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Bokitta Private\ERP\"/>
    </mc:Choice>
  </mc:AlternateContent>
  <xr:revisionPtr revIDLastSave="0" documentId="13_ncr:1_{C8999D23-BD4D-4FB8-BEBA-62DEF02E3ECF}" xr6:coauthVersionLast="45" xr6:coauthVersionMax="45" xr10:uidLastSave="{00000000-0000-0000-0000-000000000000}"/>
  <bookViews>
    <workbookView xWindow="-120" yWindow="-120" windowWidth="29040" windowHeight="15840" tabRatio="805" activeTab="4" xr2:uid="{00000000-000D-0000-FFFF-FFFF00000000}"/>
  </bookViews>
  <sheets>
    <sheet name="PantoneAsIs" sheetId="23" r:id="rId1"/>
    <sheet name="Product Identification" sheetId="4" r:id="rId2"/>
    <sheet name="ProductsCosting" sheetId="5" r:id="rId3"/>
    <sheet name="Consumption" sheetId="34" r:id="rId4"/>
    <sheet name="shCost" sheetId="28" r:id="rId5"/>
    <sheet name="Sheet2" sheetId="81" r:id="rId6"/>
    <sheet name="IDCost" sheetId="31" r:id="rId7"/>
    <sheet name="sbCost" sheetId="45" r:id="rId8"/>
    <sheet name="CKFCost" sheetId="74" r:id="rId9"/>
    <sheet name="YDCost" sheetId="78" r:id="rId10"/>
    <sheet name="CKFOC" sheetId="76" r:id="rId11"/>
    <sheet name="Vastrnami" sheetId="82" r:id="rId12"/>
    <sheet name="Shahi-costing" sheetId="58" r:id="rId13"/>
    <sheet name="LynxCost" sheetId="75" r:id="rId14"/>
    <sheet name="IDOcost" sheetId="77" r:id="rId15"/>
    <sheet name="shCost180430" sheetId="64" r:id="rId16"/>
    <sheet name="GECost" sheetId="80" r:id="rId17"/>
    <sheet name="GE-costing" sheetId="79" r:id="rId18"/>
    <sheet name="sb-costing" sheetId="67" r:id="rId19"/>
    <sheet name="pmCost" sheetId="72" r:id="rId20"/>
    <sheet name="M13 Costing" sheetId="54" r:id="rId21"/>
    <sheet name="300PcsCosting" sheetId="73" r:id="rId22"/>
    <sheet name="kcCost" sheetId="49" r:id="rId23"/>
    <sheet name="kcpo2" sheetId="59" r:id="rId24"/>
    <sheet name="KCPO3" sheetId="60" r:id="rId25"/>
    <sheet name="tiCost" sheetId="50" r:id="rId26"/>
    <sheet name="vlCost" sheetId="56" r:id="rId27"/>
    <sheet name="RNT M2" sheetId="71" r:id="rId28"/>
    <sheet name="RNT M6 " sheetId="68" r:id="rId29"/>
    <sheet name="RNT M12" sheetId="70" r:id="rId30"/>
    <sheet name="RNT M12m " sheetId="69" r:id="rId31"/>
    <sheet name="VLPO1" sheetId="62" r:id="rId32"/>
    <sheet name="VLPO2" sheetId="65" r:id="rId33"/>
    <sheet name="VL Revise 0417" sheetId="61" r:id="rId34"/>
    <sheet name="PrCost" sheetId="63" r:id="rId35"/>
    <sheet name="Current" sheetId="53" r:id="rId36"/>
    <sheet name="shCostBulk" sheetId="48" r:id="rId37"/>
    <sheet name="SBCosting" sheetId="46" r:id="rId38"/>
    <sheet name="shVoila" sheetId="32" r:id="rId39"/>
    <sheet name="PO7" sheetId="33" r:id="rId40"/>
    <sheet name="final costs" sheetId="6" r:id="rId41"/>
    <sheet name="Account" sheetId="7" r:id="rId42"/>
    <sheet name="Sheet1" sheetId="8" r:id="rId43"/>
    <sheet name="PantoneSorted" sheetId="20" r:id="rId44"/>
    <sheet name="PANTONE® F+H cotton TCX" sheetId="13" r:id="rId45"/>
    <sheet name="PantoneNames" sheetId="12" r:id="rId46"/>
    <sheet name="Taupes" sheetId="10" r:id="rId47"/>
    <sheet name="All" sheetId="19" r:id="rId48"/>
    <sheet name="PantoneSortedByRGB" sheetId="22" r:id="rId49"/>
    <sheet name="UsedColors" sheetId="21" r:id="rId50"/>
    <sheet name="beige" sheetId="24" r:id="rId51"/>
    <sheet name="BokittaColors" sheetId="25" r:id="rId52"/>
    <sheet name="Dashboard" sheetId="9" r:id="rId53"/>
    <sheet name="210 new colors" sheetId="36" r:id="rId54"/>
    <sheet name="2017" sheetId="35" r:id="rId55"/>
    <sheet name="BokittaColorsMin" sheetId="39" r:id="rId56"/>
    <sheet name="BokittaPal" sheetId="42" r:id="rId57"/>
    <sheet name="ASE" sheetId="55" r:id="rId58"/>
    <sheet name="2016 Colors" sheetId="47" r:id="rId59"/>
    <sheet name="2017 Plains" sheetId="52" r:id="rId60"/>
  </sheets>
  <functionGroups builtInGroupCount="19"/>
  <definedNames>
    <definedName name="Afganistan" localSheetId="19">#REF!</definedName>
    <definedName name="Afganistan" localSheetId="29">#REF!</definedName>
    <definedName name="Afganistan" localSheetId="30">#REF!</definedName>
    <definedName name="Afganistan" localSheetId="27">#REF!</definedName>
    <definedName name="Afganistan" localSheetId="28">#REF!</definedName>
    <definedName name="Afganistan">#REF!</definedName>
    <definedName name="DATA" localSheetId="19">#REF!</definedName>
    <definedName name="DATA" localSheetId="29">#REF!</definedName>
    <definedName name="DATA" localSheetId="30">#REF!</definedName>
    <definedName name="DATA" localSheetId="27">#REF!</definedName>
    <definedName name="DATA" localSheetId="28">#REF!</definedName>
    <definedName name="DATA">#REF!</definedName>
    <definedName name="_xlnm.Print_Area" localSheetId="29">'RNT M12'!$A$1:$S$75</definedName>
    <definedName name="_xlnm.Print_Area" localSheetId="30">'RNT M12m '!$A$1:$S$75</definedName>
    <definedName name="_xlnm.Print_Area" localSheetId="27">'RNT M2'!$A$1:$S$75</definedName>
    <definedName name="_xlnm.Print_Area" localSheetId="28">'RNT M6 '!$A$1:$S$75</definedName>
    <definedName name="_xlnm.Print_Area" localSheetId="33">'VL Revise 0417'!$A$1:$H$3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5" i="28" l="1"/>
  <c r="AP6" i="28"/>
  <c r="AP7" i="28"/>
  <c r="AP8" i="28"/>
  <c r="AP9" i="28"/>
  <c r="AP4" i="28"/>
  <c r="AH18" i="28"/>
  <c r="AH19" i="28"/>
  <c r="AH20" i="28"/>
  <c r="AH21" i="28"/>
  <c r="AH22" i="28"/>
  <c r="AH23" i="28"/>
  <c r="AH24" i="28"/>
  <c r="AH17" i="28"/>
  <c r="D10" i="82"/>
  <c r="G14" i="82"/>
  <c r="H14" i="82"/>
  <c r="I14" i="82"/>
  <c r="J14" i="82"/>
  <c r="K14" i="82"/>
  <c r="L14" i="82"/>
  <c r="M14" i="82"/>
  <c r="G15" i="82"/>
  <c r="H15" i="82"/>
  <c r="I15" i="82"/>
  <c r="J15" i="82"/>
  <c r="K15" i="82"/>
  <c r="L15" i="82"/>
  <c r="M15" i="82"/>
  <c r="F15" i="82"/>
  <c r="E15" i="82"/>
  <c r="E13" i="82"/>
  <c r="F13" i="82"/>
  <c r="E14" i="82"/>
  <c r="F14" i="82"/>
  <c r="F12" i="82"/>
  <c r="E12" i="82"/>
  <c r="D17" i="82"/>
  <c r="D16" i="82"/>
  <c r="D15" i="82"/>
  <c r="D13" i="82"/>
  <c r="D14" i="82"/>
  <c r="D12" i="82"/>
  <c r="D9" i="82"/>
  <c r="D8" i="82"/>
  <c r="D7" i="82"/>
  <c r="D6" i="82"/>
  <c r="D5" i="82"/>
  <c r="D4" i="82"/>
  <c r="F9" i="82"/>
  <c r="F8" i="82"/>
  <c r="F7" i="82"/>
  <c r="F6" i="82"/>
  <c r="F5" i="82"/>
  <c r="F4" i="82"/>
  <c r="AN13" i="28"/>
  <c r="AN12" i="28"/>
  <c r="AN11" i="28"/>
  <c r="AN10" i="28"/>
  <c r="AN9" i="28"/>
  <c r="AN8" i="28"/>
  <c r="AN7" i="28"/>
  <c r="AN6" i="28"/>
  <c r="AN5" i="28"/>
  <c r="AN4" i="28"/>
  <c r="E9" i="82"/>
  <c r="E8" i="82"/>
  <c r="E7" i="82"/>
  <c r="E6" i="82"/>
  <c r="E5" i="82"/>
  <c r="E4" i="82"/>
  <c r="M13" i="82"/>
  <c r="L13" i="82"/>
  <c r="K13" i="82"/>
  <c r="J13" i="82"/>
  <c r="I13" i="82"/>
  <c r="H13" i="82"/>
  <c r="G13" i="82"/>
  <c r="M12" i="82"/>
  <c r="L12" i="82"/>
  <c r="K12" i="82"/>
  <c r="J12" i="82"/>
  <c r="I12" i="82"/>
  <c r="H12" i="82"/>
  <c r="G12" i="82"/>
  <c r="L9" i="82"/>
  <c r="J9" i="82"/>
  <c r="I9" i="82"/>
  <c r="H9" i="82"/>
  <c r="G9" i="82"/>
  <c r="L8" i="82"/>
  <c r="J8" i="82"/>
  <c r="I8" i="82"/>
  <c r="H8" i="82"/>
  <c r="G8" i="82"/>
  <c r="L7" i="82"/>
  <c r="J7" i="82"/>
  <c r="I7" i="82"/>
  <c r="H7" i="82"/>
  <c r="G7" i="82"/>
  <c r="L6" i="82"/>
  <c r="J6" i="82"/>
  <c r="I6" i="82"/>
  <c r="H6" i="82"/>
  <c r="G6" i="82"/>
  <c r="L5" i="82"/>
  <c r="J5" i="82"/>
  <c r="I5" i="82"/>
  <c r="H5" i="82"/>
  <c r="G5" i="82"/>
  <c r="L4" i="82"/>
  <c r="J4" i="82"/>
  <c r="I4" i="82"/>
  <c r="H4" i="82"/>
  <c r="G4" i="82"/>
  <c r="M9" i="82"/>
  <c r="K9" i="82"/>
  <c r="M8" i="82"/>
  <c r="K8" i="82"/>
  <c r="M7" i="82"/>
  <c r="K7" i="82"/>
  <c r="M6" i="82"/>
  <c r="K6" i="82"/>
  <c r="M5" i="82"/>
  <c r="K5" i="82"/>
  <c r="M4" i="82"/>
  <c r="K4" i="82"/>
  <c r="T15" i="31" l="1"/>
  <c r="G161" i="77"/>
  <c r="G160" i="77"/>
  <c r="G159" i="77"/>
  <c r="G155" i="77"/>
  <c r="G154" i="77"/>
  <c r="G153" i="77"/>
  <c r="G152" i="77"/>
  <c r="G148" i="77"/>
  <c r="G147" i="77"/>
  <c r="G146" i="77"/>
  <c r="G164" i="77" l="1"/>
  <c r="G167" i="77" s="1"/>
  <c r="G168" i="77" s="1"/>
  <c r="G169" i="77" s="1"/>
  <c r="G170" i="77" s="1"/>
  <c r="U14" i="31" l="1"/>
  <c r="T14" i="31"/>
  <c r="R18" i="31"/>
  <c r="Q18" i="31" l="1"/>
  <c r="S18" i="31"/>
  <c r="K18" i="31"/>
  <c r="G501" i="77"/>
  <c r="G500" i="77"/>
  <c r="G499" i="77"/>
  <c r="G495" i="77"/>
  <c r="G494" i="77"/>
  <c r="G493" i="77"/>
  <c r="G492" i="77"/>
  <c r="G488" i="77"/>
  <c r="G487" i="77"/>
  <c r="G486" i="77"/>
  <c r="O467" i="77"/>
  <c r="O466" i="77"/>
  <c r="O465" i="77"/>
  <c r="O461" i="77"/>
  <c r="O460" i="77"/>
  <c r="O459" i="77"/>
  <c r="O458" i="77"/>
  <c r="O454" i="77"/>
  <c r="O453" i="77"/>
  <c r="O452" i="77"/>
  <c r="G504" i="77" l="1"/>
  <c r="G507" i="77" s="1"/>
  <c r="G508" i="77" s="1"/>
  <c r="G509" i="77" s="1"/>
  <c r="G510" i="77" s="1"/>
  <c r="O470" i="77"/>
  <c r="O473" i="77" s="1"/>
  <c r="O474" i="77" s="1"/>
  <c r="O475" i="77" s="1"/>
  <c r="O476" i="77" s="1"/>
  <c r="K24" i="31" l="1"/>
  <c r="L24" i="31"/>
  <c r="M24" i="31"/>
  <c r="N24" i="31"/>
  <c r="O24" i="31"/>
  <c r="P24" i="31"/>
  <c r="R24" i="31"/>
  <c r="S24" i="31"/>
  <c r="T24" i="31"/>
  <c r="V24" i="31"/>
  <c r="W24" i="31"/>
  <c r="X24" i="31"/>
  <c r="Y24" i="31"/>
  <c r="Q24" i="31"/>
  <c r="G466" i="77"/>
  <c r="G461" i="77"/>
  <c r="G460" i="77"/>
  <c r="G459" i="77"/>
  <c r="G458" i="77"/>
  <c r="G454" i="77"/>
  <c r="G453" i="77"/>
  <c r="G452" i="77"/>
  <c r="G470" i="77" l="1"/>
  <c r="G473" i="77" s="1"/>
  <c r="G474" i="77" s="1"/>
  <c r="G475" i="77" s="1"/>
  <c r="G476" i="77" s="1"/>
  <c r="AE10" i="28" l="1"/>
  <c r="S17" i="31" l="1"/>
  <c r="S16" i="31"/>
  <c r="R17" i="31"/>
  <c r="R16" i="31"/>
  <c r="Q17" i="31"/>
  <c r="Q16" i="31"/>
  <c r="O433" i="77"/>
  <c r="O432" i="77"/>
  <c r="O431" i="77"/>
  <c r="O427" i="77"/>
  <c r="O426" i="77"/>
  <c r="O425" i="77"/>
  <c r="O424" i="77"/>
  <c r="O420" i="77"/>
  <c r="O419" i="77"/>
  <c r="O418" i="77"/>
  <c r="G433" i="77"/>
  <c r="G432" i="77"/>
  <c r="G431" i="77"/>
  <c r="G427" i="77"/>
  <c r="G426" i="77"/>
  <c r="G425" i="77"/>
  <c r="G424" i="77"/>
  <c r="G420" i="77"/>
  <c r="G419" i="77"/>
  <c r="G418" i="77"/>
  <c r="O436" i="77" l="1"/>
  <c r="O439" i="77" s="1"/>
  <c r="O440" i="77" s="1"/>
  <c r="O441" i="77" s="1"/>
  <c r="O442" i="77" s="1"/>
  <c r="G436" i="77"/>
  <c r="G439" i="77" s="1"/>
  <c r="G440" i="77" s="1"/>
  <c r="G441" i="77" s="1"/>
  <c r="G442" i="77" s="1"/>
  <c r="S9" i="31" l="1"/>
  <c r="R9" i="31"/>
  <c r="R8" i="31"/>
  <c r="Q9" i="31"/>
  <c r="S8" i="31"/>
  <c r="Q8" i="31"/>
  <c r="S7" i="31"/>
  <c r="R7" i="31"/>
  <c r="Q7" i="31"/>
  <c r="S6" i="31"/>
  <c r="R6" i="31"/>
  <c r="Q6" i="31"/>
  <c r="S5" i="31"/>
  <c r="R5" i="31"/>
  <c r="Q5" i="31"/>
  <c r="S4" i="31"/>
  <c r="R4" i="31"/>
  <c r="Q4" i="31"/>
  <c r="O297" i="77" l="1"/>
  <c r="O296" i="77"/>
  <c r="O295" i="77"/>
  <c r="O291" i="77"/>
  <c r="O290" i="77"/>
  <c r="O289" i="77"/>
  <c r="O288" i="77"/>
  <c r="O284" i="77"/>
  <c r="O283" i="77"/>
  <c r="O282" i="77"/>
  <c r="O229" i="77"/>
  <c r="O228" i="77"/>
  <c r="O227" i="77"/>
  <c r="O223" i="77"/>
  <c r="O222" i="77"/>
  <c r="O221" i="77"/>
  <c r="O220" i="77"/>
  <c r="O216" i="77"/>
  <c r="O215" i="77"/>
  <c r="O214" i="77"/>
  <c r="O232" i="77" l="1"/>
  <c r="O235" i="77" s="1"/>
  <c r="O236" i="77" s="1"/>
  <c r="O237" i="77" s="1"/>
  <c r="O238" i="77" s="1"/>
  <c r="O300" i="77"/>
  <c r="O303" i="77" s="1"/>
  <c r="O304" i="77" s="1"/>
  <c r="O305" i="77" s="1"/>
  <c r="O306" i="77" s="1"/>
  <c r="G229" i="77" l="1"/>
  <c r="G228" i="77"/>
  <c r="G227" i="77"/>
  <c r="G223" i="77"/>
  <c r="G222" i="77"/>
  <c r="G221" i="77"/>
  <c r="G220" i="77"/>
  <c r="G216" i="77"/>
  <c r="G215" i="77"/>
  <c r="G214" i="77"/>
  <c r="Q10" i="31"/>
  <c r="R10" i="31"/>
  <c r="S10" i="31"/>
  <c r="Q11" i="31"/>
  <c r="R11" i="31"/>
  <c r="S11" i="31"/>
  <c r="Q12" i="31"/>
  <c r="R12" i="31"/>
  <c r="S12" i="31"/>
  <c r="P17" i="31"/>
  <c r="O17" i="31"/>
  <c r="N17" i="31"/>
  <c r="P16" i="31"/>
  <c r="O16" i="31"/>
  <c r="N16" i="31"/>
  <c r="O399" i="77"/>
  <c r="O398" i="77"/>
  <c r="O397" i="77"/>
  <c r="O393" i="77"/>
  <c r="O392" i="77"/>
  <c r="O391" i="77"/>
  <c r="O390" i="77"/>
  <c r="O386" i="77"/>
  <c r="O385" i="77"/>
  <c r="O384" i="77"/>
  <c r="G399" i="77"/>
  <c r="G398" i="77"/>
  <c r="G397" i="77"/>
  <c r="G393" i="77"/>
  <c r="G392" i="77"/>
  <c r="G391" i="77"/>
  <c r="G390" i="77"/>
  <c r="G386" i="77"/>
  <c r="G385" i="77"/>
  <c r="G384" i="77"/>
  <c r="O402" i="77" l="1"/>
  <c r="O405" i="77" s="1"/>
  <c r="O406" i="77" s="1"/>
  <c r="O407" i="77" s="1"/>
  <c r="O408" i="77" s="1"/>
  <c r="G402" i="77"/>
  <c r="G405" i="77" s="1"/>
  <c r="G406" i="77" s="1"/>
  <c r="G407" i="77" s="1"/>
  <c r="G408" i="77" s="1"/>
  <c r="G232" i="77"/>
  <c r="G235" i="77" s="1"/>
  <c r="G236" i="77" s="1"/>
  <c r="G237" i="77" s="1"/>
  <c r="G238" i="77" s="1"/>
  <c r="W365" i="77" l="1"/>
  <c r="W364" i="77"/>
  <c r="W363" i="77"/>
  <c r="W359" i="77"/>
  <c r="W358" i="77"/>
  <c r="W357" i="77"/>
  <c r="W356" i="77"/>
  <c r="W352" i="77"/>
  <c r="W351" i="77"/>
  <c r="W350" i="77"/>
  <c r="O365" i="77"/>
  <c r="O364" i="77"/>
  <c r="O363" i="77"/>
  <c r="O359" i="77"/>
  <c r="O358" i="77"/>
  <c r="O357" i="77"/>
  <c r="O356" i="77"/>
  <c r="O352" i="77"/>
  <c r="O351" i="77"/>
  <c r="O350" i="77"/>
  <c r="G365" i="77"/>
  <c r="G364" i="77"/>
  <c r="G363" i="77"/>
  <c r="G359" i="77"/>
  <c r="G358" i="77"/>
  <c r="G357" i="77"/>
  <c r="G356" i="77"/>
  <c r="G352" i="77"/>
  <c r="G351" i="77"/>
  <c r="G350" i="77"/>
  <c r="O368" i="77" l="1"/>
  <c r="O371" i="77" s="1"/>
  <c r="O372" i="77" s="1"/>
  <c r="O373" i="77" s="1"/>
  <c r="O374" i="77" s="1"/>
  <c r="G368" i="77"/>
  <c r="G371" i="77" s="1"/>
  <c r="G372" i="77" s="1"/>
  <c r="G373" i="77" s="1"/>
  <c r="G374" i="77" s="1"/>
  <c r="W368" i="77"/>
  <c r="W371" i="77" s="1"/>
  <c r="W372" i="77" s="1"/>
  <c r="W373" i="77" s="1"/>
  <c r="W374" i="77" s="1"/>
  <c r="O331" i="77" l="1"/>
  <c r="O330" i="77"/>
  <c r="O329" i="77"/>
  <c r="O325" i="77"/>
  <c r="O324" i="77"/>
  <c r="O323" i="77"/>
  <c r="O322" i="77"/>
  <c r="O318" i="77"/>
  <c r="O317" i="77"/>
  <c r="O316" i="77"/>
  <c r="G331" i="77"/>
  <c r="G330" i="77"/>
  <c r="G329" i="77"/>
  <c r="G325" i="77"/>
  <c r="G324" i="77"/>
  <c r="G323" i="77"/>
  <c r="G322" i="77"/>
  <c r="G318" i="77"/>
  <c r="G317" i="77"/>
  <c r="G316" i="77"/>
  <c r="G334" i="77" l="1"/>
  <c r="G337" i="77" s="1"/>
  <c r="G338" i="77" s="1"/>
  <c r="G339" i="77" s="1"/>
  <c r="G340" i="77" s="1"/>
  <c r="O334" i="77"/>
  <c r="O337" i="77" s="1"/>
  <c r="O338" i="77" s="1"/>
  <c r="O339" i="77" s="1"/>
  <c r="O340" i="77" s="1"/>
  <c r="W297" i="77" l="1"/>
  <c r="W296" i="77"/>
  <c r="W295" i="77"/>
  <c r="W291" i="77"/>
  <c r="W290" i="77"/>
  <c r="W289" i="77"/>
  <c r="W288" i="77"/>
  <c r="W284" i="77"/>
  <c r="W283" i="77"/>
  <c r="W282" i="77"/>
  <c r="G297" i="77"/>
  <c r="G296" i="77"/>
  <c r="G295" i="77"/>
  <c r="G291" i="77"/>
  <c r="G290" i="77"/>
  <c r="G289" i="77"/>
  <c r="G288" i="77"/>
  <c r="G284" i="77"/>
  <c r="G283" i="77"/>
  <c r="G282" i="77"/>
  <c r="G300" i="77" l="1"/>
  <c r="G303" i="77" s="1"/>
  <c r="G304" i="77" s="1"/>
  <c r="G305" i="77" s="1"/>
  <c r="G306" i="77" s="1"/>
  <c r="W300" i="77"/>
  <c r="W303" i="77" s="1"/>
  <c r="W304" i="77" s="1"/>
  <c r="W305" i="77" s="1"/>
  <c r="W306" i="77" s="1"/>
  <c r="W263" i="77" l="1"/>
  <c r="W262" i="77"/>
  <c r="W261" i="77"/>
  <c r="W257" i="77"/>
  <c r="W256" i="77"/>
  <c r="W255" i="77"/>
  <c r="W254" i="77"/>
  <c r="W250" i="77"/>
  <c r="S15" i="31" s="1"/>
  <c r="W249" i="77"/>
  <c r="S14" i="31" s="1"/>
  <c r="W248" i="77"/>
  <c r="S13" i="31" s="1"/>
  <c r="O263" i="77"/>
  <c r="O262" i="77"/>
  <c r="O261" i="77"/>
  <c r="O257" i="77"/>
  <c r="O256" i="77"/>
  <c r="O255" i="77"/>
  <c r="O254" i="77"/>
  <c r="O250" i="77"/>
  <c r="R15" i="31" s="1"/>
  <c r="O249" i="77"/>
  <c r="R14" i="31" s="1"/>
  <c r="O248" i="77"/>
  <c r="R13" i="31" s="1"/>
  <c r="G263" i="77"/>
  <c r="G262" i="77"/>
  <c r="G261" i="77"/>
  <c r="G257" i="77"/>
  <c r="G256" i="77"/>
  <c r="G255" i="77"/>
  <c r="G254" i="77"/>
  <c r="G250" i="77"/>
  <c r="Q15" i="31" s="1"/>
  <c r="G249" i="77"/>
  <c r="Q14" i="31" s="1"/>
  <c r="G248" i="77"/>
  <c r="Q13" i="31" s="1"/>
  <c r="W266" i="77" l="1"/>
  <c r="W269" i="77" s="1"/>
  <c r="W270" i="77" s="1"/>
  <c r="W271" i="77" s="1"/>
  <c r="W272" i="77" s="1"/>
  <c r="O266" i="77"/>
  <c r="O269" i="77" s="1"/>
  <c r="O270" i="77" s="1"/>
  <c r="O271" i="77" s="1"/>
  <c r="O272" i="77" s="1"/>
  <c r="G266" i="77"/>
  <c r="G269" i="77" s="1"/>
  <c r="G270" i="77" s="1"/>
  <c r="G271" i="77" s="1"/>
  <c r="G272" i="77" s="1"/>
  <c r="X279" i="58" l="1"/>
  <c r="X278" i="58"/>
  <c r="X273" i="58"/>
  <c r="X272" i="58"/>
  <c r="X270" i="58"/>
  <c r="X266" i="58"/>
  <c r="X265" i="58"/>
  <c r="U264" i="58"/>
  <c r="V264" i="58" s="1"/>
  <c r="X264" i="58" s="1"/>
  <c r="X267" i="58" l="1"/>
  <c r="X275" i="58"/>
  <c r="X280" i="58"/>
  <c r="X282" i="58" l="1"/>
  <c r="X283" i="58" s="1"/>
  <c r="X284" i="58" s="1"/>
  <c r="X285" i="58" s="1"/>
  <c r="X286" i="58" s="1"/>
  <c r="X287" i="58" l="1"/>
  <c r="X288" i="58" s="1"/>
  <c r="X289" i="58" s="1"/>
  <c r="H42" i="79" l="1"/>
  <c r="G42" i="79"/>
  <c r="E15" i="80" s="1"/>
  <c r="H33" i="79"/>
  <c r="G33" i="79"/>
  <c r="E14" i="80" s="1"/>
  <c r="D33" i="79"/>
  <c r="C33" i="79"/>
  <c r="E10" i="80" s="1"/>
  <c r="I2" i="79"/>
  <c r="H24" i="79" l="1"/>
  <c r="G24" i="79"/>
  <c r="E6" i="80" s="1"/>
  <c r="G16" i="79"/>
  <c r="E4" i="80" s="1"/>
  <c r="H7" i="79"/>
  <c r="G7" i="79"/>
  <c r="E5" i="80" s="1"/>
  <c r="D25" i="79"/>
  <c r="C25" i="79"/>
  <c r="E9" i="80" s="1"/>
  <c r="D16" i="79"/>
  <c r="C16" i="79"/>
  <c r="E7" i="80" s="1"/>
  <c r="D7" i="79"/>
  <c r="C7" i="79"/>
  <c r="E8" i="80" s="1"/>
  <c r="L21" i="45" l="1"/>
  <c r="T8" i="45"/>
  <c r="S4" i="45"/>
  <c r="P121" i="67" l="1"/>
  <c r="Q121" i="67" s="1"/>
  <c r="L121" i="67"/>
  <c r="M121" i="67" s="1"/>
  <c r="P108" i="67"/>
  <c r="Q108" i="67" s="1"/>
  <c r="L108" i="67"/>
  <c r="M108" i="67" s="1"/>
  <c r="H103" i="67"/>
  <c r="H106" i="67" s="1"/>
  <c r="H107" i="67" s="1"/>
  <c r="G103" i="67"/>
  <c r="G106" i="67" s="1"/>
  <c r="G107" i="67" s="1"/>
  <c r="E12" i="45" s="1"/>
  <c r="F103" i="67"/>
  <c r="F106" i="67" s="1"/>
  <c r="F107" i="67" s="1"/>
  <c r="E13" i="45" s="1"/>
  <c r="E103" i="67"/>
  <c r="E106" i="67" s="1"/>
  <c r="E107" i="67" s="1"/>
  <c r="E9" i="45" s="1"/>
  <c r="T9" i="45" s="1"/>
  <c r="D103" i="67"/>
  <c r="D106" i="67" s="1"/>
  <c r="D107" i="67" s="1"/>
  <c r="E7" i="45" s="1"/>
  <c r="T7" i="45" s="1"/>
  <c r="C103" i="67"/>
  <c r="C106" i="67" s="1"/>
  <c r="C107" i="67" s="1"/>
  <c r="E6" i="45" s="1"/>
  <c r="T6" i="45" s="1"/>
  <c r="B103" i="67"/>
  <c r="B106" i="67" s="1"/>
  <c r="B107" i="67" s="1"/>
  <c r="E11" i="45" s="1"/>
  <c r="G195" i="77" l="1"/>
  <c r="G194" i="77"/>
  <c r="G193" i="77"/>
  <c r="G189" i="77"/>
  <c r="G188" i="77"/>
  <c r="G187" i="77"/>
  <c r="G186" i="77"/>
  <c r="G182" i="77"/>
  <c r="G181" i="77"/>
  <c r="G180" i="77"/>
  <c r="G198" i="77" l="1"/>
  <c r="G201" i="77" s="1"/>
  <c r="G202" i="77" s="1"/>
  <c r="G203" i="77" s="1"/>
  <c r="G204" i="77" s="1"/>
  <c r="O195" i="77"/>
  <c r="O194" i="77"/>
  <c r="O193" i="77"/>
  <c r="O189" i="77"/>
  <c r="O188" i="77"/>
  <c r="O187" i="77"/>
  <c r="O186" i="77"/>
  <c r="O182" i="77"/>
  <c r="O181" i="77"/>
  <c r="O180" i="77"/>
  <c r="O198" i="77" l="1"/>
  <c r="O201" i="77" s="1"/>
  <c r="O202" i="77" s="1"/>
  <c r="O203" i="77" s="1"/>
  <c r="O204" i="77" s="1"/>
  <c r="AR12" i="28" l="1"/>
  <c r="AQ12" i="28"/>
  <c r="AP12" i="28"/>
  <c r="AO12" i="28"/>
  <c r="AM12" i="28"/>
  <c r="AL12" i="28"/>
  <c r="AK12" i="28"/>
  <c r="AR11" i="28"/>
  <c r="AQ11" i="28"/>
  <c r="AP11" i="28"/>
  <c r="AO11" i="28"/>
  <c r="AM11" i="28"/>
  <c r="AL11" i="28"/>
  <c r="AK11" i="28"/>
  <c r="W23" i="31" l="1"/>
  <c r="O161" i="77" l="1"/>
  <c r="O160" i="77"/>
  <c r="O159" i="77"/>
  <c r="O155" i="77"/>
  <c r="O154" i="77"/>
  <c r="O153" i="77"/>
  <c r="O152" i="77"/>
  <c r="O148" i="77"/>
  <c r="O147" i="77"/>
  <c r="O146" i="77"/>
  <c r="O164" i="77" l="1"/>
  <c r="O167" i="77" s="1"/>
  <c r="O168" i="77" s="1"/>
  <c r="O169" i="77" s="1"/>
  <c r="O170" i="77" s="1"/>
  <c r="AR9" i="28" l="1"/>
  <c r="AR8" i="28"/>
  <c r="AR7" i="28"/>
  <c r="AR6" i="28"/>
  <c r="AR5" i="28"/>
  <c r="AR4" i="28"/>
  <c r="O127" i="77" l="1"/>
  <c r="O126" i="77"/>
  <c r="O125" i="77"/>
  <c r="O121" i="77"/>
  <c r="O120" i="77"/>
  <c r="O119" i="77"/>
  <c r="O118" i="77"/>
  <c r="O114" i="77"/>
  <c r="O113" i="77"/>
  <c r="O112" i="77"/>
  <c r="O130" i="77" l="1"/>
  <c r="O133" i="77" s="1"/>
  <c r="O134" i="77" s="1"/>
  <c r="O135" i="77" s="1"/>
  <c r="O136" i="77" s="1"/>
  <c r="Z73" i="74" l="1"/>
  <c r="N15" i="31" l="1"/>
  <c r="P10" i="31"/>
  <c r="P11" i="31"/>
  <c r="P15" i="31"/>
  <c r="O15" i="31"/>
  <c r="O10" i="31"/>
  <c r="G127" i="77"/>
  <c r="G126" i="77"/>
  <c r="G125" i="77"/>
  <c r="G121" i="77"/>
  <c r="G120" i="77"/>
  <c r="G119" i="77"/>
  <c r="G118" i="77"/>
  <c r="G114" i="77"/>
  <c r="G113" i="77"/>
  <c r="G112" i="77"/>
  <c r="G130" i="77" l="1"/>
  <c r="G133" i="77" s="1"/>
  <c r="G134" i="77" s="1"/>
  <c r="G135" i="77" s="1"/>
  <c r="G136" i="77" s="1"/>
  <c r="Y4" i="78" l="1"/>
  <c r="X4" i="78"/>
  <c r="C4" i="78"/>
  <c r="Z72" i="74" l="1"/>
  <c r="Z74" i="74"/>
  <c r="Z75" i="74"/>
  <c r="Z76" i="74"/>
  <c r="Z71" i="74"/>
  <c r="Y72" i="74"/>
  <c r="Y73" i="74"/>
  <c r="Y74" i="74"/>
  <c r="Y75" i="74"/>
  <c r="Y76" i="74"/>
  <c r="Y71" i="74"/>
  <c r="M126" i="76"/>
  <c r="O115" i="76"/>
  <c r="J115" i="76"/>
  <c r="H115" i="76"/>
  <c r="O114" i="76"/>
  <c r="J114" i="76"/>
  <c r="H114" i="76"/>
  <c r="M104" i="76"/>
  <c r="O93" i="76"/>
  <c r="J93" i="76"/>
  <c r="H93" i="76"/>
  <c r="O92" i="76"/>
  <c r="J92" i="76"/>
  <c r="H92" i="76"/>
  <c r="C136" i="76"/>
  <c r="E136" i="76"/>
  <c r="C137" i="76"/>
  <c r="E137" i="76"/>
  <c r="C138" i="76"/>
  <c r="E138" i="76"/>
  <c r="C139" i="76"/>
  <c r="E139" i="76"/>
  <c r="C140" i="76"/>
  <c r="E140" i="76"/>
  <c r="M82" i="76"/>
  <c r="O71" i="76"/>
  <c r="J71" i="76"/>
  <c r="H71" i="76"/>
  <c r="O70" i="76"/>
  <c r="J70" i="76"/>
  <c r="H70" i="76"/>
  <c r="M60" i="76"/>
  <c r="O49" i="76"/>
  <c r="J49" i="76"/>
  <c r="H49" i="76"/>
  <c r="O48" i="76"/>
  <c r="J48" i="76"/>
  <c r="H48" i="76"/>
  <c r="M37" i="76"/>
  <c r="O26" i="76"/>
  <c r="J26" i="76"/>
  <c r="H26" i="76"/>
  <c r="O25" i="76"/>
  <c r="J25" i="76"/>
  <c r="H25" i="76"/>
  <c r="M15" i="76"/>
  <c r="O4" i="76"/>
  <c r="J4" i="76"/>
  <c r="H4" i="76"/>
  <c r="O3" i="76"/>
  <c r="J3" i="76"/>
  <c r="H3" i="76"/>
  <c r="E157" i="76"/>
  <c r="C157" i="76"/>
  <c r="C156" i="76"/>
  <c r="E155" i="76"/>
  <c r="C155" i="76"/>
  <c r="C154" i="76"/>
  <c r="E153" i="76"/>
  <c r="C153" i="76"/>
  <c r="E152" i="76"/>
  <c r="C152" i="76"/>
  <c r="P115" i="76" l="1"/>
  <c r="P114" i="76"/>
  <c r="P116" i="76" s="1"/>
  <c r="C116" i="76" s="1"/>
  <c r="O116" i="76"/>
  <c r="O72" i="76"/>
  <c r="P93" i="76"/>
  <c r="O50" i="76"/>
  <c r="P92" i="76"/>
  <c r="P94" i="76" s="1"/>
  <c r="C94" i="76" s="1"/>
  <c r="O94" i="76"/>
  <c r="O27" i="76"/>
  <c r="P71" i="76"/>
  <c r="P49" i="76"/>
  <c r="P70" i="76"/>
  <c r="P72" i="76" s="1"/>
  <c r="C72" i="76" s="1"/>
  <c r="P48" i="76"/>
  <c r="P50" i="76" s="1"/>
  <c r="C50" i="76" s="1"/>
  <c r="P26" i="76"/>
  <c r="P4" i="76"/>
  <c r="P25" i="76"/>
  <c r="P27" i="76" s="1"/>
  <c r="C27" i="76" s="1"/>
  <c r="P3" i="76"/>
  <c r="P5" i="76" s="1"/>
  <c r="C5" i="76" s="1"/>
  <c r="O5" i="76"/>
  <c r="C126" i="76" l="1"/>
  <c r="G116" i="76" s="1"/>
  <c r="C104" i="76"/>
  <c r="G94" i="76" s="1"/>
  <c r="C82" i="76"/>
  <c r="G72" i="76" s="1"/>
  <c r="C60" i="76"/>
  <c r="G50" i="76" s="1"/>
  <c r="C37" i="76"/>
  <c r="G27" i="76" s="1"/>
  <c r="C15" i="76"/>
  <c r="G5" i="76" s="1"/>
  <c r="G120" i="76" l="1"/>
  <c r="G117" i="76"/>
  <c r="G126" i="76"/>
  <c r="G98" i="76"/>
  <c r="G95" i="76"/>
  <c r="G104" i="76"/>
  <c r="G76" i="76"/>
  <c r="G73" i="76"/>
  <c r="G82" i="76"/>
  <c r="G54" i="76"/>
  <c r="G51" i="76"/>
  <c r="G60" i="76"/>
  <c r="G31" i="76"/>
  <c r="G28" i="76"/>
  <c r="G37" i="76"/>
  <c r="G9" i="76"/>
  <c r="G6" i="76"/>
  <c r="G15" i="76"/>
  <c r="M118" i="76" l="1"/>
  <c r="I118" i="76"/>
  <c r="L118" i="76"/>
  <c r="N118" i="76"/>
  <c r="J118" i="76"/>
  <c r="O118" i="76"/>
  <c r="K118" i="76"/>
  <c r="M96" i="76"/>
  <c r="I96" i="76"/>
  <c r="L96" i="76"/>
  <c r="O96" i="76"/>
  <c r="K96" i="76"/>
  <c r="N96" i="76"/>
  <c r="J96" i="76"/>
  <c r="M74" i="76"/>
  <c r="I74" i="76"/>
  <c r="L74" i="76"/>
  <c r="N74" i="76"/>
  <c r="O74" i="76"/>
  <c r="K74" i="76"/>
  <c r="J74" i="76"/>
  <c r="M52" i="76"/>
  <c r="I52" i="76"/>
  <c r="K57" i="76" s="1"/>
  <c r="K60" i="76" s="1"/>
  <c r="L52" i="76"/>
  <c r="N52" i="76"/>
  <c r="O52" i="76"/>
  <c r="K52" i="76"/>
  <c r="J52" i="76"/>
  <c r="M29" i="76"/>
  <c r="I29" i="76"/>
  <c r="L29" i="76"/>
  <c r="N29" i="76"/>
  <c r="O29" i="76"/>
  <c r="K29" i="76"/>
  <c r="J29" i="76"/>
  <c r="M7" i="76"/>
  <c r="I7" i="76"/>
  <c r="K12" i="76" s="1"/>
  <c r="K15" i="76" s="1"/>
  <c r="L7" i="76"/>
  <c r="O7" i="76"/>
  <c r="K7" i="76"/>
  <c r="N7" i="76"/>
  <c r="J7" i="76"/>
  <c r="K123" i="76" l="1"/>
  <c r="K126" i="76"/>
  <c r="K101" i="76"/>
  <c r="K104" i="76"/>
  <c r="K79" i="76"/>
  <c r="K82" i="76"/>
  <c r="K34" i="76"/>
  <c r="K37" i="76"/>
  <c r="C3" i="78" l="1"/>
  <c r="X3" i="78"/>
  <c r="Y3" i="78"/>
  <c r="O11" i="31" l="1"/>
  <c r="O94" i="77" l="1"/>
  <c r="O93" i="77"/>
  <c r="O92" i="77"/>
  <c r="O88" i="77"/>
  <c r="O87" i="77"/>
  <c r="O86" i="77"/>
  <c r="O85" i="77"/>
  <c r="O81" i="77"/>
  <c r="O80" i="77"/>
  <c r="O79" i="77"/>
  <c r="G94" i="77"/>
  <c r="G93" i="77"/>
  <c r="G92" i="77"/>
  <c r="G88" i="77"/>
  <c r="G87" i="77"/>
  <c r="G85" i="77"/>
  <c r="G81" i="77"/>
  <c r="G80" i="77"/>
  <c r="G79" i="77"/>
  <c r="G97" i="77" l="1"/>
  <c r="G100" i="77" s="1"/>
  <c r="G101" i="77" s="1"/>
  <c r="G102" i="77" s="1"/>
  <c r="G103" i="77" s="1"/>
  <c r="O97" i="77"/>
  <c r="O100" i="77" s="1"/>
  <c r="O101" i="77" s="1"/>
  <c r="O102" i="77" s="1"/>
  <c r="O103" i="77" s="1"/>
  <c r="W22" i="31" l="1"/>
  <c r="W21" i="31"/>
  <c r="W20" i="31"/>
  <c r="G60" i="77"/>
  <c r="G59" i="77"/>
  <c r="G58" i="77"/>
  <c r="G54" i="77"/>
  <c r="G53" i="77"/>
  <c r="G52" i="77"/>
  <c r="G51" i="77"/>
  <c r="G50" i="77"/>
  <c r="G46" i="77"/>
  <c r="G45" i="77"/>
  <c r="G44" i="77"/>
  <c r="O24" i="77"/>
  <c r="O23" i="77"/>
  <c r="O22" i="77"/>
  <c r="O18" i="77"/>
  <c r="O17" i="77"/>
  <c r="O16" i="77"/>
  <c r="O15" i="77"/>
  <c r="O14" i="77"/>
  <c r="O10" i="77"/>
  <c r="O9" i="77"/>
  <c r="O8" i="77"/>
  <c r="G25" i="77"/>
  <c r="G24" i="77"/>
  <c r="G23" i="77"/>
  <c r="G22" i="77"/>
  <c r="G21" i="77"/>
  <c r="G17" i="77"/>
  <c r="G16" i="77"/>
  <c r="G15" i="77"/>
  <c r="G14" i="77"/>
  <c r="G10" i="77"/>
  <c r="G9" i="77"/>
  <c r="G8" i="77"/>
  <c r="O27" i="77" l="1"/>
  <c r="O30" i="77" s="1"/>
  <c r="O31" i="77" s="1"/>
  <c r="O32" i="77" s="1"/>
  <c r="O33" i="77" s="1"/>
  <c r="G28" i="77"/>
  <c r="G31" i="77" s="1"/>
  <c r="G32" i="77" s="1"/>
  <c r="G33" i="77" s="1"/>
  <c r="G34" i="77" s="1"/>
  <c r="G63" i="77"/>
  <c r="G66" i="77" s="1"/>
  <c r="G67" i="77" s="1"/>
  <c r="G68" i="77" s="1"/>
  <c r="G69" i="77" s="1"/>
  <c r="Z11" i="74" l="1"/>
  <c r="Y11" i="74"/>
  <c r="Z10" i="74"/>
  <c r="Y10" i="74"/>
  <c r="Z9" i="74"/>
  <c r="Y9" i="74"/>
  <c r="Z8" i="74"/>
  <c r="Y8" i="74"/>
  <c r="Z7" i="74"/>
  <c r="Y7" i="74"/>
  <c r="Z6" i="74"/>
  <c r="Y6" i="74"/>
  <c r="Z5" i="74"/>
  <c r="Y5" i="74"/>
  <c r="Z4" i="74"/>
  <c r="Y4" i="74"/>
  <c r="E149" i="76"/>
  <c r="C149" i="76"/>
  <c r="C148" i="76"/>
  <c r="E147" i="76"/>
  <c r="C147" i="76"/>
  <c r="C146" i="76"/>
  <c r="E145" i="76"/>
  <c r="C145" i="76"/>
  <c r="E144" i="76"/>
  <c r="C144" i="76"/>
  <c r="H89" i="74" l="1"/>
  <c r="H88" i="74"/>
  <c r="H87" i="74"/>
  <c r="H86" i="74"/>
  <c r="H85" i="74"/>
  <c r="AB19" i="74" l="1"/>
  <c r="X11" i="74"/>
  <c r="W11" i="74"/>
  <c r="V11" i="74"/>
  <c r="U11" i="74"/>
  <c r="T11" i="74"/>
  <c r="S11" i="74"/>
  <c r="X10" i="74"/>
  <c r="W10" i="74"/>
  <c r="V10" i="74"/>
  <c r="U10" i="74"/>
  <c r="T10" i="74"/>
  <c r="S10" i="74"/>
  <c r="X9" i="74"/>
  <c r="W9" i="74"/>
  <c r="V9" i="74"/>
  <c r="U9" i="74"/>
  <c r="T9" i="74"/>
  <c r="S9" i="74"/>
  <c r="P9" i="74"/>
  <c r="AH8" i="74"/>
  <c r="X8" i="74"/>
  <c r="W8" i="74"/>
  <c r="V8" i="74"/>
  <c r="U8" i="74"/>
  <c r="AJ8" i="74" s="1"/>
  <c r="T8" i="74"/>
  <c r="S8" i="74"/>
  <c r="AI8" i="74" s="1"/>
  <c r="X7" i="74"/>
  <c r="W7" i="74"/>
  <c r="V7" i="74"/>
  <c r="U7" i="74"/>
  <c r="T7" i="74"/>
  <c r="S7" i="74"/>
  <c r="P7" i="74"/>
  <c r="X6" i="74"/>
  <c r="W6" i="74"/>
  <c r="V6" i="74"/>
  <c r="U6" i="74"/>
  <c r="T6" i="74"/>
  <c r="S6" i="74"/>
  <c r="P6" i="74"/>
  <c r="AH6" i="74" s="1"/>
  <c r="X5" i="74"/>
  <c r="W5" i="74"/>
  <c r="V5" i="74"/>
  <c r="U5" i="74"/>
  <c r="T5" i="74"/>
  <c r="S5" i="74"/>
  <c r="P5" i="74"/>
  <c r="AH5" i="74" s="1"/>
  <c r="X4" i="74"/>
  <c r="W4" i="74"/>
  <c r="V4" i="74"/>
  <c r="U4" i="74"/>
  <c r="T4" i="74"/>
  <c r="S4" i="74"/>
  <c r="P4" i="74"/>
  <c r="AH4" i="74" s="1"/>
  <c r="O4" i="74"/>
  <c r="AI7" i="74" l="1"/>
  <c r="AI5" i="74"/>
  <c r="AH7" i="74"/>
  <c r="AJ5" i="74"/>
  <c r="AJ9" i="74"/>
  <c r="AJ4" i="74"/>
  <c r="AJ7" i="74"/>
  <c r="AI9" i="74"/>
  <c r="AH9" i="74"/>
  <c r="AJ6" i="74"/>
  <c r="AI4" i="74"/>
  <c r="AI6" i="74"/>
  <c r="AM5" i="28" l="1"/>
  <c r="AK13" i="28" l="1"/>
  <c r="AK10" i="28"/>
  <c r="AD4" i="28" l="1"/>
  <c r="AM13" i="28" l="1"/>
  <c r="AM10" i="28"/>
  <c r="AL13" i="28"/>
  <c r="AL10" i="28"/>
  <c r="AL9" i="28"/>
  <c r="AL8" i="28"/>
  <c r="AL7" i="28"/>
  <c r="AL6" i="28"/>
  <c r="AL5" i="28"/>
  <c r="AL4" i="28"/>
  <c r="AM8" i="28"/>
  <c r="AM9" i="28"/>
  <c r="AM7" i="28"/>
  <c r="AM6" i="28"/>
  <c r="AM4" i="28"/>
  <c r="AR13" i="28" l="1"/>
  <c r="AR10" i="28"/>
  <c r="AP13" i="28" l="1"/>
  <c r="AP10" i="28"/>
  <c r="AK9" i="28" l="1"/>
  <c r="AK8" i="28"/>
  <c r="AK7" i="28"/>
  <c r="AK6" i="28"/>
  <c r="AK5" i="28"/>
  <c r="AK4" i="28"/>
  <c r="AQ13" i="28"/>
  <c r="AO13" i="28"/>
  <c r="AQ10" i="28"/>
  <c r="AO10" i="28"/>
  <c r="AQ9" i="28"/>
  <c r="AQ8" i="28"/>
  <c r="AQ7" i="28"/>
  <c r="AQ6" i="28"/>
  <c r="AQ5" i="28"/>
  <c r="AQ4" i="28"/>
  <c r="AO5" i="28"/>
  <c r="AO6" i="28"/>
  <c r="AO7" i="28"/>
  <c r="AO8" i="28"/>
  <c r="AO9" i="28"/>
  <c r="AO4" i="28"/>
  <c r="K244" i="58"/>
  <c r="K241" i="58"/>
  <c r="K245" i="58"/>
  <c r="K243" i="58"/>
  <c r="K242" i="58"/>
  <c r="K240" i="58"/>
  <c r="H240" i="58"/>
  <c r="H242" i="58"/>
  <c r="H243" i="58"/>
  <c r="H245" i="58"/>
  <c r="E240" i="58"/>
  <c r="E242" i="58"/>
  <c r="E243" i="58"/>
  <c r="E245" i="58"/>
  <c r="H244" i="58"/>
  <c r="H241" i="58"/>
  <c r="E244" i="58"/>
  <c r="E241" i="58"/>
  <c r="AE5" i="28"/>
  <c r="N11" i="31" l="1"/>
  <c r="N10" i="31"/>
  <c r="P348" i="58" l="1"/>
  <c r="P347" i="58"/>
  <c r="P340" i="58"/>
  <c r="P344" i="58" s="1"/>
  <c r="P336" i="58"/>
  <c r="P335" i="58"/>
  <c r="P334" i="58"/>
  <c r="H348" i="58"/>
  <c r="H347" i="58"/>
  <c r="H343" i="58"/>
  <c r="H342" i="58"/>
  <c r="H341" i="58"/>
  <c r="H340" i="58"/>
  <c r="H336" i="58"/>
  <c r="H335" i="58"/>
  <c r="H334" i="58"/>
  <c r="P313" i="58"/>
  <c r="P312" i="58"/>
  <c r="P305" i="58"/>
  <c r="P309" i="58" s="1"/>
  <c r="P301" i="58"/>
  <c r="P300" i="58"/>
  <c r="P299" i="58"/>
  <c r="H313" i="58"/>
  <c r="H312" i="58"/>
  <c r="H305" i="58"/>
  <c r="H309" i="58" s="1"/>
  <c r="H301" i="58"/>
  <c r="H300" i="58"/>
  <c r="H299" i="58"/>
  <c r="P277" i="58"/>
  <c r="P276" i="58"/>
  <c r="P272" i="58"/>
  <c r="P271" i="58"/>
  <c r="P270" i="58"/>
  <c r="P266" i="58"/>
  <c r="P265" i="58"/>
  <c r="P264" i="58"/>
  <c r="H278" i="58"/>
  <c r="H277" i="58"/>
  <c r="H273" i="58"/>
  <c r="H272" i="58"/>
  <c r="H271" i="58"/>
  <c r="H270" i="58"/>
  <c r="H266" i="58"/>
  <c r="H265" i="58"/>
  <c r="H264" i="58"/>
  <c r="P302" i="58" l="1"/>
  <c r="P314" i="58"/>
  <c r="P337" i="58"/>
  <c r="H279" i="58"/>
  <c r="P273" i="58"/>
  <c r="H344" i="58"/>
  <c r="H349" i="58"/>
  <c r="P267" i="58"/>
  <c r="H314" i="58"/>
  <c r="H302" i="58"/>
  <c r="P349" i="58"/>
  <c r="P278" i="58"/>
  <c r="H337" i="58"/>
  <c r="H267" i="58"/>
  <c r="H274" i="58"/>
  <c r="P351" i="58" l="1"/>
  <c r="P354" i="58" s="1"/>
  <c r="P280" i="58"/>
  <c r="P283" i="58" s="1"/>
  <c r="H351" i="58"/>
  <c r="H352" i="58" s="1"/>
  <c r="H353" i="58" s="1"/>
  <c r="H316" i="58"/>
  <c r="H317" i="58" s="1"/>
  <c r="H318" i="58" s="1"/>
  <c r="P316" i="58"/>
  <c r="P317" i="58" s="1"/>
  <c r="P318" i="58" s="1"/>
  <c r="H281" i="58"/>
  <c r="P352" i="58" l="1"/>
  <c r="P353" i="58" s="1"/>
  <c r="P355" i="58" s="1"/>
  <c r="P356" i="58" s="1"/>
  <c r="P357" i="58" s="1"/>
  <c r="P358" i="58" s="1"/>
  <c r="H319" i="58"/>
  <c r="H320" i="58" s="1"/>
  <c r="H321" i="58" s="1"/>
  <c r="H322" i="58" s="1"/>
  <c r="H323" i="58" s="1"/>
  <c r="P281" i="58"/>
  <c r="P282" i="58" s="1"/>
  <c r="P284" i="58" s="1"/>
  <c r="P285" i="58" s="1"/>
  <c r="P286" i="58" s="1"/>
  <c r="P287" i="58" s="1"/>
  <c r="P319" i="58"/>
  <c r="P320" i="58" s="1"/>
  <c r="P321" i="58" s="1"/>
  <c r="P322" i="58" s="1"/>
  <c r="P323" i="58" s="1"/>
  <c r="H282" i="58"/>
  <c r="H283" i="58" s="1"/>
  <c r="H284" i="58" s="1"/>
  <c r="H285" i="58" s="1"/>
  <c r="H354" i="58"/>
  <c r="H355" i="58" s="1"/>
  <c r="H286" i="58" l="1"/>
  <c r="H287" i="58" s="1"/>
  <c r="H288" i="58" s="1"/>
  <c r="H356" i="58"/>
  <c r="H357" i="58" s="1"/>
  <c r="H358" i="58" s="1"/>
  <c r="AT21" i="28" l="1"/>
  <c r="AE6" i="28" l="1"/>
  <c r="AE7" i="28"/>
  <c r="AE9" i="28"/>
  <c r="AF6" i="28"/>
  <c r="AF7" i="28"/>
  <c r="AF8" i="28"/>
  <c r="AF9" i="28"/>
  <c r="AE4" i="28"/>
  <c r="AF5" i="28"/>
  <c r="AF4" i="28"/>
  <c r="BA5" i="28" l="1"/>
  <c r="AZ5" i="28"/>
  <c r="AZ4" i="28"/>
  <c r="AZ9" i="28"/>
  <c r="BA9" i="28"/>
  <c r="AZ6" i="28"/>
  <c r="BA8" i="28"/>
  <c r="BA4" i="28"/>
  <c r="BB7" i="28"/>
  <c r="BA7" i="28"/>
  <c r="BB4" i="28"/>
  <c r="BB6" i="28"/>
  <c r="AZ8" i="28"/>
  <c r="BB8" i="28"/>
  <c r="BA6" i="28"/>
  <c r="BB9" i="28"/>
  <c r="BB5" i="28"/>
  <c r="AZ7" i="28"/>
  <c r="AG8" i="28"/>
  <c r="AG6" i="28"/>
  <c r="AG7" i="28"/>
  <c r="AG4" i="28"/>
  <c r="AG9" i="28"/>
  <c r="AG5" i="28"/>
  <c r="J228" i="58"/>
  <c r="I228" i="58" s="1"/>
  <c r="J227" i="58"/>
  <c r="I227" i="58" s="1"/>
  <c r="J226" i="58"/>
  <c r="I226" i="58" s="1"/>
  <c r="J225" i="58"/>
  <c r="I225" i="58" s="1"/>
  <c r="J224" i="58"/>
  <c r="I224" i="58" s="1"/>
  <c r="J223" i="58"/>
  <c r="I223" i="58" s="1"/>
  <c r="D224" i="58"/>
  <c r="C224" i="58" s="1"/>
  <c r="D225" i="58"/>
  <c r="C225" i="58" s="1"/>
  <c r="D226" i="58"/>
  <c r="C226" i="58" s="1"/>
  <c r="D227" i="58"/>
  <c r="C227" i="58" s="1"/>
  <c r="D228" i="58"/>
  <c r="C228" i="58" s="1"/>
  <c r="D223" i="58"/>
  <c r="C223" i="58" s="1"/>
  <c r="H194" i="58" l="1"/>
  <c r="H193" i="58"/>
  <c r="H189" i="58"/>
  <c r="H187" i="58"/>
  <c r="H186" i="58"/>
  <c r="H181" i="58"/>
  <c r="F180" i="58"/>
  <c r="H180" i="58" s="1"/>
  <c r="H179" i="58"/>
  <c r="O160" i="58"/>
  <c r="O159" i="58"/>
  <c r="O154" i="58"/>
  <c r="O153" i="58"/>
  <c r="O151" i="58"/>
  <c r="M145" i="58"/>
  <c r="O145" i="58" s="1"/>
  <c r="O148" i="58" s="1"/>
  <c r="H161" i="58"/>
  <c r="H160" i="58"/>
  <c r="H154" i="58"/>
  <c r="H153" i="58"/>
  <c r="H151" i="58"/>
  <c r="H146" i="58"/>
  <c r="F145" i="58"/>
  <c r="H145" i="58" s="1"/>
  <c r="H157" i="58" l="1"/>
  <c r="H162" i="58"/>
  <c r="H148" i="58"/>
  <c r="O161" i="58"/>
  <c r="O156" i="58"/>
  <c r="H182" i="58"/>
  <c r="H190" i="58"/>
  <c r="H195" i="58"/>
  <c r="H164" i="58" l="1"/>
  <c r="H165" i="58" s="1"/>
  <c r="H166" i="58" s="1"/>
  <c r="H167" i="58" s="1"/>
  <c r="H168" i="58" s="1"/>
  <c r="H169" i="58" s="1"/>
  <c r="O163" i="58"/>
  <c r="O164" i="58" s="1"/>
  <c r="O165" i="58" s="1"/>
  <c r="H197" i="58"/>
  <c r="H198" i="58" l="1"/>
  <c r="H199" i="58" s="1"/>
  <c r="O166" i="58"/>
  <c r="O167" i="58" s="1"/>
  <c r="O168" i="58" s="1"/>
  <c r="H200" i="58" l="1"/>
  <c r="H201" i="58" s="1"/>
  <c r="H202" i="58" s="1"/>
  <c r="J11" i="45" l="1"/>
  <c r="H11" i="45"/>
  <c r="V96" i="58" l="1"/>
  <c r="V95" i="58"/>
  <c r="V90" i="58"/>
  <c r="V89" i="58"/>
  <c r="V87" i="58"/>
  <c r="T81" i="58"/>
  <c r="V81" i="58" s="1"/>
  <c r="V84" i="58" s="1"/>
  <c r="O127" i="58"/>
  <c r="O126" i="58"/>
  <c r="O122" i="58"/>
  <c r="O121" i="58"/>
  <c r="O120" i="58"/>
  <c r="O119" i="58"/>
  <c r="O115" i="58"/>
  <c r="M114" i="58"/>
  <c r="O114" i="58" s="1"/>
  <c r="O113" i="58"/>
  <c r="H127" i="58"/>
  <c r="H126" i="58"/>
  <c r="H122" i="58"/>
  <c r="H121" i="58"/>
  <c r="H120" i="58"/>
  <c r="H119" i="58"/>
  <c r="H115" i="58"/>
  <c r="F114" i="58"/>
  <c r="H114" i="58" s="1"/>
  <c r="H113" i="58"/>
  <c r="V97" i="58" l="1"/>
  <c r="H128" i="58"/>
  <c r="H123" i="58"/>
  <c r="O123" i="58"/>
  <c r="O128" i="58"/>
  <c r="V92" i="58"/>
  <c r="O116" i="58"/>
  <c r="H116" i="58"/>
  <c r="O95" i="58"/>
  <c r="O94" i="58"/>
  <c r="O90" i="58"/>
  <c r="O89" i="58"/>
  <c r="O88" i="58"/>
  <c r="O87" i="58"/>
  <c r="M82" i="58"/>
  <c r="O82" i="58" s="1"/>
  <c r="O81" i="58"/>
  <c r="V99" i="58" l="1"/>
  <c r="V100" i="58" s="1"/>
  <c r="V101" i="58" s="1"/>
  <c r="H130" i="58"/>
  <c r="H131" i="58" s="1"/>
  <c r="H132" i="58" s="1"/>
  <c r="O130" i="58"/>
  <c r="O131" i="58" s="1"/>
  <c r="O132" i="58" s="1"/>
  <c r="O91" i="58"/>
  <c r="O96" i="58"/>
  <c r="O84" i="58"/>
  <c r="K28" i="67"/>
  <c r="K23" i="67"/>
  <c r="Q18" i="67"/>
  <c r="Q22" i="67" s="1"/>
  <c r="N17" i="67"/>
  <c r="N33" i="67" s="1"/>
  <c r="K16" i="67"/>
  <c r="K18" i="67" s="1"/>
  <c r="V102" i="58" l="1"/>
  <c r="V103" i="58" s="1"/>
  <c r="V104" i="58" s="1"/>
  <c r="O133" i="58"/>
  <c r="O134" i="58" s="1"/>
  <c r="O135" i="58" s="1"/>
  <c r="H133" i="58"/>
  <c r="H134" i="58" s="1"/>
  <c r="H135" i="58" s="1"/>
  <c r="O98" i="58"/>
  <c r="O99" i="58" s="1"/>
  <c r="O100" i="58" s="1"/>
  <c r="O101" i="58" s="1"/>
  <c r="O102" i="58" s="1"/>
  <c r="O103" i="58" s="1"/>
  <c r="K33" i="67"/>
  <c r="Q24" i="67" s="1"/>
  <c r="H95" i="58"/>
  <c r="H94" i="58"/>
  <c r="H90" i="58"/>
  <c r="H89" i="58"/>
  <c r="H88" i="58"/>
  <c r="H87" i="58"/>
  <c r="F82" i="58"/>
  <c r="H82" i="58" s="1"/>
  <c r="H81" i="58"/>
  <c r="H96" i="58" l="1"/>
  <c r="Q25" i="67"/>
  <c r="R28" i="67" s="1"/>
  <c r="Q29" i="67"/>
  <c r="H84" i="58"/>
  <c r="H91" i="58"/>
  <c r="Q89" i="67"/>
  <c r="Q91" i="67" s="1"/>
  <c r="R91" i="67" s="1"/>
  <c r="P89" i="67"/>
  <c r="P91" i="67" s="1"/>
  <c r="L89" i="67"/>
  <c r="L91" i="67" s="1"/>
  <c r="M91" i="67" s="1"/>
  <c r="K89" i="67"/>
  <c r="K91" i="67" s="1"/>
  <c r="Q76" i="67"/>
  <c r="Q78" i="67" s="1"/>
  <c r="R78" i="67" s="1"/>
  <c r="P76" i="67"/>
  <c r="P78" i="67" s="1"/>
  <c r="L76" i="67"/>
  <c r="L78" i="67" s="1"/>
  <c r="M78" i="67" s="1"/>
  <c r="K76" i="67"/>
  <c r="K78" i="67" s="1"/>
  <c r="H98" i="58" l="1"/>
  <c r="H99" i="58" s="1"/>
  <c r="Q30" i="67"/>
  <c r="Q33" i="67" s="1"/>
  <c r="U63" i="58"/>
  <c r="U62" i="58"/>
  <c r="U58" i="58"/>
  <c r="U57" i="58"/>
  <c r="U56" i="58"/>
  <c r="U55" i="58"/>
  <c r="S51" i="58"/>
  <c r="U51" i="58" s="1"/>
  <c r="S50" i="58"/>
  <c r="U50" i="58" s="1"/>
  <c r="U49" i="58"/>
  <c r="U32" i="58"/>
  <c r="U31" i="58"/>
  <c r="U27" i="58"/>
  <c r="U26" i="58"/>
  <c r="U25" i="58"/>
  <c r="U24" i="58"/>
  <c r="S20" i="58"/>
  <c r="U20" i="58" s="1"/>
  <c r="S19" i="58"/>
  <c r="U19" i="58" s="1"/>
  <c r="U18" i="58"/>
  <c r="H100" i="58" l="1"/>
  <c r="H101" i="58" s="1"/>
  <c r="H102" i="58" s="1"/>
  <c r="H103" i="58" s="1"/>
  <c r="U33" i="58"/>
  <c r="U64" i="58"/>
  <c r="U28" i="58"/>
  <c r="U52" i="58"/>
  <c r="U59" i="58"/>
  <c r="U21" i="58"/>
  <c r="N63" i="58"/>
  <c r="N62" i="58"/>
  <c r="N58" i="58"/>
  <c r="N57" i="58"/>
  <c r="N55" i="58"/>
  <c r="L51" i="58"/>
  <c r="N51" i="58" s="1"/>
  <c r="L50" i="58"/>
  <c r="N50" i="58" s="1"/>
  <c r="N49" i="58"/>
  <c r="G63" i="58"/>
  <c r="G62" i="58"/>
  <c r="G58" i="58"/>
  <c r="G57" i="58"/>
  <c r="G56" i="58"/>
  <c r="G55" i="58"/>
  <c r="E51" i="58"/>
  <c r="G51" i="58" s="1"/>
  <c r="E50" i="58"/>
  <c r="G50" i="58" s="1"/>
  <c r="G49" i="58"/>
  <c r="N32" i="58"/>
  <c r="N31" i="58"/>
  <c r="N27" i="58"/>
  <c r="N26" i="58"/>
  <c r="N25" i="58"/>
  <c r="N24" i="58"/>
  <c r="L20" i="58"/>
  <c r="N20" i="58" s="1"/>
  <c r="L19" i="58"/>
  <c r="N19" i="58" s="1"/>
  <c r="N18" i="58"/>
  <c r="U35" i="58" l="1"/>
  <c r="U36" i="58" s="1"/>
  <c r="U37" i="58" s="1"/>
  <c r="U38" i="58" s="1"/>
  <c r="U39" i="58" s="1"/>
  <c r="U40" i="58" s="1"/>
  <c r="U66" i="58"/>
  <c r="N64" i="58"/>
  <c r="N33" i="58"/>
  <c r="N52" i="58"/>
  <c r="G64" i="58"/>
  <c r="N59" i="58"/>
  <c r="G52" i="58"/>
  <c r="G59" i="58"/>
  <c r="N21" i="58"/>
  <c r="N28" i="58"/>
  <c r="G32" i="58"/>
  <c r="G31" i="58"/>
  <c r="G27" i="58"/>
  <c r="G26" i="58"/>
  <c r="G25" i="58"/>
  <c r="G24" i="58"/>
  <c r="E20" i="58"/>
  <c r="G20" i="58" s="1"/>
  <c r="G19" i="58"/>
  <c r="G18" i="58"/>
  <c r="U67" i="58" l="1"/>
  <c r="U68" i="58" s="1"/>
  <c r="U69" i="58" s="1"/>
  <c r="U70" i="58" s="1"/>
  <c r="U71" i="58" s="1"/>
  <c r="N66" i="58"/>
  <c r="N67" i="58" s="1"/>
  <c r="N68" i="58" s="1"/>
  <c r="N69" i="58" s="1"/>
  <c r="N70" i="58" s="1"/>
  <c r="N71" i="58" s="1"/>
  <c r="N35" i="58"/>
  <c r="N36" i="58" s="1"/>
  <c r="G33" i="58"/>
  <c r="G66" i="58"/>
  <c r="G28" i="58"/>
  <c r="G21" i="58"/>
  <c r="N37" i="58" l="1"/>
  <c r="N38" i="58" s="1"/>
  <c r="N39" i="58" s="1"/>
  <c r="N40" i="58" s="1"/>
  <c r="G67" i="58"/>
  <c r="G68" i="58" s="1"/>
  <c r="G69" i="58" s="1"/>
  <c r="G70" i="58" s="1"/>
  <c r="G71" i="58" s="1"/>
  <c r="G35" i="58"/>
  <c r="G36" i="58" l="1"/>
  <c r="G37" i="58" s="1"/>
  <c r="G38" i="58" s="1"/>
  <c r="G39" i="58" s="1"/>
  <c r="G40" i="58" s="1"/>
  <c r="F30" i="67" l="1"/>
  <c r="F32" i="67" s="1"/>
  <c r="C30" i="67"/>
  <c r="C32" i="67" s="1"/>
  <c r="G11" i="45" s="1"/>
  <c r="F15" i="67"/>
  <c r="F17" i="67" s="1"/>
  <c r="C15" i="67"/>
  <c r="C17" i="67" s="1"/>
  <c r="G61" i="67"/>
  <c r="G48" i="67"/>
  <c r="U61" i="67"/>
  <c r="V61" i="67" s="1"/>
  <c r="Q61" i="67"/>
  <c r="R61" i="67" s="1"/>
  <c r="U48" i="67"/>
  <c r="V48" i="67" s="1"/>
  <c r="E5" i="45" s="1"/>
  <c r="T5" i="45" s="1"/>
  <c r="Q48" i="67"/>
  <c r="R48" i="67" s="1"/>
  <c r="E4" i="45" s="1"/>
  <c r="T4" i="45" s="1"/>
  <c r="G91" i="67"/>
  <c r="H91" i="67" s="1"/>
  <c r="C91" i="67"/>
  <c r="D91" i="67" s="1"/>
  <c r="G78" i="67"/>
  <c r="H78" i="67" s="1"/>
  <c r="C78" i="67"/>
  <c r="D78" i="67" s="1"/>
  <c r="G4" i="45" l="1"/>
  <c r="D17" i="67"/>
  <c r="G32" i="67"/>
  <c r="G7" i="45"/>
  <c r="G17" i="67"/>
  <c r="G5" i="45"/>
  <c r="D32" i="67"/>
  <c r="G6" i="45"/>
  <c r="C17" i="73"/>
  <c r="D17" i="73" s="1"/>
  <c r="M61" i="67" l="1"/>
  <c r="J61" i="67"/>
  <c r="M48" i="67"/>
  <c r="J48" i="67"/>
  <c r="K48" i="67" l="1"/>
  <c r="N48" i="67"/>
  <c r="K61" i="67"/>
  <c r="N61" i="67"/>
  <c r="E70" i="71"/>
  <c r="F70" i="71" s="1"/>
  <c r="H70" i="71" s="1"/>
  <c r="F69" i="71"/>
  <c r="H69" i="71" s="1"/>
  <c r="F68" i="71"/>
  <c r="H68" i="71" s="1"/>
  <c r="D67" i="71"/>
  <c r="F67" i="71" s="1"/>
  <c r="H67" i="71" s="1"/>
  <c r="F66" i="71"/>
  <c r="H66" i="71" s="1"/>
  <c r="F65" i="71"/>
  <c r="H65" i="71" s="1"/>
  <c r="F64" i="71"/>
  <c r="H64" i="71" s="1"/>
  <c r="F62" i="71"/>
  <c r="H62" i="71" s="1"/>
  <c r="F61" i="71"/>
  <c r="H61" i="71" s="1"/>
  <c r="F60" i="71"/>
  <c r="H60" i="71" s="1"/>
  <c r="D59" i="71"/>
  <c r="F59" i="71" s="1"/>
  <c r="H59" i="71" s="1"/>
  <c r="F58" i="71"/>
  <c r="H58" i="71" s="1"/>
  <c r="F57" i="71"/>
  <c r="H57" i="71" s="1"/>
  <c r="B57" i="71"/>
  <c r="B58" i="71" s="1"/>
  <c r="B59" i="71" s="1"/>
  <c r="B60" i="71" s="1"/>
  <c r="B61" i="71" s="1"/>
  <c r="B62" i="71" s="1"/>
  <c r="B63" i="71" s="1"/>
  <c r="B64" i="71" s="1"/>
  <c r="B65" i="71" s="1"/>
  <c r="B66" i="71" s="1"/>
  <c r="B67" i="71" s="1"/>
  <c r="B68" i="71" s="1"/>
  <c r="B69" i="71" s="1"/>
  <c r="B70" i="71" s="1"/>
  <c r="B71" i="71" s="1"/>
  <c r="D56" i="71"/>
  <c r="F56" i="71" s="1"/>
  <c r="H56" i="71" s="1"/>
  <c r="E43" i="71"/>
  <c r="D43" i="71"/>
  <c r="E37" i="71"/>
  <c r="F37" i="71" s="1"/>
  <c r="E31" i="71"/>
  <c r="F31" i="71" s="1"/>
  <c r="E25" i="71"/>
  <c r="F25" i="71" s="1"/>
  <c r="E19" i="71"/>
  <c r="F19" i="71" s="1"/>
  <c r="E13" i="71"/>
  <c r="F13" i="71" s="1"/>
  <c r="E7" i="71"/>
  <c r="F7" i="71" s="1"/>
  <c r="E70" i="70"/>
  <c r="F70" i="70" s="1"/>
  <c r="H70" i="70" s="1"/>
  <c r="F69" i="70"/>
  <c r="H69" i="70" s="1"/>
  <c r="F68" i="70"/>
  <c r="H68" i="70" s="1"/>
  <c r="D67" i="70"/>
  <c r="F67" i="70" s="1"/>
  <c r="H67" i="70" s="1"/>
  <c r="F66" i="70"/>
  <c r="H66" i="70" s="1"/>
  <c r="F65" i="70"/>
  <c r="H65" i="70" s="1"/>
  <c r="F64" i="70"/>
  <c r="H64" i="70" s="1"/>
  <c r="F63" i="70"/>
  <c r="H63" i="70" s="1"/>
  <c r="F62" i="70"/>
  <c r="H62" i="70" s="1"/>
  <c r="F61" i="70"/>
  <c r="H61" i="70" s="1"/>
  <c r="F60" i="70"/>
  <c r="H60" i="70" s="1"/>
  <c r="D59" i="70"/>
  <c r="F59" i="70" s="1"/>
  <c r="H59" i="70" s="1"/>
  <c r="F58" i="70"/>
  <c r="H58" i="70" s="1"/>
  <c r="F57" i="70"/>
  <c r="H57" i="70" s="1"/>
  <c r="B57" i="70"/>
  <c r="B58" i="70" s="1"/>
  <c r="B59" i="70" s="1"/>
  <c r="B60" i="70" s="1"/>
  <c r="B61" i="70" s="1"/>
  <c r="B62" i="70" s="1"/>
  <c r="B63" i="70" s="1"/>
  <c r="B64" i="70" s="1"/>
  <c r="B65" i="70" s="1"/>
  <c r="B66" i="70" s="1"/>
  <c r="B67" i="70" s="1"/>
  <c r="B68" i="70" s="1"/>
  <c r="B69" i="70" s="1"/>
  <c r="B70" i="70" s="1"/>
  <c r="D56" i="70"/>
  <c r="F56" i="70" s="1"/>
  <c r="H56" i="70" s="1"/>
  <c r="E43" i="70"/>
  <c r="D43" i="70"/>
  <c r="E37" i="70"/>
  <c r="F37" i="70" s="1"/>
  <c r="E31" i="70"/>
  <c r="F31" i="70" s="1"/>
  <c r="E25" i="70"/>
  <c r="F25" i="70" s="1"/>
  <c r="E19" i="70"/>
  <c r="F19" i="70" s="1"/>
  <c r="E13" i="70"/>
  <c r="F13" i="70" s="1"/>
  <c r="E7" i="70"/>
  <c r="F7" i="70" s="1"/>
  <c r="E70" i="69"/>
  <c r="F70" i="69" s="1"/>
  <c r="H70" i="69" s="1"/>
  <c r="F69" i="69"/>
  <c r="H69" i="69" s="1"/>
  <c r="F68" i="69"/>
  <c r="H68" i="69" s="1"/>
  <c r="D67" i="69"/>
  <c r="F67" i="69" s="1"/>
  <c r="H67" i="69" s="1"/>
  <c r="F66" i="69"/>
  <c r="H66" i="69" s="1"/>
  <c r="F65" i="69"/>
  <c r="H65" i="69" s="1"/>
  <c r="F64" i="69"/>
  <c r="H64" i="69" s="1"/>
  <c r="F63" i="69"/>
  <c r="H63" i="69" s="1"/>
  <c r="F62" i="69"/>
  <c r="H62" i="69" s="1"/>
  <c r="F61" i="69"/>
  <c r="H61" i="69" s="1"/>
  <c r="F60" i="69"/>
  <c r="H60" i="69" s="1"/>
  <c r="D59" i="69"/>
  <c r="F59" i="69" s="1"/>
  <c r="H59" i="69" s="1"/>
  <c r="F58" i="69"/>
  <c r="H58" i="69" s="1"/>
  <c r="F57" i="69"/>
  <c r="H57" i="69" s="1"/>
  <c r="B57" i="69"/>
  <c r="B58" i="69" s="1"/>
  <c r="B59" i="69" s="1"/>
  <c r="B60" i="69" s="1"/>
  <c r="B61" i="69" s="1"/>
  <c r="B62" i="69" s="1"/>
  <c r="B63" i="69" s="1"/>
  <c r="B64" i="69" s="1"/>
  <c r="B65" i="69" s="1"/>
  <c r="B66" i="69" s="1"/>
  <c r="B67" i="69" s="1"/>
  <c r="B68" i="69" s="1"/>
  <c r="B69" i="69" s="1"/>
  <c r="B70" i="69" s="1"/>
  <c r="B71" i="69" s="1"/>
  <c r="D56" i="69"/>
  <c r="F56" i="69" s="1"/>
  <c r="H56" i="69" s="1"/>
  <c r="E43" i="69"/>
  <c r="D43" i="69"/>
  <c r="E37" i="69"/>
  <c r="F37" i="69" s="1"/>
  <c r="E31" i="69"/>
  <c r="F31" i="69" s="1"/>
  <c r="E25" i="69"/>
  <c r="F25" i="69" s="1"/>
  <c r="E19" i="69"/>
  <c r="F19" i="69" s="1"/>
  <c r="E13" i="69"/>
  <c r="F13" i="69" s="1"/>
  <c r="E7" i="69"/>
  <c r="F7" i="69" s="1"/>
  <c r="E70" i="68"/>
  <c r="F70" i="68" s="1"/>
  <c r="H70" i="68" s="1"/>
  <c r="F69" i="68"/>
  <c r="H69" i="68" s="1"/>
  <c r="F68" i="68"/>
  <c r="H68" i="68" s="1"/>
  <c r="D67" i="68"/>
  <c r="F67" i="68" s="1"/>
  <c r="H67" i="68" s="1"/>
  <c r="F66" i="68"/>
  <c r="H66" i="68" s="1"/>
  <c r="F65" i="68"/>
  <c r="H65" i="68" s="1"/>
  <c r="F64" i="68"/>
  <c r="H64" i="68" s="1"/>
  <c r="F62" i="68"/>
  <c r="H62" i="68" s="1"/>
  <c r="F61" i="68"/>
  <c r="H61" i="68" s="1"/>
  <c r="F60" i="68"/>
  <c r="H60" i="68" s="1"/>
  <c r="D59" i="68"/>
  <c r="F59" i="68" s="1"/>
  <c r="H59" i="68" s="1"/>
  <c r="F58" i="68"/>
  <c r="H58" i="68" s="1"/>
  <c r="F57" i="68"/>
  <c r="H57" i="68" s="1"/>
  <c r="B57" i="68"/>
  <c r="B58" i="68" s="1"/>
  <c r="B59" i="68" s="1"/>
  <c r="B60" i="68" s="1"/>
  <c r="B61" i="68" s="1"/>
  <c r="B62" i="68" s="1"/>
  <c r="B63" i="68" s="1"/>
  <c r="B64" i="68" s="1"/>
  <c r="B65" i="68" s="1"/>
  <c r="B66" i="68" s="1"/>
  <c r="B67" i="68" s="1"/>
  <c r="B68" i="68" s="1"/>
  <c r="B69" i="68" s="1"/>
  <c r="B70" i="68" s="1"/>
  <c r="B71" i="68" s="1"/>
  <c r="D56" i="68"/>
  <c r="F56" i="68" s="1"/>
  <c r="H56" i="68" s="1"/>
  <c r="E43" i="68"/>
  <c r="D43" i="68"/>
  <c r="E37" i="68"/>
  <c r="D37" i="68"/>
  <c r="E31" i="68"/>
  <c r="F31" i="68" s="1"/>
  <c r="E25" i="68"/>
  <c r="F25" i="68" s="1"/>
  <c r="E19" i="68"/>
  <c r="F19" i="68" s="1"/>
  <c r="E13" i="68"/>
  <c r="F13" i="68" s="1"/>
  <c r="E7" i="68"/>
  <c r="F7" i="68" s="1"/>
  <c r="F43" i="71" l="1"/>
  <c r="F37" i="68"/>
  <c r="F43" i="68"/>
  <c r="F43" i="70"/>
  <c r="F43" i="69"/>
  <c r="H75" i="71"/>
  <c r="H75" i="70"/>
  <c r="H75" i="69"/>
  <c r="H75" i="68"/>
  <c r="H7" i="71" l="1"/>
  <c r="K7" i="71" s="1"/>
  <c r="N7" i="71" s="1"/>
  <c r="H13" i="71"/>
  <c r="K13" i="71" s="1"/>
  <c r="N13" i="71" s="1"/>
  <c r="H31" i="71"/>
  <c r="K31" i="71" s="1"/>
  <c r="N31" i="71" s="1"/>
  <c r="H19" i="71"/>
  <c r="K19" i="71" s="1"/>
  <c r="N19" i="71" s="1"/>
  <c r="H25" i="71"/>
  <c r="K25" i="71" s="1"/>
  <c r="N25" i="71" s="1"/>
  <c r="H31" i="70"/>
  <c r="K31" i="70" s="1"/>
  <c r="N31" i="70" s="1"/>
  <c r="H25" i="70"/>
  <c r="K25" i="70" s="1"/>
  <c r="N25" i="70" s="1"/>
  <c r="H19" i="70"/>
  <c r="K19" i="70" s="1"/>
  <c r="N19" i="70" s="1"/>
  <c r="H7" i="70"/>
  <c r="K7" i="70" s="1"/>
  <c r="N7" i="70" s="1"/>
  <c r="H13" i="70"/>
  <c r="K13" i="70" s="1"/>
  <c r="N13" i="70" s="1"/>
  <c r="H31" i="69"/>
  <c r="K31" i="69" s="1"/>
  <c r="N31" i="69" s="1"/>
  <c r="H25" i="69"/>
  <c r="K25" i="69" s="1"/>
  <c r="N25" i="69" s="1"/>
  <c r="H19" i="69"/>
  <c r="K19" i="69" s="1"/>
  <c r="N19" i="69" s="1"/>
  <c r="H7" i="69"/>
  <c r="K7" i="69" s="1"/>
  <c r="N7" i="69" s="1"/>
  <c r="H13" i="69"/>
  <c r="K13" i="69" s="1"/>
  <c r="N13" i="69" s="1"/>
  <c r="H31" i="68"/>
  <c r="K31" i="68" s="1"/>
  <c r="N31" i="68" s="1"/>
  <c r="H25" i="68"/>
  <c r="K25" i="68" s="1"/>
  <c r="N25" i="68" s="1"/>
  <c r="H19" i="68"/>
  <c r="K19" i="68" s="1"/>
  <c r="N19" i="68" s="1"/>
  <c r="H13" i="68"/>
  <c r="K13" i="68" s="1"/>
  <c r="N13" i="68" s="1"/>
  <c r="H7" i="68"/>
  <c r="K7" i="68" s="1"/>
  <c r="N7" i="68" s="1"/>
  <c r="O7" i="71" l="1"/>
  <c r="P7" i="71" s="1"/>
  <c r="M7" i="71"/>
  <c r="L7" i="71" s="1"/>
  <c r="O25" i="71"/>
  <c r="P25" i="71" s="1"/>
  <c r="M25" i="71"/>
  <c r="L25" i="71" s="1"/>
  <c r="O19" i="71"/>
  <c r="P19" i="71" s="1"/>
  <c r="M19" i="71"/>
  <c r="L19" i="71" s="1"/>
  <c r="O31" i="71"/>
  <c r="P31" i="71" s="1"/>
  <c r="M31" i="71"/>
  <c r="L31" i="71" s="1"/>
  <c r="M13" i="71"/>
  <c r="L13" i="71" s="1"/>
  <c r="O13" i="71"/>
  <c r="P13" i="71" s="1"/>
  <c r="M7" i="70"/>
  <c r="L7" i="70" s="1"/>
  <c r="O7" i="70"/>
  <c r="P7" i="70" s="1"/>
  <c r="O19" i="70"/>
  <c r="P19" i="70" s="1"/>
  <c r="M19" i="70"/>
  <c r="L19" i="70" s="1"/>
  <c r="O13" i="70"/>
  <c r="P13" i="70" s="1"/>
  <c r="M13" i="70"/>
  <c r="L13" i="70" s="1"/>
  <c r="O25" i="70"/>
  <c r="P25" i="70" s="1"/>
  <c r="M25" i="70"/>
  <c r="L25" i="70" s="1"/>
  <c r="O31" i="70"/>
  <c r="P31" i="70" s="1"/>
  <c r="M31" i="70"/>
  <c r="L31" i="70" s="1"/>
  <c r="O13" i="69"/>
  <c r="P13" i="69" s="1"/>
  <c r="M13" i="69"/>
  <c r="L13" i="69" s="1"/>
  <c r="O31" i="69"/>
  <c r="P31" i="69" s="1"/>
  <c r="M31" i="69"/>
  <c r="L31" i="69" s="1"/>
  <c r="O19" i="69"/>
  <c r="P19" i="69" s="1"/>
  <c r="M19" i="69"/>
  <c r="L19" i="69" s="1"/>
  <c r="M7" i="69"/>
  <c r="L7" i="69" s="1"/>
  <c r="O7" i="69"/>
  <c r="P7" i="69" s="1"/>
  <c r="O25" i="69"/>
  <c r="P25" i="69" s="1"/>
  <c r="M25" i="69"/>
  <c r="L25" i="69" s="1"/>
  <c r="O19" i="68"/>
  <c r="P19" i="68" s="1"/>
  <c r="M19" i="68"/>
  <c r="L19" i="68" s="1"/>
  <c r="M25" i="68"/>
  <c r="L25" i="68" s="1"/>
  <c r="O25" i="68"/>
  <c r="P25" i="68" s="1"/>
  <c r="O7" i="68"/>
  <c r="P7" i="68" s="1"/>
  <c r="M7" i="68"/>
  <c r="L7" i="68" s="1"/>
  <c r="O13" i="68"/>
  <c r="P13" i="68" s="1"/>
  <c r="M13" i="68"/>
  <c r="L13" i="68" s="1"/>
  <c r="M31" i="68"/>
  <c r="L31" i="68" s="1"/>
  <c r="O31" i="68"/>
  <c r="P31" i="68" s="1"/>
  <c r="Q19" i="71" l="1"/>
  <c r="U19" i="71"/>
  <c r="Q13" i="71"/>
  <c r="U13" i="71"/>
  <c r="Q25" i="71"/>
  <c r="U25" i="71"/>
  <c r="U7" i="71"/>
  <c r="Q7" i="71"/>
  <c r="Q31" i="71"/>
  <c r="U31" i="71"/>
  <c r="Q25" i="70"/>
  <c r="U25" i="70"/>
  <c r="U13" i="70"/>
  <c r="Q13" i="70"/>
  <c r="U7" i="70"/>
  <c r="Q7" i="70"/>
  <c r="Q19" i="70"/>
  <c r="U19" i="70"/>
  <c r="Q31" i="70"/>
  <c r="U31" i="70"/>
  <c r="U19" i="69"/>
  <c r="Q19" i="69"/>
  <c r="U25" i="69"/>
  <c r="Q25" i="69"/>
  <c r="U7" i="69"/>
  <c r="Q7" i="69"/>
  <c r="U31" i="69"/>
  <c r="Q31" i="69"/>
  <c r="U13" i="69"/>
  <c r="Q13" i="69"/>
  <c r="Q25" i="68"/>
  <c r="U25" i="68"/>
  <c r="U7" i="68"/>
  <c r="Q7" i="68"/>
  <c r="Q19" i="68"/>
  <c r="U19" i="68"/>
  <c r="Q31" i="68"/>
  <c r="U31" i="68"/>
  <c r="U13" i="68"/>
  <c r="Q13" i="68"/>
  <c r="U26" i="71" l="1"/>
  <c r="U20" i="69"/>
  <c r="U20" i="68"/>
  <c r="U26" i="70"/>
  <c r="U20" i="70"/>
  <c r="V31" i="71"/>
  <c r="R31" i="71"/>
  <c r="R25" i="71"/>
  <c r="V25" i="71"/>
  <c r="V19" i="71"/>
  <c r="R19" i="71"/>
  <c r="V13" i="71"/>
  <c r="R13" i="71"/>
  <c r="R7" i="71"/>
  <c r="V7" i="71"/>
  <c r="U20" i="71"/>
  <c r="R31" i="70"/>
  <c r="V31" i="70"/>
  <c r="R25" i="70"/>
  <c r="V25" i="70"/>
  <c r="V13" i="70"/>
  <c r="R13" i="70"/>
  <c r="R19" i="70"/>
  <c r="V19" i="70"/>
  <c r="V7" i="70"/>
  <c r="R7" i="70"/>
  <c r="R31" i="69"/>
  <c r="V31" i="69"/>
  <c r="V7" i="69"/>
  <c r="R7" i="69"/>
  <c r="R25" i="69"/>
  <c r="V25" i="69"/>
  <c r="U26" i="69"/>
  <c r="V13" i="69"/>
  <c r="R13" i="69"/>
  <c r="R19" i="69"/>
  <c r="V19" i="69"/>
  <c r="R25" i="68"/>
  <c r="V25" i="68"/>
  <c r="R31" i="68"/>
  <c r="V31" i="68"/>
  <c r="R19" i="68"/>
  <c r="V19" i="68"/>
  <c r="V7" i="68"/>
  <c r="R7" i="68"/>
  <c r="R13" i="68"/>
  <c r="V13" i="68"/>
  <c r="U26" i="68"/>
  <c r="V26" i="69" l="1"/>
  <c r="W26" i="69" s="1"/>
  <c r="V20" i="69"/>
  <c r="W20" i="69" s="1"/>
  <c r="V20" i="70"/>
  <c r="W20" i="70" s="1"/>
  <c r="V20" i="71"/>
  <c r="W20" i="71" s="1"/>
  <c r="V26" i="71"/>
  <c r="W26" i="71" s="1"/>
  <c r="V26" i="70"/>
  <c r="W26" i="70" s="1"/>
  <c r="V26" i="68"/>
  <c r="W26" i="68" s="1"/>
  <c r="V20" i="68"/>
  <c r="W20" i="68" s="1"/>
  <c r="Q7" i="64" l="1"/>
  <c r="M7" i="64"/>
  <c r="I7" i="64"/>
  <c r="Q6" i="64"/>
  <c r="M6" i="64"/>
  <c r="I6" i="64"/>
  <c r="Q5" i="64"/>
  <c r="M5" i="64"/>
  <c r="I5" i="64"/>
  <c r="Q4" i="64"/>
  <c r="M4" i="64"/>
  <c r="I4" i="64"/>
  <c r="C2" i="63" l="1"/>
  <c r="F28" i="62" l="1"/>
  <c r="H28" i="62" s="1"/>
  <c r="F27" i="62"/>
  <c r="H27" i="62" s="1"/>
  <c r="F26" i="62"/>
  <c r="H26" i="62" s="1"/>
  <c r="F25" i="62"/>
  <c r="H25" i="62" s="1"/>
  <c r="F24" i="62"/>
  <c r="H24" i="62" s="1"/>
  <c r="F23" i="62"/>
  <c r="H23" i="62" s="1"/>
  <c r="G22" i="62"/>
  <c r="D22" i="62"/>
  <c r="F21" i="62"/>
  <c r="H21" i="62" s="1"/>
  <c r="F20" i="62"/>
  <c r="H20" i="62" s="1"/>
  <c r="F19" i="62"/>
  <c r="E19" i="62"/>
  <c r="F18" i="62"/>
  <c r="E18" i="62"/>
  <c r="F17" i="62"/>
  <c r="E17" i="62"/>
  <c r="F16" i="62"/>
  <c r="E16" i="62"/>
  <c r="G15" i="62"/>
  <c r="D15" i="62"/>
  <c r="F14" i="62"/>
  <c r="E14" i="62"/>
  <c r="F13" i="62"/>
  <c r="E13" i="62"/>
  <c r="F12" i="62"/>
  <c r="E12" i="62"/>
  <c r="F11" i="62"/>
  <c r="E11" i="62"/>
  <c r="F10" i="62"/>
  <c r="E10" i="62"/>
  <c r="F9" i="62"/>
  <c r="E9" i="62"/>
  <c r="G8" i="62"/>
  <c r="E8" i="62"/>
  <c r="D8" i="62"/>
  <c r="F7" i="62"/>
  <c r="H7" i="62" s="1"/>
  <c r="F6" i="62"/>
  <c r="H6" i="62" s="1"/>
  <c r="F5" i="62"/>
  <c r="H5" i="62" s="1"/>
  <c r="F4" i="62"/>
  <c r="F3" i="62"/>
  <c r="H3" i="62" s="1"/>
  <c r="F2" i="62"/>
  <c r="H2" i="62" s="1"/>
  <c r="H10" i="62" l="1"/>
  <c r="H14" i="62"/>
  <c r="H11" i="62"/>
  <c r="H19" i="62"/>
  <c r="H9" i="62"/>
  <c r="H16" i="62"/>
  <c r="H18" i="62"/>
  <c r="F15" i="62"/>
  <c r="F8" i="62"/>
  <c r="H12" i="62"/>
  <c r="F22" i="62"/>
  <c r="H13" i="62"/>
  <c r="H17" i="62"/>
  <c r="E22" i="62"/>
  <c r="E15" i="62"/>
  <c r="H4" i="62"/>
  <c r="H8" i="62" s="1"/>
  <c r="H22" i="62" l="1"/>
  <c r="H15" i="62"/>
  <c r="K16" i="59" l="1"/>
  <c r="K15" i="59"/>
  <c r="K14" i="59"/>
  <c r="K13" i="59"/>
  <c r="K12" i="59"/>
  <c r="K11" i="59"/>
  <c r="K10" i="59"/>
  <c r="K9" i="59"/>
  <c r="AP20" i="49" s="1"/>
  <c r="K8" i="59"/>
  <c r="K7" i="59"/>
  <c r="K6" i="59"/>
  <c r="K5" i="59"/>
  <c r="AO20" i="49" s="1"/>
  <c r="H7" i="45" l="1"/>
  <c r="H6" i="45"/>
  <c r="H5" i="45"/>
  <c r="H4" i="45"/>
  <c r="N22" i="48" l="1"/>
  <c r="N23" i="48"/>
  <c r="N24" i="48"/>
  <c r="N25" i="48"/>
  <c r="N26" i="48"/>
  <c r="N21" i="48"/>
  <c r="N27" i="48" l="1"/>
  <c r="J6" i="45"/>
  <c r="J7" i="45"/>
  <c r="J4" i="45"/>
  <c r="J5" i="45" l="1"/>
  <c r="AZ20" i="49" l="1"/>
  <c r="L29" i="46" l="1"/>
  <c r="Q12" i="46" l="1"/>
  <c r="Q14" i="46" s="1"/>
  <c r="H13" i="46" l="1"/>
  <c r="L14" i="46"/>
  <c r="F24" i="45" l="1"/>
  <c r="D38" i="52" l="1"/>
  <c r="D37" i="52"/>
  <c r="D36" i="52"/>
  <c r="D35" i="52"/>
  <c r="D34" i="52"/>
  <c r="D33" i="52"/>
  <c r="D32" i="52"/>
  <c r="D58" i="47"/>
  <c r="D57" i="47"/>
  <c r="D56" i="47"/>
  <c r="D55" i="47"/>
  <c r="D54" i="47"/>
  <c r="D53" i="47"/>
  <c r="D52" i="47"/>
  <c r="D51" i="47"/>
  <c r="D50" i="47"/>
  <c r="D49" i="47"/>
  <c r="D48" i="47"/>
  <c r="D5" i="47"/>
  <c r="D3" i="47"/>
  <c r="D88" i="42"/>
  <c r="D87" i="42"/>
  <c r="D85" i="42"/>
  <c r="D84" i="42"/>
  <c r="D82" i="42"/>
  <c r="D81" i="42"/>
  <c r="D57" i="42"/>
  <c r="D52" i="42"/>
  <c r="D51" i="42"/>
  <c r="D50" i="42"/>
  <c r="D49" i="42"/>
  <c r="D48" i="42"/>
  <c r="D46" i="42"/>
  <c r="D45" i="42"/>
  <c r="D44" i="42"/>
  <c r="D43" i="42"/>
  <c r="D42" i="42"/>
  <c r="D41" i="42"/>
  <c r="D40" i="42"/>
  <c r="D38" i="42"/>
  <c r="D37" i="42"/>
  <c r="D36" i="42"/>
  <c r="D35" i="42"/>
  <c r="D34" i="42"/>
  <c r="D32" i="42"/>
  <c r="D31" i="42"/>
  <c r="D30" i="42"/>
  <c r="D29" i="42"/>
  <c r="D28" i="42"/>
  <c r="D26" i="42"/>
  <c r="D25" i="42"/>
  <c r="D24" i="42"/>
  <c r="D23" i="42"/>
  <c r="D22" i="42"/>
  <c r="D20" i="42"/>
  <c r="D19" i="42"/>
  <c r="D18" i="42"/>
  <c r="D17" i="42"/>
  <c r="D15" i="42"/>
  <c r="D14" i="42"/>
  <c r="D13" i="42"/>
  <c r="D12" i="42"/>
  <c r="D10" i="42"/>
  <c r="D9" i="42"/>
  <c r="D8" i="42"/>
  <c r="D7" i="42"/>
  <c r="D5" i="42"/>
  <c r="D4" i="42"/>
  <c r="D3" i="42"/>
  <c r="D2" i="42"/>
  <c r="D255" i="39"/>
  <c r="D254" i="39"/>
  <c r="D253" i="39"/>
  <c r="D252" i="39"/>
  <c r="D251" i="39"/>
  <c r="D249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6" i="39"/>
  <c r="D215" i="39"/>
  <c r="D214" i="39"/>
  <c r="D213" i="39"/>
  <c r="D212" i="39"/>
  <c r="D211" i="39"/>
  <c r="D210" i="39"/>
  <c r="D186" i="39"/>
  <c r="D181" i="39"/>
  <c r="D180" i="39"/>
  <c r="D179" i="39"/>
  <c r="D178" i="39"/>
  <c r="D177" i="39"/>
  <c r="D175" i="39"/>
  <c r="D174" i="39"/>
  <c r="D173" i="39"/>
  <c r="D172" i="39"/>
  <c r="D171" i="39"/>
  <c r="D170" i="39"/>
  <c r="D169" i="39"/>
  <c r="D167" i="39"/>
  <c r="D166" i="39"/>
  <c r="D165" i="39"/>
  <c r="D164" i="39"/>
  <c r="D163" i="39"/>
  <c r="D162" i="39"/>
  <c r="D161" i="39"/>
  <c r="D160" i="39"/>
  <c r="D159" i="39"/>
  <c r="D158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3" i="39"/>
  <c r="D82" i="39"/>
  <c r="D81" i="39"/>
  <c r="D80" i="39"/>
  <c r="D79" i="39"/>
  <c r="D78" i="39"/>
  <c r="D77" i="39"/>
  <c r="D76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D14" i="39"/>
  <c r="D13" i="39"/>
  <c r="D12" i="39"/>
  <c r="D11" i="39"/>
  <c r="D10" i="39"/>
  <c r="D9" i="39"/>
  <c r="D8" i="39"/>
  <c r="D7" i="39"/>
  <c r="D6" i="39"/>
  <c r="D5" i="39"/>
  <c r="D4" i="39"/>
  <c r="D3" i="39"/>
  <c r="D2" i="39"/>
  <c r="D11" i="35"/>
  <c r="D10" i="35"/>
  <c r="D9" i="35"/>
  <c r="D8" i="35"/>
  <c r="D7" i="35"/>
  <c r="D6" i="35"/>
  <c r="D5" i="35"/>
  <c r="D4" i="35"/>
  <c r="D3" i="35"/>
  <c r="D2" i="35"/>
  <c r="D211" i="36"/>
  <c r="D210" i="36"/>
  <c r="D209" i="36"/>
  <c r="D208" i="36"/>
  <c r="D207" i="36"/>
  <c r="D206" i="36"/>
  <c r="D205" i="36"/>
  <c r="D204" i="36"/>
  <c r="D203" i="36"/>
  <c r="D202" i="36"/>
  <c r="D201" i="36"/>
  <c r="D200" i="36"/>
  <c r="D199" i="36"/>
  <c r="D198" i="36"/>
  <c r="D197" i="36"/>
  <c r="D196" i="36"/>
  <c r="D195" i="36"/>
  <c r="D194" i="36"/>
  <c r="D193" i="36"/>
  <c r="D192" i="36"/>
  <c r="D191" i="36"/>
  <c r="D190" i="36"/>
  <c r="D189" i="36"/>
  <c r="D188" i="36"/>
  <c r="D187" i="36"/>
  <c r="D186" i="36"/>
  <c r="D185" i="36"/>
  <c r="D184" i="36"/>
  <c r="D183" i="36"/>
  <c r="D182" i="36"/>
  <c r="D181" i="36"/>
  <c r="D180" i="36"/>
  <c r="D179" i="36"/>
  <c r="D178" i="36"/>
  <c r="D177" i="36"/>
  <c r="D176" i="36"/>
  <c r="D175" i="36"/>
  <c r="D174" i="36"/>
  <c r="D173" i="36"/>
  <c r="D172" i="36"/>
  <c r="D171" i="36"/>
  <c r="D170" i="36"/>
  <c r="D169" i="36"/>
  <c r="D168" i="36"/>
  <c r="D167" i="36"/>
  <c r="D166" i="36"/>
  <c r="D165" i="36"/>
  <c r="D164" i="36"/>
  <c r="D163" i="36"/>
  <c r="D162" i="36"/>
  <c r="D161" i="36"/>
  <c r="D160" i="36"/>
  <c r="D159" i="36"/>
  <c r="D158" i="36"/>
  <c r="D157" i="36"/>
  <c r="D156" i="36"/>
  <c r="D155" i="36"/>
  <c r="D154" i="36"/>
  <c r="D153" i="36"/>
  <c r="D152" i="36"/>
  <c r="D151" i="36"/>
  <c r="D150" i="36"/>
  <c r="D149" i="36"/>
  <c r="D148" i="36"/>
  <c r="D147" i="36"/>
  <c r="D146" i="36"/>
  <c r="D145" i="36"/>
  <c r="D144" i="36"/>
  <c r="D143" i="36"/>
  <c r="D142" i="36"/>
  <c r="D141" i="36"/>
  <c r="D140" i="36"/>
  <c r="D139" i="36"/>
  <c r="D138" i="36"/>
  <c r="D137" i="36"/>
  <c r="D136" i="36"/>
  <c r="D135" i="36"/>
  <c r="D134" i="36"/>
  <c r="D133" i="36"/>
  <c r="D132" i="36"/>
  <c r="D131" i="36"/>
  <c r="D130" i="36"/>
  <c r="D129" i="36"/>
  <c r="D128" i="36"/>
  <c r="D127" i="36"/>
  <c r="D126" i="36"/>
  <c r="D125" i="36"/>
  <c r="D124" i="36"/>
  <c r="D123" i="36"/>
  <c r="D122" i="36"/>
  <c r="D121" i="36"/>
  <c r="D120" i="36"/>
  <c r="D119" i="36"/>
  <c r="D118" i="36"/>
  <c r="D117" i="36"/>
  <c r="D116" i="36"/>
  <c r="D115" i="36"/>
  <c r="D114" i="36"/>
  <c r="D113" i="36"/>
  <c r="D112" i="36"/>
  <c r="D111" i="36"/>
  <c r="D110" i="36"/>
  <c r="D109" i="36"/>
  <c r="D108" i="36"/>
  <c r="D107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4" i="36"/>
  <c r="D3" i="36"/>
  <c r="D2" i="36"/>
  <c r="D262" i="25"/>
  <c r="D261" i="25"/>
  <c r="D253" i="25"/>
  <c r="D252" i="25"/>
  <c r="D251" i="25"/>
  <c r="D250" i="25"/>
  <c r="D249" i="25"/>
  <c r="D248" i="25"/>
  <c r="D247" i="25"/>
  <c r="D245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2" i="25"/>
  <c r="D211" i="25"/>
  <c r="D210" i="25"/>
  <c r="D209" i="25"/>
  <c r="D208" i="25"/>
  <c r="D207" i="25"/>
  <c r="D206" i="25"/>
  <c r="D203" i="25"/>
  <c r="D202" i="25"/>
  <c r="D201" i="25"/>
  <c r="D200" i="25"/>
  <c r="D199" i="25"/>
  <c r="D198" i="25"/>
  <c r="D197" i="25"/>
  <c r="D196" i="25"/>
  <c r="D195" i="25"/>
  <c r="D194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45" i="25"/>
  <c r="D144" i="25"/>
  <c r="D143" i="25"/>
  <c r="D142" i="25"/>
  <c r="D141" i="25"/>
  <c r="D140" i="25"/>
  <c r="D139" i="25"/>
  <c r="D138" i="25"/>
  <c r="D137" i="25"/>
  <c r="D136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4" i="25"/>
  <c r="D103" i="25"/>
  <c r="D102" i="25"/>
  <c r="D101" i="25"/>
  <c r="D100" i="25"/>
  <c r="D99" i="25"/>
  <c r="D98" i="25"/>
  <c r="D97" i="25"/>
  <c r="D96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39" i="24"/>
  <c r="D38" i="24"/>
  <c r="D37" i="24"/>
  <c r="D36" i="24"/>
  <c r="D35" i="24"/>
  <c r="D34" i="24"/>
  <c r="D32" i="24"/>
  <c r="D31" i="24"/>
  <c r="D30" i="24"/>
  <c r="D28" i="24"/>
  <c r="D27" i="24"/>
  <c r="D26" i="24"/>
  <c r="D25" i="24"/>
  <c r="D24" i="24"/>
  <c r="D23" i="24"/>
  <c r="D21" i="24"/>
  <c r="D19" i="24"/>
  <c r="D17" i="24"/>
  <c r="D16" i="24"/>
  <c r="D15" i="24"/>
  <c r="D14" i="24"/>
  <c r="D13" i="24"/>
  <c r="D12" i="24"/>
  <c r="D11" i="24"/>
  <c r="D10" i="24"/>
  <c r="D9" i="24"/>
  <c r="D8" i="24"/>
  <c r="D7" i="24"/>
  <c r="D6" i="24"/>
  <c r="D5" i="24"/>
  <c r="D4" i="24"/>
  <c r="D3" i="24"/>
  <c r="D2" i="24"/>
  <c r="D2311" i="23"/>
  <c r="J2311" i="23" s="1"/>
  <c r="D2310" i="23"/>
  <c r="J2310" i="23" s="1"/>
  <c r="D2309" i="23"/>
  <c r="J2309" i="23" s="1"/>
  <c r="D2308" i="23"/>
  <c r="J2308" i="23" s="1"/>
  <c r="D2307" i="23"/>
  <c r="J2307" i="23" s="1"/>
  <c r="D2306" i="23"/>
  <c r="J2306" i="23" s="1"/>
  <c r="D2305" i="23"/>
  <c r="J2305" i="23" s="1"/>
  <c r="D2304" i="23"/>
  <c r="J2304" i="23" s="1"/>
  <c r="D2303" i="23"/>
  <c r="J2303" i="23" s="1"/>
  <c r="D2302" i="23"/>
  <c r="J2302" i="23" s="1"/>
  <c r="D2301" i="23"/>
  <c r="J2301" i="23" s="1"/>
  <c r="D2300" i="23"/>
  <c r="J2300" i="23" s="1"/>
  <c r="D2299" i="23"/>
  <c r="J2299" i="23" s="1"/>
  <c r="D2298" i="23"/>
  <c r="J2298" i="23" s="1"/>
  <c r="D2297" i="23"/>
  <c r="J2297" i="23" s="1"/>
  <c r="D2296" i="23"/>
  <c r="J2296" i="23" s="1"/>
  <c r="D2295" i="23"/>
  <c r="J2295" i="23" s="1"/>
  <c r="D2294" i="23"/>
  <c r="J2294" i="23" s="1"/>
  <c r="D2293" i="23"/>
  <c r="J2293" i="23" s="1"/>
  <c r="D2292" i="23"/>
  <c r="J2292" i="23" s="1"/>
  <c r="D2291" i="23"/>
  <c r="J2291" i="23" s="1"/>
  <c r="D2290" i="23"/>
  <c r="J2290" i="23" s="1"/>
  <c r="D2289" i="23"/>
  <c r="J2289" i="23" s="1"/>
  <c r="D2288" i="23"/>
  <c r="J2288" i="23" s="1"/>
  <c r="D2287" i="23"/>
  <c r="J2287" i="23" s="1"/>
  <c r="D2286" i="23"/>
  <c r="J2286" i="23" s="1"/>
  <c r="D2285" i="23"/>
  <c r="J2285" i="23" s="1"/>
  <c r="D2284" i="23"/>
  <c r="J2284" i="23" s="1"/>
  <c r="D2283" i="23"/>
  <c r="J2283" i="23" s="1"/>
  <c r="D2282" i="23"/>
  <c r="J2282" i="23" s="1"/>
  <c r="D2281" i="23"/>
  <c r="J2281" i="23" s="1"/>
  <c r="D2280" i="23"/>
  <c r="J2280" i="23" s="1"/>
  <c r="D2279" i="23"/>
  <c r="J2279" i="23" s="1"/>
  <c r="D2278" i="23"/>
  <c r="J2278" i="23" s="1"/>
  <c r="D2277" i="23"/>
  <c r="J2277" i="23" s="1"/>
  <c r="D2276" i="23"/>
  <c r="J2276" i="23" s="1"/>
  <c r="D2275" i="23"/>
  <c r="J2275" i="23" s="1"/>
  <c r="D2274" i="23"/>
  <c r="J2274" i="23" s="1"/>
  <c r="D2273" i="23"/>
  <c r="J2273" i="23" s="1"/>
  <c r="D2272" i="23"/>
  <c r="J2272" i="23" s="1"/>
  <c r="D2271" i="23"/>
  <c r="J2271" i="23" s="1"/>
  <c r="D2270" i="23"/>
  <c r="J2270" i="23" s="1"/>
  <c r="D2269" i="23"/>
  <c r="J2269" i="23" s="1"/>
  <c r="D2268" i="23"/>
  <c r="J2268" i="23" s="1"/>
  <c r="D2267" i="23"/>
  <c r="J2267" i="23" s="1"/>
  <c r="D2266" i="23"/>
  <c r="J2266" i="23" s="1"/>
  <c r="D2265" i="23"/>
  <c r="J2265" i="23" s="1"/>
  <c r="D2264" i="23"/>
  <c r="J2264" i="23" s="1"/>
  <c r="D2263" i="23"/>
  <c r="J2263" i="23" s="1"/>
  <c r="D2262" i="23"/>
  <c r="J2262" i="23" s="1"/>
  <c r="D2261" i="23"/>
  <c r="J2261" i="23" s="1"/>
  <c r="D2260" i="23"/>
  <c r="J2260" i="23" s="1"/>
  <c r="D2259" i="23"/>
  <c r="J2259" i="23" s="1"/>
  <c r="D2258" i="23"/>
  <c r="J2258" i="23" s="1"/>
  <c r="D2257" i="23"/>
  <c r="J2257" i="23" s="1"/>
  <c r="D2256" i="23"/>
  <c r="J2256" i="23" s="1"/>
  <c r="D2255" i="23"/>
  <c r="J2255" i="23" s="1"/>
  <c r="D2254" i="23"/>
  <c r="J2254" i="23" s="1"/>
  <c r="D2253" i="23"/>
  <c r="J2253" i="23" s="1"/>
  <c r="D2252" i="23"/>
  <c r="J2252" i="23" s="1"/>
  <c r="D2251" i="23"/>
  <c r="J2251" i="23" s="1"/>
  <c r="D2250" i="23"/>
  <c r="J2250" i="23" s="1"/>
  <c r="D2249" i="23"/>
  <c r="J2249" i="23" s="1"/>
  <c r="D2248" i="23"/>
  <c r="J2248" i="23" s="1"/>
  <c r="D2247" i="23"/>
  <c r="J2247" i="23" s="1"/>
  <c r="D2246" i="23"/>
  <c r="J2246" i="23" s="1"/>
  <c r="D2245" i="23"/>
  <c r="J2245" i="23" s="1"/>
  <c r="D2244" i="23"/>
  <c r="J2244" i="23" s="1"/>
  <c r="D2243" i="23"/>
  <c r="J2243" i="23" s="1"/>
  <c r="D2242" i="23"/>
  <c r="J2242" i="23" s="1"/>
  <c r="D2241" i="23"/>
  <c r="J2241" i="23" s="1"/>
  <c r="D2240" i="23"/>
  <c r="J2240" i="23" s="1"/>
  <c r="D2239" i="23"/>
  <c r="J2239" i="23" s="1"/>
  <c r="D2238" i="23"/>
  <c r="J2238" i="23" s="1"/>
  <c r="D2237" i="23"/>
  <c r="J2237" i="23" s="1"/>
  <c r="D2236" i="23"/>
  <c r="J2236" i="23" s="1"/>
  <c r="D2235" i="23"/>
  <c r="J2235" i="23" s="1"/>
  <c r="D2234" i="23"/>
  <c r="J2234" i="23" s="1"/>
  <c r="D2233" i="23"/>
  <c r="J2233" i="23" s="1"/>
  <c r="D2232" i="23"/>
  <c r="J2232" i="23" s="1"/>
  <c r="D2231" i="23"/>
  <c r="J2231" i="23" s="1"/>
  <c r="D2230" i="23"/>
  <c r="J2230" i="23" s="1"/>
  <c r="D2229" i="23"/>
  <c r="J2229" i="23" s="1"/>
  <c r="D2228" i="23"/>
  <c r="J2228" i="23" s="1"/>
  <c r="D2227" i="23"/>
  <c r="J2227" i="23" s="1"/>
  <c r="D2226" i="23"/>
  <c r="J2226" i="23" s="1"/>
  <c r="D2225" i="23"/>
  <c r="J2225" i="23" s="1"/>
  <c r="D2224" i="23"/>
  <c r="J2224" i="23" s="1"/>
  <c r="D2223" i="23"/>
  <c r="J2223" i="23" s="1"/>
  <c r="D2222" i="23"/>
  <c r="J2222" i="23" s="1"/>
  <c r="D2221" i="23"/>
  <c r="J2221" i="23" s="1"/>
  <c r="D2220" i="23"/>
  <c r="J2220" i="23" s="1"/>
  <c r="D2219" i="23"/>
  <c r="J2219" i="23" s="1"/>
  <c r="D2218" i="23"/>
  <c r="J2218" i="23" s="1"/>
  <c r="D2217" i="23"/>
  <c r="J2217" i="23" s="1"/>
  <c r="D2216" i="23"/>
  <c r="J2216" i="23" s="1"/>
  <c r="D2215" i="23"/>
  <c r="J2215" i="23" s="1"/>
  <c r="D2214" i="23"/>
  <c r="J2214" i="23" s="1"/>
  <c r="D2213" i="23"/>
  <c r="J2213" i="23" s="1"/>
  <c r="D2212" i="23"/>
  <c r="J2212" i="23" s="1"/>
  <c r="D2211" i="23"/>
  <c r="J2211" i="23" s="1"/>
  <c r="D2210" i="23"/>
  <c r="J2210" i="23" s="1"/>
  <c r="D2209" i="23"/>
  <c r="J2209" i="23" s="1"/>
  <c r="D2208" i="23"/>
  <c r="J2208" i="23" s="1"/>
  <c r="D2207" i="23"/>
  <c r="J2207" i="23" s="1"/>
  <c r="D2206" i="23"/>
  <c r="J2206" i="23" s="1"/>
  <c r="D2205" i="23"/>
  <c r="J2205" i="23" s="1"/>
  <c r="D2204" i="23"/>
  <c r="J2204" i="23" s="1"/>
  <c r="D2203" i="23"/>
  <c r="J2203" i="23" s="1"/>
  <c r="D2202" i="23"/>
  <c r="J2202" i="23" s="1"/>
  <c r="D2201" i="23"/>
  <c r="J2201" i="23" s="1"/>
  <c r="D2200" i="23"/>
  <c r="J2200" i="23" s="1"/>
  <c r="D2199" i="23"/>
  <c r="J2199" i="23" s="1"/>
  <c r="D2198" i="23"/>
  <c r="J2198" i="23" s="1"/>
  <c r="D2197" i="23"/>
  <c r="J2197" i="23" s="1"/>
  <c r="D2196" i="23"/>
  <c r="J2196" i="23" s="1"/>
  <c r="D2195" i="23"/>
  <c r="J2195" i="23" s="1"/>
  <c r="D2194" i="23"/>
  <c r="J2194" i="23" s="1"/>
  <c r="D2193" i="23"/>
  <c r="J2193" i="23" s="1"/>
  <c r="D2192" i="23"/>
  <c r="J2192" i="23" s="1"/>
  <c r="D2191" i="23"/>
  <c r="J2191" i="23" s="1"/>
  <c r="D2190" i="23"/>
  <c r="J2190" i="23" s="1"/>
  <c r="D2189" i="23"/>
  <c r="J2189" i="23" s="1"/>
  <c r="D2188" i="23"/>
  <c r="J2188" i="23" s="1"/>
  <c r="D2187" i="23"/>
  <c r="J2187" i="23" s="1"/>
  <c r="D2186" i="23"/>
  <c r="J2186" i="23" s="1"/>
  <c r="D2185" i="23"/>
  <c r="J2185" i="23" s="1"/>
  <c r="D2184" i="23"/>
  <c r="J2184" i="23" s="1"/>
  <c r="D2183" i="23"/>
  <c r="J2183" i="23" s="1"/>
  <c r="D2182" i="23"/>
  <c r="J2182" i="23" s="1"/>
  <c r="D2181" i="23"/>
  <c r="J2181" i="23" s="1"/>
  <c r="D2180" i="23"/>
  <c r="J2180" i="23" s="1"/>
  <c r="D2179" i="23"/>
  <c r="J2179" i="23" s="1"/>
  <c r="D2178" i="23"/>
  <c r="J2178" i="23" s="1"/>
  <c r="D2177" i="23"/>
  <c r="J2177" i="23" s="1"/>
  <c r="D2176" i="23"/>
  <c r="J2176" i="23" s="1"/>
  <c r="D2175" i="23"/>
  <c r="J2175" i="23" s="1"/>
  <c r="D2174" i="23"/>
  <c r="J2174" i="23" s="1"/>
  <c r="D2173" i="23"/>
  <c r="J2173" i="23" s="1"/>
  <c r="D2172" i="23"/>
  <c r="J2172" i="23" s="1"/>
  <c r="D2171" i="23"/>
  <c r="J2171" i="23" s="1"/>
  <c r="D2170" i="23"/>
  <c r="J2170" i="23" s="1"/>
  <c r="D2169" i="23"/>
  <c r="J2169" i="23" s="1"/>
  <c r="D2168" i="23"/>
  <c r="J2168" i="23" s="1"/>
  <c r="D2167" i="23"/>
  <c r="J2167" i="23" s="1"/>
  <c r="D2166" i="23"/>
  <c r="J2166" i="23" s="1"/>
  <c r="D2165" i="23"/>
  <c r="J2165" i="23" s="1"/>
  <c r="D2164" i="23"/>
  <c r="J2164" i="23" s="1"/>
  <c r="D2163" i="23"/>
  <c r="J2163" i="23" s="1"/>
  <c r="D2162" i="23"/>
  <c r="J2162" i="23" s="1"/>
  <c r="D2161" i="23"/>
  <c r="J2161" i="23" s="1"/>
  <c r="D2160" i="23"/>
  <c r="J2160" i="23" s="1"/>
  <c r="D2159" i="23"/>
  <c r="J2159" i="23" s="1"/>
  <c r="D2158" i="23"/>
  <c r="J2158" i="23" s="1"/>
  <c r="D2157" i="23"/>
  <c r="J2157" i="23" s="1"/>
  <c r="D2156" i="23"/>
  <c r="J2156" i="23" s="1"/>
  <c r="D2155" i="23"/>
  <c r="J2155" i="23" s="1"/>
  <c r="D2154" i="23"/>
  <c r="J2154" i="23" s="1"/>
  <c r="D2153" i="23"/>
  <c r="J2153" i="23" s="1"/>
  <c r="D2152" i="23"/>
  <c r="J2152" i="23" s="1"/>
  <c r="D2151" i="23"/>
  <c r="J2151" i="23" s="1"/>
  <c r="D2150" i="23"/>
  <c r="J2150" i="23" s="1"/>
  <c r="D2149" i="23"/>
  <c r="J2149" i="23" s="1"/>
  <c r="D2148" i="23"/>
  <c r="J2148" i="23" s="1"/>
  <c r="D2147" i="23"/>
  <c r="J2147" i="23" s="1"/>
  <c r="D2146" i="23"/>
  <c r="J2146" i="23" s="1"/>
  <c r="D2145" i="23"/>
  <c r="J2145" i="23" s="1"/>
  <c r="D2144" i="23"/>
  <c r="J2144" i="23" s="1"/>
  <c r="D2143" i="23"/>
  <c r="J2143" i="23" s="1"/>
  <c r="D2142" i="23"/>
  <c r="J2142" i="23" s="1"/>
  <c r="D2141" i="23"/>
  <c r="J2141" i="23" s="1"/>
  <c r="D2140" i="23"/>
  <c r="J2140" i="23" s="1"/>
  <c r="D2139" i="23"/>
  <c r="J2139" i="23" s="1"/>
  <c r="D2138" i="23"/>
  <c r="J2138" i="23" s="1"/>
  <c r="D2137" i="23"/>
  <c r="J2137" i="23" s="1"/>
  <c r="D2136" i="23"/>
  <c r="J2136" i="23" s="1"/>
  <c r="D2135" i="23"/>
  <c r="J2135" i="23" s="1"/>
  <c r="D2134" i="23"/>
  <c r="J2134" i="23" s="1"/>
  <c r="D2133" i="23"/>
  <c r="J2133" i="23" s="1"/>
  <c r="D2132" i="23"/>
  <c r="J2132" i="23" s="1"/>
  <c r="D2131" i="23"/>
  <c r="J2131" i="23" s="1"/>
  <c r="D2130" i="23"/>
  <c r="J2130" i="23" s="1"/>
  <c r="D2129" i="23"/>
  <c r="J2129" i="23" s="1"/>
  <c r="D2128" i="23"/>
  <c r="J2128" i="23" s="1"/>
  <c r="D2127" i="23"/>
  <c r="J2127" i="23" s="1"/>
  <c r="D2126" i="23"/>
  <c r="J2126" i="23" s="1"/>
  <c r="D2125" i="23"/>
  <c r="J2125" i="23" s="1"/>
  <c r="D2124" i="23"/>
  <c r="J2124" i="23" s="1"/>
  <c r="D2123" i="23"/>
  <c r="J2123" i="23" s="1"/>
  <c r="D2122" i="23"/>
  <c r="J2122" i="23" s="1"/>
  <c r="D2121" i="23"/>
  <c r="J2121" i="23" s="1"/>
  <c r="D2120" i="23"/>
  <c r="J2120" i="23" s="1"/>
  <c r="D2119" i="23"/>
  <c r="J2119" i="23" s="1"/>
  <c r="D2118" i="23"/>
  <c r="J2118" i="23" s="1"/>
  <c r="D2117" i="23"/>
  <c r="J2117" i="23" s="1"/>
  <c r="D2116" i="23"/>
  <c r="J2116" i="23" s="1"/>
  <c r="D2115" i="23"/>
  <c r="J2115" i="23" s="1"/>
  <c r="D2114" i="23"/>
  <c r="J2114" i="23" s="1"/>
  <c r="D2113" i="23"/>
  <c r="J2113" i="23" s="1"/>
  <c r="D2112" i="23"/>
  <c r="J2112" i="23" s="1"/>
  <c r="D2111" i="23"/>
  <c r="J2111" i="23" s="1"/>
  <c r="D2110" i="23"/>
  <c r="J2110" i="23" s="1"/>
  <c r="D2109" i="23"/>
  <c r="J2109" i="23" s="1"/>
  <c r="D2108" i="23"/>
  <c r="J2108" i="23" s="1"/>
  <c r="D2107" i="23"/>
  <c r="J2107" i="23" s="1"/>
  <c r="D2106" i="23"/>
  <c r="J2106" i="23" s="1"/>
  <c r="D2105" i="23"/>
  <c r="J2105" i="23" s="1"/>
  <c r="D2104" i="23"/>
  <c r="J2104" i="23" s="1"/>
  <c r="D2103" i="23"/>
  <c r="J2103" i="23" s="1"/>
  <c r="D2102" i="23"/>
  <c r="J2102" i="23" s="1"/>
  <c r="D2101" i="23"/>
  <c r="D2100" i="23"/>
  <c r="D2099" i="23"/>
  <c r="D2098" i="23"/>
  <c r="D2097" i="23"/>
  <c r="D2096" i="23"/>
  <c r="D2095" i="23"/>
  <c r="D2094" i="23"/>
  <c r="D2093" i="23"/>
  <c r="D2092" i="23"/>
  <c r="D2091" i="23"/>
  <c r="D2090" i="23"/>
  <c r="D2089" i="23"/>
  <c r="D2088" i="23"/>
  <c r="D2087" i="23"/>
  <c r="D2086" i="23"/>
  <c r="D2085" i="23"/>
  <c r="D2084" i="23"/>
  <c r="D2083" i="23"/>
  <c r="D2082" i="23"/>
  <c r="D2081" i="23"/>
  <c r="D2080" i="23"/>
  <c r="D2079" i="23"/>
  <c r="D2078" i="23"/>
  <c r="D2077" i="23"/>
  <c r="D2076" i="23"/>
  <c r="D2075" i="23"/>
  <c r="D2074" i="23"/>
  <c r="D2073" i="23"/>
  <c r="D2072" i="23"/>
  <c r="D2071" i="23"/>
  <c r="D2070" i="23"/>
  <c r="D2069" i="23"/>
  <c r="D2068" i="23"/>
  <c r="D2067" i="23"/>
  <c r="D2066" i="23"/>
  <c r="D2065" i="23"/>
  <c r="D2064" i="23"/>
  <c r="D2063" i="23"/>
  <c r="D2062" i="23"/>
  <c r="D2061" i="23"/>
  <c r="D2060" i="23"/>
  <c r="D2059" i="23"/>
  <c r="D2058" i="23"/>
  <c r="D2057" i="23"/>
  <c r="D2056" i="23"/>
  <c r="D2055" i="23"/>
  <c r="D2054" i="23"/>
  <c r="D2053" i="23"/>
  <c r="D2052" i="23"/>
  <c r="D2051" i="23"/>
  <c r="D2050" i="23"/>
  <c r="D2049" i="23"/>
  <c r="D2048" i="23"/>
  <c r="D2047" i="23"/>
  <c r="D2046" i="23"/>
  <c r="D2045" i="23"/>
  <c r="D2044" i="23"/>
  <c r="D2043" i="23"/>
  <c r="D2042" i="23"/>
  <c r="D2041" i="23"/>
  <c r="D2040" i="23"/>
  <c r="D2039" i="23"/>
  <c r="D2038" i="23"/>
  <c r="D2037" i="23"/>
  <c r="D2036" i="23"/>
  <c r="D2035" i="23"/>
  <c r="D2034" i="23"/>
  <c r="D2033" i="23"/>
  <c r="D2032" i="23"/>
  <c r="D2031" i="23"/>
  <c r="D2030" i="23"/>
  <c r="D2029" i="23"/>
  <c r="D2028" i="23"/>
  <c r="D2027" i="23"/>
  <c r="D2026" i="23"/>
  <c r="D2025" i="23"/>
  <c r="D2024" i="23"/>
  <c r="D2023" i="23"/>
  <c r="D2022" i="23"/>
  <c r="D2021" i="23"/>
  <c r="D2020" i="23"/>
  <c r="D2019" i="23"/>
  <c r="D2018" i="23"/>
  <c r="D2017" i="23"/>
  <c r="D2016" i="23"/>
  <c r="D2015" i="23"/>
  <c r="D2014" i="23"/>
  <c r="D2013" i="23"/>
  <c r="D2012" i="23"/>
  <c r="D2011" i="23"/>
  <c r="D2010" i="23"/>
  <c r="D2009" i="23"/>
  <c r="D2008" i="23"/>
  <c r="D2007" i="23"/>
  <c r="D2006" i="23"/>
  <c r="D2005" i="23"/>
  <c r="D2004" i="23"/>
  <c r="D2003" i="23"/>
  <c r="D2002" i="23"/>
  <c r="D2001" i="23"/>
  <c r="D2000" i="23"/>
  <c r="D1999" i="23"/>
  <c r="D1998" i="23"/>
  <c r="D1997" i="23"/>
  <c r="D1996" i="23"/>
  <c r="D1995" i="23"/>
  <c r="D1994" i="23"/>
  <c r="D1993" i="23"/>
  <c r="D1992" i="23"/>
  <c r="D1991" i="23"/>
  <c r="D1990" i="23"/>
  <c r="D1989" i="23"/>
  <c r="D1988" i="23"/>
  <c r="D1987" i="23"/>
  <c r="D1986" i="23"/>
  <c r="D1985" i="23"/>
  <c r="D1984" i="23"/>
  <c r="D1983" i="23"/>
  <c r="D1982" i="23"/>
  <c r="D1981" i="23"/>
  <c r="D1980" i="23"/>
  <c r="D1979" i="23"/>
  <c r="D1978" i="23"/>
  <c r="D1977" i="23"/>
  <c r="D1976" i="23"/>
  <c r="D1975" i="23"/>
  <c r="D1974" i="23"/>
  <c r="D1973" i="23"/>
  <c r="D1972" i="23"/>
  <c r="D1971" i="23"/>
  <c r="D1970" i="23"/>
  <c r="D1969" i="23"/>
  <c r="D1968" i="23"/>
  <c r="D1967" i="23"/>
  <c r="D1966" i="23"/>
  <c r="D1965" i="23"/>
  <c r="D1964" i="23"/>
  <c r="D1963" i="23"/>
  <c r="D1962" i="23"/>
  <c r="D1961" i="23"/>
  <c r="D1960" i="23"/>
  <c r="D1959" i="23"/>
  <c r="D1958" i="23"/>
  <c r="D1957" i="23"/>
  <c r="D1956" i="23"/>
  <c r="D1955" i="23"/>
  <c r="D1954" i="23"/>
  <c r="D1953" i="23"/>
  <c r="D1952" i="23"/>
  <c r="D1951" i="23"/>
  <c r="D1950" i="23"/>
  <c r="D1949" i="23"/>
  <c r="D1948" i="23"/>
  <c r="D1947" i="23"/>
  <c r="D1946" i="23"/>
  <c r="D1945" i="23"/>
  <c r="D1944" i="23"/>
  <c r="D1943" i="23"/>
  <c r="D1942" i="23"/>
  <c r="D1941" i="23"/>
  <c r="D1940" i="23"/>
  <c r="D1939" i="23"/>
  <c r="D1938" i="23"/>
  <c r="D1937" i="23"/>
  <c r="D1936" i="23"/>
  <c r="D1935" i="23"/>
  <c r="D1934" i="23"/>
  <c r="D1933" i="23"/>
  <c r="D1932" i="23"/>
  <c r="D1931" i="23"/>
  <c r="D1930" i="23"/>
  <c r="D1929" i="23"/>
  <c r="D1928" i="23"/>
  <c r="D1927" i="23"/>
  <c r="D1926" i="23"/>
  <c r="D1925" i="23"/>
  <c r="D1924" i="23"/>
  <c r="D1923" i="23"/>
  <c r="D1922" i="23"/>
  <c r="D1921" i="23"/>
  <c r="D1920" i="23"/>
  <c r="D1919" i="23"/>
  <c r="D1918" i="23"/>
  <c r="D1917" i="23"/>
  <c r="D1916" i="23"/>
  <c r="D1915" i="23"/>
  <c r="D1914" i="23"/>
  <c r="D1913" i="23"/>
  <c r="D1912" i="23"/>
  <c r="D1911" i="23"/>
  <c r="D1910" i="23"/>
  <c r="D1909" i="23"/>
  <c r="D1908" i="23"/>
  <c r="D1907" i="23"/>
  <c r="D1906" i="23"/>
  <c r="D1905" i="23"/>
  <c r="D1904" i="23"/>
  <c r="D1903" i="23"/>
  <c r="D1902" i="23"/>
  <c r="D1901" i="23"/>
  <c r="D1900" i="23"/>
  <c r="D1899" i="23"/>
  <c r="D1898" i="23"/>
  <c r="D1897" i="23"/>
  <c r="D1896" i="23"/>
  <c r="D1895" i="23"/>
  <c r="D1894" i="23"/>
  <c r="D1893" i="23"/>
  <c r="D1892" i="23"/>
  <c r="D1891" i="23"/>
  <c r="D1890" i="23"/>
  <c r="D1889" i="23"/>
  <c r="D1888" i="23"/>
  <c r="D1887" i="23"/>
  <c r="D1886" i="23"/>
  <c r="D1885" i="23"/>
  <c r="D1884" i="23"/>
  <c r="D1883" i="23"/>
  <c r="D1882" i="23"/>
  <c r="D1881" i="23"/>
  <c r="D1880" i="23"/>
  <c r="D1879" i="23"/>
  <c r="D1878" i="23"/>
  <c r="D1877" i="23"/>
  <c r="D1876" i="23"/>
  <c r="D1875" i="23"/>
  <c r="D1874" i="23"/>
  <c r="D1873" i="23"/>
  <c r="D1872" i="23"/>
  <c r="D1871" i="23"/>
  <c r="D1870" i="23"/>
  <c r="D1869" i="23"/>
  <c r="D1868" i="23"/>
  <c r="D1867" i="23"/>
  <c r="D1866" i="23"/>
  <c r="D1865" i="23"/>
  <c r="D1864" i="23"/>
  <c r="D1863" i="23"/>
  <c r="D1862" i="23"/>
  <c r="D1861" i="23"/>
  <c r="D1860" i="23"/>
  <c r="D1859" i="23"/>
  <c r="D1858" i="23"/>
  <c r="D1857" i="23"/>
  <c r="D1856" i="23"/>
  <c r="D1855" i="23"/>
  <c r="D1854" i="23"/>
  <c r="D1853" i="23"/>
  <c r="D1852" i="23"/>
  <c r="D1851" i="23"/>
  <c r="D1850" i="23"/>
  <c r="D1849" i="23"/>
  <c r="D1848" i="23"/>
  <c r="D1847" i="23"/>
  <c r="D1846" i="23"/>
  <c r="D1845" i="23"/>
  <c r="D1844" i="23"/>
  <c r="D1843" i="23"/>
  <c r="D1842" i="23"/>
  <c r="D1841" i="23"/>
  <c r="D1840" i="23"/>
  <c r="D1839" i="23"/>
  <c r="D1838" i="23"/>
  <c r="D1837" i="23"/>
  <c r="D1836" i="23"/>
  <c r="D1835" i="23"/>
  <c r="D1834" i="23"/>
  <c r="D1833" i="23"/>
  <c r="D1832" i="23"/>
  <c r="D1831" i="23"/>
  <c r="D1830" i="23"/>
  <c r="D1829" i="23"/>
  <c r="D1828" i="23"/>
  <c r="D1827" i="23"/>
  <c r="D1826" i="23"/>
  <c r="D1825" i="23"/>
  <c r="D1824" i="23"/>
  <c r="D1823" i="23"/>
  <c r="D1822" i="23"/>
  <c r="D1821" i="23"/>
  <c r="D1820" i="23"/>
  <c r="D1819" i="23"/>
  <c r="D1818" i="23"/>
  <c r="D1817" i="23"/>
  <c r="D1816" i="23"/>
  <c r="D1815" i="23"/>
  <c r="D1814" i="23"/>
  <c r="D1813" i="23"/>
  <c r="D1812" i="23"/>
  <c r="D1811" i="23"/>
  <c r="D1810" i="23"/>
  <c r="D1809" i="23"/>
  <c r="D1808" i="23"/>
  <c r="D1807" i="23"/>
  <c r="D1806" i="23"/>
  <c r="D1805" i="23"/>
  <c r="D1804" i="23"/>
  <c r="D1803" i="23"/>
  <c r="D1802" i="23"/>
  <c r="D1801" i="23"/>
  <c r="D1800" i="23"/>
  <c r="D1799" i="23"/>
  <c r="D1798" i="23"/>
  <c r="D1797" i="23"/>
  <c r="D1796" i="23"/>
  <c r="D1795" i="23"/>
  <c r="D1794" i="23"/>
  <c r="D1793" i="23"/>
  <c r="D1792" i="23"/>
  <c r="D1791" i="23"/>
  <c r="D1790" i="23"/>
  <c r="D1789" i="23"/>
  <c r="D1788" i="23"/>
  <c r="D1787" i="23"/>
  <c r="D1786" i="23"/>
  <c r="D1785" i="23"/>
  <c r="D1784" i="23"/>
  <c r="D1783" i="23"/>
  <c r="D1782" i="23"/>
  <c r="D1781" i="23"/>
  <c r="D1780" i="23"/>
  <c r="D1779" i="23"/>
  <c r="D1778" i="23"/>
  <c r="D1777" i="23"/>
  <c r="D1776" i="23"/>
  <c r="D1775" i="23"/>
  <c r="D1774" i="23"/>
  <c r="D1773" i="23"/>
  <c r="D1772" i="23"/>
  <c r="D1771" i="23"/>
  <c r="D1770" i="23"/>
  <c r="D1769" i="23"/>
  <c r="D1768" i="23"/>
  <c r="D1767" i="23"/>
  <c r="D1766" i="23"/>
  <c r="D1765" i="23"/>
  <c r="D1764" i="23"/>
  <c r="D1763" i="23"/>
  <c r="D1762" i="23"/>
  <c r="D1761" i="23"/>
  <c r="D1760" i="23"/>
  <c r="D1759" i="23"/>
  <c r="D1758" i="23"/>
  <c r="D1757" i="23"/>
  <c r="D1756" i="23"/>
  <c r="D1755" i="23"/>
  <c r="D1754" i="23"/>
  <c r="D1753" i="23"/>
  <c r="D1752" i="23"/>
  <c r="D1751" i="23"/>
  <c r="D1750" i="23"/>
  <c r="D1749" i="23"/>
  <c r="D1748" i="23"/>
  <c r="D1747" i="23"/>
  <c r="D1746" i="23"/>
  <c r="D1745" i="23"/>
  <c r="D1744" i="23"/>
  <c r="D1743" i="23"/>
  <c r="D1742" i="23"/>
  <c r="D1741" i="23"/>
  <c r="D1740" i="23"/>
  <c r="D1739" i="23"/>
  <c r="D1738" i="23"/>
  <c r="D1737" i="23"/>
  <c r="D1736" i="23"/>
  <c r="D1735" i="23"/>
  <c r="D1734" i="23"/>
  <c r="D1733" i="23"/>
  <c r="D1732" i="23"/>
  <c r="D1731" i="23"/>
  <c r="D1730" i="23"/>
  <c r="D1729" i="23"/>
  <c r="D1728" i="23"/>
  <c r="D1727" i="23"/>
  <c r="D1726" i="23"/>
  <c r="D1725" i="23"/>
  <c r="D1724" i="23"/>
  <c r="D1723" i="23"/>
  <c r="D1722" i="23"/>
  <c r="D1721" i="23"/>
  <c r="D1720" i="23"/>
  <c r="D1719" i="23"/>
  <c r="D1718" i="23"/>
  <c r="D1717" i="23"/>
  <c r="D1716" i="23"/>
  <c r="D1715" i="23"/>
  <c r="D1714" i="23"/>
  <c r="D1713" i="23"/>
  <c r="D1712" i="23"/>
  <c r="D1711" i="23"/>
  <c r="D1710" i="23"/>
  <c r="D1709" i="23"/>
  <c r="D1708" i="23"/>
  <c r="D1707" i="23"/>
  <c r="D1706" i="23"/>
  <c r="D1705" i="23"/>
  <c r="D1704" i="23"/>
  <c r="D1703" i="23"/>
  <c r="D1702" i="23"/>
  <c r="D1701" i="23"/>
  <c r="D1700" i="23"/>
  <c r="D1699" i="23"/>
  <c r="D1698" i="23"/>
  <c r="D1697" i="23"/>
  <c r="D1696" i="23"/>
  <c r="D1695" i="23"/>
  <c r="D1694" i="23"/>
  <c r="D1693" i="23"/>
  <c r="D1692" i="23"/>
  <c r="D1691" i="23"/>
  <c r="D1690" i="23"/>
  <c r="D1689" i="23"/>
  <c r="D1688" i="23"/>
  <c r="D1687" i="23"/>
  <c r="D1686" i="23"/>
  <c r="D1685" i="23"/>
  <c r="D1684" i="23"/>
  <c r="D1683" i="23"/>
  <c r="D1682" i="23"/>
  <c r="D1681" i="23"/>
  <c r="D1680" i="23"/>
  <c r="D1679" i="23"/>
  <c r="D1678" i="23"/>
  <c r="D1677" i="23"/>
  <c r="D1676" i="23"/>
  <c r="D1675" i="23"/>
  <c r="D1674" i="23"/>
  <c r="D1673" i="23"/>
  <c r="D1672" i="23"/>
  <c r="D1671" i="23"/>
  <c r="D1670" i="23"/>
  <c r="D1669" i="23"/>
  <c r="D1668" i="23"/>
  <c r="D1667" i="23"/>
  <c r="D1666" i="23"/>
  <c r="D1665" i="23"/>
  <c r="D1664" i="23"/>
  <c r="D1663" i="23"/>
  <c r="D1662" i="23"/>
  <c r="D1661" i="23"/>
  <c r="D1660" i="23"/>
  <c r="D1659" i="23"/>
  <c r="D1658" i="23"/>
  <c r="D1657" i="23"/>
  <c r="D1656" i="23"/>
  <c r="D1655" i="23"/>
  <c r="D1654" i="23"/>
  <c r="D1653" i="23"/>
  <c r="D1652" i="23"/>
  <c r="D1651" i="23"/>
  <c r="D1650" i="23"/>
  <c r="D1649" i="23"/>
  <c r="D1648" i="23"/>
  <c r="D1647" i="23"/>
  <c r="D1646" i="23"/>
  <c r="D1645" i="23"/>
  <c r="D1644" i="23"/>
  <c r="D1643" i="23"/>
  <c r="D1642" i="23"/>
  <c r="D1641" i="23"/>
  <c r="D1640" i="23"/>
  <c r="D1639" i="23"/>
  <c r="D1638" i="23"/>
  <c r="D1637" i="23"/>
  <c r="D1636" i="23"/>
  <c r="D1635" i="23"/>
  <c r="D1634" i="23"/>
  <c r="D1633" i="23"/>
  <c r="D1632" i="23"/>
  <c r="D1631" i="23"/>
  <c r="D1630" i="23"/>
  <c r="D1629" i="23"/>
  <c r="D1628" i="23"/>
  <c r="D1627" i="23"/>
  <c r="D1626" i="23"/>
  <c r="D1625" i="23"/>
  <c r="D1624" i="23"/>
  <c r="D1623" i="23"/>
  <c r="D1622" i="23"/>
  <c r="D1621" i="23"/>
  <c r="D1620" i="23"/>
  <c r="D1619" i="23"/>
  <c r="D1618" i="23"/>
  <c r="D1617" i="23"/>
  <c r="D1616" i="23"/>
  <c r="D1615" i="23"/>
  <c r="D1614" i="23"/>
  <c r="D1613" i="23"/>
  <c r="D1612" i="23"/>
  <c r="D1611" i="23"/>
  <c r="D1610" i="23"/>
  <c r="D1609" i="23"/>
  <c r="D1608" i="23"/>
  <c r="D1607" i="23"/>
  <c r="D1606" i="23"/>
  <c r="D1605" i="23"/>
  <c r="D1604" i="23"/>
  <c r="D1603" i="23"/>
  <c r="D1602" i="23"/>
  <c r="D1601" i="23"/>
  <c r="D1600" i="23"/>
  <c r="D1599" i="23"/>
  <c r="D1598" i="23"/>
  <c r="D1597" i="23"/>
  <c r="D1596" i="23"/>
  <c r="D1595" i="23"/>
  <c r="D1594" i="23"/>
  <c r="D1593" i="23"/>
  <c r="D1592" i="23"/>
  <c r="D1591" i="23"/>
  <c r="D1590" i="23"/>
  <c r="D1589" i="23"/>
  <c r="D1588" i="23"/>
  <c r="D1587" i="23"/>
  <c r="D1586" i="23"/>
  <c r="D1585" i="23"/>
  <c r="D1584" i="23"/>
  <c r="D1583" i="23"/>
  <c r="D1582" i="23"/>
  <c r="D1581" i="23"/>
  <c r="D1580" i="23"/>
  <c r="D1579" i="23"/>
  <c r="D1578" i="23"/>
  <c r="D1577" i="23"/>
  <c r="D1576" i="23"/>
  <c r="D1575" i="23"/>
  <c r="D1574" i="23"/>
  <c r="D1573" i="23"/>
  <c r="D1572" i="23"/>
  <c r="D1571" i="23"/>
  <c r="D1570" i="23"/>
  <c r="D1569" i="23"/>
  <c r="D1568" i="23"/>
  <c r="D1567" i="23"/>
  <c r="D1566" i="23"/>
  <c r="D1565" i="23"/>
  <c r="D1564" i="23"/>
  <c r="D1563" i="23"/>
  <c r="D1562" i="23"/>
  <c r="D1561" i="23"/>
  <c r="D1560" i="23"/>
  <c r="D1559" i="23"/>
  <c r="D1558" i="23"/>
  <c r="D1557" i="23"/>
  <c r="D1556" i="23"/>
  <c r="D1555" i="23"/>
  <c r="D1554" i="23"/>
  <c r="D1553" i="23"/>
  <c r="D1552" i="23"/>
  <c r="D1551" i="23"/>
  <c r="D1550" i="23"/>
  <c r="D1549" i="23"/>
  <c r="D1548" i="23"/>
  <c r="D1547" i="23"/>
  <c r="D1546" i="23"/>
  <c r="D1545" i="23"/>
  <c r="D1544" i="23"/>
  <c r="D1543" i="23"/>
  <c r="D1542" i="23"/>
  <c r="D1541" i="23"/>
  <c r="D1540" i="23"/>
  <c r="D1539" i="23"/>
  <c r="D1538" i="23"/>
  <c r="D1537" i="23"/>
  <c r="D1536" i="23"/>
  <c r="D1535" i="23"/>
  <c r="D1534" i="23"/>
  <c r="D1533" i="23"/>
  <c r="D1532" i="23"/>
  <c r="D1531" i="23"/>
  <c r="D1530" i="23"/>
  <c r="D1529" i="23"/>
  <c r="D1528" i="23"/>
  <c r="D1527" i="23"/>
  <c r="D1526" i="23"/>
  <c r="D1525" i="23"/>
  <c r="D1524" i="23"/>
  <c r="D1523" i="23"/>
  <c r="D1522" i="23"/>
  <c r="D1521" i="23"/>
  <c r="D1520" i="23"/>
  <c r="D1519" i="23"/>
  <c r="D1518" i="23"/>
  <c r="D1517" i="23"/>
  <c r="D1516" i="23"/>
  <c r="D1515" i="23"/>
  <c r="D1514" i="23"/>
  <c r="D1513" i="23"/>
  <c r="D1512" i="23"/>
  <c r="D1511" i="23"/>
  <c r="D1510" i="23"/>
  <c r="D1509" i="23"/>
  <c r="D1508" i="23"/>
  <c r="D1507" i="23"/>
  <c r="D1506" i="23"/>
  <c r="D1505" i="23"/>
  <c r="D1504" i="23"/>
  <c r="D1503" i="23"/>
  <c r="D1502" i="23"/>
  <c r="D1501" i="23"/>
  <c r="D1500" i="23"/>
  <c r="D1499" i="23"/>
  <c r="D1498" i="23"/>
  <c r="D1497" i="23"/>
  <c r="D1496" i="23"/>
  <c r="D1495" i="23"/>
  <c r="D1494" i="23"/>
  <c r="D1493" i="23"/>
  <c r="D1492" i="23"/>
  <c r="D1491" i="23"/>
  <c r="D1490" i="23"/>
  <c r="D1489" i="23"/>
  <c r="D1488" i="23"/>
  <c r="D1487" i="23"/>
  <c r="D1486" i="23"/>
  <c r="D1485" i="23"/>
  <c r="D1484" i="23"/>
  <c r="D1483" i="23"/>
  <c r="D1482" i="23"/>
  <c r="D1481" i="23"/>
  <c r="D1480" i="23"/>
  <c r="D1479" i="23"/>
  <c r="D1478" i="23"/>
  <c r="D1477" i="23"/>
  <c r="D1476" i="23"/>
  <c r="D1475" i="23"/>
  <c r="D1474" i="23"/>
  <c r="D1473" i="23"/>
  <c r="D1472" i="23"/>
  <c r="D1471" i="23"/>
  <c r="D1470" i="23"/>
  <c r="D1469" i="23"/>
  <c r="D1468" i="23"/>
  <c r="D1467" i="23"/>
  <c r="D1466" i="23"/>
  <c r="D1465" i="23"/>
  <c r="D1464" i="23"/>
  <c r="D1463" i="23"/>
  <c r="D1462" i="23"/>
  <c r="D1461" i="23"/>
  <c r="D1460" i="23"/>
  <c r="D1459" i="23"/>
  <c r="D1458" i="23"/>
  <c r="D1457" i="23"/>
  <c r="D1456" i="23"/>
  <c r="D1455" i="23"/>
  <c r="D1454" i="23"/>
  <c r="D1453" i="23"/>
  <c r="D1452" i="23"/>
  <c r="D1451" i="23"/>
  <c r="D1450" i="23"/>
  <c r="D1449" i="23"/>
  <c r="D1448" i="23"/>
  <c r="D1447" i="23"/>
  <c r="D1446" i="23"/>
  <c r="D1445" i="23"/>
  <c r="D1444" i="23"/>
  <c r="D1443" i="23"/>
  <c r="D1442" i="23"/>
  <c r="D1441" i="23"/>
  <c r="D1440" i="23"/>
  <c r="D1439" i="23"/>
  <c r="D1438" i="23"/>
  <c r="D1437" i="23"/>
  <c r="D1436" i="23"/>
  <c r="D1435" i="23"/>
  <c r="D1434" i="23"/>
  <c r="D1433" i="23"/>
  <c r="D1432" i="23"/>
  <c r="D1431" i="23"/>
  <c r="D1430" i="23"/>
  <c r="D1429" i="23"/>
  <c r="D1428" i="23"/>
  <c r="D1427" i="23"/>
  <c r="D1426" i="23"/>
  <c r="D1425" i="23"/>
  <c r="D1424" i="23"/>
  <c r="D1423" i="23"/>
  <c r="D1422" i="23"/>
  <c r="D1421" i="23"/>
  <c r="D1420" i="23"/>
  <c r="D1419" i="23"/>
  <c r="D1418" i="23"/>
  <c r="D1417" i="23"/>
  <c r="D1416" i="23"/>
  <c r="D1415" i="23"/>
  <c r="D1414" i="23"/>
  <c r="D1413" i="23"/>
  <c r="D1412" i="23"/>
  <c r="D1411" i="23"/>
  <c r="D1410" i="23"/>
  <c r="D1409" i="23"/>
  <c r="D1408" i="23"/>
  <c r="D1407" i="23"/>
  <c r="D1406" i="23"/>
  <c r="D1405" i="23"/>
  <c r="D1404" i="23"/>
  <c r="D1403" i="23"/>
  <c r="D1402" i="23"/>
  <c r="D1401" i="23"/>
  <c r="D1400" i="23"/>
  <c r="D1399" i="23"/>
  <c r="D1398" i="23"/>
  <c r="D1397" i="23"/>
  <c r="D1396" i="23"/>
  <c r="D1395" i="23"/>
  <c r="D1394" i="23"/>
  <c r="D1393" i="23"/>
  <c r="D1392" i="23"/>
  <c r="D1391" i="23"/>
  <c r="D1390" i="23"/>
  <c r="D1389" i="23"/>
  <c r="D1388" i="23"/>
  <c r="D1387" i="23"/>
  <c r="D1386" i="23"/>
  <c r="D1385" i="23"/>
  <c r="D1384" i="23"/>
  <c r="D1383" i="23"/>
  <c r="D1382" i="23"/>
  <c r="D1381" i="23"/>
  <c r="D1380" i="23"/>
  <c r="D1379" i="23"/>
  <c r="D1378" i="23"/>
  <c r="D1377" i="23"/>
  <c r="D1376" i="23"/>
  <c r="D1375" i="23"/>
  <c r="D1374" i="23"/>
  <c r="D1373" i="23"/>
  <c r="D1372" i="23"/>
  <c r="D1371" i="23"/>
  <c r="D1370" i="23"/>
  <c r="D1369" i="23"/>
  <c r="D1368" i="23"/>
  <c r="D1367" i="23"/>
  <c r="D1366" i="23"/>
  <c r="D1365" i="23"/>
  <c r="D1364" i="23"/>
  <c r="D1363" i="23"/>
  <c r="D1362" i="23"/>
  <c r="D1361" i="23"/>
  <c r="D1360" i="23"/>
  <c r="D1359" i="23"/>
  <c r="D1358" i="23"/>
  <c r="D1357" i="23"/>
  <c r="D1356" i="23"/>
  <c r="D1355" i="23"/>
  <c r="D1354" i="23"/>
  <c r="D1353" i="23"/>
  <c r="D1352" i="23"/>
  <c r="D1351" i="23"/>
  <c r="D1350" i="23"/>
  <c r="D1349" i="23"/>
  <c r="D1348" i="23"/>
  <c r="D1347" i="23"/>
  <c r="D1346" i="23"/>
  <c r="D1345" i="23"/>
  <c r="D1344" i="23"/>
  <c r="D1343" i="23"/>
  <c r="D1342" i="23"/>
  <c r="D1341" i="23"/>
  <c r="D1340" i="23"/>
  <c r="D1339" i="23"/>
  <c r="D1338" i="23"/>
  <c r="D1337" i="23"/>
  <c r="D1336" i="23"/>
  <c r="D1335" i="23"/>
  <c r="D1334" i="23"/>
  <c r="D1333" i="23"/>
  <c r="D1332" i="23"/>
  <c r="D1331" i="23"/>
  <c r="D1330" i="23"/>
  <c r="D1329" i="23"/>
  <c r="D1328" i="23"/>
  <c r="D1327" i="23"/>
  <c r="D1326" i="23"/>
  <c r="D1325" i="23"/>
  <c r="D1324" i="23"/>
  <c r="D1323" i="23"/>
  <c r="D1322" i="23"/>
  <c r="D1321" i="23"/>
  <c r="D1320" i="23"/>
  <c r="D1319" i="23"/>
  <c r="D1318" i="23"/>
  <c r="D1317" i="23"/>
  <c r="D1316" i="23"/>
  <c r="D1315" i="23"/>
  <c r="D1314" i="23"/>
  <c r="D1313" i="23"/>
  <c r="D1312" i="23"/>
  <c r="D1311" i="23"/>
  <c r="D1310" i="23"/>
  <c r="D1309" i="23"/>
  <c r="D1308" i="23"/>
  <c r="D1307" i="23"/>
  <c r="D1306" i="23"/>
  <c r="D1305" i="23"/>
  <c r="D1304" i="23"/>
  <c r="D1303" i="23"/>
  <c r="D1302" i="23"/>
  <c r="D1301" i="23"/>
  <c r="D1300" i="23"/>
  <c r="D1299" i="23"/>
  <c r="D1298" i="23"/>
  <c r="D1297" i="23"/>
  <c r="D1296" i="23"/>
  <c r="D1295" i="23"/>
  <c r="D1294" i="23"/>
  <c r="D1293" i="23"/>
  <c r="D1292" i="23"/>
  <c r="D1291" i="23"/>
  <c r="D1290" i="23"/>
  <c r="D1289" i="23"/>
  <c r="D1288" i="23"/>
  <c r="D1287" i="23"/>
  <c r="D1286" i="23"/>
  <c r="D1285" i="23"/>
  <c r="D1284" i="23"/>
  <c r="D1283" i="23"/>
  <c r="D1282" i="23"/>
  <c r="D1281" i="23"/>
  <c r="D1280" i="23"/>
  <c r="D1279" i="23"/>
  <c r="D1278" i="23"/>
  <c r="D1277" i="23"/>
  <c r="D1276" i="23"/>
  <c r="D1275" i="23"/>
  <c r="D1274" i="23"/>
  <c r="D1273" i="23"/>
  <c r="D1272" i="23"/>
  <c r="D1271" i="23"/>
  <c r="D1270" i="23"/>
  <c r="D1269" i="23"/>
  <c r="D1268" i="23"/>
  <c r="D1267" i="23"/>
  <c r="D1266" i="23"/>
  <c r="D1265" i="23"/>
  <c r="D1264" i="23"/>
  <c r="D1263" i="23"/>
  <c r="D1262" i="23"/>
  <c r="D1261" i="23"/>
  <c r="D1260" i="23"/>
  <c r="D1259" i="23"/>
  <c r="D1258" i="23"/>
  <c r="D1257" i="23"/>
  <c r="D1256" i="23"/>
  <c r="D1255" i="23"/>
  <c r="D1254" i="23"/>
  <c r="D1253" i="23"/>
  <c r="D1252" i="23"/>
  <c r="D1251" i="23"/>
  <c r="D1250" i="23"/>
  <c r="D1249" i="23"/>
  <c r="D1248" i="23"/>
  <c r="D1247" i="23"/>
  <c r="D1246" i="23"/>
  <c r="D1245" i="23"/>
  <c r="D1244" i="23"/>
  <c r="D1243" i="23"/>
  <c r="D1242" i="23"/>
  <c r="D1241" i="23"/>
  <c r="D1240" i="23"/>
  <c r="D1239" i="23"/>
  <c r="D1238" i="23"/>
  <c r="D1237" i="23"/>
  <c r="D1236" i="23"/>
  <c r="D1235" i="23"/>
  <c r="D1234" i="23"/>
  <c r="D1233" i="23"/>
  <c r="D1232" i="23"/>
  <c r="D1231" i="23"/>
  <c r="D1230" i="23"/>
  <c r="D1229" i="23"/>
  <c r="D1228" i="23"/>
  <c r="D1227" i="23"/>
  <c r="D1226" i="23"/>
  <c r="D1225" i="23"/>
  <c r="D1224" i="23"/>
  <c r="D1223" i="23"/>
  <c r="D1222" i="23"/>
  <c r="D1221" i="23"/>
  <c r="D1220" i="23"/>
  <c r="D1219" i="23"/>
  <c r="D1218" i="23"/>
  <c r="D1217" i="23"/>
  <c r="D1216" i="23"/>
  <c r="D1215" i="23"/>
  <c r="D1214" i="23"/>
  <c r="D1213" i="23"/>
  <c r="D1212" i="23"/>
  <c r="D1211" i="23"/>
  <c r="D1210" i="23"/>
  <c r="D1209" i="23"/>
  <c r="D1208" i="23"/>
  <c r="D1207" i="23"/>
  <c r="D1206" i="23"/>
  <c r="D1205" i="23"/>
  <c r="D1204" i="23"/>
  <c r="D1203" i="23"/>
  <c r="D1202" i="23"/>
  <c r="D1201" i="23"/>
  <c r="D1200" i="23"/>
  <c r="D1199" i="23"/>
  <c r="D1198" i="23"/>
  <c r="D1197" i="23"/>
  <c r="D1196" i="23"/>
  <c r="D1195" i="23"/>
  <c r="D1194" i="23"/>
  <c r="D1193" i="23"/>
  <c r="D1192" i="23"/>
  <c r="D1191" i="23"/>
  <c r="D1190" i="23"/>
  <c r="D1189" i="23"/>
  <c r="D1188" i="23"/>
  <c r="D1187" i="23"/>
  <c r="D1186" i="23"/>
  <c r="D1185" i="23"/>
  <c r="D1184" i="23"/>
  <c r="D1183" i="23"/>
  <c r="D1182" i="23"/>
  <c r="D1181" i="23"/>
  <c r="D1180" i="23"/>
  <c r="D1179" i="23"/>
  <c r="D1178" i="23"/>
  <c r="D1177" i="23"/>
  <c r="D1176" i="23"/>
  <c r="D1175" i="23"/>
  <c r="D1174" i="23"/>
  <c r="D1173" i="23"/>
  <c r="D1172" i="23"/>
  <c r="D1171" i="23"/>
  <c r="D1170" i="23"/>
  <c r="D1169" i="23"/>
  <c r="D1168" i="23"/>
  <c r="D1167" i="23"/>
  <c r="D1166" i="23"/>
  <c r="D1165" i="23"/>
  <c r="D1164" i="23"/>
  <c r="D1163" i="23"/>
  <c r="D1162" i="23"/>
  <c r="D1161" i="23"/>
  <c r="D1160" i="23"/>
  <c r="D1159" i="23"/>
  <c r="D1158" i="23"/>
  <c r="D1157" i="23"/>
  <c r="D1156" i="23"/>
  <c r="D1155" i="23"/>
  <c r="D1154" i="23"/>
  <c r="D1153" i="23"/>
  <c r="D1152" i="23"/>
  <c r="D1151" i="23"/>
  <c r="D1150" i="23"/>
  <c r="D1149" i="23"/>
  <c r="D1148" i="23"/>
  <c r="D1147" i="23"/>
  <c r="D1146" i="23"/>
  <c r="D1145" i="23"/>
  <c r="D1144" i="23"/>
  <c r="D1143" i="23"/>
  <c r="D1142" i="23"/>
  <c r="D1141" i="23"/>
  <c r="D1140" i="23"/>
  <c r="D1139" i="23"/>
  <c r="D1138" i="23"/>
  <c r="D1137" i="23"/>
  <c r="D1136" i="23"/>
  <c r="D1135" i="23"/>
  <c r="D1134" i="23"/>
  <c r="D1133" i="23"/>
  <c r="D1132" i="23"/>
  <c r="D1131" i="23"/>
  <c r="D1130" i="23"/>
  <c r="D1129" i="23"/>
  <c r="D1128" i="23"/>
  <c r="D1127" i="23"/>
  <c r="D1126" i="23"/>
  <c r="D1125" i="23"/>
  <c r="D1124" i="23"/>
  <c r="D1123" i="23"/>
  <c r="D1122" i="23"/>
  <c r="D1121" i="23"/>
  <c r="D1120" i="23"/>
  <c r="D1119" i="23"/>
  <c r="D1118" i="23"/>
  <c r="D1117" i="23"/>
  <c r="D1116" i="23"/>
  <c r="D1115" i="23"/>
  <c r="D1114" i="23"/>
  <c r="D1113" i="23"/>
  <c r="D1112" i="23"/>
  <c r="D1111" i="23"/>
  <c r="D1110" i="23"/>
  <c r="D1109" i="23"/>
  <c r="D1108" i="23"/>
  <c r="D1107" i="23"/>
  <c r="D1106" i="23"/>
  <c r="D1105" i="23"/>
  <c r="D1104" i="23"/>
  <c r="D1103" i="23"/>
  <c r="D1102" i="23"/>
  <c r="D1101" i="23"/>
  <c r="D1100" i="23"/>
  <c r="D1099" i="23"/>
  <c r="D1098" i="23"/>
  <c r="D1097" i="23"/>
  <c r="D1096" i="23"/>
  <c r="D1095" i="23"/>
  <c r="D1094" i="23"/>
  <c r="D1093" i="23"/>
  <c r="D1092" i="23"/>
  <c r="D1091" i="23"/>
  <c r="D1090" i="23"/>
  <c r="D1089" i="23"/>
  <c r="D1088" i="23"/>
  <c r="D1087" i="23"/>
  <c r="D1086" i="23"/>
  <c r="D1085" i="23"/>
  <c r="D1084" i="23"/>
  <c r="D1083" i="23"/>
  <c r="D1082" i="23"/>
  <c r="D1081" i="23"/>
  <c r="D1080" i="23"/>
  <c r="D1079" i="23"/>
  <c r="D1078" i="23"/>
  <c r="D1077" i="23"/>
  <c r="D1076" i="23"/>
  <c r="D1075" i="23"/>
  <c r="D1074" i="23"/>
  <c r="D1073" i="23"/>
  <c r="D1072" i="23"/>
  <c r="D1071" i="23"/>
  <c r="D1070" i="23"/>
  <c r="D1069" i="23"/>
  <c r="D1068" i="23"/>
  <c r="D1067" i="23"/>
  <c r="D1066" i="23"/>
  <c r="D1065" i="23"/>
  <c r="D1064" i="23"/>
  <c r="D1063" i="23"/>
  <c r="D1062" i="23"/>
  <c r="D1061" i="23"/>
  <c r="D1060" i="23"/>
  <c r="D1059" i="23"/>
  <c r="D1058" i="23"/>
  <c r="D1057" i="23"/>
  <c r="D1056" i="23"/>
  <c r="D1055" i="23"/>
  <c r="D1054" i="23"/>
  <c r="D1053" i="23"/>
  <c r="D1052" i="23"/>
  <c r="D1051" i="23"/>
  <c r="D1050" i="23"/>
  <c r="D1049" i="23"/>
  <c r="D1048" i="23"/>
  <c r="D1047" i="23"/>
  <c r="D1046" i="23"/>
  <c r="D1045" i="23"/>
  <c r="D1044" i="23"/>
  <c r="D1043" i="23"/>
  <c r="D1042" i="23"/>
  <c r="D1041" i="23"/>
  <c r="D1040" i="23"/>
  <c r="D1039" i="23"/>
  <c r="D1038" i="23"/>
  <c r="D1037" i="23"/>
  <c r="D1036" i="23"/>
  <c r="D1035" i="23"/>
  <c r="D1034" i="23"/>
  <c r="D1033" i="23"/>
  <c r="D1032" i="23"/>
  <c r="D1031" i="23"/>
  <c r="D1030" i="23"/>
  <c r="D1029" i="23"/>
  <c r="D1028" i="23"/>
  <c r="D1027" i="23"/>
  <c r="D1026" i="23"/>
  <c r="D1025" i="23"/>
  <c r="D1024" i="23"/>
  <c r="D1023" i="23"/>
  <c r="D1022" i="23"/>
  <c r="D1021" i="23"/>
  <c r="D1020" i="23"/>
  <c r="D1019" i="23"/>
  <c r="D1018" i="23"/>
  <c r="D1017" i="23"/>
  <c r="D1016" i="23"/>
  <c r="D1015" i="23"/>
  <c r="D1014" i="23"/>
  <c r="D1013" i="23"/>
  <c r="D1012" i="23"/>
  <c r="D1011" i="23"/>
  <c r="D1010" i="23"/>
  <c r="D1009" i="23"/>
  <c r="D1008" i="23"/>
  <c r="D1007" i="23"/>
  <c r="D1006" i="23"/>
  <c r="D1005" i="23"/>
  <c r="D1004" i="23"/>
  <c r="D1003" i="23"/>
  <c r="D1002" i="23"/>
  <c r="D1001" i="23"/>
  <c r="D1000" i="23"/>
  <c r="D999" i="23"/>
  <c r="D998" i="23"/>
  <c r="D997" i="23"/>
  <c r="D996" i="23"/>
  <c r="D995" i="23"/>
  <c r="D994" i="23"/>
  <c r="D993" i="23"/>
  <c r="D992" i="23"/>
  <c r="D991" i="23"/>
  <c r="D990" i="23"/>
  <c r="D989" i="23"/>
  <c r="D988" i="23"/>
  <c r="D987" i="23"/>
  <c r="D986" i="23"/>
  <c r="D985" i="23"/>
  <c r="D984" i="23"/>
  <c r="D983" i="23"/>
  <c r="D982" i="23"/>
  <c r="D981" i="23"/>
  <c r="D980" i="23"/>
  <c r="D979" i="23"/>
  <c r="D978" i="23"/>
  <c r="D977" i="23"/>
  <c r="D976" i="23"/>
  <c r="D975" i="23"/>
  <c r="D974" i="23"/>
  <c r="D973" i="23"/>
  <c r="D972" i="23"/>
  <c r="D971" i="23"/>
  <c r="D970" i="23"/>
  <c r="D969" i="23"/>
  <c r="D968" i="23"/>
  <c r="D967" i="23"/>
  <c r="D966" i="23"/>
  <c r="D965" i="23"/>
  <c r="D964" i="23"/>
  <c r="D963" i="23"/>
  <c r="D962" i="23"/>
  <c r="D961" i="23"/>
  <c r="D960" i="23"/>
  <c r="D959" i="23"/>
  <c r="D958" i="23"/>
  <c r="D957" i="23"/>
  <c r="D956" i="23"/>
  <c r="D955" i="23"/>
  <c r="D954" i="23"/>
  <c r="D953" i="23"/>
  <c r="D952" i="23"/>
  <c r="D951" i="23"/>
  <c r="D950" i="23"/>
  <c r="D949" i="23"/>
  <c r="D948" i="23"/>
  <c r="D947" i="23"/>
  <c r="D946" i="23"/>
  <c r="D945" i="23"/>
  <c r="D944" i="23"/>
  <c r="D943" i="23"/>
  <c r="D942" i="23"/>
  <c r="D941" i="23"/>
  <c r="D940" i="23"/>
  <c r="D939" i="23"/>
  <c r="D938" i="23"/>
  <c r="D937" i="23"/>
  <c r="D936" i="23"/>
  <c r="D935" i="23"/>
  <c r="D934" i="23"/>
  <c r="D933" i="23"/>
  <c r="D932" i="23"/>
  <c r="D931" i="23"/>
  <c r="D930" i="23"/>
  <c r="D929" i="23"/>
  <c r="D928" i="23"/>
  <c r="D927" i="23"/>
  <c r="D926" i="23"/>
  <c r="D925" i="23"/>
  <c r="D924" i="23"/>
  <c r="D923" i="23"/>
  <c r="D922" i="23"/>
  <c r="D921" i="23"/>
  <c r="D920" i="23"/>
  <c r="D919" i="23"/>
  <c r="D918" i="23"/>
  <c r="D917" i="23"/>
  <c r="D916" i="23"/>
  <c r="D915" i="23"/>
  <c r="D914" i="23"/>
  <c r="D913" i="23"/>
  <c r="D912" i="23"/>
  <c r="D911" i="23"/>
  <c r="D910" i="23"/>
  <c r="D909" i="23"/>
  <c r="D908" i="23"/>
  <c r="D907" i="23"/>
  <c r="D906" i="23"/>
  <c r="D905" i="23"/>
  <c r="D904" i="23"/>
  <c r="D903" i="23"/>
  <c r="D902" i="23"/>
  <c r="D901" i="23"/>
  <c r="D900" i="23"/>
  <c r="D899" i="23"/>
  <c r="D898" i="23"/>
  <c r="D897" i="23"/>
  <c r="D896" i="23"/>
  <c r="D895" i="23"/>
  <c r="D894" i="23"/>
  <c r="D893" i="23"/>
  <c r="D892" i="23"/>
  <c r="D891" i="23"/>
  <c r="D890" i="23"/>
  <c r="D889" i="23"/>
  <c r="D888" i="23"/>
  <c r="D887" i="23"/>
  <c r="D886" i="23"/>
  <c r="D885" i="23"/>
  <c r="D884" i="23"/>
  <c r="D883" i="23"/>
  <c r="D882" i="23"/>
  <c r="D881" i="23"/>
  <c r="D880" i="23"/>
  <c r="D879" i="23"/>
  <c r="D878" i="23"/>
  <c r="D877" i="23"/>
  <c r="D876" i="23"/>
  <c r="D875" i="23"/>
  <c r="D874" i="23"/>
  <c r="D873" i="23"/>
  <c r="D872" i="23"/>
  <c r="D871" i="23"/>
  <c r="D870" i="23"/>
  <c r="D869" i="23"/>
  <c r="D868" i="23"/>
  <c r="D867" i="23"/>
  <c r="D866" i="23"/>
  <c r="D865" i="23"/>
  <c r="D864" i="23"/>
  <c r="D863" i="23"/>
  <c r="D862" i="23"/>
  <c r="D861" i="23"/>
  <c r="D860" i="23"/>
  <c r="D859" i="23"/>
  <c r="D858" i="23"/>
  <c r="D857" i="23"/>
  <c r="D856" i="23"/>
  <c r="D855" i="23"/>
  <c r="D854" i="23"/>
  <c r="D853" i="23"/>
  <c r="D852" i="23"/>
  <c r="D851" i="23"/>
  <c r="D850" i="23"/>
  <c r="D849" i="23"/>
  <c r="D848" i="23"/>
  <c r="D847" i="23"/>
  <c r="D846" i="23"/>
  <c r="D845" i="23"/>
  <c r="D844" i="23"/>
  <c r="D843" i="23"/>
  <c r="D842" i="23"/>
  <c r="D841" i="23"/>
  <c r="D840" i="23"/>
  <c r="D839" i="23"/>
  <c r="D838" i="23"/>
  <c r="D837" i="23"/>
  <c r="D836" i="23"/>
  <c r="D835" i="23"/>
  <c r="D834" i="23"/>
  <c r="D833" i="23"/>
  <c r="D832" i="23"/>
  <c r="D831" i="23"/>
  <c r="D830" i="23"/>
  <c r="D829" i="23"/>
  <c r="D828" i="23"/>
  <c r="D827" i="23"/>
  <c r="D826" i="23"/>
  <c r="D825" i="23"/>
  <c r="D824" i="23"/>
  <c r="D823" i="23"/>
  <c r="D822" i="23"/>
  <c r="D821" i="23"/>
  <c r="D820" i="23"/>
  <c r="D819" i="23"/>
  <c r="D818" i="23"/>
  <c r="D817" i="23"/>
  <c r="D816" i="23"/>
  <c r="D815" i="23"/>
  <c r="D814" i="23"/>
  <c r="D813" i="23"/>
  <c r="D812" i="23"/>
  <c r="D811" i="23"/>
  <c r="D810" i="23"/>
  <c r="D809" i="23"/>
  <c r="D808" i="23"/>
  <c r="D807" i="23"/>
  <c r="D806" i="23"/>
  <c r="D805" i="23"/>
  <c r="D804" i="23"/>
  <c r="D803" i="23"/>
  <c r="D802" i="23"/>
  <c r="D801" i="23"/>
  <c r="D800" i="23"/>
  <c r="D799" i="23"/>
  <c r="D798" i="23"/>
  <c r="D797" i="23"/>
  <c r="D796" i="23"/>
  <c r="D795" i="23"/>
  <c r="D794" i="23"/>
  <c r="D793" i="23"/>
  <c r="D792" i="23"/>
  <c r="D791" i="23"/>
  <c r="D790" i="23"/>
  <c r="D789" i="23"/>
  <c r="D788" i="23"/>
  <c r="D787" i="23"/>
  <c r="D786" i="23"/>
  <c r="D785" i="23"/>
  <c r="D784" i="23"/>
  <c r="D783" i="23"/>
  <c r="D782" i="23"/>
  <c r="D781" i="23"/>
  <c r="D780" i="23"/>
  <c r="D779" i="23"/>
  <c r="D778" i="23"/>
  <c r="D777" i="23"/>
  <c r="D776" i="23"/>
  <c r="D775" i="23"/>
  <c r="D774" i="23"/>
  <c r="D773" i="23"/>
  <c r="D772" i="23"/>
  <c r="D771" i="23"/>
  <c r="D770" i="23"/>
  <c r="D769" i="23"/>
  <c r="D768" i="23"/>
  <c r="D767" i="23"/>
  <c r="D766" i="23"/>
  <c r="D765" i="23"/>
  <c r="D764" i="23"/>
  <c r="D763" i="23"/>
  <c r="D762" i="23"/>
  <c r="D761" i="23"/>
  <c r="D760" i="23"/>
  <c r="D759" i="23"/>
  <c r="D758" i="23"/>
  <c r="D757" i="23"/>
  <c r="D756" i="23"/>
  <c r="D755" i="23"/>
  <c r="D754" i="23"/>
  <c r="D753" i="23"/>
  <c r="D752" i="23"/>
  <c r="D751" i="23"/>
  <c r="D750" i="23"/>
  <c r="D749" i="23"/>
  <c r="D748" i="23"/>
  <c r="D747" i="23"/>
  <c r="D746" i="23"/>
  <c r="D745" i="23"/>
  <c r="D744" i="23"/>
  <c r="D743" i="23"/>
  <c r="D742" i="23"/>
  <c r="D741" i="23"/>
  <c r="D740" i="23"/>
  <c r="D739" i="23"/>
  <c r="D738" i="23"/>
  <c r="D737" i="23"/>
  <c r="D736" i="23"/>
  <c r="D735" i="23"/>
  <c r="D734" i="23"/>
  <c r="D733" i="23"/>
  <c r="D732" i="23"/>
  <c r="D731" i="23"/>
  <c r="D730" i="23"/>
  <c r="D729" i="23"/>
  <c r="D728" i="23"/>
  <c r="D727" i="23"/>
  <c r="D726" i="23"/>
  <c r="D725" i="23"/>
  <c r="D724" i="23"/>
  <c r="D723" i="23"/>
  <c r="D722" i="23"/>
  <c r="D721" i="23"/>
  <c r="D720" i="23"/>
  <c r="D719" i="23"/>
  <c r="D718" i="23"/>
  <c r="D717" i="23"/>
  <c r="D716" i="23"/>
  <c r="D715" i="23"/>
  <c r="D714" i="23"/>
  <c r="D713" i="23"/>
  <c r="D712" i="23"/>
  <c r="D711" i="23"/>
  <c r="D710" i="23"/>
  <c r="D709" i="23"/>
  <c r="D708" i="23"/>
  <c r="D707" i="23"/>
  <c r="D706" i="23"/>
  <c r="D705" i="23"/>
  <c r="D704" i="23"/>
  <c r="D703" i="23"/>
  <c r="D702" i="23"/>
  <c r="D701" i="23"/>
  <c r="D700" i="23"/>
  <c r="D699" i="23"/>
  <c r="D698" i="23"/>
  <c r="D697" i="23"/>
  <c r="D696" i="23"/>
  <c r="D695" i="23"/>
  <c r="D694" i="23"/>
  <c r="D693" i="23"/>
  <c r="D692" i="23"/>
  <c r="D691" i="23"/>
  <c r="D690" i="23"/>
  <c r="D689" i="23"/>
  <c r="D688" i="23"/>
  <c r="D687" i="23"/>
  <c r="D686" i="23"/>
  <c r="D685" i="23"/>
  <c r="D684" i="23"/>
  <c r="D683" i="23"/>
  <c r="D682" i="23"/>
  <c r="D681" i="23"/>
  <c r="D680" i="23"/>
  <c r="D679" i="23"/>
  <c r="D678" i="23"/>
  <c r="D677" i="23"/>
  <c r="D676" i="23"/>
  <c r="D675" i="23"/>
  <c r="D674" i="23"/>
  <c r="D673" i="23"/>
  <c r="D672" i="23"/>
  <c r="D671" i="23"/>
  <c r="D670" i="23"/>
  <c r="D669" i="23"/>
  <c r="D668" i="23"/>
  <c r="D667" i="23"/>
  <c r="D666" i="23"/>
  <c r="D665" i="23"/>
  <c r="D664" i="23"/>
  <c r="D663" i="23"/>
  <c r="D662" i="23"/>
  <c r="D661" i="23"/>
  <c r="D660" i="23"/>
  <c r="D659" i="23"/>
  <c r="D658" i="23"/>
  <c r="D657" i="23"/>
  <c r="D656" i="23"/>
  <c r="D655" i="23"/>
  <c r="D654" i="23"/>
  <c r="D653" i="23"/>
  <c r="D652" i="23"/>
  <c r="D651" i="23"/>
  <c r="D650" i="23"/>
  <c r="D649" i="23"/>
  <c r="D648" i="23"/>
  <c r="D647" i="23"/>
  <c r="D646" i="23"/>
  <c r="D645" i="23"/>
  <c r="D644" i="23"/>
  <c r="D643" i="23"/>
  <c r="D642" i="23"/>
  <c r="D641" i="23"/>
  <c r="D640" i="23"/>
  <c r="D639" i="23"/>
  <c r="D638" i="23"/>
  <c r="D637" i="23"/>
  <c r="D636" i="23"/>
  <c r="D635" i="23"/>
  <c r="D634" i="23"/>
  <c r="D633" i="23"/>
  <c r="D632" i="23"/>
  <c r="D631" i="23"/>
  <c r="D630" i="23"/>
  <c r="D629" i="23"/>
  <c r="D628" i="23"/>
  <c r="D627" i="23"/>
  <c r="D626" i="23"/>
  <c r="D625" i="23"/>
  <c r="D624" i="23"/>
  <c r="D623" i="23"/>
  <c r="D622" i="23"/>
  <c r="D621" i="23"/>
  <c r="D620" i="23"/>
  <c r="D619" i="23"/>
  <c r="D618" i="23"/>
  <c r="D617" i="23"/>
  <c r="D616" i="23"/>
  <c r="D615" i="23"/>
  <c r="D614" i="23"/>
  <c r="D613" i="23"/>
  <c r="D612" i="23"/>
  <c r="D611" i="23"/>
  <c r="D610" i="23"/>
  <c r="D609" i="23"/>
  <c r="D608" i="23"/>
  <c r="D607" i="23"/>
  <c r="D606" i="23"/>
  <c r="D605" i="23"/>
  <c r="D604" i="23"/>
  <c r="D603" i="23"/>
  <c r="D602" i="23"/>
  <c r="D601" i="23"/>
  <c r="D600" i="23"/>
  <c r="D599" i="23"/>
  <c r="D598" i="23"/>
  <c r="D597" i="23"/>
  <c r="D596" i="23"/>
  <c r="D595" i="23"/>
  <c r="D594" i="23"/>
  <c r="D593" i="23"/>
  <c r="D592" i="23"/>
  <c r="D591" i="23"/>
  <c r="D590" i="23"/>
  <c r="D589" i="23"/>
  <c r="D588" i="23"/>
  <c r="D587" i="23"/>
  <c r="D586" i="23"/>
  <c r="D585" i="23"/>
  <c r="D584" i="23"/>
  <c r="D583" i="23"/>
  <c r="D582" i="23"/>
  <c r="D581" i="23"/>
  <c r="D580" i="23"/>
  <c r="D579" i="23"/>
  <c r="D578" i="23"/>
  <c r="D577" i="23"/>
  <c r="D576" i="23"/>
  <c r="D575" i="23"/>
  <c r="D574" i="23"/>
  <c r="D573" i="23"/>
  <c r="D572" i="23"/>
  <c r="D571" i="23"/>
  <c r="D570" i="23"/>
  <c r="D569" i="23"/>
  <c r="D568" i="23"/>
  <c r="D567" i="23"/>
  <c r="D566" i="23"/>
  <c r="D565" i="23"/>
  <c r="D564" i="23"/>
  <c r="D563" i="23"/>
  <c r="D562" i="23"/>
  <c r="D561" i="23"/>
  <c r="D560" i="23"/>
  <c r="D559" i="23"/>
  <c r="D558" i="23"/>
  <c r="D557" i="23"/>
  <c r="D556" i="23"/>
  <c r="D555" i="23"/>
  <c r="D554" i="23"/>
  <c r="D553" i="23"/>
  <c r="D552" i="23"/>
  <c r="D551" i="23"/>
  <c r="D550" i="23"/>
  <c r="D549" i="23"/>
  <c r="D548" i="23"/>
  <c r="D547" i="23"/>
  <c r="D546" i="23"/>
  <c r="D545" i="23"/>
  <c r="D544" i="23"/>
  <c r="D543" i="23"/>
  <c r="D542" i="23"/>
  <c r="D541" i="23"/>
  <c r="D540" i="23"/>
  <c r="D539" i="23"/>
  <c r="D538" i="23"/>
  <c r="D537" i="23"/>
  <c r="D536" i="23"/>
  <c r="D535" i="23"/>
  <c r="D534" i="23"/>
  <c r="D533" i="23"/>
  <c r="D532" i="23"/>
  <c r="D531" i="23"/>
  <c r="D530" i="23"/>
  <c r="D529" i="23"/>
  <c r="D528" i="23"/>
  <c r="D527" i="23"/>
  <c r="D526" i="23"/>
  <c r="D525" i="23"/>
  <c r="D524" i="23"/>
  <c r="D523" i="23"/>
  <c r="D522" i="23"/>
  <c r="D521" i="23"/>
  <c r="D520" i="23"/>
  <c r="D519" i="23"/>
  <c r="D518" i="23"/>
  <c r="D517" i="23"/>
  <c r="D516" i="23"/>
  <c r="D515" i="23"/>
  <c r="D514" i="23"/>
  <c r="D513" i="23"/>
  <c r="D512" i="23"/>
  <c r="D511" i="23"/>
  <c r="D510" i="23"/>
  <c r="D509" i="23"/>
  <c r="D508" i="23"/>
  <c r="D507" i="23"/>
  <c r="D506" i="23"/>
  <c r="D505" i="23"/>
  <c r="D504" i="23"/>
  <c r="D503" i="23"/>
  <c r="D502" i="23"/>
  <c r="D501" i="23"/>
  <c r="D500" i="23"/>
  <c r="D499" i="23"/>
  <c r="D498" i="23"/>
  <c r="D497" i="23"/>
  <c r="D496" i="23"/>
  <c r="D495" i="23"/>
  <c r="D494" i="23"/>
  <c r="D493" i="23"/>
  <c r="D492" i="23"/>
  <c r="D491" i="23"/>
  <c r="D490" i="23"/>
  <c r="D489" i="23"/>
  <c r="D488" i="23"/>
  <c r="D487" i="23"/>
  <c r="D486" i="23"/>
  <c r="D485" i="23"/>
  <c r="D484" i="23"/>
  <c r="D483" i="23"/>
  <c r="D482" i="23"/>
  <c r="D481" i="23"/>
  <c r="D480" i="23"/>
  <c r="D479" i="23"/>
  <c r="D478" i="23"/>
  <c r="D477" i="23"/>
  <c r="D476" i="23"/>
  <c r="D475" i="23"/>
  <c r="D474" i="23"/>
  <c r="D473" i="23"/>
  <c r="D472" i="23"/>
  <c r="D471" i="23"/>
  <c r="D470" i="23"/>
  <c r="D469" i="23"/>
  <c r="D468" i="23"/>
  <c r="D467" i="23"/>
  <c r="D466" i="23"/>
  <c r="D465" i="23"/>
  <c r="D464" i="23"/>
  <c r="D463" i="23"/>
  <c r="D462" i="23"/>
  <c r="D461" i="23"/>
  <c r="D460" i="23"/>
  <c r="D459" i="23"/>
  <c r="D458" i="23"/>
  <c r="D457" i="23"/>
  <c r="D456" i="23"/>
  <c r="D455" i="23"/>
  <c r="D454" i="23"/>
  <c r="D453" i="23"/>
  <c r="D452" i="23"/>
  <c r="D451" i="23"/>
  <c r="D450" i="23"/>
  <c r="D449" i="23"/>
  <c r="D448" i="23"/>
  <c r="D447" i="23"/>
  <c r="D446" i="23"/>
  <c r="D445" i="23"/>
  <c r="D444" i="23"/>
  <c r="D443" i="23"/>
  <c r="D442" i="23"/>
  <c r="D441" i="23"/>
  <c r="D440" i="23"/>
  <c r="D439" i="23"/>
  <c r="D438" i="23"/>
  <c r="D437" i="23"/>
  <c r="D436" i="23"/>
  <c r="D435" i="23"/>
  <c r="D434" i="23"/>
  <c r="D433" i="23"/>
  <c r="D432" i="23"/>
  <c r="D431" i="23"/>
  <c r="D430" i="23"/>
  <c r="D429" i="23"/>
  <c r="D428" i="23"/>
  <c r="D427" i="23"/>
  <c r="D426" i="23"/>
  <c r="D425" i="23"/>
  <c r="D424" i="23"/>
  <c r="D423" i="23"/>
  <c r="D422" i="23"/>
  <c r="D421" i="23"/>
  <c r="D420" i="23"/>
  <c r="D419" i="23"/>
  <c r="D418" i="23"/>
  <c r="D417" i="23"/>
  <c r="D416" i="23"/>
  <c r="D415" i="23"/>
  <c r="D414" i="23"/>
  <c r="D413" i="23"/>
  <c r="D412" i="23"/>
  <c r="D411" i="23"/>
  <c r="D410" i="23"/>
  <c r="D409" i="23"/>
  <c r="D408" i="23"/>
  <c r="D407" i="23"/>
  <c r="D406" i="23"/>
  <c r="D405" i="23"/>
  <c r="D404" i="23"/>
  <c r="D403" i="23"/>
  <c r="D402" i="23"/>
  <c r="D401" i="23"/>
  <c r="D400" i="23"/>
  <c r="D399" i="23"/>
  <c r="D398" i="23"/>
  <c r="D397" i="23"/>
  <c r="D396" i="23"/>
  <c r="D395" i="23"/>
  <c r="D394" i="23"/>
  <c r="D393" i="23"/>
  <c r="D392" i="23"/>
  <c r="D391" i="23"/>
  <c r="D390" i="23"/>
  <c r="D389" i="23"/>
  <c r="D388" i="23"/>
  <c r="D387" i="23"/>
  <c r="D386" i="23"/>
  <c r="D385" i="23"/>
  <c r="D384" i="23"/>
  <c r="D383" i="23"/>
  <c r="D382" i="23"/>
  <c r="D381" i="23"/>
  <c r="D380" i="23"/>
  <c r="D379" i="23"/>
  <c r="D378" i="23"/>
  <c r="D377" i="23"/>
  <c r="D376" i="23"/>
  <c r="D375" i="23"/>
  <c r="D374" i="23"/>
  <c r="D373" i="23"/>
  <c r="D372" i="23"/>
  <c r="D371" i="23"/>
  <c r="D370" i="23"/>
  <c r="D369" i="23"/>
  <c r="D368" i="23"/>
  <c r="D367" i="23"/>
  <c r="D366" i="23"/>
  <c r="D365" i="23"/>
  <c r="D364" i="23"/>
  <c r="D363" i="23"/>
  <c r="D362" i="23"/>
  <c r="D361" i="23"/>
  <c r="D360" i="23"/>
  <c r="D359" i="23"/>
  <c r="D358" i="23"/>
  <c r="D357" i="23"/>
  <c r="D356" i="23"/>
  <c r="D355" i="23"/>
  <c r="D354" i="23"/>
  <c r="D353" i="23"/>
  <c r="D352" i="23"/>
  <c r="D351" i="23"/>
  <c r="D350" i="23"/>
  <c r="D349" i="23"/>
  <c r="D348" i="23"/>
  <c r="D347" i="23"/>
  <c r="D346" i="23"/>
  <c r="D345" i="23"/>
  <c r="D344" i="23"/>
  <c r="D343" i="23"/>
  <c r="D342" i="23"/>
  <c r="D341" i="23"/>
  <c r="D340" i="23"/>
  <c r="D339" i="23"/>
  <c r="D338" i="23"/>
  <c r="D337" i="23"/>
  <c r="D336" i="23"/>
  <c r="D335" i="23"/>
  <c r="D334" i="23"/>
  <c r="D333" i="23"/>
  <c r="D332" i="23"/>
  <c r="D331" i="23"/>
  <c r="D330" i="23"/>
  <c r="D329" i="23"/>
  <c r="D328" i="23"/>
  <c r="D327" i="23"/>
  <c r="D326" i="23"/>
  <c r="D325" i="23"/>
  <c r="D324" i="23"/>
  <c r="D323" i="23"/>
  <c r="D322" i="23"/>
  <c r="D321" i="23"/>
  <c r="D320" i="23"/>
  <c r="D319" i="23"/>
  <c r="D318" i="23"/>
  <c r="D317" i="23"/>
  <c r="D316" i="23"/>
  <c r="D315" i="23"/>
  <c r="D314" i="23"/>
  <c r="D313" i="23"/>
  <c r="D312" i="23"/>
  <c r="D311" i="23"/>
  <c r="D310" i="23"/>
  <c r="D309" i="23"/>
  <c r="D308" i="23"/>
  <c r="D307" i="23"/>
  <c r="D306" i="23"/>
  <c r="D305" i="23"/>
  <c r="D304" i="23"/>
  <c r="D303" i="23"/>
  <c r="D302" i="23"/>
  <c r="D301" i="23"/>
  <c r="D300" i="23"/>
  <c r="D299" i="23"/>
  <c r="D298" i="23"/>
  <c r="D297" i="23"/>
  <c r="D296" i="23"/>
  <c r="D295" i="23"/>
  <c r="D294" i="23"/>
  <c r="D293" i="23"/>
  <c r="D292" i="23"/>
  <c r="D291" i="23"/>
  <c r="D290" i="23"/>
  <c r="D289" i="23"/>
  <c r="D288" i="23"/>
  <c r="D287" i="23"/>
  <c r="D286" i="23"/>
  <c r="D285" i="23"/>
  <c r="D284" i="23"/>
  <c r="D283" i="23"/>
  <c r="D282" i="23"/>
  <c r="D281" i="23"/>
  <c r="D280" i="23"/>
  <c r="D279" i="23"/>
  <c r="D278" i="23"/>
  <c r="D277" i="23"/>
  <c r="D276" i="23"/>
  <c r="D275" i="23"/>
  <c r="D274" i="23"/>
  <c r="D273" i="23"/>
  <c r="D272" i="23"/>
  <c r="D271" i="23"/>
  <c r="D270" i="23"/>
  <c r="D269" i="23"/>
  <c r="D268" i="23"/>
  <c r="D267" i="23"/>
  <c r="D266" i="23"/>
  <c r="D265" i="23"/>
  <c r="D264" i="23"/>
  <c r="D263" i="23"/>
  <c r="D262" i="23"/>
  <c r="D261" i="23"/>
  <c r="D260" i="23"/>
  <c r="D259" i="23"/>
  <c r="D258" i="23"/>
  <c r="D257" i="23"/>
  <c r="D256" i="23"/>
  <c r="D255" i="23"/>
  <c r="D254" i="23"/>
  <c r="D253" i="23"/>
  <c r="D252" i="23"/>
  <c r="D251" i="23"/>
  <c r="D250" i="23"/>
  <c r="D249" i="23"/>
  <c r="D248" i="23"/>
  <c r="D247" i="23"/>
  <c r="D246" i="23"/>
  <c r="D245" i="23"/>
  <c r="D244" i="23"/>
  <c r="D243" i="23"/>
  <c r="D242" i="23"/>
  <c r="D241" i="23"/>
  <c r="D240" i="23"/>
  <c r="D239" i="23"/>
  <c r="D238" i="23"/>
  <c r="D237" i="23"/>
  <c r="D236" i="23"/>
  <c r="D235" i="23"/>
  <c r="D234" i="23"/>
  <c r="D233" i="23"/>
  <c r="D232" i="23"/>
  <c r="D231" i="23"/>
  <c r="D230" i="23"/>
  <c r="D229" i="23"/>
  <c r="D228" i="23"/>
  <c r="D227" i="23"/>
  <c r="D226" i="23"/>
  <c r="D225" i="23"/>
  <c r="D224" i="23"/>
  <c r="D223" i="23"/>
  <c r="D222" i="23"/>
  <c r="D221" i="23"/>
  <c r="D220" i="23"/>
  <c r="D219" i="23"/>
  <c r="D218" i="23"/>
  <c r="D217" i="23"/>
  <c r="D216" i="23"/>
  <c r="D215" i="23"/>
  <c r="D214" i="23"/>
  <c r="D213" i="23"/>
  <c r="D212" i="23"/>
  <c r="D211" i="23"/>
  <c r="D210" i="23"/>
  <c r="D209" i="23"/>
  <c r="D208" i="23"/>
  <c r="D207" i="23"/>
  <c r="D206" i="23"/>
  <c r="D205" i="23"/>
  <c r="D204" i="23"/>
  <c r="D203" i="23"/>
  <c r="D202" i="23"/>
  <c r="D201" i="23"/>
  <c r="D200" i="23"/>
  <c r="D199" i="23"/>
  <c r="D198" i="23"/>
  <c r="D197" i="23"/>
  <c r="D196" i="23"/>
  <c r="D195" i="23"/>
  <c r="D194" i="23"/>
  <c r="D193" i="23"/>
  <c r="D192" i="23"/>
  <c r="D191" i="23"/>
  <c r="D190" i="23"/>
  <c r="D189" i="23"/>
  <c r="D188" i="23"/>
  <c r="D187" i="23"/>
  <c r="D186" i="23"/>
  <c r="D185" i="23"/>
  <c r="D184" i="23"/>
  <c r="D183" i="23"/>
  <c r="D182" i="23"/>
  <c r="D181" i="23"/>
  <c r="D180" i="23"/>
  <c r="D179" i="23"/>
  <c r="D178" i="23"/>
  <c r="D177" i="23"/>
  <c r="D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D147" i="23"/>
  <c r="D146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4" i="23"/>
  <c r="D3" i="23"/>
  <c r="D2" i="23"/>
  <c r="D2311" i="22"/>
  <c r="D2310" i="22"/>
  <c r="D2309" i="22"/>
  <c r="D2308" i="22"/>
  <c r="D2307" i="22"/>
  <c r="D2306" i="22"/>
  <c r="D2305" i="22"/>
  <c r="D2304" i="22"/>
  <c r="D2303" i="22"/>
  <c r="D2302" i="22"/>
  <c r="D2301" i="22"/>
  <c r="D2300" i="22"/>
  <c r="D2299" i="22"/>
  <c r="D2298" i="22"/>
  <c r="D2297" i="22"/>
  <c r="D2296" i="22"/>
  <c r="D2295" i="22"/>
  <c r="D2294" i="22"/>
  <c r="D2293" i="22"/>
  <c r="D2292" i="22"/>
  <c r="D2291" i="22"/>
  <c r="D2290" i="22"/>
  <c r="D2289" i="22"/>
  <c r="D2288" i="22"/>
  <c r="D2287" i="22"/>
  <c r="D2286" i="22"/>
  <c r="D2285" i="22"/>
  <c r="D2284" i="22"/>
  <c r="D2283" i="22"/>
  <c r="D2282" i="22"/>
  <c r="D2281" i="22"/>
  <c r="D2280" i="22"/>
  <c r="D2279" i="22"/>
  <c r="D2278" i="22"/>
  <c r="D2277" i="22"/>
  <c r="D2276" i="22"/>
  <c r="D2275" i="22"/>
  <c r="D2274" i="22"/>
  <c r="D2273" i="22"/>
  <c r="D2272" i="22"/>
  <c r="D2271" i="22"/>
  <c r="D2270" i="22"/>
  <c r="D2269" i="22"/>
  <c r="D2268" i="22"/>
  <c r="D2267" i="22"/>
  <c r="D2266" i="22"/>
  <c r="D2265" i="22"/>
  <c r="D2264" i="22"/>
  <c r="D2263" i="22"/>
  <c r="D2262" i="22"/>
  <c r="D2261" i="22"/>
  <c r="D2260" i="22"/>
  <c r="D2259" i="22"/>
  <c r="D2258" i="22"/>
  <c r="D2257" i="22"/>
  <c r="D2256" i="22"/>
  <c r="D2255" i="22"/>
  <c r="D2254" i="22"/>
  <c r="D2253" i="22"/>
  <c r="D2252" i="22"/>
  <c r="D2251" i="22"/>
  <c r="D2250" i="22"/>
  <c r="D2249" i="22"/>
  <c r="D2248" i="22"/>
  <c r="D2247" i="22"/>
  <c r="D2246" i="22"/>
  <c r="D2245" i="22"/>
  <c r="D2244" i="22"/>
  <c r="D2243" i="22"/>
  <c r="D2242" i="22"/>
  <c r="D2241" i="22"/>
  <c r="D2240" i="22"/>
  <c r="D2239" i="22"/>
  <c r="D2238" i="22"/>
  <c r="D2237" i="22"/>
  <c r="D2236" i="22"/>
  <c r="D2235" i="22"/>
  <c r="D2234" i="22"/>
  <c r="D2233" i="22"/>
  <c r="D2232" i="22"/>
  <c r="D2231" i="22"/>
  <c r="D2230" i="22"/>
  <c r="D2229" i="22"/>
  <c r="D2228" i="22"/>
  <c r="D2227" i="22"/>
  <c r="D2226" i="22"/>
  <c r="D2225" i="22"/>
  <c r="D2224" i="22"/>
  <c r="D2223" i="22"/>
  <c r="D2222" i="22"/>
  <c r="D2221" i="22"/>
  <c r="D2220" i="22"/>
  <c r="D2219" i="22"/>
  <c r="D2218" i="22"/>
  <c r="D2217" i="22"/>
  <c r="D2216" i="22"/>
  <c r="D2215" i="22"/>
  <c r="D2214" i="22"/>
  <c r="D2213" i="22"/>
  <c r="D2212" i="22"/>
  <c r="D2211" i="22"/>
  <c r="D2210" i="22"/>
  <c r="D2209" i="22"/>
  <c r="D2208" i="22"/>
  <c r="D2207" i="22"/>
  <c r="D2206" i="22"/>
  <c r="D2205" i="22"/>
  <c r="D2204" i="22"/>
  <c r="D2203" i="22"/>
  <c r="D2202" i="22"/>
  <c r="D2201" i="22"/>
  <c r="D2200" i="22"/>
  <c r="D2199" i="22"/>
  <c r="D2198" i="22"/>
  <c r="D2197" i="22"/>
  <c r="D2196" i="22"/>
  <c r="D2195" i="22"/>
  <c r="D2194" i="22"/>
  <c r="D2193" i="22"/>
  <c r="D2192" i="22"/>
  <c r="D2191" i="22"/>
  <c r="D2190" i="22"/>
  <c r="D2189" i="22"/>
  <c r="D2188" i="22"/>
  <c r="D2187" i="22"/>
  <c r="D2186" i="22"/>
  <c r="D2185" i="22"/>
  <c r="D2184" i="22"/>
  <c r="D2183" i="22"/>
  <c r="D2182" i="22"/>
  <c r="D2181" i="22"/>
  <c r="D2180" i="22"/>
  <c r="D2179" i="22"/>
  <c r="D2178" i="22"/>
  <c r="D2177" i="22"/>
  <c r="D2176" i="22"/>
  <c r="D2175" i="22"/>
  <c r="D2174" i="22"/>
  <c r="D2173" i="22"/>
  <c r="D2172" i="22"/>
  <c r="D2171" i="22"/>
  <c r="D2170" i="22"/>
  <c r="D2169" i="22"/>
  <c r="D2168" i="22"/>
  <c r="D2167" i="22"/>
  <c r="D2166" i="22"/>
  <c r="D2165" i="22"/>
  <c r="D2164" i="22"/>
  <c r="D2163" i="22"/>
  <c r="D2162" i="22"/>
  <c r="D2161" i="22"/>
  <c r="D2160" i="22"/>
  <c r="D2159" i="22"/>
  <c r="D2158" i="22"/>
  <c r="D2157" i="22"/>
  <c r="D2156" i="22"/>
  <c r="D2155" i="22"/>
  <c r="D2154" i="22"/>
  <c r="D2153" i="22"/>
  <c r="D2152" i="22"/>
  <c r="D2151" i="22"/>
  <c r="D2150" i="22"/>
  <c r="D2149" i="22"/>
  <c r="D2148" i="22"/>
  <c r="D2147" i="22"/>
  <c r="D2146" i="22"/>
  <c r="D2145" i="22"/>
  <c r="D2144" i="22"/>
  <c r="D2143" i="22"/>
  <c r="D2142" i="22"/>
  <c r="D2141" i="22"/>
  <c r="D2140" i="22"/>
  <c r="D2139" i="22"/>
  <c r="D2138" i="22"/>
  <c r="D2137" i="22"/>
  <c r="D2136" i="22"/>
  <c r="D2135" i="22"/>
  <c r="D2134" i="22"/>
  <c r="D2133" i="22"/>
  <c r="D2132" i="22"/>
  <c r="D2131" i="22"/>
  <c r="D2130" i="22"/>
  <c r="D2129" i="22"/>
  <c r="D2128" i="22"/>
  <c r="D2127" i="22"/>
  <c r="D2126" i="22"/>
  <c r="D2125" i="22"/>
  <c r="D2124" i="22"/>
  <c r="D2123" i="22"/>
  <c r="D2122" i="22"/>
  <c r="D2121" i="22"/>
  <c r="D2120" i="22"/>
  <c r="D2119" i="22"/>
  <c r="D2118" i="22"/>
  <c r="D2117" i="22"/>
  <c r="D2116" i="22"/>
  <c r="D2115" i="22"/>
  <c r="D2114" i="22"/>
  <c r="D2113" i="22"/>
  <c r="D2112" i="22"/>
  <c r="D2111" i="22"/>
  <c r="D2110" i="22"/>
  <c r="D2109" i="22"/>
  <c r="D2108" i="22"/>
  <c r="D2107" i="22"/>
  <c r="D2106" i="22"/>
  <c r="D2105" i="22"/>
  <c r="D2104" i="22"/>
  <c r="D2103" i="22"/>
  <c r="D2102" i="22"/>
  <c r="D2101" i="22"/>
  <c r="D2100" i="22"/>
  <c r="D2099" i="22"/>
  <c r="D2098" i="22"/>
  <c r="D2097" i="22"/>
  <c r="D2096" i="22"/>
  <c r="D2095" i="22"/>
  <c r="D2094" i="22"/>
  <c r="D2093" i="22"/>
  <c r="D2092" i="22"/>
  <c r="D2091" i="22"/>
  <c r="D2090" i="22"/>
  <c r="D2089" i="22"/>
  <c r="D2088" i="22"/>
  <c r="D2087" i="22"/>
  <c r="D2086" i="22"/>
  <c r="D2085" i="22"/>
  <c r="D2084" i="22"/>
  <c r="D2083" i="22"/>
  <c r="D2082" i="22"/>
  <c r="D2081" i="22"/>
  <c r="D2080" i="22"/>
  <c r="D2079" i="22"/>
  <c r="D2078" i="22"/>
  <c r="D2077" i="22"/>
  <c r="D2076" i="22"/>
  <c r="D2075" i="22"/>
  <c r="D2074" i="22"/>
  <c r="D2073" i="22"/>
  <c r="D2072" i="22"/>
  <c r="D2071" i="22"/>
  <c r="D2070" i="22"/>
  <c r="D2069" i="22"/>
  <c r="D2068" i="22"/>
  <c r="D2067" i="22"/>
  <c r="D2066" i="22"/>
  <c r="D2065" i="22"/>
  <c r="D2064" i="22"/>
  <c r="D2063" i="22"/>
  <c r="D2062" i="22"/>
  <c r="D2061" i="22"/>
  <c r="D2060" i="22"/>
  <c r="D2059" i="22"/>
  <c r="D2058" i="22"/>
  <c r="D2057" i="22"/>
  <c r="D2056" i="22"/>
  <c r="D2055" i="22"/>
  <c r="D2054" i="22"/>
  <c r="D2053" i="22"/>
  <c r="D2052" i="22"/>
  <c r="D2051" i="22"/>
  <c r="D2050" i="22"/>
  <c r="D2049" i="22"/>
  <c r="D2048" i="22"/>
  <c r="D2047" i="22"/>
  <c r="D2046" i="22"/>
  <c r="D2045" i="22"/>
  <c r="D2044" i="22"/>
  <c r="D2043" i="22"/>
  <c r="D2042" i="22"/>
  <c r="D2041" i="22"/>
  <c r="D2040" i="22"/>
  <c r="D2039" i="22"/>
  <c r="D2038" i="22"/>
  <c r="D2037" i="22"/>
  <c r="D2036" i="22"/>
  <c r="D2035" i="22"/>
  <c r="D2034" i="22"/>
  <c r="D2033" i="22"/>
  <c r="D2032" i="22"/>
  <c r="D2031" i="22"/>
  <c r="D2030" i="22"/>
  <c r="D2029" i="22"/>
  <c r="D2028" i="22"/>
  <c r="D2027" i="22"/>
  <c r="D2026" i="22"/>
  <c r="D2025" i="22"/>
  <c r="D2024" i="22"/>
  <c r="D2023" i="22"/>
  <c r="D2022" i="22"/>
  <c r="D2021" i="22"/>
  <c r="D2020" i="22"/>
  <c r="D2019" i="22"/>
  <c r="D2018" i="22"/>
  <c r="D2017" i="22"/>
  <c r="D2016" i="22"/>
  <c r="D2015" i="22"/>
  <c r="D2014" i="22"/>
  <c r="D2013" i="22"/>
  <c r="D2012" i="22"/>
  <c r="D2011" i="22"/>
  <c r="D2010" i="22"/>
  <c r="D2009" i="22"/>
  <c r="D2008" i="22"/>
  <c r="D2007" i="22"/>
  <c r="D2006" i="22"/>
  <c r="D2005" i="22"/>
  <c r="D2004" i="22"/>
  <c r="D2003" i="22"/>
  <c r="D2002" i="22"/>
  <c r="D2001" i="22"/>
  <c r="D2000" i="22"/>
  <c r="D1999" i="22"/>
  <c r="D1998" i="22"/>
  <c r="D1997" i="22"/>
  <c r="D1996" i="22"/>
  <c r="D1995" i="22"/>
  <c r="D1994" i="22"/>
  <c r="D1993" i="22"/>
  <c r="D1992" i="22"/>
  <c r="D1991" i="22"/>
  <c r="D1990" i="22"/>
  <c r="D1989" i="22"/>
  <c r="D1988" i="22"/>
  <c r="D1987" i="22"/>
  <c r="D1986" i="22"/>
  <c r="D1985" i="22"/>
  <c r="D1984" i="22"/>
  <c r="D1983" i="22"/>
  <c r="D1982" i="22"/>
  <c r="D1981" i="22"/>
  <c r="D1980" i="22"/>
  <c r="D1979" i="22"/>
  <c r="D1978" i="22"/>
  <c r="D1977" i="22"/>
  <c r="D1976" i="22"/>
  <c r="D1975" i="22"/>
  <c r="D1974" i="22"/>
  <c r="D1973" i="22"/>
  <c r="D1972" i="22"/>
  <c r="D1971" i="22"/>
  <c r="D1970" i="22"/>
  <c r="D1969" i="22"/>
  <c r="D1968" i="22"/>
  <c r="D1967" i="22"/>
  <c r="D1966" i="22"/>
  <c r="D1965" i="22"/>
  <c r="D1964" i="22"/>
  <c r="D1963" i="22"/>
  <c r="D1962" i="22"/>
  <c r="D1961" i="22"/>
  <c r="D1960" i="22"/>
  <c r="D1959" i="22"/>
  <c r="D1958" i="22"/>
  <c r="D1957" i="22"/>
  <c r="D1956" i="22"/>
  <c r="D1955" i="22"/>
  <c r="D1954" i="22"/>
  <c r="D1953" i="22"/>
  <c r="D1952" i="22"/>
  <c r="D1951" i="22"/>
  <c r="D1950" i="22"/>
  <c r="D1949" i="22"/>
  <c r="D1948" i="22"/>
  <c r="D1947" i="22"/>
  <c r="D1946" i="22"/>
  <c r="D1945" i="22"/>
  <c r="D1944" i="22"/>
  <c r="D1943" i="22"/>
  <c r="D1942" i="22"/>
  <c r="D1941" i="22"/>
  <c r="D1940" i="22"/>
  <c r="D1939" i="22"/>
  <c r="D1938" i="22"/>
  <c r="D1937" i="22"/>
  <c r="D1936" i="22"/>
  <c r="D1935" i="22"/>
  <c r="D1934" i="22"/>
  <c r="D1933" i="22"/>
  <c r="D1932" i="22"/>
  <c r="D1931" i="22"/>
  <c r="D1930" i="22"/>
  <c r="D1929" i="22"/>
  <c r="D1928" i="22"/>
  <c r="D1927" i="22"/>
  <c r="D1926" i="22"/>
  <c r="D1925" i="22"/>
  <c r="D1924" i="22"/>
  <c r="D1923" i="22"/>
  <c r="D1922" i="22"/>
  <c r="D1921" i="22"/>
  <c r="D1920" i="22"/>
  <c r="D1919" i="22"/>
  <c r="D1918" i="22"/>
  <c r="D1917" i="22"/>
  <c r="D1916" i="22"/>
  <c r="D1915" i="22"/>
  <c r="D1914" i="22"/>
  <c r="D1913" i="22"/>
  <c r="D1912" i="22"/>
  <c r="D1911" i="22"/>
  <c r="D1910" i="22"/>
  <c r="D1909" i="22"/>
  <c r="D1908" i="22"/>
  <c r="D1907" i="22"/>
  <c r="D1906" i="22"/>
  <c r="D1905" i="22"/>
  <c r="D1904" i="22"/>
  <c r="D1903" i="22"/>
  <c r="D1902" i="22"/>
  <c r="D1901" i="22"/>
  <c r="D1900" i="22"/>
  <c r="D1899" i="22"/>
  <c r="D1898" i="22"/>
  <c r="D1897" i="22"/>
  <c r="D1896" i="22"/>
  <c r="D1895" i="22"/>
  <c r="D1894" i="22"/>
  <c r="D1893" i="22"/>
  <c r="D1892" i="22"/>
  <c r="D1891" i="22"/>
  <c r="D1890" i="22"/>
  <c r="D1889" i="22"/>
  <c r="D1888" i="22"/>
  <c r="D1887" i="22"/>
  <c r="D1886" i="22"/>
  <c r="D1885" i="22"/>
  <c r="D1884" i="22"/>
  <c r="D1883" i="22"/>
  <c r="D1882" i="22"/>
  <c r="D1881" i="22"/>
  <c r="D1880" i="22"/>
  <c r="D1879" i="22"/>
  <c r="D1878" i="22"/>
  <c r="D1877" i="22"/>
  <c r="D1876" i="22"/>
  <c r="D1875" i="22"/>
  <c r="D1874" i="22"/>
  <c r="D1873" i="22"/>
  <c r="D1872" i="22"/>
  <c r="D1871" i="22"/>
  <c r="D1870" i="22"/>
  <c r="D1869" i="22"/>
  <c r="D1868" i="22"/>
  <c r="D1867" i="22"/>
  <c r="D1866" i="22"/>
  <c r="D1865" i="22"/>
  <c r="D1864" i="22"/>
  <c r="D1863" i="22"/>
  <c r="D1862" i="22"/>
  <c r="D1861" i="22"/>
  <c r="D1860" i="22"/>
  <c r="D1859" i="22"/>
  <c r="D1858" i="22"/>
  <c r="D1857" i="22"/>
  <c r="D1856" i="22"/>
  <c r="D1855" i="22"/>
  <c r="D1854" i="22"/>
  <c r="D1853" i="22"/>
  <c r="D1852" i="22"/>
  <c r="D1851" i="22"/>
  <c r="D1850" i="22"/>
  <c r="D1849" i="22"/>
  <c r="D1848" i="22"/>
  <c r="D1847" i="22"/>
  <c r="D1846" i="22"/>
  <c r="D1845" i="22"/>
  <c r="D1844" i="22"/>
  <c r="D1843" i="22"/>
  <c r="D1842" i="22"/>
  <c r="D1841" i="22"/>
  <c r="D1840" i="22"/>
  <c r="D1839" i="22"/>
  <c r="D1838" i="22"/>
  <c r="D1837" i="22"/>
  <c r="D1836" i="22"/>
  <c r="D1835" i="22"/>
  <c r="D1834" i="22"/>
  <c r="D1833" i="22"/>
  <c r="D1832" i="22"/>
  <c r="D1831" i="22"/>
  <c r="D1830" i="22"/>
  <c r="D1829" i="22"/>
  <c r="D1828" i="22"/>
  <c r="D1827" i="22"/>
  <c r="D1826" i="22"/>
  <c r="D1825" i="22"/>
  <c r="D1824" i="22"/>
  <c r="D1823" i="22"/>
  <c r="D1822" i="22"/>
  <c r="D1821" i="22"/>
  <c r="D1820" i="22"/>
  <c r="D1819" i="22"/>
  <c r="D1818" i="22"/>
  <c r="D1817" i="22"/>
  <c r="D1816" i="22"/>
  <c r="D1815" i="22"/>
  <c r="D1814" i="22"/>
  <c r="D1813" i="22"/>
  <c r="D1812" i="22"/>
  <c r="D1811" i="22"/>
  <c r="D1810" i="22"/>
  <c r="D1809" i="22"/>
  <c r="D1808" i="22"/>
  <c r="D1807" i="22"/>
  <c r="D1806" i="22"/>
  <c r="D1805" i="22"/>
  <c r="D1804" i="22"/>
  <c r="D1803" i="22"/>
  <c r="D1802" i="22"/>
  <c r="D1801" i="22"/>
  <c r="D1800" i="22"/>
  <c r="D1799" i="22"/>
  <c r="D1798" i="22"/>
  <c r="D1797" i="22"/>
  <c r="D1796" i="22"/>
  <c r="D1795" i="22"/>
  <c r="D1794" i="22"/>
  <c r="D1793" i="22"/>
  <c r="D1792" i="22"/>
  <c r="D1791" i="22"/>
  <c r="D1790" i="22"/>
  <c r="D1789" i="22"/>
  <c r="D1788" i="22"/>
  <c r="D1787" i="22"/>
  <c r="D1786" i="22"/>
  <c r="D1785" i="22"/>
  <c r="D1784" i="22"/>
  <c r="D1783" i="22"/>
  <c r="D1782" i="22"/>
  <c r="D1781" i="22"/>
  <c r="D1780" i="22"/>
  <c r="D1779" i="22"/>
  <c r="D1778" i="22"/>
  <c r="D1777" i="22"/>
  <c r="D1776" i="22"/>
  <c r="D1775" i="22"/>
  <c r="D1774" i="22"/>
  <c r="D1773" i="22"/>
  <c r="D1772" i="22"/>
  <c r="D1771" i="22"/>
  <c r="D1770" i="22"/>
  <c r="D1769" i="22"/>
  <c r="D1768" i="22"/>
  <c r="D1767" i="22"/>
  <c r="D1766" i="22"/>
  <c r="D1765" i="22"/>
  <c r="D1764" i="22"/>
  <c r="D1763" i="22"/>
  <c r="D1762" i="22"/>
  <c r="D1761" i="22"/>
  <c r="D1760" i="22"/>
  <c r="D1759" i="22"/>
  <c r="D1758" i="22"/>
  <c r="D1757" i="22"/>
  <c r="D1756" i="22"/>
  <c r="D1755" i="22"/>
  <c r="D1754" i="22"/>
  <c r="D1753" i="22"/>
  <c r="D1752" i="22"/>
  <c r="D1751" i="22"/>
  <c r="D1750" i="22"/>
  <c r="D1749" i="22"/>
  <c r="D1748" i="22"/>
  <c r="D1747" i="22"/>
  <c r="D1746" i="22"/>
  <c r="D1745" i="22"/>
  <c r="D1744" i="22"/>
  <c r="D1743" i="22"/>
  <c r="D1742" i="22"/>
  <c r="D1741" i="22"/>
  <c r="D1740" i="22"/>
  <c r="D1739" i="22"/>
  <c r="D1738" i="22"/>
  <c r="D1737" i="22"/>
  <c r="D1736" i="22"/>
  <c r="D1735" i="22"/>
  <c r="D1734" i="22"/>
  <c r="D1733" i="22"/>
  <c r="D1732" i="22"/>
  <c r="D1731" i="22"/>
  <c r="D1730" i="22"/>
  <c r="D1729" i="22"/>
  <c r="D1728" i="22"/>
  <c r="D1727" i="22"/>
  <c r="D1726" i="22"/>
  <c r="D1725" i="22"/>
  <c r="D1724" i="22"/>
  <c r="D1723" i="22"/>
  <c r="D1722" i="22"/>
  <c r="D1721" i="22"/>
  <c r="D1720" i="22"/>
  <c r="D1719" i="22"/>
  <c r="D1718" i="22"/>
  <c r="D1717" i="22"/>
  <c r="D1716" i="22"/>
  <c r="D1715" i="22"/>
  <c r="D1714" i="22"/>
  <c r="D1713" i="22"/>
  <c r="D1712" i="22"/>
  <c r="D1711" i="22"/>
  <c r="D1710" i="22"/>
  <c r="D1709" i="22"/>
  <c r="D1708" i="22"/>
  <c r="D1707" i="22"/>
  <c r="D1706" i="22"/>
  <c r="D1705" i="22"/>
  <c r="D1704" i="22"/>
  <c r="D1703" i="22"/>
  <c r="D1702" i="22"/>
  <c r="D1701" i="22"/>
  <c r="D1700" i="22"/>
  <c r="D1699" i="22"/>
  <c r="D1698" i="22"/>
  <c r="D1697" i="22"/>
  <c r="D1696" i="22"/>
  <c r="D1695" i="22"/>
  <c r="D1694" i="22"/>
  <c r="D1693" i="22"/>
  <c r="D1692" i="22"/>
  <c r="D1691" i="22"/>
  <c r="D1690" i="22"/>
  <c r="D1689" i="22"/>
  <c r="D1688" i="22"/>
  <c r="D1687" i="22"/>
  <c r="D1686" i="22"/>
  <c r="D1685" i="22"/>
  <c r="D1684" i="22"/>
  <c r="D1683" i="22"/>
  <c r="D1682" i="22"/>
  <c r="D1681" i="22"/>
  <c r="D1680" i="22"/>
  <c r="D1679" i="22"/>
  <c r="D1678" i="22"/>
  <c r="D1677" i="22"/>
  <c r="D1676" i="22"/>
  <c r="D1675" i="22"/>
  <c r="D1674" i="22"/>
  <c r="D1673" i="22"/>
  <c r="D1672" i="22"/>
  <c r="D1671" i="22"/>
  <c r="D1670" i="22"/>
  <c r="D1669" i="22"/>
  <c r="D1668" i="22"/>
  <c r="D1667" i="22"/>
  <c r="D1666" i="22"/>
  <c r="D1665" i="22"/>
  <c r="D1664" i="22"/>
  <c r="D1663" i="22"/>
  <c r="D1662" i="22"/>
  <c r="D1661" i="22"/>
  <c r="D1660" i="22"/>
  <c r="D1659" i="22"/>
  <c r="D1658" i="22"/>
  <c r="D1657" i="22"/>
  <c r="D1656" i="22"/>
  <c r="D1655" i="22"/>
  <c r="D1654" i="22"/>
  <c r="D1653" i="22"/>
  <c r="D1652" i="22"/>
  <c r="D1651" i="22"/>
  <c r="D1650" i="22"/>
  <c r="D1649" i="22"/>
  <c r="D1648" i="22"/>
  <c r="D1647" i="22"/>
  <c r="D1646" i="22"/>
  <c r="D1645" i="22"/>
  <c r="D1644" i="22"/>
  <c r="D1643" i="22"/>
  <c r="D1642" i="22"/>
  <c r="D1641" i="22"/>
  <c r="D1640" i="22"/>
  <c r="D1639" i="22"/>
  <c r="D1638" i="22"/>
  <c r="D1637" i="22"/>
  <c r="D1636" i="22"/>
  <c r="D1635" i="22"/>
  <c r="D1634" i="22"/>
  <c r="D1633" i="22"/>
  <c r="D1632" i="22"/>
  <c r="D1631" i="22"/>
  <c r="D1630" i="22"/>
  <c r="D1629" i="22"/>
  <c r="D1628" i="22"/>
  <c r="D1627" i="22"/>
  <c r="D1626" i="22"/>
  <c r="D1625" i="22"/>
  <c r="D1624" i="22"/>
  <c r="D1623" i="22"/>
  <c r="D1622" i="22"/>
  <c r="D1621" i="22"/>
  <c r="D1620" i="22"/>
  <c r="D1619" i="22"/>
  <c r="D1618" i="22"/>
  <c r="D1617" i="22"/>
  <c r="D1616" i="22"/>
  <c r="D1615" i="22"/>
  <c r="D1614" i="22"/>
  <c r="D1613" i="22"/>
  <c r="D1612" i="22"/>
  <c r="D1611" i="22"/>
  <c r="D1610" i="22"/>
  <c r="D1609" i="22"/>
  <c r="D1608" i="22"/>
  <c r="D1607" i="22"/>
  <c r="D1606" i="22"/>
  <c r="D1605" i="22"/>
  <c r="D1604" i="22"/>
  <c r="D1603" i="22"/>
  <c r="D1602" i="22"/>
  <c r="D1601" i="22"/>
  <c r="D1600" i="22"/>
  <c r="D1599" i="22"/>
  <c r="D1598" i="22"/>
  <c r="D1597" i="22"/>
  <c r="D1596" i="22"/>
  <c r="D1595" i="22"/>
  <c r="D1594" i="22"/>
  <c r="D1593" i="22"/>
  <c r="D1592" i="22"/>
  <c r="D1591" i="22"/>
  <c r="D1590" i="22"/>
  <c r="D1589" i="22"/>
  <c r="D1588" i="22"/>
  <c r="D1587" i="22"/>
  <c r="D1586" i="22"/>
  <c r="D1585" i="22"/>
  <c r="D1584" i="22"/>
  <c r="D1583" i="22"/>
  <c r="D1582" i="22"/>
  <c r="D1581" i="22"/>
  <c r="D1580" i="22"/>
  <c r="D1579" i="22"/>
  <c r="D1578" i="22"/>
  <c r="D1577" i="22"/>
  <c r="D1576" i="22"/>
  <c r="D1575" i="22"/>
  <c r="D1574" i="22"/>
  <c r="D1573" i="22"/>
  <c r="D1572" i="22"/>
  <c r="D1571" i="22"/>
  <c r="D1570" i="22"/>
  <c r="D1569" i="22"/>
  <c r="D1568" i="22"/>
  <c r="D1567" i="22"/>
  <c r="D1566" i="22"/>
  <c r="D1565" i="22"/>
  <c r="D1564" i="22"/>
  <c r="D1563" i="22"/>
  <c r="D1562" i="22"/>
  <c r="D1561" i="22"/>
  <c r="D1560" i="22"/>
  <c r="D1559" i="22"/>
  <c r="D1558" i="22"/>
  <c r="D1557" i="22"/>
  <c r="D1556" i="22"/>
  <c r="D1555" i="22"/>
  <c r="D1554" i="22"/>
  <c r="D1553" i="22"/>
  <c r="D1552" i="22"/>
  <c r="D1551" i="22"/>
  <c r="D1550" i="22"/>
  <c r="D1549" i="22"/>
  <c r="D1548" i="22"/>
  <c r="D1547" i="22"/>
  <c r="D1546" i="22"/>
  <c r="D1545" i="22"/>
  <c r="D1544" i="22"/>
  <c r="D1543" i="22"/>
  <c r="D1542" i="22"/>
  <c r="D1541" i="22"/>
  <c r="D1540" i="22"/>
  <c r="D1539" i="22"/>
  <c r="D1538" i="22"/>
  <c r="D1537" i="22"/>
  <c r="D1536" i="22"/>
  <c r="D1535" i="22"/>
  <c r="D1534" i="22"/>
  <c r="D1533" i="22"/>
  <c r="D1532" i="22"/>
  <c r="D1531" i="22"/>
  <c r="D1530" i="22"/>
  <c r="D1529" i="22"/>
  <c r="D1528" i="22"/>
  <c r="D1527" i="22"/>
  <c r="D1526" i="22"/>
  <c r="D1525" i="22"/>
  <c r="D1524" i="22"/>
  <c r="D1523" i="22"/>
  <c r="D1522" i="22"/>
  <c r="D1521" i="22"/>
  <c r="D1520" i="22"/>
  <c r="D1519" i="22"/>
  <c r="D1518" i="22"/>
  <c r="D1517" i="22"/>
  <c r="D1516" i="22"/>
  <c r="D1515" i="22"/>
  <c r="D1514" i="22"/>
  <c r="D1513" i="22"/>
  <c r="D1512" i="22"/>
  <c r="D1511" i="22"/>
  <c r="D1510" i="22"/>
  <c r="D1509" i="22"/>
  <c r="D1508" i="22"/>
  <c r="D1507" i="22"/>
  <c r="D1506" i="22"/>
  <c r="D1505" i="22"/>
  <c r="D1504" i="22"/>
  <c r="D1503" i="22"/>
  <c r="D1502" i="22"/>
  <c r="D1501" i="22"/>
  <c r="D1500" i="22"/>
  <c r="D1499" i="22"/>
  <c r="D1498" i="22"/>
  <c r="D1497" i="22"/>
  <c r="D1496" i="22"/>
  <c r="D1495" i="22"/>
  <c r="D1494" i="22"/>
  <c r="D1493" i="22"/>
  <c r="D1492" i="22"/>
  <c r="D1491" i="22"/>
  <c r="D1490" i="22"/>
  <c r="D1489" i="22"/>
  <c r="D1488" i="22"/>
  <c r="D1487" i="22"/>
  <c r="D1486" i="22"/>
  <c r="D1485" i="22"/>
  <c r="D1484" i="22"/>
  <c r="D1483" i="22"/>
  <c r="D1482" i="22"/>
  <c r="D1481" i="22"/>
  <c r="D1480" i="22"/>
  <c r="D1479" i="22"/>
  <c r="D1478" i="22"/>
  <c r="D1477" i="22"/>
  <c r="D1476" i="22"/>
  <c r="D1475" i="22"/>
  <c r="D1474" i="22"/>
  <c r="D1473" i="22"/>
  <c r="D1472" i="22"/>
  <c r="D1471" i="22"/>
  <c r="D1470" i="22"/>
  <c r="D1469" i="22"/>
  <c r="D1468" i="22"/>
  <c r="D1467" i="22"/>
  <c r="D1466" i="22"/>
  <c r="D1465" i="22"/>
  <c r="D1464" i="22"/>
  <c r="D1463" i="22"/>
  <c r="D1462" i="22"/>
  <c r="D1461" i="22"/>
  <c r="D1460" i="22"/>
  <c r="D1459" i="22"/>
  <c r="D1458" i="22"/>
  <c r="D1457" i="22"/>
  <c r="D1456" i="22"/>
  <c r="D1455" i="22"/>
  <c r="D1454" i="22"/>
  <c r="D1453" i="22"/>
  <c r="D1452" i="22"/>
  <c r="D1451" i="22"/>
  <c r="D1450" i="22"/>
  <c r="D1449" i="22"/>
  <c r="D1448" i="22"/>
  <c r="D1447" i="22"/>
  <c r="D1446" i="22"/>
  <c r="D1445" i="22"/>
  <c r="D1444" i="22"/>
  <c r="D1443" i="22"/>
  <c r="D1442" i="22"/>
  <c r="D1441" i="22"/>
  <c r="D1440" i="22"/>
  <c r="D1439" i="22"/>
  <c r="D1438" i="22"/>
  <c r="D1437" i="22"/>
  <c r="D1436" i="22"/>
  <c r="D1435" i="22"/>
  <c r="D1434" i="22"/>
  <c r="D1433" i="22"/>
  <c r="D1432" i="22"/>
  <c r="D1431" i="22"/>
  <c r="D1430" i="22"/>
  <c r="D1429" i="22"/>
  <c r="D1428" i="22"/>
  <c r="D1427" i="22"/>
  <c r="D1426" i="22"/>
  <c r="D1425" i="22"/>
  <c r="D1424" i="22"/>
  <c r="D1423" i="22"/>
  <c r="D1422" i="22"/>
  <c r="D1421" i="22"/>
  <c r="D1420" i="22"/>
  <c r="D1419" i="22"/>
  <c r="D1418" i="22"/>
  <c r="D1417" i="22"/>
  <c r="D1416" i="22"/>
  <c r="D1415" i="22"/>
  <c r="D1414" i="22"/>
  <c r="D1413" i="22"/>
  <c r="D1412" i="22"/>
  <c r="D1411" i="22"/>
  <c r="D1410" i="22"/>
  <c r="D1409" i="22"/>
  <c r="D1408" i="22"/>
  <c r="D1407" i="22"/>
  <c r="D1406" i="22"/>
  <c r="D1405" i="22"/>
  <c r="D1404" i="22"/>
  <c r="D1403" i="22"/>
  <c r="D1402" i="22"/>
  <c r="D1401" i="22"/>
  <c r="D1400" i="22"/>
  <c r="D1399" i="22"/>
  <c r="D1398" i="22"/>
  <c r="D1397" i="22"/>
  <c r="D1396" i="22"/>
  <c r="D1395" i="22"/>
  <c r="D1394" i="22"/>
  <c r="D1393" i="22"/>
  <c r="D1392" i="22"/>
  <c r="D1391" i="22"/>
  <c r="D1390" i="22"/>
  <c r="D1389" i="22"/>
  <c r="D1388" i="22"/>
  <c r="D1387" i="22"/>
  <c r="D1386" i="22"/>
  <c r="D1385" i="22"/>
  <c r="D1384" i="22"/>
  <c r="D1383" i="22"/>
  <c r="D1382" i="22"/>
  <c r="D1381" i="22"/>
  <c r="D1380" i="22"/>
  <c r="D1379" i="22"/>
  <c r="D1378" i="22"/>
  <c r="D1377" i="22"/>
  <c r="D1376" i="22"/>
  <c r="D1375" i="22"/>
  <c r="D1374" i="22"/>
  <c r="D1373" i="22"/>
  <c r="D1372" i="22"/>
  <c r="D1371" i="22"/>
  <c r="D1370" i="22"/>
  <c r="D1369" i="22"/>
  <c r="D1368" i="22"/>
  <c r="D1367" i="22"/>
  <c r="D1366" i="22"/>
  <c r="D1365" i="22"/>
  <c r="D1364" i="22"/>
  <c r="D1363" i="22"/>
  <c r="D1362" i="22"/>
  <c r="D1361" i="22"/>
  <c r="D1360" i="22"/>
  <c r="D1359" i="22"/>
  <c r="D1358" i="22"/>
  <c r="D1357" i="22"/>
  <c r="D1356" i="22"/>
  <c r="D1355" i="22"/>
  <c r="D1354" i="22"/>
  <c r="D1353" i="22"/>
  <c r="D1352" i="22"/>
  <c r="D1351" i="22"/>
  <c r="D1350" i="22"/>
  <c r="D1349" i="22"/>
  <c r="D1348" i="22"/>
  <c r="D1347" i="22"/>
  <c r="D1346" i="22"/>
  <c r="D1345" i="22"/>
  <c r="D1344" i="22"/>
  <c r="D1343" i="22"/>
  <c r="D1342" i="22"/>
  <c r="D1341" i="22"/>
  <c r="D1340" i="22"/>
  <c r="D1339" i="22"/>
  <c r="D1338" i="22"/>
  <c r="D1337" i="22"/>
  <c r="D1336" i="22"/>
  <c r="D1335" i="22"/>
  <c r="D1334" i="22"/>
  <c r="D1333" i="22"/>
  <c r="D1332" i="22"/>
  <c r="D1331" i="22"/>
  <c r="D1330" i="22"/>
  <c r="D1329" i="22"/>
  <c r="D1328" i="22"/>
  <c r="D1327" i="22"/>
  <c r="D1326" i="22"/>
  <c r="D1325" i="22"/>
  <c r="D1324" i="22"/>
  <c r="D1323" i="22"/>
  <c r="D1322" i="22"/>
  <c r="D1321" i="22"/>
  <c r="D1320" i="22"/>
  <c r="D1319" i="22"/>
  <c r="D1318" i="22"/>
  <c r="D1317" i="22"/>
  <c r="D1316" i="22"/>
  <c r="D1315" i="22"/>
  <c r="D1314" i="22"/>
  <c r="D1313" i="22"/>
  <c r="D1312" i="22"/>
  <c r="D1311" i="22"/>
  <c r="D1310" i="22"/>
  <c r="D1309" i="22"/>
  <c r="D1308" i="22"/>
  <c r="D1307" i="22"/>
  <c r="D1306" i="22"/>
  <c r="D1305" i="22"/>
  <c r="D1304" i="22"/>
  <c r="D1303" i="22"/>
  <c r="D1302" i="22"/>
  <c r="D1301" i="22"/>
  <c r="D1300" i="22"/>
  <c r="D1299" i="22"/>
  <c r="D1298" i="22"/>
  <c r="D1297" i="22"/>
  <c r="D1296" i="22"/>
  <c r="D1295" i="22"/>
  <c r="D1294" i="22"/>
  <c r="D1293" i="22"/>
  <c r="D1292" i="22"/>
  <c r="D1291" i="22"/>
  <c r="D1290" i="22"/>
  <c r="D1289" i="22"/>
  <c r="D1288" i="22"/>
  <c r="D1287" i="22"/>
  <c r="D1286" i="22"/>
  <c r="D1285" i="22"/>
  <c r="D1284" i="22"/>
  <c r="D1283" i="22"/>
  <c r="D1282" i="22"/>
  <c r="D1281" i="22"/>
  <c r="D1280" i="22"/>
  <c r="D1279" i="22"/>
  <c r="D1278" i="22"/>
  <c r="D1277" i="22"/>
  <c r="D1276" i="22"/>
  <c r="D1275" i="22"/>
  <c r="D1274" i="22"/>
  <c r="D1273" i="22"/>
  <c r="D1272" i="22"/>
  <c r="D1271" i="22"/>
  <c r="D1270" i="22"/>
  <c r="D1269" i="22"/>
  <c r="D1268" i="22"/>
  <c r="D1267" i="22"/>
  <c r="D1266" i="22"/>
  <c r="D1265" i="22"/>
  <c r="D1264" i="22"/>
  <c r="D1263" i="22"/>
  <c r="D1262" i="22"/>
  <c r="D1261" i="22"/>
  <c r="D1260" i="22"/>
  <c r="D1259" i="22"/>
  <c r="D1258" i="22"/>
  <c r="D1257" i="22"/>
  <c r="D1256" i="22"/>
  <c r="D1255" i="22"/>
  <c r="D1254" i="22"/>
  <c r="D1253" i="22"/>
  <c r="D1252" i="22"/>
  <c r="D1251" i="22"/>
  <c r="D1250" i="22"/>
  <c r="D1249" i="22"/>
  <c r="D1248" i="22"/>
  <c r="D1247" i="22"/>
  <c r="D1246" i="22"/>
  <c r="D1245" i="22"/>
  <c r="D1244" i="22"/>
  <c r="D1243" i="22"/>
  <c r="D1242" i="22"/>
  <c r="D1241" i="22"/>
  <c r="D1240" i="22"/>
  <c r="D1239" i="22"/>
  <c r="D1238" i="22"/>
  <c r="D1237" i="22"/>
  <c r="D1236" i="22"/>
  <c r="D1235" i="22"/>
  <c r="D1234" i="22"/>
  <c r="D1233" i="22"/>
  <c r="D1232" i="22"/>
  <c r="D1231" i="22"/>
  <c r="D1230" i="22"/>
  <c r="D1229" i="22"/>
  <c r="D1228" i="22"/>
  <c r="D1227" i="22"/>
  <c r="D1226" i="22"/>
  <c r="D1225" i="22"/>
  <c r="D1224" i="22"/>
  <c r="D1223" i="22"/>
  <c r="D1222" i="22"/>
  <c r="D1221" i="22"/>
  <c r="D1220" i="22"/>
  <c r="D1219" i="22"/>
  <c r="D1218" i="22"/>
  <c r="D1217" i="22"/>
  <c r="D1216" i="22"/>
  <c r="D1215" i="22"/>
  <c r="D1214" i="22"/>
  <c r="D1213" i="22"/>
  <c r="D1212" i="22"/>
  <c r="D1211" i="22"/>
  <c r="D1210" i="22"/>
  <c r="D1209" i="22"/>
  <c r="D1208" i="22"/>
  <c r="D1207" i="22"/>
  <c r="D1206" i="22"/>
  <c r="D1205" i="22"/>
  <c r="D1204" i="22"/>
  <c r="D1203" i="22"/>
  <c r="D1202" i="22"/>
  <c r="D1201" i="22"/>
  <c r="D1200" i="22"/>
  <c r="D1199" i="22"/>
  <c r="D1198" i="22"/>
  <c r="D1197" i="22"/>
  <c r="D1196" i="22"/>
  <c r="D1195" i="22"/>
  <c r="D1194" i="22"/>
  <c r="D1193" i="22"/>
  <c r="D1192" i="22"/>
  <c r="D1191" i="22"/>
  <c r="D1190" i="22"/>
  <c r="D1189" i="22"/>
  <c r="D1188" i="22"/>
  <c r="D1187" i="22"/>
  <c r="D1186" i="22"/>
  <c r="D1185" i="22"/>
  <c r="D1184" i="22"/>
  <c r="D1183" i="22"/>
  <c r="D1182" i="22"/>
  <c r="D1181" i="22"/>
  <c r="D1180" i="22"/>
  <c r="D1179" i="22"/>
  <c r="D1178" i="22"/>
  <c r="D1177" i="22"/>
  <c r="D1176" i="22"/>
  <c r="D1175" i="22"/>
  <c r="D1174" i="22"/>
  <c r="D1173" i="22"/>
  <c r="D1172" i="22"/>
  <c r="D1171" i="22"/>
  <c r="D1170" i="22"/>
  <c r="D1169" i="22"/>
  <c r="D1168" i="22"/>
  <c r="D1167" i="22"/>
  <c r="D1166" i="22"/>
  <c r="D1165" i="22"/>
  <c r="D1164" i="22"/>
  <c r="D1163" i="22"/>
  <c r="D1162" i="22"/>
  <c r="D1161" i="22"/>
  <c r="D1160" i="22"/>
  <c r="D1159" i="22"/>
  <c r="D1158" i="22"/>
  <c r="D1157" i="22"/>
  <c r="D1156" i="22"/>
  <c r="D1155" i="22"/>
  <c r="D1154" i="22"/>
  <c r="D1153" i="22"/>
  <c r="D1152" i="22"/>
  <c r="D1151" i="22"/>
  <c r="D1150" i="22"/>
  <c r="D1149" i="22"/>
  <c r="D1148" i="22"/>
  <c r="D1147" i="22"/>
  <c r="D1146" i="22"/>
  <c r="D1145" i="22"/>
  <c r="D1144" i="22"/>
  <c r="D1143" i="22"/>
  <c r="D1142" i="22"/>
  <c r="D1141" i="22"/>
  <c r="D1140" i="22"/>
  <c r="D1139" i="22"/>
  <c r="D1138" i="22"/>
  <c r="D1137" i="22"/>
  <c r="D1136" i="22"/>
  <c r="D1135" i="22"/>
  <c r="D1134" i="22"/>
  <c r="D1133" i="22"/>
  <c r="D1132" i="22"/>
  <c r="D1131" i="22"/>
  <c r="D1130" i="22"/>
  <c r="D1129" i="22"/>
  <c r="D1128" i="22"/>
  <c r="D1127" i="22"/>
  <c r="D1126" i="22"/>
  <c r="D1125" i="22"/>
  <c r="D1124" i="22"/>
  <c r="D1123" i="22"/>
  <c r="D1122" i="22"/>
  <c r="D1121" i="22"/>
  <c r="D1120" i="22"/>
  <c r="D1119" i="22"/>
  <c r="D1118" i="22"/>
  <c r="D1117" i="22"/>
  <c r="D1116" i="22"/>
  <c r="D1115" i="22"/>
  <c r="D1114" i="22"/>
  <c r="D1113" i="22"/>
  <c r="D1112" i="22"/>
  <c r="D1111" i="22"/>
  <c r="D1110" i="22"/>
  <c r="D1109" i="22"/>
  <c r="D1108" i="22"/>
  <c r="D1107" i="22"/>
  <c r="D1106" i="22"/>
  <c r="D1105" i="22"/>
  <c r="D1104" i="22"/>
  <c r="D1103" i="22"/>
  <c r="D1102" i="22"/>
  <c r="D1101" i="22"/>
  <c r="D1100" i="22"/>
  <c r="D1099" i="22"/>
  <c r="D1098" i="22"/>
  <c r="D1097" i="22"/>
  <c r="D1096" i="22"/>
  <c r="D1095" i="22"/>
  <c r="D1094" i="22"/>
  <c r="D1093" i="22"/>
  <c r="D1092" i="22"/>
  <c r="D1091" i="22"/>
  <c r="D1090" i="22"/>
  <c r="D1089" i="22"/>
  <c r="D1088" i="22"/>
  <c r="D1087" i="22"/>
  <c r="D1086" i="22"/>
  <c r="D1085" i="22"/>
  <c r="D1084" i="22"/>
  <c r="D1083" i="22"/>
  <c r="D1082" i="22"/>
  <c r="D1081" i="22"/>
  <c r="D1080" i="22"/>
  <c r="D1079" i="22"/>
  <c r="D1078" i="22"/>
  <c r="D1077" i="22"/>
  <c r="D1076" i="22"/>
  <c r="D1075" i="22"/>
  <c r="D1074" i="22"/>
  <c r="D1073" i="22"/>
  <c r="D1072" i="22"/>
  <c r="D1071" i="22"/>
  <c r="D1070" i="22"/>
  <c r="D1069" i="22"/>
  <c r="D1068" i="22"/>
  <c r="D1067" i="22"/>
  <c r="D1066" i="22"/>
  <c r="D1065" i="22"/>
  <c r="D1064" i="22"/>
  <c r="D1063" i="22"/>
  <c r="D1062" i="22"/>
  <c r="D1061" i="22"/>
  <c r="D1060" i="22"/>
  <c r="D1059" i="22"/>
  <c r="D1058" i="22"/>
  <c r="D1057" i="22"/>
  <c r="D1056" i="22"/>
  <c r="D1055" i="22"/>
  <c r="D1054" i="22"/>
  <c r="D1053" i="22"/>
  <c r="D1052" i="22"/>
  <c r="D1051" i="22"/>
  <c r="D1050" i="22"/>
  <c r="D1049" i="22"/>
  <c r="D1048" i="22"/>
  <c r="D1047" i="22"/>
  <c r="D1046" i="22"/>
  <c r="D1045" i="22"/>
  <c r="D1044" i="22"/>
  <c r="D1043" i="22"/>
  <c r="D1042" i="22"/>
  <c r="D1041" i="22"/>
  <c r="D1040" i="22"/>
  <c r="D1039" i="22"/>
  <c r="D1038" i="22"/>
  <c r="D1037" i="22"/>
  <c r="D1036" i="22"/>
  <c r="D1035" i="22"/>
  <c r="D1034" i="22"/>
  <c r="D1033" i="22"/>
  <c r="D1032" i="22"/>
  <c r="D1031" i="22"/>
  <c r="D1030" i="22"/>
  <c r="D1029" i="22"/>
  <c r="D1028" i="22"/>
  <c r="D1027" i="22"/>
  <c r="D1026" i="22"/>
  <c r="D1025" i="22"/>
  <c r="D1024" i="22"/>
  <c r="D1023" i="22"/>
  <c r="D1022" i="22"/>
  <c r="D1021" i="22"/>
  <c r="D1020" i="22"/>
  <c r="D1019" i="22"/>
  <c r="D1018" i="22"/>
  <c r="D1017" i="22"/>
  <c r="D1016" i="22"/>
  <c r="D1015" i="22"/>
  <c r="D1014" i="22"/>
  <c r="D1013" i="22"/>
  <c r="D1012" i="22"/>
  <c r="D1011" i="22"/>
  <c r="D1010" i="22"/>
  <c r="D1009" i="22"/>
  <c r="D1008" i="22"/>
  <c r="D1007" i="22"/>
  <c r="D1006" i="22"/>
  <c r="D1005" i="22"/>
  <c r="D1004" i="22"/>
  <c r="D1003" i="22"/>
  <c r="D1002" i="22"/>
  <c r="D1001" i="22"/>
  <c r="D1000" i="22"/>
  <c r="D999" i="22"/>
  <c r="D998" i="22"/>
  <c r="D997" i="22"/>
  <c r="D996" i="22"/>
  <c r="D995" i="22"/>
  <c r="D994" i="22"/>
  <c r="D993" i="22"/>
  <c r="D992" i="22"/>
  <c r="D991" i="22"/>
  <c r="D990" i="22"/>
  <c r="D989" i="22"/>
  <c r="D988" i="22"/>
  <c r="D987" i="22"/>
  <c r="D986" i="22"/>
  <c r="D985" i="22"/>
  <c r="D984" i="22"/>
  <c r="D983" i="22"/>
  <c r="D982" i="22"/>
  <c r="D981" i="22"/>
  <c r="D980" i="22"/>
  <c r="D979" i="22"/>
  <c r="D978" i="22"/>
  <c r="D977" i="22"/>
  <c r="D976" i="22"/>
  <c r="D975" i="22"/>
  <c r="D974" i="22"/>
  <c r="D973" i="22"/>
  <c r="D972" i="22"/>
  <c r="D971" i="22"/>
  <c r="D970" i="22"/>
  <c r="D969" i="22"/>
  <c r="D968" i="22"/>
  <c r="D967" i="22"/>
  <c r="D966" i="22"/>
  <c r="D965" i="22"/>
  <c r="D964" i="22"/>
  <c r="D963" i="22"/>
  <c r="D962" i="22"/>
  <c r="D961" i="22"/>
  <c r="D960" i="22"/>
  <c r="D959" i="22"/>
  <c r="D958" i="22"/>
  <c r="D957" i="22"/>
  <c r="D956" i="22"/>
  <c r="D955" i="22"/>
  <c r="D954" i="22"/>
  <c r="D953" i="22"/>
  <c r="D952" i="22"/>
  <c r="D951" i="22"/>
  <c r="D950" i="22"/>
  <c r="D949" i="22"/>
  <c r="D948" i="22"/>
  <c r="D947" i="22"/>
  <c r="D946" i="22"/>
  <c r="D945" i="22"/>
  <c r="D944" i="22"/>
  <c r="D943" i="22"/>
  <c r="D942" i="22"/>
  <c r="D941" i="22"/>
  <c r="D940" i="22"/>
  <c r="D939" i="22"/>
  <c r="D938" i="22"/>
  <c r="D937" i="22"/>
  <c r="D936" i="22"/>
  <c r="D935" i="22"/>
  <c r="D934" i="22"/>
  <c r="D933" i="22"/>
  <c r="D932" i="22"/>
  <c r="D931" i="22"/>
  <c r="D930" i="22"/>
  <c r="D929" i="22"/>
  <c r="D928" i="22"/>
  <c r="D927" i="22"/>
  <c r="D926" i="22"/>
  <c r="D925" i="22"/>
  <c r="D924" i="22"/>
  <c r="D923" i="22"/>
  <c r="D922" i="22"/>
  <c r="D921" i="22"/>
  <c r="D920" i="22"/>
  <c r="D919" i="22"/>
  <c r="D918" i="22"/>
  <c r="D917" i="22"/>
  <c r="D916" i="22"/>
  <c r="D915" i="22"/>
  <c r="D914" i="22"/>
  <c r="D913" i="22"/>
  <c r="D912" i="22"/>
  <c r="D911" i="22"/>
  <c r="D910" i="22"/>
  <c r="D909" i="22"/>
  <c r="D908" i="22"/>
  <c r="D907" i="22"/>
  <c r="D906" i="22"/>
  <c r="D905" i="22"/>
  <c r="D904" i="22"/>
  <c r="D903" i="22"/>
  <c r="D902" i="22"/>
  <c r="D901" i="22"/>
  <c r="D900" i="22"/>
  <c r="D899" i="22"/>
  <c r="D898" i="22"/>
  <c r="D897" i="22"/>
  <c r="D896" i="22"/>
  <c r="D895" i="22"/>
  <c r="D894" i="22"/>
  <c r="D893" i="22"/>
  <c r="D892" i="22"/>
  <c r="D891" i="22"/>
  <c r="D890" i="22"/>
  <c r="D889" i="22"/>
  <c r="D888" i="22"/>
  <c r="D887" i="22"/>
  <c r="D886" i="22"/>
  <c r="D885" i="22"/>
  <c r="D884" i="22"/>
  <c r="D883" i="22"/>
  <c r="D882" i="22"/>
  <c r="D881" i="22"/>
  <c r="D880" i="22"/>
  <c r="D879" i="22"/>
  <c r="D878" i="22"/>
  <c r="D877" i="22"/>
  <c r="D876" i="22"/>
  <c r="D875" i="22"/>
  <c r="D874" i="22"/>
  <c r="D873" i="22"/>
  <c r="D872" i="22"/>
  <c r="D871" i="22"/>
  <c r="D870" i="22"/>
  <c r="D869" i="22"/>
  <c r="D868" i="22"/>
  <c r="D867" i="22"/>
  <c r="D866" i="22"/>
  <c r="D865" i="22"/>
  <c r="D864" i="22"/>
  <c r="D863" i="22"/>
  <c r="D862" i="22"/>
  <c r="D861" i="22"/>
  <c r="D860" i="22"/>
  <c r="D859" i="22"/>
  <c r="D858" i="22"/>
  <c r="D857" i="22"/>
  <c r="D856" i="22"/>
  <c r="D855" i="22"/>
  <c r="D854" i="22"/>
  <c r="D853" i="22"/>
  <c r="D852" i="22"/>
  <c r="D851" i="22"/>
  <c r="D850" i="22"/>
  <c r="D849" i="22"/>
  <c r="D848" i="22"/>
  <c r="D847" i="22"/>
  <c r="D846" i="22"/>
  <c r="D845" i="22"/>
  <c r="D844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G11" i="8"/>
  <c r="C58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H35" i="7"/>
  <c r="B33" i="7"/>
  <c r="B34" i="7" s="1"/>
  <c r="H34" i="7" s="1"/>
  <c r="E24" i="7"/>
  <c r="E22" i="7"/>
  <c r="H20" i="7"/>
  <c r="F17" i="7"/>
  <c r="F16" i="7"/>
  <c r="F15" i="7"/>
  <c r="F11" i="7"/>
  <c r="F9" i="7"/>
  <c r="F8" i="7"/>
  <c r="I3" i="7"/>
  <c r="I4" i="7" s="1"/>
  <c r="I5" i="7" s="1"/>
  <c r="I6" i="7" s="1"/>
  <c r="I7" i="7" s="1"/>
  <c r="I23" i="6"/>
  <c r="H23" i="6"/>
  <c r="G23" i="6"/>
  <c r="F23" i="6"/>
  <c r="E23" i="6"/>
  <c r="D23" i="6"/>
  <c r="I19" i="6"/>
  <c r="H19" i="6"/>
  <c r="E19" i="6"/>
  <c r="D19" i="6"/>
  <c r="I15" i="6"/>
  <c r="H15" i="6"/>
  <c r="E15" i="6"/>
  <c r="D15" i="6"/>
  <c r="I13" i="6"/>
  <c r="H13" i="6"/>
  <c r="E13" i="6"/>
  <c r="D13" i="6"/>
  <c r="I12" i="6"/>
  <c r="H12" i="6"/>
  <c r="E12" i="6"/>
  <c r="D12" i="6"/>
  <c r="I10" i="6"/>
  <c r="H10" i="6"/>
  <c r="E10" i="6"/>
  <c r="D10" i="6"/>
  <c r="I8" i="6"/>
  <c r="H8" i="6"/>
  <c r="E8" i="6"/>
  <c r="D8" i="6"/>
  <c r="I7" i="6"/>
  <c r="H7" i="6"/>
  <c r="E7" i="6"/>
  <c r="D7" i="6"/>
  <c r="Y5" i="6"/>
  <c r="V5" i="6" s="1"/>
  <c r="W5" i="6" s="1"/>
  <c r="X5" i="6" s="1"/>
  <c r="I5" i="6"/>
  <c r="H5" i="6"/>
  <c r="E5" i="6"/>
  <c r="D5" i="6"/>
  <c r="D25" i="46"/>
  <c r="D24" i="46"/>
  <c r="D23" i="46"/>
  <c r="D22" i="46"/>
  <c r="D21" i="46"/>
  <c r="D20" i="46"/>
  <c r="D19" i="46"/>
  <c r="D11" i="46"/>
  <c r="D10" i="46"/>
  <c r="D9" i="46"/>
  <c r="D8" i="46"/>
  <c r="D7" i="46"/>
  <c r="D6" i="46"/>
  <c r="D5" i="46"/>
  <c r="F5" i="45"/>
  <c r="J507" i="5"/>
  <c r="F504" i="5"/>
  <c r="L503" i="5"/>
  <c r="L504" i="5" s="1"/>
  <c r="F503" i="5"/>
  <c r="L502" i="5"/>
  <c r="F502" i="5"/>
  <c r="D501" i="5"/>
  <c r="F501" i="5" s="1"/>
  <c r="F500" i="5"/>
  <c r="F499" i="5"/>
  <c r="C499" i="5"/>
  <c r="B499" i="5"/>
  <c r="J495" i="5"/>
  <c r="F492" i="5"/>
  <c r="L491" i="5"/>
  <c r="J491" i="5" s="1"/>
  <c r="F491" i="5"/>
  <c r="L490" i="5"/>
  <c r="J490" i="5" s="1"/>
  <c r="F490" i="5"/>
  <c r="D489" i="5"/>
  <c r="F489" i="5" s="1"/>
  <c r="F488" i="5"/>
  <c r="F487" i="5"/>
  <c r="C487" i="5"/>
  <c r="B487" i="5"/>
  <c r="J483" i="5"/>
  <c r="F480" i="5"/>
  <c r="L479" i="5"/>
  <c r="F479" i="5"/>
  <c r="L478" i="5"/>
  <c r="F478" i="5"/>
  <c r="D477" i="5"/>
  <c r="F477" i="5" s="1"/>
  <c r="F476" i="5"/>
  <c r="F475" i="5"/>
  <c r="C475" i="5"/>
  <c r="B475" i="5"/>
  <c r="J472" i="5"/>
  <c r="F469" i="5"/>
  <c r="L468" i="5"/>
  <c r="L469" i="5" s="1"/>
  <c r="L470" i="5" s="1"/>
  <c r="F468" i="5"/>
  <c r="L467" i="5"/>
  <c r="F467" i="5"/>
  <c r="D466" i="5"/>
  <c r="F466" i="5" s="1"/>
  <c r="F465" i="5"/>
  <c r="F464" i="5"/>
  <c r="C464" i="5"/>
  <c r="B464" i="5"/>
  <c r="J462" i="5"/>
  <c r="F459" i="5"/>
  <c r="L458" i="5"/>
  <c r="F458" i="5"/>
  <c r="L457" i="5"/>
  <c r="J457" i="5" s="1"/>
  <c r="F457" i="5"/>
  <c r="D456" i="5"/>
  <c r="F456" i="5" s="1"/>
  <c r="F455" i="5"/>
  <c r="F454" i="5"/>
  <c r="C454" i="5"/>
  <c r="B454" i="5"/>
  <c r="J452" i="5"/>
  <c r="F449" i="5"/>
  <c r="L448" i="5"/>
  <c r="L449" i="5" s="1"/>
  <c r="F448" i="5"/>
  <c r="L447" i="5"/>
  <c r="J447" i="5" s="1"/>
  <c r="F447" i="5"/>
  <c r="D446" i="5"/>
  <c r="F446" i="5" s="1"/>
  <c r="F445" i="5"/>
  <c r="F444" i="5"/>
  <c r="C444" i="5"/>
  <c r="B444" i="5"/>
  <c r="J442" i="5"/>
  <c r="F439" i="5"/>
  <c r="L438" i="5"/>
  <c r="L439" i="5" s="1"/>
  <c r="F438" i="5"/>
  <c r="L437" i="5"/>
  <c r="F437" i="5"/>
  <c r="D436" i="5"/>
  <c r="F436" i="5" s="1"/>
  <c r="F435" i="5"/>
  <c r="F434" i="5"/>
  <c r="C434" i="5"/>
  <c r="B434" i="5"/>
  <c r="J432" i="5"/>
  <c r="F429" i="5"/>
  <c r="L428" i="5"/>
  <c r="J428" i="5" s="1"/>
  <c r="F428" i="5"/>
  <c r="L427" i="5"/>
  <c r="J427" i="5" s="1"/>
  <c r="F427" i="5"/>
  <c r="D426" i="5"/>
  <c r="F426" i="5" s="1"/>
  <c r="F425" i="5"/>
  <c r="F424" i="5"/>
  <c r="C424" i="5"/>
  <c r="B424" i="5"/>
  <c r="J422" i="5"/>
  <c r="F419" i="5"/>
  <c r="L418" i="5"/>
  <c r="J418" i="5" s="1"/>
  <c r="F418" i="5"/>
  <c r="L417" i="5"/>
  <c r="F417" i="5"/>
  <c r="D416" i="5"/>
  <c r="F416" i="5" s="1"/>
  <c r="F415" i="5"/>
  <c r="F414" i="5"/>
  <c r="C414" i="5"/>
  <c r="B414" i="5"/>
  <c r="J409" i="5"/>
  <c r="F406" i="5"/>
  <c r="L405" i="5"/>
  <c r="J405" i="5" s="1"/>
  <c r="F405" i="5"/>
  <c r="L404" i="5"/>
  <c r="J404" i="5" s="1"/>
  <c r="F404" i="5"/>
  <c r="D403" i="5"/>
  <c r="F403" i="5" s="1"/>
  <c r="F402" i="5"/>
  <c r="F401" i="5"/>
  <c r="C401" i="5"/>
  <c r="B401" i="5"/>
  <c r="J398" i="5"/>
  <c r="F398" i="5"/>
  <c r="F397" i="5"/>
  <c r="F396" i="5"/>
  <c r="F395" i="5"/>
  <c r="L394" i="5"/>
  <c r="L395" i="5" s="1"/>
  <c r="L396" i="5" s="1"/>
  <c r="L397" i="5" s="1"/>
  <c r="F394" i="5"/>
  <c r="L393" i="5"/>
  <c r="J393" i="5" s="1"/>
  <c r="F393" i="5"/>
  <c r="F391" i="5"/>
  <c r="F390" i="5"/>
  <c r="C389" i="5"/>
  <c r="B389" i="5"/>
  <c r="J387" i="5"/>
  <c r="F386" i="5"/>
  <c r="F385" i="5"/>
  <c r="F384" i="5"/>
  <c r="L383" i="5"/>
  <c r="J383" i="5" s="1"/>
  <c r="F383" i="5"/>
  <c r="L382" i="5"/>
  <c r="J382" i="5" s="1"/>
  <c r="F382" i="5"/>
  <c r="F380" i="5"/>
  <c r="F379" i="5"/>
  <c r="C378" i="5"/>
  <c r="B378" i="5"/>
  <c r="F376" i="5"/>
  <c r="J374" i="5"/>
  <c r="D374" i="5"/>
  <c r="F374" i="5" s="1"/>
  <c r="F373" i="5"/>
  <c r="F372" i="5"/>
  <c r="F371" i="5"/>
  <c r="L370" i="5"/>
  <c r="J370" i="5" s="1"/>
  <c r="F370" i="5"/>
  <c r="L369" i="5"/>
  <c r="J369" i="5" s="1"/>
  <c r="F369" i="5"/>
  <c r="E368" i="5"/>
  <c r="F368" i="5" s="1"/>
  <c r="C368" i="5"/>
  <c r="F367" i="5"/>
  <c r="F366" i="5"/>
  <c r="C366" i="5"/>
  <c r="B366" i="5"/>
  <c r="F363" i="5"/>
  <c r="J361" i="5"/>
  <c r="D361" i="5"/>
  <c r="F361" i="5" s="1"/>
  <c r="F360" i="5"/>
  <c r="F359" i="5"/>
  <c r="F358" i="5"/>
  <c r="L357" i="5"/>
  <c r="J357" i="5" s="1"/>
  <c r="F357" i="5"/>
  <c r="L356" i="5"/>
  <c r="J356" i="5" s="1"/>
  <c r="F356" i="5"/>
  <c r="F355" i="5"/>
  <c r="C355" i="5"/>
  <c r="F354" i="5"/>
  <c r="F353" i="5"/>
  <c r="C353" i="5"/>
  <c r="B353" i="5"/>
  <c r="F351" i="5"/>
  <c r="J349" i="5"/>
  <c r="D349" i="5"/>
  <c r="F349" i="5" s="1"/>
  <c r="F348" i="5"/>
  <c r="F347" i="5"/>
  <c r="F346" i="5"/>
  <c r="L345" i="5"/>
  <c r="L346" i="5" s="1"/>
  <c r="J346" i="5" s="1"/>
  <c r="F345" i="5"/>
  <c r="L344" i="5"/>
  <c r="J344" i="5" s="1"/>
  <c r="F344" i="5"/>
  <c r="F343" i="5"/>
  <c r="C343" i="5"/>
  <c r="F342" i="5"/>
  <c r="F341" i="5"/>
  <c r="C341" i="5"/>
  <c r="B341" i="5"/>
  <c r="F338" i="5"/>
  <c r="F336" i="5"/>
  <c r="F335" i="5"/>
  <c r="F334" i="5"/>
  <c r="F333" i="5"/>
  <c r="J332" i="5"/>
  <c r="F332" i="5"/>
  <c r="F331" i="5"/>
  <c r="C331" i="5"/>
  <c r="F330" i="5"/>
  <c r="F329" i="5"/>
  <c r="L328" i="5"/>
  <c r="L329" i="5" s="1"/>
  <c r="J329" i="5" s="1"/>
  <c r="L327" i="5"/>
  <c r="J327" i="5" s="1"/>
  <c r="F327" i="5"/>
  <c r="F326" i="5"/>
  <c r="F325" i="5"/>
  <c r="C324" i="5"/>
  <c r="B324" i="5"/>
  <c r="F322" i="5"/>
  <c r="J320" i="5"/>
  <c r="F320" i="5"/>
  <c r="F319" i="5"/>
  <c r="F318" i="5"/>
  <c r="F317" i="5"/>
  <c r="L316" i="5"/>
  <c r="J316" i="5" s="1"/>
  <c r="F316" i="5"/>
  <c r="L315" i="5"/>
  <c r="F315" i="5"/>
  <c r="F314" i="5"/>
  <c r="C314" i="5"/>
  <c r="F313" i="5"/>
  <c r="E312" i="5"/>
  <c r="F312" i="5" s="1"/>
  <c r="C312" i="5"/>
  <c r="B312" i="5"/>
  <c r="J309" i="5"/>
  <c r="F309" i="5"/>
  <c r="D307" i="5"/>
  <c r="F307" i="5" s="1"/>
  <c r="D306" i="5"/>
  <c r="F306" i="5" s="1"/>
  <c r="L305" i="5"/>
  <c r="L306" i="5" s="1"/>
  <c r="L307" i="5" s="1"/>
  <c r="F305" i="5"/>
  <c r="L304" i="5"/>
  <c r="F304" i="5"/>
  <c r="F303" i="5"/>
  <c r="F302" i="5"/>
  <c r="F301" i="5"/>
  <c r="C301" i="5"/>
  <c r="B301" i="5"/>
  <c r="F299" i="5"/>
  <c r="D298" i="5"/>
  <c r="F298" i="5" s="1"/>
  <c r="J297" i="5"/>
  <c r="D297" i="5"/>
  <c r="F297" i="5" s="1"/>
  <c r="D296" i="5"/>
  <c r="F296" i="5" s="1"/>
  <c r="F295" i="5"/>
  <c r="F294" i="5"/>
  <c r="L293" i="5"/>
  <c r="L294" i="5" s="1"/>
  <c r="F293" i="5"/>
  <c r="L292" i="5"/>
  <c r="J292" i="5" s="1"/>
  <c r="F292" i="5"/>
  <c r="F291" i="5"/>
  <c r="E290" i="5"/>
  <c r="F290" i="5" s="1"/>
  <c r="E289" i="5"/>
  <c r="F289" i="5" s="1"/>
  <c r="C289" i="5"/>
  <c r="B289" i="5"/>
  <c r="F287" i="5"/>
  <c r="J286" i="5"/>
  <c r="D285" i="5"/>
  <c r="F285" i="5" s="1"/>
  <c r="D284" i="5"/>
  <c r="F284" i="5" s="1"/>
  <c r="F283" i="5"/>
  <c r="L282" i="5"/>
  <c r="F282" i="5"/>
  <c r="L281" i="5"/>
  <c r="J281" i="5" s="1"/>
  <c r="F281" i="5"/>
  <c r="F280" i="5"/>
  <c r="F279" i="5"/>
  <c r="F278" i="5"/>
  <c r="C278" i="5"/>
  <c r="B278" i="5"/>
  <c r="F276" i="5"/>
  <c r="J275" i="5"/>
  <c r="D274" i="5"/>
  <c r="F274" i="5" s="1"/>
  <c r="D273" i="5"/>
  <c r="F273" i="5" s="1"/>
  <c r="F272" i="5"/>
  <c r="L271" i="5"/>
  <c r="L272" i="5" s="1"/>
  <c r="F271" i="5"/>
  <c r="L270" i="5"/>
  <c r="J270" i="5" s="1"/>
  <c r="F270" i="5"/>
  <c r="F269" i="5"/>
  <c r="F268" i="5"/>
  <c r="F267" i="5"/>
  <c r="C267" i="5"/>
  <c r="B267" i="5"/>
  <c r="F263" i="5"/>
  <c r="J262" i="5"/>
  <c r="D261" i="5"/>
  <c r="F261" i="5" s="1"/>
  <c r="D260" i="5"/>
  <c r="F260" i="5" s="1"/>
  <c r="F259" i="5"/>
  <c r="L258" i="5"/>
  <c r="L259" i="5" s="1"/>
  <c r="L260" i="5" s="1"/>
  <c r="M260" i="5" s="1"/>
  <c r="F258" i="5"/>
  <c r="L257" i="5"/>
  <c r="J257" i="5" s="1"/>
  <c r="F257" i="5"/>
  <c r="F256" i="5"/>
  <c r="F255" i="5"/>
  <c r="F254" i="5"/>
  <c r="C254" i="5"/>
  <c r="B254" i="5"/>
  <c r="F252" i="5"/>
  <c r="D250" i="5"/>
  <c r="F250" i="5" s="1"/>
  <c r="D249" i="5"/>
  <c r="F249" i="5" s="1"/>
  <c r="J248" i="5"/>
  <c r="F248" i="5"/>
  <c r="F247" i="5"/>
  <c r="F246" i="5"/>
  <c r="L244" i="5"/>
  <c r="J244" i="5" s="1"/>
  <c r="F244" i="5"/>
  <c r="L243" i="5"/>
  <c r="J243" i="5" s="1"/>
  <c r="F243" i="5"/>
  <c r="D245" i="5" s="1"/>
  <c r="F245" i="5" s="1"/>
  <c r="C243" i="5"/>
  <c r="F241" i="5"/>
  <c r="C239" i="5"/>
  <c r="B239" i="5"/>
  <c r="F237" i="5"/>
  <c r="D235" i="5"/>
  <c r="F235" i="5" s="1"/>
  <c r="D234" i="5"/>
  <c r="F234" i="5" s="1"/>
  <c r="J233" i="5"/>
  <c r="F233" i="5"/>
  <c r="F232" i="5"/>
  <c r="F231" i="5"/>
  <c r="L229" i="5"/>
  <c r="L230" i="5" s="1"/>
  <c r="F229" i="5"/>
  <c r="L228" i="5"/>
  <c r="J228" i="5" s="1"/>
  <c r="E228" i="5"/>
  <c r="F228" i="5" s="1"/>
  <c r="C228" i="5"/>
  <c r="F226" i="5"/>
  <c r="C224" i="5"/>
  <c r="B224" i="5"/>
  <c r="F222" i="5"/>
  <c r="D220" i="5"/>
  <c r="F220" i="5" s="1"/>
  <c r="E219" i="5"/>
  <c r="D219" i="5"/>
  <c r="F218" i="5"/>
  <c r="J217" i="5"/>
  <c r="F217" i="5"/>
  <c r="F216" i="5"/>
  <c r="F215" i="5"/>
  <c r="F214" i="5"/>
  <c r="L213" i="5"/>
  <c r="L214" i="5" s="1"/>
  <c r="L215" i="5" s="1"/>
  <c r="F213" i="5"/>
  <c r="L212" i="5"/>
  <c r="F212" i="5"/>
  <c r="F211" i="5"/>
  <c r="C211" i="5"/>
  <c r="F210" i="5"/>
  <c r="F209" i="5"/>
  <c r="C209" i="5"/>
  <c r="B209" i="5"/>
  <c r="F207" i="5"/>
  <c r="D205" i="5"/>
  <c r="F205" i="5" s="1"/>
  <c r="D204" i="5"/>
  <c r="F204" i="5" s="1"/>
  <c r="F203" i="5"/>
  <c r="F202" i="5"/>
  <c r="F201" i="5"/>
  <c r="L200" i="5"/>
  <c r="J200" i="5" s="1"/>
  <c r="F200" i="5"/>
  <c r="L199" i="5"/>
  <c r="J199" i="5" s="1"/>
  <c r="F199" i="5"/>
  <c r="E198" i="5"/>
  <c r="F198" i="5" s="1"/>
  <c r="C198" i="5"/>
  <c r="F197" i="5"/>
  <c r="E196" i="5"/>
  <c r="F196" i="5" s="1"/>
  <c r="C196" i="5"/>
  <c r="B196" i="5"/>
  <c r="F193" i="5"/>
  <c r="F191" i="5"/>
  <c r="D190" i="5"/>
  <c r="F190" i="5" s="1"/>
  <c r="F189" i="5"/>
  <c r="F188" i="5"/>
  <c r="F187" i="5"/>
  <c r="L186" i="5"/>
  <c r="J186" i="5" s="1"/>
  <c r="F186" i="5"/>
  <c r="L185" i="5"/>
  <c r="J185" i="5" s="1"/>
  <c r="F185" i="5"/>
  <c r="E184" i="5"/>
  <c r="F184" i="5" s="1"/>
  <c r="C184" i="5"/>
  <c r="F183" i="5"/>
  <c r="E182" i="5"/>
  <c r="F182" i="5" s="1"/>
  <c r="C182" i="5"/>
  <c r="B182" i="5"/>
  <c r="F179" i="5"/>
  <c r="D177" i="5"/>
  <c r="F177" i="5" s="1"/>
  <c r="F176" i="5"/>
  <c r="F175" i="5"/>
  <c r="F174" i="5"/>
  <c r="F173" i="5"/>
  <c r="F172" i="5"/>
  <c r="L171" i="5"/>
  <c r="J171" i="5" s="1"/>
  <c r="F171" i="5"/>
  <c r="L170" i="5"/>
  <c r="F170" i="5"/>
  <c r="C170" i="5"/>
  <c r="F169" i="5"/>
  <c r="E168" i="5"/>
  <c r="F168" i="5" s="1"/>
  <c r="C168" i="5"/>
  <c r="F167" i="5"/>
  <c r="C167" i="5"/>
  <c r="B167" i="5"/>
  <c r="F165" i="5"/>
  <c r="D163" i="5"/>
  <c r="F163" i="5" s="1"/>
  <c r="F162" i="5"/>
  <c r="F161" i="5"/>
  <c r="F160" i="5"/>
  <c r="F159" i="5"/>
  <c r="F158" i="5"/>
  <c r="L157" i="5"/>
  <c r="F157" i="5"/>
  <c r="L156" i="5"/>
  <c r="J156" i="5" s="1"/>
  <c r="F156" i="5"/>
  <c r="C156" i="5"/>
  <c r="F155" i="5"/>
  <c r="E154" i="5"/>
  <c r="F154" i="5" s="1"/>
  <c r="C154" i="5"/>
  <c r="F153" i="5"/>
  <c r="C153" i="5"/>
  <c r="B153" i="5"/>
  <c r="F151" i="5"/>
  <c r="D149" i="5"/>
  <c r="F149" i="5" s="1"/>
  <c r="D148" i="5"/>
  <c r="F148" i="5" s="1"/>
  <c r="J147" i="5"/>
  <c r="F147" i="5"/>
  <c r="F146" i="5"/>
  <c r="F145" i="5"/>
  <c r="F144" i="5"/>
  <c r="L143" i="5"/>
  <c r="L144" i="5" s="1"/>
  <c r="F143" i="5"/>
  <c r="L142" i="5"/>
  <c r="F142" i="5"/>
  <c r="E141" i="5"/>
  <c r="F141" i="5" s="1"/>
  <c r="C141" i="5"/>
  <c r="F140" i="5"/>
  <c r="E139" i="5"/>
  <c r="F139" i="5" s="1"/>
  <c r="C139" i="5"/>
  <c r="B139" i="5"/>
  <c r="F137" i="5"/>
  <c r="D135" i="5"/>
  <c r="F135" i="5" s="1"/>
  <c r="D134" i="5"/>
  <c r="F134" i="5" s="1"/>
  <c r="J133" i="5"/>
  <c r="F133" i="5"/>
  <c r="F132" i="5"/>
  <c r="F131" i="5"/>
  <c r="F130" i="5"/>
  <c r="L129" i="5"/>
  <c r="F129" i="5"/>
  <c r="L128" i="5"/>
  <c r="J128" i="5" s="1"/>
  <c r="F128" i="5"/>
  <c r="E127" i="5"/>
  <c r="F127" i="5" s="1"/>
  <c r="C127" i="5"/>
  <c r="F126" i="5"/>
  <c r="E125" i="5"/>
  <c r="F125" i="5" s="1"/>
  <c r="C125" i="5"/>
  <c r="B125" i="5"/>
  <c r="F122" i="5"/>
  <c r="D120" i="5"/>
  <c r="F120" i="5" s="1"/>
  <c r="D119" i="5"/>
  <c r="F119" i="5" s="1"/>
  <c r="F118" i="5"/>
  <c r="F117" i="5"/>
  <c r="F116" i="5"/>
  <c r="F115" i="5"/>
  <c r="F114" i="5"/>
  <c r="F113" i="5"/>
  <c r="R112" i="5"/>
  <c r="E112" i="5"/>
  <c r="F112" i="5" s="1"/>
  <c r="C112" i="5"/>
  <c r="F111" i="5"/>
  <c r="R110" i="5"/>
  <c r="E110" i="5"/>
  <c r="C110" i="5"/>
  <c r="B110" i="5"/>
  <c r="R109" i="5"/>
  <c r="R108" i="5"/>
  <c r="F108" i="5"/>
  <c r="R107" i="5"/>
  <c r="R106" i="5"/>
  <c r="D106" i="5"/>
  <c r="F106" i="5" s="1"/>
  <c r="R105" i="5"/>
  <c r="F105" i="5"/>
  <c r="R104" i="5"/>
  <c r="F104" i="5"/>
  <c r="R103" i="5"/>
  <c r="F103" i="5"/>
  <c r="R102" i="5"/>
  <c r="L102" i="5"/>
  <c r="F102" i="5"/>
  <c r="R101" i="5"/>
  <c r="L101" i="5"/>
  <c r="J101" i="5" s="1"/>
  <c r="F101" i="5"/>
  <c r="E100" i="5"/>
  <c r="F100" i="5" s="1"/>
  <c r="C100" i="5"/>
  <c r="F99" i="5"/>
  <c r="E98" i="5"/>
  <c r="C98" i="5"/>
  <c r="B98" i="5"/>
  <c r="R97" i="5"/>
  <c r="R95" i="5"/>
  <c r="F95" i="5"/>
  <c r="R94" i="5"/>
  <c r="R93" i="5"/>
  <c r="D93" i="5"/>
  <c r="F93" i="5" s="1"/>
  <c r="R92" i="5"/>
  <c r="F92" i="5"/>
  <c r="R91" i="5"/>
  <c r="F91" i="5"/>
  <c r="R90" i="5"/>
  <c r="F90" i="5"/>
  <c r="R89" i="5"/>
  <c r="L89" i="5"/>
  <c r="J89" i="5" s="1"/>
  <c r="F89" i="5"/>
  <c r="R88" i="5"/>
  <c r="L88" i="5"/>
  <c r="F88" i="5"/>
  <c r="R87" i="5"/>
  <c r="E87" i="5"/>
  <c r="F87" i="5" s="1"/>
  <c r="C87" i="5"/>
  <c r="R86" i="5"/>
  <c r="F86" i="5"/>
  <c r="E85" i="5"/>
  <c r="F85" i="5" s="1"/>
  <c r="C85" i="5"/>
  <c r="B85" i="5"/>
  <c r="F82" i="5"/>
  <c r="D80" i="5"/>
  <c r="F80" i="5" s="1"/>
  <c r="F79" i="5"/>
  <c r="F78" i="5"/>
  <c r="F77" i="5"/>
  <c r="L76" i="5"/>
  <c r="J76" i="5" s="1"/>
  <c r="F76" i="5"/>
  <c r="L75" i="5"/>
  <c r="J75" i="5" s="1"/>
  <c r="F75" i="5"/>
  <c r="F74" i="5"/>
  <c r="E73" i="5"/>
  <c r="F73" i="5" s="1"/>
  <c r="C73" i="5"/>
  <c r="E72" i="5"/>
  <c r="F72" i="5" s="1"/>
  <c r="C72" i="5"/>
  <c r="B72" i="5"/>
  <c r="F70" i="5"/>
  <c r="D68" i="5"/>
  <c r="F68" i="5" s="1"/>
  <c r="J67" i="5"/>
  <c r="D67" i="5"/>
  <c r="F67" i="5" s="1"/>
  <c r="F66" i="5"/>
  <c r="F65" i="5"/>
  <c r="F64" i="5"/>
  <c r="L63" i="5"/>
  <c r="J63" i="5" s="1"/>
  <c r="F63" i="5"/>
  <c r="L62" i="5"/>
  <c r="J62" i="5" s="1"/>
  <c r="F62" i="5"/>
  <c r="E61" i="5"/>
  <c r="F61" i="5" s="1"/>
  <c r="E60" i="5"/>
  <c r="F60" i="5" s="1"/>
  <c r="C60" i="5"/>
  <c r="E59" i="5"/>
  <c r="F59" i="5" s="1"/>
  <c r="C59" i="5"/>
  <c r="B59" i="5"/>
  <c r="F55" i="5"/>
  <c r="D53" i="5"/>
  <c r="F53" i="5" s="1"/>
  <c r="F52" i="5"/>
  <c r="F51" i="5"/>
  <c r="F50" i="5"/>
  <c r="L49" i="5"/>
  <c r="L50" i="5" s="1"/>
  <c r="F49" i="5"/>
  <c r="L48" i="5"/>
  <c r="F48" i="5"/>
  <c r="F47" i="5"/>
  <c r="E46" i="5"/>
  <c r="F46" i="5" s="1"/>
  <c r="C46" i="5"/>
  <c r="E45" i="5"/>
  <c r="F45" i="5" s="1"/>
  <c r="C45" i="5"/>
  <c r="B45" i="5"/>
  <c r="F43" i="5"/>
  <c r="D41" i="5"/>
  <c r="F41" i="5" s="1"/>
  <c r="F40" i="5"/>
  <c r="F39" i="5"/>
  <c r="F38" i="5"/>
  <c r="L37" i="5"/>
  <c r="J37" i="5" s="1"/>
  <c r="F37" i="5"/>
  <c r="L36" i="5"/>
  <c r="F36" i="5"/>
  <c r="F35" i="5"/>
  <c r="N34" i="5"/>
  <c r="E34" i="5"/>
  <c r="F34" i="5" s="1"/>
  <c r="C34" i="5"/>
  <c r="E33" i="5"/>
  <c r="F33" i="5" s="1"/>
  <c r="C33" i="5"/>
  <c r="B33" i="5"/>
  <c r="F31" i="5"/>
  <c r="D29" i="5"/>
  <c r="F29" i="5" s="1"/>
  <c r="J28" i="5"/>
  <c r="D28" i="5"/>
  <c r="F28" i="5" s="1"/>
  <c r="F27" i="5"/>
  <c r="F26" i="5"/>
  <c r="F25" i="5"/>
  <c r="L24" i="5"/>
  <c r="L25" i="5" s="1"/>
  <c r="F24" i="5"/>
  <c r="L23" i="5"/>
  <c r="J23" i="5" s="1"/>
  <c r="F23" i="5"/>
  <c r="F22" i="5"/>
  <c r="E21" i="5"/>
  <c r="F21" i="5" s="1"/>
  <c r="C21" i="5"/>
  <c r="E20" i="5"/>
  <c r="F20" i="5" s="1"/>
  <c r="C20" i="5"/>
  <c r="B20" i="5"/>
  <c r="F18" i="5"/>
  <c r="D16" i="5"/>
  <c r="F16" i="5" s="1"/>
  <c r="J15" i="5"/>
  <c r="D15" i="5"/>
  <c r="F15" i="5" s="1"/>
  <c r="F14" i="5"/>
  <c r="F13" i="5"/>
  <c r="F12" i="5"/>
  <c r="L11" i="5"/>
  <c r="L12" i="5" s="1"/>
  <c r="M12" i="5" s="1"/>
  <c r="F11" i="5"/>
  <c r="L10" i="5"/>
  <c r="J10" i="5" s="1"/>
  <c r="F10" i="5"/>
  <c r="F9" i="5"/>
  <c r="E8" i="5"/>
  <c r="F8" i="5" s="1"/>
  <c r="C8" i="5"/>
  <c r="E7" i="5"/>
  <c r="F7" i="5" s="1"/>
  <c r="C7" i="5"/>
  <c r="B7" i="5"/>
  <c r="Y223" i="4"/>
  <c r="F110" i="5"/>
  <c r="F225" i="5"/>
  <c r="F98" i="5"/>
  <c r="F240" i="5"/>
  <c r="I8" i="7" l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Q7" i="6"/>
  <c r="R7" i="6" s="1"/>
  <c r="S7" i="6" s="1"/>
  <c r="T7" i="6" s="1"/>
  <c r="Q12" i="6"/>
  <c r="R12" i="6" s="1"/>
  <c r="S12" i="6" s="1"/>
  <c r="T12" i="6" s="1"/>
  <c r="Q15" i="6"/>
  <c r="R15" i="6" s="1"/>
  <c r="S15" i="6" s="1"/>
  <c r="T15" i="6" s="1"/>
  <c r="L172" i="5"/>
  <c r="M172" i="5" s="1"/>
  <c r="J503" i="5"/>
  <c r="M50" i="5"/>
  <c r="Q19" i="6"/>
  <c r="R19" i="6" s="1"/>
  <c r="S19" i="6" s="1"/>
  <c r="T19" i="6" s="1"/>
  <c r="L64" i="5"/>
  <c r="M64" i="5" s="1"/>
  <c r="P111" i="5"/>
  <c r="R111" i="5" s="1"/>
  <c r="R114" i="5" s="1"/>
  <c r="Q8" i="6"/>
  <c r="R8" i="6" s="1"/>
  <c r="S8" i="6" s="1"/>
  <c r="T8" i="6" s="1"/>
  <c r="J345" i="5"/>
  <c r="L273" i="5"/>
  <c r="L274" i="5" s="1"/>
  <c r="M274" i="5" s="1"/>
  <c r="M272" i="5"/>
  <c r="D58" i="7"/>
  <c r="L384" i="5"/>
  <c r="M384" i="5" s="1"/>
  <c r="L90" i="5"/>
  <c r="J90" i="5" s="1"/>
  <c r="L419" i="5"/>
  <c r="J419" i="5" s="1"/>
  <c r="J143" i="5"/>
  <c r="L77" i="5"/>
  <c r="L78" i="5" s="1"/>
  <c r="M78" i="5" s="1"/>
  <c r="Q10" i="6"/>
  <c r="R10" i="6" s="1"/>
  <c r="S10" i="6" s="1"/>
  <c r="T10" i="6" s="1"/>
  <c r="Q13" i="6"/>
  <c r="R13" i="6" s="1"/>
  <c r="S13" i="6" s="1"/>
  <c r="T13" i="6" s="1"/>
  <c r="D286" i="5"/>
  <c r="F286" i="5" s="1"/>
  <c r="G278" i="5" s="1"/>
  <c r="J11" i="5"/>
  <c r="Q5" i="6"/>
  <c r="R5" i="6" s="1"/>
  <c r="S5" i="6" s="1"/>
  <c r="T5" i="6" s="1"/>
  <c r="U5" i="6" s="1"/>
  <c r="J449" i="5"/>
  <c r="M449" i="5"/>
  <c r="D69" i="5"/>
  <c r="F69" i="5" s="1"/>
  <c r="G59" i="5" s="1"/>
  <c r="M397" i="5"/>
  <c r="J397" i="5"/>
  <c r="L295" i="5"/>
  <c r="L296" i="5" s="1"/>
  <c r="M294" i="5"/>
  <c r="J294" i="5"/>
  <c r="D460" i="5"/>
  <c r="F460" i="5" s="1"/>
  <c r="G454" i="5" s="1"/>
  <c r="M307" i="5"/>
  <c r="J307" i="5"/>
  <c r="J24" i="5"/>
  <c r="L38" i="5"/>
  <c r="M38" i="5" s="1"/>
  <c r="J49" i="5"/>
  <c r="J328" i="5"/>
  <c r="J395" i="5"/>
  <c r="L429" i="5"/>
  <c r="J448" i="5"/>
  <c r="J229" i="5"/>
  <c r="D375" i="5"/>
  <c r="F375" i="5" s="1"/>
  <c r="G366" i="5" s="1"/>
  <c r="M395" i="5"/>
  <c r="D178" i="5"/>
  <c r="F178" i="5" s="1"/>
  <c r="G167" i="5" s="1"/>
  <c r="L317" i="5"/>
  <c r="M317" i="5" s="1"/>
  <c r="D440" i="5"/>
  <c r="F440" i="5" s="1"/>
  <c r="G434" i="5" s="1"/>
  <c r="D192" i="5"/>
  <c r="F192" i="5" s="1"/>
  <c r="G182" i="5" s="1"/>
  <c r="J468" i="5"/>
  <c r="J258" i="5"/>
  <c r="M144" i="5"/>
  <c r="D493" i="5"/>
  <c r="F493" i="5" s="1"/>
  <c r="G487" i="5" s="1"/>
  <c r="F219" i="5"/>
  <c r="J272" i="5"/>
  <c r="Q23" i="6"/>
  <c r="R23" i="6" s="1"/>
  <c r="S23" i="6" s="1"/>
  <c r="T23" i="6" s="1"/>
  <c r="D121" i="5"/>
  <c r="F121" i="5" s="1"/>
  <c r="G110" i="5" s="1"/>
  <c r="D107" i="5"/>
  <c r="F107" i="5" s="1"/>
  <c r="G98" i="5" s="1"/>
  <c r="D227" i="5"/>
  <c r="F227" i="5" s="1"/>
  <c r="D236" i="5" s="1"/>
  <c r="F236" i="5" s="1"/>
  <c r="G225" i="5" s="1"/>
  <c r="D242" i="5"/>
  <c r="F242" i="5" s="1"/>
  <c r="D251" i="5" s="1"/>
  <c r="F251" i="5" s="1"/>
  <c r="J25" i="5"/>
  <c r="L26" i="5"/>
  <c r="J12" i="5"/>
  <c r="L13" i="5"/>
  <c r="D30" i="5"/>
  <c r="F30" i="5" s="1"/>
  <c r="G20" i="5" s="1"/>
  <c r="L158" i="5"/>
  <c r="J157" i="5"/>
  <c r="J36" i="5"/>
  <c r="J88" i="5"/>
  <c r="D150" i="5"/>
  <c r="F150" i="5" s="1"/>
  <c r="G139" i="5" s="1"/>
  <c r="L505" i="5"/>
  <c r="M504" i="5"/>
  <c r="J504" i="5"/>
  <c r="P96" i="5"/>
  <c r="R96" i="5" s="1"/>
  <c r="R99" i="5" s="1"/>
  <c r="D136" i="5"/>
  <c r="F136" i="5" s="1"/>
  <c r="G125" i="5" s="1"/>
  <c r="D164" i="5"/>
  <c r="F164" i="5" s="1"/>
  <c r="G153" i="5" s="1"/>
  <c r="L216" i="5"/>
  <c r="M215" i="5"/>
  <c r="J215" i="5"/>
  <c r="G289" i="5"/>
  <c r="M25" i="5"/>
  <c r="D17" i="5"/>
  <c r="F17" i="5" s="1"/>
  <c r="G7" i="5" s="1"/>
  <c r="D54" i="5"/>
  <c r="F54" i="5" s="1"/>
  <c r="G45" i="5" s="1"/>
  <c r="D81" i="5"/>
  <c r="F81" i="5" s="1"/>
  <c r="G72" i="5" s="1"/>
  <c r="J102" i="5"/>
  <c r="L103" i="5"/>
  <c r="J129" i="5"/>
  <c r="L130" i="5"/>
  <c r="D262" i="5"/>
  <c r="F262" i="5" s="1"/>
  <c r="G254" i="5" s="1"/>
  <c r="D42" i="5"/>
  <c r="F42" i="5" s="1"/>
  <c r="G33" i="5" s="1"/>
  <c r="L471" i="5"/>
  <c r="M470" i="5"/>
  <c r="J470" i="5"/>
  <c r="J230" i="5"/>
  <c r="L231" i="5"/>
  <c r="M230" i="5"/>
  <c r="D420" i="5"/>
  <c r="F420" i="5" s="1"/>
  <c r="G414" i="5" s="1"/>
  <c r="J439" i="5"/>
  <c r="L440" i="5"/>
  <c r="M439" i="5"/>
  <c r="L459" i="5"/>
  <c r="J458" i="5"/>
  <c r="D505" i="5"/>
  <c r="F505" i="5" s="1"/>
  <c r="G499" i="5" s="1"/>
  <c r="L51" i="5"/>
  <c r="L145" i="5"/>
  <c r="M259" i="5"/>
  <c r="J259" i="5"/>
  <c r="L261" i="5"/>
  <c r="D275" i="5"/>
  <c r="F275" i="5" s="1"/>
  <c r="G267" i="5" s="1"/>
  <c r="J282" i="5"/>
  <c r="L283" i="5"/>
  <c r="D308" i="5"/>
  <c r="F308" i="5" s="1"/>
  <c r="G301" i="5" s="1"/>
  <c r="L330" i="5"/>
  <c r="M329" i="5"/>
  <c r="D362" i="5"/>
  <c r="F362" i="5" s="1"/>
  <c r="G353" i="5" s="1"/>
  <c r="M396" i="5"/>
  <c r="J396" i="5"/>
  <c r="D430" i="5"/>
  <c r="F430" i="5" s="1"/>
  <c r="G424" i="5" s="1"/>
  <c r="D470" i="5"/>
  <c r="F470" i="5" s="1"/>
  <c r="G464" i="5" s="1"/>
  <c r="C12" i="46"/>
  <c r="D12" i="46" s="1"/>
  <c r="D14" i="46" s="1"/>
  <c r="L358" i="5"/>
  <c r="J48" i="5"/>
  <c r="J50" i="5"/>
  <c r="D94" i="5"/>
  <c r="F94" i="5" s="1"/>
  <c r="G85" i="5" s="1"/>
  <c r="J142" i="5"/>
  <c r="J144" i="5"/>
  <c r="J170" i="5"/>
  <c r="L187" i="5"/>
  <c r="J213" i="5"/>
  <c r="D321" i="5"/>
  <c r="F321" i="5" s="1"/>
  <c r="G312" i="5" s="1"/>
  <c r="J315" i="5"/>
  <c r="D407" i="5"/>
  <c r="F407" i="5" s="1"/>
  <c r="G401" i="5" s="1"/>
  <c r="J437" i="5"/>
  <c r="M214" i="5"/>
  <c r="J214" i="5"/>
  <c r="L347" i="5"/>
  <c r="M346" i="5"/>
  <c r="J502" i="5"/>
  <c r="D57" i="7"/>
  <c r="L245" i="5"/>
  <c r="J260" i="5"/>
  <c r="J305" i="5"/>
  <c r="L308" i="5"/>
  <c r="D392" i="5"/>
  <c r="F392" i="5" s="1"/>
  <c r="D399" i="5" s="1"/>
  <c r="F399" i="5" s="1"/>
  <c r="G389" i="5" s="1"/>
  <c r="J417" i="5"/>
  <c r="J479" i="5"/>
  <c r="L480" i="5"/>
  <c r="D206" i="5"/>
  <c r="F206" i="5" s="1"/>
  <c r="G196" i="5" s="1"/>
  <c r="L201" i="5"/>
  <c r="M306" i="5"/>
  <c r="J306" i="5"/>
  <c r="D350" i="5"/>
  <c r="F350" i="5" s="1"/>
  <c r="G341" i="5" s="1"/>
  <c r="D450" i="5"/>
  <c r="F450" i="5" s="1"/>
  <c r="G444" i="5" s="1"/>
  <c r="M469" i="5"/>
  <c r="J469" i="5"/>
  <c r="D481" i="5"/>
  <c r="F481" i="5" s="1"/>
  <c r="G475" i="5" s="1"/>
  <c r="J212" i="5"/>
  <c r="J271" i="5"/>
  <c r="J293" i="5"/>
  <c r="J304" i="5"/>
  <c r="D328" i="5"/>
  <c r="F328" i="5" s="1"/>
  <c r="D337" i="5" s="1"/>
  <c r="F337" i="5" s="1"/>
  <c r="L371" i="5"/>
  <c r="D381" i="5"/>
  <c r="F381" i="5" s="1"/>
  <c r="D387" i="5" s="1"/>
  <c r="F387" i="5" s="1"/>
  <c r="L406" i="5"/>
  <c r="J438" i="5"/>
  <c r="J478" i="5"/>
  <c r="L492" i="5"/>
  <c r="C26" i="46"/>
  <c r="D26" i="46" s="1"/>
  <c r="D28" i="46" s="1"/>
  <c r="J394" i="5"/>
  <c r="L450" i="5"/>
  <c r="J467" i="5"/>
  <c r="J77" i="5" l="1"/>
  <c r="L173" i="5"/>
  <c r="L174" i="5" s="1"/>
  <c r="M90" i="5"/>
  <c r="L91" i="5"/>
  <c r="M91" i="5" s="1"/>
  <c r="J317" i="5"/>
  <c r="J384" i="5"/>
  <c r="J274" i="5"/>
  <c r="L79" i="5"/>
  <c r="J79" i="5" s="1"/>
  <c r="J78" i="5"/>
  <c r="L385" i="5"/>
  <c r="M385" i="5" s="1"/>
  <c r="M77" i="5"/>
  <c r="L39" i="5"/>
  <c r="L40" i="5" s="1"/>
  <c r="L420" i="5"/>
  <c r="L421" i="5" s="1"/>
  <c r="J401" i="5"/>
  <c r="J402" i="5" s="1"/>
  <c r="J301" i="5"/>
  <c r="J302" i="5" s="1"/>
  <c r="J444" i="5"/>
  <c r="M447" i="5" s="1"/>
  <c r="J464" i="5"/>
  <c r="J465" i="5" s="1"/>
  <c r="M468" i="5" s="1"/>
  <c r="J98" i="5"/>
  <c r="J99" i="5" s="1"/>
  <c r="J366" i="5"/>
  <c r="M369" i="5" s="1"/>
  <c r="J390" i="5"/>
  <c r="M393" i="5" s="1"/>
  <c r="J20" i="5"/>
  <c r="M23" i="5" s="1"/>
  <c r="J312" i="5"/>
  <c r="J313" i="5" s="1"/>
  <c r="J267" i="5"/>
  <c r="J268" i="5" s="1"/>
  <c r="J269" i="5" s="1"/>
  <c r="J499" i="5"/>
  <c r="J500" i="5" s="1"/>
  <c r="J289" i="5"/>
  <c r="J290" i="5" s="1"/>
  <c r="J291" i="5" s="1"/>
  <c r="J475" i="5"/>
  <c r="M478" i="5" s="1"/>
  <c r="J295" i="5"/>
  <c r="J434" i="5"/>
  <c r="J435" i="5" s="1"/>
  <c r="J436" i="5" s="1"/>
  <c r="J454" i="5"/>
  <c r="M457" i="5" s="1"/>
  <c r="M295" i="5"/>
  <c r="J72" i="5"/>
  <c r="M75" i="5" s="1"/>
  <c r="J153" i="5"/>
  <c r="J154" i="5" s="1"/>
  <c r="J273" i="5"/>
  <c r="M273" i="5"/>
  <c r="J341" i="5"/>
  <c r="J342" i="5" s="1"/>
  <c r="M345" i="5" s="1"/>
  <c r="J172" i="5"/>
  <c r="M419" i="5"/>
  <c r="J278" i="5"/>
  <c r="J279" i="5" s="1"/>
  <c r="J254" i="5"/>
  <c r="M257" i="5" s="1"/>
  <c r="J139" i="5"/>
  <c r="J140" i="5" s="1"/>
  <c r="M143" i="5" s="1"/>
  <c r="J225" i="5"/>
  <c r="M228" i="5" s="1"/>
  <c r="J353" i="5"/>
  <c r="M356" i="5" s="1"/>
  <c r="J38" i="5"/>
  <c r="J196" i="5"/>
  <c r="J197" i="5" s="1"/>
  <c r="J85" i="5"/>
  <c r="J86" i="5" s="1"/>
  <c r="J87" i="5" s="1"/>
  <c r="J424" i="5"/>
  <c r="J425" i="5" s="1"/>
  <c r="J45" i="5"/>
  <c r="J46" i="5" s="1"/>
  <c r="J125" i="5"/>
  <c r="M128" i="5" s="1"/>
  <c r="J487" i="5"/>
  <c r="J488" i="5" s="1"/>
  <c r="D221" i="5"/>
  <c r="F221" i="5" s="1"/>
  <c r="G209" i="5" s="1"/>
  <c r="J209" i="5" s="1"/>
  <c r="J210" i="5" s="1"/>
  <c r="J414" i="5"/>
  <c r="J415" i="5" s="1"/>
  <c r="J416" i="5" s="1"/>
  <c r="J33" i="5"/>
  <c r="M36" i="5" s="1"/>
  <c r="J7" i="5"/>
  <c r="M10" i="5" s="1"/>
  <c r="J182" i="5"/>
  <c r="M185" i="5" s="1"/>
  <c r="J167" i="5"/>
  <c r="M170" i="5" s="1"/>
  <c r="L65" i="5"/>
  <c r="J64" i="5"/>
  <c r="L318" i="5"/>
  <c r="M318" i="5" s="1"/>
  <c r="G240" i="5"/>
  <c r="J240" i="5" s="1"/>
  <c r="M243" i="5" s="1"/>
  <c r="J59" i="5"/>
  <c r="J60" i="5" s="1"/>
  <c r="J296" i="5"/>
  <c r="M296" i="5"/>
  <c r="L430" i="5"/>
  <c r="J429" i="5"/>
  <c r="M429" i="5"/>
  <c r="M459" i="5"/>
  <c r="J459" i="5"/>
  <c r="L460" i="5"/>
  <c r="L451" i="5"/>
  <c r="M450" i="5"/>
  <c r="J450" i="5"/>
  <c r="L372" i="5"/>
  <c r="M371" i="5"/>
  <c r="J371" i="5"/>
  <c r="M480" i="5"/>
  <c r="J480" i="5"/>
  <c r="L481" i="5"/>
  <c r="L146" i="5"/>
  <c r="J145" i="5"/>
  <c r="M145" i="5"/>
  <c r="J505" i="5"/>
  <c r="L506" i="5"/>
  <c r="M505" i="5"/>
  <c r="L14" i="5"/>
  <c r="M13" i="5"/>
  <c r="J13" i="5"/>
  <c r="M440" i="5"/>
  <c r="J440" i="5"/>
  <c r="L441" i="5"/>
  <c r="M130" i="5"/>
  <c r="J130" i="5"/>
  <c r="L131" i="5"/>
  <c r="M330" i="5"/>
  <c r="J330" i="5"/>
  <c r="L331" i="5"/>
  <c r="L52" i="5"/>
  <c r="M51" i="5"/>
  <c r="J51" i="5"/>
  <c r="M216" i="5"/>
  <c r="J216" i="5"/>
  <c r="M492" i="5"/>
  <c r="L493" i="5"/>
  <c r="J492" i="5"/>
  <c r="M358" i="5"/>
  <c r="J358" i="5"/>
  <c r="L359" i="5"/>
  <c r="J261" i="5"/>
  <c r="M261" i="5"/>
  <c r="M471" i="5"/>
  <c r="J471" i="5"/>
  <c r="L27" i="5"/>
  <c r="M26" i="5"/>
  <c r="J26" i="5"/>
  <c r="G324" i="5"/>
  <c r="J324" i="5" s="1"/>
  <c r="M158" i="5"/>
  <c r="J158" i="5"/>
  <c r="L159" i="5"/>
  <c r="J201" i="5"/>
  <c r="L202" i="5"/>
  <c r="M201" i="5"/>
  <c r="J308" i="5"/>
  <c r="M308" i="5"/>
  <c r="M103" i="5"/>
  <c r="J103" i="5"/>
  <c r="L104" i="5"/>
  <c r="G379" i="5"/>
  <c r="M347" i="5"/>
  <c r="J347" i="5"/>
  <c r="L348" i="5"/>
  <c r="J245" i="5"/>
  <c r="L246" i="5"/>
  <c r="M245" i="5"/>
  <c r="M406" i="5"/>
  <c r="J406" i="5"/>
  <c r="L407" i="5"/>
  <c r="M187" i="5"/>
  <c r="J187" i="5"/>
  <c r="L188" i="5"/>
  <c r="M283" i="5"/>
  <c r="L284" i="5"/>
  <c r="J283" i="5"/>
  <c r="L232" i="5"/>
  <c r="M231" i="5"/>
  <c r="J231" i="5"/>
  <c r="L92" i="5" l="1"/>
  <c r="J92" i="5" s="1"/>
  <c r="J91" i="5"/>
  <c r="M173" i="5"/>
  <c r="J173" i="5"/>
  <c r="M79" i="5"/>
  <c r="L386" i="5"/>
  <c r="J386" i="5" s="1"/>
  <c r="J385" i="5"/>
  <c r="J476" i="5"/>
  <c r="M479" i="5" s="1"/>
  <c r="M418" i="5"/>
  <c r="M344" i="5"/>
  <c r="J367" i="5"/>
  <c r="J368" i="5" s="1"/>
  <c r="J39" i="5"/>
  <c r="J343" i="5"/>
  <c r="J420" i="5"/>
  <c r="M438" i="5"/>
  <c r="M39" i="5"/>
  <c r="M101" i="5"/>
  <c r="M270" i="5"/>
  <c r="M315" i="5"/>
  <c r="J183" i="5"/>
  <c r="J184" i="5" s="1"/>
  <c r="J226" i="5"/>
  <c r="M229" i="5" s="1"/>
  <c r="M293" i="5"/>
  <c r="M427" i="5"/>
  <c r="M404" i="5"/>
  <c r="M281" i="5"/>
  <c r="M420" i="5"/>
  <c r="M304" i="5"/>
  <c r="M271" i="5"/>
  <c r="M490" i="5"/>
  <c r="J466" i="5"/>
  <c r="M467" i="5"/>
  <c r="J445" i="5"/>
  <c r="M448" i="5" s="1"/>
  <c r="J73" i="5"/>
  <c r="M76" i="5" s="1"/>
  <c r="J391" i="5"/>
  <c r="M394" i="5" s="1"/>
  <c r="M292" i="5"/>
  <c r="J455" i="5"/>
  <c r="J456" i="5" s="1"/>
  <c r="M89" i="5"/>
  <c r="J34" i="5"/>
  <c r="J35" i="5" s="1"/>
  <c r="J21" i="5"/>
  <c r="M24" i="5" s="1"/>
  <c r="M88" i="5"/>
  <c r="J255" i="5"/>
  <c r="J256" i="5" s="1"/>
  <c r="M48" i="5"/>
  <c r="M437" i="5"/>
  <c r="M199" i="5"/>
  <c r="J8" i="5"/>
  <c r="J9" i="5" s="1"/>
  <c r="M417" i="5"/>
  <c r="M502" i="5"/>
  <c r="M156" i="5"/>
  <c r="J141" i="5"/>
  <c r="J168" i="5"/>
  <c r="J169" i="5" s="1"/>
  <c r="M142" i="5"/>
  <c r="J126" i="5"/>
  <c r="J127" i="5" s="1"/>
  <c r="L319" i="5"/>
  <c r="J319" i="5" s="1"/>
  <c r="J318" i="5"/>
  <c r="M212" i="5"/>
  <c r="J354" i="5"/>
  <c r="J355" i="5" s="1"/>
  <c r="J241" i="5"/>
  <c r="J242" i="5" s="1"/>
  <c r="M65" i="5"/>
  <c r="J65" i="5"/>
  <c r="L66" i="5"/>
  <c r="J61" i="5"/>
  <c r="M63" i="5"/>
  <c r="M62" i="5"/>
  <c r="J430" i="5"/>
  <c r="M430" i="5"/>
  <c r="L431" i="5"/>
  <c r="J325" i="5"/>
  <c r="M327" i="5"/>
  <c r="L482" i="5"/>
  <c r="M481" i="5"/>
  <c r="J481" i="5"/>
  <c r="J451" i="5"/>
  <c r="M451" i="5"/>
  <c r="M202" i="5"/>
  <c r="L203" i="5"/>
  <c r="J202" i="5"/>
  <c r="J40" i="5"/>
  <c r="M40" i="5"/>
  <c r="M506" i="5"/>
  <c r="J506" i="5"/>
  <c r="M174" i="5"/>
  <c r="J174" i="5"/>
  <c r="J47" i="5"/>
  <c r="M49" i="5"/>
  <c r="J198" i="5"/>
  <c r="M200" i="5"/>
  <c r="L105" i="5"/>
  <c r="M104" i="5"/>
  <c r="J104" i="5"/>
  <c r="J407" i="5"/>
  <c r="L408" i="5"/>
  <c r="M407" i="5"/>
  <c r="M348" i="5"/>
  <c r="J348" i="5"/>
  <c r="L160" i="5"/>
  <c r="M159" i="5"/>
  <c r="J159" i="5"/>
  <c r="M421" i="5"/>
  <c r="J421" i="5"/>
  <c r="M503" i="5"/>
  <c r="J501" i="5"/>
  <c r="M405" i="5"/>
  <c r="J403" i="5"/>
  <c r="M491" i="5"/>
  <c r="J489" i="5"/>
  <c r="J232" i="5"/>
  <c r="M232" i="5"/>
  <c r="J131" i="5"/>
  <c r="L132" i="5"/>
  <c r="M131" i="5"/>
  <c r="L461" i="5"/>
  <c r="M460" i="5"/>
  <c r="J460" i="5"/>
  <c r="J155" i="5"/>
  <c r="M157" i="5"/>
  <c r="J27" i="5"/>
  <c r="M27" i="5"/>
  <c r="L360" i="5"/>
  <c r="M359" i="5"/>
  <c r="J359" i="5"/>
  <c r="J493" i="5"/>
  <c r="L494" i="5"/>
  <c r="M493" i="5"/>
  <c r="M52" i="5"/>
  <c r="J52" i="5"/>
  <c r="M146" i="5"/>
  <c r="J146" i="5"/>
  <c r="J372" i="5"/>
  <c r="L373" i="5"/>
  <c r="M372" i="5"/>
  <c r="J211" i="5"/>
  <c r="M213" i="5"/>
  <c r="M305" i="5"/>
  <c r="J303" i="5"/>
  <c r="L285" i="5"/>
  <c r="J284" i="5"/>
  <c r="M284" i="5"/>
  <c r="J379" i="5"/>
  <c r="M379" i="5"/>
  <c r="M331" i="5"/>
  <c r="J331" i="5"/>
  <c r="J100" i="5"/>
  <c r="M102" i="5"/>
  <c r="J426" i="5"/>
  <c r="M428" i="5"/>
  <c r="J188" i="5"/>
  <c r="L189" i="5"/>
  <c r="M188" i="5"/>
  <c r="M246" i="5"/>
  <c r="L247" i="5"/>
  <c r="J246" i="5"/>
  <c r="J441" i="5"/>
  <c r="M441" i="5"/>
  <c r="J14" i="5"/>
  <c r="M14" i="5"/>
  <c r="J280" i="5"/>
  <c r="M282" i="5"/>
  <c r="M316" i="5"/>
  <c r="J314" i="5"/>
  <c r="M92" i="5" l="1"/>
  <c r="M386" i="5"/>
  <c r="J392" i="5"/>
  <c r="M370" i="5"/>
  <c r="J477" i="5"/>
  <c r="M37" i="5"/>
  <c r="M11" i="5"/>
  <c r="J227" i="5"/>
  <c r="M186" i="5"/>
  <c r="M319" i="5"/>
  <c r="M258" i="5"/>
  <c r="J446" i="5"/>
  <c r="J22" i="5"/>
  <c r="M458" i="5"/>
  <c r="M129" i="5"/>
  <c r="J74" i="5"/>
  <c r="M171" i="5"/>
  <c r="M244" i="5"/>
  <c r="M357" i="5"/>
  <c r="M66" i="5"/>
  <c r="J66" i="5"/>
  <c r="M431" i="5"/>
  <c r="J431" i="5"/>
  <c r="M285" i="5"/>
  <c r="J285" i="5"/>
  <c r="M132" i="5"/>
  <c r="J132" i="5"/>
  <c r="M160" i="5"/>
  <c r="J160" i="5"/>
  <c r="J105" i="5"/>
  <c r="M105" i="5"/>
  <c r="M189" i="5"/>
  <c r="J189" i="5"/>
  <c r="J203" i="5"/>
  <c r="M203" i="5"/>
  <c r="M360" i="5"/>
  <c r="J360" i="5"/>
  <c r="J247" i="5"/>
  <c r="M247" i="5"/>
  <c r="M408" i="5"/>
  <c r="J408" i="5"/>
  <c r="M482" i="5"/>
  <c r="J482" i="5"/>
  <c r="M494" i="5"/>
  <c r="J494" i="5"/>
  <c r="J380" i="5"/>
  <c r="M382" i="5"/>
  <c r="M373" i="5"/>
  <c r="J373" i="5"/>
  <c r="M461" i="5"/>
  <c r="J461" i="5"/>
  <c r="M328" i="5"/>
  <c r="J326" i="5"/>
  <c r="M383" i="5" l="1"/>
  <c r="J381" i="5"/>
</calcChain>
</file>

<file path=xl/sharedStrings.xml><?xml version="1.0" encoding="utf-8"?>
<sst xmlns="http://schemas.openxmlformats.org/spreadsheetml/2006/main" count="74396" uniqueCount="14023">
  <si>
    <t>sb227</t>
  </si>
  <si>
    <t>sb223</t>
  </si>
  <si>
    <t>sb226</t>
  </si>
  <si>
    <t>sb224</t>
  </si>
  <si>
    <t>Arabesque</t>
  </si>
  <si>
    <t>sb220</t>
  </si>
  <si>
    <t>sb219</t>
  </si>
  <si>
    <t>sb218</t>
  </si>
  <si>
    <t>sb222</t>
  </si>
  <si>
    <t>sb221</t>
  </si>
  <si>
    <t>sb228</t>
  </si>
  <si>
    <t>sb229</t>
  </si>
  <si>
    <t>Lizard</t>
  </si>
  <si>
    <t>AC</t>
  </si>
  <si>
    <t>Crochet</t>
  </si>
  <si>
    <t>04</t>
  </si>
  <si>
    <t>03</t>
  </si>
  <si>
    <t>02</t>
  </si>
  <si>
    <t>Classic</t>
  </si>
  <si>
    <t>01</t>
  </si>
  <si>
    <t>MC-Dress</t>
  </si>
  <si>
    <t>09</t>
  </si>
  <si>
    <t>08</t>
  </si>
  <si>
    <t>07</t>
  </si>
  <si>
    <t>06</t>
  </si>
  <si>
    <t>05</t>
  </si>
  <si>
    <t>M4</t>
  </si>
  <si>
    <t>M3</t>
  </si>
  <si>
    <t>Gypsy</t>
  </si>
  <si>
    <t>MC-Skirt</t>
  </si>
  <si>
    <t>54</t>
  </si>
  <si>
    <t>53</t>
  </si>
  <si>
    <t>52</t>
  </si>
  <si>
    <t>51</t>
  </si>
  <si>
    <t>50</t>
  </si>
  <si>
    <t>49</t>
  </si>
  <si>
    <t>PANTONE 15-1225 TCX Sand</t>
  </si>
  <si>
    <t>Sand</t>
  </si>
  <si>
    <t>48</t>
  </si>
  <si>
    <t>PANTONE 18-3949 TCX Dazzling Blue</t>
  </si>
  <si>
    <t>Dazzling Blue</t>
  </si>
  <si>
    <t>47</t>
  </si>
  <si>
    <t>PANTONE 17-2031 TCX Fuchsia Rose</t>
  </si>
  <si>
    <t>Fuchsia Rose</t>
  </si>
  <si>
    <t>46</t>
  </si>
  <si>
    <t>PANTONE 19-1664 TCX True Red</t>
  </si>
  <si>
    <t xml:space="preserve"> True Red</t>
  </si>
  <si>
    <t>45</t>
  </si>
  <si>
    <t>PANTONE 14-0848 TCX Mimosa</t>
  </si>
  <si>
    <t>Mimosa</t>
  </si>
  <si>
    <t>44</t>
  </si>
  <si>
    <t>PANTONE 15-5519 TCX Turquoise</t>
  </si>
  <si>
    <t>Turquoise</t>
  </si>
  <si>
    <t>43</t>
  </si>
  <si>
    <t>PANTONE 18-2120 TCX Honeysuckle</t>
  </si>
  <si>
    <t>Honeysuckle</t>
  </si>
  <si>
    <t>42</t>
  </si>
  <si>
    <t>PANTONE 17-5641 TCX Emerald</t>
  </si>
  <si>
    <t>Emerald</t>
  </si>
  <si>
    <t>41</t>
  </si>
  <si>
    <t>PANTONE 18-3224 TCX Radiant Orchid</t>
  </si>
  <si>
    <t>Radiant Orchid</t>
  </si>
  <si>
    <t>40</t>
  </si>
  <si>
    <t>MC-Shirt</t>
  </si>
  <si>
    <t>PANTONE 16-3823 TCX Violet Tulip</t>
  </si>
  <si>
    <t>Violet Tulip</t>
  </si>
  <si>
    <t>39</t>
  </si>
  <si>
    <t>PANTONE 16-0000 TCX Paloma</t>
  </si>
  <si>
    <t>Paloma</t>
  </si>
  <si>
    <t>38</t>
  </si>
  <si>
    <t>PANTONE 16-1543 TCX Fusion Coral</t>
  </si>
  <si>
    <t>Fusion Coral</t>
  </si>
  <si>
    <t>37</t>
  </si>
  <si>
    <t>PANTONE 16-4728 TCX Peacock Blue</t>
  </si>
  <si>
    <t>Peacock Blue</t>
  </si>
  <si>
    <t>36</t>
  </si>
  <si>
    <t>PANTONE 18-3943 TCX Blue Iris</t>
  </si>
  <si>
    <t>Blue Iris</t>
  </si>
  <si>
    <t>35</t>
  </si>
  <si>
    <t>PANTONE 15-1216 TCX Pale Khaki</t>
  </si>
  <si>
    <t>Pale Khaki</t>
  </si>
  <si>
    <t>34</t>
  </si>
  <si>
    <t>Crepe E</t>
  </si>
  <si>
    <t>PANTONE 19-4056 Olympian Blue</t>
  </si>
  <si>
    <t>Olympian Blue</t>
  </si>
  <si>
    <t>33</t>
  </si>
  <si>
    <t>Chiffon E</t>
  </si>
  <si>
    <t>PANTONE 18-5338 Ultramarine Green</t>
  </si>
  <si>
    <t>Ultramarine Green</t>
  </si>
  <si>
    <t>32</t>
  </si>
  <si>
    <t>Gorgette E</t>
  </si>
  <si>
    <t>Gorgette 100% Polyester Printed Exclusive</t>
  </si>
  <si>
    <t>PANTONE Off-White</t>
  </si>
  <si>
    <t>Off-white</t>
  </si>
  <si>
    <t>Gorgette</t>
  </si>
  <si>
    <t>Gorgette 1</t>
  </si>
  <si>
    <t>Gorgette 100% Polyester Printed</t>
  </si>
  <si>
    <t>PANTONE Dark Brown</t>
  </si>
  <si>
    <t>Brown</t>
  </si>
  <si>
    <t>Chiffon</t>
  </si>
  <si>
    <t>Chiffon 1</t>
  </si>
  <si>
    <t>Chiffon 100% Polyester Printed</t>
  </si>
  <si>
    <t>C1</t>
  </si>
  <si>
    <t>PANTONE Dark Navy Blue</t>
  </si>
  <si>
    <t>Navy Blue</t>
  </si>
  <si>
    <t>Satin</t>
  </si>
  <si>
    <t>Satin 1</t>
  </si>
  <si>
    <t>Satin 100% Polyester Printed</t>
  </si>
  <si>
    <t>S2</t>
  </si>
  <si>
    <t>PANTONE 15-5812 TCX LICHEN</t>
  </si>
  <si>
    <t>Lichen</t>
  </si>
  <si>
    <t>Crepe</t>
  </si>
  <si>
    <t>Crepe 1</t>
  </si>
  <si>
    <t>Crepe 1 100% Polyester Printed</t>
  </si>
  <si>
    <t>PANTONE 17-5117 TPX GREEN BLUE SLATE</t>
  </si>
  <si>
    <t>Green Blue Slate</t>
  </si>
  <si>
    <t>Cotton Voile</t>
  </si>
  <si>
    <t>Voile 10</t>
  </si>
  <si>
    <t>Voile 10: 100x72; 70sx80s  100% Cotton</t>
  </si>
  <si>
    <t>PANTONE 15-0318 TCX SAGE GREEN</t>
  </si>
  <si>
    <t>Sage Green</t>
  </si>
  <si>
    <t>Cotton BASIC</t>
  </si>
  <si>
    <t>BASIC</t>
  </si>
  <si>
    <t>Basic Voile 10: 100x72; 70sx80s  100% Cotton</t>
  </si>
  <si>
    <t>PANTONE 19-0622 TCX MILITARY OLIVE</t>
  </si>
  <si>
    <t>Military Olive</t>
  </si>
  <si>
    <t>V9</t>
  </si>
  <si>
    <t>Voile 9; 92X80  100% Cotton</t>
  </si>
  <si>
    <t>PANTONE 15-3817 TCX LAVANDER</t>
  </si>
  <si>
    <t>Lavander</t>
  </si>
  <si>
    <t>Cotton/Polyester</t>
  </si>
  <si>
    <t>CB4</t>
  </si>
  <si>
    <t>Cotton Blend 4;  60s Cotton X 60s Ployester 92X88</t>
  </si>
  <si>
    <t>PANTONE 19-3632 TCX PETUNIA</t>
  </si>
  <si>
    <t>Petunia</t>
  </si>
  <si>
    <t>V8</t>
  </si>
  <si>
    <t>PANTONE 13-4308 TCX BABY BLUE</t>
  </si>
  <si>
    <t>Baby Blue</t>
  </si>
  <si>
    <t>V7</t>
  </si>
  <si>
    <t>PANTONE 16-4021 TCX ALLURE</t>
  </si>
  <si>
    <t>Allure</t>
  </si>
  <si>
    <t>Cotton Blend 3</t>
  </si>
  <si>
    <t>PANTONE 12-1206 TCX SILVER PEONY</t>
  </si>
  <si>
    <t>Silver Peony</t>
  </si>
  <si>
    <t>V6</t>
  </si>
  <si>
    <t>PANTONE 18-1235 TCX RUSSET</t>
  </si>
  <si>
    <t>Russet</t>
  </si>
  <si>
    <t>Cotton Blend 2</t>
  </si>
  <si>
    <t>Cotton Blend 2; 70% Cotton 30% Polyester </t>
  </si>
  <si>
    <t>PANTONE 13-0632 TCX ENDIVE</t>
  </si>
  <si>
    <t>Endive</t>
  </si>
  <si>
    <t>Viscose/Cotton</t>
  </si>
  <si>
    <t>Cotton Blend 1</t>
  </si>
  <si>
    <t>Cotton Blend 1; 60sx80s 100x84; 52% Viscose 48% Cotton</t>
  </si>
  <si>
    <t>PANTONE 14-0755  Sulphur</t>
  </si>
  <si>
    <t>Sulphur</t>
  </si>
  <si>
    <t>Voile-5</t>
  </si>
  <si>
    <t>Voile 5: 80sx80s 90x64 100% Cotton</t>
  </si>
  <si>
    <t>18</t>
  </si>
  <si>
    <t>PANTONE 15-1050 TCX GOLDEN GLOW</t>
  </si>
  <si>
    <t>Golden Glow</t>
  </si>
  <si>
    <t>Voile-4</t>
  </si>
  <si>
    <t>Voile 4; 60sx60s 132x68; 100% Cotton</t>
  </si>
  <si>
    <t>17</t>
  </si>
  <si>
    <t>Rectangular 170x55 cm</t>
  </si>
  <si>
    <t>4N</t>
  </si>
  <si>
    <t>PANTONE 15-2215 TCX BEGONIA PINK</t>
  </si>
  <si>
    <t>Begonia Pink</t>
  </si>
  <si>
    <t>Voile-3</t>
  </si>
  <si>
    <t>Voile 3; 92X88; 100% Cotton</t>
  </si>
  <si>
    <t>SC</t>
  </si>
  <si>
    <t>16</t>
  </si>
  <si>
    <t>Fits All</t>
  </si>
  <si>
    <t>FA</t>
  </si>
  <si>
    <t>15</t>
  </si>
  <si>
    <t>PANTONE 16-1546 TCX LIVING CORAL</t>
  </si>
  <si>
    <t>Living Coral</t>
  </si>
  <si>
    <t>Cotton/Tencel</t>
  </si>
  <si>
    <t>Knit-SB195</t>
  </si>
  <si>
    <t>SB195 40s 46% Cotton / 46% Lenzig Tencel / 8% Spandex; 190-200gsm</t>
  </si>
  <si>
    <t>SP</t>
  </si>
  <si>
    <t>XX Large</t>
  </si>
  <si>
    <t>X2</t>
  </si>
  <si>
    <t>14</t>
  </si>
  <si>
    <t>PANTONE 19-2434 TCX FESTIVAL FUCHSIA</t>
  </si>
  <si>
    <t>Festival Fuchia</t>
  </si>
  <si>
    <t>Knit-SB194</t>
  </si>
  <si>
    <t>SB194 40s 50% Cotton / 50% Lenzig Tencel; 100-110gsm</t>
  </si>
  <si>
    <t>PE</t>
  </si>
  <si>
    <t>Kandy</t>
  </si>
  <si>
    <t>KY</t>
  </si>
  <si>
    <t>X Large</t>
  </si>
  <si>
    <t>XL</t>
  </si>
  <si>
    <t>13</t>
  </si>
  <si>
    <t>PANTONE 19-1764 TCX LIPSTICK RED</t>
  </si>
  <si>
    <t>Lipstick Red</t>
  </si>
  <si>
    <t>Knit-SB188</t>
  </si>
  <si>
    <t>Sb188 40s 46% Lenzig Viscose / 46% Cotton / 8% Spandex; 200-210gsm</t>
  </si>
  <si>
    <t>K7</t>
  </si>
  <si>
    <t>Stripes Buttoned</t>
  </si>
  <si>
    <t>SB</t>
  </si>
  <si>
    <t>12</t>
  </si>
  <si>
    <t>Large</t>
  </si>
  <si>
    <t>LG</t>
  </si>
  <si>
    <t>PANTONE 14-5002 TPX Silver</t>
  </si>
  <si>
    <t>Silver</t>
  </si>
  <si>
    <t>11</t>
  </si>
  <si>
    <t>Organic Cotton</t>
  </si>
  <si>
    <t>Knit-SB183</t>
  </si>
  <si>
    <t>Sb183 40s 92% Organic Cotton / 8% Spandex; 190-200gsm</t>
  </si>
  <si>
    <t>Brass Metal</t>
  </si>
  <si>
    <t>BM</t>
  </si>
  <si>
    <t>Basic</t>
  </si>
  <si>
    <t>BA</t>
  </si>
  <si>
    <t>Medium</t>
  </si>
  <si>
    <t>MM</t>
  </si>
  <si>
    <t>PANTONE 15-4502 TCX SILVER CLOUD</t>
  </si>
  <si>
    <t>Silver Cloud</t>
  </si>
  <si>
    <t>Micro Modal/Cotton</t>
  </si>
  <si>
    <t>Knit-SB171</t>
  </si>
  <si>
    <t>Sb171 60s 46% Lenzig Micro Modal / 46% Cotton / 8% Spandex z twist; 150-160gsm</t>
  </si>
  <si>
    <t>Fused Metal</t>
  </si>
  <si>
    <t>FM</t>
  </si>
  <si>
    <t>GY</t>
  </si>
  <si>
    <t>10</t>
  </si>
  <si>
    <t>Small</t>
  </si>
  <si>
    <t>SM</t>
  </si>
  <si>
    <t>PANTONE 11-0104 TCX VANILLA ICE</t>
  </si>
  <si>
    <t>Vanilla Ice</t>
  </si>
  <si>
    <t>Micro Modal</t>
  </si>
  <si>
    <t>Knit-SB193</t>
  </si>
  <si>
    <t>Sb193 50s/20D 92% Lenzig Micro Modal / 8% Spandex; 160-170gsm</t>
  </si>
  <si>
    <t>CR</t>
  </si>
  <si>
    <t>Rectangular 170x110 cm</t>
  </si>
  <si>
    <t>4R</t>
  </si>
  <si>
    <t>Extra Small</t>
  </si>
  <si>
    <t>XS</t>
  </si>
  <si>
    <t>PANTONE 14-1307 TCX ROSE DUST</t>
  </si>
  <si>
    <t>Rose Dust</t>
  </si>
  <si>
    <t>Supima Cotton</t>
  </si>
  <si>
    <t>Knit-SB182</t>
  </si>
  <si>
    <t>Sb182  50s/40D 92% Supima Cotton / 8% Spandex; 190-200gsm</t>
  </si>
  <si>
    <t>Embroidery</t>
  </si>
  <si>
    <t>EM</t>
  </si>
  <si>
    <t>Square 110x110 cm</t>
  </si>
  <si>
    <t>4S</t>
  </si>
  <si>
    <t>DR</t>
  </si>
  <si>
    <t>Voile Printed Exclusive</t>
  </si>
  <si>
    <t>VE</t>
  </si>
  <si>
    <t>PANTONE 18-5105 TCX SEDONA SAGE</t>
  </si>
  <si>
    <t>Sedona Sage</t>
  </si>
  <si>
    <t>Cotton</t>
  </si>
  <si>
    <t>Knit-SB174</t>
  </si>
  <si>
    <t>Sb174  50s /40D 90% Cotton / 10% Spandex; 167-175gsm</t>
  </si>
  <si>
    <t>Short Sleeves</t>
  </si>
  <si>
    <t>SS</t>
  </si>
  <si>
    <t>Voila Lining</t>
  </si>
  <si>
    <t>VL</t>
  </si>
  <si>
    <t>Voile Printed</t>
  </si>
  <si>
    <t>V1</t>
  </si>
  <si>
    <t>Bitter Chocolate</t>
  </si>
  <si>
    <t>Satin 1 SB102 100% Polyester Japan Satin; 90 gsm</t>
  </si>
  <si>
    <t>Four Parts</t>
  </si>
  <si>
    <t>4P</t>
  </si>
  <si>
    <t>Long Sleeves</t>
  </si>
  <si>
    <t>LS</t>
  </si>
  <si>
    <t>SK</t>
  </si>
  <si>
    <t>Chiffon Exclusive</t>
  </si>
  <si>
    <t>CE</t>
  </si>
  <si>
    <t>PANTONE 19-0912 TCX CHOCOLATE BROWN</t>
  </si>
  <si>
    <t>Choclate Brown</t>
  </si>
  <si>
    <t>Pleated</t>
  </si>
  <si>
    <t>Baseel No Sleeves</t>
  </si>
  <si>
    <t>BN</t>
  </si>
  <si>
    <t>MC-Jacket</t>
  </si>
  <si>
    <t>JA</t>
  </si>
  <si>
    <t>4 sides</t>
  </si>
  <si>
    <t>Blue Depth</t>
  </si>
  <si>
    <t>Knit-SB102</t>
  </si>
  <si>
    <t>Knitted 95% Cotton 5% Spandex</t>
  </si>
  <si>
    <t>Short</t>
  </si>
  <si>
    <t>SH</t>
  </si>
  <si>
    <t>Baseel Long Sleeves</t>
  </si>
  <si>
    <t>BL</t>
  </si>
  <si>
    <t>Polyester Printed Exclusive</t>
  </si>
  <si>
    <t>3 sides</t>
  </si>
  <si>
    <t>3S</t>
  </si>
  <si>
    <t>Fringes</t>
  </si>
  <si>
    <t>FR</t>
  </si>
  <si>
    <t>PANTONE 19-4027 TCX ESTATE BLUE</t>
  </si>
  <si>
    <t>Estate Blue</t>
  </si>
  <si>
    <t>Dobby</t>
  </si>
  <si>
    <t>Dobby 1</t>
  </si>
  <si>
    <t>Dobby 1 SB47;  100% Cotton</t>
  </si>
  <si>
    <t>D1</t>
  </si>
  <si>
    <t>Long</t>
  </si>
  <si>
    <t>Jersey</t>
  </si>
  <si>
    <t>JY</t>
  </si>
  <si>
    <t>MC-Body</t>
  </si>
  <si>
    <t>BO</t>
  </si>
  <si>
    <t>Polyester Printed</t>
  </si>
  <si>
    <t>P1</t>
  </si>
  <si>
    <t>7</t>
  </si>
  <si>
    <t>7 Pieces Kit</t>
  </si>
  <si>
    <t>2 sides</t>
  </si>
  <si>
    <t>2S</t>
  </si>
  <si>
    <t>Ball Pompom</t>
  </si>
  <si>
    <t>BP</t>
  </si>
  <si>
    <t>PANTONE 19-1111 TCX BLACK COFFEE</t>
  </si>
  <si>
    <t>Black Coffee</t>
  </si>
  <si>
    <t>Voile</t>
  </si>
  <si>
    <t>Voile-2</t>
  </si>
  <si>
    <t>Voile 2 SB101 100% Cotton</t>
  </si>
  <si>
    <t>DP</t>
  </si>
  <si>
    <t>Headband</t>
  </si>
  <si>
    <t>HB</t>
  </si>
  <si>
    <t>Dobby Exclusive</t>
  </si>
  <si>
    <t>DE</t>
  </si>
  <si>
    <t>10 Pieces Kit</t>
  </si>
  <si>
    <t>K10</t>
  </si>
  <si>
    <t>1 side</t>
  </si>
  <si>
    <t>1S</t>
  </si>
  <si>
    <t>no pompom</t>
  </si>
  <si>
    <t>NP</t>
  </si>
  <si>
    <t>PANTONE 11-0601 TCX BRIGHT WHITE</t>
  </si>
  <si>
    <t>Bright White</t>
  </si>
  <si>
    <t>Voile-1</t>
  </si>
  <si>
    <t>PD</t>
  </si>
  <si>
    <t>Mixed</t>
  </si>
  <si>
    <t>CL</t>
  </si>
  <si>
    <t xml:space="preserve"> </t>
  </si>
  <si>
    <t>U</t>
  </si>
  <si>
    <t>00</t>
  </si>
  <si>
    <t>Dobby 2</t>
  </si>
  <si>
    <t>Dobby 2 SB98;  100% Cotton</t>
  </si>
  <si>
    <t>Voila!</t>
  </si>
  <si>
    <t>VO</t>
  </si>
  <si>
    <t>Description</t>
  </si>
  <si>
    <t>Fabric Class</t>
  </si>
  <si>
    <t>Qty</t>
  </si>
  <si>
    <t>Abv Description</t>
  </si>
  <si>
    <t>Size/popom sides</t>
  </si>
  <si>
    <t>Pompom type</t>
  </si>
  <si>
    <t>Color</t>
  </si>
  <si>
    <t>Color Code</t>
  </si>
  <si>
    <t>Photo</t>
  </si>
  <si>
    <t>Code</t>
  </si>
  <si>
    <t>Catalog Code</t>
  </si>
  <si>
    <t>Print Code</t>
  </si>
  <si>
    <t>ABV Description</t>
  </si>
  <si>
    <t>Model</t>
  </si>
  <si>
    <t>http://BOKITTA.COM</t>
  </si>
  <si>
    <t>Email: mubde@Bokitta.com</t>
  </si>
  <si>
    <t>Mobile: +961 3-99-67-88</t>
  </si>
  <si>
    <t>I Confirm acceptance of this purchase order and all of its tems and conditions as stated by this PO in all its pages.</t>
  </si>
  <si>
    <t>CEO</t>
  </si>
  <si>
    <t>Mubde' ABSI</t>
  </si>
  <si>
    <t>For  Shree Balaji Export Fabrics</t>
  </si>
  <si>
    <t>Supplier Signature</t>
  </si>
  <si>
    <t>Buyer Signature:</t>
  </si>
  <si>
    <t>Purchase Order Terms, conditions, specifications and Quality Control Checklists are according to following pages which are part of the Purchase Order and must be met in its entirity.</t>
  </si>
  <si>
    <t>Total: Indian Rupies</t>
  </si>
  <si>
    <t xml:space="preserve">Voila! Customer price </t>
  </si>
  <si>
    <t>Voila! Fixed</t>
  </si>
  <si>
    <t xml:space="preserve">Voila! Retailer price </t>
  </si>
  <si>
    <t>Voila! Retailer price</t>
  </si>
  <si>
    <t>Balaji profit</t>
  </si>
  <si>
    <t xml:space="preserve">Voila! Franchise price </t>
  </si>
  <si>
    <t>Voila! Wholesaler price</t>
  </si>
  <si>
    <t>Bokitta flag tag, washing label, Info label, and Poly bag</t>
  </si>
  <si>
    <t xml:space="preserve">Voila! Regional price </t>
  </si>
  <si>
    <t>Voila! Franchisee price CIF Beirut</t>
  </si>
  <si>
    <t>Accessory</t>
  </si>
  <si>
    <t>Voila! Franchisee price CIF India</t>
  </si>
  <si>
    <t>Stitching cost</t>
  </si>
  <si>
    <t>Item Cost LB</t>
  </si>
  <si>
    <t>Shrinkage at 10%</t>
  </si>
  <si>
    <t>Item Cost</t>
  </si>
  <si>
    <t>Main Fabric Dying Cost</t>
  </si>
  <si>
    <t>Unit Cost</t>
  </si>
  <si>
    <t>Belt</t>
  </si>
  <si>
    <t>Info Card, polybag</t>
  </si>
  <si>
    <t>Bokitta flag tag, washing label, Insert Card, Shipping Carton</t>
  </si>
  <si>
    <t>Accessories</t>
  </si>
  <si>
    <t>Washing - special</t>
  </si>
  <si>
    <t>Fabric Printing Cost</t>
  </si>
  <si>
    <t>Fabric SB-101  100% cotton cambric, 92x88, 60x60, 85gsm</t>
  </si>
  <si>
    <t>QC</t>
  </si>
  <si>
    <t>Heavy duty Polybag for 10 pieces</t>
  </si>
  <si>
    <t>Polybag</t>
  </si>
  <si>
    <t>Accessories - buttons</t>
  </si>
  <si>
    <t>Stitching</t>
  </si>
  <si>
    <t>headband</t>
  </si>
  <si>
    <t>Info Card</t>
  </si>
  <si>
    <t>Heavy duty Polybag</t>
  </si>
  <si>
    <t>Stitching amd smock</t>
  </si>
  <si>
    <t>Lining Dying Cost</t>
  </si>
  <si>
    <t>Lining Dying cost</t>
  </si>
  <si>
    <t>Yarn dyeing charge</t>
  </si>
  <si>
    <t xml:space="preserve">embodery charge </t>
  </si>
  <si>
    <t>fabrics westage in embodery 8%</t>
  </si>
  <si>
    <t>Transport</t>
  </si>
  <si>
    <t>Shell fabric dyeing cost</t>
  </si>
  <si>
    <t>Grey  fabric cost 70x80 102x72 Plus 10% shrinkage</t>
  </si>
  <si>
    <t>Polybag - Excat size - Fitted -10 for every 10</t>
  </si>
  <si>
    <t>Thick Polybag with Hanger - 2 for every 10</t>
  </si>
  <si>
    <t>Pompoms</t>
  </si>
  <si>
    <t>Thick Polybag with Hanger - 4 for every 10</t>
  </si>
  <si>
    <t>Gross Profit: Balaji profit</t>
  </si>
  <si>
    <t>Polybag - Excat size - Fitted</t>
  </si>
  <si>
    <t>Stitching cost+headband 27+13.5</t>
  </si>
  <si>
    <t>Shrinkage at 20%</t>
  </si>
  <si>
    <t>SB102 100% Polyester Japan Satin, 90 gsm</t>
  </si>
  <si>
    <t>Info Card - 4 for every 10</t>
  </si>
  <si>
    <t>Polybag - Excat size - Fitted - 6 for every 10</t>
  </si>
  <si>
    <t>Voila! Stitching cost</t>
  </si>
  <si>
    <t>Stitching cost+headband</t>
  </si>
  <si>
    <t>Bokitta flag tag, washing label, Info Card and Insert Card</t>
  </si>
  <si>
    <t>Frimges</t>
  </si>
  <si>
    <t>Stitching cost+headband 30+13.5</t>
  </si>
  <si>
    <t>Qc Charges</t>
  </si>
  <si>
    <t>Balaji Profit @10%</t>
  </si>
  <si>
    <t>Flag tag,wash care,tags</t>
  </si>
  <si>
    <t>Infocard</t>
  </si>
  <si>
    <t>Master Polybag</t>
  </si>
  <si>
    <t>Individual Polybag</t>
  </si>
  <si>
    <t>Heavy Duty Hanger Polybag</t>
  </si>
  <si>
    <t>Lining Dyeing</t>
  </si>
  <si>
    <t>Lining including shrinkage</t>
  </si>
  <si>
    <t>Dyeing</t>
  </si>
  <si>
    <t>Stitching cost+headband 27+13,5</t>
  </si>
  <si>
    <t>Chiffon Fabric Including shrinkage</t>
  </si>
  <si>
    <t>Fringes/pompoms 50/50</t>
  </si>
  <si>
    <t>snaps=5</t>
  </si>
  <si>
    <t>Model Sub Total</t>
  </si>
  <si>
    <t>Component Sub Total</t>
  </si>
  <si>
    <t>Component Qty</t>
  </si>
  <si>
    <t>Component Cost</t>
  </si>
  <si>
    <t>Item</t>
  </si>
  <si>
    <t>Costing</t>
  </si>
  <si>
    <t>CH</t>
  </si>
  <si>
    <t>Chic!</t>
  </si>
  <si>
    <t>HO</t>
  </si>
  <si>
    <t>Hoodie!</t>
  </si>
  <si>
    <t>PL</t>
  </si>
  <si>
    <t>Printed</t>
  </si>
  <si>
    <t>Black</t>
  </si>
  <si>
    <t>PANTONE 19-0303 TCX Jet Black</t>
  </si>
  <si>
    <t>Petrol Green</t>
  </si>
  <si>
    <t>PANTONE 19-4922 Teal Green</t>
  </si>
  <si>
    <t>Damas Blue</t>
  </si>
  <si>
    <t>PANTONE 19-3951 clematis Blue</t>
  </si>
  <si>
    <t>Grey Green</t>
  </si>
  <si>
    <t>PANTONE 16-0518 Grey Green</t>
  </si>
  <si>
    <t>Wine</t>
  </si>
  <si>
    <t>PANTONE 19-1725 Tawny Port</t>
  </si>
  <si>
    <t>Jewel</t>
  </si>
  <si>
    <t>PANTONE 17-3934 Persian Jewel</t>
  </si>
  <si>
    <t>Redy</t>
  </si>
  <si>
    <t>PANTONE 19-1650 Biking Red</t>
  </si>
  <si>
    <t>Dark Green</t>
  </si>
  <si>
    <t>PANTONE 19-5513 Dark Green</t>
  </si>
  <si>
    <t>True Red</t>
  </si>
  <si>
    <t>PANTONE 19-1664 True Red</t>
  </si>
  <si>
    <t>Purple</t>
  </si>
  <si>
    <t>PANTONE 18-3520 Purple Heart</t>
  </si>
  <si>
    <t>Croissant</t>
  </si>
  <si>
    <t>PANTONE 16-0924 Croissant</t>
  </si>
  <si>
    <t>55</t>
  </si>
  <si>
    <t>56</t>
  </si>
  <si>
    <t>57</t>
  </si>
  <si>
    <t>58</t>
  </si>
  <si>
    <t>59</t>
  </si>
  <si>
    <t>19</t>
  </si>
  <si>
    <t>20</t>
  </si>
  <si>
    <t>21</t>
  </si>
  <si>
    <t>22</t>
  </si>
  <si>
    <t>23</t>
  </si>
  <si>
    <t>24</t>
  </si>
  <si>
    <t>BC</t>
  </si>
  <si>
    <t>PANTONE 19-1317 TPX Bitter Chocolate</t>
  </si>
  <si>
    <t>Voile 1 80sx80s-104x88 100% Cotton</t>
  </si>
  <si>
    <t>MS</t>
  </si>
  <si>
    <t>SD</t>
  </si>
  <si>
    <t>PANTONE 14-0852 TCX Freesia</t>
  </si>
  <si>
    <t>Freesia</t>
  </si>
  <si>
    <t>60</t>
  </si>
  <si>
    <t>PANTONE 15-3920 TCX Placid Blue</t>
  </si>
  <si>
    <t>Placid Blue</t>
  </si>
  <si>
    <t>61</t>
  </si>
  <si>
    <t>BOKITTA COSTING</t>
  </si>
  <si>
    <t>STYLE</t>
  </si>
  <si>
    <t>SHELL</t>
  </si>
  <si>
    <t>LINING</t>
  </si>
  <si>
    <t>Interlining</t>
  </si>
  <si>
    <t>TRIM FABRIC</t>
  </si>
  <si>
    <t>Head Band</t>
  </si>
  <si>
    <t>trim for head band</t>
  </si>
  <si>
    <t>elastic</t>
  </si>
  <si>
    <t>thread</t>
  </si>
  <si>
    <t>Press button</t>
  </si>
  <si>
    <t>special trim</t>
  </si>
  <si>
    <t>labels/tags/packing</t>
  </si>
  <si>
    <t>cmp</t>
  </si>
  <si>
    <t>cost total</t>
  </si>
  <si>
    <t>margin 5%</t>
  </si>
  <si>
    <t>FOB EX WORKS</t>
  </si>
  <si>
    <t>fob usd</t>
  </si>
  <si>
    <t>poly chiffon printed</t>
  </si>
  <si>
    <t>model2</t>
  </si>
  <si>
    <t>Consumption</t>
  </si>
  <si>
    <t xml:space="preserve">Tassels - 10 to 12 nos </t>
  </si>
  <si>
    <t>cotton voile-basic-solid</t>
  </si>
  <si>
    <t>cotton voile-basic- solid - economy</t>
  </si>
  <si>
    <t>model 6</t>
  </si>
  <si>
    <t xml:space="preserve">POM POM LACE </t>
  </si>
  <si>
    <t>model6</t>
  </si>
  <si>
    <t>cotton voile-basic--economy</t>
  </si>
  <si>
    <t>model 12</t>
  </si>
  <si>
    <t xml:space="preserve">Tassels - 1 no @ end </t>
  </si>
  <si>
    <t>model 12m</t>
  </si>
  <si>
    <t>model 13</t>
  </si>
  <si>
    <t>TRANSPARENT</t>
  </si>
  <si>
    <t>For gokaldas exports ltd.</t>
  </si>
  <si>
    <t xml:space="preserve">Voila! Customer Fixed </t>
  </si>
  <si>
    <t>62</t>
  </si>
  <si>
    <t>63</t>
  </si>
  <si>
    <t>64</t>
  </si>
  <si>
    <t>65</t>
  </si>
  <si>
    <t>66</t>
  </si>
  <si>
    <t>67</t>
  </si>
  <si>
    <t>68</t>
  </si>
  <si>
    <t>PANTONE 19-2047 TCX Sangria</t>
  </si>
  <si>
    <t>PANTONE 18-0322 TCX Cypress</t>
  </si>
  <si>
    <t>Sangria Red</t>
  </si>
  <si>
    <t>Placid Green</t>
  </si>
  <si>
    <t>PANTONE 18-1421 TCX Cognac</t>
  </si>
  <si>
    <t>Pinkish Beige</t>
  </si>
  <si>
    <t>+</t>
  </si>
  <si>
    <t>Butti Chiffon</t>
  </si>
  <si>
    <t>BOKITTA Statement of Account</t>
  </si>
  <si>
    <t>Shipment #</t>
  </si>
  <si>
    <t>Date</t>
  </si>
  <si>
    <t>Debit (Balaji Invoice)</t>
  </si>
  <si>
    <t>Debit (FREIGHT&amp; INSURANCE)</t>
  </si>
  <si>
    <t>Credit</t>
  </si>
  <si>
    <t>Balance</t>
  </si>
  <si>
    <t>-</t>
  </si>
  <si>
    <t>Payment for accessories</t>
  </si>
  <si>
    <t>Other Charges</t>
  </si>
  <si>
    <t>Paid by Dad on ur visit</t>
  </si>
  <si>
    <t>HEADBAND CHARGES 3600</t>
  </si>
  <si>
    <t>DHL till date</t>
  </si>
  <si>
    <t>Sampling till date</t>
  </si>
  <si>
    <t>Paid to Abhishek Closer2PAtents</t>
  </si>
  <si>
    <t>Debit Note</t>
  </si>
  <si>
    <t>50% BEAR BY US</t>
  </si>
  <si>
    <t>Debit for size of shirt Inv 6</t>
  </si>
  <si>
    <t>Wire Transfer</t>
  </si>
  <si>
    <t>Amount of tarnsfer</t>
  </si>
  <si>
    <t>Rate</t>
  </si>
  <si>
    <t>MAR2011020082</t>
  </si>
  <si>
    <t>MAR2011030089</t>
  </si>
  <si>
    <t>MAR2011040216</t>
  </si>
  <si>
    <t>MAR2011060052</t>
  </si>
  <si>
    <t>MAR2011060259</t>
  </si>
  <si>
    <t>MAR2011080018</t>
  </si>
  <si>
    <t>MAR2011090112</t>
  </si>
  <si>
    <t>MAR2012010167</t>
  </si>
  <si>
    <t>MAR2012050020</t>
  </si>
  <si>
    <t>MAR2012050307</t>
  </si>
  <si>
    <t>MAR2012080100</t>
  </si>
  <si>
    <t>MAR2012100149</t>
  </si>
  <si>
    <t>MAR2012120212</t>
  </si>
  <si>
    <t>MAR2013030193</t>
  </si>
  <si>
    <t>MAR2013080089</t>
  </si>
  <si>
    <t>BOA-TRN:2013102100047599</t>
  </si>
  <si>
    <t>MAR2013120161</t>
  </si>
  <si>
    <t>PANTONE 11-0701 TCX Whisper White</t>
  </si>
  <si>
    <t>PANTONE 12-0704 TCX White Smoke</t>
  </si>
  <si>
    <t>PANTONE 11-0602 TCX Snow White</t>
  </si>
  <si>
    <t>PANTONE 11-0105 TCX Antique White</t>
  </si>
  <si>
    <t>69</t>
  </si>
  <si>
    <t>70</t>
  </si>
  <si>
    <t>71</t>
  </si>
  <si>
    <t>72</t>
  </si>
  <si>
    <t>73</t>
  </si>
  <si>
    <t>74</t>
  </si>
  <si>
    <t>75</t>
  </si>
  <si>
    <t>Whisper White</t>
  </si>
  <si>
    <t>White Smoke</t>
  </si>
  <si>
    <t>Snow White</t>
  </si>
  <si>
    <t>Antique White</t>
  </si>
  <si>
    <t>Winter White</t>
  </si>
  <si>
    <t>PANTONE 11-0507 TCX Winter White</t>
  </si>
  <si>
    <t>Viscose</t>
  </si>
  <si>
    <t>VC</t>
  </si>
  <si>
    <t>Viscose Exclusive</t>
  </si>
  <si>
    <t>CP</t>
  </si>
  <si>
    <t>GG</t>
  </si>
  <si>
    <t>Cotton Exclusive</t>
  </si>
  <si>
    <t>25</t>
  </si>
  <si>
    <t>26</t>
  </si>
  <si>
    <t>27</t>
  </si>
  <si>
    <t>28</t>
  </si>
  <si>
    <t>29</t>
  </si>
  <si>
    <t>PY</t>
  </si>
  <si>
    <t>30</t>
  </si>
  <si>
    <t>31</t>
  </si>
  <si>
    <t>ME</t>
  </si>
  <si>
    <t>Cotton/Polyester Exclusive</t>
  </si>
  <si>
    <t>Violet</t>
  </si>
  <si>
    <t>Green</t>
  </si>
  <si>
    <t>Viva Red</t>
  </si>
  <si>
    <t>PANTONE 19–2O45 Vivacious</t>
  </si>
  <si>
    <t>D Lichen</t>
  </si>
  <si>
    <t>PANTONE 18–O312  Deep Lichen Green</t>
  </si>
  <si>
    <t>PANTONE 19–1116 Carafe</t>
  </si>
  <si>
    <t>D Grey</t>
  </si>
  <si>
    <t>PANTONE 19–4215 Turbulence</t>
  </si>
  <si>
    <t>Details</t>
  </si>
  <si>
    <t>A lively, radiant, lush green, is the Color of the Year for 2013.</t>
  </si>
  <si>
    <t>76</t>
  </si>
  <si>
    <t>77</t>
  </si>
  <si>
    <t>78</t>
  </si>
  <si>
    <t>79</t>
  </si>
  <si>
    <t>80</t>
  </si>
  <si>
    <t>81</t>
  </si>
  <si>
    <t>82</t>
  </si>
  <si>
    <t>Courageous. Confident. Vital. A brave new color, for a brave new world. Let the bold spirit of Honeysuckle infuse you, lift you and carry you through the year. It’s a color for every day – with nothing “everyday” about it.</t>
  </si>
  <si>
    <t>An inviting, luminous hue combining inspiring thoughts of soothing, tropical waters.</t>
  </si>
  <si>
    <t>PANTONE 16-1107 Aluminum</t>
  </si>
  <si>
    <t>RGB</t>
  </si>
  <si>
    <t>PANTONE 19-4050 Nautical Blue</t>
  </si>
  <si>
    <t>PANTONE 17-5335 Spectra Green</t>
  </si>
  <si>
    <t>PANTONE 16-5930 Ming Green</t>
  </si>
  <si>
    <t>PANTONE 18-0121 Elm Green</t>
  </si>
  <si>
    <t>PANTONE 14-0852 Freesia</t>
  </si>
  <si>
    <t>PANTONE 19-1761 Tango Red</t>
  </si>
  <si>
    <t>PANTONE 18-1651 Cayenne</t>
  </si>
  <si>
    <t>PANTONE 18-2328 Fuchsia Red</t>
  </si>
  <si>
    <t>PANTONE 19-3336 Sparkling Grape</t>
  </si>
  <si>
    <t>PANTONE 18-1945 Bright Rose</t>
  </si>
  <si>
    <t>PANTONE 19-1955 Cerise</t>
  </si>
  <si>
    <t>PANTONE 18-2436 Fuchsia Purple</t>
  </si>
  <si>
    <t>PANTONE 19-1121 Pinecone</t>
  </si>
  <si>
    <t>PANTONE 19-4037 Bright Cobalt</t>
  </si>
  <si>
    <t>PANTONE 17-4014 Titanium</t>
  </si>
  <si>
    <t>PANTONE 15-6114  Hemlock</t>
  </si>
  <si>
    <t>PANTONE 19-2047  Sangria</t>
  </si>
  <si>
    <t>PANTONE 18-1421  Cognac</t>
  </si>
  <si>
    <t>PANTONE 18-2133 Pink Flambe</t>
  </si>
  <si>
    <t>PANTONE 18-3633 Deep Lavender</t>
  </si>
  <si>
    <t>PANTONE 18-3027 Purple Orchid</t>
  </si>
  <si>
    <t>83</t>
  </si>
  <si>
    <t>84</t>
  </si>
  <si>
    <t>85</t>
  </si>
  <si>
    <t>86</t>
  </si>
  <si>
    <t>87</t>
  </si>
  <si>
    <t>88</t>
  </si>
  <si>
    <t>89</t>
  </si>
  <si>
    <t>90</t>
  </si>
  <si>
    <t>97</t>
  </si>
  <si>
    <t>99</t>
  </si>
  <si>
    <t>Aluminum</t>
  </si>
  <si>
    <t>Titanium</t>
  </si>
  <si>
    <t>Nautical Blue</t>
  </si>
  <si>
    <t>Bright Cobalt</t>
  </si>
  <si>
    <t>Spectra Green</t>
  </si>
  <si>
    <t>Ming Green</t>
  </si>
  <si>
    <t>Elm Green</t>
  </si>
  <si>
    <t xml:space="preserve"> Hemlock</t>
  </si>
  <si>
    <t xml:space="preserve"> Sangria</t>
  </si>
  <si>
    <t>Tango Red</t>
  </si>
  <si>
    <t>Cayenne</t>
  </si>
  <si>
    <t>Fuchsia Red</t>
  </si>
  <si>
    <t>Purple Orchid</t>
  </si>
  <si>
    <t>Sparkling Grape</t>
  </si>
  <si>
    <t>Deep Lavender</t>
  </si>
  <si>
    <t>Bright Rose</t>
  </si>
  <si>
    <t>Cerise</t>
  </si>
  <si>
    <t>Fuchsia Purple</t>
  </si>
  <si>
    <t>Pink Flambe</t>
  </si>
  <si>
    <t>Pinecone</t>
  </si>
  <si>
    <t xml:space="preserve"> Cognac</t>
  </si>
  <si>
    <t>PANTONE 16–3520 African Violet</t>
  </si>
  <si>
    <t>PANTONE 15– 0533 Linden Green</t>
  </si>
  <si>
    <t>FF</t>
  </si>
  <si>
    <t>Polyester</t>
  </si>
  <si>
    <t>Polyester Exclusive</t>
  </si>
  <si>
    <t>PANTONE 18-4041 Star Sapphire</t>
  </si>
  <si>
    <t>PANTONE 15-6123 Jade Cream</t>
  </si>
  <si>
    <t>PANTONE 16-1640 Sugar Coral</t>
  </si>
  <si>
    <t>PANTONE 18-3015 Amethyst</t>
  </si>
  <si>
    <t>Star Sapphire</t>
  </si>
  <si>
    <t>Jade Cream</t>
  </si>
  <si>
    <t>Sugar Coral</t>
  </si>
  <si>
    <t>Amethyst</t>
  </si>
  <si>
    <t>Pastel Rose Tan</t>
  </si>
  <si>
    <t>Pastel Yellow</t>
  </si>
  <si>
    <t>Pastel Turquoise</t>
  </si>
  <si>
    <t>PANTONE 13-5309 Pastel Turquoise</t>
  </si>
  <si>
    <t>PANTONE 12-1007 Pastel Rose Tan</t>
  </si>
  <si>
    <t>PANTONE 11-0616 Pastel Yellow</t>
  </si>
  <si>
    <t>PANTONE 14-4313 Aquamarine</t>
  </si>
  <si>
    <t>PANTONE 16-4725 Scuba Blue</t>
  </si>
  <si>
    <t>PANTONE 14-5714 Lucite Green</t>
  </si>
  <si>
    <t>PANTONE 19-4052 Classic Blue</t>
  </si>
  <si>
    <t>PANTONE 16-1720 Strawberry Ice</t>
  </si>
  <si>
    <t>PANTONE 15-1247 Tangerine</t>
  </si>
  <si>
    <t>PANTONE 13-0720 Custard</t>
  </si>
  <si>
    <t>PANTONE 18-1438 Marsala</t>
  </si>
  <si>
    <t>PANTONE 14-4102 Glacier Gray</t>
  </si>
  <si>
    <t>PANTONE 14-1213 Toasted Almond</t>
  </si>
  <si>
    <t>Aquamarine</t>
  </si>
  <si>
    <t>Scuba Blue</t>
  </si>
  <si>
    <t>Lucite Green</t>
  </si>
  <si>
    <t>Classic Blue</t>
  </si>
  <si>
    <t>Strawberry Ice</t>
  </si>
  <si>
    <t>Tangerine</t>
  </si>
  <si>
    <t>Custard</t>
  </si>
  <si>
    <t>Marsala</t>
  </si>
  <si>
    <t>Glacier Gray</t>
  </si>
  <si>
    <t>Toasted Almond</t>
  </si>
  <si>
    <t>PANTONE 18-6024 Amazon</t>
  </si>
  <si>
    <t>PANTONE 14-3209 TCX Pastel Lavender</t>
  </si>
  <si>
    <t>Amazon</t>
  </si>
  <si>
    <t>P Lavender</t>
  </si>
  <si>
    <t>MP</t>
  </si>
  <si>
    <t>Maxi Printed</t>
  </si>
  <si>
    <t>Plain</t>
  </si>
  <si>
    <t>Maxi Plain</t>
  </si>
  <si>
    <t>Chiffon 1 SB109; 100% Polyester S-Chiffon; 35 gsm</t>
  </si>
  <si>
    <t>PANTONE 16-3931 TCX Sweet Lavender</t>
  </si>
  <si>
    <t>S Lavender</t>
  </si>
  <si>
    <t>PANTONE 19-4006 TCX Caviar</t>
  </si>
  <si>
    <t> 292A2D</t>
  </si>
  <si>
    <t>Caviar</t>
  </si>
  <si>
    <t>PANTONE 16–352O African Violet</t>
  </si>
  <si>
    <t>PANTONE 15– O533 Linden Green</t>
  </si>
  <si>
    <t>Honeysucckle</t>
  </si>
  <si>
    <t>PANTONE 18-2120 Honeysuckle. Courageous. Confident. Vital. A brave new color, for a brave new world. Let the bold spirit of Honeysuckle infuse you, lift you and carry you through the year. It’s a color for every day – with nothing “everyday” about it.</t>
  </si>
  <si>
    <t>PANTONE 15-5519 Turquoise. An inviting, luminous hue combining inspiring thoughts of soothing, tropical waters.</t>
  </si>
  <si>
    <r>
      <t>PANTONE 17-5641 Emerald</t>
    </r>
    <r>
      <rPr>
        <sz val="8"/>
        <color rgb="FF666666"/>
        <rFont val="Helvetica"/>
        <family val="2"/>
      </rPr>
      <t>, a lively, radiant, lush green, is the Color of the Year for 2013.</t>
    </r>
  </si>
  <si>
    <t>Turkish Sea</t>
  </si>
  <si>
    <t>Palace Blue</t>
  </si>
  <si>
    <t>Regatta</t>
  </si>
  <si>
    <t>Dusk Blue</t>
  </si>
  <si>
    <t>Federal Blue</t>
  </si>
  <si>
    <t>Azure Blue</t>
  </si>
  <si>
    <t>Riviera</t>
  </si>
  <si>
    <t>Little Boy Blue</t>
  </si>
  <si>
    <t>Faience</t>
  </si>
  <si>
    <t>Parisian Blue</t>
  </si>
  <si>
    <t>Cendre Blue</t>
  </si>
  <si>
    <t>Heritage Blue</t>
  </si>
  <si>
    <t>Ethereal Blue</t>
  </si>
  <si>
    <t>Air Blue</t>
  </si>
  <si>
    <t>Dark Denim</t>
  </si>
  <si>
    <t>True Navy</t>
  </si>
  <si>
    <t>Bijou Blue</t>
  </si>
  <si>
    <t>Coastal Fjord</t>
  </si>
  <si>
    <t>Infinity</t>
  </si>
  <si>
    <t>Limoges</t>
  </si>
  <si>
    <t>Delft</t>
  </si>
  <si>
    <t>Moonlight Blue</t>
  </si>
  <si>
    <t>Dutch Blue</t>
  </si>
  <si>
    <t>Colony Blue</t>
  </si>
  <si>
    <t>Ultramarine</t>
  </si>
  <si>
    <t>Provence</t>
  </si>
  <si>
    <t>Blue Bell</t>
  </si>
  <si>
    <t>Cashmere Blue</t>
  </si>
  <si>
    <t>Skyway</t>
  </si>
  <si>
    <t>Wedgewood</t>
  </si>
  <si>
    <t>Persian Jewel</t>
  </si>
  <si>
    <t>Grapemist</t>
  </si>
  <si>
    <t>Lavender Lustre</t>
  </si>
  <si>
    <t>Vista Blue</t>
  </si>
  <si>
    <t>Blue Yonder</t>
  </si>
  <si>
    <t>Silver Lake Blue</t>
  </si>
  <si>
    <t>Blue Bonnet</t>
  </si>
  <si>
    <t>Eventide</t>
  </si>
  <si>
    <t>Heather</t>
  </si>
  <si>
    <t>Gray Dawn</t>
  </si>
  <si>
    <t>Arctic Ice</t>
  </si>
  <si>
    <t>Blue Indigo</t>
  </si>
  <si>
    <t>Crown Blue</t>
  </si>
  <si>
    <t>Nightshadow Blue</t>
  </si>
  <si>
    <t>Graystone</t>
  </si>
  <si>
    <t>Stonewash</t>
  </si>
  <si>
    <t>Lavender Aura</t>
  </si>
  <si>
    <t>Blue Depths</t>
  </si>
  <si>
    <t>Blueprint</t>
  </si>
  <si>
    <t>Marlin</t>
  </si>
  <si>
    <t>Velvet Morning</t>
  </si>
  <si>
    <t>Lavender Violet</t>
  </si>
  <si>
    <t>Blue Ice</t>
  </si>
  <si>
    <t>Royal Blue</t>
  </si>
  <si>
    <t>Clematis Blue</t>
  </si>
  <si>
    <t>Orient Blue</t>
  </si>
  <si>
    <t>Spectrum Blue</t>
  </si>
  <si>
    <t>Twilight Purple</t>
  </si>
  <si>
    <t>Persian Violet</t>
  </si>
  <si>
    <t>Thistle Down</t>
  </si>
  <si>
    <t>Baja Blue</t>
  </si>
  <si>
    <t>Violet Storm</t>
  </si>
  <si>
    <t>Dusted Peri</t>
  </si>
  <si>
    <t>Jacaranda</t>
  </si>
  <si>
    <t>Sweet Lavender</t>
  </si>
  <si>
    <t>Easter Egg</t>
  </si>
  <si>
    <t>Cosmic Sky</t>
  </si>
  <si>
    <t>Misty Lilac</t>
  </si>
  <si>
    <t>Lavender Blue</t>
  </si>
  <si>
    <t>Lilac Hint</t>
  </si>
  <si>
    <t>Blue Ribbon</t>
  </si>
  <si>
    <t>Astral Aura</t>
  </si>
  <si>
    <t>Bleached Denim</t>
  </si>
  <si>
    <t>Heron</t>
  </si>
  <si>
    <t>Liberty</t>
  </si>
  <si>
    <t>Gentian Violet</t>
  </si>
  <si>
    <t>Veronica</t>
  </si>
  <si>
    <t>Corsican Blue</t>
  </si>
  <si>
    <t>Heliotrope</t>
  </si>
  <si>
    <t>Ultra Violet</t>
  </si>
  <si>
    <t>Passion Flower</t>
  </si>
  <si>
    <t>Dahlia Purple</t>
  </si>
  <si>
    <t>Aster Purple</t>
  </si>
  <si>
    <t>Montana Grape</t>
  </si>
  <si>
    <t>Grape Compote</t>
  </si>
  <si>
    <t>Orchid Mist</t>
  </si>
  <si>
    <t>Viola</t>
  </si>
  <si>
    <t>Regal Orchid</t>
  </si>
  <si>
    <t>Bougainvillea</t>
  </si>
  <si>
    <t>Chalk Violet</t>
  </si>
  <si>
    <t>Lavender</t>
  </si>
  <si>
    <t>Lavendula</t>
  </si>
  <si>
    <t>Lavender Fog</t>
  </si>
  <si>
    <t>Parachute Purple</t>
  </si>
  <si>
    <t>Crown Jewel</t>
  </si>
  <si>
    <t>Loganberry</t>
  </si>
  <si>
    <t>Imperial Purple</t>
  </si>
  <si>
    <t>Majesty</t>
  </si>
  <si>
    <t>Imperial Palace</t>
  </si>
  <si>
    <t>Patrician Purple</t>
  </si>
  <si>
    <t>Pansy</t>
  </si>
  <si>
    <t>Amaranth Purple</t>
  </si>
  <si>
    <t>Bright Violet</t>
  </si>
  <si>
    <t>Plum</t>
  </si>
  <si>
    <t>Royal Lilac</t>
  </si>
  <si>
    <t>Royal Purple</t>
  </si>
  <si>
    <t>Dewberry</t>
  </si>
  <si>
    <t>Paisley Purple</t>
  </si>
  <si>
    <t>Amethyst Orchid</t>
  </si>
  <si>
    <t>Hyacinth</t>
  </si>
  <si>
    <t>Dusty Lavender</t>
  </si>
  <si>
    <t>Sheer Lilac</t>
  </si>
  <si>
    <t>Lupine</t>
  </si>
  <si>
    <t>African Violet</t>
  </si>
  <si>
    <t>Violet Tulle</t>
  </si>
  <si>
    <t>Orchid Bouquet</t>
  </si>
  <si>
    <t>Orchid Bloom</t>
  </si>
  <si>
    <t>Fair Orchid</t>
  </si>
  <si>
    <t>Lavender Frost</t>
  </si>
  <si>
    <t>Pastel Lilac</t>
  </si>
  <si>
    <t>Orchid Petal</t>
  </si>
  <si>
    <t>Winsome Orchid</t>
  </si>
  <si>
    <t>Orchid Ice</t>
  </si>
  <si>
    <t>Lilac Snow</t>
  </si>
  <si>
    <t>Shark</t>
  </si>
  <si>
    <t>Sparrow</t>
  </si>
  <si>
    <t>Gull</t>
  </si>
  <si>
    <t>Zinc</t>
  </si>
  <si>
    <t>Gull Gray</t>
  </si>
  <si>
    <t>Ashes of Roses</t>
  </si>
  <si>
    <t>Lilac Marble</t>
  </si>
  <si>
    <t>Cadet</t>
  </si>
  <si>
    <t>Mulled Grape</t>
  </si>
  <si>
    <t>Daybreak</t>
  </si>
  <si>
    <t>Dusk</t>
  </si>
  <si>
    <t>Heirloom Lilac</t>
  </si>
  <si>
    <t>Wisteria</t>
  </si>
  <si>
    <t>Gray Ridge</t>
  </si>
  <si>
    <t>Lavender Gray</t>
  </si>
  <si>
    <t>Minimal Gray</t>
  </si>
  <si>
    <t>Thistle</t>
  </si>
  <si>
    <t>Sassafras</t>
  </si>
  <si>
    <t>Black Plum</t>
  </si>
  <si>
    <t>Flint</t>
  </si>
  <si>
    <t>Elderberry</t>
  </si>
  <si>
    <t>Sea Fog</t>
  </si>
  <si>
    <t>Iris</t>
  </si>
  <si>
    <t>Orchid Hush</t>
  </si>
  <si>
    <t>Nirvana</t>
  </si>
  <si>
    <t>Quail</t>
  </si>
  <si>
    <t>Cloud Gray</t>
  </si>
  <si>
    <t>Hushed Violet</t>
  </si>
  <si>
    <t>Gray Lilac</t>
  </si>
  <si>
    <t>Lilac Ash</t>
  </si>
  <si>
    <t>Orchid Tint</t>
  </si>
  <si>
    <t>Grape</t>
  </si>
  <si>
    <t>Mulberry Purple</t>
  </si>
  <si>
    <t>Gothic Grape</t>
  </si>
  <si>
    <t>Nightshade</t>
  </si>
  <si>
    <t>Mysterioso</t>
  </si>
  <si>
    <t>Navy Cosmos</t>
  </si>
  <si>
    <t>Sweet Grape</t>
  </si>
  <si>
    <t>Blackberry Cordial</t>
  </si>
  <si>
    <t>Plum Perfect</t>
  </si>
  <si>
    <t>Shadow Purple</t>
  </si>
  <si>
    <t>Indigo</t>
  </si>
  <si>
    <t>Grape Royale</t>
  </si>
  <si>
    <t>Plum Purple</t>
  </si>
  <si>
    <t>Blackberry Wine</t>
  </si>
  <si>
    <t>Wineberry</t>
  </si>
  <si>
    <t>Hortensia</t>
  </si>
  <si>
    <t>Grape Jam</t>
  </si>
  <si>
    <t>Sunset Purple</t>
  </si>
  <si>
    <t>Wood Violet</t>
  </si>
  <si>
    <t>Dark Purple</t>
  </si>
  <si>
    <t>Crushed Grape</t>
  </si>
  <si>
    <t>Chinese Violet</t>
  </si>
  <si>
    <t>Concord Grape</t>
  </si>
  <si>
    <t>Very Grape</t>
  </si>
  <si>
    <t>Grapeade</t>
  </si>
  <si>
    <t>Berry Conserve</t>
  </si>
  <si>
    <t>Valerian</t>
  </si>
  <si>
    <t>Lavender Herb</t>
  </si>
  <si>
    <t>Lavender Mist</t>
  </si>
  <si>
    <t>Potent Purple</t>
  </si>
  <si>
    <t>Italian Plum</t>
  </si>
  <si>
    <t>Grape Wine</t>
  </si>
  <si>
    <t>Eggplant</t>
  </si>
  <si>
    <t>Prune</t>
  </si>
  <si>
    <t>Prune Purple</t>
  </si>
  <si>
    <t>Plum Wine</t>
  </si>
  <si>
    <t>Crushed Violets</t>
  </si>
  <si>
    <t>Mauve Wine</t>
  </si>
  <si>
    <t>Nocturne</t>
  </si>
  <si>
    <t>Renaissance Rose</t>
  </si>
  <si>
    <t>Crushed Berry</t>
  </si>
  <si>
    <t>Nostalgia Rose</t>
  </si>
  <si>
    <t>Argyle Purple</t>
  </si>
  <si>
    <t>Grape Shake</t>
  </si>
  <si>
    <t>Grape Nectar</t>
  </si>
  <si>
    <t>Tulipwood</t>
  </si>
  <si>
    <t>Dusky Orchid</t>
  </si>
  <si>
    <t>Wistful Mauve</t>
  </si>
  <si>
    <t>Zephyr</t>
  </si>
  <si>
    <t>Amaranth</t>
  </si>
  <si>
    <t>Violet Quartz</t>
  </si>
  <si>
    <t>Damson</t>
  </si>
  <si>
    <t>Bordeaux</t>
  </si>
  <si>
    <t>Mellow Mauve</t>
  </si>
  <si>
    <t>Heather Rose</t>
  </si>
  <si>
    <t>Mauve Shadows</t>
  </si>
  <si>
    <t>Mauve Mist</t>
  </si>
  <si>
    <t>Violet Ice</t>
  </si>
  <si>
    <t>Dawn Pink</t>
  </si>
  <si>
    <t>Burnished Lilac</t>
  </si>
  <si>
    <t>Fragrant Lilac</t>
  </si>
  <si>
    <t>Fig</t>
  </si>
  <si>
    <t>Port Royale</t>
  </si>
  <si>
    <t>Burgundy</t>
  </si>
  <si>
    <t>Chocolate Truffle</t>
  </si>
  <si>
    <t>Port</t>
  </si>
  <si>
    <t>Zinfandel</t>
  </si>
  <si>
    <t>Winetasting</t>
  </si>
  <si>
    <t>Decadent Chocolate</t>
  </si>
  <si>
    <t>Vineyard Wine</t>
  </si>
  <si>
    <t>Marron</t>
  </si>
  <si>
    <t>Burlwood</t>
  </si>
  <si>
    <t>Mahogany Rose</t>
  </si>
  <si>
    <t>Catawba Grape</t>
  </si>
  <si>
    <t>Huckleberry</t>
  </si>
  <si>
    <t>Fudge</t>
  </si>
  <si>
    <t>Raisin</t>
  </si>
  <si>
    <t>Puce</t>
  </si>
  <si>
    <t>Peppercorn</t>
  </si>
  <si>
    <t>Antler</t>
  </si>
  <si>
    <t>Twilight Mauve</t>
  </si>
  <si>
    <t>Rose Taupe</t>
  </si>
  <si>
    <t>Rose Brown</t>
  </si>
  <si>
    <t>Woodrose</t>
  </si>
  <si>
    <t>Sphinx</t>
  </si>
  <si>
    <t>Fawn</t>
  </si>
  <si>
    <t>Shadow Gray</t>
  </si>
  <si>
    <t>Bark</t>
  </si>
  <si>
    <t>Mushroom</t>
  </si>
  <si>
    <t>Grape Juice</t>
  </si>
  <si>
    <t>Byzantium</t>
  </si>
  <si>
    <t>Gloxinia</t>
  </si>
  <si>
    <t>Phlox</t>
  </si>
  <si>
    <t>Dahlia</t>
  </si>
  <si>
    <t>Hollyhock</t>
  </si>
  <si>
    <t>Wild Aster</t>
  </si>
  <si>
    <t>Vivid Viola</t>
  </si>
  <si>
    <t>Clover</t>
  </si>
  <si>
    <t>Dahlia Mauve</t>
  </si>
  <si>
    <t>Raspberry Radiance</t>
  </si>
  <si>
    <t>Boysenberry</t>
  </si>
  <si>
    <t>Rosebud</t>
  </si>
  <si>
    <t>Magenta Purple</t>
  </si>
  <si>
    <t>Iris Orchid</t>
  </si>
  <si>
    <t>Striking Purple</t>
  </si>
  <si>
    <t>Mulberry</t>
  </si>
  <si>
    <t>Cyclamen</t>
  </si>
  <si>
    <t>Opera Mauve</t>
  </si>
  <si>
    <t>Crocus</t>
  </si>
  <si>
    <t>Moonlite Mauve</t>
  </si>
  <si>
    <t>Lilac Chiffon</t>
  </si>
  <si>
    <t>Orchid</t>
  </si>
  <si>
    <t>Pastel Lavender</t>
  </si>
  <si>
    <t>Pink Lavender</t>
  </si>
  <si>
    <t>Sweet Lilac</t>
  </si>
  <si>
    <t>Cameo Pink</t>
  </si>
  <si>
    <t>Pink Mist</t>
  </si>
  <si>
    <t>Cashmere Rose</t>
  </si>
  <si>
    <t>Mauve Orchid</t>
  </si>
  <si>
    <t>Orchid Haze</t>
  </si>
  <si>
    <t>Wild Rose</t>
  </si>
  <si>
    <t>Polignac</t>
  </si>
  <si>
    <t>Lilas</t>
  </si>
  <si>
    <t>Orchid Smoke</t>
  </si>
  <si>
    <t>Sea Pink</t>
  </si>
  <si>
    <t>Peony</t>
  </si>
  <si>
    <t>Coral Blush</t>
  </si>
  <si>
    <t>Orchid Pink</t>
  </si>
  <si>
    <t>Almond Blossom</t>
  </si>
  <si>
    <t>Rose Shadow</t>
  </si>
  <si>
    <t>Strawberry Cream</t>
  </si>
  <si>
    <t>Potpourri</t>
  </si>
  <si>
    <t>Gossamer Pink</t>
  </si>
  <si>
    <t>Pink Dogwood</t>
  </si>
  <si>
    <t>Heavenly Pink</t>
  </si>
  <si>
    <t>Pink Nectar</t>
  </si>
  <si>
    <t>Chalk Pink</t>
  </si>
  <si>
    <t>Barely Pink</t>
  </si>
  <si>
    <t>Light Lilac</t>
  </si>
  <si>
    <t>Sangria</t>
  </si>
  <si>
    <t>Anemone</t>
  </si>
  <si>
    <t>Rhododendron</t>
  </si>
  <si>
    <t>Beaujolais</t>
  </si>
  <si>
    <t>Dry Rose</t>
  </si>
  <si>
    <t>Maroon</t>
  </si>
  <si>
    <t>Wild Ginger</t>
  </si>
  <si>
    <t>Malaga</t>
  </si>
  <si>
    <t>Rose Wine</t>
  </si>
  <si>
    <t>Mauvewood</t>
  </si>
  <si>
    <t>Rosette</t>
  </si>
  <si>
    <t>Rose Tan</t>
  </si>
  <si>
    <t>Mellow Rose</t>
  </si>
  <si>
    <t>Peachskin</t>
  </si>
  <si>
    <t>Impatiens Pink</t>
  </si>
  <si>
    <t>Seashell Pink</t>
  </si>
  <si>
    <t>Chintz Rose</t>
  </si>
  <si>
    <t>Cameo Brown</t>
  </si>
  <si>
    <t>Peach Beige</t>
  </si>
  <si>
    <t>Misty Rose</t>
  </si>
  <si>
    <t>Coral Cloud</t>
  </si>
  <si>
    <t>Rose Smoke</t>
  </si>
  <si>
    <t>Peach Whip</t>
  </si>
  <si>
    <t>Rosewater</t>
  </si>
  <si>
    <t>Lotus</t>
  </si>
  <si>
    <t>Peach Blush</t>
  </si>
  <si>
    <t>Cloud Pink</t>
  </si>
  <si>
    <t>Veiled Rose</t>
  </si>
  <si>
    <t>Cordovan</t>
  </si>
  <si>
    <t>Tawny Port</t>
  </si>
  <si>
    <t>Ruby Wine</t>
  </si>
  <si>
    <t>Cowhide</t>
  </si>
  <si>
    <t>Burnt Russet</t>
  </si>
  <si>
    <t>Apple Butter</t>
  </si>
  <si>
    <t>Tibetan Red</t>
  </si>
  <si>
    <t>Garnet</t>
  </si>
  <si>
    <t>Biking Red</t>
  </si>
  <si>
    <t>Brick Red</t>
  </si>
  <si>
    <t>Rosewood</t>
  </si>
  <si>
    <t>Rumba Red</t>
  </si>
  <si>
    <t>Jester Red</t>
  </si>
  <si>
    <t>American Beauty</t>
  </si>
  <si>
    <t>Rio Red</t>
  </si>
  <si>
    <t>Garnet Rose</t>
  </si>
  <si>
    <t>Holly Berry</t>
  </si>
  <si>
    <t>Mineral Red</t>
  </si>
  <si>
    <t>Baroque Rose</t>
  </si>
  <si>
    <t>Blush</t>
  </si>
  <si>
    <t>Bridal Rose</t>
  </si>
  <si>
    <t>Mauve Chalk</t>
  </si>
  <si>
    <t>Mauve Morn</t>
  </si>
  <si>
    <t>Pearl</t>
  </si>
  <si>
    <t>Dusty Rose</t>
  </si>
  <si>
    <t>Mauveglow</t>
  </si>
  <si>
    <t>Brandied Apricot</t>
  </si>
  <si>
    <t>Powder Pink</t>
  </si>
  <si>
    <t>Silver Pink</t>
  </si>
  <si>
    <t>Primrose Pink</t>
  </si>
  <si>
    <t>Magenta Haze</t>
  </si>
  <si>
    <t>Raspberry Rose</t>
  </si>
  <si>
    <t>Cactus Flower</t>
  </si>
  <si>
    <t>Phlox Pink</t>
  </si>
  <si>
    <t>Super Pink</t>
  </si>
  <si>
    <t>Rose Violet</t>
  </si>
  <si>
    <t>Very Berry</t>
  </si>
  <si>
    <t>Carmine Rose</t>
  </si>
  <si>
    <t>Lilac Rose</t>
  </si>
  <si>
    <t>Magenta</t>
  </si>
  <si>
    <t>Pink Carnation</t>
  </si>
  <si>
    <t>Beetroot Purple</t>
  </si>
  <si>
    <t>Raspberry Sorbet</t>
  </si>
  <si>
    <t>Fandango Pink</t>
  </si>
  <si>
    <t>Hot Pink</t>
  </si>
  <si>
    <t>Carmine</t>
  </si>
  <si>
    <t>Shocking Pink</t>
  </si>
  <si>
    <t>Chateau Rose</t>
  </si>
  <si>
    <t>Azalea Pink</t>
  </si>
  <si>
    <t>Wild Orchid</t>
  </si>
  <si>
    <t>Aurora Pink</t>
  </si>
  <si>
    <t>Sachet Pink</t>
  </si>
  <si>
    <t>Morning Glory</t>
  </si>
  <si>
    <t>Ibis Rose</t>
  </si>
  <si>
    <t>Fuchsia Pink</t>
  </si>
  <si>
    <t>Rosebloom</t>
  </si>
  <si>
    <t>Lilac Sachet</t>
  </si>
  <si>
    <t>Pink Lady</t>
  </si>
  <si>
    <t>Persian Red</t>
  </si>
  <si>
    <t>Rose Red</t>
  </si>
  <si>
    <t>Barberry</t>
  </si>
  <si>
    <t>Raspberry Wine</t>
  </si>
  <si>
    <t>Virtual Pink</t>
  </si>
  <si>
    <t>Teaberry</t>
  </si>
  <si>
    <t>Rouge Red</t>
  </si>
  <si>
    <t>Raspberry</t>
  </si>
  <si>
    <t>Azalea</t>
  </si>
  <si>
    <t>Paradise Pink</t>
  </si>
  <si>
    <t>Geranium</t>
  </si>
  <si>
    <t>Calypso Coral</t>
  </si>
  <si>
    <t>Strawberry Pink</t>
  </si>
  <si>
    <t>Geranium Pink</t>
  </si>
  <si>
    <t>Salmon Rose</t>
  </si>
  <si>
    <t>Rapture Rose</t>
  </si>
  <si>
    <t>Bubblegum</t>
  </si>
  <si>
    <t>Desert Rose</t>
  </si>
  <si>
    <t>Pink Lemonade</t>
  </si>
  <si>
    <t>Confetti</t>
  </si>
  <si>
    <t>Flamingo Pink</t>
  </si>
  <si>
    <t>Peach Blossom</t>
  </si>
  <si>
    <t>Pink Icing</t>
  </si>
  <si>
    <t>Candlelight Peach</t>
  </si>
  <si>
    <t>Peaches N' Cream</t>
  </si>
  <si>
    <t>Blossom</t>
  </si>
  <si>
    <t>Formula One</t>
  </si>
  <si>
    <t>Chili Pepper</t>
  </si>
  <si>
    <t>Chinese Red</t>
  </si>
  <si>
    <t>Mars Red</t>
  </si>
  <si>
    <t>Crimson</t>
  </si>
  <si>
    <t>Scarlet</t>
  </si>
  <si>
    <t>Lollipop</t>
  </si>
  <si>
    <t>Ski Patrol</t>
  </si>
  <si>
    <t>Rococco Red</t>
  </si>
  <si>
    <t>High Risk Red</t>
  </si>
  <si>
    <t>Fiery Red</t>
  </si>
  <si>
    <t>Tomato</t>
  </si>
  <si>
    <t>Aurora Red</t>
  </si>
  <si>
    <t>Bittersweet</t>
  </si>
  <si>
    <t>Molten Lava</t>
  </si>
  <si>
    <t>Paprika</t>
  </si>
  <si>
    <t>Emberglow</t>
  </si>
  <si>
    <t>Burnt Sienna</t>
  </si>
  <si>
    <t>Camellia</t>
  </si>
  <si>
    <t>Nasturtium</t>
  </si>
  <si>
    <t>Orange.com</t>
  </si>
  <si>
    <t>Spicy Orange</t>
  </si>
  <si>
    <t>Fiesta</t>
  </si>
  <si>
    <t>Cherry Tomato</t>
  </si>
  <si>
    <t>Mandarin Red</t>
  </si>
  <si>
    <t>Grenadine</t>
  </si>
  <si>
    <t>Tigerlily</t>
  </si>
  <si>
    <t>Hibiscus</t>
  </si>
  <si>
    <t>Cardinal</t>
  </si>
  <si>
    <t>Poinsettia</t>
  </si>
  <si>
    <t>Chrysanthemum</t>
  </si>
  <si>
    <t>Rose of Sharon</t>
  </si>
  <si>
    <t>Cranberry</t>
  </si>
  <si>
    <t>Dubarry</t>
  </si>
  <si>
    <t>Spiced Coral</t>
  </si>
  <si>
    <t>Porcelain Rose</t>
  </si>
  <si>
    <t>Georgia Peach</t>
  </si>
  <si>
    <t>Shell Pink</t>
  </si>
  <si>
    <t>Hot Coral</t>
  </si>
  <si>
    <t>Persimmon</t>
  </si>
  <si>
    <t>Fresh Salmon</t>
  </si>
  <si>
    <t>Coral</t>
  </si>
  <si>
    <t>Papaya Punch</t>
  </si>
  <si>
    <t>Crabapple</t>
  </si>
  <si>
    <t>Burnt Coral</t>
  </si>
  <si>
    <t>Peach Pink</t>
  </si>
  <si>
    <t>Desert Flower</t>
  </si>
  <si>
    <t>Peach Amber</t>
  </si>
  <si>
    <t>Salmon</t>
  </si>
  <si>
    <t>Peach Nectar</t>
  </si>
  <si>
    <t>Lantana</t>
  </si>
  <si>
    <t>Lobster Bisque</t>
  </si>
  <si>
    <t>Coral Almond</t>
  </si>
  <si>
    <t>Apricot Blush</t>
  </si>
  <si>
    <t>Peach Pearl</t>
  </si>
  <si>
    <t>Peach Melba</t>
  </si>
  <si>
    <t>Peach Bud</t>
  </si>
  <si>
    <t>Burnt Henna</t>
  </si>
  <si>
    <t>Pompeian Red</t>
  </si>
  <si>
    <t>Faded Rose</t>
  </si>
  <si>
    <t>Barn Red</t>
  </si>
  <si>
    <t>Ketchup</t>
  </si>
  <si>
    <t>Tabasco</t>
  </si>
  <si>
    <t>Redwood</t>
  </si>
  <si>
    <t>Etruscan Red</t>
  </si>
  <si>
    <t>Burnt Brick</t>
  </si>
  <si>
    <t>Bruschetta</t>
  </si>
  <si>
    <t>Apricot Brandy</t>
  </si>
  <si>
    <t>Aragon</t>
  </si>
  <si>
    <t>Dusty Cedar</t>
  </si>
  <si>
    <t>Canyon Rose</t>
  </si>
  <si>
    <t>Old Rose</t>
  </si>
  <si>
    <t>Ash Rose</t>
  </si>
  <si>
    <t>Brick Dust</t>
  </si>
  <si>
    <t>Rose Dawn</t>
  </si>
  <si>
    <t>Light Mahogany</t>
  </si>
  <si>
    <t>Cedar Wood</t>
  </si>
  <si>
    <t>Desert Sand</t>
  </si>
  <si>
    <t>Canyon Clay</t>
  </si>
  <si>
    <t>Coral Haze</t>
  </si>
  <si>
    <t>Tawny Orange</t>
  </si>
  <si>
    <t>Muted Clay</t>
  </si>
  <si>
    <t>Shrimp</t>
  </si>
  <si>
    <t>Coral Pink</t>
  </si>
  <si>
    <t>Dusty Pink</t>
  </si>
  <si>
    <t>Peach Parfait</t>
  </si>
  <si>
    <t>Tropical Peach</t>
  </si>
  <si>
    <t>Picante</t>
  </si>
  <si>
    <t>Bossa Nova</t>
  </si>
  <si>
    <t>Cinnabar</t>
  </si>
  <si>
    <t>Ginger Spice</t>
  </si>
  <si>
    <t>Autumn Glaze</t>
  </si>
  <si>
    <t>Tandori Spice</t>
  </si>
  <si>
    <t>Auburn</t>
  </si>
  <si>
    <t>Chili</t>
  </si>
  <si>
    <t>Orange Rust</t>
  </si>
  <si>
    <t>Burnt Ochre</t>
  </si>
  <si>
    <t>Ginger</t>
  </si>
  <si>
    <t>Flamingo</t>
  </si>
  <si>
    <t>Langoustino</t>
  </si>
  <si>
    <t>Melon</t>
  </si>
  <si>
    <t>Dusty Orange</t>
  </si>
  <si>
    <t>Cadmium Orange</t>
  </si>
  <si>
    <t>Shell Coral</t>
  </si>
  <si>
    <t>Coral Reef</t>
  </si>
  <si>
    <t>Canteloupe</t>
  </si>
  <si>
    <t>Peach</t>
  </si>
  <si>
    <t>Mango</t>
  </si>
  <si>
    <t>Carnelian</t>
  </si>
  <si>
    <t>Brandied Melon</t>
  </si>
  <si>
    <t>Canyon Sunset</t>
  </si>
  <si>
    <t>Apricot Wash</t>
  </si>
  <si>
    <t>Coral Sands</t>
  </si>
  <si>
    <t>Beach Sand</t>
  </si>
  <si>
    <t>Creampuff</t>
  </si>
  <si>
    <t>Peach Fuzz</t>
  </si>
  <si>
    <t>Caramel Cream</t>
  </si>
  <si>
    <t>Cream Blush</t>
  </si>
  <si>
    <t>Almond Cream</t>
  </si>
  <si>
    <t>Bleached Apricot</t>
  </si>
  <si>
    <t>Flame</t>
  </si>
  <si>
    <t>Firecracker</t>
  </si>
  <si>
    <t>Vermillion Orange</t>
  </si>
  <si>
    <t>Carrot</t>
  </si>
  <si>
    <t>Nectarine</t>
  </si>
  <si>
    <t>Coral Rose</t>
  </si>
  <si>
    <t>Mandarin Orange</t>
  </si>
  <si>
    <t>Vibrant Orange</t>
  </si>
  <si>
    <t>Orange Peel</t>
  </si>
  <si>
    <t>Bird of Paradise</t>
  </si>
  <si>
    <t>Autumn Sunset</t>
  </si>
  <si>
    <t>Orange Popsicle</t>
  </si>
  <si>
    <t>Persimmon Orange</t>
  </si>
  <si>
    <t>Autumn Glory</t>
  </si>
  <si>
    <t>Bright Marigold</t>
  </si>
  <si>
    <t>Blazing Orange</t>
  </si>
  <si>
    <t>Apricot Orange</t>
  </si>
  <si>
    <t>Burnt Orange</t>
  </si>
  <si>
    <t>Amberglow</t>
  </si>
  <si>
    <t>Harvest Pumpkin</t>
  </si>
  <si>
    <t>Russet Orange</t>
  </si>
  <si>
    <t>Orange Ochre</t>
  </si>
  <si>
    <t>Copper Tan</t>
  </si>
  <si>
    <t>Coral Gold</t>
  </si>
  <si>
    <t>Mock Orange</t>
  </si>
  <si>
    <t>Muskmelon</t>
  </si>
  <si>
    <t>Peach Cobbler</t>
  </si>
  <si>
    <t>Pumpkin</t>
  </si>
  <si>
    <t>Salmon Buff</t>
  </si>
  <si>
    <t>Apricot Buff</t>
  </si>
  <si>
    <t>Topaz</t>
  </si>
  <si>
    <t>Apricot Tan</t>
  </si>
  <si>
    <t>Gold Earth</t>
  </si>
  <si>
    <t>Apricot Nectar</t>
  </si>
  <si>
    <t>Apricot Ice</t>
  </si>
  <si>
    <t>Apricot</t>
  </si>
  <si>
    <t>Dark Cheddar</t>
  </si>
  <si>
    <t>Gold Fusion</t>
  </si>
  <si>
    <t>Radiant Yellow</t>
  </si>
  <si>
    <t>Cadmium Yellow</t>
  </si>
  <si>
    <t>Zinnia</t>
  </si>
  <si>
    <t>Saffron</t>
  </si>
  <si>
    <t>Buckskin</t>
  </si>
  <si>
    <t>Nugget</t>
  </si>
  <si>
    <t>Yam</t>
  </si>
  <si>
    <t>Butterscotch</t>
  </si>
  <si>
    <t>Marigold</t>
  </si>
  <si>
    <t>Chamois</t>
  </si>
  <si>
    <t>Buff Orange</t>
  </si>
  <si>
    <t>Warm Apricot</t>
  </si>
  <si>
    <t>Apricot Sherbet</t>
  </si>
  <si>
    <t>Sunburst</t>
  </si>
  <si>
    <t>Apricot Cream</t>
  </si>
  <si>
    <t>Clay</t>
  </si>
  <si>
    <t>Desert Mist</t>
  </si>
  <si>
    <t>Buff</t>
  </si>
  <si>
    <t>Desert Dust</t>
  </si>
  <si>
    <t>Wheat</t>
  </si>
  <si>
    <t>Sudan Brown</t>
  </si>
  <si>
    <t>Rubber</t>
  </si>
  <si>
    <t>Inca Gold</t>
  </si>
  <si>
    <t>Spruce Yellow</t>
  </si>
  <si>
    <t>Oak Buff</t>
  </si>
  <si>
    <t>Taffy</t>
  </si>
  <si>
    <t>Cathay Spice</t>
  </si>
  <si>
    <t>Sunflower</t>
  </si>
  <si>
    <t>Artisan's Gold</t>
  </si>
  <si>
    <t>Citrus</t>
  </si>
  <si>
    <t>Banana</t>
  </si>
  <si>
    <t>Amber</t>
  </si>
  <si>
    <t>Beeswax</t>
  </si>
  <si>
    <t>Impala</t>
  </si>
  <si>
    <t>Amber Yellow</t>
  </si>
  <si>
    <t>Flax</t>
  </si>
  <si>
    <t>New Wheat</t>
  </si>
  <si>
    <t>Sahara Sun</t>
  </si>
  <si>
    <t>Buff Yellow</t>
  </si>
  <si>
    <t>Sunset Gold</t>
  </si>
  <si>
    <t>Cornsilk</t>
  </si>
  <si>
    <t>Old Gold</t>
  </si>
  <si>
    <t>Spectra Yellow</t>
  </si>
  <si>
    <t>Daffodil</t>
  </si>
  <si>
    <t>Yolk Yellow</t>
  </si>
  <si>
    <t>Banana Cream</t>
  </si>
  <si>
    <t>Snapdragon</t>
  </si>
  <si>
    <t>Breen</t>
  </si>
  <si>
    <t>Cumin</t>
  </si>
  <si>
    <t>Dijon</t>
  </si>
  <si>
    <t>Apple Cinnamon</t>
  </si>
  <si>
    <t>Bistre</t>
  </si>
  <si>
    <t>Medal Bronze</t>
  </si>
  <si>
    <t>Wood Thrush</t>
  </si>
  <si>
    <t>Curry</t>
  </si>
  <si>
    <t>Marzipan</t>
  </si>
  <si>
    <t>Amber Gold</t>
  </si>
  <si>
    <t>Narcissus</t>
  </si>
  <si>
    <t>Bright Gold</t>
  </si>
  <si>
    <t>Tinsel</t>
  </si>
  <si>
    <t>Mineral Yellow</t>
  </si>
  <si>
    <t>Ochre</t>
  </si>
  <si>
    <t>Antelope</t>
  </si>
  <si>
    <t>Harvest Gold</t>
  </si>
  <si>
    <t>Fall Leaf</t>
  </si>
  <si>
    <t>Chinese Yellow</t>
  </si>
  <si>
    <t>Arrowwood</t>
  </si>
  <si>
    <t>Tawny Olive</t>
  </si>
  <si>
    <t>Honey</t>
  </si>
  <si>
    <t>Sauterne</t>
  </si>
  <si>
    <t>Misted Yellow</t>
  </si>
  <si>
    <t>Super Lemon</t>
  </si>
  <si>
    <t>Primrose Yellow</t>
  </si>
  <si>
    <t>Popcorn</t>
  </si>
  <si>
    <t>Sunshine</t>
  </si>
  <si>
    <t>Mellow Yellow</t>
  </si>
  <si>
    <t>Vibrant Yellow</t>
  </si>
  <si>
    <t>Dandelion</t>
  </si>
  <si>
    <t>Lemon</t>
  </si>
  <si>
    <t>Maize</t>
  </si>
  <si>
    <t>Green Sheen</t>
  </si>
  <si>
    <t>Buttercup</t>
  </si>
  <si>
    <t>Blazing Yellow</t>
  </si>
  <si>
    <t>Aurora</t>
  </si>
  <si>
    <t>Dusky Citron</t>
  </si>
  <si>
    <t>Muted Lime</t>
  </si>
  <si>
    <t>Cream Gold</t>
  </si>
  <si>
    <t>Yellow Cream</t>
  </si>
  <si>
    <t>Canary Yellow</t>
  </si>
  <si>
    <t>Limelight</t>
  </si>
  <si>
    <t>French Vanilla</t>
  </si>
  <si>
    <t>Lemonade</t>
  </si>
  <si>
    <t>Tender Yellow</t>
  </si>
  <si>
    <t>Elfin Yellow</t>
  </si>
  <si>
    <t>Wax Yellow</t>
  </si>
  <si>
    <t>Burnished Gold</t>
  </si>
  <si>
    <t>Antique Gold</t>
  </si>
  <si>
    <t>Olivenite</t>
  </si>
  <si>
    <t>Southern Moss</t>
  </si>
  <si>
    <t>Cocoon</t>
  </si>
  <si>
    <t>Hemp</t>
  </si>
  <si>
    <t>Green Sulphur</t>
  </si>
  <si>
    <t>Oil Yellow</t>
  </si>
  <si>
    <t>Celery</t>
  </si>
  <si>
    <t>Dried Moss</t>
  </si>
  <si>
    <t>Acacia</t>
  </si>
  <si>
    <t>Olive Oil</t>
  </si>
  <si>
    <t>Cress Green</t>
  </si>
  <si>
    <t>Pampas</t>
  </si>
  <si>
    <t>Bamboo</t>
  </si>
  <si>
    <t>Raffia</t>
  </si>
  <si>
    <t>Silver Fern</t>
  </si>
  <si>
    <t>Boulder</t>
  </si>
  <si>
    <t>Parsnip</t>
  </si>
  <si>
    <t>Reed Yellow</t>
  </si>
  <si>
    <t>Sea Mist</t>
  </si>
  <si>
    <t>Chino Green</t>
  </si>
  <si>
    <t>Dusty Yellow</t>
  </si>
  <si>
    <t>Rattan</t>
  </si>
  <si>
    <t>Jojoba</t>
  </si>
  <si>
    <t>Straw</t>
  </si>
  <si>
    <t>Sunlight</t>
  </si>
  <si>
    <t>Transparent Yellow</t>
  </si>
  <si>
    <t>Afterglow</t>
  </si>
  <si>
    <t>Russet Brown</t>
  </si>
  <si>
    <t>Henna</t>
  </si>
  <si>
    <t>Andorra</t>
  </si>
  <si>
    <t>Hot Chocolate</t>
  </si>
  <si>
    <t>Mahogany</t>
  </si>
  <si>
    <t>Brown Stone</t>
  </si>
  <si>
    <t>Rum Raisin</t>
  </si>
  <si>
    <t>French Roast</t>
  </si>
  <si>
    <t>Cognac</t>
  </si>
  <si>
    <t>Nutmeg</t>
  </si>
  <si>
    <t>Cinnamon</t>
  </si>
  <si>
    <t>Fudgesickle</t>
  </si>
  <si>
    <t>Mink</t>
  </si>
  <si>
    <t>Sable</t>
  </si>
  <si>
    <t>Brunette</t>
  </si>
  <si>
    <t>Root Beer</t>
  </si>
  <si>
    <t>Cappuccino</t>
  </si>
  <si>
    <t>Sequoia</t>
  </si>
  <si>
    <t>Chutney</t>
  </si>
  <si>
    <t>Copper Brown</t>
  </si>
  <si>
    <t>Brown Patina</t>
  </si>
  <si>
    <t>Coconut Shell</t>
  </si>
  <si>
    <t>Brownie</t>
  </si>
  <si>
    <t>Clove</t>
  </si>
  <si>
    <t>Acorn</t>
  </si>
  <si>
    <t>Rawhide</t>
  </si>
  <si>
    <t>Raw Umber</t>
  </si>
  <si>
    <t>Copper Coin</t>
  </si>
  <si>
    <t>Copper</t>
  </si>
  <si>
    <t>Rich Gold</t>
  </si>
  <si>
    <t>Champagne Beige</t>
  </si>
  <si>
    <t>Frosted Almond</t>
  </si>
  <si>
    <t>Bombay Brown</t>
  </si>
  <si>
    <t>Rust</t>
  </si>
  <si>
    <t>Raw Sienna</t>
  </si>
  <si>
    <t>Autumn Leaf</t>
  </si>
  <si>
    <t>Sunburn</t>
  </si>
  <si>
    <t>Pheasant</t>
  </si>
  <si>
    <t>Ginger Bread</t>
  </si>
  <si>
    <t>Sierra</t>
  </si>
  <si>
    <t>Mocha Bisque</t>
  </si>
  <si>
    <t>Amber Brown</t>
  </si>
  <si>
    <t>Caramel</t>
  </si>
  <si>
    <t>Sandstone</t>
  </si>
  <si>
    <t>Glazed Ginger</t>
  </si>
  <si>
    <t>Leather Brown</t>
  </si>
  <si>
    <t>Pecan Brown</t>
  </si>
  <si>
    <t>Adobe</t>
  </si>
  <si>
    <t>Bran</t>
  </si>
  <si>
    <t>Mocha Mousse</t>
  </si>
  <si>
    <t>Hazel</t>
  </si>
  <si>
    <t>Thrush</t>
  </si>
  <si>
    <t>Lion</t>
  </si>
  <si>
    <t>Cashew</t>
  </si>
  <si>
    <t>Almond</t>
  </si>
  <si>
    <t>Butterum</t>
  </si>
  <si>
    <t>Biscuit</t>
  </si>
  <si>
    <t>Sandstorm</t>
  </si>
  <si>
    <t>Peach Bloom</t>
  </si>
  <si>
    <t>Dusty Coral</t>
  </si>
  <si>
    <t>Almost Apricot</t>
  </si>
  <si>
    <t>Pink Sand</t>
  </si>
  <si>
    <t>Peach Nougat</t>
  </si>
  <si>
    <t>Bisque</t>
  </si>
  <si>
    <t>Cork</t>
  </si>
  <si>
    <t>Tuscany</t>
  </si>
  <si>
    <t>Maple Sugar</t>
  </si>
  <si>
    <t>Spanish Villa</t>
  </si>
  <si>
    <t>Rose Cloud</t>
  </si>
  <si>
    <t>Cameo Rose</t>
  </si>
  <si>
    <t>Brush</t>
  </si>
  <si>
    <t>Sirocco</t>
  </si>
  <si>
    <t>Shell</t>
  </si>
  <si>
    <t>Whisper Pink</t>
  </si>
  <si>
    <t>Pink Tint</t>
  </si>
  <si>
    <t>Soft Pink</t>
  </si>
  <si>
    <t>Pink Champagne</t>
  </si>
  <si>
    <t>Linen</t>
  </si>
  <si>
    <t>Amberlight</t>
  </si>
  <si>
    <t>Bellini</t>
  </si>
  <si>
    <t>Alesan</t>
  </si>
  <si>
    <t>Tender Peach</t>
  </si>
  <si>
    <t>Nude</t>
  </si>
  <si>
    <t>Tawny Brown</t>
  </si>
  <si>
    <t>Tawny Birch</t>
  </si>
  <si>
    <t>Camel</t>
  </si>
  <si>
    <t>Toast</t>
  </si>
  <si>
    <t>Toasted Nut</t>
  </si>
  <si>
    <t>Macaroon</t>
  </si>
  <si>
    <t>Beaver Fur</t>
  </si>
  <si>
    <t>Burro</t>
  </si>
  <si>
    <t>Praline</t>
  </si>
  <si>
    <t>Roebuck</t>
  </si>
  <si>
    <t>Moonlight</t>
  </si>
  <si>
    <t>Ginger Snap</t>
  </si>
  <si>
    <t>Woodsmoke</t>
  </si>
  <si>
    <t>Amphora</t>
  </si>
  <si>
    <t>Almondine</t>
  </si>
  <si>
    <t>Chanterelle</t>
  </si>
  <si>
    <t>Stucco</t>
  </si>
  <si>
    <t>Warm Taupe</t>
  </si>
  <si>
    <t>Light Taupe</t>
  </si>
  <si>
    <t>Doeskin</t>
  </si>
  <si>
    <t>Sesame</t>
  </si>
  <si>
    <t>Smoke Gray</t>
  </si>
  <si>
    <t>Cream Tan</t>
  </si>
  <si>
    <t>Sand Dollar</t>
  </si>
  <si>
    <t>Eggnog</t>
  </si>
  <si>
    <t>Shifting Sand</t>
  </si>
  <si>
    <t>Appleblossom</t>
  </si>
  <si>
    <t>Ivory Cream</t>
  </si>
  <si>
    <t>Mother of Pearl</t>
  </si>
  <si>
    <t>Novelle Peach</t>
  </si>
  <si>
    <t>Shopping Bag</t>
  </si>
  <si>
    <t>Chestnut</t>
  </si>
  <si>
    <t>Java</t>
  </si>
  <si>
    <t>Bracken</t>
  </si>
  <si>
    <t>Carafe</t>
  </si>
  <si>
    <t>Dark Earth</t>
  </si>
  <si>
    <t>Chocolate Brown</t>
  </si>
  <si>
    <t>Demitasse</t>
  </si>
  <si>
    <t>Cub</t>
  </si>
  <si>
    <t>Shitake</t>
  </si>
  <si>
    <t>Desert Palm</t>
  </si>
  <si>
    <t>Teak</t>
  </si>
  <si>
    <t>Ermine</t>
  </si>
  <si>
    <t>Otter</t>
  </si>
  <si>
    <t>Sepia</t>
  </si>
  <si>
    <t>Kangaroo</t>
  </si>
  <si>
    <t>Friar Brown</t>
  </si>
  <si>
    <t>Mustang</t>
  </si>
  <si>
    <t>Cocoa Brown</t>
  </si>
  <si>
    <t>Aztec</t>
  </si>
  <si>
    <t>Partridge</t>
  </si>
  <si>
    <t>Monk's Robe</t>
  </si>
  <si>
    <t>Dachshund</t>
  </si>
  <si>
    <t>Toffee</t>
  </si>
  <si>
    <t>Bison</t>
  </si>
  <si>
    <t>Tobacco Brown</t>
  </si>
  <si>
    <t>Brown Sugar</t>
  </si>
  <si>
    <t>Chipmunk</t>
  </si>
  <si>
    <t>Antique Bronze</t>
  </si>
  <si>
    <t>Kelp</t>
  </si>
  <si>
    <t>Dull Gold</t>
  </si>
  <si>
    <t>Lark</t>
  </si>
  <si>
    <t>Mojave Desert</t>
  </si>
  <si>
    <t>Green Haze</t>
  </si>
  <si>
    <t>Tannin</t>
  </si>
  <si>
    <t>Cornstalk</t>
  </si>
  <si>
    <t>Incense</t>
  </si>
  <si>
    <t>Pebble</t>
  </si>
  <si>
    <t>Bleached Sand</t>
  </si>
  <si>
    <t>Frozen Dew</t>
  </si>
  <si>
    <t>Nougat</t>
  </si>
  <si>
    <t>Natural</t>
  </si>
  <si>
    <t>Nomad</t>
  </si>
  <si>
    <t>Cuban Sand</t>
  </si>
  <si>
    <t>Warm Sand</t>
  </si>
  <si>
    <t>Candied Ginger</t>
  </si>
  <si>
    <t>Safari</t>
  </si>
  <si>
    <t>Indian Tan</t>
  </si>
  <si>
    <t>Tan</t>
  </si>
  <si>
    <t>Doe</t>
  </si>
  <si>
    <t>Beige</t>
  </si>
  <si>
    <t>Almond Buff</t>
  </si>
  <si>
    <t>Sheepskin</t>
  </si>
  <si>
    <t>Apricot Illusion</t>
  </si>
  <si>
    <t>Mellow Buff</t>
  </si>
  <si>
    <t>Gray Sand</t>
  </si>
  <si>
    <t>Vanilla Cream</t>
  </si>
  <si>
    <t>Autumn Blonde</t>
  </si>
  <si>
    <t>Dawn</t>
  </si>
  <si>
    <t>Phantom</t>
  </si>
  <si>
    <t>Moonless Night</t>
  </si>
  <si>
    <t>Anthracite</t>
  </si>
  <si>
    <t>Stretch Limo</t>
  </si>
  <si>
    <t>Plum Kitten</t>
  </si>
  <si>
    <t>Licorice</t>
  </si>
  <si>
    <t>After Dark</t>
  </si>
  <si>
    <t>Turkish Coffee</t>
  </si>
  <si>
    <t>Raven</t>
  </si>
  <si>
    <t>Iron</t>
  </si>
  <si>
    <t>Tarmac</t>
  </si>
  <si>
    <t>Wren</t>
  </si>
  <si>
    <t>Black Olive</t>
  </si>
  <si>
    <t>Peat</t>
  </si>
  <si>
    <t>Black Ink</t>
  </si>
  <si>
    <t>Beluga</t>
  </si>
  <si>
    <t>Canteen</t>
  </si>
  <si>
    <t>Major Brown</t>
  </si>
  <si>
    <t>Chocolate Chip</t>
  </si>
  <si>
    <t>Beech</t>
  </si>
  <si>
    <t>Capers</t>
  </si>
  <si>
    <t>Stone Gray</t>
  </si>
  <si>
    <t>Fossil</t>
  </si>
  <si>
    <t>Rabbit</t>
  </si>
  <si>
    <t>Shale</t>
  </si>
  <si>
    <t>Excalibur</t>
  </si>
  <si>
    <t>Dark Gull Gray</t>
  </si>
  <si>
    <t>Cloudburst</t>
  </si>
  <si>
    <t>Ash</t>
  </si>
  <si>
    <t>Nine Iron</t>
  </si>
  <si>
    <t>Pewter</t>
  </si>
  <si>
    <t>Charcoal Gray</t>
  </si>
  <si>
    <t>Castlerock</t>
  </si>
  <si>
    <t>Wind Chime</t>
  </si>
  <si>
    <t>Gargoyle</t>
  </si>
  <si>
    <t>Gunmetal</t>
  </si>
  <si>
    <t>Smoked Pearl</t>
  </si>
  <si>
    <t>Wild Dove</t>
  </si>
  <si>
    <t>Opal Gray</t>
  </si>
  <si>
    <t>Pigeon</t>
  </si>
  <si>
    <t>Mirage Gray</t>
  </si>
  <si>
    <t>Blue Fox</t>
  </si>
  <si>
    <t>Metal</t>
  </si>
  <si>
    <t>Cinder</t>
  </si>
  <si>
    <t>Steeple Gray</t>
  </si>
  <si>
    <t>Elephant Skin</t>
  </si>
  <si>
    <t>Flint Gray</t>
  </si>
  <si>
    <t>Drizzle</t>
  </si>
  <si>
    <t>Dove</t>
  </si>
  <si>
    <t>Limestone</t>
  </si>
  <si>
    <t>High-rise</t>
  </si>
  <si>
    <t>Vapor Blue</t>
  </si>
  <si>
    <t>Lunar Rock</t>
  </si>
  <si>
    <t>Gray Violet</t>
  </si>
  <si>
    <t>Dawn Blue</t>
  </si>
  <si>
    <t>Moon Mist</t>
  </si>
  <si>
    <t>Castor Gray</t>
  </si>
  <si>
    <t>Rock Ridge</t>
  </si>
  <si>
    <t>Pussywillow Gray</t>
  </si>
  <si>
    <t>Silver Lining</t>
  </si>
  <si>
    <t>Moonstruck</t>
  </si>
  <si>
    <t>Fungi</t>
  </si>
  <si>
    <t>Moon Rock</t>
  </si>
  <si>
    <t>Atmosphere</t>
  </si>
  <si>
    <t>String</t>
  </si>
  <si>
    <t>Chateau Gray</t>
  </si>
  <si>
    <t>Silver Gray</t>
  </si>
  <si>
    <t>White Sand</t>
  </si>
  <si>
    <t>Goat</t>
  </si>
  <si>
    <t>Feather Gray</t>
  </si>
  <si>
    <t>Peyote</t>
  </si>
  <si>
    <t>Rainy Day</t>
  </si>
  <si>
    <t>Gray Morn</t>
  </si>
  <si>
    <t>Oatmeal</t>
  </si>
  <si>
    <t>Moonbeam</t>
  </si>
  <si>
    <t>Walnut</t>
  </si>
  <si>
    <t>Brindle</t>
  </si>
  <si>
    <t>Bungee Cord</t>
  </si>
  <si>
    <t>Cobblestone</t>
  </si>
  <si>
    <t>Simply Taupe</t>
  </si>
  <si>
    <t>Pumice Stone</t>
  </si>
  <si>
    <t>Silver Mink</t>
  </si>
  <si>
    <t>Timber Wolf</t>
  </si>
  <si>
    <t>Taupe Gray</t>
  </si>
  <si>
    <t>Tuffet</t>
  </si>
  <si>
    <t>Plaza Taupe</t>
  </si>
  <si>
    <t>Oxford Tan</t>
  </si>
  <si>
    <t>Coriander</t>
  </si>
  <si>
    <t>Chinchilla</t>
  </si>
  <si>
    <t>Seneca Rock</t>
  </si>
  <si>
    <t>Dune</t>
  </si>
  <si>
    <t>Laurel Oak</t>
  </si>
  <si>
    <t>Olive Gray</t>
  </si>
  <si>
    <t>Twill</t>
  </si>
  <si>
    <t>Eucalyptus</t>
  </si>
  <si>
    <t>Cement</t>
  </si>
  <si>
    <t>Castle Wall</t>
  </si>
  <si>
    <t>Alfalfa</t>
  </si>
  <si>
    <t>Pelican</t>
  </si>
  <si>
    <t>Tidal Foam</t>
  </si>
  <si>
    <t>Overcast</t>
  </si>
  <si>
    <t>Silver Green</t>
  </si>
  <si>
    <t>Light Gray</t>
  </si>
  <si>
    <t>Wood Ash</t>
  </si>
  <si>
    <t>Gravel</t>
  </si>
  <si>
    <t>Putty</t>
  </si>
  <si>
    <t>Moth</t>
  </si>
  <si>
    <t>Asparagus Green</t>
  </si>
  <si>
    <t>Winter Wheat</t>
  </si>
  <si>
    <t>Biscotti</t>
  </si>
  <si>
    <t>Chamomile</t>
  </si>
  <si>
    <t>Summer Melon</t>
  </si>
  <si>
    <t>Apricot Gelato</t>
  </si>
  <si>
    <t>Cornhusk</t>
  </si>
  <si>
    <t>Hushed Green</t>
  </si>
  <si>
    <t>Blue Flower</t>
  </si>
  <si>
    <t>Blue Blush</t>
  </si>
  <si>
    <t>Barely Blue</t>
  </si>
  <si>
    <t>Billowing Sail</t>
  </si>
  <si>
    <t>Murmur</t>
  </si>
  <si>
    <t>Bluewash</t>
  </si>
  <si>
    <t>Hint of Mint</t>
  </si>
  <si>
    <t>Bit of Blue</t>
  </si>
  <si>
    <t>Mystic Blue</t>
  </si>
  <si>
    <t>Frost</t>
  </si>
  <si>
    <t>Icicle</t>
  </si>
  <si>
    <t>Vaporous Gray</t>
  </si>
  <si>
    <t>Ice</t>
  </si>
  <si>
    <t>Summer Shower</t>
  </si>
  <si>
    <t>Lily White</t>
  </si>
  <si>
    <t>Almost Mauve</t>
  </si>
  <si>
    <t>Delicacy</t>
  </si>
  <si>
    <t>Cream Pink</t>
  </si>
  <si>
    <t>Angel Wing</t>
  </si>
  <si>
    <t>Bridal Blush</t>
  </si>
  <si>
    <t>Pastel Parchment</t>
  </si>
  <si>
    <t>Dew</t>
  </si>
  <si>
    <t>Sheer Pink</t>
  </si>
  <si>
    <t>Navajo</t>
  </si>
  <si>
    <t>Powder Puff</t>
  </si>
  <si>
    <t>Pearled Ivory</t>
  </si>
  <si>
    <t>Ecru</t>
  </si>
  <si>
    <t>Parchment</t>
  </si>
  <si>
    <t>Sandshell</t>
  </si>
  <si>
    <t>Fog</t>
  </si>
  <si>
    <t>Tapioca</t>
  </si>
  <si>
    <t>Whitecap Gray</t>
  </si>
  <si>
    <t>White Swan</t>
  </si>
  <si>
    <t>Italian Straw</t>
  </si>
  <si>
    <t>Banana Crepe</t>
  </si>
  <si>
    <t>Vanilla Custard</t>
  </si>
  <si>
    <t>Alabaster Gleam</t>
  </si>
  <si>
    <t>Rutabaga</t>
  </si>
  <si>
    <t>Almond Oil</t>
  </si>
  <si>
    <t>Vanilla</t>
  </si>
  <si>
    <t>Cloud Cream</t>
  </si>
  <si>
    <t>Seedpearl</t>
  </si>
  <si>
    <t>Angora</t>
  </si>
  <si>
    <t>Papyrus</t>
  </si>
  <si>
    <t>Silver Birch</t>
  </si>
  <si>
    <t>Birch</t>
  </si>
  <si>
    <t>Turtledove</t>
  </si>
  <si>
    <t>White Asparagus</t>
  </si>
  <si>
    <t>Pristine</t>
  </si>
  <si>
    <t>Blanc de Blanc</t>
  </si>
  <si>
    <t>Marshmallow</t>
  </si>
  <si>
    <t>Cloud Dancer</t>
  </si>
  <si>
    <t>Gardenia</t>
  </si>
  <si>
    <t>Egret</t>
  </si>
  <si>
    <t>PANTONE 11-0601 TCX</t>
  </si>
  <si>
    <t>PANTONE 11-1001 TCX</t>
  </si>
  <si>
    <t>PANTONE 11-4201 TCX</t>
  </si>
  <si>
    <t>PANTONE 11-0602 TCX</t>
  </si>
  <si>
    <t>PANTONE 11-4800 TCX</t>
  </si>
  <si>
    <t>PANTONE 11-0605 TCX</t>
  </si>
  <si>
    <t>PANTONE 11-0103 TCX</t>
  </si>
  <si>
    <t>PANTONE 11-4300 TCX</t>
  </si>
  <si>
    <t>PANTONE 11-0604 TCX</t>
  </si>
  <si>
    <t>PANTONE 11-0606 TCX</t>
  </si>
  <si>
    <t>PANTONE 11-0701 TCX</t>
  </si>
  <si>
    <t>PANTONE 12-0104 TCX</t>
  </si>
  <si>
    <t>PANTONE 13-0905 TCX</t>
  </si>
  <si>
    <t>PANTONE 12-5202 TCX</t>
  </si>
  <si>
    <t>PANTONE 12-0105 TCX</t>
  </si>
  <si>
    <t>PANTONE 13-4403 TCX</t>
  </si>
  <si>
    <t>PANTONE 11-0104 TCX</t>
  </si>
  <si>
    <t>PANTONE 11-0107 TCX</t>
  </si>
  <si>
    <t>PANTONE 11-0105 TCX</t>
  </si>
  <si>
    <t>PANTONE 11-0507 TCX</t>
  </si>
  <si>
    <t>PANTONE 12-0804 TCX</t>
  </si>
  <si>
    <t>PANTONE 12-0605 TCX</t>
  </si>
  <si>
    <t>PANTONE 12-0703 TCX</t>
  </si>
  <si>
    <t>PANTONE 12-0815 TCX</t>
  </si>
  <si>
    <t>PANTONE 12-0713 TCX</t>
  </si>
  <si>
    <t>PANTONE 12-0812 TCX</t>
  </si>
  <si>
    <t>PANTONE 12-0712 TCX</t>
  </si>
  <si>
    <t>PANTONE 12-0806 TCX</t>
  </si>
  <si>
    <t>PANTONE 13-0815 TCX</t>
  </si>
  <si>
    <t>PANTONE 13-0917 TCX</t>
  </si>
  <si>
    <t>PANTONE 12-0304 TCX</t>
  </si>
  <si>
    <t>PANTONE 13-0607 TCX</t>
  </si>
  <si>
    <t>PANTONE 12-0000 TCX</t>
  </si>
  <si>
    <t>PANTONE 13-0907 TCX</t>
  </si>
  <si>
    <t>PANTONE 12-1403 TCX</t>
  </si>
  <si>
    <t>PANTONE 13-1006 TCX</t>
  </si>
  <si>
    <t>PANTONE 13-0908 TCX</t>
  </si>
  <si>
    <t>PANTONE 12-1106 TCX</t>
  </si>
  <si>
    <t>PANTONE 12-1108 TCX</t>
  </si>
  <si>
    <t>PANTONE 11-1404 TCX</t>
  </si>
  <si>
    <t>PANTONE 11-0907 TCX</t>
  </si>
  <si>
    <t>PANTONE 12-0704 TCX</t>
  </si>
  <si>
    <t>PANTONE 11-0809 TCX</t>
  </si>
  <si>
    <t>PANTONE 12-0710 TCX</t>
  </si>
  <si>
    <t>PANTONE 12-0709 TCX</t>
  </si>
  <si>
    <t>PANTONE 12-2103 TCX</t>
  </si>
  <si>
    <t>PANTONE 11-2409 TCX</t>
  </si>
  <si>
    <t>PANTONE 11-2309 TCX</t>
  </si>
  <si>
    <t>PANTONE 11-1005 TCX</t>
  </si>
  <si>
    <t>PANTONE 11-1306 TCX</t>
  </si>
  <si>
    <t>PANTONE 11-1305 TCX</t>
  </si>
  <si>
    <t>PANTONE 11-0603 TCX</t>
  </si>
  <si>
    <t>PANTONE 11-4202 TCX</t>
  </si>
  <si>
    <t>PANTONE 11-4301 TCX</t>
  </si>
  <si>
    <t>PANTONE 12-4302 TCX</t>
  </si>
  <si>
    <t>PANTONE 11-4802 TCX</t>
  </si>
  <si>
    <t>PANTONE 11-4803 TCX</t>
  </si>
  <si>
    <t>PANTONE 12-6207 TCX</t>
  </si>
  <si>
    <t>PANTONE 12-5201 TCX</t>
  </si>
  <si>
    <t>PANTONE 11-4601 TCX</t>
  </si>
  <si>
    <t>PANTONE 11-4303 TCX</t>
  </si>
  <si>
    <t>PANTONE 12-4304 TCX</t>
  </si>
  <si>
    <t>PANTONE 12-4305 TCX</t>
  </si>
  <si>
    <t>PANTONE 11-4804 TCX</t>
  </si>
  <si>
    <t>PANTONE 11-4805 TCX</t>
  </si>
  <si>
    <t>PANTONE 12-5203 TCX</t>
  </si>
  <si>
    <t>PANTONE 12-4306 TCX</t>
  </si>
  <si>
    <t>PANTONE 12-4705 TCX</t>
  </si>
  <si>
    <t>PANTONE 12-5603 TCX</t>
  </si>
  <si>
    <t>PANTONE 12-5403 TCX</t>
  </si>
  <si>
    <t>PANTONE 12-5303 TCX</t>
  </si>
  <si>
    <t>PANTONE 11-4604 TCX</t>
  </si>
  <si>
    <t>PANTONE 12-5508 TCX</t>
  </si>
  <si>
    <t>PANTONE 12-0910 TCX</t>
  </si>
  <si>
    <t>PANTONE 14-1119 TCX</t>
  </si>
  <si>
    <t>PANTONE 13-0814 TCX</t>
  </si>
  <si>
    <t>PANTONE 13-0916 TCX</t>
  </si>
  <si>
    <t>PANTONE 12-0714 TCX</t>
  </si>
  <si>
    <t>PANTONE 12-0817 TCX</t>
  </si>
  <si>
    <t>PANTONE 13-1009 TCX</t>
  </si>
  <si>
    <t>PANTONE 12-0311 TCX</t>
  </si>
  <si>
    <t>PANTONE 13-1007 TCX</t>
  </si>
  <si>
    <t>PANTONE 13-0711 TCX</t>
  </si>
  <si>
    <t>PANTONE 13-0611 TCX</t>
  </si>
  <si>
    <t>PANTONE 14-1108 TCX</t>
  </si>
  <si>
    <t>PANTONE 14-1014 TCX</t>
  </si>
  <si>
    <t>PANTONE 15-1216 TCX</t>
  </si>
  <si>
    <t>PANTONE 12-0404 TCX</t>
  </si>
  <si>
    <t>PANTONE 12-6204 TCX</t>
  </si>
  <si>
    <t>PANTONE 14-6305 TCX</t>
  </si>
  <si>
    <t>PANTONE 14-0105 TCX</t>
  </si>
  <si>
    <t>PANTONE 14-0210 TCX</t>
  </si>
  <si>
    <t>PANTONE 15-6307 TCX</t>
  </si>
  <si>
    <t>PANTONE 14-6308 TCX</t>
  </si>
  <si>
    <t>PANTONE 14-0108 TCX</t>
  </si>
  <si>
    <t>PANTONE 14-1107 TCX</t>
  </si>
  <si>
    <t>PANTONE 15-1307 TCX</t>
  </si>
  <si>
    <t>PANTONE 14-0708 TCX</t>
  </si>
  <si>
    <t>PANTONE 15-1304 TCX</t>
  </si>
  <si>
    <t>PANTONE 15-0309 TCX</t>
  </si>
  <si>
    <t>PANTONE 15-0513 TCX</t>
  </si>
  <si>
    <t>PANTONE 16-1108 TCX</t>
  </si>
  <si>
    <t>PANTONE 16-1110 TCX</t>
  </si>
  <si>
    <t>PANTONE 17-1109 TCX</t>
  </si>
  <si>
    <t>PANTONE 17-1107 TCX</t>
  </si>
  <si>
    <t>PANTONE 17-0610 TCX</t>
  </si>
  <si>
    <t>PANTONE 17-1113 TCX</t>
  </si>
  <si>
    <t>PANTONE 17-1009 TCX</t>
  </si>
  <si>
    <t>PANTONE 17-1118 TCX</t>
  </si>
  <si>
    <t>PANTONE 18-0617 TCX</t>
  </si>
  <si>
    <t>PANTONE 15-1306 TCX</t>
  </si>
  <si>
    <t>PANTONE 16-1105 TCX</t>
  </si>
  <si>
    <t>PANTONE 16-1104 TCX</t>
  </si>
  <si>
    <t>PANTONE 16-1106 TCX</t>
  </si>
  <si>
    <t>PANTONE 17-1312 TCX</t>
  </si>
  <si>
    <t>PANTONE 16-1109 TCX</t>
  </si>
  <si>
    <t>PANTONE 17-1310 TCX</t>
  </si>
  <si>
    <t>PANTONE 17-0808 TCX</t>
  </si>
  <si>
    <t>PANTONE 17-1410 TCX</t>
  </si>
  <si>
    <t>PANTONE 14-0002 TCX</t>
  </si>
  <si>
    <t>PANTONE 16-0906 TCX</t>
  </si>
  <si>
    <t>PANTONE 16-1107 TCX</t>
  </si>
  <si>
    <t>PANTONE 18-1108 TCX</t>
  </si>
  <si>
    <t>PANTONE 16-1407 TCX</t>
  </si>
  <si>
    <t>PANTONE 18-1110 TCX</t>
  </si>
  <si>
    <t>PANTONE 19-0808 TCX</t>
  </si>
  <si>
    <t>PANTONE 18-1112 TCX</t>
  </si>
  <si>
    <t>PANTONE 18-0513 TCX</t>
  </si>
  <si>
    <t>PANTONE 13-0401 TCX</t>
  </si>
  <si>
    <t>PANTONE 13-0000 TCX</t>
  </si>
  <si>
    <t>PANTONE 13-5304 TCX</t>
  </si>
  <si>
    <t>PANTONE 13-0403 TCX</t>
  </si>
  <si>
    <t>PANTONE 14-1106 TCX</t>
  </si>
  <si>
    <t>PANTONE 15-1305 TCX</t>
  </si>
  <si>
    <t>PANTONE 16-0806 TCX</t>
  </si>
  <si>
    <t>PANTONE 13-0002 TCX</t>
  </si>
  <si>
    <t>PANTONE 14-0000 TCX</t>
  </si>
  <si>
    <t>PANTONE 15-4503 TCX</t>
  </si>
  <si>
    <t>PANTONE 16-1305 TCX</t>
  </si>
  <si>
    <t>PANTONE 16-1406 TCX</t>
  </si>
  <si>
    <t>PANTONE 17-1210 TCX</t>
  </si>
  <si>
    <t>PANTONE 18-1210 TCX</t>
  </si>
  <si>
    <t>PANTONE 17-1212 TCX</t>
  </si>
  <si>
    <t>PANTONE 14-4501 TCX</t>
  </si>
  <si>
    <t>PANTONE 16-0205 TCX</t>
  </si>
  <si>
    <t>PANTONE 14-4500 TCX</t>
  </si>
  <si>
    <t>PANTONE 15-6304 TCX</t>
  </si>
  <si>
    <t>PANTONE 16-0207 TCX</t>
  </si>
  <si>
    <t>PANTONE 17-0207 TCX</t>
  </si>
  <si>
    <t>PANTONE 18-4105 TCX</t>
  </si>
  <si>
    <t>PANTONE 18-0510 TCX</t>
  </si>
  <si>
    <t>PANTONE 14-4102 TCX</t>
  </si>
  <si>
    <t>PANTONE 14-4201 TCX</t>
  </si>
  <si>
    <t>PANTONE 13-4303 TCX</t>
  </si>
  <si>
    <t>PANTONE 14-4103 TCX</t>
  </si>
  <si>
    <t>PANTONE 14-4105 TCX</t>
  </si>
  <si>
    <t>PANTONE 13-4108 TCX</t>
  </si>
  <si>
    <t>PANTONE 14-4203 TCX</t>
  </si>
  <si>
    <t>PANTONE 15-4101 TCX</t>
  </si>
  <si>
    <t>PANTONE 16-4702 TCX</t>
  </si>
  <si>
    <t>PANTONE 16-4703 TCX</t>
  </si>
  <si>
    <t>PANTONE 15-4502 TCX</t>
  </si>
  <si>
    <t>PANTONE 16-3800 TCX</t>
  </si>
  <si>
    <t>PANTONE 15-0000 TCX</t>
  </si>
  <si>
    <t>PANTONE 16-5803 TCX</t>
  </si>
  <si>
    <t>PANTONE 16-4400 TCX</t>
  </si>
  <si>
    <t>PANTONE 16-4402 TCX</t>
  </si>
  <si>
    <t>PANTONE 16-5101 TCX</t>
  </si>
  <si>
    <t>PANTONE 17-0205 TCX</t>
  </si>
  <si>
    <t>PANTONE 17-1506 TCX</t>
  </si>
  <si>
    <t>PANTONE 17-1500 TCX</t>
  </si>
  <si>
    <t>PANTONE 18-5102 TCX</t>
  </si>
  <si>
    <t>PANTONE 14-4503 TCX</t>
  </si>
  <si>
    <t>PANTONE 14-4804 TCX</t>
  </si>
  <si>
    <t>PANTONE 15-4003 TCX</t>
  </si>
  <si>
    <t>PANTONE 15-4704 TCX</t>
  </si>
  <si>
    <t>PANTONE 15-4703 TCX</t>
  </si>
  <si>
    <t>PANTONE 15-4702 TCX</t>
  </si>
  <si>
    <t>PANTONE 15-4306 TCX</t>
  </si>
  <si>
    <t>PANTONE 16-5904 TCX</t>
  </si>
  <si>
    <t>PANTONE 16-3801 TCX</t>
  </si>
  <si>
    <t>PANTONE 17-1501 TCX</t>
  </si>
  <si>
    <t>PANTONE 17-4402 TCX</t>
  </si>
  <si>
    <t>PANTONE 18-0503 TCX</t>
  </si>
  <si>
    <t>PANTONE 18-0000 TCX</t>
  </si>
  <si>
    <t>PANTONE 18-5105 TCX</t>
  </si>
  <si>
    <t>PANTONE 18-0306 TCX</t>
  </si>
  <si>
    <t>PANTONE 14-4002 TCX</t>
  </si>
  <si>
    <t>PANTONE 16-0000 TCX</t>
  </si>
  <si>
    <t>PANTONE 18-0601 TCX</t>
  </si>
  <si>
    <t>PANTONE 18-4005 TCX</t>
  </si>
  <si>
    <t>PANTONE 18-4006 TCX</t>
  </si>
  <si>
    <t>PANTONE 18-5203 TCX</t>
  </si>
  <si>
    <t>PANTONE 18-5210 TCX</t>
  </si>
  <si>
    <t>PANTONE 18-0201 TCX</t>
  </si>
  <si>
    <t>PANTONE 18-3907 TCX</t>
  </si>
  <si>
    <t>PANTONE 19-3908 TCX</t>
  </si>
  <si>
    <t>PANTONE 19-3918 TCX</t>
  </si>
  <si>
    <t>PANTONE 16-3802 TCX</t>
  </si>
  <si>
    <t>PANTONE 15-3800 TCX</t>
  </si>
  <si>
    <t>PANTONE 17-1502 TCX</t>
  </si>
  <si>
    <t>PANTONE 17-4014 TCX</t>
  </si>
  <si>
    <t>PANTONE 18-4016 TCX</t>
  </si>
  <si>
    <t>PANTONE 17-1503 TCX</t>
  </si>
  <si>
    <t>PANTONE 17-0000 TCX</t>
  </si>
  <si>
    <t>PANTONE 17-3911 TCX</t>
  </si>
  <si>
    <t>PANTONE 16-3915 TCX</t>
  </si>
  <si>
    <t>PANTONE 16-3850 TCX</t>
  </si>
  <si>
    <t>PANTONE 18-3905 TCX</t>
  </si>
  <si>
    <t>PANTONE 18-0403 TCX</t>
  </si>
  <si>
    <t>PANTONE 19-3900 TCX</t>
  </si>
  <si>
    <t>PANTONE 19-3905 TCX</t>
  </si>
  <si>
    <t>PANTONE 19-3903 TCX</t>
  </si>
  <si>
    <t>PANTONE 19-3909 TCX</t>
  </si>
  <si>
    <t>PANTONE 17-0909 TCX</t>
  </si>
  <si>
    <t>PANTONE 17-1311 TCX</t>
  </si>
  <si>
    <t>PANTONE 19-0810 TCX</t>
  </si>
  <si>
    <t>PANTONE 18-1304 TCX</t>
  </si>
  <si>
    <t>PANTONE 19-0809 TCX</t>
  </si>
  <si>
    <t>PANTONE 19-0820 TCX</t>
  </si>
  <si>
    <t>PANTONE 18-0615 TCX</t>
  </si>
  <si>
    <t>PANTONE 18-0820 TCX</t>
  </si>
  <si>
    <t>PANTONE 19-0618 TCX</t>
  </si>
  <si>
    <t>PANTONE 19-0822 TCX</t>
  </si>
  <si>
    <t>PANTONE 19-0614 TCX</t>
  </si>
  <si>
    <t>PANTONE 19-0608 TCX</t>
  </si>
  <si>
    <t>PANTONE 19-0405 TCX</t>
  </si>
  <si>
    <t>PANTONE 19-0506 TCX</t>
  </si>
  <si>
    <t>PANTONE 19-0508 TCX</t>
  </si>
  <si>
    <t>PANTONE 19-5708 TCX</t>
  </si>
  <si>
    <t>PANTONE 18-1306 TCX</t>
  </si>
  <si>
    <t>PANTONE 19-0201 TCX</t>
  </si>
  <si>
    <t>PANTONE 19-3803 TCX</t>
  </si>
  <si>
    <t>PANTONE 19-3907 TCX</t>
  </si>
  <si>
    <t>PANTONE 19-3901 TCX</t>
  </si>
  <si>
    <t>PANTONE 19-0812 TCX</t>
  </si>
  <si>
    <t>PANTONE 19-0840 TCX</t>
  </si>
  <si>
    <t>PANTONE 19-1018 TCX</t>
  </si>
  <si>
    <t>PANTONE 19-1111 TCX</t>
  </si>
  <si>
    <t>PANTONE 19-1109 TCX</t>
  </si>
  <si>
    <t>PANTONE 19-1101 TCX</t>
  </si>
  <si>
    <t>PANTONE 19-4008 TCX</t>
  </si>
  <si>
    <t>PANTONE 19-1102 TCX</t>
  </si>
  <si>
    <t>PANTONE 19-1103 TCX</t>
  </si>
  <si>
    <t>PANTONE 19-0000 TCX</t>
  </si>
  <si>
    <t>PANTONE 19-0303 TCX</t>
  </si>
  <si>
    <t>PANTONE 19-4004 TCX</t>
  </si>
  <si>
    <t>PANTONE 19-4205 TCX</t>
  </si>
  <si>
    <t>PANTONE 19-4005 TCX</t>
  </si>
  <si>
    <t>PANTONE 19-4203 TCX</t>
  </si>
  <si>
    <t>PANTONE 19-4006 TCX</t>
  </si>
  <si>
    <t>PANTONE 19-4305 TCX</t>
  </si>
  <si>
    <t>PANTONE 19-4007 TCX</t>
  </si>
  <si>
    <t>PANTONE 12-1009 TCX</t>
  </si>
  <si>
    <t>PANTONE 12-0811 TCX</t>
  </si>
  <si>
    <t>PANTONE 13-1010 TCX</t>
  </si>
  <si>
    <t>PANTONE 12-0813 TCX</t>
  </si>
  <si>
    <t>PANTONE 14-1120 TCX</t>
  </si>
  <si>
    <t>PANTONE 13-1014 TCX</t>
  </si>
  <si>
    <t>PANTONE 14-1122 TCX</t>
  </si>
  <si>
    <t>PANTONE 14-1116 TCX</t>
  </si>
  <si>
    <t>PANTONE 14-1118 TCX</t>
  </si>
  <si>
    <t>PANTONE 15-1225 TCX</t>
  </si>
  <si>
    <t>PANTONE 15-1220 TCX</t>
  </si>
  <si>
    <t>PANTONE 16-1334 TCX</t>
  </si>
  <si>
    <t>PANTONE 16-1333 TCX</t>
  </si>
  <si>
    <t>PANTONE 17-1328 TCX</t>
  </si>
  <si>
    <t>PANTONE 15-1116 TCX</t>
  </si>
  <si>
    <t>PANTONE 15-1213 TCX</t>
  </si>
  <si>
    <t>PANTONE 15-1214 TCX</t>
  </si>
  <si>
    <t>PANTONE 15-1218 TCX</t>
  </si>
  <si>
    <t>PANTONE 15-1314 TCX</t>
  </si>
  <si>
    <t>PANTONE 16-1320 TCX</t>
  </si>
  <si>
    <t>PANTONE 16-1310 TCX</t>
  </si>
  <si>
    <t>PANTONE 16-1212 TCX</t>
  </si>
  <si>
    <t>PANTONE 13-0513 TCX</t>
  </si>
  <si>
    <t>PANTONE 13-1008 TCX</t>
  </si>
  <si>
    <t>PANTONE 14-1112 TCX</t>
  </si>
  <si>
    <t>PANTONE 16-0924 TCX</t>
  </si>
  <si>
    <t>PANTONE 16-0920 TCX</t>
  </si>
  <si>
    <t>PANTONE 16-1010 TCX</t>
  </si>
  <si>
    <t>PANTONE 16-1315 TCX</t>
  </si>
  <si>
    <t>PANTONE 15-1114 TCX</t>
  </si>
  <si>
    <t>PANTONE 17-1320 TCX</t>
  </si>
  <si>
    <t>PANTONE 14-0615 TCX</t>
  </si>
  <si>
    <t>PANTONE 15-1217 TCX</t>
  </si>
  <si>
    <t>PANTONE 15-1119 TCX</t>
  </si>
  <si>
    <t>PANTONE 16-1324 TCX</t>
  </si>
  <si>
    <t>PANTONE 17-1022 TCX</t>
  </si>
  <si>
    <t>PANTONE 17-1028 TCX</t>
  </si>
  <si>
    <t>PANTONE 16-1120 TCX</t>
  </si>
  <si>
    <t>PANTONE 17-0935 TCX</t>
  </si>
  <si>
    <t>PANTONE 17-1134 TCX</t>
  </si>
  <si>
    <t>PANTONE 17-1044 TCX</t>
  </si>
  <si>
    <t>PANTONE 17-1327 TCX</t>
  </si>
  <si>
    <t>PANTONE 18-1029 TCX</t>
  </si>
  <si>
    <t>PANTONE 18-1027 TCX</t>
  </si>
  <si>
    <t>PANTONE 18-1048 TCX</t>
  </si>
  <si>
    <t>PANTONE 18-1033 TCX</t>
  </si>
  <si>
    <t>PANTONE 18-1031 TCX</t>
  </si>
  <si>
    <t>PANTONE 18-1130 TCX</t>
  </si>
  <si>
    <t>PANTONE 18-1222 TCX</t>
  </si>
  <si>
    <t>PANTONE 18-1124 TCX</t>
  </si>
  <si>
    <t>PANTONE 19-1230 TCX</t>
  </si>
  <si>
    <t>PANTONE 19-1217 TCX</t>
  </si>
  <si>
    <t>PANTONE 19-1121 TCX</t>
  </si>
  <si>
    <t>PANTONE 19-1218 TCX</t>
  </si>
  <si>
    <t>PANTONE 18-1022 TCX</t>
  </si>
  <si>
    <t>PANTONE 18-1018 TCX</t>
  </si>
  <si>
    <t>PANTONE 17-1038 TCX</t>
  </si>
  <si>
    <t>PANTONE 18-0920 TCX</t>
  </si>
  <si>
    <t>PANTONE 18-0928 TCX</t>
  </si>
  <si>
    <t>PANTONE 18-0930 TCX</t>
  </si>
  <si>
    <t>PANTONE 19-0815 TCX</t>
  </si>
  <si>
    <t>PANTONE 19-0617 TCX</t>
  </si>
  <si>
    <t>PANTONE 18-1015 TCX</t>
  </si>
  <si>
    <t>PANTONE 18-1016 TCX</t>
  </si>
  <si>
    <t>PANTONE 18-1017 TCX</t>
  </si>
  <si>
    <t>PANTONE 19-1116 TCX</t>
  </si>
  <si>
    <t>PANTONE 19-1020 TCX</t>
  </si>
  <si>
    <t>PANTONE 19-0916 TCX</t>
  </si>
  <si>
    <t>PANTONE 19-0814 TCX</t>
  </si>
  <si>
    <t>PANTONE 19-0912 TCX</t>
  </si>
  <si>
    <t>PANTONE 19-0910 TCX</t>
  </si>
  <si>
    <t>PANTONE 19-0712 TCX</t>
  </si>
  <si>
    <t>PANTONE 18-1312 TCX</t>
  </si>
  <si>
    <t>PANTONE 19-1213 TCX</t>
  </si>
  <si>
    <t>PANTONE 19-1118 TCX</t>
  </si>
  <si>
    <t>PANTONE 19-1015 TCX</t>
  </si>
  <si>
    <t>PANTONE 19-1314 TCX</t>
  </si>
  <si>
    <t>PANTONE 19-1016 TCX</t>
  </si>
  <si>
    <t>PANTONE 19-1106 TCX</t>
  </si>
  <si>
    <t>PANTONE 19-0915 TCX</t>
  </si>
  <si>
    <t>PANTONE 12-1006 TCX</t>
  </si>
  <si>
    <t>PANTONE 12-1007 TCX</t>
  </si>
  <si>
    <t>PANTONE 12-1005 TCX</t>
  </si>
  <si>
    <t>PANTONE 12-0807 TCX</t>
  </si>
  <si>
    <t>PANTONE 13-1011 TCX</t>
  </si>
  <si>
    <t>PANTONE 14-1210 TCX</t>
  </si>
  <si>
    <t>PANTONE 13-1013 TCX</t>
  </si>
  <si>
    <t>PANTONE 12-0601 TCX</t>
  </si>
  <si>
    <t>PANTONE 13-1108 TCX</t>
  </si>
  <si>
    <t>PANTONE 13-1106 TCX</t>
  </si>
  <si>
    <t>PANTONE 14-1209 TCX</t>
  </si>
  <si>
    <t>PANTONE 15-1308 TCX</t>
  </si>
  <si>
    <t>PANTONE 15-1215 TCX</t>
  </si>
  <si>
    <t>PANTONE 16-1210 TCX</t>
  </si>
  <si>
    <t>PANTONE 17-1316 TCX</t>
  </si>
  <si>
    <t>PANTONE 16-1318 TCX</t>
  </si>
  <si>
    <t>PANTONE 16-1412 TCX</t>
  </si>
  <si>
    <t>PANTONE 16-1415 TCX</t>
  </si>
  <si>
    <t>PANTONE 16-1414 TCX</t>
  </si>
  <si>
    <t>PANTONE 17-1418 TCX</t>
  </si>
  <si>
    <t>PANTONE 17-1321 TCX</t>
  </si>
  <si>
    <t>PANTONE 17-1319 TCX</t>
  </si>
  <si>
    <t>PANTONE 15-1309 TCX</t>
  </si>
  <si>
    <t>PANTONE 14-1212 TCX</t>
  </si>
  <si>
    <t>PANTONE 15-1315 TCX</t>
  </si>
  <si>
    <t>PANTONE 16-1221 TCX</t>
  </si>
  <si>
    <t>PANTONE 17-1223 TCX</t>
  </si>
  <si>
    <t>PANTONE 17-1322 TCX</t>
  </si>
  <si>
    <t>PANTONE 17-1417 TCX</t>
  </si>
  <si>
    <t>PANTONE 14-1213 TCX</t>
  </si>
  <si>
    <t>PANTONE 17-1225 TCX</t>
  </si>
  <si>
    <t>PANTONE 16-1323 TCX</t>
  </si>
  <si>
    <t>PANTONE 17-1226 TCX</t>
  </si>
  <si>
    <t>PANTONE 17-1224 TCX</t>
  </si>
  <si>
    <t>PANTONE 16-1331 TCX</t>
  </si>
  <si>
    <t>PANTONE 16-1327 TCX</t>
  </si>
  <si>
    <t>PANTONE 12-0911 TCX</t>
  </si>
  <si>
    <t>PANTONE 12-0912 TCX</t>
  </si>
  <si>
    <t>PANTONE 12-0913 TCX</t>
  </si>
  <si>
    <t>PANTONE 12-0915 TCX</t>
  </si>
  <si>
    <t>PANTONE 12-1011 TCX</t>
  </si>
  <si>
    <t>PANTONE 13-1114 TCX</t>
  </si>
  <si>
    <t>PANTONE 14-1217 TCX</t>
  </si>
  <si>
    <t>PANTONE 12-1107 TCX</t>
  </si>
  <si>
    <t>PANTONE 12-1008 TCX</t>
  </si>
  <si>
    <t>PANTONE 12-1010 TCX</t>
  </si>
  <si>
    <t>PANTONE 12-1209 TCX</t>
  </si>
  <si>
    <t>PANTONE 13-1404 TCX</t>
  </si>
  <si>
    <t>PANTONE 12-1206 TCX</t>
  </si>
  <si>
    <t>PANTONE 14-1307 TCX</t>
  </si>
  <si>
    <t>PANTONE 13-1405 TCX</t>
  </si>
  <si>
    <t>PANTONE 13-1107 TCX</t>
  </si>
  <si>
    <t>PANTONE 12-1404 TCX</t>
  </si>
  <si>
    <t>PANTONE 14-1311 TCX</t>
  </si>
  <si>
    <t>PANTONE 15-1317 TCX</t>
  </si>
  <si>
    <t>PANTONE 16-1317 TCX</t>
  </si>
  <si>
    <t>PANTONE 17-1227 TCX</t>
  </si>
  <si>
    <t>PANTONE 14-1310 TCX</t>
  </si>
  <si>
    <t>PANTONE 14-1312 TCX</t>
  </si>
  <si>
    <t>PANTONE 14-1313 TCX</t>
  </si>
  <si>
    <t>PANTONE 14-1314 TCX</t>
  </si>
  <si>
    <t>PANTONE 15-1316 TCX</t>
  </si>
  <si>
    <t>PANTONE 16-1219 TCX</t>
  </si>
  <si>
    <t>PANTONE 16-1422 TCX</t>
  </si>
  <si>
    <t>PANTONE 13-1109 TCX</t>
  </si>
  <si>
    <t>PANTONE 15-1319 TCX</t>
  </si>
  <si>
    <t>PANTONE 15-1318 TCX</t>
  </si>
  <si>
    <t>PANTONE 14-1220 TCX</t>
  </si>
  <si>
    <t>PANTONE 15-1327 TCX</t>
  </si>
  <si>
    <t>PANTONE 15-1322 TCX</t>
  </si>
  <si>
    <t>PANTONE 16-1220 TCX</t>
  </si>
  <si>
    <t>PANTONE 16-1235 TCX</t>
  </si>
  <si>
    <t>PANTONE 16-1341 TCX</t>
  </si>
  <si>
    <t>PANTONE 16-1336 TCX</t>
  </si>
  <si>
    <t>PANTONE 17-1137 TCX</t>
  </si>
  <si>
    <t>PANTONE 16-1432 TCX</t>
  </si>
  <si>
    <t>PANTONE 17-1330 TCX</t>
  </si>
  <si>
    <t>PANTONE 18-1030 TCX</t>
  </si>
  <si>
    <t>PANTONE 17-1230 TCX</t>
  </si>
  <si>
    <t>PANTONE 17-1430 TCX</t>
  </si>
  <si>
    <t>PANTONE 17-1143 TCX</t>
  </si>
  <si>
    <t>PANTONE 17-1336 TCX</t>
  </si>
  <si>
    <t>PANTONE 17-1340 TCX</t>
  </si>
  <si>
    <t>PANTONE 17-1342 TCX</t>
  </si>
  <si>
    <t>PANTONE 18-1142 TCX</t>
  </si>
  <si>
    <t>PANTONE 18-1148 TCX</t>
  </si>
  <si>
    <t>PANTONE 18-1246 TCX</t>
  </si>
  <si>
    <t>PANTONE 18-1154 TCX</t>
  </si>
  <si>
    <t>PANTONE 16-1328 TCX</t>
  </si>
  <si>
    <t>PANTONE 16-1439 TCX</t>
  </si>
  <si>
    <t>PANTONE 17-1147 TCX</t>
  </si>
  <si>
    <t>PANTONE 18-1239 TCX</t>
  </si>
  <si>
    <t>PANTONE 18-1244 TCX</t>
  </si>
  <si>
    <t>PANTONE 18-1140 TCX</t>
  </si>
  <si>
    <t>PANTONE 19-1241 TCX</t>
  </si>
  <si>
    <t>PANTONE 16-1332 TCX</t>
  </si>
  <si>
    <t>PANTONE 16-1429 TCX</t>
  </si>
  <si>
    <t>PANTONE 17-1436 TCX</t>
  </si>
  <si>
    <t>PANTONE 17-1347 TCX</t>
  </si>
  <si>
    <t>PANTONE 18-1450 TCX</t>
  </si>
  <si>
    <t>PANTONE 18-1248 TCX</t>
  </si>
  <si>
    <t>PANTONE 18-1340 TCX</t>
  </si>
  <si>
    <t>PANTONE 18-1163 TCX</t>
  </si>
  <si>
    <t>PANTONE 18-1250 TCX</t>
  </si>
  <si>
    <t>PANTONE 18-1345 TCX</t>
  </si>
  <si>
    <t>PANTONE 17-1422 TCX</t>
  </si>
  <si>
    <t>PANTONE 18-1321 TCX</t>
  </si>
  <si>
    <t>PANTONE 18-1314 TCX</t>
  </si>
  <si>
    <t>PANTONE 18-1320 TCX</t>
  </si>
  <si>
    <t>PANTONE 18-1229 TCX</t>
  </si>
  <si>
    <t>PANTONE 18-1235 TCX</t>
  </si>
  <si>
    <t>PANTONE 18-1137 TCX</t>
  </si>
  <si>
    <t>PANTONE 18-1433 TCX</t>
  </si>
  <si>
    <t>PANTONE 18-1441 TCX</t>
  </si>
  <si>
    <t>PANTONE 18-1336 TCX</t>
  </si>
  <si>
    <t>PANTONE 18-1242 TCX</t>
  </si>
  <si>
    <t>PANTONE 18-1238 TCX</t>
  </si>
  <si>
    <t>PANTONE 18-1230 TCX</t>
  </si>
  <si>
    <t>PANTONE 19-1333 TCX</t>
  </si>
  <si>
    <t>PANTONE 19-1228 TCX</t>
  </si>
  <si>
    <t>PANTONE 19-1235 TCX</t>
  </si>
  <si>
    <t>PANTONE 19-1320 TCX</t>
  </si>
  <si>
    <t>PANTONE 19-1436 TCX</t>
  </si>
  <si>
    <t>PANTONE 19-1431 TCX</t>
  </si>
  <si>
    <t>PANTONE 19-1430 TCX</t>
  </si>
  <si>
    <t>PANTONE 19-1220 TCX</t>
  </si>
  <si>
    <t>PANTONE 18-1421 TCX</t>
  </si>
  <si>
    <t>PANTONE 18-1326 TCX</t>
  </si>
  <si>
    <t>PANTONE 19-1012 TCX</t>
  </si>
  <si>
    <t>PANTONE 19-1420 TCX</t>
  </si>
  <si>
    <t>PANTONE 19-1321 TCX</t>
  </si>
  <si>
    <t>PANTONE 19-1322 TCX</t>
  </si>
  <si>
    <t>PANTONE 19-1317 TCX</t>
  </si>
  <si>
    <t>PANTONE 18-1425 TCX</t>
  </si>
  <si>
    <t>PANTONE 19-1334 TCX</t>
  </si>
  <si>
    <t>PANTONE 19-1245 TCX</t>
  </si>
  <si>
    <t>PANTONE 19-1325 TCX</t>
  </si>
  <si>
    <t>PANTONE 19-1338 TCX</t>
  </si>
  <si>
    <t>PANTONE 19-1331 TCX</t>
  </si>
  <si>
    <t>PANTONE 19-1327 TCX</t>
  </si>
  <si>
    <t>PANTONE 11-0510 TCX</t>
  </si>
  <si>
    <t>PANTONE 11-0617 TCX</t>
  </si>
  <si>
    <t>PANTONE 11-0619 TCX</t>
  </si>
  <si>
    <t>PANTONE 12-0717 TCX</t>
  </si>
  <si>
    <t>PANTONE 12-0715 TCX</t>
  </si>
  <si>
    <t>PANTONE 13-0822 TCX</t>
  </si>
  <si>
    <t>PANTONE 13-0922 TCX</t>
  </si>
  <si>
    <t>PANTONE 14-0935 TCX</t>
  </si>
  <si>
    <t>PANTONE 14-1031 TCX</t>
  </si>
  <si>
    <t>PANTONE 14-1110 TCX</t>
  </si>
  <si>
    <t>PANTONE 13-0715 TCX</t>
  </si>
  <si>
    <t>PANTONE 13-0915 TCX</t>
  </si>
  <si>
    <t>PANTONE 13-0613 TCX</t>
  </si>
  <si>
    <t>PANTONE 14-0925 TCX</t>
  </si>
  <si>
    <t>PANTONE 12-0619 TCX</t>
  </si>
  <si>
    <t>PANTONE 15-0719 TCX</t>
  </si>
  <si>
    <t>PANTONE 12-0626 TCX</t>
  </si>
  <si>
    <t>PANTONE 12-0718 TCX</t>
  </si>
  <si>
    <t>PANTONE 13-0725 TCX</t>
  </si>
  <si>
    <t>PANTONE 13-0624 TCX</t>
  </si>
  <si>
    <t>PANTONE 14-0826 TCX</t>
  </si>
  <si>
    <t>PANTONE 14-0740 TCX</t>
  </si>
  <si>
    <t>PANTONE 15-0643 TCX</t>
  </si>
  <si>
    <t>PANTONE 16-0847 TCX</t>
  </si>
  <si>
    <t>PANTONE 14-0626 TCX</t>
  </si>
  <si>
    <t>PANTONE 14-0647 TCX</t>
  </si>
  <si>
    <t>PANTONE 13-0640 TCX</t>
  </si>
  <si>
    <t>PANTONE 14-0755 TCX</t>
  </si>
  <si>
    <t>PANTONE 15-0743 TCX</t>
  </si>
  <si>
    <t>PANTONE 16-0742 TCX</t>
  </si>
  <si>
    <t>PANTONE 17-0839 TCX</t>
  </si>
  <si>
    <t>PANTONE 14-1025 TCX</t>
  </si>
  <si>
    <t>PANTONE 14-0721 TCX</t>
  </si>
  <si>
    <t>PANTONE 15-0730 TCX</t>
  </si>
  <si>
    <t>PANTONE 15-0732 TCX</t>
  </si>
  <si>
    <t>PANTONE 15-0636 TCX</t>
  </si>
  <si>
    <t>PANTONE 16-0730 TCX</t>
  </si>
  <si>
    <t>PANTONE 16-0737 TCX</t>
  </si>
  <si>
    <t>PANTONE 12-0722 TCX</t>
  </si>
  <si>
    <t>PANTONE 11-0616 TCX</t>
  </si>
  <si>
    <t>PANTONE 11-0710 TCX</t>
  </si>
  <si>
    <t>PANTONE 11-0618 TCX</t>
  </si>
  <si>
    <t>PANTONE 12-0721 TCX</t>
  </si>
  <si>
    <t>PANTONE 11-0622 TCX</t>
  </si>
  <si>
    <t>PANTONE 11-0620 TCX</t>
  </si>
  <si>
    <t>PANTONE 12-0740 TCX</t>
  </si>
  <si>
    <t>PANTONE 14-0636 TCX</t>
  </si>
  <si>
    <t>PANTONE 13-0632 TCX</t>
  </si>
  <si>
    <t>PANTONE 12-0633 TCX</t>
  </si>
  <si>
    <t>PANTONE 13-0720 TCX</t>
  </si>
  <si>
    <t>PANTONE 12-0711 TCX</t>
  </si>
  <si>
    <t>PANTONE 12-0738 TCX</t>
  </si>
  <si>
    <t>PANTONE 12-0737 TCX</t>
  </si>
  <si>
    <t>PANTONE 14-0827 TCX</t>
  </si>
  <si>
    <t>PANTONE 13-0739 TCX</t>
  </si>
  <si>
    <t>PANTONE 12-0642 TCX</t>
  </si>
  <si>
    <t>PANTONE 13-0648 TCX</t>
  </si>
  <si>
    <t>PANTONE 13-0746 TCX</t>
  </si>
  <si>
    <t>PANTONE 12-0643 TCX</t>
  </si>
  <si>
    <t>PANTONE 12-0752 TCX</t>
  </si>
  <si>
    <t>PANTONE 14-0756 TCX</t>
  </si>
  <si>
    <t>PANTONE 13-0752 TCX</t>
  </si>
  <si>
    <t>PANTONE 14-0848 TCX</t>
  </si>
  <si>
    <t>PANTONE 13-0850 TCX</t>
  </si>
  <si>
    <t>PANTONE 13-0758 TCX</t>
  </si>
  <si>
    <t>PANTONE 13-0759 TCX</t>
  </si>
  <si>
    <t>PANTONE 13-0858 TCX</t>
  </si>
  <si>
    <t>PANTONE 14-0760 TCX</t>
  </si>
  <si>
    <t>PANTONE 14-0852 TCX</t>
  </si>
  <si>
    <t>PANTONE 13-0859 TCX</t>
  </si>
  <si>
    <t>PANTONE 12-0720 TCX</t>
  </si>
  <si>
    <t>PANTONE 12-0824 TCX</t>
  </si>
  <si>
    <t>PANTONE 12-0825 TCX</t>
  </si>
  <si>
    <t>PANTONE 12-0727 TCX</t>
  </si>
  <si>
    <t>PANTONE 12-0729 TCX</t>
  </si>
  <si>
    <t>PANTONE 12-0736 TCX</t>
  </si>
  <si>
    <t>PANTONE 12-0758 TCX</t>
  </si>
  <si>
    <t>PANTONE 13-0755 TCX</t>
  </si>
  <si>
    <t>PANTONE 13-0756 TCX</t>
  </si>
  <si>
    <t>PANTONE 14-0754 TCX</t>
  </si>
  <si>
    <t>PANTONE 14-0837 TCX</t>
  </si>
  <si>
    <t>PANTONE 15-0942 TCX</t>
  </si>
  <si>
    <t>PANTONE 16-0946 TCX</t>
  </si>
  <si>
    <t>PANTONE 16-0954 TCX</t>
  </si>
  <si>
    <t>PANTONE 16-0953 TCX</t>
  </si>
  <si>
    <t>PANTONE 15-0850 TCX</t>
  </si>
  <si>
    <t>PANTONE 15-0751 TCX</t>
  </si>
  <si>
    <t>PANTONE 15-1132 TCX</t>
  </si>
  <si>
    <t>PANTONE 16-1126 TCX</t>
  </si>
  <si>
    <t>PANTONE 16-1133 TCX</t>
  </si>
  <si>
    <t>PANTONE 16-0948 TCX</t>
  </si>
  <si>
    <t>PANTONE 16-0952 TCX</t>
  </si>
  <si>
    <t>PANTONE 15-0948 TCX</t>
  </si>
  <si>
    <t>PANTONE 15-0953 TCX</t>
  </si>
  <si>
    <t>PANTONE 14-1036 TCX</t>
  </si>
  <si>
    <t>PANTONE 16-0945 TCX</t>
  </si>
  <si>
    <t>PANTONE 16-0947 TCX</t>
  </si>
  <si>
    <t>PANTONE 15-1142 TCX</t>
  </si>
  <si>
    <t>PANTONE 16-1139 TCX</t>
  </si>
  <si>
    <t>PANTONE 15-1046 TCX</t>
  </si>
  <si>
    <t>PANTONE 16-0950 TCX</t>
  </si>
  <si>
    <t>PANTONE 14-1113 TCX</t>
  </si>
  <si>
    <t>PANTONE 16-0928 TCX</t>
  </si>
  <si>
    <t>PANTONE 16-1326 TCX</t>
  </si>
  <si>
    <t>PANTONE 17-1047 TCX</t>
  </si>
  <si>
    <t>PANTONE 17-1129 TCX</t>
  </si>
  <si>
    <t>PANTONE 18-0940 TCX</t>
  </si>
  <si>
    <t>PANTONE 18-0937 TCX</t>
  </si>
  <si>
    <t>PANTONE 17-1045 TCX</t>
  </si>
  <si>
    <t>PANTONE 17-1128 TCX</t>
  </si>
  <si>
    <t>PANTONE 17-1125 TCX</t>
  </si>
  <si>
    <t>PANTONE 17-1036 TCX</t>
  </si>
  <si>
    <t>PANTONE 17-0942 TCX</t>
  </si>
  <si>
    <t>PANTONE 18-0939 TCX</t>
  </si>
  <si>
    <t>PANTONE 19-1034 TCX</t>
  </si>
  <si>
    <t>PANTONE 13-0840 TCX</t>
  </si>
  <si>
    <t>PANTONE 13-0941 TCX</t>
  </si>
  <si>
    <t>PANTONE 14-0850 TCX</t>
  </si>
  <si>
    <t>PANTONE 14-0851 TCX</t>
  </si>
  <si>
    <t>PANTONE 14-0846 TCX</t>
  </si>
  <si>
    <t>PANTONE 14-0951 TCX</t>
  </si>
  <si>
    <t>PANTONE 15-0955 TCX</t>
  </si>
  <si>
    <t>PANTONE 14-0957 TCX</t>
  </si>
  <si>
    <t>PANTONE 12-0826 TCX</t>
  </si>
  <si>
    <t>PANTONE 13-0932 TCX</t>
  </si>
  <si>
    <t>PANTONE 14-0936 TCX</t>
  </si>
  <si>
    <t>PANTONE 14-1038 TCX</t>
  </si>
  <si>
    <t>PANTONE 14-0847 TCX</t>
  </si>
  <si>
    <t>PANTONE 13-0940 TCX</t>
  </si>
  <si>
    <t>PANTONE 13-0939 TCX</t>
  </si>
  <si>
    <t>PANTONE 13-1025 TCX</t>
  </si>
  <si>
    <t>PANTONE 13-0935 TCX</t>
  </si>
  <si>
    <t>PANTONE 13-0945 TCX</t>
  </si>
  <si>
    <t>PANTONE 13-0942 TCX</t>
  </si>
  <si>
    <t>PANTONE 14-1045 TCX</t>
  </si>
  <si>
    <t>PANTONE 14-1041 TCX</t>
  </si>
  <si>
    <t>PANTONE 14-0941 TCX</t>
  </si>
  <si>
    <t>PANTONE 13-0947 TCX</t>
  </si>
  <si>
    <t>PANTONE 14-0955 TCX</t>
  </si>
  <si>
    <t>PANTONE 15-1049 TCX</t>
  </si>
  <si>
    <t>PANTONE 15-1050 TCX</t>
  </si>
  <si>
    <t>PANTONE 16-1054 TCX</t>
  </si>
  <si>
    <t>PANTONE 18-0935 TCX</t>
  </si>
  <si>
    <t>PANTONE 18-0950 TCX</t>
  </si>
  <si>
    <t>PANTONE 16-0940 TCX</t>
  </si>
  <si>
    <t>PANTONE 16-1144 TCX</t>
  </si>
  <si>
    <t>PANTONE 16-1143 TCX</t>
  </si>
  <si>
    <t>PANTONE 17-1040 TCX</t>
  </si>
  <si>
    <t>PANTONE 17-1048 TCX</t>
  </si>
  <si>
    <t>PANTONE 18-1160 TCX</t>
  </si>
  <si>
    <t>PANTONE 18-0933 TCX</t>
  </si>
  <si>
    <t>PANTONE 13-1016 TCX</t>
  </si>
  <si>
    <t>PANTONE 13-1015 TCX</t>
  </si>
  <si>
    <t>PANTONE 12-0921 TCX</t>
  </si>
  <si>
    <t>PANTONE 13-1018 TCX</t>
  </si>
  <si>
    <t>PANTONE 13-1024 TCX</t>
  </si>
  <si>
    <t>PANTONE 14-1127 TCX</t>
  </si>
  <si>
    <t>PANTONE 15-1231 TCX</t>
  </si>
  <si>
    <t>PANTONE 12-0822 TCX</t>
  </si>
  <si>
    <t>PANTONE 13-1031 TCX</t>
  </si>
  <si>
    <t>PANTONE 13-1030 TCX</t>
  </si>
  <si>
    <t>PANTONE 13-1027 TCX</t>
  </si>
  <si>
    <t>PANTONE 14-1128 TCX</t>
  </si>
  <si>
    <t>PANTONE 15-1145 TCX</t>
  </si>
  <si>
    <t>PANTONE 14-1051 TCX</t>
  </si>
  <si>
    <t>PANTONE 14-1050 TCX</t>
  </si>
  <si>
    <t>PANTONE 16-1142 TCX</t>
  </si>
  <si>
    <t>PANTONE 15-1147 TCX</t>
  </si>
  <si>
    <t>PANTONE 16-1148 TCX</t>
  </si>
  <si>
    <t>PANTONE 16-1342 TCX</t>
  </si>
  <si>
    <t>PANTONE 16-1140 TCX</t>
  </si>
  <si>
    <t>PANTONE 16-1149 TCX</t>
  </si>
  <si>
    <t>PANTONE 17-1046 TCX</t>
  </si>
  <si>
    <t>PANTONE 15-1062 TCX</t>
  </si>
  <si>
    <t>PANTONE 14-1064 TCX</t>
  </si>
  <si>
    <t>PANTONE 15-1054 TCX</t>
  </si>
  <si>
    <t>PANTONE 14-1159 TCX</t>
  </si>
  <si>
    <t>PANTONE 15-1058 TCX</t>
  </si>
  <si>
    <t>PANTONE 15-1153 TCX</t>
  </si>
  <si>
    <t>PANTONE 15-1150 TCX</t>
  </si>
  <si>
    <t>PANTONE 13-1020 TCX</t>
  </si>
  <si>
    <t>PANTONE 14-1133 TCX</t>
  </si>
  <si>
    <t>PANTONE 15-1234 TCX</t>
  </si>
  <si>
    <t>PANTONE 15-1237 TCX</t>
  </si>
  <si>
    <t>PANTONE 16-1150 TCX</t>
  </si>
  <si>
    <t>PANTONE 17-1140 TCX</t>
  </si>
  <si>
    <t>PANTONE 16-1346 TCX</t>
  </si>
  <si>
    <t>PANTONE 16-1443 TCX</t>
  </si>
  <si>
    <t>PANTONE 14-1231 TCX</t>
  </si>
  <si>
    <t>PANTONE 14-1135 TCX</t>
  </si>
  <si>
    <t>PANTONE 14-1139 TCX</t>
  </si>
  <si>
    <t>PANTONE 15-1245 TCX</t>
  </si>
  <si>
    <t>PANTONE 15-1242 TCX</t>
  </si>
  <si>
    <t>PANTONE 16-1338 TCX</t>
  </si>
  <si>
    <t>PANTONE 16-1337 TCX</t>
  </si>
  <si>
    <t>PANTONE 18-1249 TCX</t>
  </si>
  <si>
    <t>PANTONE 16-1255 TCX</t>
  </si>
  <si>
    <t>PANTONE 16-1253 TCX</t>
  </si>
  <si>
    <t>PANTONE 16-1350 TCX</t>
  </si>
  <si>
    <t>PANTONE 16-1454 TCX</t>
  </si>
  <si>
    <t>PANTONE 17-1353 TCX</t>
  </si>
  <si>
    <t>PANTONE 16-1448 TCX</t>
  </si>
  <si>
    <t>PANTONE 16-1449 TCX</t>
  </si>
  <si>
    <t>PANTONE 16-1260 TCX</t>
  </si>
  <si>
    <t>PANTONE 15-1157 TCX</t>
  </si>
  <si>
    <t>PANTONE 16-1164 TCX</t>
  </si>
  <si>
    <t>PANTONE 15-1160 TCX</t>
  </si>
  <si>
    <t>PANTONE 15-1164 TCX</t>
  </si>
  <si>
    <t>PANTONE 15-1263 TCX</t>
  </si>
  <si>
    <t>PANTONE 16-1257 TCX</t>
  </si>
  <si>
    <t>PANTONE 17-1350 TCX</t>
  </si>
  <si>
    <t>PANTONE 16-1356 TCX</t>
  </si>
  <si>
    <t>PANTONE 17-1349 TCX</t>
  </si>
  <si>
    <t>PANTONE 16-1343 TCX</t>
  </si>
  <si>
    <t>PANTONE 15-1247 TCX</t>
  </si>
  <si>
    <t>PANTONE 16-1357 TCX</t>
  </si>
  <si>
    <t>PANTONE 16-1359 TCX</t>
  </si>
  <si>
    <t>PANTONE 17-1360 TCX</t>
  </si>
  <si>
    <t>PANTONE 16-1459 TCX</t>
  </si>
  <si>
    <t>PANTONE 16-1363 TCX</t>
  </si>
  <si>
    <t>PANTONE 16-1462 TCX</t>
  </si>
  <si>
    <t>PANTONE 16-1364 TCX</t>
  </si>
  <si>
    <t>PANTONE 16-1360 TCX</t>
  </si>
  <si>
    <t>PANTONE 16-1349 TCX</t>
  </si>
  <si>
    <t>PANTONE 16-1361 TCX</t>
  </si>
  <si>
    <t>PANTONE 16-1452 TCX</t>
  </si>
  <si>
    <t>PANTONE 17-1464 TCX</t>
  </si>
  <si>
    <t>PANTONE 16-1362 TCX</t>
  </si>
  <si>
    <t>PANTONE 17-1462 TCX</t>
  </si>
  <si>
    <t>PANTONE 17-1461 TCX</t>
  </si>
  <si>
    <t>PANTONE 17-1449 TCX</t>
  </si>
  <si>
    <t>PANTONE 13-1026 TCX</t>
  </si>
  <si>
    <t>PANTONE 12-0917 TCX</t>
  </si>
  <si>
    <t>PANTONE 13-1017 TCX</t>
  </si>
  <si>
    <t>PANTONE 13-1019 TCX</t>
  </si>
  <si>
    <t>PANTONE 13-1022 TCX</t>
  </si>
  <si>
    <t>PANTONE 13-1023 TCX</t>
  </si>
  <si>
    <t>PANTONE 14-1225 TCX</t>
  </si>
  <si>
    <t>PANTONE 13-1021 TCX</t>
  </si>
  <si>
    <t>PANTONE 14-1224 TCX</t>
  </si>
  <si>
    <t>PANTONE 15-1333 TCX</t>
  </si>
  <si>
    <t>PANTONE 16-1340 TCX</t>
  </si>
  <si>
    <t>PANTONE 16-1435 TCX</t>
  </si>
  <si>
    <t>PANTONE 14-1227 TCX</t>
  </si>
  <si>
    <t>PANTONE 14-1230 TCX</t>
  </si>
  <si>
    <t>PANTONE 15-1331 TCX</t>
  </si>
  <si>
    <t>PANTONE 15-1334 TCX</t>
  </si>
  <si>
    <t>PANTONE 15-1340 TCX</t>
  </si>
  <si>
    <t>PANTONE 15-1239 TCX</t>
  </si>
  <si>
    <t>PANTONE 16-1442 TCX</t>
  </si>
  <si>
    <t>PANTONE 16-1344 TCX</t>
  </si>
  <si>
    <t>PANTONE 16-1441 TCX</t>
  </si>
  <si>
    <t>PANTONE 16-1440 TCX</t>
  </si>
  <si>
    <t>PANTONE 17-1444 TCX</t>
  </si>
  <si>
    <t>PANTONE 16-1450 TCX</t>
  </si>
  <si>
    <t>PANTONE 18-1447 TCX</t>
  </si>
  <si>
    <t>PANTONE 17-1452 TCX</t>
  </si>
  <si>
    <t>PANTONE 18-1354 TCX</t>
  </si>
  <si>
    <t>PANTONE 18-1355 TCX</t>
  </si>
  <si>
    <t>PANTONE 18-1448 TCX</t>
  </si>
  <si>
    <t>PANTONE 18-1535 TCX</t>
  </si>
  <si>
    <t>PANTONE 18-1451 TCX</t>
  </si>
  <si>
    <t>PANTONE 17-1446 TCX</t>
  </si>
  <si>
    <t>PANTONE 18-1343 TCX</t>
  </si>
  <si>
    <t>PANTONE 19-1250 TCX</t>
  </si>
  <si>
    <t>PANTONE 18-1444 TCX</t>
  </si>
  <si>
    <t>PANTONE 18-1540 TCX</t>
  </si>
  <si>
    <t>PANTONE 18-1547 TCX</t>
  </si>
  <si>
    <t>PANTONE 13-1318 TCX</t>
  </si>
  <si>
    <t>PANTONE 14-1219 TCX</t>
  </si>
  <si>
    <t>PANTONE 14-1318 TCX</t>
  </si>
  <si>
    <t>PANTONE 14-1316 TCX</t>
  </si>
  <si>
    <t>PANTONE 16-1330 TCX</t>
  </si>
  <si>
    <t>PANTONE 15-1523 TCX</t>
  </si>
  <si>
    <t>PANTONE 17-1341 TCX</t>
  </si>
  <si>
    <t>PANTONE 16-1329 TCX</t>
  </si>
  <si>
    <t>PANTONE 16-1431 TCX</t>
  </si>
  <si>
    <t>PANTONE 16-1526 TCX</t>
  </si>
  <si>
    <t>PANTONE 17-1524 TCX</t>
  </si>
  <si>
    <t>PANTONE 18-1436 TCX</t>
  </si>
  <si>
    <t>PANTONE 17-1525 TCX</t>
  </si>
  <si>
    <t>PANTONE 18-1435 TCX</t>
  </si>
  <si>
    <t>PANTONE 16-1522 TCX</t>
  </si>
  <si>
    <t>PANTONE 17-1514 TCX</t>
  </si>
  <si>
    <t>PANTONE 17-1518 TCX</t>
  </si>
  <si>
    <t>PANTONE 17-1424 TCX</t>
  </si>
  <si>
    <t>PANTONE 17-1520 TCX</t>
  </si>
  <si>
    <t>PANTONE 18-1630 TCX</t>
  </si>
  <si>
    <t>PANTONE 18-1438 TCX</t>
  </si>
  <si>
    <t>PANTONE 17-1540 TCX</t>
  </si>
  <si>
    <t>PANTONE 17-1532 TCX</t>
  </si>
  <si>
    <t>PANTONE 18-1536 TCX</t>
  </si>
  <si>
    <t>PANTONE 18-1346 TCX</t>
  </si>
  <si>
    <t>PANTONE 18-1434 TCX</t>
  </si>
  <si>
    <t>PANTONE 18-1443 TCX</t>
  </si>
  <si>
    <t>PANTONE 18-1350 TCX</t>
  </si>
  <si>
    <t>PANTONE 18-1629 TCX</t>
  </si>
  <si>
    <t>PANTONE 18-1648 TCX</t>
  </si>
  <si>
    <t>PANTONE 18-1658 TCX</t>
  </si>
  <si>
    <t>PANTONE 18-1449 TCX</t>
  </si>
  <si>
    <t>PANTONE 18-1442 TCX</t>
  </si>
  <si>
    <t>PANTONE 18-1531 TCX</t>
  </si>
  <si>
    <t>PANTONE 19-1540 TCX</t>
  </si>
  <si>
    <t>PANTONE 19-1337 TCX</t>
  </si>
  <si>
    <t>PANTONE 14-1419 TCX</t>
  </si>
  <si>
    <t>PANTONE 14-1418 TCX</t>
  </si>
  <si>
    <t>PANTONE 14-1420 TCX</t>
  </si>
  <si>
    <t>PANTONE 14-1324 TCX</t>
  </si>
  <si>
    <t>PANTONE 16-1434 TCX</t>
  </si>
  <si>
    <t>PANTONE 16-1520 TCX</t>
  </si>
  <si>
    <t>PANTONE 16-1624 TCX</t>
  </si>
  <si>
    <t>PANTONE 14-1228 TCX</t>
  </si>
  <si>
    <t>PANTONE 14-1323 TCX</t>
  </si>
  <si>
    <t>PANTONE 15-1423 TCX</t>
  </si>
  <si>
    <t>PANTONE 15-1435 TCX</t>
  </si>
  <si>
    <t>PANTONE 15-1530 TCX</t>
  </si>
  <si>
    <t>PANTONE 16-1529 TCX</t>
  </si>
  <si>
    <t>PANTONE 16-1532 TCX</t>
  </si>
  <si>
    <t>PANTONE 15-1433 TCX</t>
  </si>
  <si>
    <t>PANTONE 16-1543 TCX</t>
  </si>
  <si>
    <t>PANTONE 16-1542 TCX</t>
  </si>
  <si>
    <t>PANTONE 16-1544 TCX</t>
  </si>
  <si>
    <t>PANTONE 16-1539 TCX</t>
  </si>
  <si>
    <t>PANTONE 16-1546 TCX</t>
  </si>
  <si>
    <t>PANTONE 17-1656 TCX</t>
  </si>
  <si>
    <t>PANTONE 16-1632 TCX</t>
  </si>
  <si>
    <t>PANTONE 16-1641 TCX</t>
  </si>
  <si>
    <t>PANTONE 16-1640 TCX</t>
  </si>
  <si>
    <t>PANTONE 17-1647 TCX</t>
  </si>
  <si>
    <t>PANTONE 17-1643 TCX</t>
  </si>
  <si>
    <t>PANTONE 17-1644 TCX</t>
  </si>
  <si>
    <t>PANTONE 18-1649 TCX</t>
  </si>
  <si>
    <t>PANTONE 17-1635 TCX</t>
  </si>
  <si>
    <t>PANTONE 18-1651 TCX</t>
  </si>
  <si>
    <t>PANTONE 18-1762 TCX</t>
  </si>
  <si>
    <t>PANTONE 17-1654 TCX</t>
  </si>
  <si>
    <t>PANTONE 17-1641 TCX</t>
  </si>
  <si>
    <t>PANTONE 17-1545 TCX</t>
  </si>
  <si>
    <t>PANTONE 18-1643 TCX</t>
  </si>
  <si>
    <t>PANTONE 17-1456 TCX</t>
  </si>
  <si>
    <t>PANTONE 17-1558 TCX</t>
  </si>
  <si>
    <t>PANTONE 17-1562 TCX</t>
  </si>
  <si>
    <t>PANTONE 17-1564 TCX</t>
  </si>
  <si>
    <t>PANTONE 17-1563 TCX</t>
  </si>
  <si>
    <t>PANTONE 18-1561 TCX</t>
  </si>
  <si>
    <t>PANTONE 18-1564 TCX</t>
  </si>
  <si>
    <t>PANTONE 18-1445 TCX</t>
  </si>
  <si>
    <t>PANTONE 17-1463 TCX</t>
  </si>
  <si>
    <t>PANTONE 16-1451 TCX</t>
  </si>
  <si>
    <t>PANTONE 16-1541 TCX</t>
  </si>
  <si>
    <t>PANTONE 17-1547 TCX</t>
  </si>
  <si>
    <t>PANTONE 17-1544 TCX</t>
  </si>
  <si>
    <t>PANTONE 17-1553 TCX</t>
  </si>
  <si>
    <t>PANTONE 18-1454 TCX</t>
  </si>
  <si>
    <t>PANTONE 18-1555 TCX</t>
  </si>
  <si>
    <t>PANTONE 17-1663 TCX</t>
  </si>
  <si>
    <t>PANTONE 17-1664 TCX</t>
  </si>
  <si>
    <t>PANTONE 18-1660 TCX</t>
  </si>
  <si>
    <t>PANTONE 18-1664 TCX</t>
  </si>
  <si>
    <t>PANTONE 18-1662 TCX</t>
  </si>
  <si>
    <t>PANTONE 18-1763 TCX</t>
  </si>
  <si>
    <t>PANTONE 18-1550 TCX</t>
  </si>
  <si>
    <t>PANTONE 18-1652 TCX</t>
  </si>
  <si>
    <t>PANTONE 18-1661 TCX</t>
  </si>
  <si>
    <t>PANTONE 18-1764 TCX</t>
  </si>
  <si>
    <t>PANTONE 18-1761 TCX</t>
  </si>
  <si>
    <t>PANTONE 19-1760 TCX</t>
  </si>
  <si>
    <t>PANTONE 19-1764 TCX</t>
  </si>
  <si>
    <t>PANTONE 19-1762 TCX</t>
  </si>
  <si>
    <t>PANTONE 19-1763 TCX</t>
  </si>
  <si>
    <t>PANTONE 18-1655 TCX</t>
  </si>
  <si>
    <t>PANTONE 19-1761 TCX</t>
  </si>
  <si>
    <t>PANTONE 18-1663 TCX</t>
  </si>
  <si>
    <t>PANTONE 19-1663 TCX</t>
  </si>
  <si>
    <t>PANTONE 18-1657 TCX</t>
  </si>
  <si>
    <t>PANTONE 19-1664 TCX</t>
  </si>
  <si>
    <t>PANTONE 19-1757 TCX</t>
  </si>
  <si>
    <t>PANTONE 19-1662 TCX</t>
  </si>
  <si>
    <t>PANTONE 19-1758 TCX</t>
  </si>
  <si>
    <t>PANTONE 19-1559 TCX</t>
  </si>
  <si>
    <t>PANTONE 19-1557 TCX</t>
  </si>
  <si>
    <t>PANTONE 19-1555 TCX</t>
  </si>
  <si>
    <t>PANTONE 19-1531 TCX</t>
  </si>
  <si>
    <t>PANTONE 14-1714 TCX</t>
  </si>
  <si>
    <t>PANTONE 15-1717 TCX</t>
  </si>
  <si>
    <t>PANTONE 14-1513 TCX</t>
  </si>
  <si>
    <t>PANTONE 14-1521 TCX</t>
  </si>
  <si>
    <t>PANTONE 15-1621 TCX</t>
  </si>
  <si>
    <t>PANTONE 16-1720 TCX</t>
  </si>
  <si>
    <t>PANTONE 16-1626 TCX</t>
  </si>
  <si>
    <t>PANTONE 15-1821 TCX</t>
  </si>
  <si>
    <t>PANTONE 16-1723 TCX</t>
  </si>
  <si>
    <t>PANTONE 17-1928 TCX</t>
  </si>
  <si>
    <t>PANTONE 16-1735 TCX</t>
  </si>
  <si>
    <t>PANTONE 17-1930 TCX</t>
  </si>
  <si>
    <t>PANTONE 17-1929 TCX</t>
  </si>
  <si>
    <t>PANTONE 17-1927 TCX</t>
  </si>
  <si>
    <t>PANTONE 15-1922 TCX</t>
  </si>
  <si>
    <t>PANTONE 15-1624 TCX</t>
  </si>
  <si>
    <t>PANTONE 15-1626 TCX</t>
  </si>
  <si>
    <t>PANTONE 16-1731 TCX</t>
  </si>
  <si>
    <t>PANTONE 17-1736 TCX</t>
  </si>
  <si>
    <t>PANTONE 17-1744 TCX</t>
  </si>
  <si>
    <t>PANTONE 16-1620 TCX</t>
  </si>
  <si>
    <t>PANTONE 17-1755 TCX</t>
  </si>
  <si>
    <t>PANTONE 17-1753 TCX</t>
  </si>
  <si>
    <t>PANTONE 18-1756 TCX</t>
  </si>
  <si>
    <t>PANTONE 18-1755 TCX</t>
  </si>
  <si>
    <t>PANTONE 18-1754 TCX</t>
  </si>
  <si>
    <t>PANTONE 17-1842 TCX</t>
  </si>
  <si>
    <t>PANTONE 18-1856 TCX</t>
  </si>
  <si>
    <t>PANTONE 17-1740 TCX</t>
  </si>
  <si>
    <t>PANTONE 18-1741 TCX</t>
  </si>
  <si>
    <t>PANTONE 18-1852 TCX</t>
  </si>
  <si>
    <t>PANTONE 18-1760 TCX</t>
  </si>
  <si>
    <t>PANTONE 18-1945 TCX</t>
  </si>
  <si>
    <t>PANTONE 18-1950 TCX</t>
  </si>
  <si>
    <t>PANTONE 19-1860 TCX</t>
  </si>
  <si>
    <t>PANTONE 19-1955 TCX</t>
  </si>
  <si>
    <t>PANTONE 19-2039 TCX</t>
  </si>
  <si>
    <t>PANTONE 19-2041 TCX</t>
  </si>
  <si>
    <t>PANTONE 13-2807 TCX</t>
  </si>
  <si>
    <t>PANTONE 13-2806 TCX</t>
  </si>
  <si>
    <t>PANTONE 14-2710 TCX</t>
  </si>
  <si>
    <t>PANTONE 14-2311 TCX</t>
  </si>
  <si>
    <t>PANTONE 15-2215 TCX</t>
  </si>
  <si>
    <t>PANTONE 15-2718 TCX</t>
  </si>
  <si>
    <t>PANTONE 15-2214 TCX</t>
  </si>
  <si>
    <t>PANTONE 16-2120 TCX</t>
  </si>
  <si>
    <t>PANTONE 17-2520 TCX</t>
  </si>
  <si>
    <t>PANTONE 17-2120 TCX</t>
  </si>
  <si>
    <t>PANTONE 15-2216 TCX</t>
  </si>
  <si>
    <t>PANTONE 15-2217 TCX</t>
  </si>
  <si>
    <t>PANTONE 15-1920 TCX</t>
  </si>
  <si>
    <t>PANTONE 16-2126 TCX</t>
  </si>
  <si>
    <t>PANTONE 17-1937 TCX</t>
  </si>
  <si>
    <t>PANTONE 17-2033 TCX</t>
  </si>
  <si>
    <t>PANTONE 18-2120 TCX</t>
  </si>
  <si>
    <t>PANTONE 17-1831 TCX</t>
  </si>
  <si>
    <t>PANTONE 18-2043 TCX</t>
  </si>
  <si>
    <t>PANTONE 16-2124 TCX</t>
  </si>
  <si>
    <t>PANTONE 17-2230 TCX</t>
  </si>
  <si>
    <t>PANTONE 17-2127 TCX</t>
  </si>
  <si>
    <t>PANTONE 17-2036 TCX</t>
  </si>
  <si>
    <t>PANTONE 18-2133 TCX</t>
  </si>
  <si>
    <t>PANTONE 17-2031 TCX</t>
  </si>
  <si>
    <t>PANTONE 18-2436 TCX</t>
  </si>
  <si>
    <t>PANTONE 18-2143 TCX</t>
  </si>
  <si>
    <t>PANTONE 18-2140 TCX</t>
  </si>
  <si>
    <t>PANTONE 17-2227 TCX</t>
  </si>
  <si>
    <t>PANTONE 18-2336 TCX</t>
  </si>
  <si>
    <t>PANTONE 17-2625 TCX</t>
  </si>
  <si>
    <t>PANTONE 17-2627 TCX</t>
  </si>
  <si>
    <t>PANTONE 18-2333 TCX</t>
  </si>
  <si>
    <t>PANTONE 17-2624 TCX</t>
  </si>
  <si>
    <t>PANTONE 18-2328 TCX</t>
  </si>
  <si>
    <t>PANTONE 18-2326 TCX</t>
  </si>
  <si>
    <t>PANTONE 18-2525 TCX</t>
  </si>
  <si>
    <t>PANTONE 11-2511 TCX</t>
  </si>
  <si>
    <t>PANTONE 12-2904 TCX</t>
  </si>
  <si>
    <t>PANTONE 14-1508 TCX</t>
  </si>
  <si>
    <t>PANTONE 14-1511 TCX</t>
  </si>
  <si>
    <t>PANTONE 16-1617 TCX</t>
  </si>
  <si>
    <t>PANTONE 16-1610 TCX</t>
  </si>
  <si>
    <t>PANTONE 17-1718 TCX</t>
  </si>
  <si>
    <t>PANTONE 12-2102 TCX</t>
  </si>
  <si>
    <t>PANTONE 12-2902 TCX</t>
  </si>
  <si>
    <t>PANTONE 12-1304 TCX</t>
  </si>
  <si>
    <t>PANTONE 15-1611 TCX</t>
  </si>
  <si>
    <t>PANTONE 15-1614 TCX</t>
  </si>
  <si>
    <t>PANTONE 18-1634 TCX</t>
  </si>
  <si>
    <t>PANTONE 18-1635 TCX</t>
  </si>
  <si>
    <t>PANTONE 17-1537 TCX</t>
  </si>
  <si>
    <t>PANTONE 18-1633 TCX</t>
  </si>
  <si>
    <t>PANTONE 17-1633 TCX</t>
  </si>
  <si>
    <t>PANTONE 19-1759 TCX</t>
  </si>
  <si>
    <t>PANTONE 19-1862 TCX</t>
  </si>
  <si>
    <t>PANTONE 19-1863 TCX</t>
  </si>
  <si>
    <t>PANTONE 19-1656 TCX</t>
  </si>
  <si>
    <t>PANTONE 19-1940 TCX</t>
  </si>
  <si>
    <t>PANTONE 18-1631 TCX</t>
  </si>
  <si>
    <t>PANTONE 19-1840 TCX</t>
  </si>
  <si>
    <t>PANTONE 19-1655 TCX</t>
  </si>
  <si>
    <t>PANTONE 19-1543 TCX</t>
  </si>
  <si>
    <t>PANTONE 19-1532 TCX</t>
  </si>
  <si>
    <t>PANTONE 19-1535 TCX</t>
  </si>
  <si>
    <t>PANTONE 19-1934 TCX</t>
  </si>
  <si>
    <t>PANTONE 19-1650 TCX</t>
  </si>
  <si>
    <t>PANTONE 19-1652 TCX</t>
  </si>
  <si>
    <t>PANTONE 18-1426 TCX</t>
  </si>
  <si>
    <t>PANTONE 19-1524 TCX</t>
  </si>
  <si>
    <t>PANTONE 19-1533 TCX</t>
  </si>
  <si>
    <t>PANTONE 19-1530 TCX</t>
  </si>
  <si>
    <t>PANTONE 19-1724 TCX</t>
  </si>
  <si>
    <t>PANTONE 19-1629 TCX</t>
  </si>
  <si>
    <t>PANTONE 19-1930 TCX</t>
  </si>
  <si>
    <t>PANTONE 19-1726 TCX</t>
  </si>
  <si>
    <t>PANTONE 19-1725 TCX</t>
  </si>
  <si>
    <t>PANTONE 13-1407 TCX</t>
  </si>
  <si>
    <t>PANTONE 13-1504 TCX</t>
  </si>
  <si>
    <t>PANTONE 13-1406 TCX</t>
  </si>
  <si>
    <t>PANTONE 12-1207 TCX</t>
  </si>
  <si>
    <t>PANTONE 12-1212 TCX</t>
  </si>
  <si>
    <t>PANTONE 13-1310 TCX</t>
  </si>
  <si>
    <t>PANTONE 14-1905 TCX</t>
  </si>
  <si>
    <t>PANTONE 11-1408 TCX</t>
  </si>
  <si>
    <t>PANTONE 14-1309 TCX</t>
  </si>
  <si>
    <t>PANTONE 14-1506 TCX</t>
  </si>
  <si>
    <t>PANTONE 15-1512 TCX</t>
  </si>
  <si>
    <t>PANTONE 15-1516 TCX</t>
  </si>
  <si>
    <t>PANTONE 16-1516 TCX</t>
  </si>
  <si>
    <t>PANTONE 13-1409 TCX</t>
  </si>
  <si>
    <t>PANTONE 13-1408 TCX</t>
  </si>
  <si>
    <t>PANTONE 13-1510 TCX</t>
  </si>
  <si>
    <t>PANTONE 15-1415 TCX</t>
  </si>
  <si>
    <t>PANTONE 14-1907 TCX</t>
  </si>
  <si>
    <t>PANTONE 15-1515 TCX</t>
  </si>
  <si>
    <t>PANTONE 16-1511 TCX</t>
  </si>
  <si>
    <t>PANTONE 16-1518 TCX</t>
  </si>
  <si>
    <t>PANTONE 17-1522 TCX</t>
  </si>
  <si>
    <t>PANTONE 17-1623 TCX</t>
  </si>
  <si>
    <t>PANTONE 17-1723 TCX</t>
  </si>
  <si>
    <t>PANTONE 18-1725 TCX</t>
  </si>
  <si>
    <t>PANTONE 18-1718 TCX</t>
  </si>
  <si>
    <t>PANTONE 18-1619 TCX</t>
  </si>
  <si>
    <t>PANTONE 18-1420 TCX</t>
  </si>
  <si>
    <t>PANTONE 19-2047 TCX</t>
  </si>
  <si>
    <t>PANTONE 19-2045 TCX</t>
  </si>
  <si>
    <t>PANTONE 19-1850 TCX</t>
  </si>
  <si>
    <t>PANTONE 18-2027 TCX</t>
  </si>
  <si>
    <t>PANTONE 19-2033 TCX</t>
  </si>
  <si>
    <t>PANTONE 19-2030 TCX</t>
  </si>
  <si>
    <t>PANTONE 19-2025 TCX</t>
  </si>
  <si>
    <t>PANTONE 19-2024 TCX</t>
  </si>
  <si>
    <t>PANTONE 12-2906 TCX</t>
  </si>
  <si>
    <t>PANTONE 12-1310 TCX</t>
  </si>
  <si>
    <t>PANTONE 12-2905 TCX</t>
  </si>
  <si>
    <t>PANTONE 13-2803 TCX</t>
  </si>
  <si>
    <t>PANTONE 13-1904 TCX</t>
  </si>
  <si>
    <t>PANTONE 12-2903 TCX</t>
  </si>
  <si>
    <t>PANTONE 14-2305 TCX</t>
  </si>
  <si>
    <t>PANTONE 12-1305 TCX</t>
  </si>
  <si>
    <t>PANTONE 13-2004 TCX</t>
  </si>
  <si>
    <t>PANTONE 12-1605 TCX</t>
  </si>
  <si>
    <t>PANTONE 12-1706 TCX</t>
  </si>
  <si>
    <t>PANTONE 12-1708 TCX</t>
  </si>
  <si>
    <t>PANTONE 13-2005 TCX</t>
  </si>
  <si>
    <t>PANTONE 13-1513 TCX</t>
  </si>
  <si>
    <t>PANTONE 13-1906 TCX</t>
  </si>
  <si>
    <t>PANTONE 13-2010 TCX</t>
  </si>
  <si>
    <t>PANTONE 13-2802 TCX</t>
  </si>
  <si>
    <t>PANTONE 13-2006 TCX</t>
  </si>
  <si>
    <t>PANTONE 14-1909 TCX</t>
  </si>
  <si>
    <t>PANTONE 14-1911 TCX</t>
  </si>
  <si>
    <t>PANTONE 15-1816 TCX</t>
  </si>
  <si>
    <t>PANTONE 15-1912 TCX</t>
  </si>
  <si>
    <t>PANTONE 16-2215 TCX</t>
  </si>
  <si>
    <t>PANTONE 16-1715 TCX</t>
  </si>
  <si>
    <t>PANTONE 15-2210 TCX</t>
  </si>
  <si>
    <t>PANTONE 16-1712 TCX</t>
  </si>
  <si>
    <t>PANTONE 17-1609 TCX</t>
  </si>
  <si>
    <t>PANTONE 16-1708 TCX</t>
  </si>
  <si>
    <t>PANTONE 16-1710 TCX</t>
  </si>
  <si>
    <t>PANTONE 16-2111 TCX</t>
  </si>
  <si>
    <t>PANTONE 16-2107 TCX</t>
  </si>
  <si>
    <t>PANTONE 13-2804 TCX</t>
  </si>
  <si>
    <t>PANTONE 13-2805 TCX</t>
  </si>
  <si>
    <t>PANTONE 14-2307 TCX</t>
  </si>
  <si>
    <t>PANTONE 14-2808 TCX</t>
  </si>
  <si>
    <t>PANTONE 14-3207 TCX</t>
  </si>
  <si>
    <t>PANTONE 14-3209 TCX</t>
  </si>
  <si>
    <t>PANTONE 15-3214 TCX</t>
  </si>
  <si>
    <t>PANTONE 15-2913 TCX</t>
  </si>
  <si>
    <t>PANTONE 16-2614 TCX</t>
  </si>
  <si>
    <t>PANTONE 16-3118 TCX</t>
  </si>
  <si>
    <t>PANTONE 16-3116 TCX</t>
  </si>
  <si>
    <t>PANTONE 16-3115 TCX</t>
  </si>
  <si>
    <t>PANTONE 17-3014 TCX</t>
  </si>
  <si>
    <t>PANTONE 17-3323 TCX</t>
  </si>
  <si>
    <t>PANTONE 16-3320 TCX</t>
  </si>
  <si>
    <t>PANTONE 18-3224 TCX</t>
  </si>
  <si>
    <t>PANTONE 17-3020 TCX</t>
  </si>
  <si>
    <t>PANTONE 17-3023 TCX</t>
  </si>
  <si>
    <t>PANTONE 18-3027 TCX</t>
  </si>
  <si>
    <t>PANTONE 18-3230 TCX</t>
  </si>
  <si>
    <t>PANTONE 18-3025 TCX</t>
  </si>
  <si>
    <t>PANTONE 18-3015 TCX</t>
  </si>
  <si>
    <t>PANTONE 19-2434 TCX</t>
  </si>
  <si>
    <t>PANTONE 18-2527 TCX</t>
  </si>
  <si>
    <t>PANTONE 19-2431 TCX</t>
  </si>
  <si>
    <t>PANTONE 19-2428 TCX</t>
  </si>
  <si>
    <t>PANTONE 19-2432 TCX</t>
  </si>
  <si>
    <t>PANTONE 19-2430 TCX</t>
  </si>
  <si>
    <t>PANTONE 17-2617 TCX</t>
  </si>
  <si>
    <t>PANTONE 18-3339 TCX</t>
  </si>
  <si>
    <t>PANTONE 19-2630 TCX</t>
  </si>
  <si>
    <t>PANTONE 18-3022 TCX</t>
  </si>
  <si>
    <t>PANTONE 18-2320 TCX</t>
  </si>
  <si>
    <t>PANTONE 18-2929 TCX</t>
  </si>
  <si>
    <t>PANTONE 19-2924 TCX</t>
  </si>
  <si>
    <t>PANTONE 18-3331 TCX</t>
  </si>
  <si>
    <t>PANTONE 18-3324 TCX</t>
  </si>
  <si>
    <t>PANTONE 19-3336 TCX</t>
  </si>
  <si>
    <t>PANTONE 19-3138 TCX</t>
  </si>
  <si>
    <t>PANTONE 19-2820 TCX</t>
  </si>
  <si>
    <t>PANTONE 19-3230 TCX</t>
  </si>
  <si>
    <t>PANTONE 19-3022 TCX</t>
  </si>
  <si>
    <t>PANTONE 13-3801 TCX</t>
  </si>
  <si>
    <t>PANTONE 14-1305 TCX</t>
  </si>
  <si>
    <t>PANTONE 15-1506 TCX</t>
  </si>
  <si>
    <t>PANTONE 16-1509 TCX</t>
  </si>
  <si>
    <t>PANTONE 16-1703 TCX</t>
  </si>
  <si>
    <t>PANTONE 16-1506 TCX</t>
  </si>
  <si>
    <t>PANTONE 16-1510 TCX</t>
  </si>
  <si>
    <t>PANTONE 16-1508 TCX</t>
  </si>
  <si>
    <t>PANTONE 15-1607 TCX</t>
  </si>
  <si>
    <t>PANTONE 16-1806 TCX</t>
  </si>
  <si>
    <t>PANTONE 16-1707 TCX</t>
  </si>
  <si>
    <t>PANTONE 18-1807 TCX</t>
  </si>
  <si>
    <t>PANTONE 18-1612 TCX</t>
  </si>
  <si>
    <t>PANTONE 18-1512 TCX</t>
  </si>
  <si>
    <t>PANTONE 18-1616 TCX</t>
  </si>
  <si>
    <t>PANTONE 17-1510 TCX</t>
  </si>
  <si>
    <t>PANTONE 18-1409 TCX</t>
  </si>
  <si>
    <t>PANTONE 19-1606 TCX</t>
  </si>
  <si>
    <t>PANTONE 19-1620 TCX</t>
  </si>
  <si>
    <t>PANTONE 19-1621 TCX</t>
  </si>
  <si>
    <t>PANTONE 19-1518 TCX</t>
  </si>
  <si>
    <t>PANTONE 19-1619 TCX</t>
  </si>
  <si>
    <t>PANTONE 15-1511 TCX</t>
  </si>
  <si>
    <t>PANTONE 17-1516 TCX</t>
  </si>
  <si>
    <t>PANTONE 18-1415 TCX</t>
  </si>
  <si>
    <t>PANTONE 19-1625 TCX</t>
  </si>
  <si>
    <t>PANTONE 19-1521 TCX</t>
  </si>
  <si>
    <t>PANTONE 19-1623 TCX</t>
  </si>
  <si>
    <t>PANTONE 19-2118 TCX</t>
  </si>
  <si>
    <t>PANTONE 19-1525 TCX</t>
  </si>
  <si>
    <t>PANTONE 19-1526 TCX</t>
  </si>
  <si>
    <t>PANTONE 19-1617 TCX</t>
  </si>
  <si>
    <t>PANTONE 19-1522 TCX</t>
  </si>
  <si>
    <t>PANTONE 19-1528 TCX</t>
  </si>
  <si>
    <t>PANTONE 19-1627 TCX</t>
  </si>
  <si>
    <t>PANTONE 19-1718 TCX</t>
  </si>
  <si>
    <t>PANTONE 15-2706 TCX</t>
  </si>
  <si>
    <t>PANTONE 15-1905 TCX</t>
  </si>
  <si>
    <t>PANTONE 15-2705 TCX</t>
  </si>
  <si>
    <t>PANTONE 16-3205 TCX</t>
  </si>
  <si>
    <t>PANTONE 15-2205 TCX</t>
  </si>
  <si>
    <t>PANTONE 14-3204 TCX</t>
  </si>
  <si>
    <t>PANTONE 15-3207 TCX</t>
  </si>
  <si>
    <t>PANTONE 17-1608 TCX</t>
  </si>
  <si>
    <t>PANTONE 17-1818 TCX</t>
  </si>
  <si>
    <t>PANTONE 17-1612 TCX</t>
  </si>
  <si>
    <t>PANTONE 17-1710 TCX</t>
  </si>
  <si>
    <t>PANTONE 18-1720 TCX</t>
  </si>
  <si>
    <t>PANTONE 18-1716 TCX</t>
  </si>
  <si>
    <t>PANTONE 19-2410 TCX</t>
  </si>
  <si>
    <t>PANTONE 17-1610 TCX</t>
  </si>
  <si>
    <t>PANTONE 18-2109 TCX</t>
  </si>
  <si>
    <t>PANTONE 17-1511 TCX</t>
  </si>
  <si>
    <t>PANTONE 18-1709 TCX</t>
  </si>
  <si>
    <t>PANTONE 18-1710 TCX</t>
  </si>
  <si>
    <t>PANTONE 18-3011 TCX</t>
  </si>
  <si>
    <t>PANTONE 15-1906 TCX</t>
  </si>
  <si>
    <t>PANTONE 17-1512 TCX</t>
  </si>
  <si>
    <t>PANTONE 17-1614 TCX</t>
  </si>
  <si>
    <t>PANTONE 18-1613 TCX</t>
  </si>
  <si>
    <t>PANTONE 18-1614 TCX</t>
  </si>
  <si>
    <t>PANTONE 18-1418 TCX</t>
  </si>
  <si>
    <t>PANTONE 19-2312 TCX</t>
  </si>
  <si>
    <t>PANTONE 19-1716 TCX</t>
  </si>
  <si>
    <t>PANTONE 18-1411 TCX</t>
  </si>
  <si>
    <t>PANTONE 19-2311 TCX</t>
  </si>
  <si>
    <t>PANTONE 19-2014 TCX</t>
  </si>
  <si>
    <t>PANTONE 19-1608 TCX</t>
  </si>
  <si>
    <t>PANTONE 19-2315 TCX</t>
  </si>
  <si>
    <t>PANTONE 19-2514 TCX</t>
  </si>
  <si>
    <t>PANTONE 19-2520 TCX</t>
  </si>
  <si>
    <t>PANTONE 16-3310 TCX</t>
  </si>
  <si>
    <t>PANTONE 16-3307 TCX</t>
  </si>
  <si>
    <t>PANTONE 17-3410 TCX</t>
  </si>
  <si>
    <t>PANTONE 18-3220 TCX</t>
  </si>
  <si>
    <t>PANTONE 18-3211 TCX</t>
  </si>
  <si>
    <t>PANTONE 18-3012 TCX</t>
  </si>
  <si>
    <t>PANTONE 18-3013 TCX</t>
  </si>
  <si>
    <t>PANTONE 18-3418 TCX</t>
  </si>
  <si>
    <t>PANTONE 18-3522 TCX</t>
  </si>
  <si>
    <t>PANTONE 18-3218 TCX</t>
  </si>
  <si>
    <t>PANTONE 19-3424 TCX</t>
  </si>
  <si>
    <t>PANTONE 19-3325 TCX</t>
  </si>
  <si>
    <t>PANTONE 19-3223 TCX</t>
  </si>
  <si>
    <t>PANTONE 19-2524 TCX</t>
  </si>
  <si>
    <t>PANTONE 18-3415 TCX</t>
  </si>
  <si>
    <t>PANTONE 19-2814 TCX</t>
  </si>
  <si>
    <t>PANTONE 19-3518 TCX</t>
  </si>
  <si>
    <t>PANTONE 19-3323 TCX</t>
  </si>
  <si>
    <t>PANTONE 19-3218 TCX</t>
  </si>
  <si>
    <t>PANTONE 19-3217 TCX</t>
  </si>
  <si>
    <t>PANTONE 19-2816 TCX</t>
  </si>
  <si>
    <t>PANTONE 19-2009 TCX</t>
  </si>
  <si>
    <t>PANTONE 19-3316 TCX</t>
  </si>
  <si>
    <t>PANTONE 19-3714 TCX</t>
  </si>
  <si>
    <t>PANTONE 19-3215 TCX</t>
  </si>
  <si>
    <t>PANTONE 19-3519 TCX</t>
  </si>
  <si>
    <t>PANTONE 19-3619 TCX</t>
  </si>
  <si>
    <t>PANTONE 19-3520 TCX</t>
  </si>
  <si>
    <t>PANTONE 19-3620 TCX</t>
  </si>
  <si>
    <t>PANTONE 19-3722 TCX</t>
  </si>
  <si>
    <t>PANTONE 19-3728 TCX</t>
  </si>
  <si>
    <t>PANTONE 19-3720 TCX</t>
  </si>
  <si>
    <t>PANTONE 19-3617 TCX</t>
  </si>
  <si>
    <t>PANTONE 19-3725 TCX</t>
  </si>
  <si>
    <t>PANTONE 19-3712 TCX</t>
  </si>
  <si>
    <t>PANTONE 13-3802 TCX</t>
  </si>
  <si>
    <t>PANTONE 13-3803 TCX</t>
  </si>
  <si>
    <t>PANTONE 13-3804 TCX</t>
  </si>
  <si>
    <t>PANTONE 14-3803 TCX</t>
  </si>
  <si>
    <t>PANTONE 15-3802 TCX</t>
  </si>
  <si>
    <t>PANTONE 17-1505 TCX</t>
  </si>
  <si>
    <t>PANTONE 17-3808 TCX</t>
  </si>
  <si>
    <t>PANTONE 13-3805 TCX</t>
  </si>
  <si>
    <t>PANTONE 14-3805 TCX</t>
  </si>
  <si>
    <t>PANTONE 16-3304 TCX</t>
  </si>
  <si>
    <t>PANTONE 17-1605 TCX</t>
  </si>
  <si>
    <t>PANTONE 18-1706 TCX</t>
  </si>
  <si>
    <t>PANTONE 18-1405 TCX</t>
  </si>
  <si>
    <t>PANTONE 19-1624 TCX</t>
  </si>
  <si>
    <t>PANTONE 14-3904 TCX</t>
  </si>
  <si>
    <t>PANTONE 14-3907 TCX</t>
  </si>
  <si>
    <t>PANTONE 17-3910 TCX</t>
  </si>
  <si>
    <t>PANTONE 17-3906 TCX</t>
  </si>
  <si>
    <t>PANTONE 16-3911 TCX</t>
  </si>
  <si>
    <t>PANTONE 17-3810 TCX</t>
  </si>
  <si>
    <t>PANTONE 18-3710 TCX</t>
  </si>
  <si>
    <t>PANTONE 18-3712 TCX</t>
  </si>
  <si>
    <t>PANTONE 16-3812 TCX</t>
  </si>
  <si>
    <t>PANTONE 16-3810 TCX</t>
  </si>
  <si>
    <t>PANTONE 17-3812 TCX</t>
  </si>
  <si>
    <t>PANTONE 17-3817 TCX</t>
  </si>
  <si>
    <t>PANTONE 18-3812 TCX</t>
  </si>
  <si>
    <t>PANTONE 18-3714 TCX</t>
  </si>
  <si>
    <t>PANTONE 19-3716 TCX</t>
  </si>
  <si>
    <t>PANTONE 14-3903 TCX</t>
  </si>
  <si>
    <t>PANTONE 15-0703 TCX</t>
  </si>
  <si>
    <t>PANTONE 16-3803 TCX</t>
  </si>
  <si>
    <t>PANTONE 17-2601 TCX</t>
  </si>
  <si>
    <t>PANTONE 17-3802 TCX</t>
  </si>
  <si>
    <t>PANTONE 18-1703 TCX</t>
  </si>
  <si>
    <t>PANTONE 18-1404 TCX</t>
  </si>
  <si>
    <t>PANTONE 13-3406 TCX</t>
  </si>
  <si>
    <t>PANTONE 13-3405 TCX</t>
  </si>
  <si>
    <t>PANTONE 14-3206 TCX</t>
  </si>
  <si>
    <t>PANTONE 15-3508 TCX</t>
  </si>
  <si>
    <t>PANTONE 15-3507 TCX</t>
  </si>
  <si>
    <t>PANTONE 14-3710 TCX</t>
  </si>
  <si>
    <t>PANTONE 14-3812 TCX</t>
  </si>
  <si>
    <t>PANTONE 14-3612 TCX</t>
  </si>
  <si>
    <t>PANTONE 15-3412 TCX</t>
  </si>
  <si>
    <t>PANTONE 16-3521 TCX</t>
  </si>
  <si>
    <t>PANTONE 16-3416 TCX</t>
  </si>
  <si>
    <t>PANTONE 16-3617 TCX</t>
  </si>
  <si>
    <t>PANTONE 16-3520 TCX</t>
  </si>
  <si>
    <t>PANTONE 17-3313 TCX</t>
  </si>
  <si>
    <t>PANTONE 17-3730 TCX</t>
  </si>
  <si>
    <t>PANTONE 17-3617 TCX</t>
  </si>
  <si>
    <t>PANTONE 17-3619 TCX</t>
  </si>
  <si>
    <t>PANTONE 17-3628 TCX</t>
  </si>
  <si>
    <t>PANTONE 18-3628 TCX</t>
  </si>
  <si>
    <t>PANTONE 18-3533 TCX</t>
  </si>
  <si>
    <t>PANTONE 19-3526 TCX</t>
  </si>
  <si>
    <t>PANTONE 18-3520 TCX</t>
  </si>
  <si>
    <t>PANTONE 19-3642 TCX</t>
  </si>
  <si>
    <t>PANTONE 18-3633 TCX</t>
  </si>
  <si>
    <t>PANTONE 18-3531 TCX</t>
  </si>
  <si>
    <t>PANTONE 19-3542 TCX</t>
  </si>
  <si>
    <t>PANTONE 19-3438 TCX</t>
  </si>
  <si>
    <t>PANTONE 19-3536 TCX</t>
  </si>
  <si>
    <t>PANTONE 19-3540 TCX</t>
  </si>
  <si>
    <t>PANTONE 19-3220 TCX</t>
  </si>
  <si>
    <t>PANTONE 18-3615 TCX</t>
  </si>
  <si>
    <t>PANTONE 18-3620 TCX</t>
  </si>
  <si>
    <t>PANTONE 19-3622 TCX</t>
  </si>
  <si>
    <t>PANTONE 18-3635 TCX</t>
  </si>
  <si>
    <t>PANTONE 18-3518 TCX</t>
  </si>
  <si>
    <t>PANTONE 19-3514 TCX</t>
  </si>
  <si>
    <t>PANTONE 19-3528 TCX</t>
  </si>
  <si>
    <t>PANTONE 19-3628 TCX</t>
  </si>
  <si>
    <t>PANTONE 19-3640 TCX</t>
  </si>
  <si>
    <t>PANTONE 19-3731 TCX</t>
  </si>
  <si>
    <t>PANTONE 13-3820 TCX</t>
  </si>
  <si>
    <t>PANTONE 15-3620 TCX</t>
  </si>
  <si>
    <t>PANTONE 15-3817 TCX</t>
  </si>
  <si>
    <t>PANTONE 17-3725 TCX</t>
  </si>
  <si>
    <t>PANTONE 16-3823 TCX</t>
  </si>
  <si>
    <t>PANTONE 17-3615 TCX</t>
  </si>
  <si>
    <t>PANTONE 18-3718 TCX</t>
  </si>
  <si>
    <t>PANTONE 16-3110 TCX</t>
  </si>
  <si>
    <t>PANTONE 16-3525 TCX</t>
  </si>
  <si>
    <t>PANTONE 16-3815 TCX</t>
  </si>
  <si>
    <t>PANTONE 16-3817 TCX</t>
  </si>
  <si>
    <t>PANTONE 17-3612 TCX</t>
  </si>
  <si>
    <t>PANTONE 18-3513 TCX</t>
  </si>
  <si>
    <t>PANTONE 18-3715 TCX</t>
  </si>
  <si>
    <t>PANTONE 18-3410 TCX</t>
  </si>
  <si>
    <t>PANTONE 17-3826 TCX</t>
  </si>
  <si>
    <t>PANTONE 17-3834 TCX</t>
  </si>
  <si>
    <t>PANTONE 18-3737 TCX</t>
  </si>
  <si>
    <t>PANTONE 18-3838 TCX</t>
  </si>
  <si>
    <t>PANTONE 19-3730 TCX</t>
  </si>
  <si>
    <t>PANTONE 19-3748 TCX</t>
  </si>
  <si>
    <t>PANTONE 19-3737 TCX</t>
  </si>
  <si>
    <t>PANTONE 19-3638 TCX</t>
  </si>
  <si>
    <t>PANTONE 19-3632 TCX</t>
  </si>
  <si>
    <t>PANTONE 18-3828 TCX</t>
  </si>
  <si>
    <t>PANTONE 18-3834 TCX</t>
  </si>
  <si>
    <t>PANTONE 18-3943 TCX</t>
  </si>
  <si>
    <t>PANTONE 18-3840 TCX</t>
  </si>
  <si>
    <t>PANTONE 19-3850 TCX</t>
  </si>
  <si>
    <t>PANTONE 19-3847 TCX</t>
  </si>
  <si>
    <t>PANTONE 18-3930 TCX</t>
  </si>
  <si>
    <t>PANTONE 18-3817 TCX</t>
  </si>
  <si>
    <t>PANTONE 19-3936 TCX</t>
  </si>
  <si>
    <t>PANTONE 19-3832 TCX</t>
  </si>
  <si>
    <t>PANTONE 19-3842 TCX</t>
  </si>
  <si>
    <t>PANTONE 19-3839 TCX</t>
  </si>
  <si>
    <t>PANTONE 19-3830 TCX</t>
  </si>
  <si>
    <t>PANTONE 13-4105 TCX</t>
  </si>
  <si>
    <t>PANTONE 15-3807 TCX</t>
  </si>
  <si>
    <t>PANTONE 14-3905 TCX</t>
  </si>
  <si>
    <t>PANTONE 14-3911 TCX</t>
  </si>
  <si>
    <t>PANTONE 15-3909 TCX</t>
  </si>
  <si>
    <t>PANTONE 15-3910 TCX</t>
  </si>
  <si>
    <t>PANTONE 15-3908 TCX</t>
  </si>
  <si>
    <t>PANTONE 16-3907 TCX</t>
  </si>
  <si>
    <t>PANTONE 16-3931 TCX</t>
  </si>
  <si>
    <t>PANTONE 16-3925 TCX</t>
  </si>
  <si>
    <t>PANTONE 17-3930 TCX</t>
  </si>
  <si>
    <t>PANTONE 17-3932 TCX</t>
  </si>
  <si>
    <t>PANTONE 18-3833 TCX</t>
  </si>
  <si>
    <t>PANTONE 18-3944 TCX</t>
  </si>
  <si>
    <t>PANTONE 18-3946 TCX</t>
  </si>
  <si>
    <t>PANTONE 16-3930 TCX</t>
  </si>
  <si>
    <t>PANTONE 17-3925 TCX</t>
  </si>
  <si>
    <t>PANTONE 18-3820 TCX</t>
  </si>
  <si>
    <t>PANTONE 19-3947 TCX</t>
  </si>
  <si>
    <t>PANTONE 19-3951 TCX</t>
  </si>
  <si>
    <t>PANTONE 19-3955 TCX</t>
  </si>
  <si>
    <t>PANTONE 18-3963 TCX</t>
  </si>
  <si>
    <t>PANTONE 17-3924 TCX</t>
  </si>
  <si>
    <t>PANTONE 17-3922 TCX</t>
  </si>
  <si>
    <t>PANTONE 18-3927 TCX</t>
  </si>
  <si>
    <t>PANTONE 18-3932 TCX</t>
  </si>
  <si>
    <t>PANTONE 19-3939 TCX</t>
  </si>
  <si>
    <t>PANTONE 19-3940 TCX</t>
  </si>
  <si>
    <t>PANTONE 19-3933 TCX</t>
  </si>
  <si>
    <t>PANTONE 15-3912 TCX</t>
  </si>
  <si>
    <t>PANTONE 17-3917 TCX</t>
  </si>
  <si>
    <t>PANTONE 17-3907 TCX</t>
  </si>
  <si>
    <t>PANTONE 18-3933 TCX</t>
  </si>
  <si>
    <t>PANTONE 19-3919 TCX</t>
  </si>
  <si>
    <t>PANTONE 18-3912 TCX</t>
  </si>
  <si>
    <t>PANTONE 19-3928 TCX</t>
  </si>
  <si>
    <t>PANTONE 19-3915 TCX</t>
  </si>
  <si>
    <t>PANTONE 19-3926 TCX</t>
  </si>
  <si>
    <t>PANTONE 19-3935 TCX</t>
  </si>
  <si>
    <t>PANTONE 13-4110 TCX</t>
  </si>
  <si>
    <t>PANTONE 14-4106 TCX</t>
  </si>
  <si>
    <t>PANTONE 16-3916 TCX</t>
  </si>
  <si>
    <t>PANTONE 14-4110 TCX</t>
  </si>
  <si>
    <t>PANTONE 13-3920 TCX</t>
  </si>
  <si>
    <t>PANTONE 14-3949 TCX</t>
  </si>
  <si>
    <t>PANTONE 16-3919 TCX</t>
  </si>
  <si>
    <t>PANTONE 16-3921 TCX</t>
  </si>
  <si>
    <t>PANTONE 16-3922 TCX</t>
  </si>
  <si>
    <t>PANTONE 16-3920 TCX</t>
  </si>
  <si>
    <t>PANTONE 17-3919 TCX</t>
  </si>
  <si>
    <t>PANTONE 16-3929 TCX</t>
  </si>
  <si>
    <t>PANTONE 16-4030 TCX</t>
  </si>
  <si>
    <t>PANTONE 15-3930 TCX</t>
  </si>
  <si>
    <t>PANTONE 16-4031 TCX</t>
  </si>
  <si>
    <t>PANTONE 17-3934 TCX</t>
  </si>
  <si>
    <t>PANTONE 18-3935 TCX</t>
  </si>
  <si>
    <t>PANTONE 14-4112 TCX</t>
  </si>
  <si>
    <t>PANTONE 14-4115 TCX</t>
  </si>
  <si>
    <t>PANTONE 14-4121 TCX</t>
  </si>
  <si>
    <t>PANTONE 15-3920 TCX</t>
  </si>
  <si>
    <t>PANTONE 16-4020 TCX</t>
  </si>
  <si>
    <t>PANTONE 16-4032 TCX</t>
  </si>
  <si>
    <t>PANTONE 17-4037 TCX</t>
  </si>
  <si>
    <t>PANTONE 17-3936 TCX</t>
  </si>
  <si>
    <t>PANTONE 18-3937 TCX</t>
  </si>
  <si>
    <t>PANTONE 17-4030 TCX</t>
  </si>
  <si>
    <t>PANTONE 16-4021 TCX</t>
  </si>
  <si>
    <t>PANTONE 17-3923 TCX</t>
  </si>
  <si>
    <t>PANTONE 18-4027 TCX</t>
  </si>
  <si>
    <t>PANTONE 18-3928 TCX</t>
  </si>
  <si>
    <t>PANTONE 19-4039 TCX</t>
  </si>
  <si>
    <t>PANTONE 19-4044 TCX</t>
  </si>
  <si>
    <t>PANTONE 19-4027 TCX</t>
  </si>
  <si>
    <t>PANTONE 17-4015 TCX</t>
  </si>
  <si>
    <t>PANTONE 18-3921 TCX</t>
  </si>
  <si>
    <t>PANTONE 18-3920 TCX</t>
  </si>
  <si>
    <t>PANTONE 19-4030 TCX</t>
  </si>
  <si>
    <t>PANTONE 19-4026 TCX</t>
  </si>
  <si>
    <t>PANTONE 19-4118 TCX</t>
  </si>
  <si>
    <t>PANTONE 19-4121 TCX</t>
  </si>
  <si>
    <t>PANTONE 19-4028 TCX</t>
  </si>
  <si>
    <t>PANTONE 15-4319 TCX</t>
  </si>
  <si>
    <t>PANTONE 16-4127 TCX</t>
  </si>
  <si>
    <t>PANTONE 15-4323 TCX</t>
  </si>
  <si>
    <t>PANTONE 16-4134 TCX</t>
  </si>
  <si>
    <t>PANTONE 17-4131 TCX</t>
  </si>
  <si>
    <t>PANTONE 18-4036 TCX</t>
  </si>
  <si>
    <t>PANTONE 18-4034 TCX</t>
  </si>
  <si>
    <t>PANTONE 18-4232 TCX</t>
  </si>
  <si>
    <t>PANTONE 15-4225 TCX</t>
  </si>
  <si>
    <t>PANTONE 16-4132 TCX</t>
  </si>
  <si>
    <t>PANTONE 17-4139 TCX</t>
  </si>
  <si>
    <t>PANTONE 17-4027 TCX</t>
  </si>
  <si>
    <t>PANTONE 18-4029 TCX</t>
  </si>
  <si>
    <t>PANTONE 18-4041 TCX</t>
  </si>
  <si>
    <t>PANTONE 19-4037 TCX</t>
  </si>
  <si>
    <t>PANTONE 16-4120 TCX</t>
  </si>
  <si>
    <t>PANTONE 18-4039 TCX</t>
  </si>
  <si>
    <t>PANTONE 18-4043 TCX</t>
  </si>
  <si>
    <t>PANTONE 18-4051 TCX</t>
  </si>
  <si>
    <t>PANTONE 19-4053 TCX</t>
  </si>
  <si>
    <t>PANTONE 19-4056 TCX</t>
  </si>
  <si>
    <t>PANTONE 19-4052 TCX</t>
  </si>
  <si>
    <t>PANTONE 17-4041 TCX</t>
  </si>
  <si>
    <t>PANTONE 18-4141 TCX</t>
  </si>
  <si>
    <t>PANTONE 18-4045 TCX</t>
  </si>
  <si>
    <t>PANTONE 18-4148 TCX</t>
  </si>
  <si>
    <t>PANTONE 19-4049 TCX</t>
  </si>
  <si>
    <t>PANTONE 19-4050 TCX</t>
  </si>
  <si>
    <t>PANTONE 19-4150 TCX</t>
  </si>
  <si>
    <t>PANTONE 18-3949 TCX</t>
  </si>
  <si>
    <t>PANTONE 18-3945 TCX</t>
  </si>
  <si>
    <t>PANTONE 19-3950 TCX</t>
  </si>
  <si>
    <t>PANTONE 19-3952 TCX</t>
  </si>
  <si>
    <t>PANTONE 19-3864 TCX</t>
  </si>
  <si>
    <t>PANTONE 19-3953 TCX</t>
  </si>
  <si>
    <t>PANTONE 19-4057 TCX</t>
  </si>
  <si>
    <t>PANTONE 19-3964 TCX</t>
  </si>
  <si>
    <t>PANTONE 19-3938 TCX</t>
  </si>
  <si>
    <t>PANTONE 15-3915 TCX</t>
  </si>
  <si>
    <t>PANTONE 15-4030 TCX</t>
  </si>
  <si>
    <t>PANTONE 15-4020 TCX</t>
  </si>
  <si>
    <t>PANTONE 14-4214 TCX</t>
  </si>
  <si>
    <t>PANTONE 15-3932 TCX</t>
  </si>
  <si>
    <t>PANTONE 16-4019 TCX</t>
  </si>
  <si>
    <t>PANTONE 17-3915 TCX</t>
  </si>
  <si>
    <t>PANTONE 17-3933 TCX</t>
  </si>
  <si>
    <t>PANTONE 17-3918 TCX</t>
  </si>
  <si>
    <t>PANTONE 17-3920 TCX</t>
  </si>
  <si>
    <t>PANTONE 13-4103 TCX</t>
  </si>
  <si>
    <t>PANTONE 13-4304 TCX</t>
  </si>
  <si>
    <t>PANTONE 13-4111 TCX</t>
  </si>
  <si>
    <t>PANTONE 13-4308 TCX</t>
  </si>
  <si>
    <t>PANTONE 14-4210 TCX</t>
  </si>
  <si>
    <t>PANTONE 15-4008 TCX</t>
  </si>
  <si>
    <t>PANTONE 18-3916 TCX</t>
  </si>
  <si>
    <t>PANTONE 18-3910 TCX</t>
  </si>
  <si>
    <t>PANTONE 14-4206 TCX</t>
  </si>
  <si>
    <t>PANTONE 17-4405 TCX</t>
  </si>
  <si>
    <t>PANTONE 18-4214 TCX</t>
  </si>
  <si>
    <t>PANTONE 19-4215 TCX</t>
  </si>
  <si>
    <t>PANTONE 19-4220 TCX</t>
  </si>
  <si>
    <t>PANTONE 19-4110 TCX</t>
  </si>
  <si>
    <t>PANTONE 19-4021 TCX</t>
  </si>
  <si>
    <t>PANTONE 19-4010 TCX</t>
  </si>
  <si>
    <t>PANTONE 19-4012 TCX</t>
  </si>
  <si>
    <t>PANTONE 19-4015 TCX</t>
  </si>
  <si>
    <t>PANTONE 19-4218 TCX</t>
  </si>
  <si>
    <t>PANTONE 19-4013 TCX</t>
  </si>
  <si>
    <t>PANTONE 19-3922 TCX</t>
  </si>
  <si>
    <t>PANTONE 13-4404 TCX</t>
  </si>
  <si>
    <t>PANTONE 15-4305 TCX</t>
  </si>
  <si>
    <t>PANTONE 17-5102 TCX</t>
  </si>
  <si>
    <t>PANTONE 19-3906 TCX</t>
  </si>
  <si>
    <t>PANTONE 19-4014 TCX</t>
  </si>
  <si>
    <t>PANTONE 19-4019 TCX</t>
  </si>
  <si>
    <t>PANTONE 19-4022 TCX</t>
  </si>
  <si>
    <t>PANTONE 19-4011 TCX</t>
  </si>
  <si>
    <t>PANTONE 19-3910 TCX</t>
  </si>
  <si>
    <t>PANTONE 19-4104 TCX</t>
  </si>
  <si>
    <t>PANTONE 19-3713 TCX</t>
  </si>
  <si>
    <t>PANTONE 19-3925 TCX</t>
  </si>
  <si>
    <t>PANTONE 19-3810 TCX</t>
  </si>
  <si>
    <t>PANTONE 19-3815 TCX</t>
  </si>
  <si>
    <t>PANTONE 19-4025 TCX</t>
  </si>
  <si>
    <t>PANTONE 19-3927 TCX</t>
  </si>
  <si>
    <t>PANTONE 19-3920 TCX</t>
  </si>
  <si>
    <t>PANTONE 19-3924 TCX</t>
  </si>
  <si>
    <t>PANTONE 19-3921 TCX</t>
  </si>
  <si>
    <t>PANTONE 19-3923 TCX</t>
  </si>
  <si>
    <t>PANTONE 19-4024 TCX</t>
  </si>
  <si>
    <t>PANTONE 19-4020 TCX</t>
  </si>
  <si>
    <t>PANTONE 19-4023 TCX</t>
  </si>
  <si>
    <t>PANTONE 19-4009 TCX</t>
  </si>
  <si>
    <t>PANTONE 15-4105 TCX</t>
  </si>
  <si>
    <t>PANTONE 13-4200 TCX</t>
  </si>
  <si>
    <t>PANTONE 15-4005 TCX</t>
  </si>
  <si>
    <t>PANTONE 16-4013 TCX</t>
  </si>
  <si>
    <t>PANTONE 16-4010 TCX</t>
  </si>
  <si>
    <t>PANTONE 17-4021 TCX</t>
  </si>
  <si>
    <t>PANTONE 17-4020 TCX</t>
  </si>
  <si>
    <t>PANTONE 18-3922 TCX</t>
  </si>
  <si>
    <t>PANTONE 18-4020 TCX</t>
  </si>
  <si>
    <t>PANTONE 18-4025 TCX</t>
  </si>
  <si>
    <t>PANTONE 19-3929 TCX</t>
  </si>
  <si>
    <t>PANTONE 17-4123 TCX</t>
  </si>
  <si>
    <t>PANTONE 17-4023 TCX</t>
  </si>
  <si>
    <t>PANTONE 18-4026 TCX</t>
  </si>
  <si>
    <t>PANTONE 18-4028 TCX</t>
  </si>
  <si>
    <t>PANTONE 15-4312 TCX</t>
  </si>
  <si>
    <t>PANTONE 17-4320 TCX</t>
  </si>
  <si>
    <t>PANTONE 18-3918 TCX</t>
  </si>
  <si>
    <t>PANTONE 18-4220 TCX</t>
  </si>
  <si>
    <t>PANTONE 18-4018 TCX</t>
  </si>
  <si>
    <t>PANTONE 19-4227 TCX</t>
  </si>
  <si>
    <t>PANTONE 19-4316 TCX</t>
  </si>
  <si>
    <t>PANTONE 19-4229 TCX</t>
  </si>
  <si>
    <t>PANTONE 19-4033 TCX</t>
  </si>
  <si>
    <t>PANTONE 19-4125 TCX</t>
  </si>
  <si>
    <t>PANTONE 19-4326 TCX</t>
  </si>
  <si>
    <t>PANTONE 12-4609 TCX</t>
  </si>
  <si>
    <t>PANTONE 14-4307 TCX</t>
  </si>
  <si>
    <t>PANTONE 14-4508 TCX</t>
  </si>
  <si>
    <t>PANTONE 15-4309 TCX</t>
  </si>
  <si>
    <t>PANTONE 16-4109 TCX</t>
  </si>
  <si>
    <t>PANTONE 15-4307 TCX</t>
  </si>
  <si>
    <t>PANTONE 17-4111 TCX</t>
  </si>
  <si>
    <t>PANTONE 18-4215 TCX</t>
  </si>
  <si>
    <t>PANTONE 14-4306 TCX</t>
  </si>
  <si>
    <t>PANTONE 14-4506 TCX</t>
  </si>
  <si>
    <t>PANTONE 16-4414 TCX</t>
  </si>
  <si>
    <t>PANTONE 16-4114 TCX</t>
  </si>
  <si>
    <t>PANTONE 16-4411 TCX</t>
  </si>
  <si>
    <t>PANTONE 17-4412 TCX</t>
  </si>
  <si>
    <t>PANTONE 18-4217 TCX</t>
  </si>
  <si>
    <t>PANTONE 14-4311 TCX</t>
  </si>
  <si>
    <t>PANTONE 14-4313 TCX</t>
  </si>
  <si>
    <t>PANTONE 15-4415 TCX</t>
  </si>
  <si>
    <t>PANTONE 16-4525 TCX</t>
  </si>
  <si>
    <t>PANTONE 14-4317 TCX</t>
  </si>
  <si>
    <t>PANTONE 14-4318 TCX</t>
  </si>
  <si>
    <t>PANTONE 15-4421 TCX</t>
  </si>
  <si>
    <t>PANTONE 15-4427 TCX</t>
  </si>
  <si>
    <t>PANTONE 16-4530 TCX</t>
  </si>
  <si>
    <t>PANTONE 14-4310 TCX</t>
  </si>
  <si>
    <t>PANTONE 16-4421 TCX</t>
  </si>
  <si>
    <t>PANTONE 15-4720 TCX</t>
  </si>
  <si>
    <t>PANTONE 16-4529 TCX</t>
  </si>
  <si>
    <t>PANTONE 16-4427 TCX</t>
  </si>
  <si>
    <t>PANTONE 17-4328 TCX</t>
  </si>
  <si>
    <t>PANTONE 17-4427 TCX</t>
  </si>
  <si>
    <t>PANTONE 18-4334 TCX</t>
  </si>
  <si>
    <t>PANTONE 14-4522 TCX</t>
  </si>
  <si>
    <t>PANTONE 16-4535 TCX</t>
  </si>
  <si>
    <t>PANTONE 17-4432 TCX</t>
  </si>
  <si>
    <t>PANTONE 17-4540 TCX</t>
  </si>
  <si>
    <t>PANTONE 17-4440 TCX</t>
  </si>
  <si>
    <t>PANTONE 18-4535 TCX</t>
  </si>
  <si>
    <t>PANTONE 18-4537 TCX</t>
  </si>
  <si>
    <t>PANTONE 17-4435 TCX</t>
  </si>
  <si>
    <t>PANTONE 17-4336 TCX</t>
  </si>
  <si>
    <t>PANTONE 18-4330 TCX</t>
  </si>
  <si>
    <t>PANTONE 17-4433 TCX</t>
  </si>
  <si>
    <t>PANTONE 17-4247 TCX</t>
  </si>
  <si>
    <t>PANTONE 18-4252 TCX</t>
  </si>
  <si>
    <t>PANTONE 18-4440 TCX</t>
  </si>
  <si>
    <t>PANTONE 18-4140 TCX</t>
  </si>
  <si>
    <t>PANTONE 18-4247 TCX</t>
  </si>
  <si>
    <t>PANTONE 18-4244 TCX</t>
  </si>
  <si>
    <t>PANTONE 19-4151 TCX</t>
  </si>
  <si>
    <t>PANTONE 19-4245 TCX</t>
  </si>
  <si>
    <t>PANTONE 18-4032 TCX</t>
  </si>
  <si>
    <t>PANTONE 19-4035 TCX</t>
  </si>
  <si>
    <t>PANTONE 12-4607 TCX</t>
  </si>
  <si>
    <t>PANTONE 12-4608 TCX</t>
  </si>
  <si>
    <t>PANTONE 13-4409 TCX</t>
  </si>
  <si>
    <t>PANTONE 13-4809 TCX</t>
  </si>
  <si>
    <t>PANTONE 14-4512 TCX</t>
  </si>
  <si>
    <t>PANTONE 13-4411 TCX</t>
  </si>
  <si>
    <t>PANTONE 14-4516 TCX</t>
  </si>
  <si>
    <t>PANTONE 14-4511 TCX</t>
  </si>
  <si>
    <t>PANTONE 12-4805 TCX</t>
  </si>
  <si>
    <t>PANTONE 12-4610 TCX</t>
  </si>
  <si>
    <t>PANTONE 12-4604 TCX</t>
  </si>
  <si>
    <t>PANTONE 14-4510 TCX</t>
  </si>
  <si>
    <t>PANTONE 15-4712 TCX</t>
  </si>
  <si>
    <t>PANTONE 16-4612 TCX</t>
  </si>
  <si>
    <t>PANTONE 17-4911 TCX</t>
  </si>
  <si>
    <t>PANTONE 12-4806 TCX</t>
  </si>
  <si>
    <t>PANTONE 13-4804 TCX</t>
  </si>
  <si>
    <t>PANTONE 13-4405 TCX</t>
  </si>
  <si>
    <t>PANTONE 14-4504 TCX</t>
  </si>
  <si>
    <t>PANTONE 14-4807 TCX</t>
  </si>
  <si>
    <t>PANTONE 15-4706 TCX</t>
  </si>
  <si>
    <t>PANTONE 15-5207 TCX</t>
  </si>
  <si>
    <t>PANTONE 12-5206 TCX</t>
  </si>
  <si>
    <t>PANTONE 13-5306 TCX</t>
  </si>
  <si>
    <t>PANTONE 14-4810 TCX</t>
  </si>
  <si>
    <t>PANTONE 13-5309 TCX</t>
  </si>
  <si>
    <t>PANTONE 15-5209 TCX</t>
  </si>
  <si>
    <t>PANTONE 15-4715 TCX</t>
  </si>
  <si>
    <t>PANTONE 16-5121 TCX</t>
  </si>
  <si>
    <t>PANTONE 12-5505 TCX</t>
  </si>
  <si>
    <t>PANTONE 12-5409 TCX</t>
  </si>
  <si>
    <t>PANTONE 12-5209 TCX</t>
  </si>
  <si>
    <t>PANTONE 12-5410 TCX</t>
  </si>
  <si>
    <t>PANTONE 13-4909 TCX</t>
  </si>
  <si>
    <t>PANTONE 13-4910 TCX</t>
  </si>
  <si>
    <t>PANTONE 14-4812 TCX</t>
  </si>
  <si>
    <t>PANTONE 14-4811 TCX</t>
  </si>
  <si>
    <t>PANTONE 12-5204 TCX</t>
  </si>
  <si>
    <t>PANTONE 14-4908 TCX</t>
  </si>
  <si>
    <t>PANTONE 14-4809 TCX</t>
  </si>
  <si>
    <t>PANTONE 16-5114 TCX</t>
  </si>
  <si>
    <t>PANTONE 15-4714 TCX</t>
  </si>
  <si>
    <t>PANTONE 16-4719 TCX</t>
  </si>
  <si>
    <t>PANTONE 18-5610 TCX</t>
  </si>
  <si>
    <t>PANTONE 18-4718 TCX</t>
  </si>
  <si>
    <t>PANTONE 15-4707 TCX</t>
  </si>
  <si>
    <t>PANTONE 15-5210 TCX</t>
  </si>
  <si>
    <t>PANTONE 16-4712 TCX</t>
  </si>
  <si>
    <t>PANTONE 17-4818 TCX</t>
  </si>
  <si>
    <t>PANTONE 17-4919 TCX</t>
  </si>
  <si>
    <t>PANTONE 18-5308 TCX</t>
  </si>
  <si>
    <t>PANTONE 18-5612 TCX</t>
  </si>
  <si>
    <t>PANTONE 16-5806 TCX</t>
  </si>
  <si>
    <t>PANTONE 16-5304 TCX</t>
  </si>
  <si>
    <t>PANTONE 16-5106 TCX</t>
  </si>
  <si>
    <t>PANTONE 17-5111 TCX</t>
  </si>
  <si>
    <t>PANTONE 17-5110 TCX</t>
  </si>
  <si>
    <t>PANTONE 18-4612 TCX</t>
  </si>
  <si>
    <t>PANTONE 18-5112 TCX</t>
  </si>
  <si>
    <t>PANTONE 16-4408 TCX</t>
  </si>
  <si>
    <t>PANTONE 16-4706 TCX</t>
  </si>
  <si>
    <t>PANTONE 16-4404 TCX</t>
  </si>
  <si>
    <t>PANTONE 17-4408 TCX</t>
  </si>
  <si>
    <t>PANTONE 18-4711 TCX</t>
  </si>
  <si>
    <t>PANTONE 18-4510 TCX</t>
  </si>
  <si>
    <t>PANTONE 18-4011 TCX</t>
  </si>
  <si>
    <t>PANTONE 16-5804 TCX</t>
  </si>
  <si>
    <t>PANTONE 17-5107 TCX</t>
  </si>
  <si>
    <t>PANTONE 18-5806 TCX</t>
  </si>
  <si>
    <t>PANTONE 19-0312 TCX</t>
  </si>
  <si>
    <t>PANTONE 18-5606 TCX</t>
  </si>
  <si>
    <t>PANTONE 18-5611 TCX</t>
  </si>
  <si>
    <t>PANTONE 19-5004 TCX</t>
  </si>
  <si>
    <t>PANTONE 19-5212 TCX</t>
  </si>
  <si>
    <t>PANTONE 19-4318 TCX</t>
  </si>
  <si>
    <t>PANTONE 18-4530 TCX</t>
  </si>
  <si>
    <t>PANTONE 18-4225 TCX</t>
  </si>
  <si>
    <t>PANTONE 19-4340 TCX</t>
  </si>
  <si>
    <t>PANTONE 19-4234 TCX</t>
  </si>
  <si>
    <t>PANTONE 19-4329 TCX</t>
  </si>
  <si>
    <t>PANTONE 19-4324 TCX</t>
  </si>
  <si>
    <t>PANTONE 18-4320 TCX</t>
  </si>
  <si>
    <t>PANTONE 18-4222 TCX</t>
  </si>
  <si>
    <t>PANTONE 18-4023 TCX</t>
  </si>
  <si>
    <t>PANTONE 19-4127 TCX</t>
  </si>
  <si>
    <t>PANTONE 18-4231 TCX</t>
  </si>
  <si>
    <t>PANTONE 18-4434 TCX</t>
  </si>
  <si>
    <t>PANTONE 19-4342 TCX</t>
  </si>
  <si>
    <t>PANTONE 19-4241 TCX</t>
  </si>
  <si>
    <t>PANTONE 19-4526 TCX</t>
  </si>
  <si>
    <t>PANTONE 19-4826 TCX</t>
  </si>
  <si>
    <t>PANTONE 19-4916 TCX</t>
  </si>
  <si>
    <t>PANTONE 19-4820 TCX</t>
  </si>
  <si>
    <t>PANTONE 19-4517 TCX</t>
  </si>
  <si>
    <t>PANTONE 19-4726 TCX</t>
  </si>
  <si>
    <t>PANTONE 15-4717 TCX</t>
  </si>
  <si>
    <t>PANTONE 16-4610 TCX</t>
  </si>
  <si>
    <t>PANTONE 16-4519 TCX</t>
  </si>
  <si>
    <t>PANTONE 17-4421 TCX</t>
  </si>
  <si>
    <t>PANTONE 17-4716 TCX</t>
  </si>
  <si>
    <t>PANTONE 18-4417 TCX</t>
  </si>
  <si>
    <t>PANTONE 18-4522 TCX</t>
  </si>
  <si>
    <t>PANTONE 19-4535 TCX</t>
  </si>
  <si>
    <t>PANTONE 16-4728 TCX</t>
  </si>
  <si>
    <t>PANTONE 17-4735 TCX</t>
  </si>
  <si>
    <t>PANTONE 17-4728 TCX</t>
  </si>
  <si>
    <t>PANTONE 17-4730 TCX</t>
  </si>
  <si>
    <t>PANTONE 18-4525 TCX</t>
  </si>
  <si>
    <t>PANTONE 18-4528 TCX</t>
  </si>
  <si>
    <t>PANTONE 18-4432 TCX</t>
  </si>
  <si>
    <t>PANTONE 14-4814 TCX</t>
  </si>
  <si>
    <t>PANTONE 14-4816 TCX</t>
  </si>
  <si>
    <t>PANTONE 15-4722 TCX</t>
  </si>
  <si>
    <t>PANTONE 15-4825 TCX</t>
  </si>
  <si>
    <t>PANTONE 16-4725 TCX</t>
  </si>
  <si>
    <t>PANTONE 16-4834 TCX</t>
  </si>
  <si>
    <t>PANTONE 18-4733 TCX</t>
  </si>
  <si>
    <t>PANTONE 15-5218 TCX</t>
  </si>
  <si>
    <t>PANTONE 15-5217 TCX</t>
  </si>
  <si>
    <t>PANTONE 16-5123 TCX</t>
  </si>
  <si>
    <t>PANTONE 17-4928 TCX</t>
  </si>
  <si>
    <t>PANTONE 18-4735 TCX</t>
  </si>
  <si>
    <t>PANTONE 17-4724 TCX</t>
  </si>
  <si>
    <t>PANTONE 18-4726 TCX</t>
  </si>
  <si>
    <t>PANTONE 13-5313 TCX</t>
  </si>
  <si>
    <t>PANTONE 16-5127 TCX</t>
  </si>
  <si>
    <t>PANTONE 17-5126 TCX</t>
  </si>
  <si>
    <t>PANTONE 18-4930 TCX</t>
  </si>
  <si>
    <t>PANTONE 17-5025 TCX</t>
  </si>
  <si>
    <t>PANTONE 17-5029 TCX</t>
  </si>
  <si>
    <t>PANTONE 17-5034 TCX</t>
  </si>
  <si>
    <t>PANTONE 15-5519 TCX</t>
  </si>
  <si>
    <t>PANTONE 15-5516 TCX</t>
  </si>
  <si>
    <t>PANTONE 16-5418 TCX</t>
  </si>
  <si>
    <t>PANTONE 16-5422 TCX</t>
  </si>
  <si>
    <t>PANTONE 17-5421 TCX</t>
  </si>
  <si>
    <t>PANTONE 18-5128 TCX</t>
  </si>
  <si>
    <t>PANTONE 18-4936 TCX</t>
  </si>
  <si>
    <t>PANTONE 15-5425 TCX</t>
  </si>
  <si>
    <t>PANTONE 16-5425 TCX</t>
  </si>
  <si>
    <t>PANTONE 17-5330 TCX</t>
  </si>
  <si>
    <t>PANTONE 17-5335 TCX</t>
  </si>
  <si>
    <t>PANTONE 17-5130 TCX</t>
  </si>
  <si>
    <t>PANTONE 17-5024 TCX</t>
  </si>
  <si>
    <t>PANTONE 18-5020 TCX</t>
  </si>
  <si>
    <t>PANTONE 16-5109 TCX</t>
  </si>
  <si>
    <t>PANTONE 16-5515 TCX</t>
  </si>
  <si>
    <t>PANTONE 17-5513 TCX</t>
  </si>
  <si>
    <t>PANTONE 17-5722 TCX</t>
  </si>
  <si>
    <t>PANTONE 18-5725 TCX</t>
  </si>
  <si>
    <t>PANTONE 18-5418 TCX</t>
  </si>
  <si>
    <t>PANTONE 19-5217 TCX</t>
  </si>
  <si>
    <t>PANTONE 16-5721 TCX</t>
  </si>
  <si>
    <t>PANTONE 16-5421 TCX</t>
  </si>
  <si>
    <t>PANTONE 17-5528 TCX</t>
  </si>
  <si>
    <t>PANTONE 18-5619 TCX</t>
  </si>
  <si>
    <t>PANTONE 18-5620 TCX</t>
  </si>
  <si>
    <t>PANTONE 18-5424 TCX</t>
  </si>
  <si>
    <t>PANTONE 18-5322 TCX</t>
  </si>
  <si>
    <t>PANTONE 16-5112 TCX</t>
  </si>
  <si>
    <t>PANTONE 16-5412 TCX</t>
  </si>
  <si>
    <t>PANTONE 16-5119 TCX</t>
  </si>
  <si>
    <t>PANTONE 17-5122 TCX</t>
  </si>
  <si>
    <t>PANTONE 17-5117 TCX</t>
  </si>
  <si>
    <t>PANTONE 18-5121 TCX</t>
  </si>
  <si>
    <t>PANTONE 18-5115 TCX</t>
  </si>
  <si>
    <t>PANTONE 18-5618 TCX</t>
  </si>
  <si>
    <t>PANTONE 19-5226 TCX</t>
  </si>
  <si>
    <t>PANTONE 19-4922 TCX</t>
  </si>
  <si>
    <t>PANTONE 18-4728 TCX</t>
  </si>
  <si>
    <t>PANTONE 18-4834 TCX</t>
  </si>
  <si>
    <t>PANTONE 19-4524 TCX</t>
  </si>
  <si>
    <t>PANTONE 19-4914 TCX</t>
  </si>
  <si>
    <t>PANTONE 18-5410 TCX</t>
  </si>
  <si>
    <t>PANTONE 19-4818 TCX</t>
  </si>
  <si>
    <t>PANTONE 19-5408 TCX</t>
  </si>
  <si>
    <t>PANTONE 19-5406 TCX</t>
  </si>
  <si>
    <t>PANTONE 19-5413 TCX</t>
  </si>
  <si>
    <t>PANTONE 18-5315 TCX</t>
  </si>
  <si>
    <t>PANTONE 19-5220 TCX</t>
  </si>
  <si>
    <t>PANTONE 19-5414 TCX</t>
  </si>
  <si>
    <t>PANTONE 19-5320 TCX</t>
  </si>
  <si>
    <t>PANTONE 12-5407 TCX</t>
  </si>
  <si>
    <t>PANTONE 12-5406 TCX</t>
  </si>
  <si>
    <t>PANTONE 12-5506 TCX</t>
  </si>
  <si>
    <t>PANTONE 14-5711 TCX</t>
  </si>
  <si>
    <t>PANTONE 14-5413 TCX</t>
  </si>
  <si>
    <t>PANTONE 14-5713 TCX</t>
  </si>
  <si>
    <t>PANTONE 15-5711 TCX</t>
  </si>
  <si>
    <t>PANTONE 12-5808 TCX</t>
  </si>
  <si>
    <t>PANTONE 13-6009 TCX</t>
  </si>
  <si>
    <t>PANTONE 13-5714 TCX</t>
  </si>
  <si>
    <t>PANTONE 14-5714 TCX</t>
  </si>
  <si>
    <t>PANTONE 14-5718 TCX</t>
  </si>
  <si>
    <t>PANTONE 15-5718 TCX</t>
  </si>
  <si>
    <t>PANTONE 15-5819 TCX</t>
  </si>
  <si>
    <t>PANTONE 12-5408 TCX</t>
  </si>
  <si>
    <t>PANTONE 12-5507 TCX</t>
  </si>
  <si>
    <t>PANTONE 13-5409 TCX</t>
  </si>
  <si>
    <t>PANTONE 13-5412 TCX</t>
  </si>
  <si>
    <t>PANTONE 13-5414 TCX</t>
  </si>
  <si>
    <t>PANTONE 14-5420 TCX</t>
  </si>
  <si>
    <t>PANTONE 15-5416 TCX</t>
  </si>
  <si>
    <t>PANTONE 14-5416 TCX</t>
  </si>
  <si>
    <t>PANTONE 14-5721 TCX</t>
  </si>
  <si>
    <t>PANTONE 15-5421 TCX</t>
  </si>
  <si>
    <t>PANTONE 16-5427 TCX</t>
  </si>
  <si>
    <t>PANTONE 16-5533 TCX</t>
  </si>
  <si>
    <t>PANTONE 17-5430 TCX</t>
  </si>
  <si>
    <t>PANTONE 17-5633 TCX</t>
  </si>
  <si>
    <t>PANTONE 15-5728 TCX</t>
  </si>
  <si>
    <t>PANTONE 16-5431 TCX</t>
  </si>
  <si>
    <t>PANTONE 17-5638 TCX</t>
  </si>
  <si>
    <t>PANTONE 17-5641 TCX</t>
  </si>
  <si>
    <t>PANTONE 17-5734 TCX</t>
  </si>
  <si>
    <t>PANTONE 18-5624 TCX</t>
  </si>
  <si>
    <t>PANTONE 18-5338 TCX</t>
  </si>
  <si>
    <t>PANTONE 14-5706 TCX</t>
  </si>
  <si>
    <t>PANTONE 15-5706 TCX</t>
  </si>
  <si>
    <t>PANTONE 16-5808 TCX</t>
  </si>
  <si>
    <t>PANTONE 16-5907 TCX</t>
  </si>
  <si>
    <t>PANTONE 16-5810 TCX</t>
  </si>
  <si>
    <t>PANTONE 16-5807 TCX</t>
  </si>
  <si>
    <t>PANTONE 17-6009 TCX</t>
  </si>
  <si>
    <t>PANTONE 18-6216 TCX</t>
  </si>
  <si>
    <t>PANTONE 17-5912 TCX</t>
  </si>
  <si>
    <t>PANTONE 18-6114 TCX</t>
  </si>
  <si>
    <t>PANTONE 18-6018 TCX</t>
  </si>
  <si>
    <t>PANTONE 18-5616 TCX</t>
  </si>
  <si>
    <t>PANTONE 19-5920 TCX</t>
  </si>
  <si>
    <t>PANTONE 17-6212 TCX</t>
  </si>
  <si>
    <t>PANTONE 18-6011 TCX</t>
  </si>
  <si>
    <t>PANTONE 16-5815 TCX</t>
  </si>
  <si>
    <t>PANTONE 18-5622 TCX</t>
  </si>
  <si>
    <t>PANTONE 16-5820 TCX</t>
  </si>
  <si>
    <t>PANTONE 18-5621 TCX</t>
  </si>
  <si>
    <t>PANTONE 19-5420 TCX</t>
  </si>
  <si>
    <t>PANTONE 19-5511 TCX</t>
  </si>
  <si>
    <t>PANTONE 19-5513 TCX</t>
  </si>
  <si>
    <t>PANTONE 19-5621 TCX</t>
  </si>
  <si>
    <t>PANTONE 18-5718 TCX</t>
  </si>
  <si>
    <t>PANTONE 19-5411 TCX</t>
  </si>
  <si>
    <t>PANTONE 18-5913 TCX</t>
  </si>
  <si>
    <t>PANTONE 19-5914 TCX</t>
  </si>
  <si>
    <t>PANTONE 19-5917 TCX</t>
  </si>
  <si>
    <t>PANTONE 19-5918 TCX</t>
  </si>
  <si>
    <t>PANTONE 19-4906 TCX</t>
  </si>
  <si>
    <t>PANTONE 17-0613 TCX</t>
  </si>
  <si>
    <t>PANTONE 18-0312 TCX</t>
  </si>
  <si>
    <t>PANTONE 19-0309 TCX</t>
  </si>
  <si>
    <t>PANTONE 19-0417 TCX</t>
  </si>
  <si>
    <t>PANTONE 19-6110 TCX</t>
  </si>
  <si>
    <t>PANTONE 19-5350 TCX</t>
  </si>
  <si>
    <t>PANTONE 19-0414 TCX</t>
  </si>
  <si>
    <t>PANTONE 19-0307 TCX</t>
  </si>
  <si>
    <t>PANTONE 19-0509 TCX</t>
  </si>
  <si>
    <t>PANTONE 13-4305 TCX</t>
  </si>
  <si>
    <t>PANTONE 13-5305 TCX</t>
  </si>
  <si>
    <t>PANTONE 14-4505 TCX</t>
  </si>
  <si>
    <t>PANTONE 14-4502 TCX</t>
  </si>
  <si>
    <t>PANTONE 15-5205 TCX</t>
  </si>
  <si>
    <t>PANTONE 15-5704 TCX</t>
  </si>
  <si>
    <t>PANTONE 12-5404 TCX</t>
  </si>
  <si>
    <t>PANTONE 12-6206 TCX</t>
  </si>
  <si>
    <t>PANTONE 11-0304 TCX</t>
  </si>
  <si>
    <t>PANTONE 12-0108 TCX</t>
  </si>
  <si>
    <t>PANTONE 13-6006 TCX</t>
  </si>
  <si>
    <t>PANTONE 13-6106 TCX</t>
  </si>
  <si>
    <t>PANTONE 14-6007 TCX</t>
  </si>
  <si>
    <t>PANTONE 16-0110 TCX</t>
  </si>
  <si>
    <t>PANTONE 17-6206 TCX</t>
  </si>
  <si>
    <t>PANTONE 13-6105 TCX</t>
  </si>
  <si>
    <t>PANTONE 13-0107 TCX</t>
  </si>
  <si>
    <t>PANTONE 13-6107 TCX</t>
  </si>
  <si>
    <t>PANTONE 13-6108 TCX</t>
  </si>
  <si>
    <t>PANTONE 14-6312 TCX</t>
  </si>
  <si>
    <t>PANTONE 12-5504 TCX</t>
  </si>
  <si>
    <t>PANTONE 13-6008 TCX</t>
  </si>
  <si>
    <t>PANTONE 14-6008 TCX</t>
  </si>
  <si>
    <t>PANTONE 13-5907 TCX</t>
  </si>
  <si>
    <t>PANTONE 14-5707 TCX</t>
  </si>
  <si>
    <t>PANTONE 14-6011 TCX</t>
  </si>
  <si>
    <t>PANTONE 15-5812 TCX</t>
  </si>
  <si>
    <t>PANTONE 16-5917 TCX</t>
  </si>
  <si>
    <t>PANTONE 12-6205 TCX</t>
  </si>
  <si>
    <t>PANTONE 12-6208 TCX</t>
  </si>
  <si>
    <t>PANTONE 13-6110 TCX</t>
  </si>
  <si>
    <t>PANTONE 13-5911 TCX</t>
  </si>
  <si>
    <t>PANTONE 13-6208 TCX</t>
  </si>
  <si>
    <t>PANTONE 15-6315 TCX</t>
  </si>
  <si>
    <t>PANTONE 16-0220 TCX</t>
  </si>
  <si>
    <t>PANTONE 16-6008 TCX</t>
  </si>
  <si>
    <t>PANTONE 16-6216 TCX</t>
  </si>
  <si>
    <t>PANTONE 16-6318 TCX</t>
  </si>
  <si>
    <t>PANTONE 16-0224 TCX</t>
  </si>
  <si>
    <t>PANTONE 17-0119 TCX</t>
  </si>
  <si>
    <t>PANTONE 17-0220 TCX</t>
  </si>
  <si>
    <t>PANTONE 17-0215 TCX</t>
  </si>
  <si>
    <t>PANTONE 17-6323 TCX</t>
  </si>
  <si>
    <t>PANTONE 17-0210 TCX</t>
  </si>
  <si>
    <t>PANTONE 16-6116 TCX</t>
  </si>
  <si>
    <t>PANTONE 17-6319 TCX</t>
  </si>
  <si>
    <t>PANTONE 17-0123 TCX</t>
  </si>
  <si>
    <t>PANTONE 18-0110 TCX</t>
  </si>
  <si>
    <t>PANTONE 17-6219 TCX</t>
  </si>
  <si>
    <t>PANTONE 17-0235 TCX</t>
  </si>
  <si>
    <t>PANTONE 17-0230 TCX</t>
  </si>
  <si>
    <t>PANTONE 17-0133 TCX</t>
  </si>
  <si>
    <t>PANTONE 18-0130 TCX</t>
  </si>
  <si>
    <t>PANTONE 19-0230 TCX</t>
  </si>
  <si>
    <t>PANTONE 18-0125 TCX</t>
  </si>
  <si>
    <t>PANTONE 18-0119 TCX</t>
  </si>
  <si>
    <t>PANTONE 18-0121 TCX</t>
  </si>
  <si>
    <t>PANTONE 17-6229 TCX</t>
  </si>
  <si>
    <t>PANTONE 18-6330 TCX</t>
  </si>
  <si>
    <t>PANTONE 18-6320 TCX</t>
  </si>
  <si>
    <t>PANTONE 18-0117 TCX</t>
  </si>
  <si>
    <t>PANTONE 18-0108 TCX</t>
  </si>
  <si>
    <t>PANTONE 19-6311 TCX</t>
  </si>
  <si>
    <t>PANTONE 18-0420 TCX</t>
  </si>
  <si>
    <t>PANTONE 18-0317 TCX</t>
  </si>
  <si>
    <t>PANTONE 19-0323 TCX</t>
  </si>
  <si>
    <t>PANTONE 18-0322 TCX</t>
  </si>
  <si>
    <t>PANTONE 19-0315 TCX</t>
  </si>
  <si>
    <t>PANTONE 19-0419 TCX</t>
  </si>
  <si>
    <t>PANTONE 19-0415 TCX</t>
  </si>
  <si>
    <t>PANTONE 12-0109 TCX</t>
  </si>
  <si>
    <t>PANTONE 13-6007 TCX</t>
  </si>
  <si>
    <t>PANTONE 13-0116 TCX</t>
  </si>
  <si>
    <t>PANTONE 15-6114 TCX</t>
  </si>
  <si>
    <t>PANTONE 14-6316 TCX</t>
  </si>
  <si>
    <t>PANTONE 14-6319 TCX</t>
  </si>
  <si>
    <t>PANTONE 16-6324 TCX</t>
  </si>
  <si>
    <t>PANTONE 13-0117 TCX</t>
  </si>
  <si>
    <t>PANTONE 14-0127 TCX</t>
  </si>
  <si>
    <t>PANTONE 15-6120 TCX</t>
  </si>
  <si>
    <t>PANTONE 14-6327 TCX</t>
  </si>
  <si>
    <t>PANTONE 14-6324 TCX</t>
  </si>
  <si>
    <t>PANTONE 15-6322 TCX</t>
  </si>
  <si>
    <t>PANTONE 14-6329 TCX</t>
  </si>
  <si>
    <t>PANTONE 14-6017 TCX</t>
  </si>
  <si>
    <t>PANTONE 16-5919 TCX</t>
  </si>
  <si>
    <t>PANTONE 16-5924 TCX</t>
  </si>
  <si>
    <t>PANTONE 16-5942 TCX</t>
  </si>
  <si>
    <t>PANTONE 16-5825 TCX</t>
  </si>
  <si>
    <t>PANTONE 16-5932 TCX</t>
  </si>
  <si>
    <t>PANTONE 17-5735 TCX</t>
  </si>
  <si>
    <t>PANTONE 18-5642 TCX</t>
  </si>
  <si>
    <t>PANTONE 14-6330 TCX</t>
  </si>
  <si>
    <t>PANTONE 16-6030 TCX</t>
  </si>
  <si>
    <t>PANTONE 15-6123 TCX</t>
  </si>
  <si>
    <t>PANTONE 16-5930 TCX</t>
  </si>
  <si>
    <t>PANTONE 16-6127 TCX</t>
  </si>
  <si>
    <t>PANTONE 18-6022 TCX</t>
  </si>
  <si>
    <t>PANTONE 17-5923 TCX</t>
  </si>
  <si>
    <t>PANTONE 16-5938 TCX</t>
  </si>
  <si>
    <t>PANTONE 17-5937 TCX</t>
  </si>
  <si>
    <t>PANTONE 17-5936 TCX</t>
  </si>
  <si>
    <t>PANTONE 18-5841 TCX</t>
  </si>
  <si>
    <t>PANTONE 18-5633 TCX</t>
  </si>
  <si>
    <t>PANTONE 19-6026 TCX</t>
  </si>
  <si>
    <t>PANTONE 19-6050 TCX</t>
  </si>
  <si>
    <t>PANTONE 13-0111 TCX</t>
  </si>
  <si>
    <t>PANTONE 12-0317 TCX</t>
  </si>
  <si>
    <t>PANTONE 14-0121 TCX</t>
  </si>
  <si>
    <t>PANTONE 15-6317 TCX</t>
  </si>
  <si>
    <t>PANTONE 15-6316 TCX</t>
  </si>
  <si>
    <t>PANTONE 15-6423 TCX</t>
  </si>
  <si>
    <t>PANTONE 16-0228 TCX</t>
  </si>
  <si>
    <t>PANTONE 12-0225 TCX</t>
  </si>
  <si>
    <t>PANTONE 13-0221 TCX</t>
  </si>
  <si>
    <t>PANTONE 14-0123 TCX</t>
  </si>
  <si>
    <t>PANTONE 15-6437 TCX</t>
  </si>
  <si>
    <t>PANTONE 15-6442 TCX</t>
  </si>
  <si>
    <t>PANTONE 15-6428 TCX</t>
  </si>
  <si>
    <t>PANTONE 16-0123 TCX</t>
  </si>
  <si>
    <t>PANTONE 13-0220 TCX</t>
  </si>
  <si>
    <t>PANTONE 14-0452 TCX</t>
  </si>
  <si>
    <t>PANTONE 15-0545 TCX</t>
  </si>
  <si>
    <t>PANTONE 15-0146 TCX</t>
  </si>
  <si>
    <t>PANTONE 16-6340 TCX</t>
  </si>
  <si>
    <t>PANTONE 17-0145 TCX</t>
  </si>
  <si>
    <t>PANTONE 18-0135 TCX</t>
  </si>
  <si>
    <t>PANTONE 14-0156 TCX</t>
  </si>
  <si>
    <t>PANTONE 14-6340 TCX</t>
  </si>
  <si>
    <t>PANTONE 15-6340 TCX</t>
  </si>
  <si>
    <t>PANTONE 16-6240 TCX</t>
  </si>
  <si>
    <t>PANTONE 15-6432 TCX</t>
  </si>
  <si>
    <t>PANTONE 16-6329 TCX</t>
  </si>
  <si>
    <t>PANTONE 17-6333 TCX</t>
  </si>
  <si>
    <t>PANTONE 16-6444 TCX</t>
  </si>
  <si>
    <t>PANTONE 16-6339 TCX</t>
  </si>
  <si>
    <t>PANTONE 16-6138 TCX</t>
  </si>
  <si>
    <t>PANTONE 15-5534 TCX</t>
  </si>
  <si>
    <t>PANTONE 17-6153 TCX</t>
  </si>
  <si>
    <t>PANTONE 17-6030 TCX</t>
  </si>
  <si>
    <t>PANTONE 18-6030 TCX</t>
  </si>
  <si>
    <t>PANTONE 18-6024 TCX</t>
  </si>
  <si>
    <t>PANTONE 13-0442 TCX</t>
  </si>
  <si>
    <t>PANTONE 14-0244 TCX</t>
  </si>
  <si>
    <t>PANTONE 15-0341 TCX</t>
  </si>
  <si>
    <t>PANTONE 15-0343 TCX</t>
  </si>
  <si>
    <t>PANTONE 16-0237 TCX</t>
  </si>
  <si>
    <t>PANTONE 16-0233 TCX</t>
  </si>
  <si>
    <t>PANTONE 16-0230 TCX</t>
  </si>
  <si>
    <t>PANTONE 16-0435 TCX</t>
  </si>
  <si>
    <t>PANTONE 15-0336 TCX</t>
  </si>
  <si>
    <t>PANTONE 15-0332 TCX</t>
  </si>
  <si>
    <t>PANTONE 17-0336 TCX</t>
  </si>
  <si>
    <t>PANTONE 18-0538 TCX</t>
  </si>
  <si>
    <t>PANTONE 14-0232 TCX</t>
  </si>
  <si>
    <t>PANTONE 16-0235 TCX</t>
  </si>
  <si>
    <t>PANTONE 13-0535 TCX</t>
  </si>
  <si>
    <t>PANTONE 12-0435 TCX</t>
  </si>
  <si>
    <t>PANTONE 13-0540 TCX</t>
  </si>
  <si>
    <t>PANTONE 15-0533 TCX</t>
  </si>
  <si>
    <t>PANTONE 14-0445 TCX</t>
  </si>
  <si>
    <t>PANTONE 14-0446 TCX</t>
  </si>
  <si>
    <t>PANTONE 13-0550 TCX</t>
  </si>
  <si>
    <t>PANTONE 12-0741 TCX</t>
  </si>
  <si>
    <t>PANTONE 13-0645 TCX</t>
  </si>
  <si>
    <t>PANTONE 13-0650 TCX</t>
  </si>
  <si>
    <t>PANTONE 15-0548 TCX</t>
  </si>
  <si>
    <t>PANTONE 15-0543 TCX</t>
  </si>
  <si>
    <t>PANTONE 15-0646 TCX</t>
  </si>
  <si>
    <t>PANTONE 16-0840 TCX</t>
  </si>
  <si>
    <t>PANTONE 12-0312 TCX</t>
  </si>
  <si>
    <t>PANTONE 13-0319 TCX</t>
  </si>
  <si>
    <t>PANTONE 13-0530 TCX</t>
  </si>
  <si>
    <t>PANTONE 13-0324 TCX</t>
  </si>
  <si>
    <t>PANTONE 13-0331 TCX</t>
  </si>
  <si>
    <t>PANTONE 14-0226 TCX</t>
  </si>
  <si>
    <t>PANTONE 11-0609 TCX</t>
  </si>
  <si>
    <t>PANTONE 11-0410 TCX</t>
  </si>
  <si>
    <t>PANTONE 11-0205 TCX</t>
  </si>
  <si>
    <t>PANTONE 12-0607 TCX</t>
  </si>
  <si>
    <t>PANTONE 11-0615 TCX</t>
  </si>
  <si>
    <t>PANTONE 13-0614 TCX</t>
  </si>
  <si>
    <t>PANTONE 12-0418 TCX</t>
  </si>
  <si>
    <t>PANTONE 13-0522 TCX</t>
  </si>
  <si>
    <t>PANTONE 12-0521 TCX</t>
  </si>
  <si>
    <t>PANTONE 12-0524 TCX</t>
  </si>
  <si>
    <t>PANTONE 12-0525 TCX</t>
  </si>
  <si>
    <t>PANTONE 12-0520 TCX</t>
  </si>
  <si>
    <t>PANTONE 13-0633 TCX</t>
  </si>
  <si>
    <t>PANTONE 13-0333 TCX</t>
  </si>
  <si>
    <t>PANTONE 12-0530 TCX</t>
  </si>
  <si>
    <t>PANTONE 12-0426 TCX</t>
  </si>
  <si>
    <t>PANTONE 14-0627 TCX</t>
  </si>
  <si>
    <t>PANTONE 13-0532 TCX</t>
  </si>
  <si>
    <t>PANTONE 14-0434 TCX</t>
  </si>
  <si>
    <t>PANTONE 15-0538 TCX</t>
  </si>
  <si>
    <t>PANTONE 15-0628 TCX</t>
  </si>
  <si>
    <t>PANTONE 15-0525 TCX</t>
  </si>
  <si>
    <t>PANTONE 15-0535 TCX</t>
  </si>
  <si>
    <t>PANTONE 16-0639 TCX</t>
  </si>
  <si>
    <t>PANTONE 16-0540 TCX</t>
  </si>
  <si>
    <t>PANTONE 16-0532 TCX</t>
  </si>
  <si>
    <t>PANTONE 17-0840 TCX</t>
  </si>
  <si>
    <t>PANTONE 17-0836 TCX</t>
  </si>
  <si>
    <t>PANTONE 17-0636 TCX</t>
  </si>
  <si>
    <t>PANTONE 16-0726 TCX</t>
  </si>
  <si>
    <t>PANTONE 17-0929 TCX</t>
  </si>
  <si>
    <t>PANTONE 16-0632 TCX</t>
  </si>
  <si>
    <t>PANTONE 17-0843 TCX</t>
  </si>
  <si>
    <t>PANTONE 18-0835 TCX</t>
  </si>
  <si>
    <t>PANTONE 18-0840 TCX</t>
  </si>
  <si>
    <t>PANTONE 18-0832 TCX</t>
  </si>
  <si>
    <t>PANTONE 13-0210 TCX</t>
  </si>
  <si>
    <t>PANTONE 13-0212 TCX</t>
  </si>
  <si>
    <t>PANTONE 13-0608 TCX</t>
  </si>
  <si>
    <t>PANTONE 14-0114 TCX</t>
  </si>
  <si>
    <t>PANTONE 15-6313 TCX</t>
  </si>
  <si>
    <t>PANTONE 15-6310 TCX</t>
  </si>
  <si>
    <t>PANTONE 15-6414 TCX</t>
  </si>
  <si>
    <t>PANTONE 12-0106 TCX</t>
  </si>
  <si>
    <t>PANTONE 12-0322 TCX</t>
  </si>
  <si>
    <t>PANTONE 12-0315 TCX</t>
  </si>
  <si>
    <t>PANTONE 12-0313 TCX</t>
  </si>
  <si>
    <t>PANTONE 13-0215 TCX</t>
  </si>
  <si>
    <t>PANTONE 14-0217 TCX</t>
  </si>
  <si>
    <t>PANTONE 14-0116 TCX</t>
  </si>
  <si>
    <t>PANTONE 14-0115 TCX</t>
  </si>
  <si>
    <t>PANTONE 13-0317 TCX</t>
  </si>
  <si>
    <t>PANTONE 14-0425 TCX</t>
  </si>
  <si>
    <t>PANTONE 14-0223 TCX</t>
  </si>
  <si>
    <t>PANTONE 15-0531 TCX</t>
  </si>
  <si>
    <t>PANTONE 16-0439 TCX</t>
  </si>
  <si>
    <t>PANTONE 15-0523 TCX</t>
  </si>
  <si>
    <t>PANTONE 16-0430 TCX</t>
  </si>
  <si>
    <t>PANTONE 17-0535 TCX</t>
  </si>
  <si>
    <t>PANTONE 17-0324 TCX</t>
  </si>
  <si>
    <t>PANTONE 18-0332 TCX</t>
  </si>
  <si>
    <t>PANTONE 17-0330 TCX</t>
  </si>
  <si>
    <t>PANTONE 18-0324 TCX</t>
  </si>
  <si>
    <t>PANTONE 18-0435 TCX</t>
  </si>
  <si>
    <t>PANTONE 18-0328 TCX</t>
  </si>
  <si>
    <t>PANTONE 18-0228 TCX</t>
  </si>
  <si>
    <t>PANTONE 15-0326 TCX</t>
  </si>
  <si>
    <t>PANTONE 16-0421 TCX</t>
  </si>
  <si>
    <t>PANTONE 17-0525 TCX</t>
  </si>
  <si>
    <t>PANTONE 18-0525 TCX</t>
  </si>
  <si>
    <t>PANTONE 18-0527 TCX</t>
  </si>
  <si>
    <t>PANTONE 18-0430 TCX</t>
  </si>
  <si>
    <t>PANTONE 14-0216 TCX</t>
  </si>
  <si>
    <t>PANTONE 16-0213 TCX</t>
  </si>
  <si>
    <t>PANTONE 17-0115 TCX</t>
  </si>
  <si>
    <t>PANTONE 18-0422 TCX</t>
  </si>
  <si>
    <t>PANTONE 18-0316 TCX</t>
  </si>
  <si>
    <t>PANTONE 18-0426 TCX</t>
  </si>
  <si>
    <t>PANTONE 14-0418 TCX</t>
  </si>
  <si>
    <t>PANTONE 15-0318 TCX</t>
  </si>
  <si>
    <t>PANTONE 15-0522 TCX</t>
  </si>
  <si>
    <t>PANTONE 16-1118 TCX</t>
  </si>
  <si>
    <t>PANTONE 16-0518 TCX</t>
  </si>
  <si>
    <t>PANTONE 16-0713 TCX</t>
  </si>
  <si>
    <t>PANTONE 16-0613 TCX</t>
  </si>
  <si>
    <t>PANTONE 17-0510 TCX</t>
  </si>
  <si>
    <t>PANTONE 17-0618 TCX</t>
  </si>
  <si>
    <t>PANTONE 17-0517 TCX</t>
  </si>
  <si>
    <t>PANTONE 17-0625 TCX</t>
  </si>
  <si>
    <t>PANTONE 17-0627 TCX</t>
  </si>
  <si>
    <t>PANTONE 17-1019 TCX</t>
  </si>
  <si>
    <t>PANTONE 17-0620 TCX</t>
  </si>
  <si>
    <t>PANTONE 16-0526 TCX</t>
  </si>
  <si>
    <t>PANTONE 18-0622 TCX</t>
  </si>
  <si>
    <t>PANTONE 18-0629 TCX</t>
  </si>
  <si>
    <t>PANTONE 18-0627 TCX</t>
  </si>
  <si>
    <t>PANTONE 18-0724 TCX</t>
  </si>
  <si>
    <t>PANTONE 18-0830 TCX</t>
  </si>
  <si>
    <t>PANTONE 18-0825 TCX</t>
  </si>
  <si>
    <t>PANTONE 19-0622 TCX</t>
  </si>
  <si>
    <t>PANTONE 19-0516 TCX</t>
  </si>
  <si>
    <t>PANTONE 15-6410 TCX</t>
  </si>
  <si>
    <t>PANTONE 14-6408 TCX</t>
  </si>
  <si>
    <t>PANTONE 18-0521 TCX</t>
  </si>
  <si>
    <t>PANTONE 18-0523 TCX</t>
  </si>
  <si>
    <t>PANTONE 18-0515 TCX</t>
  </si>
  <si>
    <t>PANTONE 19-0512 TCX</t>
  </si>
  <si>
    <t>PANTONE 19-0515 TCX</t>
  </si>
  <si>
    <t>PANTONE 19-0511 TCX</t>
  </si>
  <si>
    <t>PANTONE 13-1012 TCX</t>
  </si>
  <si>
    <t>PANTONE 14-1012 TCX</t>
  </si>
  <si>
    <t>PANTONE 15-0927 TCX</t>
  </si>
  <si>
    <t>PANTONE 16-0836 TCX</t>
  </si>
  <si>
    <t>PANTONE 16-1325 TCX</t>
  </si>
  <si>
    <t>PANTONE 18-1537 TCX</t>
  </si>
  <si>
    <t>PANTONE 14-5002 TCX</t>
  </si>
  <si>
    <t>Pantone Name</t>
  </si>
  <si>
    <t>R</t>
  </si>
  <si>
    <t>G</t>
  </si>
  <si>
    <t>B</t>
  </si>
  <si>
    <t>Color Model</t>
  </si>
  <si>
    <t>Pantone Code</t>
  </si>
  <si>
    <t>Saved Name</t>
  </si>
  <si>
    <t>Paper Publications</t>
  </si>
  <si>
    <t>Cotton Publications</t>
  </si>
  <si>
    <r>
      <rPr>
        <sz val="6"/>
        <color rgb="FF000000"/>
        <rFont val="Times New Roman"/>
        <family val="1"/>
      </rPr>
      <t>Count</t>
    </r>
  </si>
  <si>
    <r>
      <rPr>
        <sz val="7"/>
        <color rgb="FF000000"/>
        <rFont val="Times New Roman"/>
        <family val="1"/>
      </rPr>
      <t xml:space="preserve">PANTONE
</t>
    </r>
    <r>
      <rPr>
        <sz val="7"/>
        <color rgb="FF000000"/>
        <rFont val="Times New Roman"/>
        <family val="1"/>
      </rPr>
      <t>Number</t>
    </r>
  </si>
  <si>
    <r>
      <rPr>
        <sz val="6"/>
        <color rgb="FF000000"/>
        <rFont val="Times New Roman"/>
        <family val="1"/>
      </rPr>
      <t>TPX</t>
    </r>
    <r>
      <rPr>
        <sz val="6"/>
        <color rgb="FF000000"/>
        <rFont val="Times New Roman"/>
        <family val="1"/>
      </rPr>
      <t xml:space="preserve"> </t>
    </r>
    <r>
      <rPr>
        <sz val="6"/>
        <color rgb="FF000000"/>
        <rFont val="Times New Roman"/>
        <family val="1"/>
      </rPr>
      <t>Page</t>
    </r>
  </si>
  <si>
    <r>
      <rPr>
        <sz val="6"/>
        <color rgb="FF000000"/>
        <rFont val="Times New Roman"/>
        <family val="1"/>
      </rPr>
      <t>TPX</t>
    </r>
    <r>
      <rPr>
        <sz val="6"/>
        <color rgb="FF000000"/>
        <rFont val="Times New Roman"/>
        <family val="1"/>
      </rPr>
      <t xml:space="preserve"> </t>
    </r>
    <r>
      <rPr>
        <sz val="6"/>
        <color rgb="FF000000"/>
        <rFont val="Times New Roman"/>
        <family val="1"/>
      </rPr>
      <t>Row</t>
    </r>
  </si>
  <si>
    <r>
      <rPr>
        <sz val="7"/>
        <color rgb="FF000000"/>
        <rFont val="Times New Roman"/>
        <family val="1"/>
      </rPr>
      <t>Color</t>
    </r>
    <r>
      <rPr>
        <sz val="7"/>
        <color rgb="FF000000"/>
        <rFont val="Times New Roman"/>
        <family val="1"/>
      </rPr>
      <t xml:space="preserve"> </t>
    </r>
    <r>
      <rPr>
        <sz val="7"/>
        <color rgb="FF000000"/>
        <rFont val="Times New Roman"/>
        <family val="1"/>
      </rPr>
      <t>Name</t>
    </r>
  </si>
  <si>
    <r>
      <rPr>
        <sz val="7"/>
        <color rgb="FF000000"/>
        <rFont val="Times New Roman"/>
        <family val="1"/>
      </rPr>
      <t>Page</t>
    </r>
  </si>
  <si>
    <r>
      <rPr>
        <sz val="7"/>
        <color rgb="FF000000"/>
        <rFont val="Times New Roman"/>
        <family val="1"/>
      </rPr>
      <t>Column</t>
    </r>
  </si>
  <si>
    <r>
      <rPr>
        <sz val="7"/>
        <color rgb="FF000000"/>
        <rFont val="Times New Roman"/>
        <family val="1"/>
      </rPr>
      <t>Row</t>
    </r>
  </si>
  <si>
    <t>11-0103 TC</t>
  </si>
  <si>
    <t>1 TPX</t>
  </si>
  <si>
    <t>1 TC</t>
  </si>
  <si>
    <t>11-0104 TC</t>
  </si>
  <si>
    <t>3 TPX</t>
  </si>
  <si>
    <t>11-0105 TC</t>
  </si>
  <si>
    <t>11-0107 TC</t>
  </si>
  <si>
    <t>11-0205 TC</t>
  </si>
  <si>
    <t>261 TPX</t>
  </si>
  <si>
    <t>Glass Green</t>
  </si>
  <si>
    <t>53 TC</t>
  </si>
  <si>
    <t>11-0304 TC</t>
  </si>
  <si>
    <t>237 TPX</t>
  </si>
  <si>
    <t>Water  Lily</t>
  </si>
  <si>
    <t>48 TC</t>
  </si>
  <si>
    <t>11-0410 TC</t>
  </si>
  <si>
    <t>Sylvan Green</t>
  </si>
  <si>
    <t>11-0507 TC</t>
  </si>
  <si>
    <t>11-0510 TC</t>
  </si>
  <si>
    <t>61 TPX</t>
  </si>
  <si>
    <t>13 TC</t>
  </si>
  <si>
    <t>11-0601 TC</t>
  </si>
  <si>
    <t>11-0602 TC</t>
  </si>
  <si>
    <t>Snow  White</t>
  </si>
  <si>
    <t>11-0603 TC</t>
  </si>
  <si>
    <t>7 TPX</t>
  </si>
  <si>
    <t>2 TC</t>
  </si>
  <si>
    <t>11-0604 TC</t>
  </si>
  <si>
    <t>11-0606 TC</t>
  </si>
  <si>
    <t>2 TPX</t>
  </si>
  <si>
    <t>11-0609 TC</t>
  </si>
  <si>
    <t>Ethereal Green</t>
  </si>
  <si>
    <t>11-0616 TC</t>
  </si>
  <si>
    <t>66 TPX</t>
  </si>
  <si>
    <t>14 TC</t>
  </si>
  <si>
    <t>11-0617 TC</t>
  </si>
  <si>
    <t>11-0618 TC</t>
  </si>
  <si>
    <t>11-0620 TC</t>
  </si>
  <si>
    <t>11-0701 TC</t>
  </si>
  <si>
    <t>11-0710 TC</t>
  </si>
  <si>
    <t>11-0809 TC</t>
  </si>
  <si>
    <t>6 TPX</t>
  </si>
  <si>
    <t>11-0907 TC</t>
  </si>
  <si>
    <t>11-1005 TC</t>
  </si>
  <si>
    <t>11-1305 TC</t>
  </si>
  <si>
    <t>11-1306 TC</t>
  </si>
  <si>
    <t>11-1404 TC</t>
  </si>
  <si>
    <t>11-1408 TC</t>
  </si>
  <si>
    <t>127 TPX</t>
  </si>
  <si>
    <t>26 TC</t>
  </si>
  <si>
    <t>11-2309 TC</t>
  </si>
  <si>
    <t>Petal  Pink</t>
  </si>
  <si>
    <t>11-2409 TC</t>
  </si>
  <si>
    <t>11-2511 TC</t>
  </si>
  <si>
    <t>121 TPX</t>
  </si>
  <si>
    <t>Shrinking  Violet</t>
  </si>
  <si>
    <t>25 TC</t>
  </si>
  <si>
    <t>11-4201 TC</t>
  </si>
  <si>
    <t>11-4202 TC</t>
  </si>
  <si>
    <t>8 TPX</t>
  </si>
  <si>
    <t>Star  White</t>
  </si>
  <si>
    <t>11-4300 TC</t>
  </si>
  <si>
    <t>11-4301 TC</t>
  </si>
  <si>
    <t>11-4303 TC</t>
  </si>
  <si>
    <t>9 TPX</t>
  </si>
  <si>
    <t>11-4601 TC</t>
  </si>
  <si>
    <t>11-4604 TC</t>
  </si>
  <si>
    <t>10 TPX</t>
  </si>
  <si>
    <t>11-4800 TC</t>
  </si>
  <si>
    <t>11-4802 TC</t>
  </si>
  <si>
    <t>11-4803 TC</t>
  </si>
  <si>
    <t>11-4804 TC</t>
  </si>
  <si>
    <t>Lightest  Sky</t>
  </si>
  <si>
    <t>11-4805 TC</t>
  </si>
  <si>
    <t>12-0000 TC</t>
  </si>
  <si>
    <t>5 TPX</t>
  </si>
  <si>
    <t>12-0104 TC</t>
  </si>
  <si>
    <t>12-0105 TC</t>
  </si>
  <si>
    <t>Bone  White</t>
  </si>
  <si>
    <t>12-0106 TC</t>
  </si>
  <si>
    <t>267 TPX</t>
  </si>
  <si>
    <t>Meadow  Mist</t>
  </si>
  <si>
    <t>54 TC</t>
  </si>
  <si>
    <t>12-0108 TC</t>
  </si>
  <si>
    <t>Canary Green</t>
  </si>
  <si>
    <t>12-0109 TC</t>
  </si>
  <si>
    <t>246 TPX</t>
  </si>
  <si>
    <t>Ambrosia</t>
  </si>
  <si>
    <t>50 TC</t>
  </si>
  <si>
    <t>12-0225 TC</t>
  </si>
  <si>
    <t>252 TPX</t>
  </si>
  <si>
    <t>Patina Green</t>
  </si>
  <si>
    <t>51 TC</t>
  </si>
  <si>
    <t>12-0304 TC</t>
  </si>
  <si>
    <t>12-0311 TC</t>
  </si>
  <si>
    <t>12 TPX</t>
  </si>
  <si>
    <t>3 TC</t>
  </si>
  <si>
    <t>12-0312 TC</t>
  </si>
  <si>
    <t>260 TPX</t>
  </si>
  <si>
    <t>Lime Cream</t>
  </si>
  <si>
    <t>52 TC</t>
  </si>
  <si>
    <t>12-0313 TC</t>
  </si>
  <si>
    <t>Seafoam Green</t>
  </si>
  <si>
    <t>12-0315 TC</t>
  </si>
  <si>
    <t>White Jade</t>
  </si>
  <si>
    <t>12-0317 TC</t>
  </si>
  <si>
    <t>251 TPX</t>
  </si>
  <si>
    <t>Gleam</t>
  </si>
  <si>
    <t>12-0322 TC</t>
  </si>
  <si>
    <t>Butterfly</t>
  </si>
  <si>
    <t>12-0404 TC</t>
  </si>
  <si>
    <t>13 TPX</t>
  </si>
  <si>
    <t>12-0418 TC</t>
  </si>
  <si>
    <t>Hay</t>
  </si>
  <si>
    <t>12-0426 TC</t>
  </si>
  <si>
    <t>263 TPX</t>
  </si>
  <si>
    <t>Mellow Green</t>
  </si>
  <si>
    <t>12-0435 TC</t>
  </si>
  <si>
    <t>258 TPX</t>
  </si>
  <si>
    <t>Daiquiri Green</t>
  </si>
  <si>
    <t>12-0520 TC</t>
  </si>
  <si>
    <t>262 TPX</t>
  </si>
  <si>
    <t>Pale  Lime Yellow</t>
  </si>
  <si>
    <t>12-0521 TC</t>
  </si>
  <si>
    <t>Young Wheat</t>
  </si>
  <si>
    <t>12-0524 TC</t>
  </si>
  <si>
    <t>Citron</t>
  </si>
  <si>
    <t>12-0525 TC</t>
  </si>
  <si>
    <t>Luminary Green</t>
  </si>
  <si>
    <t>12-0530 TC</t>
  </si>
  <si>
    <t>Charlock</t>
  </si>
  <si>
    <t>12-0601 TC</t>
  </si>
  <si>
    <t>42 TPX</t>
  </si>
  <si>
    <t>9 TC</t>
  </si>
  <si>
    <t>12-0605 TC</t>
  </si>
  <si>
    <t>12-0607 TC</t>
  </si>
  <si>
    <t>Green Essence</t>
  </si>
  <si>
    <t>12-0619 TC</t>
  </si>
  <si>
    <t>62 TPX</t>
  </si>
  <si>
    <t>12-0626 TC</t>
  </si>
  <si>
    <t>63 TPX</t>
  </si>
  <si>
    <t>Lemon  Grass</t>
  </si>
  <si>
    <t>12-0633 TC</t>
  </si>
  <si>
    <t>67 TPX</t>
  </si>
  <si>
    <t>12-0642 TC</t>
  </si>
  <si>
    <t>68 TPX</t>
  </si>
  <si>
    <t>12-0643 TC</t>
  </si>
  <si>
    <t>12-0703 TC</t>
  </si>
  <si>
    <t>12-0704 TC</t>
  </si>
  <si>
    <t>12-0710 TC</t>
  </si>
  <si>
    <t>12-0712 TC</t>
  </si>
  <si>
    <t>4 TPX</t>
  </si>
  <si>
    <t>12-0713 TC</t>
  </si>
  <si>
    <t>12-0714 TC</t>
  </si>
  <si>
    <t>11 TPX</t>
  </si>
  <si>
    <t>12-0715 TC</t>
  </si>
  <si>
    <t>Double  Cream</t>
  </si>
  <si>
    <t>12-0720 TC</t>
  </si>
  <si>
    <t>70 TPX</t>
  </si>
  <si>
    <t>12-0721 TC</t>
  </si>
  <si>
    <t>12-0722 TC</t>
  </si>
  <si>
    <t>12-0727 TC</t>
  </si>
  <si>
    <t>12-0736 TC</t>
  </si>
  <si>
    <t>Lemon  Drop</t>
  </si>
  <si>
    <t>12-0738 TC</t>
  </si>
  <si>
    <t>12-0740 TC</t>
  </si>
  <si>
    <t>12-0741 TC</t>
  </si>
  <si>
    <t>259 TPX</t>
  </si>
  <si>
    <t>Sunny  Lime</t>
  </si>
  <si>
    <t>12-0752 TC</t>
  </si>
  <si>
    <t>12-0804 TC</t>
  </si>
  <si>
    <t>12-0806 TC</t>
  </si>
  <si>
    <t>12-0807 TC</t>
  </si>
  <si>
    <t>41 TPX</t>
  </si>
  <si>
    <t>Sun  Kiss</t>
  </si>
  <si>
    <t>12-0811 TC</t>
  </si>
  <si>
    <t>31 TPX</t>
  </si>
  <si>
    <t>7 TC</t>
  </si>
  <si>
    <t>12-0812 TC</t>
  </si>
  <si>
    <t>12-0813 TC</t>
  </si>
  <si>
    <t>12-0815 TC</t>
  </si>
  <si>
    <t>12-0817 TC</t>
  </si>
  <si>
    <t>12-0822 TC</t>
  </si>
  <si>
    <t>82 TPX</t>
  </si>
  <si>
    <t>Golden  Fleece</t>
  </si>
  <si>
    <t>17 TC</t>
  </si>
  <si>
    <t>12-0824 TC</t>
  </si>
  <si>
    <t>Pale  Banana</t>
  </si>
  <si>
    <t>12-0825 TC</t>
  </si>
  <si>
    <t>12-0826 TC</t>
  </si>
  <si>
    <t>77 TPX</t>
  </si>
  <si>
    <t>Golden  Haze</t>
  </si>
  <si>
    <t>16 TC</t>
  </si>
  <si>
    <t>12-0910 TC</t>
  </si>
  <si>
    <t>Lamb's  Wool</t>
  </si>
  <si>
    <t>12-0911 TC</t>
  </si>
  <si>
    <t>46 TPX</t>
  </si>
  <si>
    <t>10 TC</t>
  </si>
  <si>
    <t>12-0912 TC</t>
  </si>
  <si>
    <t>12-0913 TC</t>
  </si>
  <si>
    <t>12-0915 TC</t>
  </si>
  <si>
    <t>Pale  Peach</t>
  </si>
  <si>
    <t>12-0917 TC</t>
  </si>
  <si>
    <t>91 TPX</t>
  </si>
  <si>
    <t>19 TC</t>
  </si>
  <si>
    <t>12-0921 TC</t>
  </si>
  <si>
    <t>81 TPX</t>
  </si>
  <si>
    <t>Golden  Straw</t>
  </si>
  <si>
    <t>12-1005 TC</t>
  </si>
  <si>
    <t>12-1006 TC</t>
  </si>
  <si>
    <t>12-1007 TC</t>
  </si>
  <si>
    <t>12-1008 TC</t>
  </si>
  <si>
    <t>47 TPX</t>
  </si>
  <si>
    <t>12-1009 TC</t>
  </si>
  <si>
    <t>12-1010 TC</t>
  </si>
  <si>
    <t>Scallop  Shell</t>
  </si>
  <si>
    <t>12-1011 TC</t>
  </si>
  <si>
    <t>Peach Purée</t>
  </si>
  <si>
    <t>12-1106 TC</t>
  </si>
  <si>
    <t>12-1107 TC</t>
  </si>
  <si>
    <t>12-1108 TC</t>
  </si>
  <si>
    <t>12-1206 TC</t>
  </si>
  <si>
    <t>12-1207 TC</t>
  </si>
  <si>
    <t>126 TPX</t>
  </si>
  <si>
    <t>Pearl  Blush</t>
  </si>
  <si>
    <t>12-1209 TC</t>
  </si>
  <si>
    <t>12-1212 TC</t>
  </si>
  <si>
    <t>12-1304 TC</t>
  </si>
  <si>
    <t>122 TPX</t>
  </si>
  <si>
    <t>12-1305 TC</t>
  </si>
  <si>
    <t>132 TPX</t>
  </si>
  <si>
    <t>27 TC</t>
  </si>
  <si>
    <t>12-1310 TC</t>
  </si>
  <si>
    <t>131 TPX</t>
  </si>
  <si>
    <t>Blushing  Bride</t>
  </si>
  <si>
    <t>12-1403 TC</t>
  </si>
  <si>
    <t>12-1404 TC</t>
  </si>
  <si>
    <t>48 TPX</t>
  </si>
  <si>
    <t>12-1605 TC</t>
  </si>
  <si>
    <t>Crystal  Pink</t>
  </si>
  <si>
    <t>12-1706 TC</t>
  </si>
  <si>
    <t>12-1708 TC</t>
  </si>
  <si>
    <t>Crystal  Rose</t>
  </si>
  <si>
    <t>12-2102 TC</t>
  </si>
  <si>
    <t>12-2103 TC</t>
  </si>
  <si>
    <t>12-2902 TC</t>
  </si>
  <si>
    <t>12-2903 TC</t>
  </si>
  <si>
    <t>12-2904 TC</t>
  </si>
  <si>
    <t>12-2905 TC</t>
  </si>
  <si>
    <t>Cradle  Pink</t>
  </si>
  <si>
    <t>12-2906 TC</t>
  </si>
  <si>
    <t>12-4302 TC</t>
  </si>
  <si>
    <t>12-4304 TC</t>
  </si>
  <si>
    <t>12-4305 TC</t>
  </si>
  <si>
    <t>Spa  Blue</t>
  </si>
  <si>
    <t>12-4306 TC</t>
  </si>
  <si>
    <t>12-4604 TC</t>
  </si>
  <si>
    <t>202 TPX</t>
  </si>
  <si>
    <t>Skylight</t>
  </si>
  <si>
    <t>41 TC</t>
  </si>
  <si>
    <t>12-4607 TC</t>
  </si>
  <si>
    <t>201 TPX</t>
  </si>
  <si>
    <t>Pastel Blue</t>
  </si>
  <si>
    <t>12-4608 TC</t>
  </si>
  <si>
    <t>Clearwater</t>
  </si>
  <si>
    <t>12-4609 TC</t>
  </si>
  <si>
    <t>194 TPX</t>
  </si>
  <si>
    <t>Starlight  Blue</t>
  </si>
  <si>
    <t>39 TC</t>
  </si>
  <si>
    <t>12-4610 TC</t>
  </si>
  <si>
    <t>Whispering Blue</t>
  </si>
  <si>
    <t>12-4705 TC</t>
  </si>
  <si>
    <t>12-4805 TC</t>
  </si>
  <si>
    <t>Wan Blue</t>
  </si>
  <si>
    <t>12-4806 TC</t>
  </si>
  <si>
    <t>203 TPX</t>
  </si>
  <si>
    <t>Chalk Blue</t>
  </si>
  <si>
    <t>12-5201 TC</t>
  </si>
  <si>
    <t>12-5202 TC</t>
  </si>
  <si>
    <t>12-5203 TC</t>
  </si>
  <si>
    <t>12-5204 TC</t>
  </si>
  <si>
    <t>206 TPX</t>
  </si>
  <si>
    <t>Morning Mist</t>
  </si>
  <si>
    <t>42 TC</t>
  </si>
  <si>
    <t>12-5206 TC</t>
  </si>
  <si>
    <t>204 TPX</t>
  </si>
  <si>
    <t>Blue Glass</t>
  </si>
  <si>
    <t>12-5209 TC</t>
  </si>
  <si>
    <t>205 TPX</t>
  </si>
  <si>
    <t>Soothing Sea</t>
  </si>
  <si>
    <t>12-5303 TC</t>
  </si>
  <si>
    <t>Sprout  Green</t>
  </si>
  <si>
    <t>12-5403 TC</t>
  </si>
  <si>
    <t>12-5404 TC</t>
  </si>
  <si>
    <t>238 TPX</t>
  </si>
  <si>
    <t>Whisper Green</t>
  </si>
  <si>
    <t>12-5406 TC</t>
  </si>
  <si>
    <t>226 TPX</t>
  </si>
  <si>
    <t>Opal Blue</t>
  </si>
  <si>
    <t>46 TC</t>
  </si>
  <si>
    <t>12-5407 TC</t>
  </si>
  <si>
    <t>Aqua Glass</t>
  </si>
  <si>
    <t>12-5408 TC</t>
  </si>
  <si>
    <t>228 TPX</t>
  </si>
  <si>
    <t>Moonlight Jade</t>
  </si>
  <si>
    <t>12-5409 TC</t>
  </si>
  <si>
    <t>Fair Aqua</t>
  </si>
  <si>
    <t>12-5410 TC</t>
  </si>
  <si>
    <t>Bleached Aqua</t>
  </si>
  <si>
    <t>12-5504 TC</t>
  </si>
  <si>
    <t>239 TPX</t>
  </si>
  <si>
    <t>Clearly Aqua</t>
  </si>
  <si>
    <t>12-5505 TC</t>
  </si>
  <si>
    <t>Glacier</t>
  </si>
  <si>
    <t>12-5506 TC</t>
  </si>
  <si>
    <t>Dusty Aqua</t>
  </si>
  <si>
    <t>12-5507 TC</t>
  </si>
  <si>
    <t>Bay</t>
  </si>
  <si>
    <t>12-5508 TC</t>
  </si>
  <si>
    <t>12-5603 TC</t>
  </si>
  <si>
    <t>Zephyr  Blue</t>
  </si>
  <si>
    <t>12-5808 TC</t>
  </si>
  <si>
    <t>227 TPX</t>
  </si>
  <si>
    <t>Honeydew</t>
  </si>
  <si>
    <t>12-6204 TC</t>
  </si>
  <si>
    <t>12-6205 TC</t>
  </si>
  <si>
    <t>240 TPX</t>
  </si>
  <si>
    <t>Milky Green</t>
  </si>
  <si>
    <t>12-6206 TC</t>
  </si>
  <si>
    <t>Fairest Jade</t>
  </si>
  <si>
    <t>12-6207 TC</t>
  </si>
  <si>
    <t>12-6208 TC</t>
  </si>
  <si>
    <t>Phantom Green</t>
  </si>
  <si>
    <t>13-0000 TC</t>
  </si>
  <si>
    <t>18 TPX</t>
  </si>
  <si>
    <t>4 TC</t>
  </si>
  <si>
    <t>13-0002 TC</t>
  </si>
  <si>
    <t>19 TPX</t>
  </si>
  <si>
    <t>13-0107 TC</t>
  </si>
  <si>
    <t>Dewkist</t>
  </si>
  <si>
    <t>13-0111 TC</t>
  </si>
  <si>
    <t>Seacrest</t>
  </si>
  <si>
    <t>13-0116 TC</t>
  </si>
  <si>
    <t>Pastel Green</t>
  </si>
  <si>
    <t>13-0117 TC</t>
  </si>
  <si>
    <t>247 TPX</t>
  </si>
  <si>
    <t>Green Ash</t>
  </si>
  <si>
    <t>13-0210 TC</t>
  </si>
  <si>
    <t>266 TPX</t>
  </si>
  <si>
    <t>Fog Green</t>
  </si>
  <si>
    <t>13-0212 TC</t>
  </si>
  <si>
    <t>Tender Greens</t>
  </si>
  <si>
    <t>13-0215 TC</t>
  </si>
  <si>
    <t>Reed</t>
  </si>
  <si>
    <t>13-0220 TC</t>
  </si>
  <si>
    <t>253 TPX</t>
  </si>
  <si>
    <t>Paradise Green</t>
  </si>
  <si>
    <t>13-0221 TC</t>
  </si>
  <si>
    <t>Pistachio Green</t>
  </si>
  <si>
    <t>13-0317 TC</t>
  </si>
  <si>
    <t>268 TPX</t>
  </si>
  <si>
    <t>Lily Green</t>
  </si>
  <si>
    <t>13-0319 TC</t>
  </si>
  <si>
    <t>Shadow Lime</t>
  </si>
  <si>
    <t>13-0324 TC</t>
  </si>
  <si>
    <t>Lettuce  Green</t>
  </si>
  <si>
    <t>13-0331 TC</t>
  </si>
  <si>
    <t>Sap  Green</t>
  </si>
  <si>
    <t>13-0333 TC</t>
  </si>
  <si>
    <t>Lima Bean</t>
  </si>
  <si>
    <t>13-0401 TC</t>
  </si>
  <si>
    <t>13-0403 TC</t>
  </si>
  <si>
    <t>13-0442 TC</t>
  </si>
  <si>
    <t>256 TPX</t>
  </si>
  <si>
    <t>Green Glow</t>
  </si>
  <si>
    <t>13-0513 TC</t>
  </si>
  <si>
    <t>34 TPX</t>
  </si>
  <si>
    <t>13-0522 TC</t>
  </si>
  <si>
    <t>Pale  Green</t>
  </si>
  <si>
    <t>13-0530 TC</t>
  </si>
  <si>
    <t>Lime Sherbet</t>
  </si>
  <si>
    <t>13-0532 TC</t>
  </si>
  <si>
    <t>Celery  Green</t>
  </si>
  <si>
    <t>13-0535 TC</t>
  </si>
  <si>
    <t>Sharp Green</t>
  </si>
  <si>
    <t>13-0540 TC</t>
  </si>
  <si>
    <t>Wild Lime</t>
  </si>
  <si>
    <t>13-0550 TC</t>
  </si>
  <si>
    <t>Lime Punch</t>
  </si>
  <si>
    <t>13-0607 TC</t>
  </si>
  <si>
    <t>13-0608 TC</t>
  </si>
  <si>
    <t>Aloe Wash</t>
  </si>
  <si>
    <t>13-0611 TC</t>
  </si>
  <si>
    <t>13-0613 TC</t>
  </si>
  <si>
    <t>13-0614 TC</t>
  </si>
  <si>
    <t>Garden Glade</t>
  </si>
  <si>
    <t>13-0624 TC</t>
  </si>
  <si>
    <t>Golden  Mist</t>
  </si>
  <si>
    <t>13-0632 TC</t>
  </si>
  <si>
    <t>13-0633 TC</t>
  </si>
  <si>
    <t>Chardonnay</t>
  </si>
  <si>
    <t>13-0640 TC</t>
  </si>
  <si>
    <t>64 TPX</t>
  </si>
  <si>
    <t>13-0645 TC</t>
  </si>
  <si>
    <t>Limeade</t>
  </si>
  <si>
    <t>13-0648 TC</t>
  </si>
  <si>
    <t>13-0650 TC</t>
  </si>
  <si>
    <t>Sulphur  Spring</t>
  </si>
  <si>
    <t>13-0711 TC</t>
  </si>
  <si>
    <t>13-0715 TC</t>
  </si>
  <si>
    <t>13-0720 TC</t>
  </si>
  <si>
    <t>13-0725 TC</t>
  </si>
  <si>
    <t>13-0739 TC</t>
  </si>
  <si>
    <t>13-0746 TC</t>
  </si>
  <si>
    <t>13-0752 TC</t>
  </si>
  <si>
    <t>13-0755 TC</t>
  </si>
  <si>
    <t>13-0758 TC</t>
  </si>
  <si>
    <t>69 TPX</t>
  </si>
  <si>
    <t>13-0814 TC</t>
  </si>
  <si>
    <t>13-0815 TC</t>
  </si>
  <si>
    <t>13-0822 TC</t>
  </si>
  <si>
    <t>13-0840 TC</t>
  </si>
  <si>
    <t>76 TPX</t>
  </si>
  <si>
    <t>13-0850 TC</t>
  </si>
  <si>
    <t>Aspen  Gold</t>
  </si>
  <si>
    <t>13-0858 TC</t>
  </si>
  <si>
    <t>13-0859 TC</t>
  </si>
  <si>
    <t>Lemon  Chrome</t>
  </si>
  <si>
    <t>13-0905 TC</t>
  </si>
  <si>
    <t>13-0907 TC</t>
  </si>
  <si>
    <t>13-0908 TC</t>
  </si>
  <si>
    <t>13-0915 TC</t>
  </si>
  <si>
    <t>13-0916 TC</t>
  </si>
  <si>
    <t>13-0917 TC</t>
  </si>
  <si>
    <t>13-0922 TC</t>
  </si>
  <si>
    <t>13-0932 TC</t>
  </si>
  <si>
    <t>13-0935 TC</t>
  </si>
  <si>
    <t>78 TPX</t>
  </si>
  <si>
    <t>13-0939 TC</t>
  </si>
  <si>
    <t>Golden  Cream</t>
  </si>
  <si>
    <t>13-0940 TC</t>
  </si>
  <si>
    <t>13-0941 TC</t>
  </si>
  <si>
    <t>13-0942 TC</t>
  </si>
  <si>
    <t>13-0945 TC</t>
  </si>
  <si>
    <t>Pale  Marigold</t>
  </si>
  <si>
    <t>13-0947 TC</t>
  </si>
  <si>
    <t>79 TPX</t>
  </si>
  <si>
    <t>13-1006 TC</t>
  </si>
  <si>
    <t>Crème Brûlée</t>
  </si>
  <si>
    <t>13-1007 TC</t>
  </si>
  <si>
    <t>Oyster  White</t>
  </si>
  <si>
    <t>13-1008 TC</t>
  </si>
  <si>
    <t>13-1009 TC</t>
  </si>
  <si>
    <t>13-1010 TC</t>
  </si>
  <si>
    <t>13-1011 TC</t>
  </si>
  <si>
    <t>13-1012 TC</t>
  </si>
  <si>
    <t>55 TPX</t>
  </si>
  <si>
    <t>11 TC</t>
  </si>
  <si>
    <t>13-1013 TC</t>
  </si>
  <si>
    <t>13-1014 TC</t>
  </si>
  <si>
    <t>13-1015 TC</t>
  </si>
  <si>
    <t>Honey  Peach</t>
  </si>
  <si>
    <t>13-1016 TC</t>
  </si>
  <si>
    <t>13-1017 TC</t>
  </si>
  <si>
    <t>13-1018 TC</t>
  </si>
  <si>
    <t>13-1019 TC</t>
  </si>
  <si>
    <t>13-1020 TC</t>
  </si>
  <si>
    <t>85 TPX</t>
  </si>
  <si>
    <t>13-1021 TC</t>
  </si>
  <si>
    <t>92 TPX</t>
  </si>
  <si>
    <t>Prairie  Sunset</t>
  </si>
  <si>
    <t>13-1022 TC</t>
  </si>
  <si>
    <t>13-1023 TC</t>
  </si>
  <si>
    <t>13-1024 TC</t>
  </si>
  <si>
    <t>13-1025 TC</t>
  </si>
  <si>
    <t>13-1026 TC</t>
  </si>
  <si>
    <t>13-1027 TC</t>
  </si>
  <si>
    <t>13-1030 TC</t>
  </si>
  <si>
    <t>13-1031 TC</t>
  </si>
  <si>
    <t>13-1106 TC</t>
  </si>
  <si>
    <t>13-1107 TC</t>
  </si>
  <si>
    <t>13-1108 TC</t>
  </si>
  <si>
    <t>13-1109 TC</t>
  </si>
  <si>
    <t>50 TPX</t>
  </si>
  <si>
    <t>13-1114 TC</t>
  </si>
  <si>
    <t>13-1310 TC</t>
  </si>
  <si>
    <t>English  Rose</t>
  </si>
  <si>
    <t>13-1318 TC</t>
  </si>
  <si>
    <t>96 TPX</t>
  </si>
  <si>
    <t>20 TC</t>
  </si>
  <si>
    <t>13-1404 TC</t>
  </si>
  <si>
    <t>Pale  Dogwood</t>
  </si>
  <si>
    <t>13-1405 TC</t>
  </si>
  <si>
    <t>13-1406 TC</t>
  </si>
  <si>
    <t>13-1407 TC</t>
  </si>
  <si>
    <t>Creole  Pink</t>
  </si>
  <si>
    <t>13-1408 TC</t>
  </si>
  <si>
    <t>128 TPX</t>
  </si>
  <si>
    <t>13-1409 TC</t>
  </si>
  <si>
    <t>13-1504 TC</t>
  </si>
  <si>
    <t>13-1510 TC</t>
  </si>
  <si>
    <t>13-1513 TC</t>
  </si>
  <si>
    <t>13-1904 TC</t>
  </si>
  <si>
    <t>13-1906 TC</t>
  </si>
  <si>
    <t>133 TPX</t>
  </si>
  <si>
    <t>13-2004 TC</t>
  </si>
  <si>
    <t>13-2005 TC</t>
  </si>
  <si>
    <t>13-2006 TC</t>
  </si>
  <si>
    <t>13-2010 TC</t>
  </si>
  <si>
    <t>13-2803 TC</t>
  </si>
  <si>
    <t>Pale  Lilac</t>
  </si>
  <si>
    <t>13-2804 TC</t>
  </si>
  <si>
    <t>135 TPX</t>
  </si>
  <si>
    <t>Parfait  Pink</t>
  </si>
  <si>
    <t>13-2805 TC</t>
  </si>
  <si>
    <t>13-2806 TC</t>
  </si>
  <si>
    <t>116 TPX</t>
  </si>
  <si>
    <t>24 TC</t>
  </si>
  <si>
    <t>13-3405 TC</t>
  </si>
  <si>
    <t>161 TPX</t>
  </si>
  <si>
    <t>33 TC</t>
  </si>
  <si>
    <t>13-3406 TC</t>
  </si>
  <si>
    <t>13-3801 TC</t>
  </si>
  <si>
    <t>141 TPX</t>
  </si>
  <si>
    <t>Crystal  Gray</t>
  </si>
  <si>
    <t>29 TC</t>
  </si>
  <si>
    <t>13-3802 TC</t>
  </si>
  <si>
    <t>156 TPX</t>
  </si>
  <si>
    <t>32 TC</t>
  </si>
  <si>
    <t>13-3803 TC</t>
  </si>
  <si>
    <t>13-3804 TC</t>
  </si>
  <si>
    <t>13-3805 TC</t>
  </si>
  <si>
    <t>157 TPX</t>
  </si>
  <si>
    <t>13-3820 TC</t>
  </si>
  <si>
    <t>166 TPX</t>
  </si>
  <si>
    <t>34 TC</t>
  </si>
  <si>
    <t>13-4103 TC</t>
  </si>
  <si>
    <t>187 TPX</t>
  </si>
  <si>
    <t>Illusion Blue</t>
  </si>
  <si>
    <t>38 TC</t>
  </si>
  <si>
    <t>13-4105 TC</t>
  </si>
  <si>
    <t>171 TPX</t>
  </si>
  <si>
    <t>35 TC</t>
  </si>
  <si>
    <t>13-4110 TC</t>
  </si>
  <si>
    <t>176 TPX</t>
  </si>
  <si>
    <t>36 TC</t>
  </si>
  <si>
    <t>13-4303 TC</t>
  </si>
  <si>
    <t>21 TPX</t>
  </si>
  <si>
    <t>5 TC</t>
  </si>
  <si>
    <t>13-4304 TC</t>
  </si>
  <si>
    <t>Ballad Blue</t>
  </si>
  <si>
    <t>13-4305 TC</t>
  </si>
  <si>
    <t>236 TPX</t>
  </si>
  <si>
    <t>Foggy  Dew</t>
  </si>
  <si>
    <t>13-4308 TC</t>
  </si>
  <si>
    <t>13-4403 TC</t>
  </si>
  <si>
    <t>13-4404 TC</t>
  </si>
  <si>
    <t>189 TPX</t>
  </si>
  <si>
    <t>Ice Flow</t>
  </si>
  <si>
    <t>13-4405 TC</t>
  </si>
  <si>
    <t>Misty Blue</t>
  </si>
  <si>
    <t>13-4409 TC</t>
  </si>
  <si>
    <t>Blue Glow</t>
  </si>
  <si>
    <t>13-4411 TC</t>
  </si>
  <si>
    <t>Crystal  Blue</t>
  </si>
  <si>
    <t>13-4804 TC</t>
  </si>
  <si>
    <t>Pale  Blue</t>
  </si>
  <si>
    <t>13-4809 TC</t>
  </si>
  <si>
    <t>Plume</t>
  </si>
  <si>
    <t>13-4909 TC</t>
  </si>
  <si>
    <t>Blue Light</t>
  </si>
  <si>
    <t>13-4910 TC</t>
  </si>
  <si>
    <t>Blue Tint</t>
  </si>
  <si>
    <t>13-5304 TC</t>
  </si>
  <si>
    <t>13-5305 TC</t>
  </si>
  <si>
    <t>Pale  Aqua</t>
  </si>
  <si>
    <t>13-5306 TC</t>
  </si>
  <si>
    <t>Icy Morn</t>
  </si>
  <si>
    <t>13-5309 TC</t>
  </si>
  <si>
    <t>13-5313 TC</t>
  </si>
  <si>
    <t>218 TPX</t>
  </si>
  <si>
    <t>Aruba Blue</t>
  </si>
  <si>
    <t>44 TC</t>
  </si>
  <si>
    <t>13-5409 TC</t>
  </si>
  <si>
    <t>Yucca</t>
  </si>
  <si>
    <t>13-5412 TC</t>
  </si>
  <si>
    <t>Beach Glass</t>
  </si>
  <si>
    <t>13-5414 TC</t>
  </si>
  <si>
    <t>Ice Green</t>
  </si>
  <si>
    <t>13-5714 TC</t>
  </si>
  <si>
    <t>Cabbage</t>
  </si>
  <si>
    <t>13-5907 TC</t>
  </si>
  <si>
    <t>Gossamer Green</t>
  </si>
  <si>
    <t>13-5911 TC</t>
  </si>
  <si>
    <t>Bird's Egg Green</t>
  </si>
  <si>
    <t>13-6006 TC</t>
  </si>
  <si>
    <t>Almost Aqua</t>
  </si>
  <si>
    <t>13-6007 TC</t>
  </si>
  <si>
    <t>Spray</t>
  </si>
  <si>
    <t>13-6008 TC</t>
  </si>
  <si>
    <t>Misty Jade</t>
  </si>
  <si>
    <t>13-6009 TC</t>
  </si>
  <si>
    <t>Brook Green</t>
  </si>
  <si>
    <t>13-6105 TC</t>
  </si>
  <si>
    <t>Celadon Tint</t>
  </si>
  <si>
    <t>13-6106 TC</t>
  </si>
  <si>
    <t>Green Tint</t>
  </si>
  <si>
    <t>13-6107 TC</t>
  </si>
  <si>
    <t>Green Lily</t>
  </si>
  <si>
    <t>13-6108 TC</t>
  </si>
  <si>
    <t>Celadon</t>
  </si>
  <si>
    <t>13-6110 TC</t>
  </si>
  <si>
    <t>Mist Green</t>
  </si>
  <si>
    <t>13-6208 TC</t>
  </si>
  <si>
    <t>Bok Choy</t>
  </si>
  <si>
    <t>14-0000 TC</t>
  </si>
  <si>
    <t>14-0002 TC</t>
  </si>
  <si>
    <t>17 TPX</t>
  </si>
  <si>
    <t>14-0105 TC</t>
  </si>
  <si>
    <t>14-0108 TC</t>
  </si>
  <si>
    <t>14 TPX</t>
  </si>
  <si>
    <t>14-0114 TC</t>
  </si>
  <si>
    <t>Celadon Green</t>
  </si>
  <si>
    <t>14-0115 TC</t>
  </si>
  <si>
    <t>Foam  Green</t>
  </si>
  <si>
    <t>14-0121 TC</t>
  </si>
  <si>
    <t>Nile Green</t>
  </si>
  <si>
    <t>14-0123 TC</t>
  </si>
  <si>
    <t>Arcadian  Green</t>
  </si>
  <si>
    <t>14-0127 TC</t>
  </si>
  <si>
    <t>Greengage</t>
  </si>
  <si>
    <t>14-0156 TC</t>
  </si>
  <si>
    <t>254 TPX</t>
  </si>
  <si>
    <t>Summer Green</t>
  </si>
  <si>
    <t>14-0210 TC</t>
  </si>
  <si>
    <t>14-0216 TC</t>
  </si>
  <si>
    <t>271 TPX</t>
  </si>
  <si>
    <t>Lint</t>
  </si>
  <si>
    <t>55 TC</t>
  </si>
  <si>
    <t>14-0217 TC</t>
  </si>
  <si>
    <t>Seedling</t>
  </si>
  <si>
    <t>14-0223 TC</t>
  </si>
  <si>
    <t>Nile</t>
  </si>
  <si>
    <t>14-0226 TC</t>
  </si>
  <si>
    <t>Opaline  Green</t>
  </si>
  <si>
    <t>14-0232 TC</t>
  </si>
  <si>
    <t>257 TPX</t>
  </si>
  <si>
    <t>Jade Lime</t>
  </si>
  <si>
    <t>14-0244 TC</t>
  </si>
  <si>
    <t>Bright Lime Green</t>
  </si>
  <si>
    <t>14-0418 TC</t>
  </si>
  <si>
    <t>274 TPX</t>
  </si>
  <si>
    <t>Bog</t>
  </si>
  <si>
    <t>14-0425 TC</t>
  </si>
  <si>
    <t>Beechnut</t>
  </si>
  <si>
    <t>14-0434 TC</t>
  </si>
  <si>
    <t>Green Banana</t>
  </si>
  <si>
    <t>14-0445 TC</t>
  </si>
  <si>
    <t>Bright Chartreuse</t>
  </si>
  <si>
    <t>14-0446 TC</t>
  </si>
  <si>
    <t>Tender Shoots</t>
  </si>
  <si>
    <t>14-0452 TC</t>
  </si>
  <si>
    <t>Lime Green</t>
  </si>
  <si>
    <t>14-0615 TC</t>
  </si>
  <si>
    <t>35 TPX</t>
  </si>
  <si>
    <t>14-0626 TC</t>
  </si>
  <si>
    <t>14-0627 TC</t>
  </si>
  <si>
    <t>Shadow Green</t>
  </si>
  <si>
    <t>14-0636 TC</t>
  </si>
  <si>
    <t>14-0647 TC</t>
  </si>
  <si>
    <t>14-0708 TC</t>
  </si>
  <si>
    <t>14-0721 TC</t>
  </si>
  <si>
    <t>65 TPX</t>
  </si>
  <si>
    <t>14-0740 TC</t>
  </si>
  <si>
    <t>14-0754 TC</t>
  </si>
  <si>
    <t>14-0755 TC</t>
  </si>
  <si>
    <t>14-0756 TC</t>
  </si>
  <si>
    <t>Empire  Yellow</t>
  </si>
  <si>
    <t>14-0760 TC</t>
  </si>
  <si>
    <t>Cyber  Yellow</t>
  </si>
  <si>
    <t>14-0826 TC</t>
  </si>
  <si>
    <t>14-0827 TC</t>
  </si>
  <si>
    <t>14-0837 TC</t>
  </si>
  <si>
    <t>71 TPX</t>
  </si>
  <si>
    <t>15 TC</t>
  </si>
  <si>
    <t>14-0846 TC</t>
  </si>
  <si>
    <t>14-0847 TC</t>
  </si>
  <si>
    <t>14-0848 TC</t>
  </si>
  <si>
    <t>14-0850 TC</t>
  </si>
  <si>
    <t>14-0852 TC</t>
  </si>
  <si>
    <t>14-0925 TC</t>
  </si>
  <si>
    <t>14-0935 TC</t>
  </si>
  <si>
    <t>14-0936 TC</t>
  </si>
  <si>
    <t>14-0941 TC</t>
  </si>
  <si>
    <t>14-0951 TC</t>
  </si>
  <si>
    <t>Golden  Rod</t>
  </si>
  <si>
    <t>14-0955 TC</t>
  </si>
  <si>
    <t>14-0957 TC</t>
  </si>
  <si>
    <t>14-1012 TC</t>
  </si>
  <si>
    <t>14-1014 TC</t>
  </si>
  <si>
    <t>14-1025 TC</t>
  </si>
  <si>
    <t>14-1031 TC</t>
  </si>
  <si>
    <t>14-1036 TC</t>
  </si>
  <si>
    <t>73 TPX</t>
  </si>
  <si>
    <t>14-1038 TC</t>
  </si>
  <si>
    <t>14-1041 TC</t>
  </si>
  <si>
    <t>Golden  Apricot</t>
  </si>
  <si>
    <t>14-1045 TC</t>
  </si>
  <si>
    <t>14-1050 TC</t>
  </si>
  <si>
    <t>83 TPX</t>
  </si>
  <si>
    <t>14-1051 TC</t>
  </si>
  <si>
    <t>14-1064 TC</t>
  </si>
  <si>
    <t>84 TPX</t>
  </si>
  <si>
    <t>14-1106 TC</t>
  </si>
  <si>
    <t>14-1107 TC</t>
  </si>
  <si>
    <t>Oyster  Gray</t>
  </si>
  <si>
    <t>14-1108 TC</t>
  </si>
  <si>
    <t>14-1110 TC</t>
  </si>
  <si>
    <t>14-1112 TC</t>
  </si>
  <si>
    <t>14-1113 TC</t>
  </si>
  <si>
    <t>74 TPX</t>
  </si>
  <si>
    <t>14-1116 TC</t>
  </si>
  <si>
    <t>32 TPX</t>
  </si>
  <si>
    <t>14-1118 TC</t>
  </si>
  <si>
    <t>14-1119 TC</t>
  </si>
  <si>
    <t>14-1120 TC</t>
  </si>
  <si>
    <t>14-1122 TC</t>
  </si>
  <si>
    <t>14-1127 TC</t>
  </si>
  <si>
    <t>14-1128 TC</t>
  </si>
  <si>
    <t>14-1133 TC</t>
  </si>
  <si>
    <t>14-1135 TC</t>
  </si>
  <si>
    <t>86 TPX</t>
  </si>
  <si>
    <t>18 TC</t>
  </si>
  <si>
    <t>14-1139 TC</t>
  </si>
  <si>
    <t>14-1159 TC</t>
  </si>
  <si>
    <t>14-1209 TC</t>
  </si>
  <si>
    <t>14-1210 TC</t>
  </si>
  <si>
    <t>14-1212 TC</t>
  </si>
  <si>
    <t>44 TPX</t>
  </si>
  <si>
    <t>Frappé</t>
  </si>
  <si>
    <t>14-1213 TC</t>
  </si>
  <si>
    <t>45 TPX</t>
  </si>
  <si>
    <t>14-1217 TC</t>
  </si>
  <si>
    <t>14-1219 TC</t>
  </si>
  <si>
    <t>14-1220 TC</t>
  </si>
  <si>
    <t>14-1224 TC</t>
  </si>
  <si>
    <t>14-1225 TC</t>
  </si>
  <si>
    <t>14-1227 TC</t>
  </si>
  <si>
    <t>93 TPX</t>
  </si>
  <si>
    <t>14-1228 TC</t>
  </si>
  <si>
    <t>102 TPX</t>
  </si>
  <si>
    <t>21 TC</t>
  </si>
  <si>
    <t>14-1230 TC</t>
  </si>
  <si>
    <t>14-1231 TC</t>
  </si>
  <si>
    <t>14-1305 TC</t>
  </si>
  <si>
    <t>14-1307 TC</t>
  </si>
  <si>
    <t>14-1309 TC</t>
  </si>
  <si>
    <t>14-1310 TC</t>
  </si>
  <si>
    <t>49 TPX</t>
  </si>
  <si>
    <t>14-1311 TC</t>
  </si>
  <si>
    <t>Evening  Sand</t>
  </si>
  <si>
    <t>14-1312 TC</t>
  </si>
  <si>
    <t>Pale  Blush</t>
  </si>
  <si>
    <t>14-1313 TC</t>
  </si>
  <si>
    <t>14-1314 TC</t>
  </si>
  <si>
    <t>14-1316 TC</t>
  </si>
  <si>
    <t>14-1318 TC</t>
  </si>
  <si>
    <t>14-1323 TC</t>
  </si>
  <si>
    <t>14-1324 TC</t>
  </si>
  <si>
    <t>101 TPX</t>
  </si>
  <si>
    <t>14-1418 TC</t>
  </si>
  <si>
    <t>14-1419 TC</t>
  </si>
  <si>
    <t>14-1420 TC</t>
  </si>
  <si>
    <t>14-1506 TC</t>
  </si>
  <si>
    <t>14-1508 TC</t>
  </si>
  <si>
    <t>14-1511 TC</t>
  </si>
  <si>
    <t>14-1513 TC</t>
  </si>
  <si>
    <t>111 TPX</t>
  </si>
  <si>
    <t>23 TC</t>
  </si>
  <si>
    <t>14-1521 TC</t>
  </si>
  <si>
    <t>14-1714 TC</t>
  </si>
  <si>
    <t>Quartz  Pink</t>
  </si>
  <si>
    <t>14-1905 TC</t>
  </si>
  <si>
    <t>14-1907 TC</t>
  </si>
  <si>
    <t>14-1909 TC</t>
  </si>
  <si>
    <t>14-1911 TC</t>
  </si>
  <si>
    <t>Candy  Pink</t>
  </si>
  <si>
    <t>14-2305 TC</t>
  </si>
  <si>
    <t>14-2307 TC</t>
  </si>
  <si>
    <t>14-2311 TC</t>
  </si>
  <si>
    <t>Prism  Pink</t>
  </si>
  <si>
    <t>14-2710 TC</t>
  </si>
  <si>
    <t>14-2808 TC</t>
  </si>
  <si>
    <t>14-3204 TC</t>
  </si>
  <si>
    <t>146 TPX</t>
  </si>
  <si>
    <t>30 TC</t>
  </si>
  <si>
    <t>14-3206 TC</t>
  </si>
  <si>
    <t>14-3207 TC</t>
  </si>
  <si>
    <t>14-3209 TC</t>
  </si>
  <si>
    <t>14-3612 TC</t>
  </si>
  <si>
    <t>162 TPX</t>
  </si>
  <si>
    <t>14-3710 TC</t>
  </si>
  <si>
    <t>14-3803 TC</t>
  </si>
  <si>
    <t>14-3805 TC</t>
  </si>
  <si>
    <t>14-3812 TC</t>
  </si>
  <si>
    <t>14-3903 TC</t>
  </si>
  <si>
    <t>160 TPX</t>
  </si>
  <si>
    <t>14-3904 TC</t>
  </si>
  <si>
    <t>158 TPX</t>
  </si>
  <si>
    <t>Evening  Haze</t>
  </si>
  <si>
    <t>14-3905 TC</t>
  </si>
  <si>
    <t>14-3907 TC</t>
  </si>
  <si>
    <t>14-3911 TC</t>
  </si>
  <si>
    <t>Purple  Heather</t>
  </si>
  <si>
    <t>14-4002 TC</t>
  </si>
  <si>
    <t>25 TPX</t>
  </si>
  <si>
    <t>14-4102 TC</t>
  </si>
  <si>
    <t>Glacier  Gray</t>
  </si>
  <si>
    <t>14-4103 TC</t>
  </si>
  <si>
    <t>14-4106 TC</t>
  </si>
  <si>
    <t>14-4110 TC</t>
  </si>
  <si>
    <t>14-4112 TC</t>
  </si>
  <si>
    <t>178 TPX</t>
  </si>
  <si>
    <t>14-4115 TC</t>
  </si>
  <si>
    <t>14-4121 TC</t>
  </si>
  <si>
    <t>14-4201 TC</t>
  </si>
  <si>
    <t>14-4203 TC</t>
  </si>
  <si>
    <t>14-4206 TC</t>
  </si>
  <si>
    <t>188 TPX</t>
  </si>
  <si>
    <t>Pearl  Blue</t>
  </si>
  <si>
    <t>14-4210 TC</t>
  </si>
  <si>
    <t>Celestial Blue</t>
  </si>
  <si>
    <t>14-4214 TC</t>
  </si>
  <si>
    <t>186 TPX</t>
  </si>
  <si>
    <t>Powder Blue</t>
  </si>
  <si>
    <t>14-4306 TC</t>
  </si>
  <si>
    <t>195 TPX</t>
  </si>
  <si>
    <t>Cloud Blue</t>
  </si>
  <si>
    <t>14-4307 TC</t>
  </si>
  <si>
    <t>Winter Sky</t>
  </si>
  <si>
    <t>14-4313 TC</t>
  </si>
  <si>
    <t>196 TPX</t>
  </si>
  <si>
    <t>40 TC</t>
  </si>
  <si>
    <t>14-4318 TC</t>
  </si>
  <si>
    <t>Sky Blue</t>
  </si>
  <si>
    <t>14-4500 TC</t>
  </si>
  <si>
    <t>20 TPX</t>
  </si>
  <si>
    <t>14-4501 TC</t>
  </si>
  <si>
    <t>14-4502 TC</t>
  </si>
  <si>
    <t>Mercury</t>
  </si>
  <si>
    <t>14-4503 TC</t>
  </si>
  <si>
    <t>23 TPX</t>
  </si>
  <si>
    <t>14-4504 TC</t>
  </si>
  <si>
    <t>Sky Gray</t>
  </si>
  <si>
    <t>14-4505 TC</t>
  </si>
  <si>
    <t>Smoke</t>
  </si>
  <si>
    <t>14-4506 TC</t>
  </si>
  <si>
    <t>Ether</t>
  </si>
  <si>
    <t>14-4508 TC</t>
  </si>
  <si>
    <t>Stratosphere</t>
  </si>
  <si>
    <t>14-4510 TC</t>
  </si>
  <si>
    <t>Aquatic</t>
  </si>
  <si>
    <t>14-4512 TC</t>
  </si>
  <si>
    <t>Porcelain Blue</t>
  </si>
  <si>
    <t>14-4516 TC</t>
  </si>
  <si>
    <t>Petit four</t>
  </si>
  <si>
    <t>14-4522 TC</t>
  </si>
  <si>
    <t>198 TPX</t>
  </si>
  <si>
    <t>Bachelor Button</t>
  </si>
  <si>
    <t>14-4804 TC</t>
  </si>
  <si>
    <t>14-4807 TC</t>
  </si>
  <si>
    <t>Surf Spray</t>
  </si>
  <si>
    <t>14-4809 TC</t>
  </si>
  <si>
    <t>Eggshell Blue</t>
  </si>
  <si>
    <t>14-4810 TC</t>
  </si>
  <si>
    <t>Canal Blue</t>
  </si>
  <si>
    <t>14-4811 TC</t>
  </si>
  <si>
    <t>Aqua Sky</t>
  </si>
  <si>
    <t>14-4814 TC</t>
  </si>
  <si>
    <t>216 TPX</t>
  </si>
  <si>
    <t>Angel Blue</t>
  </si>
  <si>
    <t>14-4816 TC</t>
  </si>
  <si>
    <t>Blue Radiance</t>
  </si>
  <si>
    <t>14-4908 TC</t>
  </si>
  <si>
    <t>Harbor  Gray</t>
  </si>
  <si>
    <t>14-5002 TC</t>
  </si>
  <si>
    <t>14-5413 TC</t>
  </si>
  <si>
    <t>Holiday</t>
  </si>
  <si>
    <t>14-5416 TC</t>
  </si>
  <si>
    <t>229 TPX</t>
  </si>
  <si>
    <t>Bermuda</t>
  </si>
  <si>
    <t>14-5420 TC</t>
  </si>
  <si>
    <t>Cockatoo</t>
  </si>
  <si>
    <t>14-5706 TC</t>
  </si>
  <si>
    <t>231 TPX</t>
  </si>
  <si>
    <t>Silt Green</t>
  </si>
  <si>
    <t>47 TC</t>
  </si>
  <si>
    <t>14-5707 TC</t>
  </si>
  <si>
    <t>Aqua Foam</t>
  </si>
  <si>
    <t>14-5711 TC</t>
  </si>
  <si>
    <t>Ocean Wave</t>
  </si>
  <si>
    <t>14-5713 TC</t>
  </si>
  <si>
    <t>Cascade</t>
  </si>
  <si>
    <t>14-5714 TC</t>
  </si>
  <si>
    <t>14-5718 TC</t>
  </si>
  <si>
    <t>Opal</t>
  </si>
  <si>
    <t>14-5721 TC</t>
  </si>
  <si>
    <t>Electric Green</t>
  </si>
  <si>
    <t>14-6007 TC</t>
  </si>
  <si>
    <t>Sea Foam</t>
  </si>
  <si>
    <t>14-6008 TC</t>
  </si>
  <si>
    <t>Subtle  Green</t>
  </si>
  <si>
    <t>14-6011 TC</t>
  </si>
  <si>
    <t>Grayed Jade</t>
  </si>
  <si>
    <t>14-6017 TC</t>
  </si>
  <si>
    <t>248 TPX</t>
  </si>
  <si>
    <t>Neptune Green</t>
  </si>
  <si>
    <t>14-6305 TC</t>
  </si>
  <si>
    <t>14-6308 TC</t>
  </si>
  <si>
    <t>14-6312 TC</t>
  </si>
  <si>
    <t>Cameo Green</t>
  </si>
  <si>
    <t>14-6316 TC</t>
  </si>
  <si>
    <t>Sprucestone</t>
  </si>
  <si>
    <t>14-6319 TC</t>
  </si>
  <si>
    <t>Meadow</t>
  </si>
  <si>
    <t>14-6324 TC</t>
  </si>
  <si>
    <t>Peapod</t>
  </si>
  <si>
    <t>14-6327 TC</t>
  </si>
  <si>
    <t>Zephyr  Green</t>
  </si>
  <si>
    <t>14-6329 TC</t>
  </si>
  <si>
    <t>Absinthe  Green</t>
  </si>
  <si>
    <t>14-6330 TC</t>
  </si>
  <si>
    <t>249 TPX</t>
  </si>
  <si>
    <t>Spring  Bud</t>
  </si>
  <si>
    <t>14-6340 TC</t>
  </si>
  <si>
    <t>Spring  Bouquet</t>
  </si>
  <si>
    <t>14-6408 TC</t>
  </si>
  <si>
    <t>275 TPX</t>
  </si>
  <si>
    <t>Abbey Stone</t>
  </si>
  <si>
    <t>15-0000 TC</t>
  </si>
  <si>
    <t>22 TPX</t>
  </si>
  <si>
    <t>15-0146 TC</t>
  </si>
  <si>
    <t>Green Flash</t>
  </si>
  <si>
    <t>15-0309 TC</t>
  </si>
  <si>
    <t>Spray  Green</t>
  </si>
  <si>
    <t>15-0318 TC</t>
  </si>
  <si>
    <t>15-0326 TC</t>
  </si>
  <si>
    <t>270 TPX</t>
  </si>
  <si>
    <t>Tarragon</t>
  </si>
  <si>
    <t>15-0332 TC</t>
  </si>
  <si>
    <t>Leaf Green</t>
  </si>
  <si>
    <t>15-0336 TC</t>
  </si>
  <si>
    <t>Herbal  Garden</t>
  </si>
  <si>
    <t>15-0341 TC</t>
  </si>
  <si>
    <t>Parrot  Green</t>
  </si>
  <si>
    <t>15-0343 TC</t>
  </si>
  <si>
    <t>Greenery</t>
  </si>
  <si>
    <t>15-0513 TC</t>
  </si>
  <si>
    <t>15-0522 TC</t>
  </si>
  <si>
    <t>Pale  Olive Green</t>
  </si>
  <si>
    <t>15-0523 TC</t>
  </si>
  <si>
    <t>Winter Pear</t>
  </si>
  <si>
    <t>15-0525 TC</t>
  </si>
  <si>
    <t>Weeping Willow</t>
  </si>
  <si>
    <t>15-0531 TC</t>
  </si>
  <si>
    <t>Sweet Pea</t>
  </si>
  <si>
    <t>15-0533 TC</t>
  </si>
  <si>
    <t>Linden Green</t>
  </si>
  <si>
    <t>15-0535 TC</t>
  </si>
  <si>
    <t>264 TPX</t>
  </si>
  <si>
    <t>Palm</t>
  </si>
  <si>
    <t>15-0538 TC</t>
  </si>
  <si>
    <t>Green Oasis</t>
  </si>
  <si>
    <t>15-0543 TC</t>
  </si>
  <si>
    <t>Apple Green</t>
  </si>
  <si>
    <t>15-0545 TC</t>
  </si>
  <si>
    <t>Jasmine Green</t>
  </si>
  <si>
    <t>15-0548 TC</t>
  </si>
  <si>
    <t>Citronelle</t>
  </si>
  <si>
    <t>15-0628 TC</t>
  </si>
  <si>
    <t>Leek Green</t>
  </si>
  <si>
    <t>15-0636 TC</t>
  </si>
  <si>
    <t>Golden  Green</t>
  </si>
  <si>
    <t>15-0643 TC</t>
  </si>
  <si>
    <t>15-0646 TC</t>
  </si>
  <si>
    <t>Warm Olive</t>
  </si>
  <si>
    <t>15-0703 TC</t>
  </si>
  <si>
    <t>15-0719 TC</t>
  </si>
  <si>
    <t>15-0730 TC</t>
  </si>
  <si>
    <t>15-0732 TC</t>
  </si>
  <si>
    <t>15-0743 TC</t>
  </si>
  <si>
    <t>15-0751 TC</t>
  </si>
  <si>
    <t>Lemon  Curry</t>
  </si>
  <si>
    <t>15-0850 TC</t>
  </si>
  <si>
    <t>Ceylon  Yellow</t>
  </si>
  <si>
    <t>15-0927 TC</t>
  </si>
  <si>
    <t>Pale  Gold</t>
  </si>
  <si>
    <t>15-0942 TC</t>
  </si>
  <si>
    <t>15-0948 TC</t>
  </si>
  <si>
    <t>72 TPX</t>
  </si>
  <si>
    <t>15-0953 TC</t>
  </si>
  <si>
    <t>Golden  Yellow</t>
  </si>
  <si>
    <t>15-0955 TC</t>
  </si>
  <si>
    <t>15-1046 TC</t>
  </si>
  <si>
    <t>15-1049 TC</t>
  </si>
  <si>
    <t>15-1050 TC</t>
  </si>
  <si>
    <t>Golden  Glow</t>
  </si>
  <si>
    <t>15-1054 TC</t>
  </si>
  <si>
    <t>15-1058 TC</t>
  </si>
  <si>
    <t>15-1062 TC</t>
  </si>
  <si>
    <t>15-1116 TC</t>
  </si>
  <si>
    <t>33 TPX</t>
  </si>
  <si>
    <t>15-1119 TC</t>
  </si>
  <si>
    <t>Taos  Taupe</t>
  </si>
  <si>
    <t>15-1132 TC</t>
  </si>
  <si>
    <t>15-1142 TC</t>
  </si>
  <si>
    <t>Honey  Gold</t>
  </si>
  <si>
    <t>15-1145 TC</t>
  </si>
  <si>
    <t>15-1147 TC</t>
  </si>
  <si>
    <t>15-1150 TC</t>
  </si>
  <si>
    <t>15-1153 TC</t>
  </si>
  <si>
    <t>15-1157 TC</t>
  </si>
  <si>
    <t>88 TPX</t>
  </si>
  <si>
    <t>Flame  Orange</t>
  </si>
  <si>
    <t>15-1160 TC</t>
  </si>
  <si>
    <t>15-1164 TC</t>
  </si>
  <si>
    <t>15-1213 TC</t>
  </si>
  <si>
    <t>15-1214 TC</t>
  </si>
  <si>
    <t>15-1215 TC</t>
  </si>
  <si>
    <t>15-1216 TC</t>
  </si>
  <si>
    <t>Pale  Khaki</t>
  </si>
  <si>
    <t>15-1217 TC</t>
  </si>
  <si>
    <t>15-1220 TC</t>
  </si>
  <si>
    <t>Lattè</t>
  </si>
  <si>
    <t>15-1225 TC</t>
  </si>
  <si>
    <t>15-1231 TC</t>
  </si>
  <si>
    <t>15-1234 TC</t>
  </si>
  <si>
    <t>15-1237 TC</t>
  </si>
  <si>
    <t>15-1239 TC</t>
  </si>
  <si>
    <t>15-1242 TC</t>
  </si>
  <si>
    <t>15-1245 TC</t>
  </si>
  <si>
    <t>15-1247 TC</t>
  </si>
  <si>
    <t>89 TPX</t>
  </si>
  <si>
    <t>15-1263 TC</t>
  </si>
  <si>
    <t>15-1305 TC</t>
  </si>
  <si>
    <t>15-1306 TC</t>
  </si>
  <si>
    <t>16 TPX</t>
  </si>
  <si>
    <t>15-1308 TC</t>
  </si>
  <si>
    <t>15-1309 TC</t>
  </si>
  <si>
    <t>15-1314 TC</t>
  </si>
  <si>
    <t>15-1315 TC</t>
  </si>
  <si>
    <t>Rugby  Tan</t>
  </si>
  <si>
    <t>15-1316 TC</t>
  </si>
  <si>
    <t>15-1317 TC</t>
  </si>
  <si>
    <t>15-1318 TC</t>
  </si>
  <si>
    <t>15-1319 TC</t>
  </si>
  <si>
    <t>15-1322 TC</t>
  </si>
  <si>
    <t>15-1327 TC</t>
  </si>
  <si>
    <t>15-1331 TC</t>
  </si>
  <si>
    <t>15-1333 TC</t>
  </si>
  <si>
    <t>15-1334 TC</t>
  </si>
  <si>
    <t>15-1340 TC</t>
  </si>
  <si>
    <t>15-1415 TC</t>
  </si>
  <si>
    <t>15-1423 TC</t>
  </si>
  <si>
    <t>15-1433 TC</t>
  </si>
  <si>
    <t>103 TPX</t>
  </si>
  <si>
    <t>15-1435 TC</t>
  </si>
  <si>
    <t>15-1511 TC</t>
  </si>
  <si>
    <t>144 TPX</t>
  </si>
  <si>
    <t>15-1512 TC</t>
  </si>
  <si>
    <t>15-1515 TC</t>
  </si>
  <si>
    <t>15-1516 TC</t>
  </si>
  <si>
    <t>15-1523 TC</t>
  </si>
  <si>
    <t>15-1530 TC</t>
  </si>
  <si>
    <t>15-1607 TC</t>
  </si>
  <si>
    <t>142 TPX</t>
  </si>
  <si>
    <t>Pale  Mauve</t>
  </si>
  <si>
    <t>15-1611 TC</t>
  </si>
  <si>
    <t>15-1614 TC</t>
  </si>
  <si>
    <t>15-1621 TC</t>
  </si>
  <si>
    <t>15-1624 TC</t>
  </si>
  <si>
    <t>113 TPX</t>
  </si>
  <si>
    <t>Conch  Shell</t>
  </si>
  <si>
    <t>15-1626 TC</t>
  </si>
  <si>
    <t>15-1717 TC</t>
  </si>
  <si>
    <t>15-1816 TC</t>
  </si>
  <si>
    <t>15-1821 TC</t>
  </si>
  <si>
    <t>112 TPX</t>
  </si>
  <si>
    <t>15-1905 TC</t>
  </si>
  <si>
    <t>15-1906 TC</t>
  </si>
  <si>
    <t>148 TPX</t>
  </si>
  <si>
    <t>15-1912 TC</t>
  </si>
  <si>
    <t>15-1920 TC</t>
  </si>
  <si>
    <t>117 TPX</t>
  </si>
  <si>
    <t>15-1922 TC</t>
  </si>
  <si>
    <t>15-2205 TC</t>
  </si>
  <si>
    <t>15-2210 TC</t>
  </si>
  <si>
    <t>134 TPX</t>
  </si>
  <si>
    <t>15-2214 TC</t>
  </si>
  <si>
    <t>15-2215 TC</t>
  </si>
  <si>
    <t>15-2216 TC</t>
  </si>
  <si>
    <t>15-2217 TC</t>
  </si>
  <si>
    <t>15-2705 TC</t>
  </si>
  <si>
    <t>Keepsake  Lilac</t>
  </si>
  <si>
    <t>15-2706 TC</t>
  </si>
  <si>
    <t>15-2718 TC</t>
  </si>
  <si>
    <t>15-2913 TC</t>
  </si>
  <si>
    <t>136 TPX</t>
  </si>
  <si>
    <t>28 TC</t>
  </si>
  <si>
    <t>15-3207 TC</t>
  </si>
  <si>
    <t>15-3214 TC</t>
  </si>
  <si>
    <t>15-3412 TC</t>
  </si>
  <si>
    <t>15-3507 TC</t>
  </si>
  <si>
    <t>15-3508 TC</t>
  </si>
  <si>
    <t>15-3620 TC</t>
  </si>
  <si>
    <t>15-3802 TC</t>
  </si>
  <si>
    <t>15-3807 TC</t>
  </si>
  <si>
    <t>15-3817 TC</t>
  </si>
  <si>
    <t>15-3909 TC</t>
  </si>
  <si>
    <t>15-3910 TC</t>
  </si>
  <si>
    <t>Languid  Lavender</t>
  </si>
  <si>
    <t>15-3915 TC</t>
  </si>
  <si>
    <t>Kentucky  Blue</t>
  </si>
  <si>
    <t>15-3920 TC</t>
  </si>
  <si>
    <t>Placid  Blue</t>
  </si>
  <si>
    <t>15-3930 TC</t>
  </si>
  <si>
    <t>177 TPX</t>
  </si>
  <si>
    <t>15-4003 TC</t>
  </si>
  <si>
    <t>Storm  Gray</t>
  </si>
  <si>
    <t>15-4005 TC</t>
  </si>
  <si>
    <t>191 TPX</t>
  </si>
  <si>
    <t>Dream  Blue</t>
  </si>
  <si>
    <t>15-4008 TC</t>
  </si>
  <si>
    <t>Blue Fog</t>
  </si>
  <si>
    <t>15-4020 TC</t>
  </si>
  <si>
    <t>Cerulean</t>
  </si>
  <si>
    <t>15-4101 TC</t>
  </si>
  <si>
    <t>15-4105 TC</t>
  </si>
  <si>
    <t>Angel Falls</t>
  </si>
  <si>
    <t>15-4225 TC</t>
  </si>
  <si>
    <t>182 TPX</t>
  </si>
  <si>
    <t>Alaskan  Blue</t>
  </si>
  <si>
    <t>37 TC</t>
  </si>
  <si>
    <t>15-4305 TC</t>
  </si>
  <si>
    <t>Quarry</t>
  </si>
  <si>
    <t>15-4309 TC</t>
  </si>
  <si>
    <t>Sterling Blue</t>
  </si>
  <si>
    <t>15-4312 TC</t>
  </si>
  <si>
    <t>192 TPX</t>
  </si>
  <si>
    <t>Forget-Me-Not</t>
  </si>
  <si>
    <t>15-4319 TC</t>
  </si>
  <si>
    <t>181 TPX</t>
  </si>
  <si>
    <t>15-4323 TC</t>
  </si>
  <si>
    <t>15-4415 TC</t>
  </si>
  <si>
    <t>Milky Blue</t>
  </si>
  <si>
    <t>15-4421 TC</t>
  </si>
  <si>
    <t>Blue Grotto</t>
  </si>
  <si>
    <t>15-4427 TC</t>
  </si>
  <si>
    <t>Norse  Blue</t>
  </si>
  <si>
    <t>15-4502 TC</t>
  </si>
  <si>
    <t>15-4503 TC</t>
  </si>
  <si>
    <t>15-4702 TC</t>
  </si>
  <si>
    <t>Puritan  Gray</t>
  </si>
  <si>
    <t>15-4703 TC</t>
  </si>
  <si>
    <t>15-4704 TC</t>
  </si>
  <si>
    <t>15-4706 TC</t>
  </si>
  <si>
    <t>Gray Mist</t>
  </si>
  <si>
    <t>15-4707 TC</t>
  </si>
  <si>
    <t>207 TPX</t>
  </si>
  <si>
    <t>Blue Haze</t>
  </si>
  <si>
    <t>15-4712 TC</t>
  </si>
  <si>
    <t>Marine Blue</t>
  </si>
  <si>
    <t>15-4715 TC</t>
  </si>
  <si>
    <t>Aqua Sea</t>
  </si>
  <si>
    <t>15-4717 TC</t>
  </si>
  <si>
    <t>214 TPX</t>
  </si>
  <si>
    <t>Aqua</t>
  </si>
  <si>
    <t>43 TC</t>
  </si>
  <si>
    <t>15-4720 TC</t>
  </si>
  <si>
    <t>197 TPX</t>
  </si>
  <si>
    <t>River Blue</t>
  </si>
  <si>
    <t>15-4722 TC</t>
  </si>
  <si>
    <t>Capri</t>
  </si>
  <si>
    <t>15-4825 TC</t>
  </si>
  <si>
    <t>Blue Curacao</t>
  </si>
  <si>
    <t>15-5205 TC</t>
  </si>
  <si>
    <t>Aqua Gray</t>
  </si>
  <si>
    <t>15-5207 TC</t>
  </si>
  <si>
    <t>Aquifer</t>
  </si>
  <si>
    <t>15-5209 TC</t>
  </si>
  <si>
    <t>Aqua Haze</t>
  </si>
  <si>
    <t>15-5210 TC</t>
  </si>
  <si>
    <t>Nile Blue</t>
  </si>
  <si>
    <t>15-5217 TC</t>
  </si>
  <si>
    <t>217 TPX</t>
  </si>
  <si>
    <t>Blue Turquoise</t>
  </si>
  <si>
    <t>15-5218 TC</t>
  </si>
  <si>
    <t>Pool Blue</t>
  </si>
  <si>
    <t>15-5416 TC</t>
  </si>
  <si>
    <t>Florida Keys</t>
  </si>
  <si>
    <t>15-5421 TC</t>
  </si>
  <si>
    <t>Aqua Green</t>
  </si>
  <si>
    <t>15-5425 TC</t>
  </si>
  <si>
    <t>220 TPX</t>
  </si>
  <si>
    <t>Atlantis</t>
  </si>
  <si>
    <t>15-5516 TC</t>
  </si>
  <si>
    <t>219 TPX</t>
  </si>
  <si>
    <t>Waterfall</t>
  </si>
  <si>
    <t>15-5519 TC</t>
  </si>
  <si>
    <t>15-5534 TC</t>
  </si>
  <si>
    <t>255 TPX</t>
  </si>
  <si>
    <t>Bright Green</t>
  </si>
  <si>
    <t>15-5704 TC</t>
  </si>
  <si>
    <t>Mineral Gray</t>
  </si>
  <si>
    <t>15-5706 TC</t>
  </si>
  <si>
    <t>Frosty  Green</t>
  </si>
  <si>
    <t>15-5711 TC</t>
  </si>
  <si>
    <t>Dusty Jade Green</t>
  </si>
  <si>
    <t>15-5718 TC</t>
  </si>
  <si>
    <t>Biscay  Green</t>
  </si>
  <si>
    <t>15-5728 TC</t>
  </si>
  <si>
    <t>230 TPX</t>
  </si>
  <si>
    <t>Mint Leaf</t>
  </si>
  <si>
    <t>15-5812 TC</t>
  </si>
  <si>
    <t>15-5819 TC</t>
  </si>
  <si>
    <t>Spearmint</t>
  </si>
  <si>
    <t>15-6114 TC</t>
  </si>
  <si>
    <t>Hemlock</t>
  </si>
  <si>
    <t>15-6120 TC</t>
  </si>
  <si>
    <t>Ming</t>
  </si>
  <si>
    <t>15-6123 TC</t>
  </si>
  <si>
    <t>15-6304 TC</t>
  </si>
  <si>
    <t>15-6307 TC</t>
  </si>
  <si>
    <t>Agate  Gray</t>
  </si>
  <si>
    <t>15-6310 TC</t>
  </si>
  <si>
    <t>Swamp</t>
  </si>
  <si>
    <t>15-6313 TC</t>
  </si>
  <si>
    <t>Laurel Green</t>
  </si>
  <si>
    <t>15-6315 TC</t>
  </si>
  <si>
    <t>Smoke Green</t>
  </si>
  <si>
    <t>15-6316 TC</t>
  </si>
  <si>
    <t>Fair Green</t>
  </si>
  <si>
    <t>15-6317 TC</t>
  </si>
  <si>
    <t>Quiet Green</t>
  </si>
  <si>
    <t>15-6322 TC</t>
  </si>
  <si>
    <t>Light Grass Green</t>
  </si>
  <si>
    <t>15-6340 TC</t>
  </si>
  <si>
    <t>Irish Green</t>
  </si>
  <si>
    <t>15-6410 TC</t>
  </si>
  <si>
    <t>Moss  Gray</t>
  </si>
  <si>
    <t>15-6414 TC</t>
  </si>
  <si>
    <t>Reseda</t>
  </si>
  <si>
    <t>15-6423 TC</t>
  </si>
  <si>
    <t>Forest Shade</t>
  </si>
  <si>
    <t>15-6428 TC</t>
  </si>
  <si>
    <t>Green Tea</t>
  </si>
  <si>
    <t>15-6432 TC</t>
  </si>
  <si>
    <t>Shamrock</t>
  </si>
  <si>
    <t>15-6437 TC</t>
  </si>
  <si>
    <t>Grass Green</t>
  </si>
  <si>
    <t>15-6442 TC</t>
  </si>
  <si>
    <t>Bud Green</t>
  </si>
  <si>
    <t>16-0000 TC</t>
  </si>
  <si>
    <t>16-0110 TC</t>
  </si>
  <si>
    <t>Desert Sage</t>
  </si>
  <si>
    <t>16-0123 TC</t>
  </si>
  <si>
    <t>Tendril</t>
  </si>
  <si>
    <t>16-0207 TC</t>
  </si>
  <si>
    <t>London  Fog</t>
  </si>
  <si>
    <t>16-0213 TC</t>
  </si>
  <si>
    <t>272 TPX</t>
  </si>
  <si>
    <t>Tea</t>
  </si>
  <si>
    <t>16-0220 TC</t>
  </si>
  <si>
    <t>241 TPX</t>
  </si>
  <si>
    <t>Mistletoe</t>
  </si>
  <si>
    <t>49 TC</t>
  </si>
  <si>
    <t>16-0224 TC</t>
  </si>
  <si>
    <t>Green Eyes</t>
  </si>
  <si>
    <t>16-0228 TC</t>
  </si>
  <si>
    <t>Jade Green</t>
  </si>
  <si>
    <t>16-0230 TC</t>
  </si>
  <si>
    <t>Macaw  Green</t>
  </si>
  <si>
    <t>16-0233 TC</t>
  </si>
  <si>
    <t>Meadow  Green</t>
  </si>
  <si>
    <t>16-0235 TC</t>
  </si>
  <si>
    <t>Kiwi</t>
  </si>
  <si>
    <t>16-0237 TC</t>
  </si>
  <si>
    <t>Foliage</t>
  </si>
  <si>
    <t>16-0421 TC</t>
  </si>
  <si>
    <t>Sage</t>
  </si>
  <si>
    <t>16-0430 TC</t>
  </si>
  <si>
    <t>Fern</t>
  </si>
  <si>
    <t>16-0435 TC</t>
  </si>
  <si>
    <t>Dark Citron</t>
  </si>
  <si>
    <t>16-0439 TC</t>
  </si>
  <si>
    <t>Spinach Green</t>
  </si>
  <si>
    <t>16-0518 TC</t>
  </si>
  <si>
    <t>Gray Green</t>
  </si>
  <si>
    <t>16-0526 TC</t>
  </si>
  <si>
    <t>273 TPX</t>
  </si>
  <si>
    <t>Cedar</t>
  </si>
  <si>
    <t>16-0532 TC</t>
  </si>
  <si>
    <t>Moss</t>
  </si>
  <si>
    <t>16-0540 TC</t>
  </si>
  <si>
    <t>Oasis</t>
  </si>
  <si>
    <t>16-0613 TC</t>
  </si>
  <si>
    <t>Elm</t>
  </si>
  <si>
    <t>16-0632 TC</t>
  </si>
  <si>
    <t>265 TPX</t>
  </si>
  <si>
    <t>Willow</t>
  </si>
  <si>
    <t>16-0639 TC</t>
  </si>
  <si>
    <t>Golden  Olive</t>
  </si>
  <si>
    <t>16-0713 TC</t>
  </si>
  <si>
    <t>Slate  Green</t>
  </si>
  <si>
    <t>16-0726 TC</t>
  </si>
  <si>
    <t>Khaki</t>
  </si>
  <si>
    <t>16-0730 TC</t>
  </si>
  <si>
    <t>16-0737 TC</t>
  </si>
  <si>
    <t>16-0742 TC</t>
  </si>
  <si>
    <t>16-0806 TC</t>
  </si>
  <si>
    <t>16-0836 TC</t>
  </si>
  <si>
    <t>16-0840 TC</t>
  </si>
  <si>
    <t>Antique Moss</t>
  </si>
  <si>
    <t>16-0847 TC</t>
  </si>
  <si>
    <t>16-0906 TC</t>
  </si>
  <si>
    <t>16-0924 TC</t>
  </si>
  <si>
    <t>16-0928 TC</t>
  </si>
  <si>
    <t>16-0940 TC</t>
  </si>
  <si>
    <t>80 TPX</t>
  </si>
  <si>
    <t>16-0945 TC</t>
  </si>
  <si>
    <t>16-0946 TC</t>
  </si>
  <si>
    <t>16-0947 TC</t>
  </si>
  <si>
    <t>16-0948 TC</t>
  </si>
  <si>
    <t>16-0950 TC</t>
  </si>
  <si>
    <t>16-0952 TC</t>
  </si>
  <si>
    <t>Nugget  Gold</t>
  </si>
  <si>
    <t>16-0953 TC</t>
  </si>
  <si>
    <t>16-0954 TC</t>
  </si>
  <si>
    <t>16-1010 TC</t>
  </si>
  <si>
    <t>16-1054 TC</t>
  </si>
  <si>
    <t>16-1105 TC</t>
  </si>
  <si>
    <t>16-1106 TC</t>
  </si>
  <si>
    <t>16-1107 TC</t>
  </si>
  <si>
    <t>16-1108 TC</t>
  </si>
  <si>
    <t>16-1110 TC</t>
  </si>
  <si>
    <t>16-1118 TC</t>
  </si>
  <si>
    <t>Sponge</t>
  </si>
  <si>
    <t>16-1126 TC</t>
  </si>
  <si>
    <t>16-1133 TC</t>
  </si>
  <si>
    <t>Mustard  Gold</t>
  </si>
  <si>
    <t>16-1139 TC</t>
  </si>
  <si>
    <t>16-1140 TC</t>
  </si>
  <si>
    <t>16-1142 TC</t>
  </si>
  <si>
    <t>Golden  Nugget</t>
  </si>
  <si>
    <t>16-1143 TC</t>
  </si>
  <si>
    <t>Honey  Yellow</t>
  </si>
  <si>
    <t>16-1144 TC</t>
  </si>
  <si>
    <t>16-1148 TC</t>
  </si>
  <si>
    <t>16-1150 TC</t>
  </si>
  <si>
    <t>16-1210 TC</t>
  </si>
  <si>
    <t>16-1212 TC</t>
  </si>
  <si>
    <t>16-1219 TC</t>
  </si>
  <si>
    <t>16-1220 TC</t>
  </si>
  <si>
    <t>Café  Crème</t>
  </si>
  <si>
    <t>16-1221 TC</t>
  </si>
  <si>
    <t>16-1235 TC</t>
  </si>
  <si>
    <t>51 TPX</t>
  </si>
  <si>
    <t>16-1253 TC</t>
  </si>
  <si>
    <t>87 TPX</t>
  </si>
  <si>
    <t>16-1255 TC</t>
  </si>
  <si>
    <t>16-1257 TC</t>
  </si>
  <si>
    <t>Sun  Orange</t>
  </si>
  <si>
    <t>16-1260 TC</t>
  </si>
  <si>
    <t>16-1305 TC</t>
  </si>
  <si>
    <t>16-1310 TC</t>
  </si>
  <si>
    <t>16-1315 TC</t>
  </si>
  <si>
    <t>16-1317 TC</t>
  </si>
  <si>
    <t>16-1318 TC</t>
  </si>
  <si>
    <t>43 TPX</t>
  </si>
  <si>
    <t>16-1320 TC</t>
  </si>
  <si>
    <t>16-1323 TC</t>
  </si>
  <si>
    <t>16-1324 TC</t>
  </si>
  <si>
    <t>16-1325 TC</t>
  </si>
  <si>
    <t>16-1326 TC</t>
  </si>
  <si>
    <t>Prairie  Sand</t>
  </si>
  <si>
    <t>16-1327 TC</t>
  </si>
  <si>
    <t>16-1328 TC</t>
  </si>
  <si>
    <t>53 TPX</t>
  </si>
  <si>
    <t>16-1329 TC</t>
  </si>
  <si>
    <t>97 TPX</t>
  </si>
  <si>
    <t>16-1330 TC</t>
  </si>
  <si>
    <t>16-1331 TC</t>
  </si>
  <si>
    <t>16-1332 TC</t>
  </si>
  <si>
    <t>54 TPX</t>
  </si>
  <si>
    <t>16-1333 TC</t>
  </si>
  <si>
    <t>16-1334 TC</t>
  </si>
  <si>
    <t>16-1336 TC</t>
  </si>
  <si>
    <t>16-1337 TC</t>
  </si>
  <si>
    <t>16-1338 TC</t>
  </si>
  <si>
    <t>16-1340 TC</t>
  </si>
  <si>
    <t>16-1341 TC</t>
  </si>
  <si>
    <t>16-1342 TC</t>
  </si>
  <si>
    <t>16-1343 TC</t>
  </si>
  <si>
    <t>16-1344 TC</t>
  </si>
  <si>
    <t>16-1346 TC</t>
  </si>
  <si>
    <t>Golden  Ochre</t>
  </si>
  <si>
    <t>16-1349 TC</t>
  </si>
  <si>
    <t>90 TPX</t>
  </si>
  <si>
    <t>16-1350 TC</t>
  </si>
  <si>
    <t>16-1356 TC</t>
  </si>
  <si>
    <t>16-1357 TC</t>
  </si>
  <si>
    <t>16-1359 TC</t>
  </si>
  <si>
    <t>16-1360 TC</t>
  </si>
  <si>
    <t>16-1361 TC</t>
  </si>
  <si>
    <t>16-1362 TC</t>
  </si>
  <si>
    <t>16-1364 TC</t>
  </si>
  <si>
    <t>16-1406 TC</t>
  </si>
  <si>
    <t>16-1407 TC</t>
  </si>
  <si>
    <t>16-1412 TC</t>
  </si>
  <si>
    <t>16-1414 TC</t>
  </si>
  <si>
    <t>16-1415 TC</t>
  </si>
  <si>
    <t>16-1422 TC</t>
  </si>
  <si>
    <t>16-1429 TC</t>
  </si>
  <si>
    <t>16-1431 TC</t>
  </si>
  <si>
    <t>16-1432 TC</t>
  </si>
  <si>
    <t>16-1434 TC</t>
  </si>
  <si>
    <t>16-1435 TC</t>
  </si>
  <si>
    <t>16-1439 TC</t>
  </si>
  <si>
    <t>16-1440 TC</t>
  </si>
  <si>
    <t>94 TPX</t>
  </si>
  <si>
    <t>16-1441 TC</t>
  </si>
  <si>
    <t>16-1442 TC</t>
  </si>
  <si>
    <t>16-1443 TC</t>
  </si>
  <si>
    <t>16-1448 TC</t>
  </si>
  <si>
    <t>16-1450 TC</t>
  </si>
  <si>
    <t>16-1451 TC</t>
  </si>
  <si>
    <t>107 TPX</t>
  </si>
  <si>
    <t>22 TC</t>
  </si>
  <si>
    <t>16-1452 TC</t>
  </si>
  <si>
    <t>16-1454 TC</t>
  </si>
  <si>
    <t>Jaffa  Orange</t>
  </si>
  <si>
    <t>16-1459 TC</t>
  </si>
  <si>
    <t>16-1462 TC</t>
  </si>
  <si>
    <t>Golden  Poppy</t>
  </si>
  <si>
    <t>16-1506 TC</t>
  </si>
  <si>
    <t>16-1508 TC</t>
  </si>
  <si>
    <t>Adobe  Rose</t>
  </si>
  <si>
    <t>16-1509 TC</t>
  </si>
  <si>
    <t>16-1510 TC</t>
  </si>
  <si>
    <t>16-1511 TC</t>
  </si>
  <si>
    <t>16-1516 TC</t>
  </si>
  <si>
    <t>16-1518 TC</t>
  </si>
  <si>
    <t>16-1520 TC</t>
  </si>
  <si>
    <t>16-1522 TC</t>
  </si>
  <si>
    <t>98 TPX</t>
  </si>
  <si>
    <t>16-1526 TC</t>
  </si>
  <si>
    <t>Terra  Cotta</t>
  </si>
  <si>
    <t>16-1529 TC</t>
  </si>
  <si>
    <t>16-1532 TC</t>
  </si>
  <si>
    <t>16-1539 TC</t>
  </si>
  <si>
    <t>16-1541 TC</t>
  </si>
  <si>
    <t>16-1542 TC</t>
  </si>
  <si>
    <t>16-1543 TC</t>
  </si>
  <si>
    <t>Fusion  Coral</t>
  </si>
  <si>
    <t>16-1544 TC</t>
  </si>
  <si>
    <t>16-1546 TC</t>
  </si>
  <si>
    <t>16-1610 TC</t>
  </si>
  <si>
    <t>16-1617 TC</t>
  </si>
  <si>
    <t>16-1620 TC</t>
  </si>
  <si>
    <t>Tea  Rose</t>
  </si>
  <si>
    <t>16-1624 TC</t>
  </si>
  <si>
    <t>16-1626 TC</t>
  </si>
  <si>
    <t>16-1632 TC</t>
  </si>
  <si>
    <t>104 TPX</t>
  </si>
  <si>
    <t>16-1640 TC</t>
  </si>
  <si>
    <t>16-1641 TC</t>
  </si>
  <si>
    <t>16-1703 TC</t>
  </si>
  <si>
    <t>16-1707 TC</t>
  </si>
  <si>
    <t>Deauville  Mauve</t>
  </si>
  <si>
    <t>16-1708 TC</t>
  </si>
  <si>
    <t>16-1712 TC</t>
  </si>
  <si>
    <t>16-1715 TC</t>
  </si>
  <si>
    <t>16-1720 TC</t>
  </si>
  <si>
    <t>16-1723 TC</t>
  </si>
  <si>
    <t>16-1731 TC</t>
  </si>
  <si>
    <t>16-1735 TC</t>
  </si>
  <si>
    <t>16-1806 TC</t>
  </si>
  <si>
    <t>16-2107 TC</t>
  </si>
  <si>
    <t>16-2111 TC</t>
  </si>
  <si>
    <t>16-2120 TC</t>
  </si>
  <si>
    <t>16-2124 TC</t>
  </si>
  <si>
    <t>119 TPX</t>
  </si>
  <si>
    <t>16-2126 TC</t>
  </si>
  <si>
    <t>16-2215 TC</t>
  </si>
  <si>
    <t>16-2614 TC</t>
  </si>
  <si>
    <t>16-3110 TC</t>
  </si>
  <si>
    <t>167 TPX</t>
  </si>
  <si>
    <t>Smoky  Grape</t>
  </si>
  <si>
    <t>16-3115 TC</t>
  </si>
  <si>
    <t>16-3116 TC</t>
  </si>
  <si>
    <t>16-3118 TC</t>
  </si>
  <si>
    <t>16-3205 TC</t>
  </si>
  <si>
    <t>16-3304 TC</t>
  </si>
  <si>
    <t>16-3307 TC</t>
  </si>
  <si>
    <t>151 TPX</t>
  </si>
  <si>
    <t>31 TC</t>
  </si>
  <si>
    <t>16-3310 TC</t>
  </si>
  <si>
    <t>16-3320 TC</t>
  </si>
  <si>
    <t>137 TPX</t>
  </si>
  <si>
    <t>16-3416 TC</t>
  </si>
  <si>
    <t>16-3520 TC</t>
  </si>
  <si>
    <t>16-3521 TC</t>
  </si>
  <si>
    <t>16-3525 TC</t>
  </si>
  <si>
    <t>16-3617 TC</t>
  </si>
  <si>
    <t>16-3801 TC</t>
  </si>
  <si>
    <t>24 TPX</t>
  </si>
  <si>
    <t>16-3802 TC</t>
  </si>
  <si>
    <t>26 TPX</t>
  </si>
  <si>
    <t>6 TC</t>
  </si>
  <si>
    <t>16-3803 TC</t>
  </si>
  <si>
    <t>16-3810 TC</t>
  </si>
  <si>
    <t>159 TPX</t>
  </si>
  <si>
    <t>16-3812 TC</t>
  </si>
  <si>
    <t>16-3815 TC</t>
  </si>
  <si>
    <t>16-3823 TC</t>
  </si>
  <si>
    <t>16-3907 TC</t>
  </si>
  <si>
    <t>Dapple  Gray</t>
  </si>
  <si>
    <t>16-3911 TC</t>
  </si>
  <si>
    <t>175 TPX</t>
  </si>
  <si>
    <t>16-3919 TC</t>
  </si>
  <si>
    <t>16-3920 TC</t>
  </si>
  <si>
    <t>16-3925 TC</t>
  </si>
  <si>
    <t>172 TPX</t>
  </si>
  <si>
    <t>16-3929 TC</t>
  </si>
  <si>
    <t>16-3930 TC</t>
  </si>
  <si>
    <t>173 TPX</t>
  </si>
  <si>
    <t>16-3931 TC</t>
  </si>
  <si>
    <t>16-4010 TC</t>
  </si>
  <si>
    <t>Dusty Blue</t>
  </si>
  <si>
    <t>16-4013 TC</t>
  </si>
  <si>
    <t>Ashley Blue</t>
  </si>
  <si>
    <t>16-4019 TC</t>
  </si>
  <si>
    <t>Forever Blue</t>
  </si>
  <si>
    <t>16-4020 TC</t>
  </si>
  <si>
    <t>Della Robbia  Blue</t>
  </si>
  <si>
    <t>16-4021 TC</t>
  </si>
  <si>
    <t>179 TPX</t>
  </si>
  <si>
    <t>16-4031 TC</t>
  </si>
  <si>
    <t>Cornflower  Blue</t>
  </si>
  <si>
    <t>16-4032 TC</t>
  </si>
  <si>
    <t>16-4109 TC</t>
  </si>
  <si>
    <t>Arona</t>
  </si>
  <si>
    <t>16-4114 TC</t>
  </si>
  <si>
    <t>Stone Blue</t>
  </si>
  <si>
    <t>16-4120 TC</t>
  </si>
  <si>
    <t>183 TPX</t>
  </si>
  <si>
    <t>16-4127 TC</t>
  </si>
  <si>
    <t>16-4132 TC</t>
  </si>
  <si>
    <t>16-4134 TC</t>
  </si>
  <si>
    <t>Bonnie  Blue</t>
  </si>
  <si>
    <t>16-4402 TC</t>
  </si>
  <si>
    <t>16-4404 TC</t>
  </si>
  <si>
    <t>209 TPX</t>
  </si>
  <si>
    <t>Abyss</t>
  </si>
  <si>
    <t>16-4408 TC</t>
  </si>
  <si>
    <t>Slate</t>
  </si>
  <si>
    <t>16-4411 TC</t>
  </si>
  <si>
    <t>Tourmaline</t>
  </si>
  <si>
    <t>16-4414 TC</t>
  </si>
  <si>
    <t>Cameo Blue</t>
  </si>
  <si>
    <t>16-4421 TC</t>
  </si>
  <si>
    <t>Blue Mist</t>
  </si>
  <si>
    <t>16-4427 TC</t>
  </si>
  <si>
    <t>Horizon Blue</t>
  </si>
  <si>
    <t>16-4519 TC</t>
  </si>
  <si>
    <t>Delphinium  Blue</t>
  </si>
  <si>
    <t>16-4525 TC</t>
  </si>
  <si>
    <t>Maui Blue</t>
  </si>
  <si>
    <t>16-4529 TC</t>
  </si>
  <si>
    <t>Cyan  Blue</t>
  </si>
  <si>
    <t>16-4530 TC</t>
  </si>
  <si>
    <t>Aquarius</t>
  </si>
  <si>
    <t>16-4535 TC</t>
  </si>
  <si>
    <t>Blue Atoll</t>
  </si>
  <si>
    <t>16-4610 TC</t>
  </si>
  <si>
    <t>Stillwater</t>
  </si>
  <si>
    <t>16-4612 TC</t>
  </si>
  <si>
    <t>Reef  Waters</t>
  </si>
  <si>
    <t>16-4702 TC</t>
  </si>
  <si>
    <t>16-4706 TC</t>
  </si>
  <si>
    <t>Silver Blue</t>
  </si>
  <si>
    <t>16-4712 TC</t>
  </si>
  <si>
    <t>Mineral Blue</t>
  </si>
  <si>
    <t>16-4719 TC</t>
  </si>
  <si>
    <t>Porcelain</t>
  </si>
  <si>
    <t>16-4725 TC</t>
  </si>
  <si>
    <t>16-4728 TC</t>
  </si>
  <si>
    <t>215 TPX</t>
  </si>
  <si>
    <t>16-4834 TC</t>
  </si>
  <si>
    <t>Bluebird</t>
  </si>
  <si>
    <t>16-5106 TC</t>
  </si>
  <si>
    <t>208 TPX</t>
  </si>
  <si>
    <t>Blue Surf</t>
  </si>
  <si>
    <t>16-5109 TC</t>
  </si>
  <si>
    <t>221 TPX</t>
  </si>
  <si>
    <t>Wasabi</t>
  </si>
  <si>
    <t>45 TC</t>
  </si>
  <si>
    <t>16-5112 TC</t>
  </si>
  <si>
    <t>223 TPX</t>
  </si>
  <si>
    <t>Canton</t>
  </si>
  <si>
    <t>16-5114 TC</t>
  </si>
  <si>
    <t>Dusty Turquoise</t>
  </si>
  <si>
    <t>16-5119 TC</t>
  </si>
  <si>
    <t>Sea Blue</t>
  </si>
  <si>
    <t>16-5121 TC</t>
  </si>
  <si>
    <t>Meadowbrook</t>
  </si>
  <si>
    <t>16-5123 TC</t>
  </si>
  <si>
    <t>Baltic</t>
  </si>
  <si>
    <t>16-5127 TC</t>
  </si>
  <si>
    <t>Ceramic</t>
  </si>
  <si>
    <t>16-5304 TC</t>
  </si>
  <si>
    <t>Jadeite</t>
  </si>
  <si>
    <t>16-5412 TC</t>
  </si>
  <si>
    <t>Agate  Green</t>
  </si>
  <si>
    <t>16-5418 TC</t>
  </si>
  <si>
    <t>Lagoon</t>
  </si>
  <si>
    <t>16-5421 TC</t>
  </si>
  <si>
    <t>222 TPX</t>
  </si>
  <si>
    <t>Sea Green</t>
  </si>
  <si>
    <t>16-5422 TC</t>
  </si>
  <si>
    <t>Bright Aqua</t>
  </si>
  <si>
    <t>16-5425 TC</t>
  </si>
  <si>
    <t>Pool Green</t>
  </si>
  <si>
    <t>16-5427 TC</t>
  </si>
  <si>
    <t>Billiard</t>
  </si>
  <si>
    <t>16-5431 TC</t>
  </si>
  <si>
    <t>Peacock Green</t>
  </si>
  <si>
    <t>16-5515 TC</t>
  </si>
  <si>
    <t>Beryl Green</t>
  </si>
  <si>
    <t>16-5533 TC</t>
  </si>
  <si>
    <t>Arcadia</t>
  </si>
  <si>
    <t>16-5721 TC</t>
  </si>
  <si>
    <t>Marine Green</t>
  </si>
  <si>
    <t>16-5803 TC</t>
  </si>
  <si>
    <t>16-5804 TC</t>
  </si>
  <si>
    <t>210 TPX</t>
  </si>
  <si>
    <t>Slate  Gray</t>
  </si>
  <si>
    <t>16-5806 TC</t>
  </si>
  <si>
    <t>Green Milieu</t>
  </si>
  <si>
    <t>16-5807 TC</t>
  </si>
  <si>
    <t>Lily Pad</t>
  </si>
  <si>
    <t>16-5808 TC</t>
  </si>
  <si>
    <t>Iceberg Green</t>
  </si>
  <si>
    <t>16-5810 TC</t>
  </si>
  <si>
    <t>Green Bay</t>
  </si>
  <si>
    <t>16-5815 TC</t>
  </si>
  <si>
    <t>234 TPX</t>
  </si>
  <si>
    <t>Feldspar</t>
  </si>
  <si>
    <t>16-5820 TC</t>
  </si>
  <si>
    <t>232 TPX</t>
  </si>
  <si>
    <t>Green Spruce</t>
  </si>
  <si>
    <t>16-5825 TC</t>
  </si>
  <si>
    <t>Gumdrop Green</t>
  </si>
  <si>
    <t>16-5904 TC</t>
  </si>
  <si>
    <t>Wrought  Iron</t>
  </si>
  <si>
    <t>16-5907 TC</t>
  </si>
  <si>
    <t>Granite  Green</t>
  </si>
  <si>
    <t>16-5917 TC</t>
  </si>
  <si>
    <t>Malachite  Green</t>
  </si>
  <si>
    <t>16-5919 TC</t>
  </si>
  <si>
    <t>Crème de Menthe</t>
  </si>
  <si>
    <t>16-5924 TC</t>
  </si>
  <si>
    <t>Winter Green</t>
  </si>
  <si>
    <t>16-5930 TC</t>
  </si>
  <si>
    <t>16-5932 TC</t>
  </si>
  <si>
    <t>Holly Green</t>
  </si>
  <si>
    <t>16-5938 TC</t>
  </si>
  <si>
    <t>250 TPX</t>
  </si>
  <si>
    <t>Mint</t>
  </si>
  <si>
    <t>16-5942 TC</t>
  </si>
  <si>
    <t>Blarney</t>
  </si>
  <si>
    <t>16-6008 TC</t>
  </si>
  <si>
    <t>Seagrass</t>
  </si>
  <si>
    <t>16-6030 TC</t>
  </si>
  <si>
    <t>Katydid</t>
  </si>
  <si>
    <t>16-6116 TC</t>
  </si>
  <si>
    <t>242 TPX</t>
  </si>
  <si>
    <t>Shale Green</t>
  </si>
  <si>
    <t>16-6127 TC</t>
  </si>
  <si>
    <t>Greenbriar</t>
  </si>
  <si>
    <t>16-6138 TC</t>
  </si>
  <si>
    <t>Kelly Green</t>
  </si>
  <si>
    <t>16-6216 TC</t>
  </si>
  <si>
    <t>Basil</t>
  </si>
  <si>
    <t>16-6240 TC</t>
  </si>
  <si>
    <t>Island  Green</t>
  </si>
  <si>
    <t>16-6318 TC</t>
  </si>
  <si>
    <t>Mineral Green</t>
  </si>
  <si>
    <t>16-6324 TC</t>
  </si>
  <si>
    <t>Jadesheen</t>
  </si>
  <si>
    <t>16-6329 TC</t>
  </si>
  <si>
    <t>Peppermint</t>
  </si>
  <si>
    <t>16-6339 TC</t>
  </si>
  <si>
    <t>Vibrant Green</t>
  </si>
  <si>
    <t>16-6340 TC</t>
  </si>
  <si>
    <t>Classic Green</t>
  </si>
  <si>
    <t>16-6444 TC</t>
  </si>
  <si>
    <t>Poison Green</t>
  </si>
  <si>
    <t>17-0000 TC</t>
  </si>
  <si>
    <t>Frost  Gray</t>
  </si>
  <si>
    <t>17-0115 TC</t>
  </si>
  <si>
    <t>Oil Green</t>
  </si>
  <si>
    <t>17-0119 TC</t>
  </si>
  <si>
    <t>Turf Green</t>
  </si>
  <si>
    <t>17-0123 TC</t>
  </si>
  <si>
    <t>Stone Green</t>
  </si>
  <si>
    <t>17-0133 TC</t>
  </si>
  <si>
    <t>243 TPX</t>
  </si>
  <si>
    <t>Fluorite Green</t>
  </si>
  <si>
    <t>17-0145 TC</t>
  </si>
  <si>
    <t>Online Lime</t>
  </si>
  <si>
    <t>17-0205 TC</t>
  </si>
  <si>
    <t>17-0207 TC</t>
  </si>
  <si>
    <t>17-0210 TC</t>
  </si>
  <si>
    <t>Loden  Frost</t>
  </si>
  <si>
    <t>17-0215 TC</t>
  </si>
  <si>
    <t>244 TPX</t>
  </si>
  <si>
    <t>Aspen  Green</t>
  </si>
  <si>
    <t>17-0220 TC</t>
  </si>
  <si>
    <t>Watercress</t>
  </si>
  <si>
    <t>17-0230 TC</t>
  </si>
  <si>
    <t>Forest Green</t>
  </si>
  <si>
    <t>17-0235 TC</t>
  </si>
  <si>
    <t>Piquant Green</t>
  </si>
  <si>
    <t>17-0324 TC</t>
  </si>
  <si>
    <t>269 TPX</t>
  </si>
  <si>
    <t>Epsom</t>
  </si>
  <si>
    <t>17-0330 TC</t>
  </si>
  <si>
    <t>Turtle Green</t>
  </si>
  <si>
    <t>17-0336 TC</t>
  </si>
  <si>
    <t>Peridot</t>
  </si>
  <si>
    <t>17-0510 TC</t>
  </si>
  <si>
    <t>Silver Sage</t>
  </si>
  <si>
    <t>17-0517 TC</t>
  </si>
  <si>
    <t>Dusky Green</t>
  </si>
  <si>
    <t>17-0525 TC</t>
  </si>
  <si>
    <t>Mosstone</t>
  </si>
  <si>
    <t>17-0535 TC</t>
  </si>
  <si>
    <t>Green Olive</t>
  </si>
  <si>
    <t>17-0610 TC</t>
  </si>
  <si>
    <t>15 TPX</t>
  </si>
  <si>
    <t>17-0613 TC</t>
  </si>
  <si>
    <t>235 TPX</t>
  </si>
  <si>
    <t>Vetiver</t>
  </si>
  <si>
    <t>17-0618 TC</t>
  </si>
  <si>
    <t>Mermaid</t>
  </si>
  <si>
    <t>17-0620 TC</t>
  </si>
  <si>
    <t>Aloe</t>
  </si>
  <si>
    <t>17-0625 TC</t>
  </si>
  <si>
    <t>Boa</t>
  </si>
  <si>
    <t>17-0627 TC</t>
  </si>
  <si>
    <t>Dried Herb</t>
  </si>
  <si>
    <t>17-0636 TC</t>
  </si>
  <si>
    <t>Green Moss</t>
  </si>
  <si>
    <t>17-0808 TC</t>
  </si>
  <si>
    <t>17-0836 TC</t>
  </si>
  <si>
    <t>Ecru Olive</t>
  </si>
  <si>
    <t>17-0839 TC</t>
  </si>
  <si>
    <t>Golden  Palm</t>
  </si>
  <si>
    <t>17-0840 TC</t>
  </si>
  <si>
    <t>Amber Green</t>
  </si>
  <si>
    <t>17-0843 TC</t>
  </si>
  <si>
    <t>Bronze  Mist</t>
  </si>
  <si>
    <t>17-0909 TC</t>
  </si>
  <si>
    <t>27 TPX</t>
  </si>
  <si>
    <t>17-0929 TC</t>
  </si>
  <si>
    <t>Fennel Seed</t>
  </si>
  <si>
    <t>17-0935 TC</t>
  </si>
  <si>
    <t>17-0942 TC</t>
  </si>
  <si>
    <t>75 TPX</t>
  </si>
  <si>
    <t>17-1009 TC</t>
  </si>
  <si>
    <t>17-1019 TC</t>
  </si>
  <si>
    <t>Elmwood</t>
  </si>
  <si>
    <t>17-1022 TC</t>
  </si>
  <si>
    <t>17-1028 TC</t>
  </si>
  <si>
    <t>17-1036 TC</t>
  </si>
  <si>
    <t>17-1040 TC</t>
  </si>
  <si>
    <t>17-1044 TC</t>
  </si>
  <si>
    <t>36 TPX</t>
  </si>
  <si>
    <t>8 TC</t>
  </si>
  <si>
    <t>17-1045 TC</t>
  </si>
  <si>
    <t>17-1046 TC</t>
  </si>
  <si>
    <t>Golden  Oak</t>
  </si>
  <si>
    <t>17-1047 TC</t>
  </si>
  <si>
    <t>Honey  Mustard</t>
  </si>
  <si>
    <t>17-1048 TC</t>
  </si>
  <si>
    <t>17-1107 TC</t>
  </si>
  <si>
    <t>17-1109 TC</t>
  </si>
  <si>
    <t>17-1113 TC</t>
  </si>
  <si>
    <t>17-1118 TC</t>
  </si>
  <si>
    <t>Lead  Gray</t>
  </si>
  <si>
    <t>17-1125 TC</t>
  </si>
  <si>
    <t>17-1128 TC</t>
  </si>
  <si>
    <t>Bone  Brown</t>
  </si>
  <si>
    <t>17-1129 TC</t>
  </si>
  <si>
    <t>17-1134 TC</t>
  </si>
  <si>
    <t>17-1137 TC</t>
  </si>
  <si>
    <t>17-1143 TC</t>
  </si>
  <si>
    <t>52 TPX</t>
  </si>
  <si>
    <t>17-1147 TC</t>
  </si>
  <si>
    <t>17-1210 TC</t>
  </si>
  <si>
    <t>17-1212 TC</t>
  </si>
  <si>
    <t>17-1223 TC</t>
  </si>
  <si>
    <t>17-1224 TC</t>
  </si>
  <si>
    <t>17-1225 TC</t>
  </si>
  <si>
    <t>17-1226 TC</t>
  </si>
  <si>
    <t>17-1227 TC</t>
  </si>
  <si>
    <t>Café  au Lait</t>
  </si>
  <si>
    <t>17-1230 TC</t>
  </si>
  <si>
    <t>17-1310 TC</t>
  </si>
  <si>
    <t>17-1312 TC</t>
  </si>
  <si>
    <t>17-1319 TC</t>
  </si>
  <si>
    <t>17-1320 TC</t>
  </si>
  <si>
    <t>17-1321 TC</t>
  </si>
  <si>
    <t>17-1322 TC</t>
  </si>
  <si>
    <t>17-1327 TC</t>
  </si>
  <si>
    <t>17-1328 TC</t>
  </si>
  <si>
    <t>17-1330 TC</t>
  </si>
  <si>
    <t>17-1336 TC</t>
  </si>
  <si>
    <t>17-1340 TC</t>
  </si>
  <si>
    <t>17-1341 TC</t>
  </si>
  <si>
    <t>17-1347 TC</t>
  </si>
  <si>
    <t>17-1350 TC</t>
  </si>
  <si>
    <t>17-1353 TC</t>
  </si>
  <si>
    <t>17-1410 TC</t>
  </si>
  <si>
    <t>Pine  Bark</t>
  </si>
  <si>
    <t>17-1417 TC</t>
  </si>
  <si>
    <t>17-1418 TC</t>
  </si>
  <si>
    <t>17-1422 TC</t>
  </si>
  <si>
    <t>56 TPX</t>
  </si>
  <si>
    <t>12 TC</t>
  </si>
  <si>
    <t>17-1424 TC</t>
  </si>
  <si>
    <t>17-1430 TC</t>
  </si>
  <si>
    <t>17-1436 TC</t>
  </si>
  <si>
    <t>17-1444 TC</t>
  </si>
  <si>
    <t>17-1446 TC</t>
  </si>
  <si>
    <t>17-1456 TC</t>
  </si>
  <si>
    <t>106 TPX</t>
  </si>
  <si>
    <t>17-1462 TC</t>
  </si>
  <si>
    <t>17-1464 TC</t>
  </si>
  <si>
    <t>Red  Orange</t>
  </si>
  <si>
    <t>17-1500 TC</t>
  </si>
  <si>
    <t>17-1501 TC</t>
  </si>
  <si>
    <t>17-1502 TC</t>
  </si>
  <si>
    <t>17-1505 TC</t>
  </si>
  <si>
    <t>17-1506 TC</t>
  </si>
  <si>
    <t>17-1510 TC</t>
  </si>
  <si>
    <t>143 TPX</t>
  </si>
  <si>
    <t>17-1511 TC</t>
  </si>
  <si>
    <t>17-1512 TC</t>
  </si>
  <si>
    <t>149 TPX</t>
  </si>
  <si>
    <t>17-1514 TC</t>
  </si>
  <si>
    <t>17-1516 TC</t>
  </si>
  <si>
    <t>17-1518 TC</t>
  </si>
  <si>
    <t>17-1520 TC</t>
  </si>
  <si>
    <t>17-1522 TC</t>
  </si>
  <si>
    <t>129 TPX</t>
  </si>
  <si>
    <t>17-1524 TC</t>
  </si>
  <si>
    <t>17-1525 TC</t>
  </si>
  <si>
    <t>17-1532 TC</t>
  </si>
  <si>
    <t>99 TPX</t>
  </si>
  <si>
    <t>17-1537 TC</t>
  </si>
  <si>
    <t>123 TPX</t>
  </si>
  <si>
    <t>17-1540 TC</t>
  </si>
  <si>
    <t>17-1544 TC</t>
  </si>
  <si>
    <t>17-1545 TC</t>
  </si>
  <si>
    <t>105 TPX</t>
  </si>
  <si>
    <t>17-1547 TC</t>
  </si>
  <si>
    <t>17-1553 TC</t>
  </si>
  <si>
    <t>17-1558 TC</t>
  </si>
  <si>
    <t>17-1562 TC</t>
  </si>
  <si>
    <t>17-1563 TC</t>
  </si>
  <si>
    <t>17-1564 TC</t>
  </si>
  <si>
    <t>17-1605 TC</t>
  </si>
  <si>
    <t>17-1608 TC</t>
  </si>
  <si>
    <t>147 TPX</t>
  </si>
  <si>
    <t>17-1610 TC</t>
  </si>
  <si>
    <t>17-1612 TC</t>
  </si>
  <si>
    <t>17-1614 TC</t>
  </si>
  <si>
    <t>Deco  Rose</t>
  </si>
  <si>
    <t>17-1623 TC</t>
  </si>
  <si>
    <t>17-1633 TC</t>
  </si>
  <si>
    <t>17-1635 TC</t>
  </si>
  <si>
    <t>17-1641 TC</t>
  </si>
  <si>
    <t>17-1643 TC</t>
  </si>
  <si>
    <t>17-1644 TC</t>
  </si>
  <si>
    <t>17-1647 TC</t>
  </si>
  <si>
    <t>17-1654 TC</t>
  </si>
  <si>
    <t>17-1656 TC</t>
  </si>
  <si>
    <t>17-1663 TC</t>
  </si>
  <si>
    <t>108 TPX</t>
  </si>
  <si>
    <t>17-1664 TC</t>
  </si>
  <si>
    <t>Poppy  Red</t>
  </si>
  <si>
    <t>17-1710 TC</t>
  </si>
  <si>
    <t>17-1718 TC</t>
  </si>
  <si>
    <t>17-1723 TC</t>
  </si>
  <si>
    <t>17-1736 TC</t>
  </si>
  <si>
    <t>Sunkist  Coral</t>
  </si>
  <si>
    <t>17-1740 TC</t>
  </si>
  <si>
    <t>115 TPX</t>
  </si>
  <si>
    <t>Claret  Red</t>
  </si>
  <si>
    <t>17-1744 TC</t>
  </si>
  <si>
    <t>17-1753 TC</t>
  </si>
  <si>
    <t>114 TPX</t>
  </si>
  <si>
    <t>17-1755 TC</t>
  </si>
  <si>
    <t>17-1818 TC</t>
  </si>
  <si>
    <t>Red  Violet</t>
  </si>
  <si>
    <t>17-1831 TC</t>
  </si>
  <si>
    <t>118 TPX</t>
  </si>
  <si>
    <t>17-1842 TC</t>
  </si>
  <si>
    <t>17-1927 TC</t>
  </si>
  <si>
    <t>17-1928 TC</t>
  </si>
  <si>
    <t>17-1929 TC</t>
  </si>
  <si>
    <t>17-1930 TC</t>
  </si>
  <si>
    <t>Camellia  Rose</t>
  </si>
  <si>
    <t>17-1937 TC</t>
  </si>
  <si>
    <t>17-2031 TC</t>
  </si>
  <si>
    <t>17-2033 TC</t>
  </si>
  <si>
    <t>17-2036 TC</t>
  </si>
  <si>
    <t>17-2120 TC</t>
  </si>
  <si>
    <t>17-2127 TC</t>
  </si>
  <si>
    <t>17-2227 TC</t>
  </si>
  <si>
    <t>17-2230 TC</t>
  </si>
  <si>
    <t>17-2520 TC</t>
  </si>
  <si>
    <t>17-2601 TC</t>
  </si>
  <si>
    <t>17-2617 TC</t>
  </si>
  <si>
    <t>139 TPX</t>
  </si>
  <si>
    <t>17-2624 TC</t>
  </si>
  <si>
    <t>120 TPX</t>
  </si>
  <si>
    <t>17-2625 TC</t>
  </si>
  <si>
    <t>17-2627 TC</t>
  </si>
  <si>
    <t>17-3014 TC</t>
  </si>
  <si>
    <t>17-3020 TC</t>
  </si>
  <si>
    <t>Spring  Crocus</t>
  </si>
  <si>
    <t>17-3023 TC</t>
  </si>
  <si>
    <t>138 TPX</t>
  </si>
  <si>
    <t>17-3313 TC</t>
  </si>
  <si>
    <t>17-3323 TC</t>
  </si>
  <si>
    <t>17-3410 TC</t>
  </si>
  <si>
    <t>17-3612 TC</t>
  </si>
  <si>
    <t>17-3615 TC</t>
  </si>
  <si>
    <t>17-3619 TC</t>
  </si>
  <si>
    <t>163 TPX</t>
  </si>
  <si>
    <t>17-3628 TC</t>
  </si>
  <si>
    <t>17-3725 TC</t>
  </si>
  <si>
    <t>17-3730 TC</t>
  </si>
  <si>
    <t>17-3802 TC</t>
  </si>
  <si>
    <t>17-3808 TC</t>
  </si>
  <si>
    <t>17-3810 TC</t>
  </si>
  <si>
    <t>Purple  Ash</t>
  </si>
  <si>
    <t>17-3812 TC</t>
  </si>
  <si>
    <t>17-3817 TC</t>
  </si>
  <si>
    <t>17-3826 TC</t>
  </si>
  <si>
    <t>168 TPX</t>
  </si>
  <si>
    <t>17-3834 TC</t>
  </si>
  <si>
    <t>17-3906 TC</t>
  </si>
  <si>
    <t>17-3910 TC</t>
  </si>
  <si>
    <t>17-3915 TC</t>
  </si>
  <si>
    <t>Tempest</t>
  </si>
  <si>
    <t>17-3917 TC</t>
  </si>
  <si>
    <t>17-3918 TC</t>
  </si>
  <si>
    <t>Country  Blue</t>
  </si>
  <si>
    <t>17-3919 TC</t>
  </si>
  <si>
    <t>Purple  Impression</t>
  </si>
  <si>
    <t>17-3920 TC</t>
  </si>
  <si>
    <t>English  Manor</t>
  </si>
  <si>
    <t>17-3922 TC</t>
  </si>
  <si>
    <t>174 TPX</t>
  </si>
  <si>
    <t>17-3923 TC</t>
  </si>
  <si>
    <t>17-3924 TC</t>
  </si>
  <si>
    <t>17-3925 TC</t>
  </si>
  <si>
    <t>17-3930 TC</t>
  </si>
  <si>
    <t>17-3932 TC</t>
  </si>
  <si>
    <t>Deep  Periwinkle</t>
  </si>
  <si>
    <t>17-3934 TC</t>
  </si>
  <si>
    <t>17-3936 TC</t>
  </si>
  <si>
    <t>17-4015 TC</t>
  </si>
  <si>
    <t>180 TPX</t>
  </si>
  <si>
    <t>17-4020 TC</t>
  </si>
  <si>
    <t>Blue Shadow</t>
  </si>
  <si>
    <t>17-4021 TC</t>
  </si>
  <si>
    <t>Faded Denim</t>
  </si>
  <si>
    <t>17-4023 TC</t>
  </si>
  <si>
    <t>193 TPX</t>
  </si>
  <si>
    <t>Blue Heaven</t>
  </si>
  <si>
    <t>17-4027 TC</t>
  </si>
  <si>
    <t>17-4030 TC</t>
  </si>
  <si>
    <t>17-4037 TC</t>
  </si>
  <si>
    <t>17-4041 TC</t>
  </si>
  <si>
    <t>184 TPX</t>
  </si>
  <si>
    <t>Marina</t>
  </si>
  <si>
    <t>17-4111 TC</t>
  </si>
  <si>
    <t>Citadel</t>
  </si>
  <si>
    <t>17-4123 TC</t>
  </si>
  <si>
    <t>Niagara</t>
  </si>
  <si>
    <t>17-4131 TC</t>
  </si>
  <si>
    <t>17-4139 TC</t>
  </si>
  <si>
    <t>17-4247 TC</t>
  </si>
  <si>
    <t>199 TPX</t>
  </si>
  <si>
    <t>Diva Blue</t>
  </si>
  <si>
    <t>17-4320 TC</t>
  </si>
  <si>
    <t>Adriatic Blue</t>
  </si>
  <si>
    <t>17-4328 TC</t>
  </si>
  <si>
    <t>Blue Moon</t>
  </si>
  <si>
    <t>17-4336 TC</t>
  </si>
  <si>
    <t>Blithe</t>
  </si>
  <si>
    <t>17-4402 TC</t>
  </si>
  <si>
    <t>Neutral  Gray</t>
  </si>
  <si>
    <t>17-4405 TC</t>
  </si>
  <si>
    <t>Monument</t>
  </si>
  <si>
    <t>17-4408 TC</t>
  </si>
  <si>
    <t>Lead</t>
  </si>
  <si>
    <t>17-4412 TC</t>
  </si>
  <si>
    <t>Smoke Blue</t>
  </si>
  <si>
    <t>17-4421 TC</t>
  </si>
  <si>
    <t>Larkspur</t>
  </si>
  <si>
    <t>17-4427 TC</t>
  </si>
  <si>
    <t>Bluejay</t>
  </si>
  <si>
    <t>17-4432 TC</t>
  </si>
  <si>
    <t>Vivid Blue</t>
  </si>
  <si>
    <t>17-4433 TC</t>
  </si>
  <si>
    <t>Dresden Blue</t>
  </si>
  <si>
    <t>17-4435 TC</t>
  </si>
  <si>
    <t>Malibu Blue</t>
  </si>
  <si>
    <t>17-4440 TC</t>
  </si>
  <si>
    <t>Blue Danube</t>
  </si>
  <si>
    <t>17-4540 TC</t>
  </si>
  <si>
    <t>Hawaiian Ocean</t>
  </si>
  <si>
    <t>17-4716 TC</t>
  </si>
  <si>
    <t>Storm  Blue</t>
  </si>
  <si>
    <t>17-4724 TC</t>
  </si>
  <si>
    <t>Pagoda Blue</t>
  </si>
  <si>
    <t>17-4728 TC</t>
  </si>
  <si>
    <t>Algiers Blue</t>
  </si>
  <si>
    <t>17-4730 TC</t>
  </si>
  <si>
    <t>Caneel Bay</t>
  </si>
  <si>
    <t>17-4735 TC</t>
  </si>
  <si>
    <t>Capri Breeze</t>
  </si>
  <si>
    <t>17-4818 TC</t>
  </si>
  <si>
    <t>Bristol Blue</t>
  </si>
  <si>
    <t>17-4911 TC</t>
  </si>
  <si>
    <t>Arctic</t>
  </si>
  <si>
    <t>17-4919 TC</t>
  </si>
  <si>
    <t>Teal</t>
  </si>
  <si>
    <t>17-4928 TC</t>
  </si>
  <si>
    <t>Lake Blue</t>
  </si>
  <si>
    <t>17-5024 TC</t>
  </si>
  <si>
    <t>Teal Blue</t>
  </si>
  <si>
    <t>17-5025 TC</t>
  </si>
  <si>
    <t>Navigate</t>
  </si>
  <si>
    <t>17-5029 TC</t>
  </si>
  <si>
    <t>Deep  Peacock Blue</t>
  </si>
  <si>
    <t>17-5034 TC</t>
  </si>
  <si>
    <t>Lapis</t>
  </si>
  <si>
    <t>17-5102 TC</t>
  </si>
  <si>
    <t>Griffin</t>
  </si>
  <si>
    <t>17-5107 TC</t>
  </si>
  <si>
    <t>Chinois  Green</t>
  </si>
  <si>
    <t>17-5110 TC</t>
  </si>
  <si>
    <t>Trellis</t>
  </si>
  <si>
    <t>17-5111 TC</t>
  </si>
  <si>
    <t>Oil Blue</t>
  </si>
  <si>
    <t>17-5117 TC</t>
  </si>
  <si>
    <t>Green-Blue Slate</t>
  </si>
  <si>
    <t>17-5122 TC</t>
  </si>
  <si>
    <t>Latigo Bay</t>
  </si>
  <si>
    <t>17-5126 TC</t>
  </si>
  <si>
    <t>Viridian Green</t>
  </si>
  <si>
    <t>17-5130 TC</t>
  </si>
  <si>
    <t>Columbia</t>
  </si>
  <si>
    <t>17-5330 TC</t>
  </si>
  <si>
    <t>Dynasty  Green</t>
  </si>
  <si>
    <t>17-5335 TC</t>
  </si>
  <si>
    <t>17-5421 TC</t>
  </si>
  <si>
    <t>Porcelain Green</t>
  </si>
  <si>
    <t>17-5430 TC</t>
  </si>
  <si>
    <t>Alhambra</t>
  </si>
  <si>
    <t>17-5513 TC</t>
  </si>
  <si>
    <t>Deep  Sea</t>
  </si>
  <si>
    <t>17-5528 TC</t>
  </si>
  <si>
    <t>Greenlake</t>
  </si>
  <si>
    <t>17-5633 TC</t>
  </si>
  <si>
    <t>Deep  Green</t>
  </si>
  <si>
    <t>17-5638 TC</t>
  </si>
  <si>
    <t>Vivid Green</t>
  </si>
  <si>
    <t>17-5641 TC</t>
  </si>
  <si>
    <t>17-5722 TC</t>
  </si>
  <si>
    <t>Bottle Green</t>
  </si>
  <si>
    <t>17-5734 TC</t>
  </si>
  <si>
    <t>Viridis</t>
  </si>
  <si>
    <t>17-5735 TC</t>
  </si>
  <si>
    <t>Parakeet</t>
  </si>
  <si>
    <t>17-5912 TC</t>
  </si>
  <si>
    <t>Dark Ivy</t>
  </si>
  <si>
    <t>17-5923 TC</t>
  </si>
  <si>
    <t>Pine  Green</t>
  </si>
  <si>
    <t>17-5936 TC</t>
  </si>
  <si>
    <t>Simply Green</t>
  </si>
  <si>
    <t>17-5937 TC</t>
  </si>
  <si>
    <t>Deep  Mint</t>
  </si>
  <si>
    <t>17-6009 TC</t>
  </si>
  <si>
    <t>Laurel Wreath</t>
  </si>
  <si>
    <t>17-6030 TC</t>
  </si>
  <si>
    <t>Jelly Bean</t>
  </si>
  <si>
    <t>17-6153 TC</t>
  </si>
  <si>
    <t>Fern  Green</t>
  </si>
  <si>
    <t>17-6206 TC</t>
  </si>
  <si>
    <t>Shadow</t>
  </si>
  <si>
    <t>17-6212 TC</t>
  </si>
  <si>
    <t>233 TPX</t>
  </si>
  <si>
    <t>Sea Spray</t>
  </si>
  <si>
    <t>17-6219 TC</t>
  </si>
  <si>
    <t>Deep  Grass Green</t>
  </si>
  <si>
    <t>17-6229 TC</t>
  </si>
  <si>
    <t>Medium Green</t>
  </si>
  <si>
    <t>17-6319 TC</t>
  </si>
  <si>
    <t>Kashmir</t>
  </si>
  <si>
    <t>17-6323 TC</t>
  </si>
  <si>
    <t>Hedge Green</t>
  </si>
  <si>
    <t>17-6333 TC</t>
  </si>
  <si>
    <t>Mint Green</t>
  </si>
  <si>
    <t>18-0000 TC</t>
  </si>
  <si>
    <t>18-0108 TC</t>
  </si>
  <si>
    <t>Dill</t>
  </si>
  <si>
    <t>18-0110 TC</t>
  </si>
  <si>
    <t>English  Ivy</t>
  </si>
  <si>
    <t>18-0117 TC</t>
  </si>
  <si>
    <t>Vineyard Green</t>
  </si>
  <si>
    <t>18-0119 TC</t>
  </si>
  <si>
    <t>Willow Bough</t>
  </si>
  <si>
    <t>18-0121 TC</t>
  </si>
  <si>
    <t>18-0125 TC</t>
  </si>
  <si>
    <t>Artichoke Green</t>
  </si>
  <si>
    <t>18-0130 TC</t>
  </si>
  <si>
    <t>Cactus</t>
  </si>
  <si>
    <t>18-0135 TC</t>
  </si>
  <si>
    <t>Treetop</t>
  </si>
  <si>
    <t>18-0201 TC</t>
  </si>
  <si>
    <t>18-0228 TC</t>
  </si>
  <si>
    <t>Pesto</t>
  </si>
  <si>
    <t>18-0306 TC</t>
  </si>
  <si>
    <t>18-0312 TC</t>
  </si>
  <si>
    <t>Deep  Lichen Green</t>
  </si>
  <si>
    <t>18-0316 TC</t>
  </si>
  <si>
    <t>Olivine</t>
  </si>
  <si>
    <t>18-0317 TC</t>
  </si>
  <si>
    <t>245 TPX</t>
  </si>
  <si>
    <t>Bronze  Green</t>
  </si>
  <si>
    <t>18-0322 TC</t>
  </si>
  <si>
    <t>Cypress</t>
  </si>
  <si>
    <t>18-0324 TC</t>
  </si>
  <si>
    <t>Calliste  Green</t>
  </si>
  <si>
    <t>18-0328 TC</t>
  </si>
  <si>
    <t>Cedar Green</t>
  </si>
  <si>
    <t>18-0332 TC</t>
  </si>
  <si>
    <t>Grasshopper</t>
  </si>
  <si>
    <t>18-0403 TC</t>
  </si>
  <si>
    <t>18-0420 TC</t>
  </si>
  <si>
    <t>Four Leaf Clover</t>
  </si>
  <si>
    <t>18-0422 TC</t>
  </si>
  <si>
    <t>Loden  Green</t>
  </si>
  <si>
    <t>18-0426 TC</t>
  </si>
  <si>
    <t>Capulet Olive</t>
  </si>
  <si>
    <t>18-0430 TC</t>
  </si>
  <si>
    <t>Avocado</t>
  </si>
  <si>
    <t>18-0435 TC</t>
  </si>
  <si>
    <t>Calla Green</t>
  </si>
  <si>
    <t>18-0503 TC</t>
  </si>
  <si>
    <t>18-0510 TC</t>
  </si>
  <si>
    <t>18-0513 TC</t>
  </si>
  <si>
    <t>18-0515 TC</t>
  </si>
  <si>
    <t>Dusty Olive</t>
  </si>
  <si>
    <t>18-0521 TC</t>
  </si>
  <si>
    <t>Burnt Olive</t>
  </si>
  <si>
    <t>18-0525 TC</t>
  </si>
  <si>
    <t>Iguana</t>
  </si>
  <si>
    <t>18-0527 TC</t>
  </si>
  <si>
    <t>Olive Branch</t>
  </si>
  <si>
    <t>18-0538 TC</t>
  </si>
  <si>
    <t>Woodbine</t>
  </si>
  <si>
    <t>18-0601 TC</t>
  </si>
  <si>
    <t>18-0615 TC</t>
  </si>
  <si>
    <t>18-0617 TC</t>
  </si>
  <si>
    <t>Covert  Green</t>
  </si>
  <si>
    <t>18-0622 TC</t>
  </si>
  <si>
    <t>Olive Drab</t>
  </si>
  <si>
    <t>18-0627 TC</t>
  </si>
  <si>
    <t>Fir Green</t>
  </si>
  <si>
    <t>18-0629 TC</t>
  </si>
  <si>
    <t>18-0724 TC</t>
  </si>
  <si>
    <t>Gothic Olive</t>
  </si>
  <si>
    <t>18-0820 TC</t>
  </si>
  <si>
    <t>18-0825 TC</t>
  </si>
  <si>
    <t>Nutria</t>
  </si>
  <si>
    <t>18-0830 TC</t>
  </si>
  <si>
    <t>Butternut</t>
  </si>
  <si>
    <t>18-0832 TC</t>
  </si>
  <si>
    <t>Plantation</t>
  </si>
  <si>
    <t>18-0835 TC</t>
  </si>
  <si>
    <t>Dried Tobacco</t>
  </si>
  <si>
    <t>18-0840 TC</t>
  </si>
  <si>
    <t>Tapenade</t>
  </si>
  <si>
    <t>18-0920 TC</t>
  </si>
  <si>
    <t>38 TPX</t>
  </si>
  <si>
    <t>18-0928 TC</t>
  </si>
  <si>
    <t>18-0930 TC</t>
  </si>
  <si>
    <t>Coffee  Liqueúr</t>
  </si>
  <si>
    <t>18-0933 TC</t>
  </si>
  <si>
    <t>18-0935 TC</t>
  </si>
  <si>
    <t>Buckthorn  Brown</t>
  </si>
  <si>
    <t>18-0937 TC</t>
  </si>
  <si>
    <t>Bronze  Brown</t>
  </si>
  <si>
    <t>18-0939 TC</t>
  </si>
  <si>
    <t>18-0940 TC</t>
  </si>
  <si>
    <t>Golden  Brown</t>
  </si>
  <si>
    <t>18-0950 TC</t>
  </si>
  <si>
    <t>18-1015 TC</t>
  </si>
  <si>
    <t>39 TPX</t>
  </si>
  <si>
    <t>18-1016 TC</t>
  </si>
  <si>
    <t>18-1018 TC</t>
  </si>
  <si>
    <t>18-1022 TC</t>
  </si>
  <si>
    <t>18-1027 TC</t>
  </si>
  <si>
    <t>18-1030 TC</t>
  </si>
  <si>
    <t>18-1031 TC</t>
  </si>
  <si>
    <t>18-1033 TC</t>
  </si>
  <si>
    <t>18-1048 TC</t>
  </si>
  <si>
    <t>18-1110 TC</t>
  </si>
  <si>
    <t>18-1112 TC</t>
  </si>
  <si>
    <t>18-1124 TC</t>
  </si>
  <si>
    <t>37 TPX</t>
  </si>
  <si>
    <t>18-1130 TC</t>
  </si>
  <si>
    <t>18-1137 TC</t>
  </si>
  <si>
    <t>18-1140 TC</t>
  </si>
  <si>
    <t>18-1142 TC</t>
  </si>
  <si>
    <t>18-1154 TC</t>
  </si>
  <si>
    <t>18-1160 TC</t>
  </si>
  <si>
    <t>18-1222 TC</t>
  </si>
  <si>
    <t>18-1229 TC</t>
  </si>
  <si>
    <t>Carob  Brown</t>
  </si>
  <si>
    <t>18-1230 TC</t>
  </si>
  <si>
    <t>57 TPX</t>
  </si>
  <si>
    <t>18-1235 TC</t>
  </si>
  <si>
    <t>18-1238 TC</t>
  </si>
  <si>
    <t>Rustic  Brown</t>
  </si>
  <si>
    <t>18-1239 TC</t>
  </si>
  <si>
    <t>18-1242 TC</t>
  </si>
  <si>
    <t>18-1244 TC</t>
  </si>
  <si>
    <t>18-1248 TC</t>
  </si>
  <si>
    <t>18-1250 TC</t>
  </si>
  <si>
    <t>18-1306 TC</t>
  </si>
  <si>
    <t>29 TPX</t>
  </si>
  <si>
    <t>18-1312 TC</t>
  </si>
  <si>
    <t>40 TPX</t>
  </si>
  <si>
    <t>Deep  Taupe</t>
  </si>
  <si>
    <t>18-1314 TC</t>
  </si>
  <si>
    <t>18-1320 TC</t>
  </si>
  <si>
    <t>18-1321 TC</t>
  </si>
  <si>
    <t>18-1326 TC</t>
  </si>
  <si>
    <t>59 TPX</t>
  </si>
  <si>
    <t>18-1336 TC</t>
  </si>
  <si>
    <t>18-1343 TC</t>
  </si>
  <si>
    <t>95 TPX</t>
  </si>
  <si>
    <t>18-1346 TC</t>
  </si>
  <si>
    <t>18-1350 TC</t>
  </si>
  <si>
    <t>18-1354 TC</t>
  </si>
  <si>
    <t>18-1404 TC</t>
  </si>
  <si>
    <t>18-1405 TC</t>
  </si>
  <si>
    <t>18-1409 TC</t>
  </si>
  <si>
    <t>18-1411 TC</t>
  </si>
  <si>
    <t>150 TPX</t>
  </si>
  <si>
    <t>18-1415 TC</t>
  </si>
  <si>
    <t>18-1418 TC</t>
  </si>
  <si>
    <t>18-1420 TC</t>
  </si>
  <si>
    <t>18-1421 TC</t>
  </si>
  <si>
    <t>18-1425 TC</t>
  </si>
  <si>
    <t>60 TPX</t>
  </si>
  <si>
    <t>18-1426 TC</t>
  </si>
  <si>
    <t>125 TPX</t>
  </si>
  <si>
    <t>18-1433 TC</t>
  </si>
  <si>
    <t>18-1434 TC</t>
  </si>
  <si>
    <t>18-1435 TC</t>
  </si>
  <si>
    <t>Withered  Rose</t>
  </si>
  <si>
    <t>18-1436 TC</t>
  </si>
  <si>
    <t>18-1438 TC</t>
  </si>
  <si>
    <t>18-1441 TC</t>
  </si>
  <si>
    <t>Baked  Clay</t>
  </si>
  <si>
    <t>18-1442 TC</t>
  </si>
  <si>
    <t>100 TPX</t>
  </si>
  <si>
    <t>Red  Ochre</t>
  </si>
  <si>
    <t>18-1443 TC</t>
  </si>
  <si>
    <t>18-1444 TC</t>
  </si>
  <si>
    <t>18-1445 TC</t>
  </si>
  <si>
    <t>18-1447 TC</t>
  </si>
  <si>
    <t>18-1448 TC</t>
  </si>
  <si>
    <t>18-1449 TC</t>
  </si>
  <si>
    <t>18-1450 TC</t>
  </si>
  <si>
    <t>Mecca  Orange</t>
  </si>
  <si>
    <t>18-1451 TC</t>
  </si>
  <si>
    <t>18-1454 TC</t>
  </si>
  <si>
    <t>Red  Clay</t>
  </si>
  <si>
    <t>18-1512 TC</t>
  </si>
  <si>
    <t>18-1531 TC</t>
  </si>
  <si>
    <t>18-1535 TC</t>
  </si>
  <si>
    <t>18-1536 TC</t>
  </si>
  <si>
    <t>18-1537 TC</t>
  </si>
  <si>
    <t>18-1540 TC</t>
  </si>
  <si>
    <t>18-1547 TC</t>
  </si>
  <si>
    <t>18-1550 TC</t>
  </si>
  <si>
    <t>18-1555 TC</t>
  </si>
  <si>
    <t>18-1561 TC</t>
  </si>
  <si>
    <t>18-1612 TC</t>
  </si>
  <si>
    <t>18-1613 TC</t>
  </si>
  <si>
    <t>18-1614 TC</t>
  </si>
  <si>
    <t>18-1616 TC</t>
  </si>
  <si>
    <t>Roan  Rouge</t>
  </si>
  <si>
    <t>18-1619 TC</t>
  </si>
  <si>
    <t>18-1629 TC</t>
  </si>
  <si>
    <t>18-1630 TC</t>
  </si>
  <si>
    <t>18-1631 TC</t>
  </si>
  <si>
    <t>124 TPX</t>
  </si>
  <si>
    <t>Earth  Red</t>
  </si>
  <si>
    <t>18-1633 TC</t>
  </si>
  <si>
    <t>18-1634 TC</t>
  </si>
  <si>
    <t>18-1635 TC</t>
  </si>
  <si>
    <t>Slate  Rose</t>
  </si>
  <si>
    <t>18-1643 TC</t>
  </si>
  <si>
    <t>18-1648 TC</t>
  </si>
  <si>
    <t>Baked  Apple</t>
  </si>
  <si>
    <t>18-1649 TC</t>
  </si>
  <si>
    <t>Deep  Sea Coral</t>
  </si>
  <si>
    <t>18-1651 TC</t>
  </si>
  <si>
    <t>18-1652 TC</t>
  </si>
  <si>
    <t>109 TPX</t>
  </si>
  <si>
    <t>18-1655 TC</t>
  </si>
  <si>
    <t>110 TPX</t>
  </si>
  <si>
    <t>18-1658 TC</t>
  </si>
  <si>
    <t>18-1660 TC</t>
  </si>
  <si>
    <t>18-1661 TC</t>
  </si>
  <si>
    <t>Tomato  Puree</t>
  </si>
  <si>
    <t>18-1662 TC</t>
  </si>
  <si>
    <t>Flame  Scarlet</t>
  </si>
  <si>
    <t>18-1663 TC</t>
  </si>
  <si>
    <t>18-1664 TC</t>
  </si>
  <si>
    <t>18-1703 TC</t>
  </si>
  <si>
    <t>18-1706 TC</t>
  </si>
  <si>
    <t>18-1709 TC</t>
  </si>
  <si>
    <t>18-1710 TC</t>
  </si>
  <si>
    <t>18-1716 TC</t>
  </si>
  <si>
    <t>18-1718 TC</t>
  </si>
  <si>
    <t>Hawthorn  Rose</t>
  </si>
  <si>
    <t>18-1720 TC</t>
  </si>
  <si>
    <t>18-1725 TC</t>
  </si>
  <si>
    <t>18-1741 TC</t>
  </si>
  <si>
    <t>18-1754 TC</t>
  </si>
  <si>
    <t>18-1755 TC</t>
  </si>
  <si>
    <t>18-1756 TC</t>
  </si>
  <si>
    <t>18-1760 TC</t>
  </si>
  <si>
    <t>18-1761 TC</t>
  </si>
  <si>
    <t>18-1762 TC</t>
  </si>
  <si>
    <t>18-1763 TC</t>
  </si>
  <si>
    <t>18-1764 TC</t>
  </si>
  <si>
    <t>18-1807 TC</t>
  </si>
  <si>
    <t>18-1852 TC</t>
  </si>
  <si>
    <t>18-1856 TC</t>
  </si>
  <si>
    <t>18-1945 TC</t>
  </si>
  <si>
    <t>18-2027 TC</t>
  </si>
  <si>
    <t>130 TPX</t>
  </si>
  <si>
    <t>18-2043 TC</t>
  </si>
  <si>
    <t>18-2109 TC</t>
  </si>
  <si>
    <t>18-2120 TC</t>
  </si>
  <si>
    <t>18-2133 TC</t>
  </si>
  <si>
    <t>Pink Flambé</t>
  </si>
  <si>
    <t>18-2143 TC</t>
  </si>
  <si>
    <t>18-2320 TC</t>
  </si>
  <si>
    <t>18-2326 TC</t>
  </si>
  <si>
    <t>18-2328 TC</t>
  </si>
  <si>
    <t>18-2333 TC</t>
  </si>
  <si>
    <t>18-2336 TC</t>
  </si>
  <si>
    <t>18-2436 TC</t>
  </si>
  <si>
    <t>18-2525 TC</t>
  </si>
  <si>
    <t>18-2527 TC</t>
  </si>
  <si>
    <t>Baton  Rouge</t>
  </si>
  <si>
    <t>18-2929 TC</t>
  </si>
  <si>
    <t>Purple  Wine</t>
  </si>
  <si>
    <t>18-3011 TC</t>
  </si>
  <si>
    <t>18-3012 TC</t>
  </si>
  <si>
    <t>Purple  Gumdrop</t>
  </si>
  <si>
    <t>18-3013 TC</t>
  </si>
  <si>
    <t>18-3015 TC</t>
  </si>
  <si>
    <t>18-3022 TC</t>
  </si>
  <si>
    <t>Deep  Orchid</t>
  </si>
  <si>
    <t>18-3025 TC</t>
  </si>
  <si>
    <t>18-3027 TC</t>
  </si>
  <si>
    <t>Purple  Orchid</t>
  </si>
  <si>
    <t>18-3211 TC</t>
  </si>
  <si>
    <t>18-3218 TC</t>
  </si>
  <si>
    <t>152 TPX</t>
  </si>
  <si>
    <t>18-3220 TC</t>
  </si>
  <si>
    <t>18-3224 TC</t>
  </si>
  <si>
    <t>18-3230 TC</t>
  </si>
  <si>
    <t>Meadow  Mauve</t>
  </si>
  <si>
    <t>18-3324 TC</t>
  </si>
  <si>
    <t>140 TPX</t>
  </si>
  <si>
    <t>18-3331 TC</t>
  </si>
  <si>
    <t>Hyacinth  Violet</t>
  </si>
  <si>
    <t>18-3339 TC</t>
  </si>
  <si>
    <t>18-3410 TC</t>
  </si>
  <si>
    <t>Vintage  Violet</t>
  </si>
  <si>
    <t>18-3415 TC</t>
  </si>
  <si>
    <t>153 TPX</t>
  </si>
  <si>
    <t>18-3418 TC</t>
  </si>
  <si>
    <t>18-3513 TC</t>
  </si>
  <si>
    <t>18-3518 TC</t>
  </si>
  <si>
    <t>165 TPX</t>
  </si>
  <si>
    <t>18-3520 TC</t>
  </si>
  <si>
    <t>Purple  Heart</t>
  </si>
  <si>
    <t>18-3522 TC</t>
  </si>
  <si>
    <t>18-3531 TC</t>
  </si>
  <si>
    <t>164 TPX</t>
  </si>
  <si>
    <t>18-3533 TC</t>
  </si>
  <si>
    <t>18-3615 TC</t>
  </si>
  <si>
    <t>18-3633 TC</t>
  </si>
  <si>
    <t>Deep  Lavender</t>
  </si>
  <si>
    <t>18-3710 TC</t>
  </si>
  <si>
    <t>18-3712 TC</t>
  </si>
  <si>
    <t>Purple  Sage</t>
  </si>
  <si>
    <t>18-3714 TC</t>
  </si>
  <si>
    <t>18-3715 TC</t>
  </si>
  <si>
    <t>18-3718 TC</t>
  </si>
  <si>
    <t>Purple  Haze</t>
  </si>
  <si>
    <t>18-3737 TC</t>
  </si>
  <si>
    <t>18-3812 TC</t>
  </si>
  <si>
    <t>18-3817 TC</t>
  </si>
  <si>
    <t>170 TPX</t>
  </si>
  <si>
    <t>18-3820 TC</t>
  </si>
  <si>
    <t>18-3828 TC</t>
  </si>
  <si>
    <t>169 TPX</t>
  </si>
  <si>
    <t>18-3833 TC</t>
  </si>
  <si>
    <t>18-3834 TC</t>
  </si>
  <si>
    <t>18-3838 TC</t>
  </si>
  <si>
    <t>18-3840 TC</t>
  </si>
  <si>
    <t>Purple  Opulence</t>
  </si>
  <si>
    <t>18-3905 TC</t>
  </si>
  <si>
    <t>18-3910 TC</t>
  </si>
  <si>
    <t>Folkstone Gray</t>
  </si>
  <si>
    <t>18-3916 TC</t>
  </si>
  <si>
    <t>Flint Stone</t>
  </si>
  <si>
    <t>18-3918 TC</t>
  </si>
  <si>
    <t>China  Blue</t>
  </si>
  <si>
    <t>18-3920 TC</t>
  </si>
  <si>
    <t>18-3921 TC</t>
  </si>
  <si>
    <t>18-3922 TC</t>
  </si>
  <si>
    <t>Coronet Blue</t>
  </si>
  <si>
    <t>18-3927 TC</t>
  </si>
  <si>
    <t>18-3928 TC</t>
  </si>
  <si>
    <t>18-3930 TC</t>
  </si>
  <si>
    <t>18-3932 TC</t>
  </si>
  <si>
    <t>18-3935 TC</t>
  </si>
  <si>
    <t>18-3937 TC</t>
  </si>
  <si>
    <t>18-3943 TC</t>
  </si>
  <si>
    <t>18-3944 TC</t>
  </si>
  <si>
    <t>18-3945 TC</t>
  </si>
  <si>
    <t>185 TPX</t>
  </si>
  <si>
    <t>Amparo  Blue</t>
  </si>
  <si>
    <t>18-3946 TC</t>
  </si>
  <si>
    <t>18-3949 TC</t>
  </si>
  <si>
    <t>Dazzling  Blue</t>
  </si>
  <si>
    <t>18-3963 TC</t>
  </si>
  <si>
    <t>18-4005 TC</t>
  </si>
  <si>
    <t>Steel  Gray</t>
  </si>
  <si>
    <t>18-4011 TC</t>
  </si>
  <si>
    <t>Goblin Blue</t>
  </si>
  <si>
    <t>18-4018 TC</t>
  </si>
  <si>
    <t>Real  Teal</t>
  </si>
  <si>
    <t>18-4020 TC</t>
  </si>
  <si>
    <t>Captain's Blue</t>
  </si>
  <si>
    <t>18-4023 TC</t>
  </si>
  <si>
    <t>212 TPX</t>
  </si>
  <si>
    <t>Blue Ashes</t>
  </si>
  <si>
    <t>18-4025 TC</t>
  </si>
  <si>
    <t>Copen Blue</t>
  </si>
  <si>
    <t>18-4026 TC</t>
  </si>
  <si>
    <t>Stellar</t>
  </si>
  <si>
    <t>18-4027 TC</t>
  </si>
  <si>
    <t>18-4029 TC</t>
  </si>
  <si>
    <t>18-4032 TC</t>
  </si>
  <si>
    <t>200 TPX</t>
  </si>
  <si>
    <t>Deep  Water</t>
  </si>
  <si>
    <t>18-4036 TC</t>
  </si>
  <si>
    <t>18-4039 TC</t>
  </si>
  <si>
    <t>18-4041 TC</t>
  </si>
  <si>
    <t>Star  Sapphire</t>
  </si>
  <si>
    <t>18-4043 TC</t>
  </si>
  <si>
    <t>18-4045 TC</t>
  </si>
  <si>
    <t>Daphne</t>
  </si>
  <si>
    <t>18-4051 TC</t>
  </si>
  <si>
    <t>Strong  Blue</t>
  </si>
  <si>
    <t>18-4105 TC</t>
  </si>
  <si>
    <t>18-4140 TC</t>
  </si>
  <si>
    <t>French Blue</t>
  </si>
  <si>
    <t>18-4141 TC</t>
  </si>
  <si>
    <t>Campanula</t>
  </si>
  <si>
    <t>18-4148 TC</t>
  </si>
  <si>
    <t>Victoria Blue</t>
  </si>
  <si>
    <t>18-4215 TC</t>
  </si>
  <si>
    <t>Blue Mirage</t>
  </si>
  <si>
    <t>18-4217 TC</t>
  </si>
  <si>
    <t>Bluestone</t>
  </si>
  <si>
    <t>18-4220 TC</t>
  </si>
  <si>
    <t>Provincial  Blue</t>
  </si>
  <si>
    <t>18-4222 TC</t>
  </si>
  <si>
    <t>Bluesteel</t>
  </si>
  <si>
    <t>18-4225 TC</t>
  </si>
  <si>
    <t>211 TPX</t>
  </si>
  <si>
    <t>Saxony Blue</t>
  </si>
  <si>
    <t>18-4231 TC</t>
  </si>
  <si>
    <t>Blue Sapphire</t>
  </si>
  <si>
    <t>18-4232 TC</t>
  </si>
  <si>
    <t>18-4244 TC</t>
  </si>
  <si>
    <t>Directoire  Blue</t>
  </si>
  <si>
    <t>18-4247 TC</t>
  </si>
  <si>
    <t>Brilliant Blue</t>
  </si>
  <si>
    <t>18-4252 TC</t>
  </si>
  <si>
    <t>Blue Aster</t>
  </si>
  <si>
    <t>18-4320 TC</t>
  </si>
  <si>
    <t>Aegean Blue</t>
  </si>
  <si>
    <t>18-4330 TC</t>
  </si>
  <si>
    <t>Swedish Blue</t>
  </si>
  <si>
    <t>18-4334 TC</t>
  </si>
  <si>
    <t>Mediterranian Blue</t>
  </si>
  <si>
    <t>18-4417 TC</t>
  </si>
  <si>
    <t>Tapestry</t>
  </si>
  <si>
    <t>18-4432 TC</t>
  </si>
  <si>
    <t>Turkish Tile</t>
  </si>
  <si>
    <t>18-4440 TC</t>
  </si>
  <si>
    <t>Cloisonné</t>
  </si>
  <si>
    <t>18-4510 TC</t>
  </si>
  <si>
    <t>Trooper</t>
  </si>
  <si>
    <t>18-4522 TC</t>
  </si>
  <si>
    <t>Colonial Blue</t>
  </si>
  <si>
    <t>18-4525 TC</t>
  </si>
  <si>
    <t>Caribbean Sea</t>
  </si>
  <si>
    <t>18-4528 TC</t>
  </si>
  <si>
    <t>Mosaic  Blue</t>
  </si>
  <si>
    <t>18-4530 TC</t>
  </si>
  <si>
    <t>Celestial</t>
  </si>
  <si>
    <t>18-4535 TC</t>
  </si>
  <si>
    <t>Blue Jewel</t>
  </si>
  <si>
    <t>18-4537 TC</t>
  </si>
  <si>
    <t>Methyl Blue</t>
  </si>
  <si>
    <t>18-4612 TC</t>
  </si>
  <si>
    <t>North Atlantic</t>
  </si>
  <si>
    <t>18-4711 TC</t>
  </si>
  <si>
    <t>Stormy  Sea</t>
  </si>
  <si>
    <t>18-4718 TC</t>
  </si>
  <si>
    <t>Hydro</t>
  </si>
  <si>
    <t>18-4726 TC</t>
  </si>
  <si>
    <t>Biscay  Bay</t>
  </si>
  <si>
    <t>18-4728 TC</t>
  </si>
  <si>
    <t>224 TPX</t>
  </si>
  <si>
    <t>Harbor  Blue</t>
  </si>
  <si>
    <t>18-4733 TC</t>
  </si>
  <si>
    <t>Enamel Blue</t>
  </si>
  <si>
    <t>18-4735 TC</t>
  </si>
  <si>
    <t>Tile Blue</t>
  </si>
  <si>
    <t>18-4834 TC</t>
  </si>
  <si>
    <t>Deep  Lake</t>
  </si>
  <si>
    <t>18-4930 TC</t>
  </si>
  <si>
    <t>Tropical Green</t>
  </si>
  <si>
    <t>18-4936 TC</t>
  </si>
  <si>
    <t>Fanfare</t>
  </si>
  <si>
    <t>18-5020 TC</t>
  </si>
  <si>
    <t>Parasailing</t>
  </si>
  <si>
    <t>18-5105 TC</t>
  </si>
  <si>
    <t>18-5112 TC</t>
  </si>
  <si>
    <t>Sea Pine</t>
  </si>
  <si>
    <t>18-5115 TC</t>
  </si>
  <si>
    <t>North Sea</t>
  </si>
  <si>
    <t>18-5121 TC</t>
  </si>
  <si>
    <t>Bayou</t>
  </si>
  <si>
    <t>18-5128 TC</t>
  </si>
  <si>
    <t>Blue Grass</t>
  </si>
  <si>
    <t>18-5203 TC</t>
  </si>
  <si>
    <t>18-5308 TC</t>
  </si>
  <si>
    <t>Blue Spruce</t>
  </si>
  <si>
    <t>18-5315 TC</t>
  </si>
  <si>
    <t>225 TPX</t>
  </si>
  <si>
    <t>Bayberry</t>
  </si>
  <si>
    <t>18-5322 TC</t>
  </si>
  <si>
    <t>Alpine Green</t>
  </si>
  <si>
    <t>18-5338 TC</t>
  </si>
  <si>
    <t>18-5410 TC</t>
  </si>
  <si>
    <t>Silver Pine</t>
  </si>
  <si>
    <t>18-5418 TC</t>
  </si>
  <si>
    <t>Antique Green</t>
  </si>
  <si>
    <t>18-5424 TC</t>
  </si>
  <si>
    <t>Cadmium Green</t>
  </si>
  <si>
    <t>18-5606 TC</t>
  </si>
  <si>
    <t>Balsam Green</t>
  </si>
  <si>
    <t>18-5610 TC</t>
  </si>
  <si>
    <t>Brittany Blue</t>
  </si>
  <si>
    <t>18-5611 TC</t>
  </si>
  <si>
    <t>Dark Forest</t>
  </si>
  <si>
    <t>18-5612 TC</t>
  </si>
  <si>
    <t>Sagebrush Green</t>
  </si>
  <si>
    <t>18-5616 TC</t>
  </si>
  <si>
    <t>Posy  Green</t>
  </si>
  <si>
    <t>18-5618 TC</t>
  </si>
  <si>
    <t>Deep  Jungle</t>
  </si>
  <si>
    <t>18-5619 TC</t>
  </si>
  <si>
    <t>Tidepool</t>
  </si>
  <si>
    <t>18-5620 TC</t>
  </si>
  <si>
    <t>Ivy</t>
  </si>
  <si>
    <t>18-5621 TC</t>
  </si>
  <si>
    <t>Fir</t>
  </si>
  <si>
    <t>18-5622 TC</t>
  </si>
  <si>
    <t>Frosty  Spruce</t>
  </si>
  <si>
    <t>18-5624 TC</t>
  </si>
  <si>
    <t>Shady Glade</t>
  </si>
  <si>
    <t>18-5633 TC</t>
  </si>
  <si>
    <t>Bosphorus</t>
  </si>
  <si>
    <t>18-5642 TC</t>
  </si>
  <si>
    <t>Golf Green</t>
  </si>
  <si>
    <t>18-5718 TC</t>
  </si>
  <si>
    <t>Smoke Pine</t>
  </si>
  <si>
    <t>18-5725 TC</t>
  </si>
  <si>
    <t>Galapagos Green</t>
  </si>
  <si>
    <t>18-5841 TC</t>
  </si>
  <si>
    <t>Pepper Green</t>
  </si>
  <si>
    <t>18-5913 TC</t>
  </si>
  <si>
    <t>Garden Topiary</t>
  </si>
  <si>
    <t>18-6011 TC</t>
  </si>
  <si>
    <t>Duck Green</t>
  </si>
  <si>
    <t>18-6018 TC</t>
  </si>
  <si>
    <t>Foliage  Green</t>
  </si>
  <si>
    <t>18-6022 TC</t>
  </si>
  <si>
    <t>Leprechaun</t>
  </si>
  <si>
    <t>18-6024 TC</t>
  </si>
  <si>
    <t>18-6114 TC</t>
  </si>
  <si>
    <t>Myrtle</t>
  </si>
  <si>
    <t>18-6216 TC</t>
  </si>
  <si>
    <t>Comfrey</t>
  </si>
  <si>
    <t>18-6320 TC</t>
  </si>
  <si>
    <t>Fairway</t>
  </si>
  <si>
    <t>18-6330 TC</t>
  </si>
  <si>
    <t>Juniper</t>
  </si>
  <si>
    <t>19-0000 TC</t>
  </si>
  <si>
    <t>19-0230 TC</t>
  </si>
  <si>
    <t>Garden Green</t>
  </si>
  <si>
    <t>19-0303 TC</t>
  </si>
  <si>
    <t>30 TPX</t>
  </si>
  <si>
    <t>Jet  Black</t>
  </si>
  <si>
    <t>19-0309 TC</t>
  </si>
  <si>
    <t>Thyme</t>
  </si>
  <si>
    <t>19-0312 TC</t>
  </si>
  <si>
    <t>Beetle</t>
  </si>
  <si>
    <t>19-0315 TC</t>
  </si>
  <si>
    <t>Black Forest</t>
  </si>
  <si>
    <t>19-0323 TC</t>
  </si>
  <si>
    <t>Chive</t>
  </si>
  <si>
    <t>19-0405 TC</t>
  </si>
  <si>
    <t>28 TPX</t>
  </si>
  <si>
    <t>19-0414 TC</t>
  </si>
  <si>
    <t>Forest Night</t>
  </si>
  <si>
    <t>19-0415 TC</t>
  </si>
  <si>
    <t>Duffel Bag</t>
  </si>
  <si>
    <t>19-0417 TC</t>
  </si>
  <si>
    <t>Kombu Green</t>
  </si>
  <si>
    <t>19-0419 TC</t>
  </si>
  <si>
    <t>Rifle Green</t>
  </si>
  <si>
    <t>19-0506 TC</t>
  </si>
  <si>
    <t>19-0508 TC</t>
  </si>
  <si>
    <t>19-0509 TC</t>
  </si>
  <si>
    <t>Rosin</t>
  </si>
  <si>
    <t>19-0511 TC</t>
  </si>
  <si>
    <t>Grape Leaf</t>
  </si>
  <si>
    <t>19-0512 TC</t>
  </si>
  <si>
    <t>Ivy Green</t>
  </si>
  <si>
    <t>19-0515 TC</t>
  </si>
  <si>
    <t>Olive Night</t>
  </si>
  <si>
    <t>19-0516 TC</t>
  </si>
  <si>
    <t>Dark Olive</t>
  </si>
  <si>
    <t>19-0608 TC</t>
  </si>
  <si>
    <t>19-0614 TC</t>
  </si>
  <si>
    <t>19-0617 TC</t>
  </si>
  <si>
    <t>19-0618 TC</t>
  </si>
  <si>
    <t>19-0622 TC</t>
  </si>
  <si>
    <t>19-0712 TC</t>
  </si>
  <si>
    <t>19-0809 TC</t>
  </si>
  <si>
    <t>19-0810 TC</t>
  </si>
  <si>
    <t>19-0812 TC</t>
  </si>
  <si>
    <t>19-0814 TC</t>
  </si>
  <si>
    <t>Slate  Black</t>
  </si>
  <si>
    <t>19-0815 TC</t>
  </si>
  <si>
    <t>19-0820 TC</t>
  </si>
  <si>
    <t>19-0822 TC</t>
  </si>
  <si>
    <t>19-0912 TC</t>
  </si>
  <si>
    <t>19-0915 TC</t>
  </si>
  <si>
    <t>Coffee  Bean</t>
  </si>
  <si>
    <t>19-1012 TC</t>
  </si>
  <si>
    <t>19-1015 TC</t>
  </si>
  <si>
    <t>19-1016 TC</t>
  </si>
  <si>
    <t>19-1020 TC</t>
  </si>
  <si>
    <t>19-1034 TC</t>
  </si>
  <si>
    <t>19-1101 TC</t>
  </si>
  <si>
    <t>19-1102 TC</t>
  </si>
  <si>
    <t>19-1111 TC</t>
  </si>
  <si>
    <t>19-1116 TC</t>
  </si>
  <si>
    <t>19-1118 TC</t>
  </si>
  <si>
    <t>19-1121 TC</t>
  </si>
  <si>
    <t>19-1213 TC</t>
  </si>
  <si>
    <t>19-1217 TC</t>
  </si>
  <si>
    <t>19-1218 TC</t>
  </si>
  <si>
    <t>Potting  Soil</t>
  </si>
  <si>
    <t>19-1220 TC</t>
  </si>
  <si>
    <t>58 TPX</t>
  </si>
  <si>
    <t>19-1228 TC</t>
  </si>
  <si>
    <t>19-1230 TC</t>
  </si>
  <si>
    <t>19-1235 TC</t>
  </si>
  <si>
    <t>19-1241 TC</t>
  </si>
  <si>
    <t>Tortoise  Shell</t>
  </si>
  <si>
    <t>19-1245 TC</t>
  </si>
  <si>
    <t>Arabian  Spice</t>
  </si>
  <si>
    <t>19-1250 TC</t>
  </si>
  <si>
    <t>19-1314 TC</t>
  </si>
  <si>
    <t>Seal  Brown</t>
  </si>
  <si>
    <t>19-1317 TC</t>
  </si>
  <si>
    <t>19-1320 TC</t>
  </si>
  <si>
    <t>19-1321 TC</t>
  </si>
  <si>
    <t>19-1322 TC</t>
  </si>
  <si>
    <t>19-1325 TC</t>
  </si>
  <si>
    <t>19-1327 TC</t>
  </si>
  <si>
    <t>19-1331 TC</t>
  </si>
  <si>
    <t>Madder  Brown</t>
  </si>
  <si>
    <t>19-1333 TC</t>
  </si>
  <si>
    <t>19-1334 TC</t>
  </si>
  <si>
    <t>19-1338 TC</t>
  </si>
  <si>
    <t>19-1420 TC</t>
  </si>
  <si>
    <t>Deep  Mahogany</t>
  </si>
  <si>
    <t>19-1430 TC</t>
  </si>
  <si>
    <t>19-1431 TC</t>
  </si>
  <si>
    <t>19-1436 TC</t>
  </si>
  <si>
    <t>19-1518 TC</t>
  </si>
  <si>
    <t>19-1521 TC</t>
  </si>
  <si>
    <t>Red  Mahogany</t>
  </si>
  <si>
    <t>19-1522 TC</t>
  </si>
  <si>
    <t>145 TPX</t>
  </si>
  <si>
    <t>19-1524 TC</t>
  </si>
  <si>
    <t>Oxblood  Red</t>
  </si>
  <si>
    <t>19-1525 TC</t>
  </si>
  <si>
    <t>19-1526 TC</t>
  </si>
  <si>
    <t>19-1528 TC</t>
  </si>
  <si>
    <t>Windsor  Wine</t>
  </si>
  <si>
    <t>19-1530 TC</t>
  </si>
  <si>
    <t>19-1532 TC</t>
  </si>
  <si>
    <t>19-1533 TC</t>
  </si>
  <si>
    <t>19-1540 TC</t>
  </si>
  <si>
    <t>19-1543 TC</t>
  </si>
  <si>
    <t>19-1557 TC</t>
  </si>
  <si>
    <t>19-1606 TC</t>
  </si>
  <si>
    <t>19-1608 TC</t>
  </si>
  <si>
    <t>19-1617 TC</t>
  </si>
  <si>
    <t>19-1619 TC</t>
  </si>
  <si>
    <t>19-1620 TC</t>
  </si>
  <si>
    <t>19-1621 TC</t>
  </si>
  <si>
    <t>19-1623 TC</t>
  </si>
  <si>
    <t>19-1624 TC</t>
  </si>
  <si>
    <t>19-1625 TC</t>
  </si>
  <si>
    <t>19-1627 TC</t>
  </si>
  <si>
    <t>19-1629 TC</t>
  </si>
  <si>
    <t>19-1650 TC</t>
  </si>
  <si>
    <t>19-1655 TC</t>
  </si>
  <si>
    <t>19-1656 TC</t>
  </si>
  <si>
    <t>19-1663 TC</t>
  </si>
  <si>
    <t>Ribbon  Red</t>
  </si>
  <si>
    <t>19-1664 TC</t>
  </si>
  <si>
    <t>19-1716 TC</t>
  </si>
  <si>
    <t>19-1718 TC</t>
  </si>
  <si>
    <t>19-1725 TC</t>
  </si>
  <si>
    <t>19-1726 TC</t>
  </si>
  <si>
    <t>19-1759 TC</t>
  </si>
  <si>
    <t>19-1760 TC</t>
  </si>
  <si>
    <t>19-1761 TC</t>
  </si>
  <si>
    <t>Tango  Red</t>
  </si>
  <si>
    <t>19-1762 TC</t>
  </si>
  <si>
    <t>19-1763 TC</t>
  </si>
  <si>
    <t>19-1764 TC</t>
  </si>
  <si>
    <t>19-1840 TC</t>
  </si>
  <si>
    <t>Deep  Claret</t>
  </si>
  <si>
    <t>19-1850 TC</t>
  </si>
  <si>
    <t>Red  Bud</t>
  </si>
  <si>
    <t>19-1860 TC</t>
  </si>
  <si>
    <t>19-1862 TC</t>
  </si>
  <si>
    <t>19-1934 TC</t>
  </si>
  <si>
    <t>19-1940 TC</t>
  </si>
  <si>
    <t>19-1955 TC</t>
  </si>
  <si>
    <t>19-2009 TC</t>
  </si>
  <si>
    <t>19-2014 TC</t>
  </si>
  <si>
    <t>19-2024 TC</t>
  </si>
  <si>
    <t>19-2025 TC</t>
  </si>
  <si>
    <t>Red  Plum</t>
  </si>
  <si>
    <t>19-2030 TC</t>
  </si>
  <si>
    <t>Beet  Red</t>
  </si>
  <si>
    <t>19-2033 TC</t>
  </si>
  <si>
    <t>19-2047 TC</t>
  </si>
  <si>
    <t>19-2118 TC</t>
  </si>
  <si>
    <t>19-2311 TC</t>
  </si>
  <si>
    <t>19-2312 TC</t>
  </si>
  <si>
    <t>19-2315 TC</t>
  </si>
  <si>
    <t>19-2410 TC</t>
  </si>
  <si>
    <t>19-2428 TC</t>
  </si>
  <si>
    <t>19-2430 TC</t>
  </si>
  <si>
    <t>Purple  Potion</t>
  </si>
  <si>
    <t>19-2431 TC</t>
  </si>
  <si>
    <t>19-2432 TC</t>
  </si>
  <si>
    <t>19-2434 TC</t>
  </si>
  <si>
    <t>Festival  Fuchsia</t>
  </si>
  <si>
    <t>19-2514 TC</t>
  </si>
  <si>
    <t>19-2520 TC</t>
  </si>
  <si>
    <t>19-2524 TC</t>
  </si>
  <si>
    <t>19-2630 TC</t>
  </si>
  <si>
    <t>19-2814 TC</t>
  </si>
  <si>
    <t>19-2816 TC</t>
  </si>
  <si>
    <t>19-2820 TC</t>
  </si>
  <si>
    <t>19-2924 TC</t>
  </si>
  <si>
    <t>19-3022 TC</t>
  </si>
  <si>
    <t>19-3138 TC</t>
  </si>
  <si>
    <t>19-3215 TC</t>
  </si>
  <si>
    <t>154 TPX</t>
  </si>
  <si>
    <t>19-3217 TC</t>
  </si>
  <si>
    <t>19-3218 TC</t>
  </si>
  <si>
    <t>19-3220 TC</t>
  </si>
  <si>
    <t>19-3223 TC</t>
  </si>
  <si>
    <t>Purple  Passion</t>
  </si>
  <si>
    <t>19-3230 TC</t>
  </si>
  <si>
    <t>19-3316 TC</t>
  </si>
  <si>
    <t>19-3323 TC</t>
  </si>
  <si>
    <t>Deep  Purple</t>
  </si>
  <si>
    <t>19-3325 TC</t>
  </si>
  <si>
    <t>19-3336 TC</t>
  </si>
  <si>
    <t>19-3424 TC</t>
  </si>
  <si>
    <t>19-3438 TC</t>
  </si>
  <si>
    <t>19-3514 TC</t>
  </si>
  <si>
    <t>19-3518 TC</t>
  </si>
  <si>
    <t>19-3519 TC</t>
  </si>
  <si>
    <t>Purple  Pennant</t>
  </si>
  <si>
    <t>19-3520 TC</t>
  </si>
  <si>
    <t>19-3526 TC</t>
  </si>
  <si>
    <t>Meadow  Violet</t>
  </si>
  <si>
    <t>19-3528 TC</t>
  </si>
  <si>
    <t>19-3536 TC</t>
  </si>
  <si>
    <t>19-3540 TC</t>
  </si>
  <si>
    <t>Purple  Magic</t>
  </si>
  <si>
    <t>19-3542 TC</t>
  </si>
  <si>
    <t>19-3617 TC</t>
  </si>
  <si>
    <t>155 TPX</t>
  </si>
  <si>
    <t>19-3619 TC</t>
  </si>
  <si>
    <t>19-3620 TC</t>
  </si>
  <si>
    <t>Purple  Reign</t>
  </si>
  <si>
    <t>19-3622 TC</t>
  </si>
  <si>
    <t>19-3632 TC</t>
  </si>
  <si>
    <t>19-3640 TC</t>
  </si>
  <si>
    <t>19-3642 TC</t>
  </si>
  <si>
    <t>19-3712 TC</t>
  </si>
  <si>
    <t>19-3714 TC</t>
  </si>
  <si>
    <t>19-3716 TC</t>
  </si>
  <si>
    <t>Purple  Plumeria</t>
  </si>
  <si>
    <t>19-3720 TC</t>
  </si>
  <si>
    <t>19-3722 TC</t>
  </si>
  <si>
    <t>19-3725 TC</t>
  </si>
  <si>
    <t>Purple  Velvet</t>
  </si>
  <si>
    <t>19-3728 TC</t>
  </si>
  <si>
    <t>19-3730 TC</t>
  </si>
  <si>
    <t>19-3731 TC</t>
  </si>
  <si>
    <t>19-3737 TC</t>
  </si>
  <si>
    <t>19-3748 TC</t>
  </si>
  <si>
    <t>Prism  Violet</t>
  </si>
  <si>
    <t>19-3803 TC</t>
  </si>
  <si>
    <t>19-3810 TC</t>
  </si>
  <si>
    <t>190 TPX</t>
  </si>
  <si>
    <t>Eclipse</t>
  </si>
  <si>
    <t>19-3830 TC</t>
  </si>
  <si>
    <t>19-3832 TC</t>
  </si>
  <si>
    <t>19-3839 TC</t>
  </si>
  <si>
    <t>19-3842 TC</t>
  </si>
  <si>
    <t>Deep  Wisteria</t>
  </si>
  <si>
    <t>19-3847 TC</t>
  </si>
  <si>
    <t>Deep  Blue</t>
  </si>
  <si>
    <t>19-3850 TC</t>
  </si>
  <si>
    <t>19-3864 TC</t>
  </si>
  <si>
    <t>Mazarine Blue</t>
  </si>
  <si>
    <t>19-3903 TC</t>
  </si>
  <si>
    <t>19-3905 TC</t>
  </si>
  <si>
    <t>19-3906 TC</t>
  </si>
  <si>
    <t>Dark Shadow</t>
  </si>
  <si>
    <t>19-3908 TC</t>
  </si>
  <si>
    <t>19-3915 TC</t>
  </si>
  <si>
    <t>19-3919 TC</t>
  </si>
  <si>
    <t>19-3920 TC</t>
  </si>
  <si>
    <t>Peacoat</t>
  </si>
  <si>
    <t>19-3921 TC</t>
  </si>
  <si>
    <t>Black Iris</t>
  </si>
  <si>
    <t>19-3925 TC</t>
  </si>
  <si>
    <t>Patriot  Blue</t>
  </si>
  <si>
    <t>19-3926 TC</t>
  </si>
  <si>
    <t>19-3928 TC</t>
  </si>
  <si>
    <t>19-3933 TC</t>
  </si>
  <si>
    <t>Medieval  Blue</t>
  </si>
  <si>
    <t>19-3935 TC</t>
  </si>
  <si>
    <t>Deep  Cobalt</t>
  </si>
  <si>
    <t>19-3936 TC</t>
  </si>
  <si>
    <t>Skipper  Blue</t>
  </si>
  <si>
    <t>19-3938 TC</t>
  </si>
  <si>
    <t>Twilight Blue</t>
  </si>
  <si>
    <t>19-3939 TC</t>
  </si>
  <si>
    <t>19-3940 TC</t>
  </si>
  <si>
    <t>19-3947 TC</t>
  </si>
  <si>
    <t>19-3950 TC</t>
  </si>
  <si>
    <t>Deep  Ultramarine</t>
  </si>
  <si>
    <t>19-3951 TC</t>
  </si>
  <si>
    <t>19-3952 TC</t>
  </si>
  <si>
    <t>Surf the Web</t>
  </si>
  <si>
    <t>19-3955 TC</t>
  </si>
  <si>
    <t>19-4005 TC</t>
  </si>
  <si>
    <t>19-4006 TC</t>
  </si>
  <si>
    <t>19-4007 TC</t>
  </si>
  <si>
    <t>19-4010 TC</t>
  </si>
  <si>
    <t>Total Eclipse</t>
  </si>
  <si>
    <t>19-4013 TC</t>
  </si>
  <si>
    <t>Dark Navy</t>
  </si>
  <si>
    <t>19-4014 TC</t>
  </si>
  <si>
    <t>Ombre  Blue</t>
  </si>
  <si>
    <t>19-4015 TC</t>
  </si>
  <si>
    <t>Blue Graphite</t>
  </si>
  <si>
    <t>19-4019 TC</t>
  </si>
  <si>
    <t>India Ink</t>
  </si>
  <si>
    <t>19-4023 TC</t>
  </si>
  <si>
    <t>Blue Nights</t>
  </si>
  <si>
    <t>19-4024 TC</t>
  </si>
  <si>
    <t>Dress Blues</t>
  </si>
  <si>
    <t>19-4025 TC</t>
  </si>
  <si>
    <t>Mood Indigo</t>
  </si>
  <si>
    <t>19-4026 TC</t>
  </si>
  <si>
    <t>Ensign  Blue</t>
  </si>
  <si>
    <t>19-4027 TC</t>
  </si>
  <si>
    <t>19-4028 TC</t>
  </si>
  <si>
    <t>Insignia  Blue</t>
  </si>
  <si>
    <t>19-4030 TC</t>
  </si>
  <si>
    <t>19-4035 TC</t>
  </si>
  <si>
    <t>Dark Blue</t>
  </si>
  <si>
    <t>19-4037 TC</t>
  </si>
  <si>
    <t>19-4039 TC</t>
  </si>
  <si>
    <t>19-4044 TC</t>
  </si>
  <si>
    <t>19-4049 TC</t>
  </si>
  <si>
    <t>Snorkel  Blue</t>
  </si>
  <si>
    <t>19-4050 TC</t>
  </si>
  <si>
    <t>Nautical  Blue</t>
  </si>
  <si>
    <t>19-4052 TC</t>
  </si>
  <si>
    <t>19-4053 TC</t>
  </si>
  <si>
    <t>19-4056 TC</t>
  </si>
  <si>
    <t>Olympian  Blue</t>
  </si>
  <si>
    <t>19-4057 TC</t>
  </si>
  <si>
    <t>True Blue</t>
  </si>
  <si>
    <t>19-4104 TC</t>
  </si>
  <si>
    <t>Ebony</t>
  </si>
  <si>
    <t>19-4110 TC</t>
  </si>
  <si>
    <t>Midnight Navy</t>
  </si>
  <si>
    <t>19-4118 TC</t>
  </si>
  <si>
    <t>19-4125 TC</t>
  </si>
  <si>
    <t>Majolica Blue</t>
  </si>
  <si>
    <t>19-4127 TC</t>
  </si>
  <si>
    <t>Midnight</t>
  </si>
  <si>
    <t>19-4150 TC</t>
  </si>
  <si>
    <t>Princess Blue</t>
  </si>
  <si>
    <t>19-4151 TC</t>
  </si>
  <si>
    <t>Skydiver</t>
  </si>
  <si>
    <t>19-4203 TC</t>
  </si>
  <si>
    <t>19-4205 TC</t>
  </si>
  <si>
    <t>19-4220 TC</t>
  </si>
  <si>
    <t>Dark Slate</t>
  </si>
  <si>
    <t>19-4227 TC</t>
  </si>
  <si>
    <t>Indian Teal</t>
  </si>
  <si>
    <t>19-4229 TC</t>
  </si>
  <si>
    <t>Orion Blue</t>
  </si>
  <si>
    <t>19-4234 TC</t>
  </si>
  <si>
    <t>Ink Blue</t>
  </si>
  <si>
    <t>19-4241 TC</t>
  </si>
  <si>
    <t>Moroccan Blue</t>
  </si>
  <si>
    <t>19-4245 TC</t>
  </si>
  <si>
    <t>Imperial Blue</t>
  </si>
  <si>
    <t>19-4305 TC</t>
  </si>
  <si>
    <t>Pirate  Black</t>
  </si>
  <si>
    <t>19-4316 TC</t>
  </si>
  <si>
    <t>Stargazer</t>
  </si>
  <si>
    <t>19-4318 TC</t>
  </si>
  <si>
    <t>Mallard Blue</t>
  </si>
  <si>
    <t>19-4324 TC</t>
  </si>
  <si>
    <t>Legion Blue</t>
  </si>
  <si>
    <t>19-4329 TC</t>
  </si>
  <si>
    <t>Corsair</t>
  </si>
  <si>
    <t>19-4340 TC</t>
  </si>
  <si>
    <t>Lyons Blue</t>
  </si>
  <si>
    <t>19-4342 TC</t>
  </si>
  <si>
    <t>Seaport</t>
  </si>
  <si>
    <t>19-4517 TC</t>
  </si>
  <si>
    <t>213 TPX</t>
  </si>
  <si>
    <t>Mediterranea</t>
  </si>
  <si>
    <t>19-4524 TC</t>
  </si>
  <si>
    <t>Shaded Spruce</t>
  </si>
  <si>
    <t>19-4526 TC</t>
  </si>
  <si>
    <t>Blue Coral</t>
  </si>
  <si>
    <t>19-4535 TC</t>
  </si>
  <si>
    <t>Ocean Depths</t>
  </si>
  <si>
    <t>19-4726 TC</t>
  </si>
  <si>
    <t>Atlantic Deep</t>
  </si>
  <si>
    <t>19-4818 TC</t>
  </si>
  <si>
    <t>Mallard Green</t>
  </si>
  <si>
    <t>19-4820 TC</t>
  </si>
  <si>
    <t>Balsam</t>
  </si>
  <si>
    <t>19-4826 TC</t>
  </si>
  <si>
    <t>Dragonfly</t>
  </si>
  <si>
    <t>19-4906 TC</t>
  </si>
  <si>
    <t>Green Gables</t>
  </si>
  <si>
    <t>19-4914 TC</t>
  </si>
  <si>
    <t>Deep  Teal</t>
  </si>
  <si>
    <t>19-4916 TC</t>
  </si>
  <si>
    <t>Pacific</t>
  </si>
  <si>
    <t>19-4922 TC</t>
  </si>
  <si>
    <t>Teal Green</t>
  </si>
  <si>
    <t>19-5004 TC</t>
  </si>
  <si>
    <t>Urban  Chic</t>
  </si>
  <si>
    <t>19-5212 TC</t>
  </si>
  <si>
    <t>Darkest Spruce</t>
  </si>
  <si>
    <t>19-5217 TC</t>
  </si>
  <si>
    <t>Storm</t>
  </si>
  <si>
    <t>19-5226 TC</t>
  </si>
  <si>
    <t>Everglade</t>
  </si>
  <si>
    <t>19-5320 TC</t>
  </si>
  <si>
    <t>Ponderosa Pine</t>
  </si>
  <si>
    <t>19-5408 TC</t>
  </si>
  <si>
    <t>Bistro Green</t>
  </si>
  <si>
    <t>19-5411 TC</t>
  </si>
  <si>
    <t>Trekking Green</t>
  </si>
  <si>
    <t>19-5413 TC</t>
  </si>
  <si>
    <t>Jasper</t>
  </si>
  <si>
    <t>19-5414 TC</t>
  </si>
  <si>
    <t>June Bug</t>
  </si>
  <si>
    <t>19-5420 TC</t>
  </si>
  <si>
    <t>Evergreen</t>
  </si>
  <si>
    <t>19-5511 TC</t>
  </si>
  <si>
    <t>Hunter Green</t>
  </si>
  <si>
    <t>19-5513 TC</t>
  </si>
  <si>
    <t>19-5708 TC</t>
  </si>
  <si>
    <t>Jet  Set</t>
  </si>
  <si>
    <t>19-5914 TC</t>
  </si>
  <si>
    <t>Jungle Green</t>
  </si>
  <si>
    <t>19-5917 TC</t>
  </si>
  <si>
    <t>Sycamore</t>
  </si>
  <si>
    <t>19-5920 TC</t>
  </si>
  <si>
    <t>Pineneedle</t>
  </si>
  <si>
    <t>19-6026 TC</t>
  </si>
  <si>
    <t>Verdant  Green</t>
  </si>
  <si>
    <t>19-6110 TC</t>
  </si>
  <si>
    <t>Deep  Forest</t>
  </si>
  <si>
    <t>19-6311 TC</t>
  </si>
  <si>
    <t>Greener Pastures</t>
  </si>
  <si>
    <t>sR</t>
  </si>
  <si>
    <t>sG</t>
  </si>
  <si>
    <t>sB</t>
  </si>
  <si>
    <t>11-1001 TC</t>
  </si>
  <si>
    <t>11-0605 TC</t>
  </si>
  <si>
    <t>12-0709 TC</t>
  </si>
  <si>
    <t>15-1307 TC</t>
  </si>
  <si>
    <t>15-1304 TC</t>
  </si>
  <si>
    <t>16-1104 TC</t>
  </si>
  <si>
    <t>16-1109 TC</t>
  </si>
  <si>
    <t>18-1108 TC</t>
  </si>
  <si>
    <t>19-0808 TC</t>
  </si>
  <si>
    <t>18-1210 TC</t>
  </si>
  <si>
    <t>16-0205 TC</t>
  </si>
  <si>
    <t>14-4105 TC</t>
  </si>
  <si>
    <t>13-4108 TC</t>
  </si>
  <si>
    <t>16-4703 TC</t>
  </si>
  <si>
    <t>16-3800 TC</t>
  </si>
  <si>
    <t>16-4400 TC</t>
  </si>
  <si>
    <t>16-5101 TC</t>
  </si>
  <si>
    <t>18-5102 TC</t>
  </si>
  <si>
    <t>15-4306 TC</t>
  </si>
  <si>
    <t>18-4006 TC</t>
  </si>
  <si>
    <t>18-5210 TC</t>
  </si>
  <si>
    <t>18-3907 TC</t>
  </si>
  <si>
    <t>19-3918 TC</t>
  </si>
  <si>
    <t>15-3800 TC</t>
  </si>
  <si>
    <t>17-4014 TC</t>
  </si>
  <si>
    <t>18-4016 TC</t>
  </si>
  <si>
    <t>17-1503 TC</t>
  </si>
  <si>
    <t>17-3911 TC</t>
  </si>
  <si>
    <t>16-3915 TC</t>
  </si>
  <si>
    <t>16-3850 TC</t>
  </si>
  <si>
    <t>19-3900 TC</t>
  </si>
  <si>
    <t>19-3909 TC</t>
  </si>
  <si>
    <t>17-1311 TC</t>
  </si>
  <si>
    <t>18-1304 TC</t>
  </si>
  <si>
    <t>19-0201 TC</t>
  </si>
  <si>
    <t>19-3907 TC</t>
  </si>
  <si>
    <t>19-3901 TC</t>
  </si>
  <si>
    <t>19-0840 TC</t>
  </si>
  <si>
    <t>19-1018 TC</t>
  </si>
  <si>
    <t>19-1109 TC</t>
  </si>
  <si>
    <t>19-4008 TC</t>
  </si>
  <si>
    <t>19-1103 TC</t>
  </si>
  <si>
    <t>19-4004 TC</t>
  </si>
  <si>
    <t>15-1218 TC</t>
  </si>
  <si>
    <t>16-0920 TC</t>
  </si>
  <si>
    <t>15-1114 TC</t>
  </si>
  <si>
    <t>16-1120 TC</t>
  </si>
  <si>
    <t>18-1029 TC</t>
  </si>
  <si>
    <t>17-1038 TC</t>
  </si>
  <si>
    <t>18-1017 TC</t>
  </si>
  <si>
    <t>19-0916 TC</t>
  </si>
  <si>
    <t>19-0910 TC</t>
  </si>
  <si>
    <t>19-1106 TC</t>
  </si>
  <si>
    <t>17-1316 TC</t>
  </si>
  <si>
    <t>17-1342 TC</t>
  </si>
  <si>
    <t>18-1148 TC</t>
  </si>
  <si>
    <t>18-1246 TC</t>
  </si>
  <si>
    <t>18-1340 TC</t>
  </si>
  <si>
    <t>18-1163 TC</t>
  </si>
  <si>
    <t>18-1345 TC</t>
  </si>
  <si>
    <t>11-0619 TC</t>
  </si>
  <si>
    <t>12-0717 TC</t>
  </si>
  <si>
    <t>12-0718 TC</t>
  </si>
  <si>
    <t>11-0622 TC</t>
  </si>
  <si>
    <t>12-0711 TC</t>
  </si>
  <si>
    <t>12-0737 TC</t>
  </si>
  <si>
    <t>13-0759 TC</t>
  </si>
  <si>
    <t>12-0729 TC</t>
  </si>
  <si>
    <t>12-0758 TC</t>
  </si>
  <si>
    <t>13-0756 TC</t>
  </si>
  <si>
    <t>14-0851 TC</t>
  </si>
  <si>
    <t>16-1149 TC</t>
  </si>
  <si>
    <t>17-1140 TC</t>
  </si>
  <si>
    <t>18-1249 TC</t>
  </si>
  <si>
    <t>16-1449 TC</t>
  </si>
  <si>
    <t>16-1164 TC</t>
  </si>
  <si>
    <t>17-1349 TC</t>
  </si>
  <si>
    <t>17-1360 TC</t>
  </si>
  <si>
    <t>16-1363 TC</t>
  </si>
  <si>
    <t>17-1461 TC</t>
  </si>
  <si>
    <t>17-1449 TC</t>
  </si>
  <si>
    <t>17-1452 TC</t>
  </si>
  <si>
    <t>18-1355 TC</t>
  </si>
  <si>
    <t>19-1337 TC</t>
  </si>
  <si>
    <t>18-1564 TC</t>
  </si>
  <si>
    <t>17-1463 TC</t>
  </si>
  <si>
    <t>18-1657 TC</t>
  </si>
  <si>
    <t>19-1757 TC</t>
  </si>
  <si>
    <t>19-1662 TC</t>
  </si>
  <si>
    <t>19-1758 TC</t>
  </si>
  <si>
    <t>19-1559 TC</t>
  </si>
  <si>
    <t>19-1555 TC</t>
  </si>
  <si>
    <t>19-1531 TC</t>
  </si>
  <si>
    <t>18-1950 TC</t>
  </si>
  <si>
    <t>19-2039 TC</t>
  </si>
  <si>
    <t>19-2041 TC</t>
  </si>
  <si>
    <t>13-2807 TC</t>
  </si>
  <si>
    <t>18-2140 TC</t>
  </si>
  <si>
    <t>19-1863 TC</t>
  </si>
  <si>
    <t>19-1535 TC</t>
  </si>
  <si>
    <t>19-1652 TC</t>
  </si>
  <si>
    <t>19-1724 TC</t>
  </si>
  <si>
    <t>19-1930 TC</t>
  </si>
  <si>
    <t>19-2045 TC</t>
  </si>
  <si>
    <t>13-2802 TC</t>
  </si>
  <si>
    <t>17-1609 TC</t>
  </si>
  <si>
    <t>16-1710 TC</t>
  </si>
  <si>
    <t>15-1506 TC</t>
  </si>
  <si>
    <t>17-3617 TC</t>
  </si>
  <si>
    <t>18-3628 TC</t>
  </si>
  <si>
    <t>18-3620 TC</t>
  </si>
  <si>
    <t>18-3635 TC</t>
  </si>
  <si>
    <t>19-3628 TC</t>
  </si>
  <si>
    <t>16-3817 TC</t>
  </si>
  <si>
    <t>19-3638 TC</t>
  </si>
  <si>
    <t>15-3908 TC</t>
  </si>
  <si>
    <t>15-3912 TC</t>
  </si>
  <si>
    <t>17-3907 TC</t>
  </si>
  <si>
    <t>18-3933 TC</t>
  </si>
  <si>
    <t>18-3912 TC</t>
  </si>
  <si>
    <t>16-3916 TC</t>
  </si>
  <si>
    <t>13-3920 TC</t>
  </si>
  <si>
    <t>14-3949 TC</t>
  </si>
  <si>
    <t>16-3921 TC</t>
  </si>
  <si>
    <t>16-3922 TC</t>
  </si>
  <si>
    <t>16-4030 TC</t>
  </si>
  <si>
    <t>19-4121 TC</t>
  </si>
  <si>
    <t>18-4034 TC</t>
  </si>
  <si>
    <t>19-3953 TC</t>
  </si>
  <si>
    <t>19-3964 TC</t>
  </si>
  <si>
    <t>15-4030 TC</t>
  </si>
  <si>
    <t>15-3932 TC</t>
  </si>
  <si>
    <t>17-3933 TC</t>
  </si>
  <si>
    <t>13-4111 TC</t>
  </si>
  <si>
    <t>18-4214 TC</t>
  </si>
  <si>
    <t>19-4215 TC</t>
  </si>
  <si>
    <t>19-4021 TC</t>
  </si>
  <si>
    <t>19-4012 TC</t>
  </si>
  <si>
    <t>19-4218 TC</t>
  </si>
  <si>
    <t>19-3922 TC</t>
  </si>
  <si>
    <t>19-4022 TC</t>
  </si>
  <si>
    <t>19-4011 TC</t>
  </si>
  <si>
    <t>19-3910 TC</t>
  </si>
  <si>
    <t>19-3713 TC</t>
  </si>
  <si>
    <t>19-3815 TC</t>
  </si>
  <si>
    <t>19-3927 TC</t>
  </si>
  <si>
    <t>19-3924 TC</t>
  </si>
  <si>
    <t>19-3923 TC</t>
  </si>
  <si>
    <t>19-4020 TC</t>
  </si>
  <si>
    <t>19-4009 TC</t>
  </si>
  <si>
    <t>13-4200 TC</t>
  </si>
  <si>
    <t>19-3929 TC</t>
  </si>
  <si>
    <t>18-4028 TC</t>
  </si>
  <si>
    <t>19-4033 TC</t>
  </si>
  <si>
    <t>19-4326 TC</t>
  </si>
  <si>
    <t>15-4307 TC</t>
  </si>
  <si>
    <t>14-4311 TC</t>
  </si>
  <si>
    <t>14-4317 TC</t>
  </si>
  <si>
    <t>14-4310 TC</t>
  </si>
  <si>
    <t>14-4511 TC</t>
  </si>
  <si>
    <t>14-4812 TC</t>
  </si>
  <si>
    <t>15-4714 TC</t>
  </si>
  <si>
    <t>18-5806 TC</t>
  </si>
  <si>
    <t>18-4434 TC</t>
  </si>
  <si>
    <t>19-5406 TC</t>
  </si>
  <si>
    <t>19-5220 TC</t>
  </si>
  <si>
    <t>19-5621 TC</t>
  </si>
  <si>
    <t>19-5918 TC</t>
  </si>
  <si>
    <t>19-5350 TC</t>
  </si>
  <si>
    <t>19-0307 TC</t>
  </si>
  <si>
    <t>19-6050 TC</t>
  </si>
  <si>
    <t>18-6030 TC</t>
  </si>
  <si>
    <t>11-0615 TC</t>
  </si>
  <si>
    <t>14-0116 TC</t>
  </si>
  <si>
    <t>18-0523 TC</t>
  </si>
  <si>
    <t>Rhubarb</t>
  </si>
  <si>
    <t>Cabernet</t>
  </si>
  <si>
    <t>Etherea</t>
  </si>
  <si>
    <t>Scooter</t>
  </si>
  <si>
    <t>Red Dahlia</t>
  </si>
  <si>
    <t>Icelandic Blue</t>
  </si>
  <si>
    <t>PANTONE</t>
  </si>
  <si>
    <t xml:space="preserve">11-0103 TPX </t>
  </si>
  <si>
    <t xml:space="preserve">11-0602 TPX </t>
  </si>
  <si>
    <t xml:space="preserve">11-0601 TPX </t>
  </si>
  <si>
    <t xml:space="preserve">11-4201 TPX </t>
  </si>
  <si>
    <t xml:space="preserve">11-0604 TPX </t>
  </si>
  <si>
    <t xml:space="preserve">11-4300 TPX </t>
  </si>
  <si>
    <t xml:space="preserve">11-4800 TPX </t>
  </si>
  <si>
    <t xml:space="preserve">11-0606 TPX </t>
  </si>
  <si>
    <t xml:space="preserve">11-0701 TPX </t>
  </si>
  <si>
    <t xml:space="preserve">12-0104 TPX </t>
  </si>
  <si>
    <t xml:space="preserve">13-0905 TPX </t>
  </si>
  <si>
    <t xml:space="preserve">12-5202 TPX </t>
  </si>
  <si>
    <t>Bone White</t>
  </si>
  <si>
    <t xml:space="preserve">12-0105 TPX </t>
  </si>
  <si>
    <t xml:space="preserve">13-4403 TPX </t>
  </si>
  <si>
    <t xml:space="preserve">11-0104 TPX </t>
  </si>
  <si>
    <t xml:space="preserve">Papyrus </t>
  </si>
  <si>
    <t xml:space="preserve">11-0107 TPX </t>
  </si>
  <si>
    <t xml:space="preserve">11-0105 TPX </t>
  </si>
  <si>
    <t xml:space="preserve">11-0507 TPX </t>
  </si>
  <si>
    <t xml:space="preserve">12-0804 TPX </t>
  </si>
  <si>
    <t xml:space="preserve">12-0605 TPX </t>
  </si>
  <si>
    <t xml:space="preserve">12-0703 TPX </t>
  </si>
  <si>
    <t xml:space="preserve">12-0815 TPX </t>
  </si>
  <si>
    <t xml:space="preserve">12-0713 TPX </t>
  </si>
  <si>
    <t xml:space="preserve">12-0812 TPX </t>
  </si>
  <si>
    <t xml:space="preserve">12-0712 TPX </t>
  </si>
  <si>
    <t xml:space="preserve">12-0806 TPX </t>
  </si>
  <si>
    <t xml:space="preserve">13-0815 TPX </t>
  </si>
  <si>
    <t xml:space="preserve">13-0917 TPX </t>
  </si>
  <si>
    <t xml:space="preserve">12-0304 TPX </t>
  </si>
  <si>
    <t xml:space="preserve">13-0607 TPX </t>
  </si>
  <si>
    <t xml:space="preserve">12-0000 TPX </t>
  </si>
  <si>
    <t xml:space="preserve">13-0907 TPX </t>
  </si>
  <si>
    <t xml:space="preserve">12-1403 TPX </t>
  </si>
  <si>
    <t xml:space="preserve">13-1006 TPX </t>
  </si>
  <si>
    <t xml:space="preserve">13-0908 TPX </t>
  </si>
  <si>
    <t xml:space="preserve">12-1106 TPX </t>
  </si>
  <si>
    <t xml:space="preserve">12-1108 TPX </t>
  </si>
  <si>
    <t xml:space="preserve">11-1404 TPX </t>
  </si>
  <si>
    <t xml:space="preserve">Pearled Ivory </t>
  </si>
  <si>
    <t xml:space="preserve">11-0907 TPX </t>
  </si>
  <si>
    <t xml:space="preserve">12-0704 TPX </t>
  </si>
  <si>
    <t xml:space="preserve">11-0809 TPX </t>
  </si>
  <si>
    <t xml:space="preserve">12-0710 TPX </t>
  </si>
  <si>
    <t xml:space="preserve">12-2103 TPX </t>
  </si>
  <si>
    <t xml:space="preserve">11-2409 TPX </t>
  </si>
  <si>
    <t>Petal Pink</t>
  </si>
  <si>
    <t xml:space="preserve">11-2309 TPX </t>
  </si>
  <si>
    <t xml:space="preserve">11-1005 TPX </t>
  </si>
  <si>
    <t xml:space="preserve">11-1306 TPX </t>
  </si>
  <si>
    <t xml:space="preserve">11-1305 TPX </t>
  </si>
  <si>
    <t xml:space="preserve">11-0603 TPX </t>
  </si>
  <si>
    <t>Star White</t>
  </si>
  <si>
    <t xml:space="preserve">11-4202 TPX </t>
  </si>
  <si>
    <t xml:space="preserve">11-4301 TPX </t>
  </si>
  <si>
    <t xml:space="preserve">12-4302 TPX </t>
  </si>
  <si>
    <t xml:space="preserve">11-4802 TPX </t>
  </si>
  <si>
    <t xml:space="preserve">11-4803 TPX </t>
  </si>
  <si>
    <t xml:space="preserve">12-6207 TPX </t>
  </si>
  <si>
    <t xml:space="preserve">12-5201 TPX </t>
  </si>
  <si>
    <t xml:space="preserve">11-4601 TPX </t>
  </si>
  <si>
    <t xml:space="preserve">11-4303 TPX </t>
  </si>
  <si>
    <t xml:space="preserve">12-4304 TPX </t>
  </si>
  <si>
    <t>Spa Blue</t>
  </si>
  <si>
    <t xml:space="preserve">12-4305 TPX </t>
  </si>
  <si>
    <t>Lightest Sky</t>
  </si>
  <si>
    <t xml:space="preserve">11-4804 TPX </t>
  </si>
  <si>
    <t xml:space="preserve">11-4805 TPX </t>
  </si>
  <si>
    <t xml:space="preserve">12-5203 TPX </t>
  </si>
  <si>
    <t xml:space="preserve">12-4306 TPX </t>
  </si>
  <si>
    <t xml:space="preserve">12-4705 TPX </t>
  </si>
  <si>
    <t>Zephyr Blue</t>
  </si>
  <si>
    <t xml:space="preserve">12-5603 TPX </t>
  </si>
  <si>
    <t xml:space="preserve">12-5403 TPX </t>
  </si>
  <si>
    <t>Sprout Green</t>
  </si>
  <si>
    <t xml:space="preserve">12-5303 TPX </t>
  </si>
  <si>
    <t xml:space="preserve">11-4604 TPX </t>
  </si>
  <si>
    <t xml:space="preserve">12-5508 TPX </t>
  </si>
  <si>
    <t>Lamb's Wool</t>
  </si>
  <si>
    <t xml:space="preserve">12-0910 TPX </t>
  </si>
  <si>
    <t xml:space="preserve">14-1119 TPX </t>
  </si>
  <si>
    <t xml:space="preserve">13-0814 TPX </t>
  </si>
  <si>
    <t xml:space="preserve">13-0916 TPX </t>
  </si>
  <si>
    <t xml:space="preserve">12-0714 TPX </t>
  </si>
  <si>
    <t xml:space="preserve">12-0817 TPX </t>
  </si>
  <si>
    <t xml:space="preserve">13-1009 TPX </t>
  </si>
  <si>
    <t xml:space="preserve">12-0311 TPX </t>
  </si>
  <si>
    <t>Oyster White</t>
  </si>
  <si>
    <t xml:space="preserve">13-1007 TPX </t>
  </si>
  <si>
    <t xml:space="preserve">13-0711 TPX </t>
  </si>
  <si>
    <t xml:space="preserve">13-0611 TPX </t>
  </si>
  <si>
    <t xml:space="preserve">14-1108 TPX </t>
  </si>
  <si>
    <t xml:space="preserve">14-1014 TPX </t>
  </si>
  <si>
    <t xml:space="preserve">15-1216 TPX </t>
  </si>
  <si>
    <t xml:space="preserve">12-0404 TPX </t>
  </si>
  <si>
    <t xml:space="preserve">12-6204 TPX </t>
  </si>
  <si>
    <t xml:space="preserve">14-6305 TPX </t>
  </si>
  <si>
    <t xml:space="preserve">14-0105 TPX </t>
  </si>
  <si>
    <t xml:space="preserve">14-0210 TPX </t>
  </si>
  <si>
    <t>Agate Gray</t>
  </si>
  <si>
    <t xml:space="preserve">15-6307 TPX </t>
  </si>
  <si>
    <t xml:space="preserve">14-6308 TPX </t>
  </si>
  <si>
    <t xml:space="preserve">14-0108 TPX </t>
  </si>
  <si>
    <t>Oyster Gray</t>
  </si>
  <si>
    <t xml:space="preserve">14-1107 TPX </t>
  </si>
  <si>
    <t xml:space="preserve">14-0708 TPX </t>
  </si>
  <si>
    <t>Spray Green</t>
  </si>
  <si>
    <t xml:space="preserve">15-0309 TPX </t>
  </si>
  <si>
    <t xml:space="preserve">15-0513 TPX </t>
  </si>
  <si>
    <t xml:space="preserve">16-1108 TPX </t>
  </si>
  <si>
    <t xml:space="preserve">16-1110 TPX </t>
  </si>
  <si>
    <t xml:space="preserve">17-1109 TPX </t>
  </si>
  <si>
    <t xml:space="preserve">17-1107 TPX </t>
  </si>
  <si>
    <t xml:space="preserve">17-0610 TPX </t>
  </si>
  <si>
    <t xml:space="preserve">17-1113 TPX </t>
  </si>
  <si>
    <t xml:space="preserve">17-1009 TPX </t>
  </si>
  <si>
    <t>Lead Gray</t>
  </si>
  <si>
    <t xml:space="preserve">17-1118 TPX </t>
  </si>
  <si>
    <t>Covert Green</t>
  </si>
  <si>
    <t xml:space="preserve">18-0617 TPX </t>
  </si>
  <si>
    <t xml:space="preserve">15-1306 TPX </t>
  </si>
  <si>
    <t xml:space="preserve">16-1105 TPX </t>
  </si>
  <si>
    <t xml:space="preserve">16-1106 TPX </t>
  </si>
  <si>
    <t xml:space="preserve">17-1312 TPX </t>
  </si>
  <si>
    <t xml:space="preserve">17-1310 TPX </t>
  </si>
  <si>
    <t xml:space="preserve">17-0808 TPX </t>
  </si>
  <si>
    <t>Pine Bark</t>
  </si>
  <si>
    <t xml:space="preserve">17-1410 TPX </t>
  </si>
  <si>
    <t xml:space="preserve">14-0002 TPX </t>
  </si>
  <si>
    <t xml:space="preserve">16-0906 TPX </t>
  </si>
  <si>
    <t xml:space="preserve">16-1107 TPX </t>
  </si>
  <si>
    <t xml:space="preserve">16-1407 TPX </t>
  </si>
  <si>
    <t xml:space="preserve">18-1110 TPX </t>
  </si>
  <si>
    <t xml:space="preserve">18-1112 TPX </t>
  </si>
  <si>
    <t xml:space="preserve">18-0513 TPX </t>
  </si>
  <si>
    <t xml:space="preserve">13-0401 TPX </t>
  </si>
  <si>
    <t xml:space="preserve">13-0000 TPX </t>
  </si>
  <si>
    <t xml:space="preserve">13-5304 TPX </t>
  </si>
  <si>
    <t xml:space="preserve">13-0403 TPX </t>
  </si>
  <si>
    <t xml:space="preserve">14-1106 TPX </t>
  </si>
  <si>
    <t xml:space="preserve">15-1305 TPX </t>
  </si>
  <si>
    <t xml:space="preserve">16-0806 TPX </t>
  </si>
  <si>
    <t xml:space="preserve">13-0002 TPX </t>
  </si>
  <si>
    <t xml:space="preserve">14-0000 TPX </t>
  </si>
  <si>
    <t xml:space="preserve">15-4503 TPX </t>
  </si>
  <si>
    <t xml:space="preserve">16-1305 TPX </t>
  </si>
  <si>
    <t xml:space="preserve">16-1406 TPX </t>
  </si>
  <si>
    <t xml:space="preserve">17-1210 TPX </t>
  </si>
  <si>
    <t xml:space="preserve">17-1212 TPX </t>
  </si>
  <si>
    <t xml:space="preserve">14-4501 TPX </t>
  </si>
  <si>
    <t xml:space="preserve">14-4500 TPX </t>
  </si>
  <si>
    <t xml:space="preserve">15-6304 TPX </t>
  </si>
  <si>
    <t>London Fog</t>
  </si>
  <si>
    <t xml:space="preserve">16-0207 TPX </t>
  </si>
  <si>
    <t xml:space="preserve">17-0207 TPX </t>
  </si>
  <si>
    <t xml:space="preserve">18-4105 TPX </t>
  </si>
  <si>
    <t xml:space="preserve">18-0510 TPX </t>
  </si>
  <si>
    <t xml:space="preserve">14-4102 TPX </t>
  </si>
  <si>
    <t xml:space="preserve">14-4201 TPX </t>
  </si>
  <si>
    <t xml:space="preserve">13-4303 TPX </t>
  </si>
  <si>
    <t xml:space="preserve">14-4103 TPX </t>
  </si>
  <si>
    <t xml:space="preserve">14-4203 TPX </t>
  </si>
  <si>
    <t xml:space="preserve">15-4101 TPX </t>
  </si>
  <si>
    <t xml:space="preserve">16-4702 TPX </t>
  </si>
  <si>
    <t xml:space="preserve">15-4502 TPX </t>
  </si>
  <si>
    <t xml:space="preserve">15-0000 TPX </t>
  </si>
  <si>
    <t xml:space="preserve">16-5803 TPX </t>
  </si>
  <si>
    <t xml:space="preserve">16-4402 TPX </t>
  </si>
  <si>
    <t xml:space="preserve">17-0205 TPX </t>
  </si>
  <si>
    <t xml:space="preserve">17-1506 TPX </t>
  </si>
  <si>
    <t xml:space="preserve">17-1500 TPX </t>
  </si>
  <si>
    <t xml:space="preserve">14-4503 TPX </t>
  </si>
  <si>
    <t xml:space="preserve">14-4804 TPX </t>
  </si>
  <si>
    <t>Storm Gray</t>
  </si>
  <si>
    <t xml:space="preserve">15-4003 TPX </t>
  </si>
  <si>
    <t xml:space="preserve">15-4704 TPX </t>
  </si>
  <si>
    <t xml:space="preserve">15-4703 TPX </t>
  </si>
  <si>
    <t>Puritan Gray</t>
  </si>
  <si>
    <t xml:space="preserve">15-4702 TPX </t>
  </si>
  <si>
    <t>Wrought Iron</t>
  </si>
  <si>
    <t xml:space="preserve">16-5904 TPX </t>
  </si>
  <si>
    <t xml:space="preserve">16-3801 TPX </t>
  </si>
  <si>
    <t xml:space="preserve">17-1501 TPX </t>
  </si>
  <si>
    <t>Neutral Gray</t>
  </si>
  <si>
    <t xml:space="preserve">17-4402 TPX </t>
  </si>
  <si>
    <t xml:space="preserve">18-0503 TPX </t>
  </si>
  <si>
    <t xml:space="preserve">18-0000 TPX </t>
  </si>
  <si>
    <t xml:space="preserve">18-5105 TPX </t>
  </si>
  <si>
    <t xml:space="preserve">18-0306 TPX </t>
  </si>
  <si>
    <t xml:space="preserve">14-4002 TPX </t>
  </si>
  <si>
    <t xml:space="preserve">16-0000 TPX </t>
  </si>
  <si>
    <t xml:space="preserve">18-0601 TPX </t>
  </si>
  <si>
    <t>Steel Gray</t>
  </si>
  <si>
    <t xml:space="preserve">18-4005 TPX </t>
  </si>
  <si>
    <t xml:space="preserve">18-5203 TPX </t>
  </si>
  <si>
    <t xml:space="preserve">18-0201 TPX </t>
  </si>
  <si>
    <t xml:space="preserve">19-3908 TPX </t>
  </si>
  <si>
    <t xml:space="preserve">16-3802 TPX </t>
  </si>
  <si>
    <t xml:space="preserve">17-1502 TPX </t>
  </si>
  <si>
    <t>Frost Gray</t>
  </si>
  <si>
    <t xml:space="preserve">17-0000 TPX </t>
  </si>
  <si>
    <t xml:space="preserve">18-3905 TPX </t>
  </si>
  <si>
    <t xml:space="preserve">18-0403 TPX </t>
  </si>
  <si>
    <t xml:space="preserve">19-3905 TPX </t>
  </si>
  <si>
    <t xml:space="preserve">19-3903 TPX </t>
  </si>
  <si>
    <t xml:space="preserve">17-0909 TPX </t>
  </si>
  <si>
    <t xml:space="preserve">19-0810 TPX </t>
  </si>
  <si>
    <t xml:space="preserve">19-0809 TPX </t>
  </si>
  <si>
    <t xml:space="preserve">19-0820 TPX </t>
  </si>
  <si>
    <t xml:space="preserve">18-0615 TPX </t>
  </si>
  <si>
    <t xml:space="preserve">18-0820 TPX </t>
  </si>
  <si>
    <t xml:space="preserve">19-0618 TPX </t>
  </si>
  <si>
    <t xml:space="preserve">19-0822 TPX </t>
  </si>
  <si>
    <t xml:space="preserve">19-0614 TPX </t>
  </si>
  <si>
    <t xml:space="preserve">19-0608 TPX </t>
  </si>
  <si>
    <t xml:space="preserve">19-0405 TPX </t>
  </si>
  <si>
    <t xml:space="preserve">19-0506 TPX </t>
  </si>
  <si>
    <t xml:space="preserve">19-0508 TPX </t>
  </si>
  <si>
    <t>Jet Set</t>
  </si>
  <si>
    <t xml:space="preserve">19-5708 TPX </t>
  </si>
  <si>
    <t xml:space="preserve">18-1306 TPX </t>
  </si>
  <si>
    <t xml:space="preserve">19-3803 TPX </t>
  </si>
  <si>
    <t xml:space="preserve">19-0812 TPX </t>
  </si>
  <si>
    <t xml:space="preserve">19-1111 TPX </t>
  </si>
  <si>
    <t xml:space="preserve">19-1101 TPX </t>
  </si>
  <si>
    <t xml:space="preserve">19-1102 TPX </t>
  </si>
  <si>
    <t xml:space="preserve">19-0000 TPX </t>
  </si>
  <si>
    <t>Jet Black</t>
  </si>
  <si>
    <t xml:space="preserve">19-0303 TPX </t>
  </si>
  <si>
    <t xml:space="preserve">19-4205 TPX </t>
  </si>
  <si>
    <t xml:space="preserve">19-4005 TPX </t>
  </si>
  <si>
    <t xml:space="preserve">19-4203 TPX </t>
  </si>
  <si>
    <t xml:space="preserve">19-4006 TPX </t>
  </si>
  <si>
    <t>Pirate Black</t>
  </si>
  <si>
    <t xml:space="preserve">19-4305 TPX </t>
  </si>
  <si>
    <t xml:space="preserve">19-4007 TPX </t>
  </si>
  <si>
    <t xml:space="preserve">12-1009 TPX </t>
  </si>
  <si>
    <t xml:space="preserve">12-0811 TPX </t>
  </si>
  <si>
    <t xml:space="preserve">13-1010 TPX </t>
  </si>
  <si>
    <t xml:space="preserve">12-0813 TPX </t>
  </si>
  <si>
    <t xml:space="preserve">14-1120 TPX </t>
  </si>
  <si>
    <t xml:space="preserve">13-1014 TPX </t>
  </si>
  <si>
    <t xml:space="preserve">14-1122 TPX </t>
  </si>
  <si>
    <t xml:space="preserve">14-1116 TPX </t>
  </si>
  <si>
    <t xml:space="preserve">14-1118 TPX </t>
  </si>
  <si>
    <t xml:space="preserve">15-1225 TPX </t>
  </si>
  <si>
    <t xml:space="preserve">15-1220 TPX </t>
  </si>
  <si>
    <t xml:space="preserve">16-1334 TPX </t>
  </si>
  <si>
    <t xml:space="preserve">16-1333 TPX </t>
  </si>
  <si>
    <t xml:space="preserve">17-1328 TPX </t>
  </si>
  <si>
    <t xml:space="preserve">15-1116 TPX </t>
  </si>
  <si>
    <t xml:space="preserve">15-1213 TPX </t>
  </si>
  <si>
    <t xml:space="preserve">15-1214 TPX </t>
  </si>
  <si>
    <t xml:space="preserve">15-1314 TPX </t>
  </si>
  <si>
    <t xml:space="preserve">16-1320 TPX </t>
  </si>
  <si>
    <t xml:space="preserve">16-1310 TPX </t>
  </si>
  <si>
    <t xml:space="preserve">16-1212 TPX </t>
  </si>
  <si>
    <t xml:space="preserve">13-0513 TPX </t>
  </si>
  <si>
    <t xml:space="preserve">13-1008 TPX </t>
  </si>
  <si>
    <t xml:space="preserve">14-1112 TPX </t>
  </si>
  <si>
    <t xml:space="preserve">16-0924 TPX </t>
  </si>
  <si>
    <t xml:space="preserve">16-1010 TPX </t>
  </si>
  <si>
    <t xml:space="preserve">16-1315 TPX </t>
  </si>
  <si>
    <t xml:space="preserve">17-1320 TPX </t>
  </si>
  <si>
    <t xml:space="preserve">14-0615 TPX </t>
  </si>
  <si>
    <t xml:space="preserve">15-1217 TPX </t>
  </si>
  <si>
    <t>Taos Taupe</t>
  </si>
  <si>
    <t xml:space="preserve">15-1119 TPX </t>
  </si>
  <si>
    <t xml:space="preserve">16-1324 TPX </t>
  </si>
  <si>
    <t xml:space="preserve">17-1022 TPX </t>
  </si>
  <si>
    <t xml:space="preserve">17-1028 TPX </t>
  </si>
  <si>
    <t xml:space="preserve">17-0935 TPX </t>
  </si>
  <si>
    <t xml:space="preserve">17-1134 TPX </t>
  </si>
  <si>
    <t xml:space="preserve">17-1044 TPX </t>
  </si>
  <si>
    <t xml:space="preserve">17-1327 TPX </t>
  </si>
  <si>
    <t xml:space="preserve">18-1027 TPX </t>
  </si>
  <si>
    <t xml:space="preserve">18-1048 TPX </t>
  </si>
  <si>
    <t xml:space="preserve">18-1033 TPX </t>
  </si>
  <si>
    <t xml:space="preserve">18-1031 TPX </t>
  </si>
  <si>
    <t xml:space="preserve">18-1130 TPX </t>
  </si>
  <si>
    <t xml:space="preserve">18-1222 TPX </t>
  </si>
  <si>
    <t xml:space="preserve">18-1124 TPX </t>
  </si>
  <si>
    <t xml:space="preserve">19-1230 TPX </t>
  </si>
  <si>
    <t xml:space="preserve">19-1217 TPX </t>
  </si>
  <si>
    <t xml:space="preserve">19-1121 TPX </t>
  </si>
  <si>
    <t>Potting Soil</t>
  </si>
  <si>
    <t xml:space="preserve">19-1218 TPX </t>
  </si>
  <si>
    <t xml:space="preserve">18-1022 TPX </t>
  </si>
  <si>
    <t xml:space="preserve">18-1018 TPX </t>
  </si>
  <si>
    <t xml:space="preserve">18-0920 TPX </t>
  </si>
  <si>
    <t xml:space="preserve">18-0928 TPX </t>
  </si>
  <si>
    <t>Coffee Liqueúr</t>
  </si>
  <si>
    <t xml:space="preserve">18-0930 TPX </t>
  </si>
  <si>
    <t xml:space="preserve">19-0815 TPX </t>
  </si>
  <si>
    <t xml:space="preserve">19-0617 TPX </t>
  </si>
  <si>
    <t xml:space="preserve">18-1015 TPX </t>
  </si>
  <si>
    <t xml:space="preserve">18-1016 TPX </t>
  </si>
  <si>
    <t xml:space="preserve">19-1116 TPX </t>
  </si>
  <si>
    <t xml:space="preserve">19-1020 TPX </t>
  </si>
  <si>
    <t>Slate Black</t>
  </si>
  <si>
    <t xml:space="preserve">19-0814 TPX </t>
  </si>
  <si>
    <t xml:space="preserve">19-0912 TPX </t>
  </si>
  <si>
    <t xml:space="preserve">19-0712 TPX </t>
  </si>
  <si>
    <t>Deep Taupe</t>
  </si>
  <si>
    <t xml:space="preserve">18-1312 TPX </t>
  </si>
  <si>
    <t xml:space="preserve">19-1213 TPX </t>
  </si>
  <si>
    <t xml:space="preserve">19-1118 TPX </t>
  </si>
  <si>
    <t xml:space="preserve">19-1015 TPX </t>
  </si>
  <si>
    <t>Seal Brown</t>
  </si>
  <si>
    <t xml:space="preserve">19-1314 TPX </t>
  </si>
  <si>
    <t xml:space="preserve">19-1016 TPX </t>
  </si>
  <si>
    <t>Coffee Bean</t>
  </si>
  <si>
    <t xml:space="preserve">19-0915 TPX </t>
  </si>
  <si>
    <t xml:space="preserve">12-1006 TPX </t>
  </si>
  <si>
    <t xml:space="preserve">12-1007 TPX </t>
  </si>
  <si>
    <t xml:space="preserve">12-1005 TPX </t>
  </si>
  <si>
    <t>Sun Kiss</t>
  </si>
  <si>
    <t xml:space="preserve">12-0807 TPX </t>
  </si>
  <si>
    <t xml:space="preserve">13-1011 TPX </t>
  </si>
  <si>
    <t xml:space="preserve">14-1210 TPX </t>
  </si>
  <si>
    <t xml:space="preserve">13-1013 TPX </t>
  </si>
  <si>
    <t xml:space="preserve">12-0601 TPX </t>
  </si>
  <si>
    <t xml:space="preserve">13-1108 TPX </t>
  </si>
  <si>
    <t xml:space="preserve">13-1106 TPX </t>
  </si>
  <si>
    <t xml:space="preserve">14-1209 TPX </t>
  </si>
  <si>
    <t xml:space="preserve">15-1308 TPX </t>
  </si>
  <si>
    <t xml:space="preserve">15-1215 TPX </t>
  </si>
  <si>
    <t xml:space="preserve">16-1210 TPX </t>
  </si>
  <si>
    <t xml:space="preserve">16-1318 TPX </t>
  </si>
  <si>
    <t xml:space="preserve">16-1412 TPX </t>
  </si>
  <si>
    <t xml:space="preserve">16-1415 TPX </t>
  </si>
  <si>
    <t xml:space="preserve">16-1414 TPX </t>
  </si>
  <si>
    <t xml:space="preserve">17-1418 TPX </t>
  </si>
  <si>
    <t xml:space="preserve">17-1321 TPX </t>
  </si>
  <si>
    <t xml:space="preserve">17-1319 TPX </t>
  </si>
  <si>
    <t xml:space="preserve">15-1309 TPX </t>
  </si>
  <si>
    <t xml:space="preserve">14-1212 TPX </t>
  </si>
  <si>
    <t>Rugby Tan</t>
  </si>
  <si>
    <t xml:space="preserve">15-1315 TPX </t>
  </si>
  <si>
    <t xml:space="preserve">16-1221 TPX </t>
  </si>
  <si>
    <t xml:space="preserve">17-1223 TPX </t>
  </si>
  <si>
    <t xml:space="preserve">17-1322 TPX </t>
  </si>
  <si>
    <t xml:space="preserve">17-1417 TPX </t>
  </si>
  <si>
    <t xml:space="preserve">14-1213 TPX </t>
  </si>
  <si>
    <t xml:space="preserve">17-1225 TPX </t>
  </si>
  <si>
    <t xml:space="preserve">16-1323 TPX </t>
  </si>
  <si>
    <t xml:space="preserve">17-1226 TPX </t>
  </si>
  <si>
    <t xml:space="preserve">17-1224 TPX </t>
  </si>
  <si>
    <t xml:space="preserve">16-1331 TPX </t>
  </si>
  <si>
    <t xml:space="preserve">16-1327 TPX </t>
  </si>
  <si>
    <t xml:space="preserve">12-0911 TPX </t>
  </si>
  <si>
    <t xml:space="preserve">12-0912 TPX </t>
  </si>
  <si>
    <t xml:space="preserve">12-0913 TPX </t>
  </si>
  <si>
    <t>Pale Peach</t>
  </si>
  <si>
    <t xml:space="preserve">12-0915 TPX </t>
  </si>
  <si>
    <t xml:space="preserve">12-1011 TPX </t>
  </si>
  <si>
    <t xml:space="preserve">13-1114 TPX </t>
  </si>
  <si>
    <t xml:space="preserve">14-1217 TPX </t>
  </si>
  <si>
    <t xml:space="preserve">12-1107 TPX </t>
  </si>
  <si>
    <t xml:space="preserve">12-1008 TPX </t>
  </si>
  <si>
    <t>Scallop Shell</t>
  </si>
  <si>
    <t xml:space="preserve">12-1010 TPX </t>
  </si>
  <si>
    <t xml:space="preserve">12-1209 TPX </t>
  </si>
  <si>
    <t>Pale Dogwood</t>
  </si>
  <si>
    <t xml:space="preserve">13-1404 TPX </t>
  </si>
  <si>
    <t xml:space="preserve">12-1206 TPX </t>
  </si>
  <si>
    <t xml:space="preserve">14-1307 TPX </t>
  </si>
  <si>
    <t xml:space="preserve">13-1405 TPX </t>
  </si>
  <si>
    <t xml:space="preserve">13-1107 TPX </t>
  </si>
  <si>
    <t xml:space="preserve">12-1404 TPX </t>
  </si>
  <si>
    <t>Evening Sand</t>
  </si>
  <si>
    <t xml:space="preserve">14-1311 TPX </t>
  </si>
  <si>
    <t xml:space="preserve">15-1317 TPX </t>
  </si>
  <si>
    <t xml:space="preserve">16-1317 TPX </t>
  </si>
  <si>
    <t>Café au Lait</t>
  </si>
  <si>
    <t xml:space="preserve">17-1227 TPX </t>
  </si>
  <si>
    <t xml:space="preserve">14-1310 TPX </t>
  </si>
  <si>
    <t>Pale Blush</t>
  </si>
  <si>
    <t xml:space="preserve">14-1312 TPX </t>
  </si>
  <si>
    <t xml:space="preserve">14-1313 TPX </t>
  </si>
  <si>
    <t xml:space="preserve">14-1314 TPX </t>
  </si>
  <si>
    <t xml:space="preserve">15-1316 TPX </t>
  </si>
  <si>
    <t xml:space="preserve">16-1219 TPX </t>
  </si>
  <si>
    <t xml:space="preserve">16-1422 TPX </t>
  </si>
  <si>
    <t xml:space="preserve">13-1109 TPX </t>
  </si>
  <si>
    <t xml:space="preserve">15-1319 TPX </t>
  </si>
  <si>
    <t xml:space="preserve">15-1318 TPX </t>
  </si>
  <si>
    <t xml:space="preserve">14-1220 TPX </t>
  </si>
  <si>
    <t xml:space="preserve">15-1327 TPX </t>
  </si>
  <si>
    <t xml:space="preserve">15-1322 TPX </t>
  </si>
  <si>
    <t>Café Crème</t>
  </si>
  <si>
    <t xml:space="preserve">16-1220 TPX </t>
  </si>
  <si>
    <t xml:space="preserve">16-1235 TPX </t>
  </si>
  <si>
    <t xml:space="preserve">16-1341 TPX </t>
  </si>
  <si>
    <t xml:space="preserve">16-1336 TPX </t>
  </si>
  <si>
    <t xml:space="preserve">17-1137 TPX </t>
  </si>
  <si>
    <t xml:space="preserve">16-1432 TPX </t>
  </si>
  <si>
    <t xml:space="preserve">17-1330 TPX </t>
  </si>
  <si>
    <t xml:space="preserve">18-1030 TPX </t>
  </si>
  <si>
    <t xml:space="preserve">17-1230 TPX </t>
  </si>
  <si>
    <t xml:space="preserve">17-1430 TPX </t>
  </si>
  <si>
    <t xml:space="preserve">17-1143 TPX </t>
  </si>
  <si>
    <t xml:space="preserve">17-1336 TPX </t>
  </si>
  <si>
    <t xml:space="preserve">17-1340 TPX </t>
  </si>
  <si>
    <t xml:space="preserve">18-1142 TPX </t>
  </si>
  <si>
    <t xml:space="preserve">18-1154 TPX </t>
  </si>
  <si>
    <t xml:space="preserve">16-1328 TPX </t>
  </si>
  <si>
    <t xml:space="preserve">16-1439 TPX </t>
  </si>
  <si>
    <t xml:space="preserve">17-1147 TPX </t>
  </si>
  <si>
    <t xml:space="preserve">18-1239 TPX </t>
  </si>
  <si>
    <t xml:space="preserve">18-1244 TPX </t>
  </si>
  <si>
    <t xml:space="preserve">18-1140 TPX </t>
  </si>
  <si>
    <t>Tortoise Shell</t>
  </si>
  <si>
    <t xml:space="preserve">19-1241 TPX </t>
  </si>
  <si>
    <t xml:space="preserve">16-1332 TPX </t>
  </si>
  <si>
    <t xml:space="preserve">16-1429 TPX </t>
  </si>
  <si>
    <t xml:space="preserve">17-1436 TPX </t>
  </si>
  <si>
    <t xml:space="preserve">17-1347 TPX </t>
  </si>
  <si>
    <t>Mecca Orange</t>
  </si>
  <si>
    <t xml:space="preserve">18-1450 TPX </t>
  </si>
  <si>
    <t xml:space="preserve">18-1248 TPX </t>
  </si>
  <si>
    <t xml:space="preserve">18-1250 TPX </t>
  </si>
  <si>
    <t xml:space="preserve">13-1012 TPX </t>
  </si>
  <si>
    <t xml:space="preserve">14-1012 TPX </t>
  </si>
  <si>
    <t>Pale Gold</t>
  </si>
  <si>
    <t xml:space="preserve">15-0927 TPX </t>
  </si>
  <si>
    <t xml:space="preserve">16-0836 TPX </t>
  </si>
  <si>
    <t xml:space="preserve">16-1325 TPX </t>
  </si>
  <si>
    <t xml:space="preserve">18-1537 TPX </t>
  </si>
  <si>
    <t xml:space="preserve">14-5002 TPX </t>
  </si>
  <si>
    <t xml:space="preserve">17-1422 TPX </t>
  </si>
  <si>
    <t xml:space="preserve">18-1321 TPX </t>
  </si>
  <si>
    <t xml:space="preserve">18-1314 TPX </t>
  </si>
  <si>
    <t xml:space="preserve">18-1320 TPX </t>
  </si>
  <si>
    <t>Carob Brown</t>
  </si>
  <si>
    <t xml:space="preserve">18-1229 TPX </t>
  </si>
  <si>
    <t xml:space="preserve">18-1235 TPX </t>
  </si>
  <si>
    <t xml:space="preserve">18-1137 TPX </t>
  </si>
  <si>
    <t xml:space="preserve">18-1433 TPX </t>
  </si>
  <si>
    <t>Baked Clay</t>
  </si>
  <si>
    <t xml:space="preserve">18-1441 TPX </t>
  </si>
  <si>
    <t xml:space="preserve">18-1336 TPX </t>
  </si>
  <si>
    <t xml:space="preserve">18-1242 TPX </t>
  </si>
  <si>
    <t>Rustic Brown</t>
  </si>
  <si>
    <t xml:space="preserve">18-1238 TPX </t>
  </si>
  <si>
    <t xml:space="preserve">18-1230 TPX </t>
  </si>
  <si>
    <t xml:space="preserve">19-1333 TPX </t>
  </si>
  <si>
    <t xml:space="preserve">19-1228 TPX </t>
  </si>
  <si>
    <t xml:space="preserve">19-1235 TPX </t>
  </si>
  <si>
    <t xml:space="preserve">19-1320 TPX </t>
  </si>
  <si>
    <t xml:space="preserve">19-1436 TPX </t>
  </si>
  <si>
    <t xml:space="preserve">19-1431 TPX </t>
  </si>
  <si>
    <t xml:space="preserve">19-1430 TPX </t>
  </si>
  <si>
    <t xml:space="preserve">19-1220 TPX </t>
  </si>
  <si>
    <t xml:space="preserve">18-1421 TPX </t>
  </si>
  <si>
    <t xml:space="preserve">18-1326 TPX </t>
  </si>
  <si>
    <t xml:space="preserve">19-1012 TPX </t>
  </si>
  <si>
    <t>Deep Mahogany</t>
  </si>
  <si>
    <t xml:space="preserve">19-1420 TPX </t>
  </si>
  <si>
    <t xml:space="preserve">19-1321 TPX </t>
  </si>
  <si>
    <t xml:space="preserve">19-1322 TPX </t>
  </si>
  <si>
    <t xml:space="preserve">19-1317 TPX </t>
  </si>
  <si>
    <t xml:space="preserve">18-1425 TPX </t>
  </si>
  <si>
    <t xml:space="preserve">19-1334 TPX </t>
  </si>
  <si>
    <t>Arabian Spice</t>
  </si>
  <si>
    <t xml:space="preserve">19-1245 TPX </t>
  </si>
  <si>
    <t xml:space="preserve">19-1325 TPX </t>
  </si>
  <si>
    <t xml:space="preserve">19-1338 TPX </t>
  </si>
  <si>
    <t>Madder Brown</t>
  </si>
  <si>
    <t xml:space="preserve">19-1331 TPX </t>
  </si>
  <si>
    <t xml:space="preserve">19-1327 TPX </t>
  </si>
  <si>
    <t xml:space="preserve">11-0510 TPX </t>
  </si>
  <si>
    <t xml:space="preserve">11-0617 TPX </t>
  </si>
  <si>
    <t>Double Cream</t>
  </si>
  <si>
    <t xml:space="preserve">12-0715 TPX </t>
  </si>
  <si>
    <t xml:space="preserve">13-0822 TPX </t>
  </si>
  <si>
    <t xml:space="preserve">13-0922 TPX </t>
  </si>
  <si>
    <t xml:space="preserve">14-0935 TPX </t>
  </si>
  <si>
    <t xml:space="preserve">14-1031 TPX </t>
  </si>
  <si>
    <t xml:space="preserve">14-1110 TPX </t>
  </si>
  <si>
    <t xml:space="preserve">13-0715 TPX </t>
  </si>
  <si>
    <t xml:space="preserve">13-0915 TPX </t>
  </si>
  <si>
    <t xml:space="preserve">13-0613 TPX </t>
  </si>
  <si>
    <t xml:space="preserve">14-0925 TPX </t>
  </si>
  <si>
    <t xml:space="preserve">12-0619 TPX </t>
  </si>
  <si>
    <t xml:space="preserve">15-0719 TPX </t>
  </si>
  <si>
    <t>Lemon Grass</t>
  </si>
  <si>
    <t xml:space="preserve">12-0626 TPX </t>
  </si>
  <si>
    <t xml:space="preserve">13-0725 TPX </t>
  </si>
  <si>
    <t>Golden Mist</t>
  </si>
  <si>
    <t xml:space="preserve">13-0624 TPX </t>
  </si>
  <si>
    <t xml:space="preserve">14-0826 TPX </t>
  </si>
  <si>
    <t xml:space="preserve">14-0740 TPX </t>
  </si>
  <si>
    <t xml:space="preserve">15-0643 TPX </t>
  </si>
  <si>
    <t xml:space="preserve">16-0847 TPX </t>
  </si>
  <si>
    <t xml:space="preserve">14-0626 TPX </t>
  </si>
  <si>
    <t xml:space="preserve">14-0647 TPX </t>
  </si>
  <si>
    <t xml:space="preserve">13-0640 TPX </t>
  </si>
  <si>
    <t xml:space="preserve">14-0755 TPX </t>
  </si>
  <si>
    <t xml:space="preserve">15-0743 TPX </t>
  </si>
  <si>
    <t xml:space="preserve">16-0742 TPX </t>
  </si>
  <si>
    <t>Golden Palm</t>
  </si>
  <si>
    <t xml:space="preserve">17-0839 TPX </t>
  </si>
  <si>
    <t xml:space="preserve">14-1025 TPX </t>
  </si>
  <si>
    <t xml:space="preserve">14-0721 TPX </t>
  </si>
  <si>
    <t xml:space="preserve">15-0730 TPX </t>
  </si>
  <si>
    <t xml:space="preserve">15-0732 TPX </t>
  </si>
  <si>
    <t>Golden Green</t>
  </si>
  <si>
    <t xml:space="preserve">15-0636 TPX </t>
  </si>
  <si>
    <t xml:space="preserve">16-0730 TPX </t>
  </si>
  <si>
    <t xml:space="preserve">16-0737 TPX </t>
  </si>
  <si>
    <t xml:space="preserve">12-0722 TPX </t>
  </si>
  <si>
    <t xml:space="preserve">11-0616 TPX </t>
  </si>
  <si>
    <t xml:space="preserve">11-0710 TPX </t>
  </si>
  <si>
    <t xml:space="preserve">11-0618 TPX </t>
  </si>
  <si>
    <t xml:space="preserve">12-0721 TPX </t>
  </si>
  <si>
    <t xml:space="preserve">11-0620 TPX </t>
  </si>
  <si>
    <t xml:space="preserve">12-0740 TPX </t>
  </si>
  <si>
    <t xml:space="preserve">14-0827 TPX </t>
  </si>
  <si>
    <t xml:space="preserve">14-0636 TPX </t>
  </si>
  <si>
    <t xml:space="preserve">13-0632 TPX </t>
  </si>
  <si>
    <t xml:space="preserve">13-0720 TPX </t>
  </si>
  <si>
    <t xml:space="preserve">12-0633 TPX </t>
  </si>
  <si>
    <t xml:space="preserve">12-0738 TPX </t>
  </si>
  <si>
    <t xml:space="preserve">13-0739 TPX </t>
  </si>
  <si>
    <t xml:space="preserve">12-0642 TPX </t>
  </si>
  <si>
    <t xml:space="preserve">13-0648 TPX </t>
  </si>
  <si>
    <t xml:space="preserve">13-0746 TPX </t>
  </si>
  <si>
    <t xml:space="preserve">12-0643 TPX </t>
  </si>
  <si>
    <t xml:space="preserve">12-0752 TPX </t>
  </si>
  <si>
    <t>Empire Yellow</t>
  </si>
  <si>
    <t xml:space="preserve">14-0756 TPX </t>
  </si>
  <si>
    <t xml:space="preserve">13-0752 TPX </t>
  </si>
  <si>
    <t xml:space="preserve">14-0848 TPX </t>
  </si>
  <si>
    <t>Aspen Gold</t>
  </si>
  <si>
    <t xml:space="preserve">13-0850 TPX </t>
  </si>
  <si>
    <t xml:space="preserve">13-0758 TPX </t>
  </si>
  <si>
    <t xml:space="preserve">13-0858 TPX </t>
  </si>
  <si>
    <t>Cyber Yellow</t>
  </si>
  <si>
    <t xml:space="preserve">14-0760 TPX </t>
  </si>
  <si>
    <t xml:space="preserve">14-0852 TPX </t>
  </si>
  <si>
    <t>Lemon Chrome</t>
  </si>
  <si>
    <t xml:space="preserve">13-0859 TPX </t>
  </si>
  <si>
    <t xml:space="preserve">12-0720 TPX </t>
  </si>
  <si>
    <t>Pale Banana</t>
  </si>
  <si>
    <t xml:space="preserve">12-0824 TPX </t>
  </si>
  <si>
    <t xml:space="preserve">12-0825 TPX </t>
  </si>
  <si>
    <t xml:space="preserve">12-0727 TPX </t>
  </si>
  <si>
    <t>Lemon Drop</t>
  </si>
  <si>
    <t xml:space="preserve">12-0736 TPX </t>
  </si>
  <si>
    <t xml:space="preserve">13-0755 TPX </t>
  </si>
  <si>
    <t xml:space="preserve">14-0754 TPX </t>
  </si>
  <si>
    <t xml:space="preserve">14-0837 TPX </t>
  </si>
  <si>
    <t xml:space="preserve">15-0942 TPX </t>
  </si>
  <si>
    <t xml:space="preserve">16-0946 TPX </t>
  </si>
  <si>
    <t xml:space="preserve">16-0954 TPX </t>
  </si>
  <si>
    <t xml:space="preserve">16-0953 TPX </t>
  </si>
  <si>
    <t>Ceylon Yellow</t>
  </si>
  <si>
    <t xml:space="preserve">15-0850 TPX </t>
  </si>
  <si>
    <t>Lemon Curry</t>
  </si>
  <si>
    <t xml:space="preserve">15-0751 TPX </t>
  </si>
  <si>
    <t xml:space="preserve">15-1132 TPX </t>
  </si>
  <si>
    <t xml:space="preserve">16-1126 TPX </t>
  </si>
  <si>
    <t>Mustard Gold</t>
  </si>
  <si>
    <t xml:space="preserve">16-1133 TPX </t>
  </si>
  <si>
    <t xml:space="preserve">16-0948 TPX </t>
  </si>
  <si>
    <t>Nugget Gold</t>
  </si>
  <si>
    <t xml:space="preserve">16-0952 TPX </t>
  </si>
  <si>
    <t xml:space="preserve">15-0948 TPX </t>
  </si>
  <si>
    <t>Golden Yellow</t>
  </si>
  <si>
    <t xml:space="preserve">15-0953 TPX </t>
  </si>
  <si>
    <t xml:space="preserve">14-1036 TPX </t>
  </si>
  <si>
    <t xml:space="preserve">16-0945 TPX </t>
  </si>
  <si>
    <t xml:space="preserve">16-0947 TPX </t>
  </si>
  <si>
    <t>Honey Gold</t>
  </si>
  <si>
    <t xml:space="preserve">15-1142 TPX </t>
  </si>
  <si>
    <t xml:space="preserve">16-1139 TPX </t>
  </si>
  <si>
    <t xml:space="preserve">15-1046 TPX </t>
  </si>
  <si>
    <t xml:space="preserve">16-0950 TPX </t>
  </si>
  <si>
    <t xml:space="preserve">14-1113 TPX </t>
  </si>
  <si>
    <t xml:space="preserve">16-0928 TPX </t>
  </si>
  <si>
    <t>Prairie Sand</t>
  </si>
  <si>
    <t xml:space="preserve">16-1326 TPX </t>
  </si>
  <si>
    <t>Honey Mustard</t>
  </si>
  <si>
    <t xml:space="preserve">17-1047 TPX </t>
  </si>
  <si>
    <t xml:space="preserve">17-1129 TPX </t>
  </si>
  <si>
    <t>Golden Brown</t>
  </si>
  <si>
    <t xml:space="preserve">18-0940 TPX </t>
  </si>
  <si>
    <t>Bronze Brown</t>
  </si>
  <si>
    <t xml:space="preserve">18-0937 TPX </t>
  </si>
  <si>
    <t xml:space="preserve">17-1045 TPX </t>
  </si>
  <si>
    <t>Bone Brown</t>
  </si>
  <si>
    <t xml:space="preserve">17-1128 TPX </t>
  </si>
  <si>
    <t xml:space="preserve">17-1125 TPX </t>
  </si>
  <si>
    <t xml:space="preserve">17-1036 TPX </t>
  </si>
  <si>
    <t xml:space="preserve">17-0942 TPX </t>
  </si>
  <si>
    <t xml:space="preserve">18-0939 TPX </t>
  </si>
  <si>
    <t xml:space="preserve">19-1034 TPX </t>
  </si>
  <si>
    <t xml:space="preserve">13-0840 TPX </t>
  </si>
  <si>
    <t xml:space="preserve">13-0941 TPX </t>
  </si>
  <si>
    <t xml:space="preserve">14-0850 TPX </t>
  </si>
  <si>
    <t xml:space="preserve">14-0846 TPX </t>
  </si>
  <si>
    <t>Golden Rod</t>
  </si>
  <si>
    <t xml:space="preserve">14-0951 TPX </t>
  </si>
  <si>
    <t xml:space="preserve">15-0955 TPX </t>
  </si>
  <si>
    <t xml:space="preserve">14-0957 TPX </t>
  </si>
  <si>
    <t>Golden Haze</t>
  </si>
  <si>
    <t xml:space="preserve">12-0826 TPX </t>
  </si>
  <si>
    <t xml:space="preserve">14-0936 TPX </t>
  </si>
  <si>
    <t xml:space="preserve">14-1038 TPX </t>
  </si>
  <si>
    <t xml:space="preserve">13-0932 TPX </t>
  </si>
  <si>
    <t xml:space="preserve">14-0847 TPX </t>
  </si>
  <si>
    <t xml:space="preserve">13-0940 TPX </t>
  </si>
  <si>
    <t>Golden Cream</t>
  </si>
  <si>
    <t xml:space="preserve">13-0939 TPX </t>
  </si>
  <si>
    <t xml:space="preserve">13-1025 TPX </t>
  </si>
  <si>
    <t xml:space="preserve">13-0935 TPX </t>
  </si>
  <si>
    <t>Pale Marigold</t>
  </si>
  <si>
    <t xml:space="preserve">13-0945 TPX </t>
  </si>
  <si>
    <t xml:space="preserve">13-0942 TPX </t>
  </si>
  <si>
    <t xml:space="preserve">14-1045 TPX </t>
  </si>
  <si>
    <t>Golden Apricot</t>
  </si>
  <si>
    <t xml:space="preserve">14-1041 TPX </t>
  </si>
  <si>
    <t xml:space="preserve">14-0941 TPX </t>
  </si>
  <si>
    <t xml:space="preserve">13-0947 TPX </t>
  </si>
  <si>
    <t xml:space="preserve">14-0955 TPX </t>
  </si>
  <si>
    <t xml:space="preserve">15-1050 TPX </t>
  </si>
  <si>
    <t xml:space="preserve">15-1049 TPX </t>
  </si>
  <si>
    <t xml:space="preserve">16-1054 TPX </t>
  </si>
  <si>
    <t>Buckthorn Brown</t>
  </si>
  <si>
    <t xml:space="preserve">18-0935 TPX </t>
  </si>
  <si>
    <t xml:space="preserve">18-0950 TPX </t>
  </si>
  <si>
    <t xml:space="preserve">16-0940 TPX </t>
  </si>
  <si>
    <t xml:space="preserve">16-1144 TPX </t>
  </si>
  <si>
    <t>Honey Yellow</t>
  </si>
  <si>
    <t xml:space="preserve">16-1143 TPX </t>
  </si>
  <si>
    <t xml:space="preserve">17-1040 TPX </t>
  </si>
  <si>
    <t xml:space="preserve">17-1048 TPX </t>
  </si>
  <si>
    <t xml:space="preserve">18-1160 TPX </t>
  </si>
  <si>
    <t xml:space="preserve">18-0933 TPX </t>
  </si>
  <si>
    <t xml:space="preserve">13-1016 TPX </t>
  </si>
  <si>
    <t>Honey Peach</t>
  </si>
  <si>
    <t xml:space="preserve">13-1015 TPX </t>
  </si>
  <si>
    <t xml:space="preserve">13-1018 TPX </t>
  </si>
  <si>
    <t>Golden Straw</t>
  </si>
  <si>
    <t xml:space="preserve">12-0921 TPX </t>
  </si>
  <si>
    <t xml:space="preserve">13-1024 TPX </t>
  </si>
  <si>
    <t xml:space="preserve">14-1127 TPX </t>
  </si>
  <si>
    <t xml:space="preserve">15-1231 TPX </t>
  </si>
  <si>
    <t>Golden Fleece</t>
  </si>
  <si>
    <t xml:space="preserve">12-0822 TPX </t>
  </si>
  <si>
    <t xml:space="preserve">13-1031 TPX </t>
  </si>
  <si>
    <t xml:space="preserve">13-1030 TPX </t>
  </si>
  <si>
    <t xml:space="preserve">13-1027 TPX </t>
  </si>
  <si>
    <t xml:space="preserve">14-1128 TPX </t>
  </si>
  <si>
    <t xml:space="preserve">15-1145 TPX </t>
  </si>
  <si>
    <t xml:space="preserve">14-1051 TPX </t>
  </si>
  <si>
    <t xml:space="preserve">14-1050 TPX </t>
  </si>
  <si>
    <t>Golden Nugget</t>
  </si>
  <si>
    <t xml:space="preserve">16-1142 TPX </t>
  </si>
  <si>
    <t xml:space="preserve">15-1147 TPX </t>
  </si>
  <si>
    <t xml:space="preserve">16-1148 TPX </t>
  </si>
  <si>
    <t xml:space="preserve">16-1342 TPX </t>
  </si>
  <si>
    <t xml:space="preserve">16-1140 TPX </t>
  </si>
  <si>
    <t>Golden Oak</t>
  </si>
  <si>
    <t xml:space="preserve">17-1046 TPX </t>
  </si>
  <si>
    <t xml:space="preserve">15-1062 TPX </t>
  </si>
  <si>
    <t xml:space="preserve">14-1064 TPX </t>
  </si>
  <si>
    <t xml:space="preserve">15-1054 TPX </t>
  </si>
  <si>
    <t xml:space="preserve">14-1159 TPX </t>
  </si>
  <si>
    <t xml:space="preserve">15-1058 TPX </t>
  </si>
  <si>
    <t xml:space="preserve">15-1153 TPX </t>
  </si>
  <si>
    <t xml:space="preserve">15-1150 TPX </t>
  </si>
  <si>
    <t xml:space="preserve">13-1020 TPX </t>
  </si>
  <si>
    <t xml:space="preserve">14-1133 TPX </t>
  </si>
  <si>
    <t xml:space="preserve">15-1234 TPX </t>
  </si>
  <si>
    <t xml:space="preserve">15-1237 TPX </t>
  </si>
  <si>
    <t xml:space="preserve">16-1150 TPX </t>
  </si>
  <si>
    <t>Golden Ochre</t>
  </si>
  <si>
    <t xml:space="preserve">16-1346 TPX </t>
  </si>
  <si>
    <t xml:space="preserve">16-1443 TPX </t>
  </si>
  <si>
    <t xml:space="preserve">14-1231 TPX </t>
  </si>
  <si>
    <t xml:space="preserve">14-1135 TPX </t>
  </si>
  <si>
    <t xml:space="preserve">14-1139 TPX </t>
  </si>
  <si>
    <t xml:space="preserve">15-1245 TPX </t>
  </si>
  <si>
    <t xml:space="preserve">15-1242 TPX </t>
  </si>
  <si>
    <t xml:space="preserve">16-1338 TPX </t>
  </si>
  <si>
    <t xml:space="preserve">16-1337 TPX </t>
  </si>
  <si>
    <t xml:space="preserve">16-1255 TPX </t>
  </si>
  <si>
    <t xml:space="preserve">16-1253 TPX </t>
  </si>
  <si>
    <t xml:space="preserve">16-1350 TPX </t>
  </si>
  <si>
    <t>Jaffa Orange</t>
  </si>
  <si>
    <t xml:space="preserve">16-1454 TPX </t>
  </si>
  <si>
    <t xml:space="preserve">17-1353 TPX </t>
  </si>
  <si>
    <t xml:space="preserve">16-1448 TPX </t>
  </si>
  <si>
    <t xml:space="preserve">16-1260 TPX </t>
  </si>
  <si>
    <t xml:space="preserve">15-1160 TPX </t>
  </si>
  <si>
    <t>Flame Orange</t>
  </si>
  <si>
    <t xml:space="preserve">15-1157 TPX </t>
  </si>
  <si>
    <t xml:space="preserve">15-1164 TPX </t>
  </si>
  <si>
    <t xml:space="preserve">15-1263 TPX </t>
  </si>
  <si>
    <t>Sun Orange</t>
  </si>
  <si>
    <t xml:space="preserve">16-1257 TPX </t>
  </si>
  <si>
    <t xml:space="preserve">16-1356 TPX </t>
  </si>
  <si>
    <t xml:space="preserve">17-1350 TPX </t>
  </si>
  <si>
    <t xml:space="preserve">16-1343 TPX </t>
  </si>
  <si>
    <t xml:space="preserve">15-1247 TPX </t>
  </si>
  <si>
    <t xml:space="preserve">16-1357 TPX </t>
  </si>
  <si>
    <t xml:space="preserve">16-1359 TPX </t>
  </si>
  <si>
    <t xml:space="preserve">16-1459 TPX </t>
  </si>
  <si>
    <t>Golden Poppy</t>
  </si>
  <si>
    <t xml:space="preserve">16-1462 TPX </t>
  </si>
  <si>
    <t xml:space="preserve">16-1364 TPX </t>
  </si>
  <si>
    <t xml:space="preserve">16-1360 TPX </t>
  </si>
  <si>
    <t xml:space="preserve">16-1349 TPX </t>
  </si>
  <si>
    <t xml:space="preserve">16-1361 TPX </t>
  </si>
  <si>
    <t xml:space="preserve">16-1452 TPX </t>
  </si>
  <si>
    <t>Red Orange</t>
  </si>
  <si>
    <t xml:space="preserve">17-1464 TPX </t>
  </si>
  <si>
    <t xml:space="preserve">16-1362 TPX </t>
  </si>
  <si>
    <t xml:space="preserve">17-1462 TPX </t>
  </si>
  <si>
    <t xml:space="preserve">13-1026 TPX </t>
  </si>
  <si>
    <t xml:space="preserve">12-0917 TPX </t>
  </si>
  <si>
    <t xml:space="preserve">13-1017 TPX </t>
  </si>
  <si>
    <t xml:space="preserve">14-1225 TPX </t>
  </si>
  <si>
    <t xml:space="preserve">13-1019 TPX </t>
  </si>
  <si>
    <t xml:space="preserve">13-1022 TPX </t>
  </si>
  <si>
    <t xml:space="preserve">13-1023 TPX </t>
  </si>
  <si>
    <t>Prairie Sunset</t>
  </si>
  <si>
    <t xml:space="preserve">13-1021 TPX </t>
  </si>
  <si>
    <t xml:space="preserve">14-1224 TPX </t>
  </si>
  <si>
    <t xml:space="preserve">14-1230 TPX </t>
  </si>
  <si>
    <t xml:space="preserve">15-1333 TPX </t>
  </si>
  <si>
    <t xml:space="preserve">16-1340 TPX </t>
  </si>
  <si>
    <t xml:space="preserve">16-1435 TPX </t>
  </si>
  <si>
    <t xml:space="preserve">17-1446 TPX </t>
  </si>
  <si>
    <t xml:space="preserve">14-1227 TPX </t>
  </si>
  <si>
    <t xml:space="preserve">15-1239 TPX </t>
  </si>
  <si>
    <t xml:space="preserve">15-1331 TPX </t>
  </si>
  <si>
    <t xml:space="preserve">15-1334 TPX </t>
  </si>
  <si>
    <t xml:space="preserve">15-1340 TPX </t>
  </si>
  <si>
    <t xml:space="preserve">16-1442 TPX </t>
  </si>
  <si>
    <t xml:space="preserve">16-1344 TPX </t>
  </si>
  <si>
    <t xml:space="preserve">16-1441 TPX </t>
  </si>
  <si>
    <t xml:space="preserve">16-1440 TPX </t>
  </si>
  <si>
    <t xml:space="preserve">17-1444 TPX </t>
  </si>
  <si>
    <t xml:space="preserve">16-1450 TPX </t>
  </si>
  <si>
    <t xml:space="preserve">18-1447 TPX </t>
  </si>
  <si>
    <t xml:space="preserve">18-1354 TPX </t>
  </si>
  <si>
    <t xml:space="preserve">18-1448 TPX </t>
  </si>
  <si>
    <t xml:space="preserve">18-1535 TPX </t>
  </si>
  <si>
    <t xml:space="preserve">18-1451 TPX </t>
  </si>
  <si>
    <t xml:space="preserve">18-1343 TPX </t>
  </si>
  <si>
    <t xml:space="preserve">19-1250 TPX </t>
  </si>
  <si>
    <t xml:space="preserve">18-1444 TPX </t>
  </si>
  <si>
    <t xml:space="preserve">18-1540 TPX </t>
  </si>
  <si>
    <t xml:space="preserve">18-1547 TPX </t>
  </si>
  <si>
    <t xml:space="preserve">13-1318 TPX </t>
  </si>
  <si>
    <t xml:space="preserve">14-1219 TPX </t>
  </si>
  <si>
    <t xml:space="preserve">14-1318 TPX </t>
  </si>
  <si>
    <t xml:space="preserve">14-1316 TPX </t>
  </si>
  <si>
    <t xml:space="preserve">16-1330 TPX </t>
  </si>
  <si>
    <t xml:space="preserve">15-1523 TPX </t>
  </si>
  <si>
    <t xml:space="preserve">17-1341 TPX </t>
  </si>
  <si>
    <t xml:space="preserve">16-1329 TPX </t>
  </si>
  <si>
    <t xml:space="preserve">16-1431 TPX </t>
  </si>
  <si>
    <t>Terra Cotta</t>
  </si>
  <si>
    <t xml:space="preserve">16-1526 TPX </t>
  </si>
  <si>
    <t xml:space="preserve">17-1524 TPX </t>
  </si>
  <si>
    <t xml:space="preserve">18-1436 TPX </t>
  </si>
  <si>
    <t xml:space="preserve">17-1525 TPX </t>
  </si>
  <si>
    <t>Withered Rose</t>
  </si>
  <si>
    <t xml:space="preserve">18-1435 TPX </t>
  </si>
  <si>
    <t xml:space="preserve">16-1522 TPX </t>
  </si>
  <si>
    <t xml:space="preserve">17-1514 TPX </t>
  </si>
  <si>
    <t xml:space="preserve">17-1518 TPX </t>
  </si>
  <si>
    <t xml:space="preserve">17-1424 TPX </t>
  </si>
  <si>
    <t xml:space="preserve">17-1520 TPX </t>
  </si>
  <si>
    <t xml:space="preserve">18-1630 TPX </t>
  </si>
  <si>
    <t xml:space="preserve">18-1438 TPX </t>
  </si>
  <si>
    <t xml:space="preserve">17-1540 TPX </t>
  </si>
  <si>
    <t xml:space="preserve">17-1532 TPX </t>
  </si>
  <si>
    <t xml:space="preserve">18-1536 TPX </t>
  </si>
  <si>
    <t xml:space="preserve">18-1346 TPX </t>
  </si>
  <si>
    <t xml:space="preserve">18-1434 TPX </t>
  </si>
  <si>
    <t xml:space="preserve">18-1443 TPX </t>
  </si>
  <si>
    <t xml:space="preserve">18-1350 TPX </t>
  </si>
  <si>
    <t xml:space="preserve">18-1629 TPX </t>
  </si>
  <si>
    <t>Baked Apple</t>
  </si>
  <si>
    <t xml:space="preserve">18-1648 TPX </t>
  </si>
  <si>
    <t xml:space="preserve">18-1658 TPX </t>
  </si>
  <si>
    <t xml:space="preserve">18-1449 TPX </t>
  </si>
  <si>
    <t>Red Ochre</t>
  </si>
  <si>
    <t xml:space="preserve">18-1442 TPX </t>
  </si>
  <si>
    <t xml:space="preserve">18-1531 TPX </t>
  </si>
  <si>
    <t xml:space="preserve">19-1540 TPX </t>
  </si>
  <si>
    <t xml:space="preserve">14-1419 TPX </t>
  </si>
  <si>
    <t xml:space="preserve">14-1418 TPX </t>
  </si>
  <si>
    <t xml:space="preserve">14-1420 TPX </t>
  </si>
  <si>
    <t xml:space="preserve">14-1324 TPX </t>
  </si>
  <si>
    <t xml:space="preserve">16-1434 TPX </t>
  </si>
  <si>
    <t xml:space="preserve">16-1520 TPX </t>
  </si>
  <si>
    <t xml:space="preserve">16-1624 TPX </t>
  </si>
  <si>
    <t xml:space="preserve">14-1228 TPX </t>
  </si>
  <si>
    <t xml:space="preserve">14-1323 TPX </t>
  </si>
  <si>
    <t xml:space="preserve">15-1423 TPX </t>
  </si>
  <si>
    <t xml:space="preserve">15-1435 TPX </t>
  </si>
  <si>
    <t xml:space="preserve">15-1530 TPX </t>
  </si>
  <si>
    <t xml:space="preserve">16-1529 TPX </t>
  </si>
  <si>
    <t xml:space="preserve">16-1532 TPX </t>
  </si>
  <si>
    <t xml:space="preserve">15-1433 TPX </t>
  </si>
  <si>
    <t xml:space="preserve">16-1543 TPX </t>
  </si>
  <si>
    <t xml:space="preserve">16-1542 TPX </t>
  </si>
  <si>
    <t xml:space="preserve">16-1544 TPX </t>
  </si>
  <si>
    <t xml:space="preserve">16-1539 TPX </t>
  </si>
  <si>
    <t xml:space="preserve">16-1546 TPX </t>
  </si>
  <si>
    <t xml:space="preserve">17-1656 TPX </t>
  </si>
  <si>
    <t xml:space="preserve">16-1632 TPX </t>
  </si>
  <si>
    <t xml:space="preserve">16-1641 TPX </t>
  </si>
  <si>
    <t xml:space="preserve">16-1640 TPX </t>
  </si>
  <si>
    <t xml:space="preserve">17-1647 TPX </t>
  </si>
  <si>
    <t xml:space="preserve">17-1643 TPX </t>
  </si>
  <si>
    <t xml:space="preserve">17-1644 TPX </t>
  </si>
  <si>
    <t>Deep Sea Coral</t>
  </si>
  <si>
    <t xml:space="preserve">18-1649 TPX </t>
  </si>
  <si>
    <t xml:space="preserve">17-1635 TPX </t>
  </si>
  <si>
    <t xml:space="preserve">18-1651 TPX </t>
  </si>
  <si>
    <t xml:space="preserve">18-1762 TPX </t>
  </si>
  <si>
    <t xml:space="preserve">17-1654 TPX </t>
  </si>
  <si>
    <t xml:space="preserve">17-1641 TPX </t>
  </si>
  <si>
    <t xml:space="preserve">17-1545 TPX </t>
  </si>
  <si>
    <t xml:space="preserve">18-1643 TPX </t>
  </si>
  <si>
    <t xml:space="preserve">17-1456 TPX </t>
  </si>
  <si>
    <t xml:space="preserve">17-1558 TPX </t>
  </si>
  <si>
    <t xml:space="preserve">17-1562 TPX </t>
  </si>
  <si>
    <t xml:space="preserve">17-1564 TPX </t>
  </si>
  <si>
    <t xml:space="preserve">17-1563 TPX </t>
  </si>
  <si>
    <t xml:space="preserve">18-1561 TPX </t>
  </si>
  <si>
    <t xml:space="preserve">18-1445 TPX </t>
  </si>
  <si>
    <t xml:space="preserve">16-1541 TPX </t>
  </si>
  <si>
    <t xml:space="preserve">16-1451 TPX </t>
  </si>
  <si>
    <t xml:space="preserve">17-1547 TPX </t>
  </si>
  <si>
    <t xml:space="preserve">17-1544 TPX </t>
  </si>
  <si>
    <t xml:space="preserve">17-1553 TPX </t>
  </si>
  <si>
    <t>Red Clay</t>
  </si>
  <si>
    <t xml:space="preserve">18-1454 TPX </t>
  </si>
  <si>
    <t xml:space="preserve">18-1555 TPX </t>
  </si>
  <si>
    <t xml:space="preserve">17-1663 TPX </t>
  </si>
  <si>
    <t>Poppy Red</t>
  </si>
  <si>
    <t xml:space="preserve">17-1664 TPX </t>
  </si>
  <si>
    <t xml:space="preserve">18-1660 TPX </t>
  </si>
  <si>
    <t xml:space="preserve">18-1664 TPX </t>
  </si>
  <si>
    <t>Flame Scarlet</t>
  </si>
  <si>
    <t xml:space="preserve">18-1662 TPX </t>
  </si>
  <si>
    <t xml:space="preserve">18-1763 TPX </t>
  </si>
  <si>
    <t xml:space="preserve">18-1550 TPX </t>
  </si>
  <si>
    <t xml:space="preserve">18-1652 TPX </t>
  </si>
  <si>
    <t>Tomato Puree</t>
  </si>
  <si>
    <t xml:space="preserve">18-1661 TPX </t>
  </si>
  <si>
    <t xml:space="preserve">18-1764 TPX </t>
  </si>
  <si>
    <t xml:space="preserve">18-1761 TPX </t>
  </si>
  <si>
    <t xml:space="preserve">19-1760 TPX </t>
  </si>
  <si>
    <t xml:space="preserve">19-1764 TPX </t>
  </si>
  <si>
    <t xml:space="preserve">19-1762 TPX </t>
  </si>
  <si>
    <t xml:space="preserve">19-1763 TPX </t>
  </si>
  <si>
    <t xml:space="preserve">18-1655 TPX </t>
  </si>
  <si>
    <t xml:space="preserve">19-1761 TPX </t>
  </si>
  <si>
    <t xml:space="preserve">18-1663 TPX </t>
  </si>
  <si>
    <t>Ribbon Red</t>
  </si>
  <si>
    <t xml:space="preserve">19-1663 TPX </t>
  </si>
  <si>
    <t xml:space="preserve">19-1664 TPX </t>
  </si>
  <si>
    <t xml:space="preserve">19-1557 TPX </t>
  </si>
  <si>
    <t>Quartz Pink</t>
  </si>
  <si>
    <t xml:space="preserve">14-1714 TPX </t>
  </si>
  <si>
    <t xml:space="preserve">15-1717 TPX </t>
  </si>
  <si>
    <t xml:space="preserve">14-1513 TPX </t>
  </si>
  <si>
    <t xml:space="preserve">14-1521 TPX </t>
  </si>
  <si>
    <t xml:space="preserve">15-1621 TPX </t>
  </si>
  <si>
    <t xml:space="preserve">16-1720 TPX </t>
  </si>
  <si>
    <t xml:space="preserve">16-1626 TPX </t>
  </si>
  <si>
    <t xml:space="preserve">15-1821 TPX </t>
  </si>
  <si>
    <t xml:space="preserve">16-1723 TPX </t>
  </si>
  <si>
    <t xml:space="preserve">17-1928 TPX </t>
  </si>
  <si>
    <t xml:space="preserve">16-1735 TPX </t>
  </si>
  <si>
    <t>Camellia Rose</t>
  </si>
  <si>
    <t xml:space="preserve">17-1930 TPX </t>
  </si>
  <si>
    <t xml:space="preserve">17-1929 TPX </t>
  </si>
  <si>
    <t xml:space="preserve">17-1927 TPX </t>
  </si>
  <si>
    <t xml:space="preserve">15-1922 TPX </t>
  </si>
  <si>
    <t>Conch Shell</t>
  </si>
  <si>
    <t xml:space="preserve">15-1624 TPX </t>
  </si>
  <si>
    <t xml:space="preserve">15-1626 TPX </t>
  </si>
  <si>
    <t xml:space="preserve">16-1731 TPX </t>
  </si>
  <si>
    <t>Sunkist Coral</t>
  </si>
  <si>
    <t xml:space="preserve">17-1736 TPX </t>
  </si>
  <si>
    <t xml:space="preserve">17-1744 TPX </t>
  </si>
  <si>
    <t>Tea Rose</t>
  </si>
  <si>
    <t xml:space="preserve">16-1620 TPX </t>
  </si>
  <si>
    <t xml:space="preserve">17-1753 TPX </t>
  </si>
  <si>
    <t xml:space="preserve">17-1755 TPX </t>
  </si>
  <si>
    <t xml:space="preserve">18-1756 TPX </t>
  </si>
  <si>
    <t xml:space="preserve">18-1755 TPX </t>
  </si>
  <si>
    <t xml:space="preserve">18-1754 TPX </t>
  </si>
  <si>
    <t xml:space="preserve">17-1842 TPX </t>
  </si>
  <si>
    <t xml:space="preserve">18-1856 TPX </t>
  </si>
  <si>
    <t>Claret Red</t>
  </si>
  <si>
    <t xml:space="preserve">17-1740 TPX </t>
  </si>
  <si>
    <t xml:space="preserve">18-1741 TPX </t>
  </si>
  <si>
    <t xml:space="preserve">18-1852 TPX </t>
  </si>
  <si>
    <t xml:space="preserve">18-1760 TPX </t>
  </si>
  <si>
    <t xml:space="preserve">18-1945 TPX </t>
  </si>
  <si>
    <t xml:space="preserve">19-1860 TPX </t>
  </si>
  <si>
    <t xml:space="preserve">19-1955 TPX </t>
  </si>
  <si>
    <t xml:space="preserve">13-2806 TPX </t>
  </si>
  <si>
    <t xml:space="preserve">14-2710 TPX </t>
  </si>
  <si>
    <t>Prism Pink</t>
  </si>
  <si>
    <t xml:space="preserve">14-2311 TPX </t>
  </si>
  <si>
    <t xml:space="preserve">15-2215 TPX </t>
  </si>
  <si>
    <t xml:space="preserve">15-2718 TPX </t>
  </si>
  <si>
    <t xml:space="preserve">15-2214 TPX </t>
  </si>
  <si>
    <t xml:space="preserve">17-2520 TPX </t>
  </si>
  <si>
    <t xml:space="preserve">15-2216 TPX </t>
  </si>
  <si>
    <t xml:space="preserve">16-2120 TPX </t>
  </si>
  <si>
    <t xml:space="preserve">15-2217 TPX </t>
  </si>
  <si>
    <t xml:space="preserve">17-2120 TPX </t>
  </si>
  <si>
    <t xml:space="preserve">15-1920 TPX </t>
  </si>
  <si>
    <t xml:space="preserve">16-2126 TPX </t>
  </si>
  <si>
    <t xml:space="preserve">17-2127 TPX </t>
  </si>
  <si>
    <t xml:space="preserve">17-1937 TPX </t>
  </si>
  <si>
    <t xml:space="preserve">17-2033 TPX </t>
  </si>
  <si>
    <t xml:space="preserve">18-2120 TPX </t>
  </si>
  <si>
    <t xml:space="preserve">18-2043 TPX </t>
  </si>
  <si>
    <t xml:space="preserve">17-1831 TPX </t>
  </si>
  <si>
    <t xml:space="preserve">17-2031 TPX </t>
  </si>
  <si>
    <t xml:space="preserve">18-2143 TPX </t>
  </si>
  <si>
    <t xml:space="preserve">16-2124 TPX </t>
  </si>
  <si>
    <t xml:space="preserve">17-2230 TPX </t>
  </si>
  <si>
    <t xml:space="preserve">17-2036 TPX </t>
  </si>
  <si>
    <t xml:space="preserve">18-2133 TPX </t>
  </si>
  <si>
    <t xml:space="preserve">18-2436 TPX </t>
  </si>
  <si>
    <t xml:space="preserve">17-2227 TPX </t>
  </si>
  <si>
    <t xml:space="preserve">18-2336 TPX </t>
  </si>
  <si>
    <t xml:space="preserve">17-2625 TPX </t>
  </si>
  <si>
    <t xml:space="preserve">17-2627 TPX </t>
  </si>
  <si>
    <t xml:space="preserve">18-2333 TPX </t>
  </si>
  <si>
    <t xml:space="preserve">17-2624 TPX </t>
  </si>
  <si>
    <t xml:space="preserve">18-2328 TPX </t>
  </si>
  <si>
    <t xml:space="preserve">18-2326 TPX </t>
  </si>
  <si>
    <t xml:space="preserve">18-2525 TPX </t>
  </si>
  <si>
    <t>Shrinking Violet</t>
  </si>
  <si>
    <t xml:space="preserve">11-2511 TPX </t>
  </si>
  <si>
    <t xml:space="preserve">12-2904 TPX </t>
  </si>
  <si>
    <t xml:space="preserve">14-1508 TPX </t>
  </si>
  <si>
    <t xml:space="preserve">14-1511 TPX </t>
  </si>
  <si>
    <t xml:space="preserve">16-1617 TPX </t>
  </si>
  <si>
    <t xml:space="preserve">16-1610 TPX </t>
  </si>
  <si>
    <t xml:space="preserve">17-1718 TPX </t>
  </si>
  <si>
    <t xml:space="preserve">12-2102 TPX </t>
  </si>
  <si>
    <t xml:space="preserve">12-2902 TPX </t>
  </si>
  <si>
    <t xml:space="preserve">12-1304 TPX </t>
  </si>
  <si>
    <t xml:space="preserve">15-1611 TPX </t>
  </si>
  <si>
    <t xml:space="preserve">15-1614 TPX </t>
  </si>
  <si>
    <t xml:space="preserve">18-1634 TPX </t>
  </si>
  <si>
    <t>Slate Rose</t>
  </si>
  <si>
    <t xml:space="preserve">18-1635 TPX </t>
  </si>
  <si>
    <t xml:space="preserve">17-1537 TPX </t>
  </si>
  <si>
    <t xml:space="preserve">18-1633 TPX </t>
  </si>
  <si>
    <t xml:space="preserve">17-1633 TPX </t>
  </si>
  <si>
    <t xml:space="preserve">19-1759 TPX </t>
  </si>
  <si>
    <t xml:space="preserve">19-1862 TPX </t>
  </si>
  <si>
    <t xml:space="preserve">19-1656 TPX </t>
  </si>
  <si>
    <t xml:space="preserve">19-1940 TPX </t>
  </si>
  <si>
    <t>Earth Red</t>
  </si>
  <si>
    <t xml:space="preserve">18-1631 TPX </t>
  </si>
  <si>
    <t>Deep Claret</t>
  </si>
  <si>
    <t xml:space="preserve">19-1840 TPX </t>
  </si>
  <si>
    <t xml:space="preserve">19-1655 TPX </t>
  </si>
  <si>
    <t xml:space="preserve">19-1543 TPX </t>
  </si>
  <si>
    <t xml:space="preserve">19-1532 TPX </t>
  </si>
  <si>
    <t xml:space="preserve">19-1934 TPX </t>
  </si>
  <si>
    <t xml:space="preserve">19-1650 TPX </t>
  </si>
  <si>
    <t xml:space="preserve">18-1426 TPX </t>
  </si>
  <si>
    <t>Oxblood Red</t>
  </si>
  <si>
    <t xml:space="preserve">19-1524 TPX </t>
  </si>
  <si>
    <t xml:space="preserve">19-1533 TPX </t>
  </si>
  <si>
    <t xml:space="preserve">19-1530 TPX </t>
  </si>
  <si>
    <t xml:space="preserve">19-1629 TPX </t>
  </si>
  <si>
    <t xml:space="preserve">19-1726 TPX </t>
  </si>
  <si>
    <t xml:space="preserve">19-1725 TPX </t>
  </si>
  <si>
    <t>Creole Pink</t>
  </si>
  <si>
    <t xml:space="preserve">13-1407 TPX </t>
  </si>
  <si>
    <t xml:space="preserve">13-1504 TPX </t>
  </si>
  <si>
    <t xml:space="preserve">13-1406 TPX </t>
  </si>
  <si>
    <t xml:space="preserve">12-1212 TPX </t>
  </si>
  <si>
    <t>Pearl Blush</t>
  </si>
  <si>
    <t xml:space="preserve">12-1207 TPX </t>
  </si>
  <si>
    <t>English Rose</t>
  </si>
  <si>
    <t xml:space="preserve">13-1310 TPX </t>
  </si>
  <si>
    <t xml:space="preserve">14-1905 TPX </t>
  </si>
  <si>
    <t xml:space="preserve">11-1408 TPX </t>
  </si>
  <si>
    <t xml:space="preserve">14-1309 TPX </t>
  </si>
  <si>
    <t xml:space="preserve">14-1506 TPX </t>
  </si>
  <si>
    <t xml:space="preserve">15-1415 TPX </t>
  </si>
  <si>
    <t xml:space="preserve">15-1512 TPX </t>
  </si>
  <si>
    <t xml:space="preserve">15-1516 TPX </t>
  </si>
  <si>
    <t xml:space="preserve">16-1516 TPX </t>
  </si>
  <si>
    <t xml:space="preserve">13-1409 TPX </t>
  </si>
  <si>
    <t xml:space="preserve">13-1408 TPX </t>
  </si>
  <si>
    <t xml:space="preserve">13-1510 TPX </t>
  </si>
  <si>
    <t xml:space="preserve">14-1907 TPX </t>
  </si>
  <si>
    <t xml:space="preserve">15-1515 TPX </t>
  </si>
  <si>
    <t xml:space="preserve">16-1511 TPX </t>
  </si>
  <si>
    <t xml:space="preserve">16-1518 TPX </t>
  </si>
  <si>
    <t xml:space="preserve">17-1522 TPX </t>
  </si>
  <si>
    <t xml:space="preserve">17-1623 TPX </t>
  </si>
  <si>
    <t xml:space="preserve">17-1723 TPX </t>
  </si>
  <si>
    <t xml:space="preserve">18-1725 TPX </t>
  </si>
  <si>
    <t>Hawthorn Rose</t>
  </si>
  <si>
    <t xml:space="preserve">18-1718 TPX </t>
  </si>
  <si>
    <t xml:space="preserve">18-1619 TPX </t>
  </si>
  <si>
    <t xml:space="preserve">18-1420 TPX </t>
  </si>
  <si>
    <t xml:space="preserve">19-2047 TPX </t>
  </si>
  <si>
    <t>Red Bud</t>
  </si>
  <si>
    <t xml:space="preserve">19-1850 TPX </t>
  </si>
  <si>
    <t xml:space="preserve">18-2027 TPX </t>
  </si>
  <si>
    <t xml:space="preserve">19-2033 TPX </t>
  </si>
  <si>
    <t>Beet Red</t>
  </si>
  <si>
    <t xml:space="preserve">19-2030 TPX </t>
  </si>
  <si>
    <t>Red Plum</t>
  </si>
  <si>
    <t xml:space="preserve">19-2025 TPX </t>
  </si>
  <si>
    <t xml:space="preserve">19-2024 TPX </t>
  </si>
  <si>
    <t xml:space="preserve">12-2906 TPX </t>
  </si>
  <si>
    <t>Blushing Bride</t>
  </si>
  <si>
    <t xml:space="preserve">12-1310 TPX </t>
  </si>
  <si>
    <t>Cradle Pink</t>
  </si>
  <si>
    <t xml:space="preserve">12-2905 TPX </t>
  </si>
  <si>
    <t>Pale Lilac</t>
  </si>
  <si>
    <t xml:space="preserve">13-2803 TPX </t>
  </si>
  <si>
    <t xml:space="preserve">13-1904 TPX </t>
  </si>
  <si>
    <t xml:space="preserve">12-2903 TPX </t>
  </si>
  <si>
    <t xml:space="preserve">14-2305 TPX </t>
  </si>
  <si>
    <t xml:space="preserve">12-1305 TPX </t>
  </si>
  <si>
    <t xml:space="preserve">13-2004 TPX </t>
  </si>
  <si>
    <t>Crystal Pink</t>
  </si>
  <si>
    <t xml:space="preserve">12-1605 TPX </t>
  </si>
  <si>
    <t xml:space="preserve">12-1706 TPX </t>
  </si>
  <si>
    <t>Crystal Rose</t>
  </si>
  <si>
    <t xml:space="preserve">12-1708 TPX </t>
  </si>
  <si>
    <t xml:space="preserve">13-2005 TPX </t>
  </si>
  <si>
    <t xml:space="preserve">13-1513 TPX </t>
  </si>
  <si>
    <t xml:space="preserve">13-1906 TPX </t>
  </si>
  <si>
    <t xml:space="preserve">13-2010 TPX </t>
  </si>
  <si>
    <t xml:space="preserve">13-2006 TPX </t>
  </si>
  <si>
    <t xml:space="preserve">14-1909 TPX </t>
  </si>
  <si>
    <t>Candy Pink</t>
  </si>
  <si>
    <t xml:space="preserve">14-1911 TPX </t>
  </si>
  <si>
    <t xml:space="preserve">15-1816 TPX </t>
  </si>
  <si>
    <t xml:space="preserve">15-1912 TPX </t>
  </si>
  <si>
    <t xml:space="preserve">16-2215 TPX </t>
  </si>
  <si>
    <t xml:space="preserve">16-1715 TPX </t>
  </si>
  <si>
    <t xml:space="preserve">15-2210 TPX </t>
  </si>
  <si>
    <t xml:space="preserve">16-1712 TPX </t>
  </si>
  <si>
    <t xml:space="preserve">16-1708 TPX </t>
  </si>
  <si>
    <t xml:space="preserve">16-2111 TPX </t>
  </si>
  <si>
    <t xml:space="preserve">16-2107 TPX </t>
  </si>
  <si>
    <t>Parfait Pink</t>
  </si>
  <si>
    <t xml:space="preserve">13-2804 TPX </t>
  </si>
  <si>
    <t xml:space="preserve">13-2805 TPX </t>
  </si>
  <si>
    <t xml:space="preserve">14-2307 TPX </t>
  </si>
  <si>
    <t xml:space="preserve">14-2808 TPX </t>
  </si>
  <si>
    <t xml:space="preserve">14-3207 TPX </t>
  </si>
  <si>
    <t xml:space="preserve">14-3209 TPX </t>
  </si>
  <si>
    <t xml:space="preserve">15-3214 TPX </t>
  </si>
  <si>
    <t xml:space="preserve">15-2913 TPX </t>
  </si>
  <si>
    <t xml:space="preserve">16-2614 TPX </t>
  </si>
  <si>
    <t xml:space="preserve">16-3118 TPX </t>
  </si>
  <si>
    <t xml:space="preserve">16-3116 TPX </t>
  </si>
  <si>
    <t xml:space="preserve">16-3115 TPX </t>
  </si>
  <si>
    <t xml:space="preserve">17-3014 TPX </t>
  </si>
  <si>
    <t xml:space="preserve">18-3025 TPX </t>
  </si>
  <si>
    <t xml:space="preserve">16-3320 TPX </t>
  </si>
  <si>
    <t xml:space="preserve">17-3323 TPX </t>
  </si>
  <si>
    <t xml:space="preserve">18-3224 TPX </t>
  </si>
  <si>
    <t>Spring Crocus</t>
  </si>
  <si>
    <t xml:space="preserve">17-3020 TPX </t>
  </si>
  <si>
    <t>Meadow Mauve</t>
  </si>
  <si>
    <t xml:space="preserve">18-3230 TPX </t>
  </si>
  <si>
    <t xml:space="preserve">18-3015 TPX </t>
  </si>
  <si>
    <t xml:space="preserve">19-2428 TPX </t>
  </si>
  <si>
    <t xml:space="preserve">17-3023 TPX </t>
  </si>
  <si>
    <t xml:space="preserve">18-3027 TPX </t>
  </si>
  <si>
    <t>Festival Fuchsia</t>
  </si>
  <si>
    <t xml:space="preserve">19-2434 TPX </t>
  </si>
  <si>
    <t>Baton Rouge</t>
  </si>
  <si>
    <t xml:space="preserve">18-2527 TPX </t>
  </si>
  <si>
    <t xml:space="preserve">19-2431 TPX </t>
  </si>
  <si>
    <t xml:space="preserve">19-2432 TPX </t>
  </si>
  <si>
    <t>Purple Potion</t>
  </si>
  <si>
    <t xml:space="preserve">19-2430 TPX </t>
  </si>
  <si>
    <t xml:space="preserve">17-2617 TPX </t>
  </si>
  <si>
    <t xml:space="preserve">18-3339 TPX </t>
  </si>
  <si>
    <t xml:space="preserve">19-2630 TPX </t>
  </si>
  <si>
    <t>Deep Orchid</t>
  </si>
  <si>
    <t xml:space="preserve">18-3022 TPX </t>
  </si>
  <si>
    <t xml:space="preserve">18-2320 TPX </t>
  </si>
  <si>
    <t>Purple Wine</t>
  </si>
  <si>
    <t xml:space="preserve">18-2929 TPX </t>
  </si>
  <si>
    <t xml:space="preserve">19-2924 TPX </t>
  </si>
  <si>
    <t>Hyacinth Violet</t>
  </si>
  <si>
    <t xml:space="preserve">18-3331 TPX </t>
  </si>
  <si>
    <t xml:space="preserve">18-3324 TPX </t>
  </si>
  <si>
    <t xml:space="preserve">19-3336 TPX </t>
  </si>
  <si>
    <t xml:space="preserve">19-3138 TPX </t>
  </si>
  <si>
    <t xml:space="preserve">19-2820 TPX </t>
  </si>
  <si>
    <t xml:space="preserve">19-3230 TPX </t>
  </si>
  <si>
    <t xml:space="preserve">19-3022 TPX </t>
  </si>
  <si>
    <t>Crystal Gray</t>
  </si>
  <si>
    <t xml:space="preserve">13-3801 TPX </t>
  </si>
  <si>
    <t xml:space="preserve">14-1305 TPX </t>
  </si>
  <si>
    <t xml:space="preserve">16-1509 TPX </t>
  </si>
  <si>
    <t xml:space="preserve">16-1703 TPX </t>
  </si>
  <si>
    <t xml:space="preserve">16-1506 TPX </t>
  </si>
  <si>
    <t xml:space="preserve">16-1510 TPX </t>
  </si>
  <si>
    <t>Adobe Rose</t>
  </si>
  <si>
    <t xml:space="preserve">16-1508 TPX </t>
  </si>
  <si>
    <t>Pale Mauve</t>
  </si>
  <si>
    <t xml:space="preserve">15-1607 TPX </t>
  </si>
  <si>
    <t xml:space="preserve">16-1806 TPX </t>
  </si>
  <si>
    <t>Deauville Mauve</t>
  </si>
  <si>
    <t xml:space="preserve">16-1707 TPX </t>
  </si>
  <si>
    <t xml:space="preserve">18-1807 TPX </t>
  </si>
  <si>
    <t xml:space="preserve">18-1612 TPX </t>
  </si>
  <si>
    <t xml:space="preserve">18-1512 TPX </t>
  </si>
  <si>
    <t>Roan Rouge</t>
  </si>
  <si>
    <t xml:space="preserve">18-1616 TPX </t>
  </si>
  <si>
    <t xml:space="preserve">17-1510 TPX </t>
  </si>
  <si>
    <t xml:space="preserve">18-1409 TPX </t>
  </si>
  <si>
    <t xml:space="preserve">19-1606 TPX </t>
  </si>
  <si>
    <t xml:space="preserve">19-1620 TPX </t>
  </si>
  <si>
    <t xml:space="preserve">19-1621 TPX </t>
  </si>
  <si>
    <t xml:space="preserve">19-1518 TPX </t>
  </si>
  <si>
    <t xml:space="preserve">19-1619 TPX </t>
  </si>
  <si>
    <t xml:space="preserve">15-1511 TPX </t>
  </si>
  <si>
    <t xml:space="preserve">17-1516 TPX </t>
  </si>
  <si>
    <t xml:space="preserve">18-1415 TPX </t>
  </si>
  <si>
    <t xml:space="preserve">19-1625 TPX </t>
  </si>
  <si>
    <t>Red Mahogany</t>
  </si>
  <si>
    <t xml:space="preserve">19-1521 TPX </t>
  </si>
  <si>
    <t xml:space="preserve">19-1623 TPX </t>
  </si>
  <si>
    <t xml:space="preserve">19-2118 TPX </t>
  </si>
  <si>
    <t xml:space="preserve">19-1525 TPX </t>
  </si>
  <si>
    <t xml:space="preserve">19-1526 TPX </t>
  </si>
  <si>
    <t xml:space="preserve">19-1617 TPX </t>
  </si>
  <si>
    <t xml:space="preserve">19-1522 TPX </t>
  </si>
  <si>
    <t>Windsor Wine</t>
  </si>
  <si>
    <t xml:space="preserve">19-1528 TPX </t>
  </si>
  <si>
    <t xml:space="preserve">19-1627 TPX </t>
  </si>
  <si>
    <t xml:space="preserve">19-1718 TPX </t>
  </si>
  <si>
    <t xml:space="preserve">15-2706 TPX </t>
  </si>
  <si>
    <t xml:space="preserve">15-1905 TPX </t>
  </si>
  <si>
    <t>Keepsake Lilac</t>
  </si>
  <si>
    <t xml:space="preserve">15-2705 TPX </t>
  </si>
  <si>
    <t xml:space="preserve">16-3205 TPX </t>
  </si>
  <si>
    <t xml:space="preserve">15-2205 TPX </t>
  </si>
  <si>
    <t xml:space="preserve">14-3204 TPX </t>
  </si>
  <si>
    <t xml:space="preserve">15-3207 TPX </t>
  </si>
  <si>
    <t xml:space="preserve">17-1608 TPX </t>
  </si>
  <si>
    <t>Red Violet</t>
  </si>
  <si>
    <t xml:space="preserve">17-1818 TPX </t>
  </si>
  <si>
    <t xml:space="preserve">17-1612 TPX </t>
  </si>
  <si>
    <t xml:space="preserve">17-1710 TPX </t>
  </si>
  <si>
    <t xml:space="preserve">18-1720 TPX </t>
  </si>
  <si>
    <t xml:space="preserve">18-1716 TPX </t>
  </si>
  <si>
    <t xml:space="preserve">19-2410 TPX </t>
  </si>
  <si>
    <t xml:space="preserve">15-1906 TPX </t>
  </si>
  <si>
    <t xml:space="preserve">17-1610 TPX </t>
  </si>
  <si>
    <t xml:space="preserve">18-2109 TPX </t>
  </si>
  <si>
    <t xml:space="preserve">17-1511 TPX </t>
  </si>
  <si>
    <t xml:space="preserve">18-1709 TPX </t>
  </si>
  <si>
    <t xml:space="preserve">18-1710 TPX </t>
  </si>
  <si>
    <t xml:space="preserve">18-3011 TPX </t>
  </si>
  <si>
    <t xml:space="preserve">17-1512 TPX </t>
  </si>
  <si>
    <t>Deco Rose</t>
  </si>
  <si>
    <t xml:space="preserve">17-1614 TPX </t>
  </si>
  <si>
    <t xml:space="preserve">18-1613 TPX </t>
  </si>
  <si>
    <t xml:space="preserve">18-1614 TPX </t>
  </si>
  <si>
    <t xml:space="preserve">18-1418 TPX </t>
  </si>
  <si>
    <t xml:space="preserve">19-2312 TPX </t>
  </si>
  <si>
    <t xml:space="preserve">19-1716 TPX </t>
  </si>
  <si>
    <t xml:space="preserve">18-1411 TPX </t>
  </si>
  <si>
    <t xml:space="preserve">19-2311 TPX </t>
  </si>
  <si>
    <t xml:space="preserve">19-2014 TPX </t>
  </si>
  <si>
    <t xml:space="preserve">19-1608 TPX </t>
  </si>
  <si>
    <t xml:space="preserve">19-2315 TPX </t>
  </si>
  <si>
    <t xml:space="preserve">19-2514 TPX </t>
  </si>
  <si>
    <t xml:space="preserve">19-2520 TPX </t>
  </si>
  <si>
    <t xml:space="preserve">16-3310 TPX </t>
  </si>
  <si>
    <t xml:space="preserve">16-3307 TPX </t>
  </si>
  <si>
    <t xml:space="preserve">17-3410 TPX </t>
  </si>
  <si>
    <t xml:space="preserve">18-3220 TPX </t>
  </si>
  <si>
    <t xml:space="preserve">18-3211 TPX </t>
  </si>
  <si>
    <t>Purple Gumdrop</t>
  </si>
  <si>
    <t xml:space="preserve">18-3012 TPX </t>
  </si>
  <si>
    <t xml:space="preserve">18-3013 TPX </t>
  </si>
  <si>
    <t xml:space="preserve">18-3418 TPX </t>
  </si>
  <si>
    <t xml:space="preserve">18-3522 TPX </t>
  </si>
  <si>
    <t xml:space="preserve">18-3218 TPX </t>
  </si>
  <si>
    <t xml:space="preserve">19-3424 TPX </t>
  </si>
  <si>
    <t xml:space="preserve">19-3325 TPX </t>
  </si>
  <si>
    <t>Purple Passion</t>
  </si>
  <si>
    <t xml:space="preserve">19-3223 TPX </t>
  </si>
  <si>
    <t xml:space="preserve">19-2524 TPX </t>
  </si>
  <si>
    <t xml:space="preserve">18-3415 TPX </t>
  </si>
  <si>
    <t>Deep Purple</t>
  </si>
  <si>
    <t xml:space="preserve">19-3323 TPX </t>
  </si>
  <si>
    <t xml:space="preserve">19-2814 TPX </t>
  </si>
  <si>
    <t xml:space="preserve">19-3518 TPX </t>
  </si>
  <si>
    <t xml:space="preserve">19-3218 TPX </t>
  </si>
  <si>
    <t xml:space="preserve">19-2009 TPX </t>
  </si>
  <si>
    <t xml:space="preserve">19-2816 TPX </t>
  </si>
  <si>
    <t xml:space="preserve">19-3714 TPX </t>
  </si>
  <si>
    <t xml:space="preserve">19-3215 TPX </t>
  </si>
  <si>
    <t>Purple Pennant</t>
  </si>
  <si>
    <t xml:space="preserve">19-3519 TPX </t>
  </si>
  <si>
    <t xml:space="preserve">19-3316 TPX </t>
  </si>
  <si>
    <t xml:space="preserve">19-3619 TPX </t>
  </si>
  <si>
    <t xml:space="preserve">19-3217 TPX </t>
  </si>
  <si>
    <t xml:space="preserve">19-3520 TPX </t>
  </si>
  <si>
    <t>Purple Reign</t>
  </si>
  <si>
    <t xml:space="preserve">19-3620 TPX </t>
  </si>
  <si>
    <t xml:space="preserve">19-3722 TPX </t>
  </si>
  <si>
    <t xml:space="preserve">19-3720 TPX </t>
  </si>
  <si>
    <t xml:space="preserve">19-3728 TPX </t>
  </si>
  <si>
    <t xml:space="preserve">19-3617 TPX </t>
  </si>
  <si>
    <t>Purple Velvet</t>
  </si>
  <si>
    <t xml:space="preserve">19-3725 TPX </t>
  </si>
  <si>
    <t xml:space="preserve">19-3712 TPX </t>
  </si>
  <si>
    <t xml:space="preserve">13-3802 TPX </t>
  </si>
  <si>
    <t xml:space="preserve">13-3803 TPX </t>
  </si>
  <si>
    <t xml:space="preserve">13-3804 TPX </t>
  </si>
  <si>
    <t xml:space="preserve">14-3803 TPX </t>
  </si>
  <si>
    <t xml:space="preserve">15-3802 TPX </t>
  </si>
  <si>
    <t xml:space="preserve">17-1505 TPX </t>
  </si>
  <si>
    <t xml:space="preserve">17-3808 TPX </t>
  </si>
  <si>
    <t xml:space="preserve">13-3805 TPX </t>
  </si>
  <si>
    <t xml:space="preserve">14-3805 TPX </t>
  </si>
  <si>
    <t xml:space="preserve">16-3304 TPX </t>
  </si>
  <si>
    <t xml:space="preserve">17-1605 TPX </t>
  </si>
  <si>
    <t xml:space="preserve">18-1706 TPX </t>
  </si>
  <si>
    <t xml:space="preserve">18-1405 TPX </t>
  </si>
  <si>
    <t xml:space="preserve">19-1624 TPX </t>
  </si>
  <si>
    <t>Evening Haze</t>
  </si>
  <si>
    <t xml:space="preserve">14-3904 TPX </t>
  </si>
  <si>
    <t xml:space="preserve">14-3907 TPX </t>
  </si>
  <si>
    <t xml:space="preserve">17-3910 TPX </t>
  </si>
  <si>
    <t xml:space="preserve">17-3906 TPX </t>
  </si>
  <si>
    <t>Purple Ash</t>
  </si>
  <si>
    <t xml:space="preserve">17-3810 TPX </t>
  </si>
  <si>
    <t xml:space="preserve">18-3710 TPX </t>
  </si>
  <si>
    <t>Purple Sage</t>
  </si>
  <si>
    <t xml:space="preserve">18-3712 TPX </t>
  </si>
  <si>
    <t xml:space="preserve">16-3812 TPX </t>
  </si>
  <si>
    <t xml:space="preserve">16-3810 TPX </t>
  </si>
  <si>
    <t xml:space="preserve">17-3812 TPX </t>
  </si>
  <si>
    <t xml:space="preserve">17-3817 TPX </t>
  </si>
  <si>
    <t xml:space="preserve">18-3812 TPX </t>
  </si>
  <si>
    <t xml:space="preserve">18-3714 TPX </t>
  </si>
  <si>
    <t>Purple Plumeria</t>
  </si>
  <si>
    <t xml:space="preserve">19-3716 TPX </t>
  </si>
  <si>
    <t xml:space="preserve">14-3903 TPX </t>
  </si>
  <si>
    <t xml:space="preserve">15-0703 TPX </t>
  </si>
  <si>
    <t xml:space="preserve">16-3803 TPX </t>
  </si>
  <si>
    <t xml:space="preserve">17-2601 TPX </t>
  </si>
  <si>
    <t xml:space="preserve">17-3802 TPX </t>
  </si>
  <si>
    <t xml:space="preserve">18-1703 TPX </t>
  </si>
  <si>
    <t xml:space="preserve">18-1404 TPX </t>
  </si>
  <si>
    <t xml:space="preserve">13-3406 TPX </t>
  </si>
  <si>
    <t xml:space="preserve">13-3405 TPX </t>
  </si>
  <si>
    <t xml:space="preserve">14-3206 TPX </t>
  </si>
  <si>
    <t xml:space="preserve">15-3508 TPX </t>
  </si>
  <si>
    <t xml:space="preserve">15-3507 TPX </t>
  </si>
  <si>
    <t xml:space="preserve">14-3710 TPX </t>
  </si>
  <si>
    <t xml:space="preserve">14-3812 TPX </t>
  </si>
  <si>
    <t xml:space="preserve">14-3612 TPX </t>
  </si>
  <si>
    <t xml:space="preserve">15-3412 TPX </t>
  </si>
  <si>
    <t xml:space="preserve">16-3521 TPX </t>
  </si>
  <si>
    <t xml:space="preserve">16-3416 TPX </t>
  </si>
  <si>
    <t xml:space="preserve">16-3617 TPX </t>
  </si>
  <si>
    <t xml:space="preserve">16-3520 TPX </t>
  </si>
  <si>
    <t xml:space="preserve">17-3313 TPX </t>
  </si>
  <si>
    <t xml:space="preserve">17-3730 TPX </t>
  </si>
  <si>
    <t xml:space="preserve">17-3619 TPX </t>
  </si>
  <si>
    <t xml:space="preserve">17-3628 TPX </t>
  </si>
  <si>
    <t xml:space="preserve">18-3533 TPX </t>
  </si>
  <si>
    <t>Purple Heart</t>
  </si>
  <si>
    <t xml:space="preserve">18-3520 TPX </t>
  </si>
  <si>
    <t>Meadow Violet</t>
  </si>
  <si>
    <t xml:space="preserve">19-3526 TPX </t>
  </si>
  <si>
    <t xml:space="preserve">19-3642 TPX </t>
  </si>
  <si>
    <t xml:space="preserve">18-3633 TPX </t>
  </si>
  <si>
    <t xml:space="preserve">18-3531 TPX </t>
  </si>
  <si>
    <t xml:space="preserve">19-3542 TPX </t>
  </si>
  <si>
    <t xml:space="preserve">19-3438 TPX </t>
  </si>
  <si>
    <t xml:space="preserve">19-3536 TPX </t>
  </si>
  <si>
    <t>Purple Magic</t>
  </si>
  <si>
    <t xml:space="preserve">19-3540 TPX </t>
  </si>
  <si>
    <t xml:space="preserve">19-3220 TPX </t>
  </si>
  <si>
    <t xml:space="preserve">18-3615 TPX </t>
  </si>
  <si>
    <t xml:space="preserve">18-3518 TPX </t>
  </si>
  <si>
    <t xml:space="preserve">19-3622 TPX </t>
  </si>
  <si>
    <t xml:space="preserve">19-3514 TPX </t>
  </si>
  <si>
    <t xml:space="preserve">19-3528 TPX </t>
  </si>
  <si>
    <t xml:space="preserve">19-3640 TPX </t>
  </si>
  <si>
    <t xml:space="preserve">19-3731 TPX </t>
  </si>
  <si>
    <t xml:space="preserve">13-3820 TPX </t>
  </si>
  <si>
    <t xml:space="preserve">15-3620 TPX </t>
  </si>
  <si>
    <t xml:space="preserve">15-3817 TPX </t>
  </si>
  <si>
    <t xml:space="preserve">17-3725 TPX </t>
  </si>
  <si>
    <t xml:space="preserve">16-3823 TPX </t>
  </si>
  <si>
    <t xml:space="preserve">17-3615 TPX </t>
  </si>
  <si>
    <t>Purple Haze</t>
  </si>
  <si>
    <t xml:space="preserve">18-3718 TPX </t>
  </si>
  <si>
    <t>Smoky Grape</t>
  </si>
  <si>
    <t xml:space="preserve">16-3110 TPX </t>
  </si>
  <si>
    <t xml:space="preserve">16-3525 TPX </t>
  </si>
  <si>
    <t xml:space="preserve">16-3815 TPX </t>
  </si>
  <si>
    <t xml:space="preserve">17-3612 TPX </t>
  </si>
  <si>
    <t xml:space="preserve">18-3513 TPX </t>
  </si>
  <si>
    <t xml:space="preserve">18-3715 TPX </t>
  </si>
  <si>
    <t>Vintage Violet</t>
  </si>
  <si>
    <t xml:space="preserve">18-3410 TPX </t>
  </si>
  <si>
    <t xml:space="preserve">17-3826 TPX </t>
  </si>
  <si>
    <t xml:space="preserve">17-3834 TPX </t>
  </si>
  <si>
    <t xml:space="preserve">18-3737 TPX </t>
  </si>
  <si>
    <t xml:space="preserve">18-3838 TPX </t>
  </si>
  <si>
    <t>Prism Violet</t>
  </si>
  <si>
    <t xml:space="preserve">19-3748 TPX </t>
  </si>
  <si>
    <t xml:space="preserve">19-3737 TPX </t>
  </si>
  <si>
    <t xml:space="preserve">19-3632 TPX </t>
  </si>
  <si>
    <t xml:space="preserve">18-3828 TPX </t>
  </si>
  <si>
    <t xml:space="preserve">18-3834 TPX </t>
  </si>
  <si>
    <t xml:space="preserve">18-3943 TPX </t>
  </si>
  <si>
    <t>Purple Opulence</t>
  </si>
  <si>
    <t xml:space="preserve">18-3840 TPX </t>
  </si>
  <si>
    <t xml:space="preserve">19-3730 TPX </t>
  </si>
  <si>
    <t xml:space="preserve">19-3850 TPX </t>
  </si>
  <si>
    <t>Deep Blue</t>
  </si>
  <si>
    <t xml:space="preserve">19-3847 TPX </t>
  </si>
  <si>
    <t xml:space="preserve">18-3930 TPX </t>
  </si>
  <si>
    <t xml:space="preserve">18-3817 TPX </t>
  </si>
  <si>
    <t>Skipper Blue</t>
  </si>
  <si>
    <t xml:space="preserve">19-3936 TPX </t>
  </si>
  <si>
    <t xml:space="preserve">19-3832 TPX </t>
  </si>
  <si>
    <t>Deep Wisteria</t>
  </si>
  <si>
    <t xml:space="preserve">19-3842 TPX </t>
  </si>
  <si>
    <t xml:space="preserve">19-3839 TPX </t>
  </si>
  <si>
    <t xml:space="preserve">19-3830 TPX </t>
  </si>
  <si>
    <t xml:space="preserve">13-4105 TPX </t>
  </si>
  <si>
    <t xml:space="preserve">15-3807 TPX </t>
  </si>
  <si>
    <t xml:space="preserve">14-3905 TPX </t>
  </si>
  <si>
    <t>Purple Heather</t>
  </si>
  <si>
    <t xml:space="preserve">14-3911 TPX </t>
  </si>
  <si>
    <t xml:space="preserve">15-3909 TPX </t>
  </si>
  <si>
    <t>Languid Lavender</t>
  </si>
  <si>
    <t xml:space="preserve">15-3910 TPX </t>
  </si>
  <si>
    <t>Dapple Gray</t>
  </si>
  <si>
    <t xml:space="preserve">16-3907 TPX </t>
  </si>
  <si>
    <t xml:space="preserve">16-3931 TPX </t>
  </si>
  <si>
    <t xml:space="preserve">16-3925 TPX </t>
  </si>
  <si>
    <t xml:space="preserve">17-3930 TPX </t>
  </si>
  <si>
    <t>Deep Periwinkle</t>
  </si>
  <si>
    <t xml:space="preserve">17-3932 TPX </t>
  </si>
  <si>
    <t xml:space="preserve">18-3833 TPX </t>
  </si>
  <si>
    <t xml:space="preserve">18-3944 TPX </t>
  </si>
  <si>
    <t xml:space="preserve">18-3946 TPX </t>
  </si>
  <si>
    <t xml:space="preserve">16-3930 TPX </t>
  </si>
  <si>
    <t xml:space="preserve">17-3925 TPX </t>
  </si>
  <si>
    <t xml:space="preserve">18-3820 TPX </t>
  </si>
  <si>
    <t xml:space="preserve">19-3947 TPX </t>
  </si>
  <si>
    <t xml:space="preserve">19-3951 TPX </t>
  </si>
  <si>
    <t xml:space="preserve">19-3955 TPX </t>
  </si>
  <si>
    <t xml:space="preserve">18-3963 TPX </t>
  </si>
  <si>
    <t xml:space="preserve">17-3924 TPX </t>
  </si>
  <si>
    <t xml:space="preserve">17-3922 TPX </t>
  </si>
  <si>
    <t xml:space="preserve">18-3927 TPX </t>
  </si>
  <si>
    <t xml:space="preserve">18-3932 TPX </t>
  </si>
  <si>
    <t xml:space="preserve">19-3939 TPX </t>
  </si>
  <si>
    <t xml:space="preserve">19-3940 TPX </t>
  </si>
  <si>
    <t>Medieval Blue</t>
  </si>
  <si>
    <t xml:space="preserve">19-3933 TPX </t>
  </si>
  <si>
    <t xml:space="preserve">16-3911 TPX </t>
  </si>
  <si>
    <t xml:space="preserve">17-3917 TPX </t>
  </si>
  <si>
    <t xml:space="preserve">19-3919 TPX </t>
  </si>
  <si>
    <t xml:space="preserve">19-3928 TPX </t>
  </si>
  <si>
    <t xml:space="preserve">19-3915 TPX </t>
  </si>
  <si>
    <t xml:space="preserve">19-3926 TPX </t>
  </si>
  <si>
    <t>Deep Cobalt</t>
  </si>
  <si>
    <t xml:space="preserve">19-3935 TPX </t>
  </si>
  <si>
    <t xml:space="preserve">13-4110 TPX </t>
  </si>
  <si>
    <t xml:space="preserve">14-4106 TPX </t>
  </si>
  <si>
    <t xml:space="preserve">14-4110 TPX </t>
  </si>
  <si>
    <t xml:space="preserve">16-3919 TPX </t>
  </si>
  <si>
    <t xml:space="preserve">17-4030 TPX </t>
  </si>
  <si>
    <t xml:space="preserve">17-3936 TPX </t>
  </si>
  <si>
    <t xml:space="preserve">18-3937 TPX </t>
  </si>
  <si>
    <t xml:space="preserve">16-3920 TPX </t>
  </si>
  <si>
    <t>Purple Impression</t>
  </si>
  <si>
    <t xml:space="preserve">17-3919 TPX </t>
  </si>
  <si>
    <t xml:space="preserve">16-3929 TPX </t>
  </si>
  <si>
    <t xml:space="preserve">15-3930 TPX </t>
  </si>
  <si>
    <t>Cornflower Blue</t>
  </si>
  <si>
    <t xml:space="preserve">16-4031 TPX </t>
  </si>
  <si>
    <t xml:space="preserve">17-3934 TPX </t>
  </si>
  <si>
    <t xml:space="preserve">18-3935 TPX </t>
  </si>
  <si>
    <t xml:space="preserve">14-4112 TPX </t>
  </si>
  <si>
    <t xml:space="preserve">14-4115 TPX </t>
  </si>
  <si>
    <t xml:space="preserve">14-4121 TPX </t>
  </si>
  <si>
    <t xml:space="preserve">15-3920 TPX </t>
  </si>
  <si>
    <t>Della Robbia Blue</t>
  </si>
  <si>
    <t xml:space="preserve">16-4020 TPX </t>
  </si>
  <si>
    <t xml:space="preserve">16-4032 TPX </t>
  </si>
  <si>
    <t xml:space="preserve">17-4037 TPX </t>
  </si>
  <si>
    <t xml:space="preserve">16-4021 TPX </t>
  </si>
  <si>
    <t xml:space="preserve">17-3923 TPX </t>
  </si>
  <si>
    <t xml:space="preserve">18-4027 TPX </t>
  </si>
  <si>
    <t xml:space="preserve">18-3928 TPX </t>
  </si>
  <si>
    <t xml:space="preserve">19-4039 TPX </t>
  </si>
  <si>
    <t xml:space="preserve">19-4044 TPX </t>
  </si>
  <si>
    <t xml:space="preserve">19-4027 TPX </t>
  </si>
  <si>
    <t xml:space="preserve">17-4015 TPX </t>
  </si>
  <si>
    <t xml:space="preserve">18-3921 TPX </t>
  </si>
  <si>
    <t xml:space="preserve">18-3920 TPX </t>
  </si>
  <si>
    <t xml:space="preserve">19-4030 TPX </t>
  </si>
  <si>
    <t>Ensign Blue</t>
  </si>
  <si>
    <t xml:space="preserve">19-4026 TPX </t>
  </si>
  <si>
    <t xml:space="preserve">19-4118 TPX </t>
  </si>
  <si>
    <t>Insignia Blue</t>
  </si>
  <si>
    <t xml:space="preserve">19-4028 TPX </t>
  </si>
  <si>
    <t xml:space="preserve">15-4319 TPX </t>
  </si>
  <si>
    <t xml:space="preserve">16-4127 TPX </t>
  </si>
  <si>
    <t xml:space="preserve">15-4323 TPX </t>
  </si>
  <si>
    <t>Bonnie Blue</t>
  </si>
  <si>
    <t xml:space="preserve">16-4134 TPX </t>
  </si>
  <si>
    <t xml:space="preserve">17-4131 TPX </t>
  </si>
  <si>
    <t xml:space="preserve">18-4036 TPX </t>
  </si>
  <si>
    <t xml:space="preserve">18-4232 TPX </t>
  </si>
  <si>
    <t>Alaskan Blue</t>
  </si>
  <si>
    <t xml:space="preserve">15-4225 TPX </t>
  </si>
  <si>
    <t xml:space="preserve">16-4132 TPX </t>
  </si>
  <si>
    <t xml:space="preserve">17-4139 TPX </t>
  </si>
  <si>
    <t xml:space="preserve">17-4027 TPX </t>
  </si>
  <si>
    <t xml:space="preserve">18-4029 TPX </t>
  </si>
  <si>
    <t xml:space="preserve">18-4041 TPX </t>
  </si>
  <si>
    <t xml:space="preserve">19-4037 TPX </t>
  </si>
  <si>
    <t xml:space="preserve">16-4120 TPX </t>
  </si>
  <si>
    <t xml:space="preserve">18-4039 TPX </t>
  </si>
  <si>
    <t xml:space="preserve">18-4043 TPX </t>
  </si>
  <si>
    <t>Strong Blue</t>
  </si>
  <si>
    <t xml:space="preserve">18-4051 TPX </t>
  </si>
  <si>
    <t xml:space="preserve">19-4053 TPX </t>
  </si>
  <si>
    <t xml:space="preserve">19-4056 TPX </t>
  </si>
  <si>
    <t xml:space="preserve">19-4052 TPX </t>
  </si>
  <si>
    <t xml:space="preserve">17-4041 TPX </t>
  </si>
  <si>
    <t xml:space="preserve">18-4141 TPX </t>
  </si>
  <si>
    <t xml:space="preserve">18-4045 TPX </t>
  </si>
  <si>
    <t xml:space="preserve">18-4148 TPX </t>
  </si>
  <si>
    <t>Snorkel Blue</t>
  </si>
  <si>
    <t xml:space="preserve">19-4049 TPX </t>
  </si>
  <si>
    <t xml:space="preserve">19-4050 TPX </t>
  </si>
  <si>
    <t xml:space="preserve">19-4150 TPX </t>
  </si>
  <si>
    <t xml:space="preserve">18-3949 TPX </t>
  </si>
  <si>
    <t>Amparo Blue</t>
  </si>
  <si>
    <t xml:space="preserve">18-3945 TPX </t>
  </si>
  <si>
    <t>Deep Ultramarine</t>
  </si>
  <si>
    <t xml:space="preserve">19-3950 TPX </t>
  </si>
  <si>
    <t xml:space="preserve">19-3952 TPX </t>
  </si>
  <si>
    <t xml:space="preserve">19-3864 TPX </t>
  </si>
  <si>
    <t xml:space="preserve">19-4057 TPX </t>
  </si>
  <si>
    <t xml:space="preserve">19-3938 TPX </t>
  </si>
  <si>
    <t>Kentucky Blue</t>
  </si>
  <si>
    <t xml:space="preserve">15-3915 TPX </t>
  </si>
  <si>
    <t xml:space="preserve">15-4020 TPX </t>
  </si>
  <si>
    <t xml:space="preserve">14-4214 TPX </t>
  </si>
  <si>
    <t xml:space="preserve">16-4019 TPX </t>
  </si>
  <si>
    <t xml:space="preserve">17-3915 TPX </t>
  </si>
  <si>
    <t>Country Blue</t>
  </si>
  <si>
    <t xml:space="preserve">17-3918 TPX </t>
  </si>
  <si>
    <t>English Manor</t>
  </si>
  <si>
    <t xml:space="preserve">17-3920 TPX </t>
  </si>
  <si>
    <t xml:space="preserve">13-4103 TPX </t>
  </si>
  <si>
    <t xml:space="preserve">13-4304 TPX </t>
  </si>
  <si>
    <t xml:space="preserve">13-4308 TPX </t>
  </si>
  <si>
    <t xml:space="preserve">14-4210 TPX </t>
  </si>
  <si>
    <t xml:space="preserve">15-4008 TPX </t>
  </si>
  <si>
    <t xml:space="preserve">18-3916 TPX </t>
  </si>
  <si>
    <t xml:space="preserve">18-3910 TPX </t>
  </si>
  <si>
    <t>Pearl Blue</t>
  </si>
  <si>
    <t xml:space="preserve">14-4206 TPX </t>
  </si>
  <si>
    <t xml:space="preserve">17-4405 TPX </t>
  </si>
  <si>
    <t xml:space="preserve">19-4220 TPX </t>
  </si>
  <si>
    <t xml:space="preserve">19-4110 TPX </t>
  </si>
  <si>
    <t xml:space="preserve">19-4010 TPX </t>
  </si>
  <si>
    <t xml:space="preserve">19-4015 TPX </t>
  </si>
  <si>
    <t xml:space="preserve">19-4013 TPX </t>
  </si>
  <si>
    <t xml:space="preserve">13-4404 TPX </t>
  </si>
  <si>
    <t xml:space="preserve">15-4305 TPX </t>
  </si>
  <si>
    <t xml:space="preserve">17-5102 TPX </t>
  </si>
  <si>
    <t xml:space="preserve">19-3906 TPX </t>
  </si>
  <si>
    <t>Ombre Blue</t>
  </si>
  <si>
    <t xml:space="preserve">19-4014 TPX </t>
  </si>
  <si>
    <t xml:space="preserve">19-4019 TPX </t>
  </si>
  <si>
    <t xml:space="preserve">19-4104 TPX </t>
  </si>
  <si>
    <t>Patriot Blue</t>
  </si>
  <si>
    <t xml:space="preserve">19-3925 TPX </t>
  </si>
  <si>
    <t xml:space="preserve">19-3810 TPX </t>
  </si>
  <si>
    <t xml:space="preserve">19-4025 TPX </t>
  </si>
  <si>
    <t xml:space="preserve">19-3920 TPX </t>
  </si>
  <si>
    <t xml:space="preserve">19-3921 TPX </t>
  </si>
  <si>
    <t xml:space="preserve">19-4024 TPX </t>
  </si>
  <si>
    <t xml:space="preserve">19-4023 TPX </t>
  </si>
  <si>
    <t xml:space="preserve">15-4105 TPX </t>
  </si>
  <si>
    <t>Dream Blue</t>
  </si>
  <si>
    <t xml:space="preserve">15-4005 TPX </t>
  </si>
  <si>
    <t xml:space="preserve">16-4013 TPX </t>
  </si>
  <si>
    <t xml:space="preserve">16-4010 TPX </t>
  </si>
  <si>
    <t xml:space="preserve">19-4227 TPX </t>
  </si>
  <si>
    <t xml:space="preserve">19-4316 TPX </t>
  </si>
  <si>
    <t xml:space="preserve">19-4229 TPX </t>
  </si>
  <si>
    <t xml:space="preserve">15-4312 TPX </t>
  </si>
  <si>
    <t xml:space="preserve">17-4021 TPX </t>
  </si>
  <si>
    <t xml:space="preserve">17-4020 TPX </t>
  </si>
  <si>
    <t xml:space="preserve">18-3922 TPX </t>
  </si>
  <si>
    <t xml:space="preserve">18-4020 TPX </t>
  </si>
  <si>
    <t xml:space="preserve">18-4025 TPX </t>
  </si>
  <si>
    <t>China Blue</t>
  </si>
  <si>
    <t xml:space="preserve">18-3918 TPX </t>
  </si>
  <si>
    <t xml:space="preserve">17-4320 TPX </t>
  </si>
  <si>
    <t>Provincial Blue</t>
  </si>
  <si>
    <t xml:space="preserve">18-4220 TPX </t>
  </si>
  <si>
    <t xml:space="preserve">17-4123 TPX </t>
  </si>
  <si>
    <t xml:space="preserve">17-4023 TPX </t>
  </si>
  <si>
    <t xml:space="preserve">18-4026 TPX </t>
  </si>
  <si>
    <t>Real Teal</t>
  </si>
  <si>
    <t xml:space="preserve">18-4018 TPX </t>
  </si>
  <si>
    <t xml:space="preserve">19-4125 TPX </t>
  </si>
  <si>
    <t>Starlight Blue</t>
  </si>
  <si>
    <t xml:space="preserve">12-4609 TPX </t>
  </si>
  <si>
    <t xml:space="preserve">14-4307 TPX </t>
  </si>
  <si>
    <t xml:space="preserve">14-4508 TPX </t>
  </si>
  <si>
    <t xml:space="preserve">15-4309 TPX </t>
  </si>
  <si>
    <t xml:space="preserve">16-4109 TPX </t>
  </si>
  <si>
    <t xml:space="preserve">17-4111 TPX </t>
  </si>
  <si>
    <t xml:space="preserve">18-4215 TPX </t>
  </si>
  <si>
    <t xml:space="preserve">14-4306 TPX </t>
  </si>
  <si>
    <t xml:space="preserve">14-4506 TPX </t>
  </si>
  <si>
    <t xml:space="preserve">16-4414 TPX </t>
  </si>
  <si>
    <t xml:space="preserve">16-4114 TPX </t>
  </si>
  <si>
    <t xml:space="preserve">16-4411 TPX </t>
  </si>
  <si>
    <t xml:space="preserve">17-4412 TPX </t>
  </si>
  <si>
    <t xml:space="preserve">18-4217 TPX </t>
  </si>
  <si>
    <t xml:space="preserve">14-4313 TPX </t>
  </si>
  <si>
    <t xml:space="preserve">14-4318 TPX </t>
  </si>
  <si>
    <t xml:space="preserve">15-4415 TPX </t>
  </si>
  <si>
    <t xml:space="preserve">15-4421 TPX </t>
  </si>
  <si>
    <t>Norse Blue</t>
  </si>
  <si>
    <t xml:space="preserve">15-4427 TPX </t>
  </si>
  <si>
    <t xml:space="preserve">16-4530 TPX </t>
  </si>
  <si>
    <t xml:space="preserve">16-4525 TPX </t>
  </si>
  <si>
    <t xml:space="preserve">16-4421 TPX </t>
  </si>
  <si>
    <t xml:space="preserve">15-4720 TPX </t>
  </si>
  <si>
    <t>Cyan Blue</t>
  </si>
  <si>
    <t xml:space="preserve">16-4529 TPX </t>
  </si>
  <si>
    <t xml:space="preserve">16-4427 TPX </t>
  </si>
  <si>
    <t xml:space="preserve">17-4328 TPX </t>
  </si>
  <si>
    <t xml:space="preserve">17-4427 TPX </t>
  </si>
  <si>
    <t xml:space="preserve">18-4334 TPX </t>
  </si>
  <si>
    <t xml:space="preserve">14-4522 TPX </t>
  </si>
  <si>
    <t xml:space="preserve">16-4535 TPX </t>
  </si>
  <si>
    <t xml:space="preserve">17-4432 TPX </t>
  </si>
  <si>
    <t xml:space="preserve">17-4540 TPX </t>
  </si>
  <si>
    <t xml:space="preserve">17-4440 TPX </t>
  </si>
  <si>
    <t xml:space="preserve">18-4535 TPX </t>
  </si>
  <si>
    <t xml:space="preserve">18-4537 TPX </t>
  </si>
  <si>
    <t xml:space="preserve">17-4435 TPX </t>
  </si>
  <si>
    <t xml:space="preserve">17-4336 TPX </t>
  </si>
  <si>
    <t xml:space="preserve">18-4330 TPX </t>
  </si>
  <si>
    <t xml:space="preserve">17-4433 TPX </t>
  </si>
  <si>
    <t xml:space="preserve">17-4247 TPX </t>
  </si>
  <si>
    <t xml:space="preserve">18-4252 TPX </t>
  </si>
  <si>
    <t xml:space="preserve">18-4440 TPX </t>
  </si>
  <si>
    <t xml:space="preserve">18-4140 TPX </t>
  </si>
  <si>
    <t xml:space="preserve">18-4247 TPX </t>
  </si>
  <si>
    <t>Directoire Blue</t>
  </si>
  <si>
    <t xml:space="preserve">18-4244 TPX </t>
  </si>
  <si>
    <t xml:space="preserve">19-4151 TPX </t>
  </si>
  <si>
    <t xml:space="preserve">19-4245 TPX </t>
  </si>
  <si>
    <t>Deep Water</t>
  </si>
  <si>
    <t xml:space="preserve">18-4032 TPX </t>
  </si>
  <si>
    <t xml:space="preserve">19-4035 TPX </t>
  </si>
  <si>
    <t xml:space="preserve">12-4607 TPX </t>
  </si>
  <si>
    <t xml:space="preserve">12-4608 TPX </t>
  </si>
  <si>
    <t xml:space="preserve">13-4409 TPX </t>
  </si>
  <si>
    <t xml:space="preserve">13-4809 TPX </t>
  </si>
  <si>
    <t xml:space="preserve">14-4512 TPX </t>
  </si>
  <si>
    <t>Crystal Blue</t>
  </si>
  <si>
    <t xml:space="preserve">13-4411 TPX </t>
  </si>
  <si>
    <t xml:space="preserve">14-4516 TPX </t>
  </si>
  <si>
    <t xml:space="preserve">12-4805 TPX </t>
  </si>
  <si>
    <t xml:space="preserve">12-4610 TPX </t>
  </si>
  <si>
    <t xml:space="preserve">12-4604 TPX </t>
  </si>
  <si>
    <t xml:space="preserve">14-4510 TPX </t>
  </si>
  <si>
    <t xml:space="preserve">15-4712 TPX </t>
  </si>
  <si>
    <t>Reef Waters</t>
  </si>
  <si>
    <t xml:space="preserve">16-4612 TPX </t>
  </si>
  <si>
    <t xml:space="preserve">17-4911 TPX </t>
  </si>
  <si>
    <t xml:space="preserve">12-4806 TPX </t>
  </si>
  <si>
    <t>Pale Blue</t>
  </si>
  <si>
    <t xml:space="preserve">13-4804 TPX </t>
  </si>
  <si>
    <t xml:space="preserve">13-4405 TPX </t>
  </si>
  <si>
    <t xml:space="preserve">14-4504 TPX </t>
  </si>
  <si>
    <t xml:space="preserve">14-4807 TPX </t>
  </si>
  <si>
    <t xml:space="preserve">15-4706 TPX </t>
  </si>
  <si>
    <t xml:space="preserve">15-5207 TPX </t>
  </si>
  <si>
    <t xml:space="preserve">12-5206 TPX </t>
  </si>
  <si>
    <t xml:space="preserve">13-5306 TPX </t>
  </si>
  <si>
    <t xml:space="preserve">14-4810 TPX </t>
  </si>
  <si>
    <t xml:space="preserve">13-5309 TPX </t>
  </si>
  <si>
    <t xml:space="preserve">15-5209 TPX </t>
  </si>
  <si>
    <t xml:space="preserve">15-4715 TPX </t>
  </si>
  <si>
    <t xml:space="preserve">16-5121 TPX </t>
  </si>
  <si>
    <t xml:space="preserve">12-5505 TPX </t>
  </si>
  <si>
    <t xml:space="preserve">12-5409 TPX </t>
  </si>
  <si>
    <t xml:space="preserve">12-5209 TPX </t>
  </si>
  <si>
    <t xml:space="preserve">12-5410 TPX </t>
  </si>
  <si>
    <t xml:space="preserve">13-4909 TPX </t>
  </si>
  <si>
    <t xml:space="preserve">13-4910 TPX </t>
  </si>
  <si>
    <t xml:space="preserve">14-4811 TPX </t>
  </si>
  <si>
    <t xml:space="preserve">12-5204 TPX </t>
  </si>
  <si>
    <t>Harbor Gray</t>
  </si>
  <si>
    <t xml:space="preserve">14-4908 TPX </t>
  </si>
  <si>
    <t xml:space="preserve">14-4809 TPX </t>
  </si>
  <si>
    <t xml:space="preserve">16-5114 TPX </t>
  </si>
  <si>
    <t xml:space="preserve">16-4719 TPX </t>
  </si>
  <si>
    <t xml:space="preserve">18-5610 TPX </t>
  </si>
  <si>
    <t xml:space="preserve">18-4718 TPX </t>
  </si>
  <si>
    <t xml:space="preserve">15-4707 TPX </t>
  </si>
  <si>
    <t xml:space="preserve">15-5210 TPX </t>
  </si>
  <si>
    <t xml:space="preserve">16-4712 TPX </t>
  </si>
  <si>
    <t xml:space="preserve">17-4818 TPX </t>
  </si>
  <si>
    <t xml:space="preserve">17-4919 TPX </t>
  </si>
  <si>
    <t xml:space="preserve">18-5308 TPX </t>
  </si>
  <si>
    <t xml:space="preserve">18-5612 TPX </t>
  </si>
  <si>
    <t xml:space="preserve">16-5806 TPX </t>
  </si>
  <si>
    <t xml:space="preserve">16-5304 TPX </t>
  </si>
  <si>
    <t xml:space="preserve">16-5106 TPX </t>
  </si>
  <si>
    <t xml:space="preserve">17-5111 TPX </t>
  </si>
  <si>
    <t xml:space="preserve">17-5110 TPX </t>
  </si>
  <si>
    <t xml:space="preserve">18-4612 TPX </t>
  </si>
  <si>
    <t xml:space="preserve">18-5112 TPX </t>
  </si>
  <si>
    <t xml:space="preserve">16-4408 TPX </t>
  </si>
  <si>
    <t xml:space="preserve">16-4706 TPX </t>
  </si>
  <si>
    <t xml:space="preserve">16-4404 TPX </t>
  </si>
  <si>
    <t xml:space="preserve">17-4408 TPX </t>
  </si>
  <si>
    <t>Stormy Sea</t>
  </si>
  <si>
    <t xml:space="preserve">18-4711 TPX </t>
  </si>
  <si>
    <t xml:space="preserve">18-4510 TPX </t>
  </si>
  <si>
    <t xml:space="preserve">18-4011 TPX </t>
  </si>
  <si>
    <t>Slate Gray</t>
  </si>
  <si>
    <t xml:space="preserve">16-5804 TPX </t>
  </si>
  <si>
    <t>Chinois Green</t>
  </si>
  <si>
    <t xml:space="preserve">17-5107 TPX </t>
  </si>
  <si>
    <t xml:space="preserve">18-5611 TPX </t>
  </si>
  <si>
    <t xml:space="preserve">18-5606 TPX </t>
  </si>
  <si>
    <t xml:space="preserve">19-0312 TPX </t>
  </si>
  <si>
    <t>Urban Chic</t>
  </si>
  <si>
    <t xml:space="preserve">19-5004 TPX </t>
  </si>
  <si>
    <t xml:space="preserve">19-5212 TPX </t>
  </si>
  <si>
    <t xml:space="preserve">19-4318 TPX </t>
  </si>
  <si>
    <t xml:space="preserve">18-4530 TPX </t>
  </si>
  <si>
    <t xml:space="preserve">18-4225 TPX </t>
  </si>
  <si>
    <t xml:space="preserve">19-4340 TPX </t>
  </si>
  <si>
    <t xml:space="preserve">19-4234 TPX </t>
  </si>
  <si>
    <t xml:space="preserve">19-4329 TPX </t>
  </si>
  <si>
    <t xml:space="preserve">19-4324 TPX </t>
  </si>
  <si>
    <t xml:space="preserve">18-4320 TPX </t>
  </si>
  <si>
    <t xml:space="preserve">18-4222 TPX </t>
  </si>
  <si>
    <t xml:space="preserve">18-4023 TPX </t>
  </si>
  <si>
    <t xml:space="preserve">19-4127 TPX </t>
  </si>
  <si>
    <t xml:space="preserve">18-4231 TPX </t>
  </si>
  <si>
    <t xml:space="preserve">19-4342 TPX </t>
  </si>
  <si>
    <t xml:space="preserve">19-4241 TPX </t>
  </si>
  <si>
    <t xml:space="preserve">19-4535 TPX </t>
  </si>
  <si>
    <t xml:space="preserve">19-4526 TPX </t>
  </si>
  <si>
    <t xml:space="preserve">19-4826 TPX </t>
  </si>
  <si>
    <t xml:space="preserve">19-4916 TPX </t>
  </si>
  <si>
    <t xml:space="preserve">19-4820 TPX </t>
  </si>
  <si>
    <t xml:space="preserve">19-4517 TPX </t>
  </si>
  <si>
    <t xml:space="preserve">19-4726 TPX </t>
  </si>
  <si>
    <t xml:space="preserve">15-4717 TPX </t>
  </si>
  <si>
    <t xml:space="preserve">16-4610 TPX </t>
  </si>
  <si>
    <t>Delphinium Blue</t>
  </si>
  <si>
    <t xml:space="preserve">16-4519 TPX </t>
  </si>
  <si>
    <t xml:space="preserve">17-4421 TPX </t>
  </si>
  <si>
    <t>Storm Blue</t>
  </si>
  <si>
    <t xml:space="preserve">17-4716 TPX </t>
  </si>
  <si>
    <t xml:space="preserve">18-4417 TPX </t>
  </si>
  <si>
    <t xml:space="preserve">18-4522 TPX </t>
  </si>
  <si>
    <t xml:space="preserve">16-4728 TPX </t>
  </si>
  <si>
    <t xml:space="preserve">17-4735 TPX </t>
  </si>
  <si>
    <t xml:space="preserve">17-4728 TPX </t>
  </si>
  <si>
    <t xml:space="preserve">17-4730 TPX </t>
  </si>
  <si>
    <t xml:space="preserve">18-4525 TPX </t>
  </si>
  <si>
    <t>Mosaic Blue</t>
  </si>
  <si>
    <t xml:space="preserve">18-4528 TPX </t>
  </si>
  <si>
    <t xml:space="preserve">18-4432 TPX </t>
  </si>
  <si>
    <t xml:space="preserve">14-4814 TPX </t>
  </si>
  <si>
    <t xml:space="preserve">14-4816 TPX </t>
  </si>
  <si>
    <t xml:space="preserve">15-4722 TPX </t>
  </si>
  <si>
    <t xml:space="preserve">15-4825 TPX </t>
  </si>
  <si>
    <t xml:space="preserve">16-4725 TPX </t>
  </si>
  <si>
    <t xml:space="preserve">16-4834 TPX </t>
  </si>
  <si>
    <t xml:space="preserve">18-4733 TPX </t>
  </si>
  <si>
    <t xml:space="preserve">15-5218 TPX </t>
  </si>
  <si>
    <t xml:space="preserve">15-5217 TPX </t>
  </si>
  <si>
    <t xml:space="preserve">16-5123 TPX </t>
  </si>
  <si>
    <t xml:space="preserve">17-4928 TPX </t>
  </si>
  <si>
    <t xml:space="preserve">18-4735 TPX </t>
  </si>
  <si>
    <t xml:space="preserve">17-4724 TPX </t>
  </si>
  <si>
    <t>Biscay Bay</t>
  </si>
  <si>
    <t xml:space="preserve">18-4726 TPX </t>
  </si>
  <si>
    <t xml:space="preserve">13-5313 TPX </t>
  </si>
  <si>
    <t xml:space="preserve">16-5127 TPX </t>
  </si>
  <si>
    <t xml:space="preserve">17-5126 TPX </t>
  </si>
  <si>
    <t xml:space="preserve">18-4930 TPX </t>
  </si>
  <si>
    <t xml:space="preserve">17-5025 TPX </t>
  </si>
  <si>
    <t>Deep Peacock Blue</t>
  </si>
  <si>
    <t xml:space="preserve">17-5029 TPX </t>
  </si>
  <si>
    <t xml:space="preserve">17-5034 TPX </t>
  </si>
  <si>
    <t xml:space="preserve">15-5519 TPX </t>
  </si>
  <si>
    <t xml:space="preserve">15-5516 TPX </t>
  </si>
  <si>
    <t xml:space="preserve">16-5418 TPX </t>
  </si>
  <si>
    <t xml:space="preserve">16-5422 TPX </t>
  </si>
  <si>
    <t xml:space="preserve">17-5421 TPX </t>
  </si>
  <si>
    <t xml:space="preserve">18-5128 TPX </t>
  </si>
  <si>
    <t xml:space="preserve">18-4936 TPX </t>
  </si>
  <si>
    <t xml:space="preserve">15-5425 TPX </t>
  </si>
  <si>
    <t xml:space="preserve">16-5425 TPX </t>
  </si>
  <si>
    <t>Dynasty Green</t>
  </si>
  <si>
    <t xml:space="preserve">17-5330 TPX </t>
  </si>
  <si>
    <t xml:space="preserve">17-5335 TPX </t>
  </si>
  <si>
    <t xml:space="preserve">17-5130 TPX </t>
  </si>
  <si>
    <t xml:space="preserve">17-5024 TPX </t>
  </si>
  <si>
    <t xml:space="preserve">18-5020 TPX </t>
  </si>
  <si>
    <t xml:space="preserve">16-5109 TPX </t>
  </si>
  <si>
    <t xml:space="preserve">16-5515 TPX </t>
  </si>
  <si>
    <t>Deep Sea</t>
  </si>
  <si>
    <t xml:space="preserve">17-5513 TPX </t>
  </si>
  <si>
    <t xml:space="preserve">17-5722 TPX </t>
  </si>
  <si>
    <t xml:space="preserve">18-5725 TPX </t>
  </si>
  <si>
    <t xml:space="preserve">18-5418 TPX </t>
  </si>
  <si>
    <t xml:space="preserve">19-5217 TPX </t>
  </si>
  <si>
    <t xml:space="preserve">16-5721 TPX </t>
  </si>
  <si>
    <t xml:space="preserve">16-5421 TPX </t>
  </si>
  <si>
    <t xml:space="preserve">17-5528 TPX </t>
  </si>
  <si>
    <t xml:space="preserve">18-5619 TPX </t>
  </si>
  <si>
    <t xml:space="preserve">18-5620 TPX </t>
  </si>
  <si>
    <t xml:space="preserve">18-5424 TPX </t>
  </si>
  <si>
    <t xml:space="preserve">18-5322 TPX </t>
  </si>
  <si>
    <t xml:space="preserve">16-5112 TPX </t>
  </si>
  <si>
    <t>Agate Green</t>
  </si>
  <si>
    <t xml:space="preserve">16-5412 TPX </t>
  </si>
  <si>
    <t xml:space="preserve">16-5119 TPX </t>
  </si>
  <si>
    <t xml:space="preserve">17-5122 TPX </t>
  </si>
  <si>
    <t xml:space="preserve">17-5117 TPX </t>
  </si>
  <si>
    <t xml:space="preserve">18-5121 TPX </t>
  </si>
  <si>
    <t xml:space="preserve">18-5115 TPX </t>
  </si>
  <si>
    <t>Deep Jungle</t>
  </si>
  <si>
    <t xml:space="preserve">18-5618 TPX </t>
  </si>
  <si>
    <t xml:space="preserve">19-5226 TPX </t>
  </si>
  <si>
    <t xml:space="preserve">19-4922 TPX </t>
  </si>
  <si>
    <t>Harbor Blue</t>
  </si>
  <si>
    <t xml:space="preserve">18-4728 TPX </t>
  </si>
  <si>
    <t>Deep Lake</t>
  </si>
  <si>
    <t xml:space="preserve">18-4834 TPX </t>
  </si>
  <si>
    <t xml:space="preserve">19-4524 TPX </t>
  </si>
  <si>
    <t>Deep Teal</t>
  </si>
  <si>
    <t xml:space="preserve">19-4914 TPX </t>
  </si>
  <si>
    <t xml:space="preserve">18-5410 TPX </t>
  </si>
  <si>
    <t xml:space="preserve">19-4818 TPX </t>
  </si>
  <si>
    <t xml:space="preserve">19-5408 TPX </t>
  </si>
  <si>
    <t xml:space="preserve">19-5413 TPX </t>
  </si>
  <si>
    <t xml:space="preserve">18-5315 TPX </t>
  </si>
  <si>
    <t xml:space="preserve">19-5414 TPX </t>
  </si>
  <si>
    <t xml:space="preserve">19-5320 TPX </t>
  </si>
  <si>
    <t xml:space="preserve">12-5407 TPX </t>
  </si>
  <si>
    <t xml:space="preserve">12-5406 TPX </t>
  </si>
  <si>
    <t xml:space="preserve">12-5506 TPX </t>
  </si>
  <si>
    <t xml:space="preserve">14-5711 TPX </t>
  </si>
  <si>
    <t xml:space="preserve">14-5413 TPX </t>
  </si>
  <si>
    <t xml:space="preserve">14-5713 TPX </t>
  </si>
  <si>
    <t xml:space="preserve">15-5711 TPX </t>
  </si>
  <si>
    <t xml:space="preserve">12-5808 TPX </t>
  </si>
  <si>
    <t xml:space="preserve">13-6009 TPX </t>
  </si>
  <si>
    <t xml:space="preserve">13-5714 TPX </t>
  </si>
  <si>
    <t xml:space="preserve">14-5714 TPX </t>
  </si>
  <si>
    <t xml:space="preserve">14-5718 TPX </t>
  </si>
  <si>
    <t>Biscay Green</t>
  </si>
  <si>
    <t xml:space="preserve">15-5718 TPX </t>
  </si>
  <si>
    <t xml:space="preserve">15-5819 TPX </t>
  </si>
  <si>
    <t xml:space="preserve">12-5408 TPX </t>
  </si>
  <si>
    <t xml:space="preserve">12-5507 TPX </t>
  </si>
  <si>
    <t xml:space="preserve">13-5409 TPX </t>
  </si>
  <si>
    <t xml:space="preserve">13-5412 TPX </t>
  </si>
  <si>
    <t xml:space="preserve">13-5414 TPX </t>
  </si>
  <si>
    <t xml:space="preserve">14-5420 TPX </t>
  </si>
  <si>
    <t xml:space="preserve">15-5416 TPX </t>
  </si>
  <si>
    <t xml:space="preserve">14-5416 TPX </t>
  </si>
  <si>
    <t xml:space="preserve">14-5721 TPX </t>
  </si>
  <si>
    <t xml:space="preserve">15-5421 TPX </t>
  </si>
  <si>
    <t xml:space="preserve">16-5427 TPX </t>
  </si>
  <si>
    <t xml:space="preserve">16-5533 TPX </t>
  </si>
  <si>
    <t xml:space="preserve">17-5430 TPX </t>
  </si>
  <si>
    <t>Deep Green</t>
  </si>
  <si>
    <t xml:space="preserve">17-5633 TPX </t>
  </si>
  <si>
    <t xml:space="preserve">15-5728 TPX </t>
  </si>
  <si>
    <t xml:space="preserve">16-5431 TPX </t>
  </si>
  <si>
    <t xml:space="preserve">17-5638 TPX </t>
  </si>
  <si>
    <t xml:space="preserve">17-5641 TPX </t>
  </si>
  <si>
    <t xml:space="preserve">17-5734 TPX </t>
  </si>
  <si>
    <t xml:space="preserve">18-5624 TPX </t>
  </si>
  <si>
    <t xml:space="preserve">18-5338 TPX </t>
  </si>
  <si>
    <t xml:space="preserve">14-5706 TPX </t>
  </si>
  <si>
    <t>Frosty Green</t>
  </si>
  <si>
    <t xml:space="preserve">15-5706 TPX </t>
  </si>
  <si>
    <t xml:space="preserve">16-5808 TPX </t>
  </si>
  <si>
    <t>Granite Green</t>
  </si>
  <si>
    <t xml:space="preserve">16-5907 TPX </t>
  </si>
  <si>
    <t xml:space="preserve">16-5810 TPX </t>
  </si>
  <si>
    <t xml:space="preserve">16-5807 TPX </t>
  </si>
  <si>
    <t xml:space="preserve">17-6009 TPX </t>
  </si>
  <si>
    <t xml:space="preserve">16-5820 TPX </t>
  </si>
  <si>
    <t xml:space="preserve">18-6216 TPX </t>
  </si>
  <si>
    <t xml:space="preserve">17-5912 TPX </t>
  </si>
  <si>
    <t>Foliage Green</t>
  </si>
  <si>
    <t xml:space="preserve">18-6018 TPX </t>
  </si>
  <si>
    <t xml:space="preserve">18-6114 TPX </t>
  </si>
  <si>
    <t>Posy Green</t>
  </si>
  <si>
    <t xml:space="preserve">18-5616 TPX </t>
  </si>
  <si>
    <t xml:space="preserve">19-5920 TPX </t>
  </si>
  <si>
    <t xml:space="preserve">17-6212 TPX </t>
  </si>
  <si>
    <t xml:space="preserve">18-6011 TPX </t>
  </si>
  <si>
    <t>Frosty Spruce</t>
  </si>
  <si>
    <t xml:space="preserve">18-5622 TPX </t>
  </si>
  <si>
    <t xml:space="preserve">18-5621 TPX </t>
  </si>
  <si>
    <t xml:space="preserve">19-5420 TPX </t>
  </si>
  <si>
    <t xml:space="preserve">19-5511 TPX </t>
  </si>
  <si>
    <t xml:space="preserve">19-5513 TPX </t>
  </si>
  <si>
    <t xml:space="preserve">16-5815 TPX </t>
  </si>
  <si>
    <t xml:space="preserve">18-5718 TPX </t>
  </si>
  <si>
    <t xml:space="preserve">19-5411 TPX </t>
  </si>
  <si>
    <t xml:space="preserve">18-5913 TPX </t>
  </si>
  <si>
    <t xml:space="preserve">19-5914 TPX </t>
  </si>
  <si>
    <t xml:space="preserve">19-5917 TPX </t>
  </si>
  <si>
    <t xml:space="preserve">19-4906 TPX </t>
  </si>
  <si>
    <t xml:space="preserve">17-0613 TPX </t>
  </si>
  <si>
    <t>Deep Lichen Green</t>
  </si>
  <si>
    <t xml:space="preserve">18-0312 TPX </t>
  </si>
  <si>
    <t xml:space="preserve">19-0309 TPX </t>
  </si>
  <si>
    <t xml:space="preserve">19-0417 TPX </t>
  </si>
  <si>
    <t>Deep Forest</t>
  </si>
  <si>
    <t xml:space="preserve">19-6110 TPX </t>
  </si>
  <si>
    <t xml:space="preserve">19-0414 TPX </t>
  </si>
  <si>
    <t xml:space="preserve">19-0509 TPX </t>
  </si>
  <si>
    <t xml:space="preserve">13-6108 TPX </t>
  </si>
  <si>
    <t>Pale Aqua</t>
  </si>
  <si>
    <t xml:space="preserve">13-5305 TPX </t>
  </si>
  <si>
    <t xml:space="preserve">14-4505 TPX </t>
  </si>
  <si>
    <t>Foggy Dew</t>
  </si>
  <si>
    <t xml:space="preserve">13-4305 TPX </t>
  </si>
  <si>
    <t xml:space="preserve">14-4502 TPX </t>
  </si>
  <si>
    <t xml:space="preserve">15-5704 TPX </t>
  </si>
  <si>
    <t xml:space="preserve">15-5205 TPX </t>
  </si>
  <si>
    <t xml:space="preserve">12-6206 TPX </t>
  </si>
  <si>
    <t>Water Lily</t>
  </si>
  <si>
    <t xml:space="preserve">11-0304 TPX </t>
  </si>
  <si>
    <t xml:space="preserve">12-0108 TPX </t>
  </si>
  <si>
    <t xml:space="preserve">13-6006 TPX </t>
  </si>
  <si>
    <t xml:space="preserve">13-6106 TPX </t>
  </si>
  <si>
    <t xml:space="preserve">14-6007 TPX </t>
  </si>
  <si>
    <t xml:space="preserve">16-0110 TPX </t>
  </si>
  <si>
    <t xml:space="preserve">12-5404 TPX </t>
  </si>
  <si>
    <t xml:space="preserve">13-6105 TPX </t>
  </si>
  <si>
    <t xml:space="preserve">13-0107 TPX </t>
  </si>
  <si>
    <t xml:space="preserve">13-6107 TPX </t>
  </si>
  <si>
    <t xml:space="preserve">14-6312 TPX </t>
  </si>
  <si>
    <t xml:space="preserve">16-6008 TPX </t>
  </si>
  <si>
    <t xml:space="preserve">17-6206 TPX </t>
  </si>
  <si>
    <t xml:space="preserve">12-5504 TPX </t>
  </si>
  <si>
    <t xml:space="preserve">13-6008 TPX </t>
  </si>
  <si>
    <t>Subtle Green</t>
  </si>
  <si>
    <t xml:space="preserve">14-6008 TPX </t>
  </si>
  <si>
    <t xml:space="preserve">14-5707 TPX </t>
  </si>
  <si>
    <t xml:space="preserve">13-5907 TPX </t>
  </si>
  <si>
    <t xml:space="preserve">15-5812 TPX </t>
  </si>
  <si>
    <t xml:space="preserve">14-6011 TPX </t>
  </si>
  <si>
    <t xml:space="preserve">12-6205 TPX </t>
  </si>
  <si>
    <t xml:space="preserve">12-6208 TPX </t>
  </si>
  <si>
    <t xml:space="preserve">13-6110 TPX </t>
  </si>
  <si>
    <t xml:space="preserve">13-5911 TPX </t>
  </si>
  <si>
    <t xml:space="preserve">13-6208 TPX </t>
  </si>
  <si>
    <t xml:space="preserve">15-6315 TPX </t>
  </si>
  <si>
    <t>Malachite Green</t>
  </si>
  <si>
    <t xml:space="preserve">16-5917 TPX </t>
  </si>
  <si>
    <t xml:space="preserve">16-0220 TPX </t>
  </si>
  <si>
    <t xml:space="preserve">16-6216 TPX </t>
  </si>
  <si>
    <t xml:space="preserve">16-6318 TPX </t>
  </si>
  <si>
    <t xml:space="preserve">16-0224 TPX </t>
  </si>
  <si>
    <t xml:space="preserve">17-0119 TPX </t>
  </si>
  <si>
    <t xml:space="preserve">17-0220 TPX </t>
  </si>
  <si>
    <t xml:space="preserve">18-0121 TPX </t>
  </si>
  <si>
    <t xml:space="preserve">17-6323 TPX </t>
  </si>
  <si>
    <t>Loden Frost</t>
  </si>
  <si>
    <t xml:space="preserve">17-0210 TPX </t>
  </si>
  <si>
    <t xml:space="preserve">16-6116 TPX </t>
  </si>
  <si>
    <t xml:space="preserve">17-6319 TPX </t>
  </si>
  <si>
    <t xml:space="preserve">17-0123 TPX </t>
  </si>
  <si>
    <t>English Ivy</t>
  </si>
  <si>
    <t xml:space="preserve">18-0110 TPX </t>
  </si>
  <si>
    <t>Deep Grass Green</t>
  </si>
  <si>
    <t xml:space="preserve">17-6219 TPX </t>
  </si>
  <si>
    <t xml:space="preserve">17-0235 TPX </t>
  </si>
  <si>
    <t xml:space="preserve">17-0230 TPX </t>
  </si>
  <si>
    <t xml:space="preserve">17-0133 TPX </t>
  </si>
  <si>
    <t xml:space="preserve">18-0130 TPX </t>
  </si>
  <si>
    <t xml:space="preserve">19-0230 TPX </t>
  </si>
  <si>
    <t xml:space="preserve">18-0125 TPX </t>
  </si>
  <si>
    <t xml:space="preserve">18-0119 TPX </t>
  </si>
  <si>
    <t>Aspen Green</t>
  </si>
  <si>
    <t xml:space="preserve">17-0215 TPX </t>
  </si>
  <si>
    <t xml:space="preserve">17-6229 TPX </t>
  </si>
  <si>
    <t xml:space="preserve">18-6330 TPX </t>
  </si>
  <si>
    <t xml:space="preserve">18-6320 TPX </t>
  </si>
  <si>
    <t xml:space="preserve">18-0117 TPX </t>
  </si>
  <si>
    <t xml:space="preserve">18-0108 TPX </t>
  </si>
  <si>
    <t xml:space="preserve">19-6311 TPX </t>
  </si>
  <si>
    <t xml:space="preserve">18-0420 TPX </t>
  </si>
  <si>
    <t>Bronze Green</t>
  </si>
  <si>
    <t xml:space="preserve">18-0317 TPX </t>
  </si>
  <si>
    <t xml:space="preserve">19-0323 TPX </t>
  </si>
  <si>
    <t xml:space="preserve">18-0322 TPX </t>
  </si>
  <si>
    <t xml:space="preserve">19-0315 TPX </t>
  </si>
  <si>
    <t xml:space="preserve">19-0419 TPX </t>
  </si>
  <si>
    <t xml:space="preserve">19-0415 TPX </t>
  </si>
  <si>
    <t xml:space="preserve">12-0109 TPX </t>
  </si>
  <si>
    <t xml:space="preserve">13-6007 TPX </t>
  </si>
  <si>
    <t xml:space="preserve">13-0116 TPX </t>
  </si>
  <si>
    <t xml:space="preserve">15-6114 TPX </t>
  </si>
  <si>
    <t xml:space="preserve">14-6316 TPX </t>
  </si>
  <si>
    <t xml:space="preserve">14-6319 TPX </t>
  </si>
  <si>
    <t xml:space="preserve">16-6324 TPX </t>
  </si>
  <si>
    <t xml:space="preserve">13-0117 TPX </t>
  </si>
  <si>
    <t xml:space="preserve">14-0127 TPX </t>
  </si>
  <si>
    <t xml:space="preserve">15-6120 TPX </t>
  </si>
  <si>
    <t>Zephyr Green</t>
  </si>
  <si>
    <t xml:space="preserve">14-6327 TPX </t>
  </si>
  <si>
    <t xml:space="preserve">14-6324 TPX </t>
  </si>
  <si>
    <t xml:space="preserve">15-6322 TPX </t>
  </si>
  <si>
    <t>Absinthe Green</t>
  </si>
  <si>
    <t xml:space="preserve">14-6329 TPX </t>
  </si>
  <si>
    <t xml:space="preserve">14-6017 TPX </t>
  </si>
  <si>
    <t xml:space="preserve">16-5919 TPX </t>
  </si>
  <si>
    <t xml:space="preserve">16-5924 TPX </t>
  </si>
  <si>
    <t xml:space="preserve">16-5825 TPX </t>
  </si>
  <si>
    <t xml:space="preserve">16-5932 TPX </t>
  </si>
  <si>
    <t xml:space="preserve">17-5735 TPX </t>
  </si>
  <si>
    <t xml:space="preserve">18-5642 TPX </t>
  </si>
  <si>
    <t>Spring Bud</t>
  </si>
  <si>
    <t xml:space="preserve">14-6330 TPX </t>
  </si>
  <si>
    <t xml:space="preserve">16-6030 TPX </t>
  </si>
  <si>
    <t xml:space="preserve">15-6123 TPX </t>
  </si>
  <si>
    <t xml:space="preserve">16-5930 TPX </t>
  </si>
  <si>
    <t xml:space="preserve">16-6127 TPX </t>
  </si>
  <si>
    <t xml:space="preserve">18-6022 TPX </t>
  </si>
  <si>
    <t>Pine Green</t>
  </si>
  <si>
    <t xml:space="preserve">17-5923 TPX </t>
  </si>
  <si>
    <t xml:space="preserve">16-5942 TPX </t>
  </si>
  <si>
    <t xml:space="preserve">16-5938 TPX </t>
  </si>
  <si>
    <t>Deep Mint</t>
  </si>
  <si>
    <t xml:space="preserve">17-5937 TPX </t>
  </si>
  <si>
    <t xml:space="preserve">17-5936 TPX </t>
  </si>
  <si>
    <t xml:space="preserve">18-5841 TPX </t>
  </si>
  <si>
    <t xml:space="preserve">18-5633 TPX </t>
  </si>
  <si>
    <t>Verdant Green</t>
  </si>
  <si>
    <t xml:space="preserve">19-6026 TPX </t>
  </si>
  <si>
    <t xml:space="preserve">13-0111 TPX </t>
  </si>
  <si>
    <t xml:space="preserve">12-0317 TPX </t>
  </si>
  <si>
    <t xml:space="preserve">14-0121 TPX </t>
  </si>
  <si>
    <t xml:space="preserve">15-6317 TPX </t>
  </si>
  <si>
    <t xml:space="preserve">15-6316 TPX </t>
  </si>
  <si>
    <t xml:space="preserve">15-6423 TPX </t>
  </si>
  <si>
    <t xml:space="preserve">16-0228 TPX </t>
  </si>
  <si>
    <t xml:space="preserve">12-0225 TPX </t>
  </si>
  <si>
    <t xml:space="preserve">13-0221 TPX </t>
  </si>
  <si>
    <t>Arcadian Green</t>
  </si>
  <si>
    <t xml:space="preserve">14-0123 TPX </t>
  </si>
  <si>
    <t xml:space="preserve">15-6437 TPX </t>
  </si>
  <si>
    <t xml:space="preserve">15-6442 TPX </t>
  </si>
  <si>
    <t xml:space="preserve">15-6428 TPX </t>
  </si>
  <si>
    <t xml:space="preserve">16-0123 TPX </t>
  </si>
  <si>
    <t xml:space="preserve">13-0220 TPX </t>
  </si>
  <si>
    <t xml:space="preserve">14-0452 TPX </t>
  </si>
  <si>
    <t xml:space="preserve">15-0545 TPX </t>
  </si>
  <si>
    <t xml:space="preserve">15-0146 TPX </t>
  </si>
  <si>
    <t xml:space="preserve">16-6340 TPX </t>
  </si>
  <si>
    <t xml:space="preserve">17-0145 TPX </t>
  </si>
  <si>
    <t xml:space="preserve">18-0135 TPX </t>
  </si>
  <si>
    <t xml:space="preserve">14-0156 TPX </t>
  </si>
  <si>
    <t>Spring Bouquet</t>
  </si>
  <si>
    <t xml:space="preserve">14-6340 TPX </t>
  </si>
  <si>
    <t>Island Green</t>
  </si>
  <si>
    <t xml:space="preserve">16-6240 TPX </t>
  </si>
  <si>
    <t xml:space="preserve">15-6340 TPX </t>
  </si>
  <si>
    <t xml:space="preserve">15-6432 TPX </t>
  </si>
  <si>
    <t xml:space="preserve">16-6329 TPX </t>
  </si>
  <si>
    <t xml:space="preserve">17-6333 TPX </t>
  </si>
  <si>
    <t xml:space="preserve">16-6444 TPX </t>
  </si>
  <si>
    <t xml:space="preserve">16-6339 TPX </t>
  </si>
  <si>
    <t xml:space="preserve">16-6138 TPX </t>
  </si>
  <si>
    <t xml:space="preserve">15-5534 TPX </t>
  </si>
  <si>
    <t>Fern Green</t>
  </si>
  <si>
    <t xml:space="preserve">17-6153 TPX </t>
  </si>
  <si>
    <t xml:space="preserve">17-6030 TPX </t>
  </si>
  <si>
    <t xml:space="preserve">18-6024 TPX </t>
  </si>
  <si>
    <t xml:space="preserve">13-0442 TPX </t>
  </si>
  <si>
    <t xml:space="preserve">14-0244 TPX </t>
  </si>
  <si>
    <t xml:space="preserve">15-0343 TPX </t>
  </si>
  <si>
    <t xml:space="preserve">16-0237 TPX </t>
  </si>
  <si>
    <t xml:space="preserve">17-0336 TPX </t>
  </si>
  <si>
    <t>Meadow Green</t>
  </si>
  <si>
    <t xml:space="preserve">16-0233 TPX </t>
  </si>
  <si>
    <t xml:space="preserve">18-0538 TPX </t>
  </si>
  <si>
    <t xml:space="preserve">14-0232 TPX </t>
  </si>
  <si>
    <t>Herbal Garden</t>
  </si>
  <si>
    <t xml:space="preserve">15-0336 TPX </t>
  </si>
  <si>
    <t xml:space="preserve">15-0332 TPX </t>
  </si>
  <si>
    <t>Parrot Green</t>
  </si>
  <si>
    <t xml:space="preserve">15-0341 TPX </t>
  </si>
  <si>
    <t xml:space="preserve">16-0435 TPX </t>
  </si>
  <si>
    <t>Macaw Green</t>
  </si>
  <si>
    <t xml:space="preserve">16-0230 TPX </t>
  </si>
  <si>
    <t xml:space="preserve">16-0235 TPX </t>
  </si>
  <si>
    <t xml:space="preserve">13-0535 TPX </t>
  </si>
  <si>
    <t xml:space="preserve">12-0435 TPX </t>
  </si>
  <si>
    <t xml:space="preserve">13-0540 TPX </t>
  </si>
  <si>
    <t xml:space="preserve">15-0533 TPX </t>
  </si>
  <si>
    <t xml:space="preserve">14-0445 TPX </t>
  </si>
  <si>
    <t xml:space="preserve">14-0446 TPX </t>
  </si>
  <si>
    <t xml:space="preserve">13-0550 TPX </t>
  </si>
  <si>
    <t>Sunny Lime</t>
  </si>
  <si>
    <t xml:space="preserve">12-0741 TPX </t>
  </si>
  <si>
    <t xml:space="preserve">13-0645 TPX </t>
  </si>
  <si>
    <t>Sulphur Spring</t>
  </si>
  <si>
    <t xml:space="preserve">13-0650 TPX </t>
  </si>
  <si>
    <t xml:space="preserve">15-0548 TPX </t>
  </si>
  <si>
    <t xml:space="preserve">15-0543 TPX </t>
  </si>
  <si>
    <t xml:space="preserve">15-0646 TPX </t>
  </si>
  <si>
    <t xml:space="preserve">16-0840 TPX </t>
  </si>
  <si>
    <t xml:space="preserve">12-0312 TPX </t>
  </si>
  <si>
    <t xml:space="preserve">13-0319 TPX </t>
  </si>
  <si>
    <t xml:space="preserve">13-0530 TPX </t>
  </si>
  <si>
    <t>Lettuce Green</t>
  </si>
  <si>
    <t xml:space="preserve">13-0324 TPX </t>
  </si>
  <si>
    <t>Sap Green</t>
  </si>
  <si>
    <t xml:space="preserve">13-0331 TPX </t>
  </si>
  <si>
    <t>Opaline Green</t>
  </si>
  <si>
    <t xml:space="preserve">14-0226 TPX </t>
  </si>
  <si>
    <t xml:space="preserve">15-0523 TPX </t>
  </si>
  <si>
    <t xml:space="preserve">11-0410 TPX </t>
  </si>
  <si>
    <t xml:space="preserve">11-0205 TPX </t>
  </si>
  <si>
    <t xml:space="preserve">12-0607 TPX </t>
  </si>
  <si>
    <t xml:space="preserve">11-0609 TPX </t>
  </si>
  <si>
    <t xml:space="preserve">13-0614 TPX </t>
  </si>
  <si>
    <t xml:space="preserve">12-0418 TPX </t>
  </si>
  <si>
    <t>Pale Green</t>
  </si>
  <si>
    <t xml:space="preserve">13-0522 TPX </t>
  </si>
  <si>
    <t xml:space="preserve">12-0521 TPX </t>
  </si>
  <si>
    <t xml:space="preserve">12-0524 TPX </t>
  </si>
  <si>
    <t xml:space="preserve">12-0525 TPX </t>
  </si>
  <si>
    <t>Pale Lime Yellow</t>
  </si>
  <si>
    <t xml:space="preserve">12-0520 TPX </t>
  </si>
  <si>
    <t xml:space="preserve">13-0633 TPX </t>
  </si>
  <si>
    <t xml:space="preserve">13-0333 TPX </t>
  </si>
  <si>
    <t xml:space="preserve">12-0530 TPX </t>
  </si>
  <si>
    <t xml:space="preserve">12-0426 TPX </t>
  </si>
  <si>
    <t xml:space="preserve">14-0627 TPX </t>
  </si>
  <si>
    <t>Celery Green</t>
  </si>
  <si>
    <t xml:space="preserve">13-0532 TPX </t>
  </si>
  <si>
    <t xml:space="preserve">14-0434 TPX </t>
  </si>
  <si>
    <t xml:space="preserve">15-0538 TPX </t>
  </si>
  <si>
    <t xml:space="preserve">15-0628 TPX </t>
  </si>
  <si>
    <t xml:space="preserve">15-0525 TPX </t>
  </si>
  <si>
    <t xml:space="preserve">15-0535 TPX </t>
  </si>
  <si>
    <t>Golden Olive</t>
  </si>
  <si>
    <t xml:space="preserve">16-0639 TPX </t>
  </si>
  <si>
    <t xml:space="preserve">16-0540 TPX </t>
  </si>
  <si>
    <t xml:space="preserve">16-0532 TPX </t>
  </si>
  <si>
    <t xml:space="preserve">17-0840 TPX </t>
  </si>
  <si>
    <t xml:space="preserve">17-0836 TPX </t>
  </si>
  <si>
    <t xml:space="preserve">17-0636 TPX </t>
  </si>
  <si>
    <t xml:space="preserve">16-0726 TPX </t>
  </si>
  <si>
    <t xml:space="preserve">17-0929 TPX </t>
  </si>
  <si>
    <t xml:space="preserve">16-0632 TPX </t>
  </si>
  <si>
    <t>Bronze Mist</t>
  </si>
  <si>
    <t xml:space="preserve">17-0843 TPX </t>
  </si>
  <si>
    <t xml:space="preserve">18-0835 TPX </t>
  </si>
  <si>
    <t xml:space="preserve">18-0840 TPX </t>
  </si>
  <si>
    <t xml:space="preserve">18-0832 TPX </t>
  </si>
  <si>
    <t xml:space="preserve">13-0210 TPX </t>
  </si>
  <si>
    <t xml:space="preserve">13-0212 TPX </t>
  </si>
  <si>
    <t xml:space="preserve">13-0608 TPX </t>
  </si>
  <si>
    <t xml:space="preserve">14-0114 TPX </t>
  </si>
  <si>
    <t xml:space="preserve">15-6313 TPX </t>
  </si>
  <si>
    <t xml:space="preserve">15-6310 TPX </t>
  </si>
  <si>
    <t xml:space="preserve">15-6414 TPX </t>
  </si>
  <si>
    <t>Meadow Mist</t>
  </si>
  <si>
    <t xml:space="preserve">12-0106 TPX </t>
  </si>
  <si>
    <t xml:space="preserve">12-0322 TPX </t>
  </si>
  <si>
    <t xml:space="preserve">12-0315 TPX </t>
  </si>
  <si>
    <t xml:space="preserve">12-0313 TPX </t>
  </si>
  <si>
    <t xml:space="preserve">13-0215 TPX </t>
  </si>
  <si>
    <t xml:space="preserve">14-0217 TPX </t>
  </si>
  <si>
    <t>Foam Green</t>
  </si>
  <si>
    <t xml:space="preserve">14-0115 TPX </t>
  </si>
  <si>
    <t xml:space="preserve">13-0317 TPX </t>
  </si>
  <si>
    <t xml:space="preserve">14-0425 TPX </t>
  </si>
  <si>
    <t xml:space="preserve">14-0223 TPX </t>
  </si>
  <si>
    <t xml:space="preserve">15-0531 TPX </t>
  </si>
  <si>
    <t xml:space="preserve">16-0439 TPX </t>
  </si>
  <si>
    <t xml:space="preserve">16-0430 TPX </t>
  </si>
  <si>
    <t xml:space="preserve">17-0535 TPX </t>
  </si>
  <si>
    <t xml:space="preserve">17-0324 TPX </t>
  </si>
  <si>
    <t xml:space="preserve">18-0332 TPX </t>
  </si>
  <si>
    <t xml:space="preserve">17-0330 TPX </t>
  </si>
  <si>
    <t>Calliste Green</t>
  </si>
  <si>
    <t xml:space="preserve">18-0324 TPX </t>
  </si>
  <si>
    <t xml:space="preserve">Calla Green </t>
  </si>
  <si>
    <t xml:space="preserve">18-0435 TPX </t>
  </si>
  <si>
    <t xml:space="preserve">18-0328 TPX </t>
  </si>
  <si>
    <t xml:space="preserve">18-0228 TPX </t>
  </si>
  <si>
    <t xml:space="preserve">15-0326 TPX </t>
  </si>
  <si>
    <t xml:space="preserve">16-0421 TPX </t>
  </si>
  <si>
    <t xml:space="preserve">18-0525 TPX </t>
  </si>
  <si>
    <t xml:space="preserve">17-0115 TPX </t>
  </si>
  <si>
    <t>Loden Green</t>
  </si>
  <si>
    <t xml:space="preserve">18-0422 TPX </t>
  </si>
  <si>
    <t xml:space="preserve">18-0426 TPX </t>
  </si>
  <si>
    <t xml:space="preserve">18-0316 TPX </t>
  </si>
  <si>
    <t xml:space="preserve">14-0216 TPX </t>
  </si>
  <si>
    <t>Pale Olive Green</t>
  </si>
  <si>
    <t xml:space="preserve">15-0522 TPX </t>
  </si>
  <si>
    <t xml:space="preserve">15-0318 TPX </t>
  </si>
  <si>
    <t xml:space="preserve">16-0518 TPX </t>
  </si>
  <si>
    <t xml:space="preserve">16-1118 TPX </t>
  </si>
  <si>
    <t xml:space="preserve">17-0618 TPX </t>
  </si>
  <si>
    <t xml:space="preserve">17-0517 TPX </t>
  </si>
  <si>
    <t xml:space="preserve">16-0213 TPX </t>
  </si>
  <si>
    <t xml:space="preserve">17-0510 TPX </t>
  </si>
  <si>
    <t>Slate Green</t>
  </si>
  <si>
    <t xml:space="preserve">16-0713 TPX </t>
  </si>
  <si>
    <t xml:space="preserve">16-0613 TPX </t>
  </si>
  <si>
    <t xml:space="preserve">17-0525 TPX </t>
  </si>
  <si>
    <t xml:space="preserve">17-0620 TPX </t>
  </si>
  <si>
    <t xml:space="preserve">18-0622 TPX </t>
  </si>
  <si>
    <t xml:space="preserve">16-0526 TPX </t>
  </si>
  <si>
    <t xml:space="preserve">17-0625 TPX </t>
  </si>
  <si>
    <t xml:space="preserve">17-0627 TPX </t>
  </si>
  <si>
    <t xml:space="preserve">18-0527 TPX </t>
  </si>
  <si>
    <t xml:space="preserve">18-0629 TPX </t>
  </si>
  <si>
    <t xml:space="preserve">18-0430 TPX </t>
  </si>
  <si>
    <t xml:space="preserve">18-0627 TPX </t>
  </si>
  <si>
    <t xml:space="preserve">14-0418 TPX </t>
  </si>
  <si>
    <t xml:space="preserve">17-1019 TPX </t>
  </si>
  <si>
    <t xml:space="preserve">18-0724 TPX </t>
  </si>
  <si>
    <t xml:space="preserve">18-0830 TPX </t>
  </si>
  <si>
    <t xml:space="preserve">18-0825 TPX </t>
  </si>
  <si>
    <t xml:space="preserve">19-0622 TPX </t>
  </si>
  <si>
    <t xml:space="preserve">19-0516 TPX </t>
  </si>
  <si>
    <t>Moss Gray</t>
  </si>
  <si>
    <t xml:space="preserve">15-6410 TPX </t>
  </si>
  <si>
    <t xml:space="preserve">14-6408 TPX </t>
  </si>
  <si>
    <t xml:space="preserve">18-0521 TPX </t>
  </si>
  <si>
    <t xml:space="preserve">18-0515 TPX </t>
  </si>
  <si>
    <t xml:space="preserve">19-0512 TPX </t>
  </si>
  <si>
    <t xml:space="preserve">19-0515 TPX </t>
  </si>
  <si>
    <t xml:space="preserve">19-0511 TPX </t>
  </si>
  <si>
    <t>Porpoise</t>
  </si>
  <si>
    <t xml:space="preserve">15-3800 TPX </t>
  </si>
  <si>
    <t>Satellite</t>
  </si>
  <si>
    <t xml:space="preserve">16-3800 TPX </t>
  </si>
  <si>
    <t>Driftwood</t>
  </si>
  <si>
    <t xml:space="preserve">18-1210 TPX </t>
  </si>
  <si>
    <t>Falcon</t>
  </si>
  <si>
    <t xml:space="preserve">18-1304 TPX </t>
  </si>
  <si>
    <t>Morel</t>
  </si>
  <si>
    <t xml:space="preserve">19-0808 TPX </t>
  </si>
  <si>
    <t>Fallen Rock</t>
  </si>
  <si>
    <t xml:space="preserve">18-1108 TPX </t>
  </si>
  <si>
    <t>Vintage Khaki</t>
  </si>
  <si>
    <t xml:space="preserve">16-0205 TPX </t>
  </si>
  <si>
    <t>Crockery</t>
  </si>
  <si>
    <t xml:space="preserve">16-1104 TPX </t>
  </si>
  <si>
    <t>Greige</t>
  </si>
  <si>
    <t xml:space="preserve">16-1109 TPX </t>
  </si>
  <si>
    <t>Desert Taupe</t>
  </si>
  <si>
    <t xml:space="preserve">17-1311 TPX </t>
  </si>
  <si>
    <t>White Pepper</t>
  </si>
  <si>
    <t xml:space="preserve">15-1307 TPX </t>
  </si>
  <si>
    <t>Humus</t>
  </si>
  <si>
    <t xml:space="preserve">15-1304 TPX </t>
  </si>
  <si>
    <t>Portabella</t>
  </si>
  <si>
    <t xml:space="preserve">17-1316 TPX </t>
  </si>
  <si>
    <t>Caribou</t>
  </si>
  <si>
    <t xml:space="preserve">18-1017 TPX </t>
  </si>
  <si>
    <t>Travertine</t>
  </si>
  <si>
    <t xml:space="preserve">15-1114 TPX </t>
  </si>
  <si>
    <t>Starfish</t>
  </si>
  <si>
    <t xml:space="preserve">16-1120 TPX </t>
  </si>
  <si>
    <t>Semolina</t>
  </si>
  <si>
    <t xml:space="preserve">15-1218 TPX </t>
  </si>
  <si>
    <t>Curds &amp; Whey</t>
  </si>
  <si>
    <t xml:space="preserve">16-0920 TPX </t>
  </si>
  <si>
    <t>Tiger's Eye</t>
  </si>
  <si>
    <t xml:space="preserve">17-1038 TPX </t>
  </si>
  <si>
    <t>Toasted Coconut</t>
  </si>
  <si>
    <t xml:space="preserve">18-1029 TPX </t>
  </si>
  <si>
    <t>Rain Drum</t>
  </si>
  <si>
    <t xml:space="preserve">19-0916 TPX </t>
  </si>
  <si>
    <t>Pear Sorbet</t>
  </si>
  <si>
    <t xml:space="preserve">11-0615 TPX </t>
  </si>
  <si>
    <t>Pineapple Slice</t>
  </si>
  <si>
    <t xml:space="preserve">12-0718 TPX </t>
  </si>
  <si>
    <t>Yarrow</t>
  </si>
  <si>
    <t xml:space="preserve">12-0758 TPX </t>
  </si>
  <si>
    <t>Anise Flower</t>
  </si>
  <si>
    <t xml:space="preserve">12-0717 TPX </t>
  </si>
  <si>
    <t>Flan</t>
  </si>
  <si>
    <t xml:space="preserve">11-0619 TPX </t>
  </si>
  <si>
    <t>Sundress</t>
  </si>
  <si>
    <t xml:space="preserve">12-0729 TPX </t>
  </si>
  <si>
    <t>Macadamia</t>
  </si>
  <si>
    <t xml:space="preserve">12-0709 TPX </t>
  </si>
  <si>
    <t>Lemon Meringue</t>
  </si>
  <si>
    <t xml:space="preserve">12-0711 TPX </t>
  </si>
  <si>
    <t>Yellow Iris</t>
  </si>
  <si>
    <t xml:space="preserve">11-0622 TPX </t>
  </si>
  <si>
    <t>Goldfinch</t>
  </si>
  <si>
    <t xml:space="preserve">12-0737 TPX </t>
  </si>
  <si>
    <t>Lemon Zest</t>
  </si>
  <si>
    <t xml:space="preserve">13-0756 TPX </t>
  </si>
  <si>
    <t>Solar Power</t>
  </si>
  <si>
    <t xml:space="preserve">13-0759 TPX </t>
  </si>
  <si>
    <t>Samoan Sun</t>
  </si>
  <si>
    <t xml:space="preserve">14-0851 TPX </t>
  </si>
  <si>
    <t>Desert Sun</t>
  </si>
  <si>
    <t xml:space="preserve">16-1149 TPX </t>
  </si>
  <si>
    <t>Pumpkin Spice</t>
  </si>
  <si>
    <t xml:space="preserve">18-1163 TPX </t>
  </si>
  <si>
    <t>Orange Pepper</t>
  </si>
  <si>
    <t xml:space="preserve">16-1164 TPX </t>
  </si>
  <si>
    <t>Marmalade</t>
  </si>
  <si>
    <t xml:space="preserve">17-1140 TPX </t>
  </si>
  <si>
    <t>Hawaiian Sunset</t>
  </si>
  <si>
    <t xml:space="preserve">18-1249 TPX </t>
  </si>
  <si>
    <t>Autumnal</t>
  </si>
  <si>
    <t xml:space="preserve">17-1342 TPX </t>
  </si>
  <si>
    <t>Umber</t>
  </si>
  <si>
    <t xml:space="preserve">18-1246 TPX </t>
  </si>
  <si>
    <t>Exuberance</t>
  </si>
  <si>
    <t xml:space="preserve">17-1349 TPX </t>
  </si>
  <si>
    <t>Puffin's Bill</t>
  </si>
  <si>
    <t xml:space="preserve">16-1363 TPX </t>
  </si>
  <si>
    <t>Caramel Café</t>
  </si>
  <si>
    <t xml:space="preserve">18-1148 TPX </t>
  </si>
  <si>
    <t>Gold Flame</t>
  </si>
  <si>
    <t xml:space="preserve">16-1449 TPX </t>
  </si>
  <si>
    <t>Cinnamon Stick</t>
  </si>
  <si>
    <t xml:space="preserve">18-1345 TPX </t>
  </si>
  <si>
    <t>Potter's Clay</t>
  </si>
  <si>
    <t xml:space="preserve">18-1340 TPX </t>
  </si>
  <si>
    <t>Rooibos Tea</t>
  </si>
  <si>
    <t xml:space="preserve">18-1355 TPX </t>
  </si>
  <si>
    <t>Celosia Orange</t>
  </si>
  <si>
    <t xml:space="preserve">17-1360 TPX </t>
  </si>
  <si>
    <t>Orangeade</t>
  </si>
  <si>
    <t xml:space="preserve">17-1461 TPX </t>
  </si>
  <si>
    <t>Pureed Pumpkin</t>
  </si>
  <si>
    <t xml:space="preserve">17-1449 TPX </t>
  </si>
  <si>
    <t>Tangerine Tango</t>
  </si>
  <si>
    <t xml:space="preserve">17-1463 TPX </t>
  </si>
  <si>
    <t>Poinciana</t>
  </si>
  <si>
    <t xml:space="preserve">18-1564 TPX </t>
  </si>
  <si>
    <t>Koi</t>
  </si>
  <si>
    <t xml:space="preserve">17-1452 TPX </t>
  </si>
  <si>
    <t>Samba</t>
  </si>
  <si>
    <t xml:space="preserve">19-1662 TPX </t>
  </si>
  <si>
    <t>Barbados Cherry</t>
  </si>
  <si>
    <t xml:space="preserve">19-1757 TPX </t>
  </si>
  <si>
    <t>Haute Red</t>
  </si>
  <si>
    <t xml:space="preserve">19-1758 TPX </t>
  </si>
  <si>
    <t>Salsa</t>
  </si>
  <si>
    <t xml:space="preserve">18-1657 TPX </t>
  </si>
  <si>
    <t>Scarlet Sage</t>
  </si>
  <si>
    <t xml:space="preserve">19-1559 TPX </t>
  </si>
  <si>
    <t xml:space="preserve">19-1863 TPX </t>
  </si>
  <si>
    <t xml:space="preserve">19-1555 TPX </t>
  </si>
  <si>
    <t>Sun-Dried Tomato</t>
  </si>
  <si>
    <t xml:space="preserve">19-1531 TPX </t>
  </si>
  <si>
    <t>Fired Brick</t>
  </si>
  <si>
    <t xml:space="preserve">19-1337 TPX </t>
  </si>
  <si>
    <t xml:space="preserve">19-1652 TPX </t>
  </si>
  <si>
    <t>Syrah</t>
  </si>
  <si>
    <t xml:space="preserve">19-1535 TPX </t>
  </si>
  <si>
    <t>Pomegranate</t>
  </si>
  <si>
    <t xml:space="preserve">19-1930 TPX </t>
  </si>
  <si>
    <t xml:space="preserve">19-1724 TPX </t>
  </si>
  <si>
    <t>Ballerina</t>
  </si>
  <si>
    <t xml:space="preserve">13-2807 TPX </t>
  </si>
  <si>
    <t>Fairy Tale</t>
  </si>
  <si>
    <t xml:space="preserve">13-2802 TPX </t>
  </si>
  <si>
    <t xml:space="preserve">15-1506 TPX </t>
  </si>
  <si>
    <t>Foxglove</t>
  </si>
  <si>
    <t xml:space="preserve">16-1710 TPX </t>
  </si>
  <si>
    <t>Mesa Rose</t>
  </si>
  <si>
    <t xml:space="preserve">17-1609 TPX </t>
  </si>
  <si>
    <t>Jazzy</t>
  </si>
  <si>
    <t xml:space="preserve">18-1950 TPX </t>
  </si>
  <si>
    <t>Granita</t>
  </si>
  <si>
    <t xml:space="preserve">19-2039 TPX </t>
  </si>
  <si>
    <t>Cherries Jubilee</t>
  </si>
  <si>
    <t xml:space="preserve">19-2041 TPX </t>
  </si>
  <si>
    <t>Cabaret</t>
  </si>
  <si>
    <t xml:space="preserve">18-2140 TPX </t>
  </si>
  <si>
    <t>Vivacious</t>
  </si>
  <si>
    <t xml:space="preserve">19-2045 TPX </t>
  </si>
  <si>
    <t>Bellflower</t>
  </si>
  <si>
    <t xml:space="preserve">18-3628 TPX </t>
  </si>
  <si>
    <t>English Lavender</t>
  </si>
  <si>
    <t xml:space="preserve">17-3617 TPX </t>
  </si>
  <si>
    <t>Rhapsody</t>
  </si>
  <si>
    <t xml:space="preserve">16-3817 TPX </t>
  </si>
  <si>
    <t>Acai</t>
  </si>
  <si>
    <t xml:space="preserve">19-3628 TPX </t>
  </si>
  <si>
    <t>Tillandsia Purple</t>
  </si>
  <si>
    <t xml:space="preserve">19-3638 TPX </t>
  </si>
  <si>
    <t>Picasso Lily</t>
  </si>
  <si>
    <t xml:space="preserve">18-3635 TPX </t>
  </si>
  <si>
    <t>Mystical</t>
  </si>
  <si>
    <t xml:space="preserve">18-3620 TPX </t>
  </si>
  <si>
    <t xml:space="preserve">15-3908 TPX </t>
  </si>
  <si>
    <t>Aleutian</t>
  </si>
  <si>
    <t xml:space="preserve">15-3912 TPX </t>
  </si>
  <si>
    <t>Silver Bullet</t>
  </si>
  <si>
    <t xml:space="preserve">17-3933 TPX </t>
  </si>
  <si>
    <t>Blue Granite</t>
  </si>
  <si>
    <t xml:space="preserve">18-3933 TPX </t>
  </si>
  <si>
    <t>Evening Blue</t>
  </si>
  <si>
    <t xml:space="preserve">19-3815 TPX </t>
  </si>
  <si>
    <t>Deep Well</t>
  </si>
  <si>
    <t xml:space="preserve">19-3713 TPX </t>
  </si>
  <si>
    <t>Night Sky</t>
  </si>
  <si>
    <t xml:space="preserve">19-3924 TPX </t>
  </si>
  <si>
    <t>Blue Heron</t>
  </si>
  <si>
    <t xml:space="preserve">16-3921 TPX </t>
  </si>
  <si>
    <t>Hydrangea</t>
  </si>
  <si>
    <t xml:space="preserve">16-4030 TPX </t>
  </si>
  <si>
    <t>Xenon Blue</t>
  </si>
  <si>
    <t xml:space="preserve">14-3949 TPX </t>
  </si>
  <si>
    <t>Brunnera Blue</t>
  </si>
  <si>
    <t xml:space="preserve">16-3922 TPX </t>
  </si>
  <si>
    <t>Sky Captain</t>
  </si>
  <si>
    <t xml:space="preserve">19-3922 TPX </t>
  </si>
  <si>
    <t>Navy Blazer</t>
  </si>
  <si>
    <t xml:space="preserve">19-3923 TPX </t>
  </si>
  <si>
    <t>Dark Sapphire</t>
  </si>
  <si>
    <t xml:space="preserve">19-4020 TPX </t>
  </si>
  <si>
    <t>Plein Air</t>
  </si>
  <si>
    <t xml:space="preserve">13-4111 TPX </t>
  </si>
  <si>
    <t>Halogen Blue</t>
  </si>
  <si>
    <t xml:space="preserve">13-3920 TPX </t>
  </si>
  <si>
    <t>Chambray Blue</t>
  </si>
  <si>
    <t xml:space="preserve">15-4030 TPX </t>
  </si>
  <si>
    <t>Bel Air Blue</t>
  </si>
  <si>
    <t xml:space="preserve">15-3932 TPX </t>
  </si>
  <si>
    <t>Vintage Indigo</t>
  </si>
  <si>
    <t xml:space="preserve">19-3929 TPX </t>
  </si>
  <si>
    <t>Sodalite Blue</t>
  </si>
  <si>
    <t xml:space="preserve">19-3953 TPX </t>
  </si>
  <si>
    <t>Parisian Night</t>
  </si>
  <si>
    <t xml:space="preserve">19-4022 TPX </t>
  </si>
  <si>
    <t>Monaco Blue</t>
  </si>
  <si>
    <t xml:space="preserve">19-3964 TPX </t>
  </si>
  <si>
    <t>Vallarta Blue</t>
  </si>
  <si>
    <t xml:space="preserve">18-4034 TPX </t>
  </si>
  <si>
    <t>Salute</t>
  </si>
  <si>
    <t xml:space="preserve">19-4011 TPX </t>
  </si>
  <si>
    <t>Outer Space</t>
  </si>
  <si>
    <t xml:space="preserve">19-4009 TPX </t>
  </si>
  <si>
    <t>Blueberry</t>
  </si>
  <si>
    <t xml:space="preserve">19-4021 TPX </t>
  </si>
  <si>
    <t>Carbon</t>
  </si>
  <si>
    <t xml:space="preserve">19-4012 TPX </t>
  </si>
  <si>
    <t>Vulcan</t>
  </si>
  <si>
    <t xml:space="preserve">19-4218 TPX </t>
  </si>
  <si>
    <t>Omphalodes</t>
  </si>
  <si>
    <t xml:space="preserve">13-4200 TPX </t>
  </si>
  <si>
    <t>Cool Blue</t>
  </si>
  <si>
    <t xml:space="preserve">14-4317 TPX </t>
  </si>
  <si>
    <t>Bering Sea</t>
  </si>
  <si>
    <t xml:space="preserve">18-4028 TPX </t>
  </si>
  <si>
    <t>Blue Wing Teal</t>
  </si>
  <si>
    <t xml:space="preserve">19-4121 TPX </t>
  </si>
  <si>
    <t>Poseidon</t>
  </si>
  <si>
    <t xml:space="preserve">19-4033 TPX </t>
  </si>
  <si>
    <t>Mykonos Blue</t>
  </si>
  <si>
    <t xml:space="preserve">18-4434 TPX </t>
  </si>
  <si>
    <t>Reflecting Pond</t>
  </si>
  <si>
    <t xml:space="preserve">19-4326 TPX </t>
  </si>
  <si>
    <t>Corydalis Blue</t>
  </si>
  <si>
    <t xml:space="preserve">14-4311 TPX </t>
  </si>
  <si>
    <t>Blue Topaz</t>
  </si>
  <si>
    <t xml:space="preserve">14-4310 TPX </t>
  </si>
  <si>
    <t>Gulf Stream</t>
  </si>
  <si>
    <t xml:space="preserve">14-4511 TPX </t>
  </si>
  <si>
    <t>Aquarelle</t>
  </si>
  <si>
    <t xml:space="preserve">15-4714 TPX </t>
  </si>
  <si>
    <t>Aqua Splash</t>
  </si>
  <si>
    <t xml:space="preserve">14-4812 TPX </t>
  </si>
  <si>
    <t>Botanical Garden</t>
  </si>
  <si>
    <t xml:space="preserve">19-5220 TPX </t>
  </si>
  <si>
    <t>Scarab</t>
  </si>
  <si>
    <t xml:space="preserve">19-5350 TPX </t>
  </si>
  <si>
    <t>Nimbus Cloud</t>
  </si>
  <si>
    <t xml:space="preserve">13-4108 TPX </t>
  </si>
  <si>
    <t>Micro Chip</t>
  </si>
  <si>
    <t xml:space="preserve">14-4105 TPX </t>
  </si>
  <si>
    <t>Wet Weather</t>
  </si>
  <si>
    <t xml:space="preserve">16-5101 TPX </t>
  </si>
  <si>
    <t xml:space="preserve">17-4014 TPX </t>
  </si>
  <si>
    <t>December Sky</t>
  </si>
  <si>
    <t xml:space="preserve">18-4016 TPX </t>
  </si>
  <si>
    <t>Pavement</t>
  </si>
  <si>
    <t xml:space="preserve">19-3900 TPX </t>
  </si>
  <si>
    <t>Magnet</t>
  </si>
  <si>
    <t xml:space="preserve">19-3901 TPX </t>
  </si>
  <si>
    <t>Silver Sconce</t>
  </si>
  <si>
    <t xml:space="preserve">16-3850 TPX </t>
  </si>
  <si>
    <t>Silver Filigree</t>
  </si>
  <si>
    <t xml:space="preserve">17-3911 TPX </t>
  </si>
  <si>
    <t>Quicksilver</t>
  </si>
  <si>
    <t xml:space="preserve">17-3907 TPX </t>
  </si>
  <si>
    <t>Storm Front</t>
  </si>
  <si>
    <t xml:space="preserve">17-1503 TPX </t>
  </si>
  <si>
    <t>Tornado</t>
  </si>
  <si>
    <t xml:space="preserve">18-3907 TPX </t>
  </si>
  <si>
    <t>Eiffel Tower</t>
  </si>
  <si>
    <t xml:space="preserve">18-5210 TPX </t>
  </si>
  <si>
    <t>Graphite</t>
  </si>
  <si>
    <t xml:space="preserve">19-3927 TPX </t>
  </si>
  <si>
    <t>Alloy</t>
  </si>
  <si>
    <t xml:space="preserve">16-3915 TPX </t>
  </si>
  <si>
    <t>Sleet</t>
  </si>
  <si>
    <t xml:space="preserve">16-3916 TPX </t>
  </si>
  <si>
    <t>Tradewinds</t>
  </si>
  <si>
    <t xml:space="preserve">15-4307 TPX </t>
  </si>
  <si>
    <t>Grisaille</t>
  </si>
  <si>
    <t xml:space="preserve">18-3912 TPX </t>
  </si>
  <si>
    <t>Periscope</t>
  </si>
  <si>
    <t xml:space="preserve">19-3918 TPX </t>
  </si>
  <si>
    <t>Quiet Shade</t>
  </si>
  <si>
    <t xml:space="preserve">18-4006 TPX </t>
  </si>
  <si>
    <t>Turbulence</t>
  </si>
  <si>
    <t xml:space="preserve">19-4215 TPX </t>
  </si>
  <si>
    <t>Stormy Weather</t>
  </si>
  <si>
    <t xml:space="preserve">18-4214 TPX </t>
  </si>
  <si>
    <t>Iron Gate</t>
  </si>
  <si>
    <t xml:space="preserve">19-3910 TPX </t>
  </si>
  <si>
    <t>Forged Iron</t>
  </si>
  <si>
    <t xml:space="preserve">19-3907 TPX </t>
  </si>
  <si>
    <t>Asphalt</t>
  </si>
  <si>
    <t xml:space="preserve">19-0201 TPX </t>
  </si>
  <si>
    <t>Ghost Gray</t>
  </si>
  <si>
    <t xml:space="preserve">16-4703 TPX </t>
  </si>
  <si>
    <t>Brushed Nickel</t>
  </si>
  <si>
    <t xml:space="preserve">18-5102 TPX </t>
  </si>
  <si>
    <t>Mourning Dove</t>
  </si>
  <si>
    <t xml:space="preserve">16-4400 TPX </t>
  </si>
  <si>
    <t>Belgian Block</t>
  </si>
  <si>
    <t xml:space="preserve">15-4306 TPX </t>
  </si>
  <si>
    <t>Agave Green</t>
  </si>
  <si>
    <t xml:space="preserve">18-5806 TPX </t>
  </si>
  <si>
    <t>Cilantro</t>
  </si>
  <si>
    <t xml:space="preserve">19-5621 TPX </t>
  </si>
  <si>
    <t>Pine Grove</t>
  </si>
  <si>
    <t xml:space="preserve">19-5406 TPX </t>
  </si>
  <si>
    <t>Eden</t>
  </si>
  <si>
    <t xml:space="preserve">19-6050 TPX </t>
  </si>
  <si>
    <t>Jolly Green</t>
  </si>
  <si>
    <t xml:space="preserve">18-6030 TPX </t>
  </si>
  <si>
    <t>Mountain View</t>
  </si>
  <si>
    <t xml:space="preserve">19-5918 TPX </t>
  </si>
  <si>
    <t>Margarita</t>
  </si>
  <si>
    <t xml:space="preserve">14-0116 TPX </t>
  </si>
  <si>
    <t>Winter Moss</t>
  </si>
  <si>
    <t xml:space="preserve">18-0523 TPX </t>
  </si>
  <si>
    <t>Climbing Ivy</t>
  </si>
  <si>
    <t xml:space="preserve">19-0307 TPX </t>
  </si>
  <si>
    <t>Delicioso</t>
  </si>
  <si>
    <t xml:space="preserve">19-0840 TPX </t>
  </si>
  <si>
    <t>Mulch</t>
  </si>
  <si>
    <t xml:space="preserve">19-0910 TPX </t>
  </si>
  <si>
    <t>Mole'</t>
  </si>
  <si>
    <t xml:space="preserve">19-1106 TPX </t>
  </si>
  <si>
    <t>Chocolate Torte</t>
  </si>
  <si>
    <t xml:space="preserve">19-1109 TPX </t>
  </si>
  <si>
    <t>Ganache</t>
  </si>
  <si>
    <t xml:space="preserve">19-1018 TPX </t>
  </si>
  <si>
    <t>Black Bean</t>
  </si>
  <si>
    <t xml:space="preserve">19-3909 TPX </t>
  </si>
  <si>
    <t>Espresso</t>
  </si>
  <si>
    <t xml:space="preserve">19-1103 TPX </t>
  </si>
  <si>
    <t>Meteorite</t>
  </si>
  <si>
    <t xml:space="preserve">19-4008 TPX </t>
  </si>
  <si>
    <t>Tap Shoe</t>
  </si>
  <si>
    <t xml:space="preserve">19-4004 TPX </t>
  </si>
  <si>
    <t>White Alyssum</t>
  </si>
  <si>
    <t xml:space="preserve">11-1001 TPX </t>
  </si>
  <si>
    <t>Jet Stream</t>
  </si>
  <si>
    <t xml:space="preserve">11-0605 TPX </t>
  </si>
  <si>
    <t>PANTONE 19-3940 TPX Blue Depths</t>
  </si>
  <si>
    <t>pink</t>
  </si>
  <si>
    <t>Bokitta Name</t>
  </si>
  <si>
    <t>GP</t>
  </si>
  <si>
    <t>Girls Printed</t>
  </si>
  <si>
    <t>GS</t>
  </si>
  <si>
    <t>Girls Plain</t>
  </si>
  <si>
    <t>EF</t>
  </si>
  <si>
    <t>EV</t>
  </si>
  <si>
    <t>EG</t>
  </si>
  <si>
    <t>EC</t>
  </si>
  <si>
    <t>EP</t>
  </si>
  <si>
    <t>Raffles</t>
  </si>
  <si>
    <t>SR</t>
  </si>
  <si>
    <t>RP</t>
  </si>
  <si>
    <t>Raffles Printed</t>
  </si>
  <si>
    <t>2P</t>
  </si>
  <si>
    <t>Mixed Printed</t>
  </si>
  <si>
    <t>Georgette Shiny</t>
  </si>
  <si>
    <t>CS</t>
  </si>
  <si>
    <t>Chiffon Shiny</t>
  </si>
  <si>
    <t>Lilac Habibi</t>
  </si>
  <si>
    <t>Khamri</t>
  </si>
  <si>
    <t>13-1009 TC Biscotti</t>
  </si>
  <si>
    <t>11-0809 TC Ecru</t>
  </si>
  <si>
    <t>Year</t>
  </si>
  <si>
    <t>14-5002 TC Silver</t>
  </si>
  <si>
    <t>Drape' Chiffon</t>
  </si>
  <si>
    <t>BF</t>
  </si>
  <si>
    <t>CC</t>
  </si>
  <si>
    <t>DF</t>
  </si>
  <si>
    <t>Georgette</t>
  </si>
  <si>
    <t>Georgette Exclusive</t>
  </si>
  <si>
    <t>Printed Dyed</t>
  </si>
  <si>
    <t>Dyed Printed</t>
  </si>
  <si>
    <t>Style/Fabric</t>
  </si>
  <si>
    <t xml:space="preserve">100% polyester GGT plain, 60 gsm </t>
  </si>
  <si>
    <t xml:space="preserve">100% polyester GGT printed, 60 gsm </t>
  </si>
  <si>
    <t xml:space="preserve">100% polyester Chiffon/crep plain, 35 gsm </t>
  </si>
  <si>
    <t xml:space="preserve">100% viscose 60s modal 60x60/104x84 plain, 75 gsm </t>
  </si>
  <si>
    <t xml:space="preserve">100% viscose 60s modal 60x60/104x84 printed, 75 gsm </t>
  </si>
  <si>
    <t>Entry Plain GGT 4/pack</t>
  </si>
  <si>
    <t>30'S/40'S VISCOSE SOLID</t>
  </si>
  <si>
    <t>30'S/40'S VISCOSE PRINTED</t>
  </si>
  <si>
    <t>VISC. COTTON 55%+45%, 75D  X 80C / 104 X 84 , 75 GSM</t>
  </si>
  <si>
    <t xml:space="preserve">JAPAN SATIN, 85 Gsm </t>
  </si>
  <si>
    <t>FILAMENT /SPUN, 2/80's X 50's /52 X 48 , 60 GSM</t>
  </si>
  <si>
    <t>SPUN POLY, 30D X 50S /110 X 64 , 50 GSM</t>
  </si>
  <si>
    <t>Voila!Maxi</t>
  </si>
  <si>
    <t>Chic!Maxi</t>
  </si>
  <si>
    <t>Voila!Girls</t>
  </si>
  <si>
    <t>Kimono</t>
  </si>
  <si>
    <t>Razitta</t>
  </si>
  <si>
    <t>Moon</t>
  </si>
  <si>
    <t>Voila!Classy</t>
  </si>
  <si>
    <t>Voila!Hood</t>
  </si>
  <si>
    <t>CN</t>
  </si>
  <si>
    <t>100% Cotton Cham</t>
  </si>
  <si>
    <t>M2</t>
  </si>
  <si>
    <t>M6</t>
  </si>
  <si>
    <t>M12</t>
  </si>
  <si>
    <t>M12m</t>
  </si>
  <si>
    <t>M10</t>
  </si>
  <si>
    <t>M11</t>
  </si>
  <si>
    <t>M15</t>
  </si>
  <si>
    <t>M14</t>
  </si>
  <si>
    <t>M16</t>
  </si>
  <si>
    <t>UT-SM</t>
  </si>
  <si>
    <t>UT-LX</t>
  </si>
  <si>
    <t>UP-BS</t>
  </si>
  <si>
    <t>Umrah Tunic - S/M</t>
  </si>
  <si>
    <t>Umrah Tunic - L/XL</t>
  </si>
  <si>
    <t>Umrah Pants - Straight/Belt</t>
  </si>
  <si>
    <t>UPBS</t>
  </si>
  <si>
    <t>VOSP</t>
  </si>
  <si>
    <t>VOMP</t>
  </si>
  <si>
    <t>CHSP</t>
  </si>
  <si>
    <t>CHMP</t>
  </si>
  <si>
    <t>VOGP</t>
  </si>
  <si>
    <t>SKRP</t>
  </si>
  <si>
    <t>CLMP</t>
  </si>
  <si>
    <t>VOSS</t>
  </si>
  <si>
    <t>VOMS</t>
  </si>
  <si>
    <t>CHSS</t>
  </si>
  <si>
    <t>CHMS</t>
  </si>
  <si>
    <t>VOGS</t>
  </si>
  <si>
    <t>SKRS</t>
  </si>
  <si>
    <t>CLMS</t>
  </si>
  <si>
    <t>Skirt Razitta</t>
  </si>
  <si>
    <t>Classic Moon</t>
  </si>
  <si>
    <t>Poly BSY 85-90GSM</t>
  </si>
  <si>
    <t>U1 Tunic</t>
  </si>
  <si>
    <t>U1 Pants</t>
  </si>
  <si>
    <t>U1 M6</t>
  </si>
  <si>
    <t>U2 Tunic</t>
  </si>
  <si>
    <t>U2 Pants</t>
  </si>
  <si>
    <t>U2 M6</t>
  </si>
  <si>
    <t>U3 Tunic</t>
  </si>
  <si>
    <t>30s</t>
  </si>
  <si>
    <t>U3 Pants</t>
  </si>
  <si>
    <t>U3 M6</t>
  </si>
  <si>
    <t>U4 Tunic</t>
  </si>
  <si>
    <t>40s</t>
  </si>
  <si>
    <t>U4 Pants</t>
  </si>
  <si>
    <t>U4 M6</t>
  </si>
  <si>
    <t>U5 Tunic</t>
  </si>
  <si>
    <t>U5 Pants</t>
  </si>
  <si>
    <t>U5 M6</t>
  </si>
  <si>
    <t>U6 Tunic</t>
  </si>
  <si>
    <t>U6 Pants</t>
  </si>
  <si>
    <t>U6 M6</t>
  </si>
  <si>
    <t>U7 Tunic</t>
  </si>
  <si>
    <t>U7 Pants</t>
  </si>
  <si>
    <t>U7 M6</t>
  </si>
  <si>
    <t>U8 Tunic</t>
  </si>
  <si>
    <t>poly</t>
  </si>
  <si>
    <t>U8 Pants</t>
  </si>
  <si>
    <t>U8 M6</t>
  </si>
  <si>
    <t>U9 Tunic</t>
  </si>
  <si>
    <t>U9 Pants</t>
  </si>
  <si>
    <t>U9 M6</t>
  </si>
  <si>
    <t>Color of the Year</t>
  </si>
  <si>
    <t>Produced Year</t>
  </si>
  <si>
    <t>2014/1</t>
  </si>
  <si>
    <t>2015-P1</t>
  </si>
  <si>
    <t>2015-P2</t>
  </si>
  <si>
    <t>2015-P3</t>
  </si>
  <si>
    <t>2015-P4</t>
  </si>
  <si>
    <t>2015-P5</t>
  </si>
  <si>
    <t>Stormy</t>
  </si>
  <si>
    <t>2015-P6</t>
  </si>
  <si>
    <t>2015-P7</t>
  </si>
  <si>
    <t>M20</t>
  </si>
  <si>
    <t>M1</t>
  </si>
  <si>
    <t>Body Nana - Small</t>
  </si>
  <si>
    <t>Body Nana - Medium</t>
  </si>
  <si>
    <t>Body Nana - Large</t>
  </si>
  <si>
    <t>Body Nana - X Large</t>
  </si>
  <si>
    <t>Body Nana - XX Large</t>
  </si>
  <si>
    <t>BNSS</t>
  </si>
  <si>
    <t>BNMS</t>
  </si>
  <si>
    <t>BNLS</t>
  </si>
  <si>
    <t>BNXL</t>
  </si>
  <si>
    <t>BNX2</t>
  </si>
  <si>
    <t>ViscoseLycra</t>
  </si>
  <si>
    <t xml:space="preserve">95% Viscose 5% Lycra Vortex yarn, 185 gsm  </t>
  </si>
  <si>
    <t>Chiffon Drape'</t>
  </si>
  <si>
    <t>FD</t>
  </si>
  <si>
    <t>Voila!Shawl</t>
  </si>
  <si>
    <t>Voila!Diva</t>
  </si>
  <si>
    <t>KMSP</t>
  </si>
  <si>
    <t>KM-S</t>
  </si>
  <si>
    <t>KM-L</t>
  </si>
  <si>
    <t>Kimono Moni -Short</t>
  </si>
  <si>
    <t>Kimono Moni - Long</t>
  </si>
  <si>
    <t>KMLP</t>
  </si>
  <si>
    <t>KMSS</t>
  </si>
  <si>
    <t>KMLS</t>
  </si>
  <si>
    <t>VZSP</t>
  </si>
  <si>
    <t xml:space="preserve">100% polyester GGT Brasso </t>
  </si>
  <si>
    <t>100% polyester GGT Brasso - Box</t>
  </si>
  <si>
    <t>BOKITTA NEW VOILA MODELS PRICE</t>
  </si>
  <si>
    <t>PREPARED BY- SAHIL BHATNAGAR</t>
  </si>
  <si>
    <t>S.NO</t>
  </si>
  <si>
    <t>STYLE NO</t>
  </si>
  <si>
    <t>FABRIC QLTY</t>
  </si>
  <si>
    <t>PRICE FOR 10K+</t>
  </si>
  <si>
    <t>PRICE FOR 30K+</t>
  </si>
  <si>
    <t xml:space="preserve">PRICE FOR SAMPLING </t>
  </si>
  <si>
    <t>REMARKS</t>
  </si>
  <si>
    <t>VOILA CLASSY MODEL-16</t>
  </si>
  <si>
    <t>VORTEX LYCRA JERSEY(185GSM), POLY GGT(75GSM) &amp; COTTON LACE</t>
  </si>
  <si>
    <t>VOILA DUBAI MODEL-10</t>
  </si>
  <si>
    <t xml:space="preserve">VORTEX LYCRA JERSEY(185GSM) &amp; POLY GGT(75GSM) </t>
  </si>
  <si>
    <t>VOILA HOOD MODEL-11</t>
  </si>
  <si>
    <t>VOILA KHALEEJI MODEL-11</t>
  </si>
  <si>
    <t xml:space="preserve">VORTEX LYCRA JERSEY(185GSM) </t>
  </si>
  <si>
    <t>ON ORDER</t>
  </si>
  <si>
    <t>NINJA INNER</t>
  </si>
  <si>
    <t>BOKITTA PO- 7</t>
  </si>
  <si>
    <t>IMAGE</t>
  </si>
  <si>
    <t>FABRIC</t>
  </si>
  <si>
    <t>DESCRIPTION</t>
  </si>
  <si>
    <t>PRICE 10K SLAB (PREVIOUS QUOTATION)</t>
  </si>
  <si>
    <t>REVISED PRICE FOR 10K SLAB</t>
  </si>
  <si>
    <t>SAMPLING PRICE</t>
  </si>
  <si>
    <r>
      <t xml:space="preserve">UMRAH 1 </t>
    </r>
    <r>
      <rPr>
        <b/>
        <sz val="10"/>
        <color indexed="10"/>
        <rFont val="Arial"/>
        <family val="2"/>
      </rPr>
      <t xml:space="preserve"> WITHOUT EMBROIDERY</t>
    </r>
  </si>
  <si>
    <r>
      <t xml:space="preserve">100% Cotton Chambray, Soft touch, light weight, falls </t>
    </r>
    <r>
      <rPr>
        <b/>
        <sz val="10"/>
        <color indexed="12"/>
        <rFont val="Arial"/>
        <family val="2"/>
      </rPr>
      <t>(cotton black chambray)</t>
    </r>
  </si>
  <si>
    <t>Gray fabric with wavy dark Gray lace and dark red thread  embroidery</t>
  </si>
  <si>
    <t xml:space="preserve">PANT </t>
  </si>
  <si>
    <t xml:space="preserve">Gray </t>
  </si>
  <si>
    <t>Bokitta Scarf Model M6 FABRIC WITH LACE (for voila maxi)</t>
  </si>
  <si>
    <r>
      <t xml:space="preserve">UMRAH 2 </t>
    </r>
    <r>
      <rPr>
        <b/>
        <sz val="10"/>
        <color indexed="10"/>
        <rFont val="Arial"/>
        <family val="2"/>
      </rPr>
      <t>WITHOUT EMBROIDERY</t>
    </r>
  </si>
  <si>
    <r>
      <t xml:space="preserve">100% Cotton Chambray, DOUBLE CLOTH, Soft touch, light weight, falls  </t>
    </r>
    <r>
      <rPr>
        <b/>
        <sz val="10"/>
        <color indexed="12"/>
        <rFont val="Arial"/>
        <family val="2"/>
      </rPr>
      <t>(bold stripe blue/grey)</t>
    </r>
  </si>
  <si>
    <t>Gray/White</t>
  </si>
  <si>
    <t xml:space="preserve">Bokitta Scarf Model M6 FABRIC </t>
  </si>
  <si>
    <r>
      <t xml:space="preserve">UMRAH 3 </t>
    </r>
    <r>
      <rPr>
        <b/>
        <sz val="10"/>
        <color indexed="10"/>
        <rFont val="Arial"/>
        <family val="2"/>
      </rPr>
      <t>WITH EMBROIDERY</t>
    </r>
  </si>
  <si>
    <r>
      <t xml:space="preserve">100% Viscose 30s, Soft touch, light weight, falls </t>
    </r>
    <r>
      <rPr>
        <b/>
        <sz val="10"/>
        <color indexed="12"/>
        <rFont val="Arial"/>
        <family val="2"/>
      </rPr>
      <t>(30's viscose solid)</t>
    </r>
  </si>
  <si>
    <r>
      <t xml:space="preserve">100% Viscose 30s, Soft touch, light weight, falls  </t>
    </r>
    <r>
      <rPr>
        <b/>
        <sz val="10"/>
        <color indexed="12"/>
        <rFont val="Arial"/>
        <family val="2"/>
      </rPr>
      <t>(30's viscose solid)</t>
    </r>
  </si>
  <si>
    <r>
      <t xml:space="preserve">100% Viscose 30s, Soft touch, light weight, falls </t>
    </r>
    <r>
      <rPr>
        <b/>
        <sz val="10"/>
        <color indexed="12"/>
        <rFont val="Arial"/>
        <family val="2"/>
      </rPr>
      <t xml:space="preserve"> (30's viscose solid)</t>
    </r>
  </si>
  <si>
    <r>
      <t xml:space="preserve">UMRAH- 4 </t>
    </r>
    <r>
      <rPr>
        <b/>
        <sz val="10"/>
        <color indexed="10"/>
        <rFont val="Arial"/>
        <family val="2"/>
      </rPr>
      <t>STYLE NOT MENTIONED IN PO</t>
    </r>
  </si>
  <si>
    <r>
      <t xml:space="preserve">100% Viscose 40s, Soft touch, light weight, falls </t>
    </r>
    <r>
      <rPr>
        <b/>
        <sz val="10"/>
        <color indexed="12"/>
        <rFont val="Arial"/>
        <family val="2"/>
      </rPr>
      <t>(40's viscose solid)</t>
    </r>
  </si>
  <si>
    <t>PANT (w/o zipper)</t>
  </si>
  <si>
    <r>
      <t xml:space="preserve">UMRAH 6 </t>
    </r>
    <r>
      <rPr>
        <b/>
        <sz val="10"/>
        <color indexed="10"/>
        <rFont val="Arial"/>
        <family val="2"/>
      </rPr>
      <t>WITH EMBROIDERY</t>
    </r>
  </si>
  <si>
    <r>
      <t xml:space="preserve">100% Cotton Chambray, Y/D STRIPE DOUBLE CLOTH, Soft touch, light weight, falls </t>
    </r>
    <r>
      <rPr>
        <b/>
        <sz val="10"/>
        <color indexed="12"/>
        <rFont val="Arial"/>
        <family val="2"/>
      </rPr>
      <t>(stripe double cloth blue/red)</t>
    </r>
  </si>
  <si>
    <t>long tunic, long sleeves same as BOKG017 &amp; colour Black/White, Blue/White, Red/White</t>
  </si>
  <si>
    <t>Black/White, Blue/White, Red/White</t>
  </si>
  <si>
    <r>
      <t xml:space="preserve">UMRAH 7 </t>
    </r>
    <r>
      <rPr>
        <b/>
        <sz val="10"/>
        <color indexed="10"/>
        <rFont val="Arial"/>
        <family val="2"/>
      </rPr>
      <t>WITHOUT EMBROIDERY</t>
    </r>
  </si>
  <si>
    <r>
      <t xml:space="preserve">100% Cotton Chambray, Butti, Soft touch, light weight, falls </t>
    </r>
    <r>
      <rPr>
        <b/>
        <sz val="10"/>
        <color indexed="12"/>
        <rFont val="Arial"/>
        <family val="2"/>
      </rPr>
      <t>(cotton chambray clip dot)</t>
    </r>
  </si>
  <si>
    <t>Blue with Dark Blue Butti</t>
  </si>
  <si>
    <t>RAZITTA</t>
  </si>
  <si>
    <t>40'S VISCOSE</t>
  </si>
  <si>
    <t>PRINTED</t>
  </si>
  <si>
    <t>KIMONNO SHORT</t>
  </si>
  <si>
    <t>CHIFFON,GEORGETTE &amp; 40'S VISCOSE</t>
  </si>
  <si>
    <t>CHIFFON- $ 6.20, GEORGETTE- 6.20, 40'S VISCOSE- $7.55</t>
  </si>
  <si>
    <t>CHIFFON- $9.30, GEORGETTE- $9.30, 40'S VISCOSE- $11.35</t>
  </si>
  <si>
    <t>KIMONNO LONG</t>
  </si>
  <si>
    <t>POLY CHIFFON,GEORGETTE</t>
  </si>
  <si>
    <t>CHIFFON- $5.80, GEORGETTTE- $6.00, 40'S VISCOSE- $7.06</t>
  </si>
  <si>
    <t>CHIFFON- $8.70, GEORGETTE- $9.00, 40'S VISCOSE- $10.60</t>
  </si>
  <si>
    <t>LULI SHORT</t>
  </si>
  <si>
    <t>POLY GEORGETTE,CHIFFON</t>
  </si>
  <si>
    <t>CHIFFON- $4.90, GEORGETTE- $5.00, 40'S VISCOSE- $5.60</t>
  </si>
  <si>
    <t>CHIFFON- $7.35, GEORGETTE- $7.50, 40'S VISCOSE- $8.40</t>
  </si>
  <si>
    <t>LULI LONG</t>
  </si>
  <si>
    <t>POLY GEORGETTE,CHIFFON &amp; 40'S VISCOSE</t>
  </si>
  <si>
    <t>CHIFFON- $5.40, GEORGETTE- $5.60, 40'S VISCOSE- 6.90</t>
  </si>
  <si>
    <t>CHIFFON- $8.10, GEORGETTE- $8.40, 40'S VISCOSE- $10.35</t>
  </si>
  <si>
    <t>TL-S</t>
  </si>
  <si>
    <t>TL-L</t>
  </si>
  <si>
    <t>Luli - Short</t>
  </si>
  <si>
    <t>Luli - Long</t>
  </si>
  <si>
    <t>Tunic Luli - Short</t>
  </si>
  <si>
    <t>Tunic Luli - Long</t>
  </si>
  <si>
    <t>TLSP</t>
  </si>
  <si>
    <t>TLLP</t>
  </si>
  <si>
    <t>TLSS</t>
  </si>
  <si>
    <t>TLLS</t>
  </si>
  <si>
    <t>VHSP</t>
  </si>
  <si>
    <t>VHSS</t>
  </si>
  <si>
    <t>VDSP</t>
  </si>
  <si>
    <t>VDSS</t>
  </si>
  <si>
    <t>BN-S</t>
  </si>
  <si>
    <t>BN-M</t>
  </si>
  <si>
    <t>BN-L</t>
  </si>
  <si>
    <t>BN-XL</t>
  </si>
  <si>
    <t>BN-XXL</t>
  </si>
  <si>
    <t>VAS</t>
  </si>
  <si>
    <t>VOS</t>
  </si>
  <si>
    <t>VOM</t>
  </si>
  <si>
    <t>CHS</t>
  </si>
  <si>
    <t>CHM</t>
  </si>
  <si>
    <t>VOG</t>
  </si>
  <si>
    <t>VZS</t>
  </si>
  <si>
    <t>KMS</t>
  </si>
  <si>
    <t>KML</t>
  </si>
  <si>
    <t>SKR</t>
  </si>
  <si>
    <t>TLS</t>
  </si>
  <si>
    <t>TLL</t>
  </si>
  <si>
    <t>VHS</t>
  </si>
  <si>
    <t>CLM</t>
  </si>
  <si>
    <t>VDS</t>
  </si>
  <si>
    <t>Style</t>
  </si>
  <si>
    <t>Lining</t>
  </si>
  <si>
    <t>Tassels</t>
  </si>
  <si>
    <t>Moni-S</t>
  </si>
  <si>
    <t>Moni-L</t>
  </si>
  <si>
    <t>Luli-S</t>
  </si>
  <si>
    <t>Luli-L</t>
  </si>
  <si>
    <t>Hudi</t>
  </si>
  <si>
    <t>M13</t>
  </si>
  <si>
    <t>Body Nana - S</t>
  </si>
  <si>
    <t>Body Nana - M</t>
  </si>
  <si>
    <t>Body Nana - L</t>
  </si>
  <si>
    <t>Body Nana - XL</t>
  </si>
  <si>
    <t>Body Nana - XXL</t>
  </si>
  <si>
    <t>Moni - Long</t>
  </si>
  <si>
    <t>Moni - Short</t>
  </si>
  <si>
    <t>Includes one scarf and one inner and all items in BOM</t>
  </si>
  <si>
    <t>Includes all items in BOM</t>
  </si>
  <si>
    <t>VASP</t>
  </si>
  <si>
    <t>Includes one scarf and all items in BOM</t>
  </si>
  <si>
    <t>BNS</t>
  </si>
  <si>
    <t>BNM</t>
  </si>
  <si>
    <t>BNL</t>
  </si>
  <si>
    <t>BNX</t>
  </si>
  <si>
    <t>BN2</t>
  </si>
  <si>
    <t>UPB</t>
  </si>
  <si>
    <t>UTL</t>
  </si>
  <si>
    <t>UTS</t>
  </si>
  <si>
    <t>11-4001 TC</t>
  </si>
  <si>
    <t>PANTONE 11-4001 TCX</t>
  </si>
  <si>
    <t>11-4801 TC</t>
  </si>
  <si>
    <t>PANTONE 11-4801 TCX</t>
  </si>
  <si>
    <t>11-0607 TC</t>
  </si>
  <si>
    <t>PANTONE 11-0607 TCX</t>
  </si>
  <si>
    <t>11-0608 TC</t>
  </si>
  <si>
    <t>PANTONE 11-0608 TCX</t>
  </si>
  <si>
    <t>11-4302 TC</t>
  </si>
  <si>
    <t>PANTONE 11-4302 TCX</t>
  </si>
  <si>
    <t>11-1302 TC</t>
  </si>
  <si>
    <t>PANTONE 11-1302 TCX</t>
  </si>
  <si>
    <t>11-0110 TC</t>
  </si>
  <si>
    <t>PANTONE 11-0110 TCX</t>
  </si>
  <si>
    <t>11-0106 TC</t>
  </si>
  <si>
    <t>PANTONE 11-0106 TCX</t>
  </si>
  <si>
    <t>11-0515 TC</t>
  </si>
  <si>
    <t>PANTONE 11-0515 TCX</t>
  </si>
  <si>
    <t>13-0919 TC</t>
  </si>
  <si>
    <t>PANTONE 13-0919 TCX</t>
  </si>
  <si>
    <t>13-1105 TC</t>
  </si>
  <si>
    <t>PANTONE 13-1105 TCX</t>
  </si>
  <si>
    <t>14-1208 TC</t>
  </si>
  <si>
    <t>PANTONE 14-1208 TCX</t>
  </si>
  <si>
    <t>12-4301 TC</t>
  </si>
  <si>
    <t>PANTONE 12-4301 TCX</t>
  </si>
  <si>
    <t>12-0110 TC</t>
  </si>
  <si>
    <t>PANTONE 12-0110 TCX</t>
  </si>
  <si>
    <t>11-0623 TC</t>
  </si>
  <si>
    <t>PANTONE 11-0623 TCX</t>
  </si>
  <si>
    <t>12-0742 TC</t>
  </si>
  <si>
    <t>PANTONE 12-0742 TCX</t>
  </si>
  <si>
    <t>12-0646 TC</t>
  </si>
  <si>
    <t>PANTONE 12-0646 TCX</t>
  </si>
  <si>
    <t>13-0646 TC</t>
  </si>
  <si>
    <t>PANTONE 13-0646 TCX</t>
  </si>
  <si>
    <t>13-0644 TC</t>
  </si>
  <si>
    <t>PANTONE 13-0644 TCX</t>
  </si>
  <si>
    <t>13-0849 TC</t>
  </si>
  <si>
    <t>PANTONE 13-0849 TCX</t>
  </si>
  <si>
    <t>13-0851 TC</t>
  </si>
  <si>
    <t>PANTONE 13-0851 TCX</t>
  </si>
  <si>
    <t>14-0952 TC</t>
  </si>
  <si>
    <t>PANTONE 14-0952 TCX</t>
  </si>
  <si>
    <t>17-0949 TC</t>
  </si>
  <si>
    <t>PANTONE 17-0949 TCX</t>
  </si>
  <si>
    <t>15-0960 TC</t>
  </si>
  <si>
    <t>PANTONE 15-0960 TCX</t>
  </si>
  <si>
    <t>15-1051 TC</t>
  </si>
  <si>
    <t>PANTONE 15-1051 TCX</t>
  </si>
  <si>
    <t>15-1045 TC</t>
  </si>
  <si>
    <t>PANTONE 15-1045 TCX</t>
  </si>
  <si>
    <t>18-1049 TC</t>
  </si>
  <si>
    <t>PANTONE 18-1049 TCX</t>
  </si>
  <si>
    <t>18-1050 TC</t>
  </si>
  <si>
    <t>PANTONE 18-1050 TCX</t>
  </si>
  <si>
    <t>13-0946 TC</t>
  </si>
  <si>
    <t>PANTONE 13-0946 TCX</t>
  </si>
  <si>
    <t>14-1052 TC</t>
  </si>
  <si>
    <t>PANTONE 14-1052 TCX</t>
  </si>
  <si>
    <t>15-1151 TC</t>
  </si>
  <si>
    <t>PANTONE 15-1151 TCX</t>
  </si>
  <si>
    <t>15-1262 TC</t>
  </si>
  <si>
    <t>PANTONE 15-1262 TCX</t>
  </si>
  <si>
    <t>15-1264 TC</t>
  </si>
  <si>
    <t>PANTONE 15-1264 TCX</t>
  </si>
  <si>
    <t>15-1335 TC</t>
  </si>
  <si>
    <t>PANTONE 15-1335 TCX</t>
  </si>
  <si>
    <t>17-1145 TC</t>
  </si>
  <si>
    <t>PANTONE 17-1145 TCX</t>
  </si>
  <si>
    <t>15-1040 TC</t>
  </si>
  <si>
    <t>PANTONE 15-1040 TCX</t>
  </si>
  <si>
    <t>17-1142 TC</t>
  </si>
  <si>
    <t>PANTONE 17-1142 TCX</t>
  </si>
  <si>
    <t>16-1438 TC</t>
  </si>
  <si>
    <t>PANTONE 16-1438 TCX</t>
  </si>
  <si>
    <t>17-1052 TC</t>
  </si>
  <si>
    <t>PANTONE 17-1052 TCX</t>
  </si>
  <si>
    <t>18-1155 TC</t>
  </si>
  <si>
    <t>PANTONE 18-1155 TCX</t>
  </si>
  <si>
    <t>16-1347 TC</t>
  </si>
  <si>
    <t>PANTONE 16-1347 TCX</t>
  </si>
  <si>
    <t>16-1348 TC</t>
  </si>
  <si>
    <t>PANTONE 16-1348 TCX</t>
  </si>
  <si>
    <t>13-1308 TC</t>
  </si>
  <si>
    <t>PANTONE 13-1308 TCX</t>
  </si>
  <si>
    <t>15-1020 TC</t>
  </si>
  <si>
    <t>PANTONE 15-1020 TCX</t>
  </si>
  <si>
    <t>14-1315 TC</t>
  </si>
  <si>
    <t>PANTONE 14-1315 TCX</t>
  </si>
  <si>
    <t>15-1125 TC</t>
  </si>
  <si>
    <t>PANTONE 15-1125 TCX</t>
  </si>
  <si>
    <t>15-1425 TC</t>
  </si>
  <si>
    <t>PANTONE 15-1425 TCX</t>
  </si>
  <si>
    <t>15-1430 TC</t>
  </si>
  <si>
    <t>PANTONE 15-1430 TCX</t>
  </si>
  <si>
    <t>18-1028 TC</t>
  </si>
  <si>
    <t>PANTONE 18-1028 TCX</t>
  </si>
  <si>
    <t>16-1358 TC</t>
  </si>
  <si>
    <t>PANTONE 16-1358 TCX</t>
  </si>
  <si>
    <t>15-1243 TC</t>
  </si>
  <si>
    <t>PANTONE 15-1243 TCX</t>
  </si>
  <si>
    <t>14-1241 TC</t>
  </si>
  <si>
    <t>PANTONE 14-1241 TCX</t>
  </si>
  <si>
    <t>13-1125 TC</t>
  </si>
  <si>
    <t>PANTONE 13-1125 TCX</t>
  </si>
  <si>
    <t>17-1361 TC</t>
  </si>
  <si>
    <t>PANTONE 17-1361 TCX</t>
  </si>
  <si>
    <t>16-1460 TC</t>
  </si>
  <si>
    <t>PANTONE 16-1460 TCX</t>
  </si>
  <si>
    <t>16-1453 TC</t>
  </si>
  <si>
    <t>PANTONE 16-1453 TCX</t>
  </si>
  <si>
    <t>16-1345 TC</t>
  </si>
  <si>
    <t>PANTONE 16-1345 TCX</t>
  </si>
  <si>
    <t>15-1429 TC</t>
  </si>
  <si>
    <t>PANTONE 15-1429 TCX</t>
  </si>
  <si>
    <t>17-1345 TC</t>
  </si>
  <si>
    <t>PANTONE 17-1345 TCX</t>
  </si>
  <si>
    <t>15-1520 TC</t>
  </si>
  <si>
    <t>PANTONE 15-1520 TCX</t>
  </si>
  <si>
    <t>16-1548 TC</t>
  </si>
  <si>
    <t>PANTONE 16-1548 TCX</t>
  </si>
  <si>
    <t>16-1545 TC</t>
  </si>
  <si>
    <t>PANTONE 16-1545 TCX</t>
  </si>
  <si>
    <t>17-1450 TC</t>
  </si>
  <si>
    <t>PANTONE 17-1450 TCX</t>
  </si>
  <si>
    <t>19-1224 TC</t>
  </si>
  <si>
    <t>PANTONE 19-1224 TCX</t>
  </si>
  <si>
    <t>19-1233 TC</t>
  </si>
  <si>
    <t>PANTONE 19-1233 TCX</t>
  </si>
  <si>
    <t>19-1234 TC</t>
  </si>
  <si>
    <t>PANTONE 19-1234 TCX</t>
  </si>
  <si>
    <t>19-1432 TC</t>
  </si>
  <si>
    <t>PANTONE 19-1432 TCX</t>
  </si>
  <si>
    <t>18-1541 TC</t>
  </si>
  <si>
    <t>PANTONE 18-1541 TCX</t>
  </si>
  <si>
    <t>19-1429 TC</t>
  </si>
  <si>
    <t>PANTONE 19-1429 TCX</t>
  </si>
  <si>
    <t>19-1435 TC</t>
  </si>
  <si>
    <t>PANTONE 19-1435 TCX</t>
  </si>
  <si>
    <t>18-1549 TC</t>
  </si>
  <si>
    <t>PANTONE 18-1549 TCX</t>
  </si>
  <si>
    <t>18-1551 TC</t>
  </si>
  <si>
    <t>PANTONE 18-1551 TCX</t>
  </si>
  <si>
    <t>18-1440 TC</t>
  </si>
  <si>
    <t>PANTONE 18-1440 TCX</t>
  </si>
  <si>
    <t>18-1659 TC</t>
  </si>
  <si>
    <t>PANTONE 18-1659 TCX</t>
  </si>
  <si>
    <t>18-1653 TC</t>
  </si>
  <si>
    <t>PANTONE 18-1653 TCX</t>
  </si>
  <si>
    <t>18-1654 TC</t>
  </si>
  <si>
    <t>PANTONE 18-1654 TCX</t>
  </si>
  <si>
    <t>18-1759 TC</t>
  </si>
  <si>
    <t>PANTONE 18-1759 TCX</t>
  </si>
  <si>
    <t>18-1325 TC</t>
  </si>
  <si>
    <t>PANTONE 18-1325 TCX</t>
  </si>
  <si>
    <t>19-1534 TC</t>
  </si>
  <si>
    <t>PANTONE 19-1534 TCX</t>
  </si>
  <si>
    <t>19-1536 TC</t>
  </si>
  <si>
    <t>PANTONE 19-1536 TCX</t>
  </si>
  <si>
    <t>19-1110 TC</t>
  </si>
  <si>
    <t>PANTONE 19-1110 TCX</t>
  </si>
  <si>
    <t>19-1214 TC</t>
  </si>
  <si>
    <t>PANTONE 19-1214 TCX</t>
  </si>
  <si>
    <t>19-1215 TC</t>
  </si>
  <si>
    <t>PANTONE 19-1215 TCX</t>
  </si>
  <si>
    <t>19-1419 TC</t>
  </si>
  <si>
    <t>PANTONE 19-1419 TCX</t>
  </si>
  <si>
    <t>12-1110 TC</t>
  </si>
  <si>
    <t>PANTONE 12-1110 TCX</t>
  </si>
  <si>
    <t>13-1208 TC</t>
  </si>
  <si>
    <t>PANTONE 13-1208 TCX</t>
  </si>
  <si>
    <t>12-2901 TC</t>
  </si>
  <si>
    <t>PANTONE 12-2901 TCX</t>
  </si>
  <si>
    <t>14-1803 TC</t>
  </si>
  <si>
    <t>PANTONE 14-1803 TCX</t>
  </si>
  <si>
    <t>13-1511 TC</t>
  </si>
  <si>
    <t>PANTONE 13-1511 TCX</t>
  </si>
  <si>
    <t>13-1520 TC</t>
  </si>
  <si>
    <t>PANTONE 13-1520 TCX</t>
  </si>
  <si>
    <t>12-1813 TC</t>
  </si>
  <si>
    <t>PANTONE 12-1813 TCX</t>
  </si>
  <si>
    <t>12-2907 TC</t>
  </si>
  <si>
    <t>PANTONE 12-2907 TCX</t>
  </si>
  <si>
    <t>13-2808 TC</t>
  </si>
  <si>
    <t>PANTONE 13-2808 TCX</t>
  </si>
  <si>
    <t>13-3207 TC</t>
  </si>
  <si>
    <t>PANTONE 13-3207 TCX</t>
  </si>
  <si>
    <t>17-1926 TC</t>
  </si>
  <si>
    <t>PANTONE 17-1926 TCX</t>
  </si>
  <si>
    <t>18-1951 TC</t>
  </si>
  <si>
    <t>PANTONE 18-1951 TCX</t>
  </si>
  <si>
    <t>17-2034 TC</t>
  </si>
  <si>
    <t>PANTONE 17-2034 TCX</t>
  </si>
  <si>
    <t>18-2045 TC</t>
  </si>
  <si>
    <t>PANTONE 18-2045 TCX</t>
  </si>
  <si>
    <t>18-3014 TC</t>
  </si>
  <si>
    <t>PANTONE 18-3014 TCX</t>
  </si>
  <si>
    <t>19-2429 TC</t>
  </si>
  <si>
    <t>PANTONE 19-2429 TCX</t>
  </si>
  <si>
    <t>19-2420 TC</t>
  </si>
  <si>
    <t>PANTONE 19-2420 TCX</t>
  </si>
  <si>
    <t>19-2620 TC</t>
  </si>
  <si>
    <t>PANTONE 19-2620 TCX</t>
  </si>
  <si>
    <t>17-3240 TC</t>
  </si>
  <si>
    <t>PANTONE 17-3240 TCX</t>
  </si>
  <si>
    <t>18-3120 TC</t>
  </si>
  <si>
    <t>PANTONE 18-3120 TCX</t>
  </si>
  <si>
    <t>18-3340 TC</t>
  </si>
  <si>
    <t>PANTONE 18-3340 TCX</t>
  </si>
  <si>
    <t>17-2411 TC</t>
  </si>
  <si>
    <t>PANTONE 17-2411 TCX</t>
  </si>
  <si>
    <t>16-1606 TC</t>
  </si>
  <si>
    <t>PANTONE 16-1606 TCX</t>
  </si>
  <si>
    <t>18-1705 TC</t>
  </si>
  <si>
    <t>PANTONE 18-1705 TCX</t>
  </si>
  <si>
    <t>18-1708 TC</t>
  </si>
  <si>
    <t>PANTONE 18-1708 TCX</t>
  </si>
  <si>
    <t>14-3906 TC</t>
  </si>
  <si>
    <t>PANTONE 14-3906 TCX</t>
  </si>
  <si>
    <t>17-1708 TC</t>
  </si>
  <si>
    <t>PANTONE 17-1708 TCX</t>
  </si>
  <si>
    <t>18-1506 TC</t>
  </si>
  <si>
    <t>PANTONE 18-1506 TCX</t>
  </si>
  <si>
    <t>18-3530 TC</t>
  </si>
  <si>
    <t>PANTONE 18-3530 TCX</t>
  </si>
  <si>
    <t>19-3425 TC</t>
  </si>
  <si>
    <t>PANTONE 19-3425 TCX</t>
  </si>
  <si>
    <t>17-3520 TC</t>
  </si>
  <si>
    <t>PANTONE 17-3520 TCX</t>
  </si>
  <si>
    <t>15-3520 TC</t>
  </si>
  <si>
    <t>PANTONE 15-3520 TCX</t>
  </si>
  <si>
    <t>18-3540 TC</t>
  </si>
  <si>
    <t>PANTONE 18-3540 TCX</t>
  </si>
  <si>
    <t>18-3521 TC</t>
  </si>
  <si>
    <t>PANTONE 18-3521 TCX</t>
  </si>
  <si>
    <t>18-3634 TC</t>
  </si>
  <si>
    <t>PANTONE 18-3634 TCX</t>
  </si>
  <si>
    <t>15-3720 TC</t>
  </si>
  <si>
    <t>PANTONE 15-3720 TCX</t>
  </si>
  <si>
    <t>17-3640 TC</t>
  </si>
  <si>
    <t>PANTONE 17-3640 TCX</t>
  </si>
  <si>
    <t>15-3716 TC</t>
  </si>
  <si>
    <t>PANTONE 15-3716 TCX</t>
  </si>
  <si>
    <t>16-3720 TC</t>
  </si>
  <si>
    <t>PANTONE 16-3720 TCX</t>
  </si>
  <si>
    <t>17-3735 TC</t>
  </si>
  <si>
    <t>PANTONE 17-3735 TCX</t>
  </si>
  <si>
    <t>19-3750 TC</t>
  </si>
  <si>
    <t>PANTONE 19-3750 TCX</t>
  </si>
  <si>
    <t>18-3839 TC</t>
  </si>
  <si>
    <t>PANTONE 18-3839 TCX</t>
  </si>
  <si>
    <t>17-3929 TC</t>
  </si>
  <si>
    <t>PANTONE 17-3929 TCX</t>
  </si>
  <si>
    <t>17-3940 TC</t>
  </si>
  <si>
    <t>PANTONE 17-3940 TCX</t>
  </si>
  <si>
    <t>18-3950 TC</t>
  </si>
  <si>
    <t>PANTONE 18-3950 TCX</t>
  </si>
  <si>
    <t>14-3912 TC</t>
  </si>
  <si>
    <t>PANTONE 14-3912 TCX</t>
  </si>
  <si>
    <t>15-3919 TC</t>
  </si>
  <si>
    <t>PANTONE 15-3919 TCX</t>
  </si>
  <si>
    <t>19-3930 TC</t>
  </si>
  <si>
    <t>PANTONE 19-3930 TCX</t>
  </si>
  <si>
    <t>19-3831 TC</t>
  </si>
  <si>
    <t>PANTONE 19-3831 TCX</t>
  </si>
  <si>
    <t>18-3917 TC</t>
  </si>
  <si>
    <t>PANTONE 18-3917 TCX</t>
  </si>
  <si>
    <t>19-4055 TC</t>
  </si>
  <si>
    <t>PANTONE 19-4055 TCX</t>
  </si>
  <si>
    <t>16-4033 TC</t>
  </si>
  <si>
    <t>PANTONE 16-4033 TCX</t>
  </si>
  <si>
    <t>18-4048 TC</t>
  </si>
  <si>
    <t>PANTONE 18-4048 TCX</t>
  </si>
  <si>
    <t>19-4045 TC</t>
  </si>
  <si>
    <t>PANTONE 19-4045 TCX</t>
  </si>
  <si>
    <t>19-4048 TC</t>
  </si>
  <si>
    <t>PANTONE 19-4048 TCX</t>
  </si>
  <si>
    <t>17-4028 TC</t>
  </si>
  <si>
    <t>PANTONE 17-4028 TCX</t>
  </si>
  <si>
    <t>14-4122 TC</t>
  </si>
  <si>
    <t>PANTONE 14-4122 TCX</t>
  </si>
  <si>
    <t>17-4033 TC</t>
  </si>
  <si>
    <t>PANTONE 17-4033 TCX</t>
  </si>
  <si>
    <t>17-4032 TC</t>
  </si>
  <si>
    <t>PANTONE 17-4032 TCX</t>
  </si>
  <si>
    <t>17-4029 TC</t>
  </si>
  <si>
    <t>PANTONE 17-4029 TCX</t>
  </si>
  <si>
    <t>18-3929 TC</t>
  </si>
  <si>
    <t>PANTONE 18-3929 TCX</t>
  </si>
  <si>
    <t>19-4029 TC</t>
  </si>
  <si>
    <t>PANTONE 19-4029 TCX</t>
  </si>
  <si>
    <t>19-4031 TC</t>
  </si>
  <si>
    <t>PANTONE 19-4031 TCX</t>
  </si>
  <si>
    <t>17-4245 TC</t>
  </si>
  <si>
    <t>PANTONE 17-4245 TCX</t>
  </si>
  <si>
    <t>18-4250 TC</t>
  </si>
  <si>
    <t>PANTONE 18-4250 TCX</t>
  </si>
  <si>
    <t>19-4038 TC</t>
  </si>
  <si>
    <t>PANTONE 19-4038 TCX</t>
  </si>
  <si>
    <t>19-4120 TC</t>
  </si>
  <si>
    <t>PANTONE 19-4120 TCX</t>
  </si>
  <si>
    <t>19-4034 TC</t>
  </si>
  <si>
    <t>PANTONE 19-4034 TCX</t>
  </si>
  <si>
    <t>19-4122 TC</t>
  </si>
  <si>
    <t>PANTONE 19-4122 TCX</t>
  </si>
  <si>
    <t>19-4126 TC</t>
  </si>
  <si>
    <t>PANTONE 19-4126 TCX</t>
  </si>
  <si>
    <t>14-4320 TC</t>
  </si>
  <si>
    <t>PANTONE 14-4320 TCX</t>
  </si>
  <si>
    <t>15-4428 TC</t>
  </si>
  <si>
    <t>PANTONE 15-4428 TCX</t>
  </si>
  <si>
    <t>18-4538 TC</t>
  </si>
  <si>
    <t>PANTONE 18-4538 TCX</t>
  </si>
  <si>
    <t>17-4429 TC</t>
  </si>
  <si>
    <t>PANTONE 17-4429 TCX</t>
  </si>
  <si>
    <t>18-4430 TC</t>
  </si>
  <si>
    <t>PANTONE 18-4430 TCX</t>
  </si>
  <si>
    <t>17-4530 TC</t>
  </si>
  <si>
    <t>PANTONE 17-4530 TCX</t>
  </si>
  <si>
    <t>19-4536 TC</t>
  </si>
  <si>
    <t>PANTONE 19-4536 TCX</t>
  </si>
  <si>
    <t>14-4315 TC</t>
  </si>
  <si>
    <t>PANTONE 14-4315 TCX</t>
  </si>
  <si>
    <t>13-4720 TC</t>
  </si>
  <si>
    <t>PANTONE 13-4720 TCX</t>
  </si>
  <si>
    <t>13-5410 TC</t>
  </si>
  <si>
    <t>PANTONE 13-5410 TCX</t>
  </si>
  <si>
    <t>14-4615 TC</t>
  </si>
  <si>
    <t>PANTONE 14-4615 TCX</t>
  </si>
  <si>
    <t>14-4710 TC</t>
  </si>
  <si>
    <t>PANTONE 14-4710 TCX</t>
  </si>
  <si>
    <t>18-4630 TC</t>
  </si>
  <si>
    <t>PANTONE 18-4630 TCX</t>
  </si>
  <si>
    <t>19-4540 TC</t>
  </si>
  <si>
    <t>PANTONE 19-4540 TCX</t>
  </si>
  <si>
    <t>14-4620 TC</t>
  </si>
  <si>
    <t>PANTONE 14-4620 TCX</t>
  </si>
  <si>
    <t>13-4810 TC</t>
  </si>
  <si>
    <t>PANTONE 13-4810 TCX</t>
  </si>
  <si>
    <t>18-5025 TC</t>
  </si>
  <si>
    <t>PANTONE 18-5025 TCX</t>
  </si>
  <si>
    <t>19-5030 TC</t>
  </si>
  <si>
    <t>PANTONE 19-5030 TCX</t>
  </si>
  <si>
    <t>19-5230 TC</t>
  </si>
  <si>
    <t>PANTONE 19-5230 TCX</t>
  </si>
  <si>
    <t>19-5232 TC</t>
  </si>
  <si>
    <t>PANTONE 19-5232 TCX</t>
  </si>
  <si>
    <t>18-5845 TC</t>
  </si>
  <si>
    <t>PANTONE 18-5845 TCX</t>
  </si>
  <si>
    <t>18-0330 TC</t>
  </si>
  <si>
    <t>PANTONE 18-0330 TCX</t>
  </si>
  <si>
    <t>18-0107 TC</t>
  </si>
  <si>
    <t>PANTONE 18-0107 TCX</t>
  </si>
  <si>
    <t>18-0220 TC</t>
  </si>
  <si>
    <t>PANTONE 18-0220 TCX</t>
  </si>
  <si>
    <t>17-0530 TC</t>
  </si>
  <si>
    <t>PANTONE 17-0530 TCX</t>
  </si>
  <si>
    <t>16-0545 TC</t>
  </si>
  <si>
    <t>PANTONE 16-0545 TCX</t>
  </si>
  <si>
    <t>16-0543 TC</t>
  </si>
  <si>
    <t>PANTONE 16-0543 TCX</t>
  </si>
  <si>
    <t>16-0550 TC</t>
  </si>
  <si>
    <t>PANTONE 16-0550 TCX</t>
  </si>
  <si>
    <t>14-0340 TC</t>
  </si>
  <si>
    <t>PANTONE 14-0340 TCX</t>
  </si>
  <si>
    <t>13-0443 TC</t>
  </si>
  <si>
    <t>PANTONE 13-0443 TCX</t>
  </si>
  <si>
    <t>13-0651 TC</t>
  </si>
  <si>
    <t>PANTONE 13-0651 TCX</t>
  </si>
  <si>
    <t>17-1314 TC</t>
  </si>
  <si>
    <t>PANTONE 17-1314 TCX</t>
  </si>
  <si>
    <t>17-1115 TC</t>
  </si>
  <si>
    <t>PANTONE 17-1115 TCX</t>
  </si>
  <si>
    <t>17-0630 TC</t>
  </si>
  <si>
    <t>PANTONE 17-0630 TCX</t>
  </si>
  <si>
    <t>17-1108 TC</t>
  </si>
  <si>
    <t>PANTONE 17-1108 TCX</t>
  </si>
  <si>
    <t>16-1103 TC</t>
  </si>
  <si>
    <t>PANTONE 16-1103 TCX</t>
  </si>
  <si>
    <t>17-1105 TC</t>
  </si>
  <si>
    <t>PANTONE 17-1105 TCX</t>
  </si>
  <si>
    <t>19-0823 TC</t>
  </si>
  <si>
    <t>PANTONE 19-0823 TCX</t>
  </si>
  <si>
    <t>19-0403 TC</t>
  </si>
  <si>
    <t>PANTONE 19-0403 TCX</t>
  </si>
  <si>
    <t>18-0625 TC</t>
  </si>
  <si>
    <t>PANTONE 18-0625 TCX</t>
  </si>
  <si>
    <t>19-0510 TC</t>
  </si>
  <si>
    <t>PANTONE 19-0510 TCX</t>
  </si>
  <si>
    <t>19-0413 TC</t>
  </si>
  <si>
    <t>PANTONE 19-0413 TCX</t>
  </si>
  <si>
    <t>13-4104 TC</t>
  </si>
  <si>
    <t>PANTONE 13-4104 TCX</t>
  </si>
  <si>
    <t>13-4201 TC</t>
  </si>
  <si>
    <t>PANTONE 13-4201 TCX</t>
  </si>
  <si>
    <t>14-4107 TC</t>
  </si>
  <si>
    <t>PANTONE 14-4107 TCX</t>
  </si>
  <si>
    <t>14-4202 TC</t>
  </si>
  <si>
    <t>PANTONE 14-4202 TCX</t>
  </si>
  <si>
    <t>17-3914 TC</t>
  </si>
  <si>
    <t>PANTONE 17-3914 TCX</t>
  </si>
  <si>
    <t>18-5204 TC</t>
  </si>
  <si>
    <t>PANTONE 18-5204 TCX</t>
  </si>
  <si>
    <t>19-0203 TC</t>
  </si>
  <si>
    <t>PANTONE 19-0203 TCX</t>
  </si>
  <si>
    <t>17-4016 TC</t>
  </si>
  <si>
    <t>PANTONE 17-4016 TCX</t>
  </si>
  <si>
    <t>16-3905 TC</t>
  </si>
  <si>
    <t>PANTONE 16-3905 TCX</t>
  </si>
  <si>
    <t>18-3908 TC</t>
  </si>
  <si>
    <t>PANTONE 18-3908 TCX</t>
  </si>
  <si>
    <t>19-3917 TC</t>
  </si>
  <si>
    <t>PANTONE 19-3917 TCX</t>
  </si>
  <si>
    <t>19-4003 TC</t>
  </si>
  <si>
    <t>PANTONE 19-4003 TCX</t>
  </si>
  <si>
    <t>19-3902 TC</t>
  </si>
  <si>
    <t>PANTONE 19-3902 TCX</t>
  </si>
  <si>
    <t>19-3911 TC</t>
  </si>
  <si>
    <t>PANTONE 19-3911 TCX</t>
  </si>
  <si>
    <t>Iced Coffee</t>
  </si>
  <si>
    <t>Irish Cream</t>
  </si>
  <si>
    <t>Winter Bloom</t>
  </si>
  <si>
    <t>Pickled Beat</t>
  </si>
  <si>
    <t>Charisma</t>
  </si>
  <si>
    <t>SF</t>
  </si>
  <si>
    <t>FonFon Sleeves</t>
  </si>
  <si>
    <t>Includes Pair of Sleeves</t>
  </si>
  <si>
    <t>HN</t>
  </si>
  <si>
    <t>Nana Headband</t>
  </si>
  <si>
    <t>HNSP</t>
  </si>
  <si>
    <t>HNSS</t>
  </si>
  <si>
    <t>HNS</t>
  </si>
  <si>
    <t>Includes one Nana Headband</t>
  </si>
  <si>
    <t>FONFON</t>
  </si>
  <si>
    <t>Nana</t>
  </si>
  <si>
    <t>SFS</t>
  </si>
  <si>
    <t>SFSP</t>
  </si>
  <si>
    <t>SFSS</t>
  </si>
  <si>
    <t>VZSS</t>
  </si>
  <si>
    <t>VASS</t>
  </si>
  <si>
    <t>100% Cotton Chambray, Y/D STRIPE DOUBLE FACE Embroidered</t>
  </si>
  <si>
    <t>U3 M2</t>
  </si>
  <si>
    <t>U1 M2</t>
  </si>
  <si>
    <t>U2 M2</t>
  </si>
  <si>
    <t>U6 M2</t>
  </si>
  <si>
    <t>U7 M2</t>
  </si>
  <si>
    <t>UTSS</t>
  </si>
  <si>
    <t>UTLS</t>
  </si>
  <si>
    <t>UVSS</t>
  </si>
  <si>
    <t>UVMS</t>
  </si>
  <si>
    <t>UTSP</t>
  </si>
  <si>
    <t>UTLP</t>
  </si>
  <si>
    <t>UPBP</t>
  </si>
  <si>
    <t>UVSP</t>
  </si>
  <si>
    <t>UVMP</t>
  </si>
  <si>
    <t>Umrah Voila!</t>
  </si>
  <si>
    <t>Umrah Voila!Maxi</t>
  </si>
  <si>
    <t>UVS</t>
  </si>
  <si>
    <t>UVM</t>
  </si>
  <si>
    <t>UV</t>
  </si>
  <si>
    <t>CD</t>
  </si>
  <si>
    <t>100% Cotton Double Cham</t>
  </si>
  <si>
    <t>100% Butti Cotton Cham</t>
  </si>
  <si>
    <t>100% Laced Cotton Cham</t>
  </si>
  <si>
    <t>100% Emb Double Cotton Cham</t>
  </si>
  <si>
    <t>BE</t>
  </si>
  <si>
    <t>RED STRIPES W/EMB DE</t>
  </si>
  <si>
    <t>BROWN LACE W/EMB CL</t>
  </si>
  <si>
    <t>Cotton Cham Lace 2</t>
  </si>
  <si>
    <t>L2</t>
  </si>
  <si>
    <t>BLUE LACED L2</t>
  </si>
  <si>
    <t>BLUE BUTTI BE</t>
  </si>
  <si>
    <t>RED STRIPES WO/EMB CD</t>
  </si>
  <si>
    <t>Cotton Cham with Trim</t>
  </si>
  <si>
    <t>CT</t>
  </si>
  <si>
    <t>BLUE WAVES with trim - CT</t>
  </si>
  <si>
    <t>Serenity</t>
  </si>
  <si>
    <t>Rose Quartz</t>
  </si>
  <si>
    <t>mindfulness and wellness</t>
  </si>
  <si>
    <t>Collection</t>
  </si>
  <si>
    <t>evoke calm, meditative moments that soothe the psyche and bring a sense of peace in our turbulent times.</t>
  </si>
  <si>
    <t>warmer embracing rose</t>
  </si>
  <si>
    <t>cooler tranquil blue</t>
  </si>
  <si>
    <t>Peach Echo</t>
  </si>
  <si>
    <t>Limpet Shell</t>
  </si>
  <si>
    <t>Lilac Gray</t>
  </si>
  <si>
    <t>2016P1</t>
  </si>
  <si>
    <t>2016P2</t>
  </si>
  <si>
    <t>2016P3</t>
  </si>
  <si>
    <t>2016P4</t>
  </si>
  <si>
    <t>Touches only</t>
  </si>
  <si>
    <t>Squares and triangles sprankled</t>
  </si>
  <si>
    <t>2016P5</t>
  </si>
  <si>
    <t>2016P6</t>
  </si>
  <si>
    <t>13-1520 TC Rose Quartz</t>
  </si>
  <si>
    <t>16-1548 TC Peach Echo</t>
  </si>
  <si>
    <t>16-3905 TC Lilac Gray</t>
  </si>
  <si>
    <t>15-3919 TC Serenity</t>
  </si>
  <si>
    <t>13-4810 TC Limpet Shell</t>
  </si>
  <si>
    <t>15-1040 TC Iced Coffee</t>
  </si>
  <si>
    <t>19-4049 TC Snorkel Blue</t>
  </si>
  <si>
    <t>15-0146 TC Green Flash</t>
  </si>
  <si>
    <t>2016P7</t>
  </si>
  <si>
    <t>background</t>
  </si>
  <si>
    <t>2016P8</t>
  </si>
  <si>
    <t>2016P9</t>
  </si>
  <si>
    <t>motifes</t>
  </si>
  <si>
    <t>Usage</t>
  </si>
  <si>
    <t>Sugar Swizzle</t>
  </si>
  <si>
    <t>Emperador</t>
  </si>
  <si>
    <t>Plum Caspia</t>
  </si>
  <si>
    <t>19-4006 TC Caviar</t>
  </si>
  <si>
    <t>19-4024 TC Dress Blues</t>
  </si>
  <si>
    <t>17-0510 TC Silver Sage</t>
  </si>
  <si>
    <t>14-1208 TC Irish Cream</t>
  </si>
  <si>
    <t>17-0808 TC Taupe Gray</t>
  </si>
  <si>
    <t>19-1213 TC Shopping Bag</t>
  </si>
  <si>
    <t>17-4014 TC Titanium</t>
  </si>
  <si>
    <t>19-2524 TC Dark Purple</t>
  </si>
  <si>
    <t>11-0103 TC Egret</t>
  </si>
  <si>
    <t>17-1718 TC Dusty Rose</t>
  </si>
  <si>
    <t>16-1806 TC Woodrose</t>
  </si>
  <si>
    <t>17-4919 TC Teal</t>
  </si>
  <si>
    <t>16-3310 TC Lavender Herb</t>
  </si>
  <si>
    <t>19-2432 TC Raspberry Radiance</t>
  </si>
  <si>
    <t>19-1522 TC Zinfandel</t>
  </si>
  <si>
    <t>15-4502 TC Silver Cloud</t>
  </si>
  <si>
    <t>19-4914 TC Deep Teal</t>
  </si>
  <si>
    <t>18-3340 TC Charisma</t>
  </si>
  <si>
    <t>19-3528 TC Imperial Purple</t>
  </si>
  <si>
    <t>19-2420 TC Pickled Beat</t>
  </si>
  <si>
    <t>19-2024 TC Rhododendron</t>
  </si>
  <si>
    <t>11-0601 TC Bright White</t>
  </si>
  <si>
    <t>11-4202 TC Star White</t>
  </si>
  <si>
    <t>12-1605 TC Crystal Pink</t>
  </si>
  <si>
    <t>16-1330 TC Muted Clay</t>
  </si>
  <si>
    <t>14-1316 TC Dusty Pink</t>
  </si>
  <si>
    <t>15-1322 TC Dusty Coral</t>
  </si>
  <si>
    <t>16-1344 TC Dusty Orange</t>
  </si>
  <si>
    <t>12-0619 TC Dusty Yellow</t>
  </si>
  <si>
    <t>12-5506 TC Dusty Aqua</t>
  </si>
  <si>
    <t>18-1630 TC Dusty Cedar</t>
  </si>
  <si>
    <t>17-3313 TC Dusty Lavender</t>
  </si>
  <si>
    <t>13-0513 TC Frozen Dew</t>
  </si>
  <si>
    <t xml:space="preserve">11-0107 TC Papyrus </t>
  </si>
  <si>
    <t>16-1429 TC Sunburn</t>
  </si>
  <si>
    <t>13-1014 TC Mellow Buff</t>
  </si>
  <si>
    <t>15-1147 TC Butterscotch</t>
  </si>
  <si>
    <t>16-4010 TC Dusty Blue</t>
  </si>
  <si>
    <t>17-4405 TC Monument</t>
  </si>
  <si>
    <t>16-1640 TC Sugar Coral</t>
  </si>
  <si>
    <t>16-1720 TC Strawberry Ice</t>
  </si>
  <si>
    <t>16-1620 TC Tea Rose</t>
  </si>
  <si>
    <t>13-1114 TC Bellini</t>
  </si>
  <si>
    <t>15-1530 TC Peach Pink</t>
  </si>
  <si>
    <t>14-3209 TC Pastel Lavender</t>
  </si>
  <si>
    <t>15-2705 TC Keepsake Lilac</t>
  </si>
  <si>
    <t>18-2120 TC Honeysuckle</t>
  </si>
  <si>
    <t>17-2624 TC Rose Violet</t>
  </si>
  <si>
    <t>19-2434 TC Festival Fuchsia</t>
  </si>
  <si>
    <t>18-2525 TC Magenta Haze</t>
  </si>
  <si>
    <t>18-3410 TC Vintage Violet</t>
  </si>
  <si>
    <t>17-1614 TC Deco Rose</t>
  </si>
  <si>
    <t>17-1608 TC Heather Rose</t>
  </si>
  <si>
    <t>17-2120 TC Chateau Rose</t>
  </si>
  <si>
    <t>18-1950 TC Jazzy</t>
  </si>
  <si>
    <t>18-1756 TC Teaberry</t>
  </si>
  <si>
    <t>18-2336 TC Very Berry</t>
  </si>
  <si>
    <t>19-1863 TC Scooter</t>
  </si>
  <si>
    <t>19-1652 TC Rhubarb</t>
  </si>
  <si>
    <t>19-1850 TC Red Bud</t>
  </si>
  <si>
    <t>19-3325 TC Wood Violet</t>
  </si>
  <si>
    <t>18-1312 TC Deep Taupe</t>
  </si>
  <si>
    <t>19-1430 TC Mink</t>
  </si>
  <si>
    <t>18-1438 TC Marsala</t>
  </si>
  <si>
    <t>19-1555 TC Red Dahlia</t>
  </si>
  <si>
    <t>18-1619 TC Maroon</t>
  </si>
  <si>
    <t>13-4200 TC Omphalodes</t>
  </si>
  <si>
    <t>14-4313 TC Aquamarine</t>
  </si>
  <si>
    <t>16-4120 TC Dusk Blue</t>
  </si>
  <si>
    <t>19-4052 TC Classic Blue</t>
  </si>
  <si>
    <t>18-3943 TC Blue Iris</t>
  </si>
  <si>
    <t>19-4033 TC Poseidon</t>
  </si>
  <si>
    <t>19-4027 TC Estate Blue</t>
  </si>
  <si>
    <t>19-3935 TC Deep Cobalt</t>
  </si>
  <si>
    <t>19-4037 TC Bright Cobalt</t>
  </si>
  <si>
    <t>18-4032 TC Deep Water</t>
  </si>
  <si>
    <t>19-4044 TC Limoges</t>
  </si>
  <si>
    <t>18-4217 TC Bluestone</t>
  </si>
  <si>
    <t>17-4735 TC Capri Breeze</t>
  </si>
  <si>
    <t>15-3909 TC Cosmic Sky</t>
  </si>
  <si>
    <t>18-0515 TC Dusty Olive</t>
  </si>
  <si>
    <t>18-0312 TC Deep Lichen Green</t>
  </si>
  <si>
    <t>17-6219 TC Deep Grass Green</t>
  </si>
  <si>
    <t>17-5641 TC Emerald</t>
  </si>
  <si>
    <t>14-5714 TC Lucite Green</t>
  </si>
  <si>
    <t>15-5519 TC Turquoise</t>
  </si>
  <si>
    <t>16-4725 TC Scuba Blue</t>
  </si>
  <si>
    <t>16-5422 TC Bright Aqua</t>
  </si>
  <si>
    <t>15-5711 TC Dusty Jade Green</t>
  </si>
  <si>
    <t>16-5114 TC Dusty Turquoise</t>
  </si>
  <si>
    <t>19-4220 TC Dark Slate</t>
  </si>
  <si>
    <t>17-1224 TC Camel</t>
  </si>
  <si>
    <t>17-1312 TC Silver Mink</t>
  </si>
  <si>
    <t>16-1310 TC Natural</t>
  </si>
  <si>
    <t>17-1320 TC Tannin</t>
  </si>
  <si>
    <t>15-0927 TC Pale Gold</t>
  </si>
  <si>
    <t>17-1047 TC Honey Mustard</t>
  </si>
  <si>
    <t>16-1133 TC Mustard Gold</t>
  </si>
  <si>
    <t>16-0730 TC Antique Gold</t>
  </si>
  <si>
    <t>17-1028 TC Antique Bronze</t>
  </si>
  <si>
    <t>16-1328 TC Sandstone</t>
  </si>
  <si>
    <t>14-1210 TC Shifting Sand</t>
  </si>
  <si>
    <t>13-1011 TC Ivory Cream</t>
  </si>
  <si>
    <t>13-1008 TC Bleached Sand</t>
  </si>
  <si>
    <t>13-1106 TC Sand Dollar</t>
  </si>
  <si>
    <t>13-0907 TC Sandshell</t>
  </si>
  <si>
    <t>12-1403 TC Tapioca</t>
  </si>
  <si>
    <t>12-0605 TC Angora</t>
  </si>
  <si>
    <t>13-0905 TC Birch</t>
  </si>
  <si>
    <t>12-0304 TC Whitecap Gray</t>
  </si>
  <si>
    <t>16-1212 TC Nomad</t>
  </si>
  <si>
    <t>17-1330 TC Lion</t>
  </si>
  <si>
    <t>14-1213 TC Toasted Almond</t>
  </si>
  <si>
    <t>15-1506 TC Etherea</t>
  </si>
  <si>
    <t>14-0951 TC Golden Rod</t>
  </si>
  <si>
    <t>12-4302 TC Vaporous Gray</t>
  </si>
  <si>
    <t>12-0404 TC Light Gray</t>
  </si>
  <si>
    <t>13-3801 TC Crystal Gray</t>
  </si>
  <si>
    <t>13-0403 TC Gray Morn</t>
  </si>
  <si>
    <t>14-4102 TC Glacier Gray</t>
  </si>
  <si>
    <t>14-0000 TC Silver Gray</t>
  </si>
  <si>
    <t>15-4503 TC Chateau Gray</t>
  </si>
  <si>
    <t>15-1305 TC Feather Gray</t>
  </si>
  <si>
    <t>15-6304 TC Pussywillow Gray</t>
  </si>
  <si>
    <t>16-3801 TC Opal Gray</t>
  </si>
  <si>
    <t>14-4811 TC Aqua Sky</t>
  </si>
  <si>
    <t>17-1456 TC Tigerlily</t>
  </si>
  <si>
    <t>15-5217 TC Blue Turquoise</t>
  </si>
  <si>
    <t>19-1557 TC Chili Pepper</t>
  </si>
  <si>
    <t>14-0848 TC Mimosa</t>
  </si>
  <si>
    <t>14-3903 TC Lilac Marble</t>
  </si>
  <si>
    <t>15-0703 TC Ashes of Roses</t>
  </si>
  <si>
    <t>17-3817 TC Daybreak</t>
  </si>
  <si>
    <t>16-1346 TC Golden Ochre</t>
  </si>
  <si>
    <t>15-1234 TC Gold Earth</t>
  </si>
  <si>
    <t>17-1744 TC Calypso Coral</t>
  </si>
  <si>
    <t>14-1508 TC Silver Pink</t>
  </si>
  <si>
    <t>16-1526 TC Terra Cotta</t>
  </si>
  <si>
    <t>15-1114 TC Travertine</t>
  </si>
  <si>
    <t>18-1029 TC Toasted Coconut</t>
  </si>
  <si>
    <t>16-2107 TC Orchid Haze</t>
  </si>
  <si>
    <t>16-1509 TC Shadow Gray</t>
  </si>
  <si>
    <t>15-0719 TC Silver Fern</t>
  </si>
  <si>
    <t>17-1540 TC Apricot Brandy</t>
  </si>
  <si>
    <t>17-0929 TC Fennel Seed</t>
  </si>
  <si>
    <t>18-0840 TC Tapenade</t>
  </si>
  <si>
    <t>12-0626 TC Lemon Grass</t>
  </si>
  <si>
    <t>15-0643 TC Cress Green</t>
  </si>
  <si>
    <t>15-0942 TC Sauterne</t>
  </si>
  <si>
    <t>17-0942 TC Medal Bronze</t>
  </si>
  <si>
    <t>16-5807 TC Lily Pad</t>
  </si>
  <si>
    <t>14-4812 TC Aqua Splash</t>
  </si>
  <si>
    <t>17-4041 TC Marina</t>
  </si>
  <si>
    <t>16-5803 TC Flint Gray</t>
  </si>
  <si>
    <t>16-1107 TC Aluminum</t>
  </si>
  <si>
    <t xml:space="preserve">11-0907 TC Pearled Ivory </t>
  </si>
  <si>
    <t>12-0704 TC White Smoke</t>
  </si>
  <si>
    <t>11-0105 TC Antique White</t>
  </si>
  <si>
    <t>14-1307 TC Rose Dust</t>
  </si>
  <si>
    <t>19-1725 TC Tawny Port</t>
  </si>
  <si>
    <t>16-1219 TC Tuscany</t>
  </si>
  <si>
    <t>15-1308 TC Doeskin</t>
  </si>
  <si>
    <t>12-0752 TC Buttercup</t>
  </si>
  <si>
    <t>17-1564 TC Fiesta</t>
  </si>
  <si>
    <t>12-1207 TC Pearl Blush</t>
  </si>
  <si>
    <t>13-1409 TC Seashell Pink</t>
  </si>
  <si>
    <t>12-0105 TC Bone White</t>
  </si>
  <si>
    <t>11-2309 TC Petal Pink</t>
  </si>
  <si>
    <t>12-1305 TC Heavenly Pink</t>
  </si>
  <si>
    <t>13-1310 TC English Rose</t>
  </si>
  <si>
    <t>13-2005 TC Strawberry Cream</t>
  </si>
  <si>
    <t>12-1212 TC Veiled Rose</t>
  </si>
  <si>
    <t>19-1617 TC Burgundy</t>
  </si>
  <si>
    <t>19-2410 TC Amaranth</t>
  </si>
  <si>
    <t>19-2428 TC Magenta Purple</t>
  </si>
  <si>
    <t>19-2312 TC Crushed Violets</t>
  </si>
  <si>
    <t>19-3424 TC Sunset Purple</t>
  </si>
  <si>
    <t>19-2030 TC Beet Red</t>
  </si>
  <si>
    <t>19-1940 TC Rumba Red</t>
  </si>
  <si>
    <t>19-1724 TC Cabernet</t>
  </si>
  <si>
    <t>16-1641 TC Georgia Peach</t>
  </si>
  <si>
    <t>JS</t>
  </si>
  <si>
    <t>J-Satin</t>
  </si>
  <si>
    <t>11-1001 TC White Alyssum</t>
  </si>
  <si>
    <t>11-4201 TC Cloud Dancer</t>
  </si>
  <si>
    <t>11-0602 TC Snow White</t>
  </si>
  <si>
    <t>11-4800 TC Blanc de Blanc</t>
  </si>
  <si>
    <t>11-0605 TC Jet Stream</t>
  </si>
  <si>
    <t>11-4300 TC Marshmallow</t>
  </si>
  <si>
    <t>11-0604 TC Gardenia</t>
  </si>
  <si>
    <t>11-0606 TC Pristine</t>
  </si>
  <si>
    <t>11-0701 TC Whisper White</t>
  </si>
  <si>
    <t>12-0104 TC White Asparagus</t>
  </si>
  <si>
    <t>12-5202 TC Turtledove</t>
  </si>
  <si>
    <t>13-4403 TC Silver Birch</t>
  </si>
  <si>
    <t>11-0104 TC Vanilla Ice</t>
  </si>
  <si>
    <t>11-0507 TC Winter White</t>
  </si>
  <si>
    <t>12-0804 TC Cloud Cream</t>
  </si>
  <si>
    <t>12-0703 TC Seedpearl</t>
  </si>
  <si>
    <t>12-0815 TC Vanilla Custard</t>
  </si>
  <si>
    <t>12-0713 TC Almond Oil</t>
  </si>
  <si>
    <t>12-0812 TC Alabaster Gleam</t>
  </si>
  <si>
    <t>12-0712 TC Vanilla</t>
  </si>
  <si>
    <t>12-0806 TC Rutabaga</t>
  </si>
  <si>
    <t>13-0815 TC Banana Crepe</t>
  </si>
  <si>
    <t>13-0917 TC Italian Straw</t>
  </si>
  <si>
    <t>13-0607 TC Fog</t>
  </si>
  <si>
    <t>12-0000 TC White Swan</t>
  </si>
  <si>
    <t>13-1006 TC Crème Brûlée</t>
  </si>
  <si>
    <t>13-0908 TC Parchment</t>
  </si>
  <si>
    <t>12-1106 TC Sheer Pink</t>
  </si>
  <si>
    <t>12-1108 TC Dew</t>
  </si>
  <si>
    <t>11-1404 TC Powder Puff</t>
  </si>
  <si>
    <t>12-0710 TC Navajo</t>
  </si>
  <si>
    <t>12-0709 TC Macadamia</t>
  </si>
  <si>
    <t>12-2103 TC Almost Mauve</t>
  </si>
  <si>
    <t>11-2409 TC Delicacy</t>
  </si>
  <si>
    <t>11-1005 TC Bridal Blush</t>
  </si>
  <si>
    <t>11-1306 TC Cream Pink</t>
  </si>
  <si>
    <t>11-1305 TC Angel Wing</t>
  </si>
  <si>
    <t>11-0603 TC Pastel Parchment</t>
  </si>
  <si>
    <t>11-4301 TC Lily White</t>
  </si>
  <si>
    <t>11-4802 TC Summer Shower</t>
  </si>
  <si>
    <t>11-4803 TC Ice</t>
  </si>
  <si>
    <t>12-6207 TC Frost</t>
  </si>
  <si>
    <t>12-5201 TC Icicle</t>
  </si>
  <si>
    <t>11-4601 TC Bit of Blue</t>
  </si>
  <si>
    <t>11-4303 TC Mystic Blue</t>
  </si>
  <si>
    <t>12-4304 TC Bluewash</t>
  </si>
  <si>
    <t>12-4305 TC Spa Blue</t>
  </si>
  <si>
    <t>11-4804 TC Lightest Sky</t>
  </si>
  <si>
    <t>11-4805 TC Hint of Mint</t>
  </si>
  <si>
    <t>12-5203 TC Murmur</t>
  </si>
  <si>
    <t>12-4306 TC Barely Blue</t>
  </si>
  <si>
    <t>12-4705 TC Blue Blush</t>
  </si>
  <si>
    <t>12-5603 TC Zephyr Blue</t>
  </si>
  <si>
    <t>12-5403 TC Blue Flower</t>
  </si>
  <si>
    <t>12-5303 TC Sprout Green</t>
  </si>
  <si>
    <t>11-4604 TC Billowing Sail</t>
  </si>
  <si>
    <t>12-5508 TC Hushed Green</t>
  </si>
  <si>
    <t>12-0910 TC Lamb's Wool</t>
  </si>
  <si>
    <t>14-1119 TC Winter Wheat</t>
  </si>
  <si>
    <t>13-0814 TC Summer Melon</t>
  </si>
  <si>
    <t>13-0916 TC Chamomile</t>
  </si>
  <si>
    <t>12-0714 TC Cornhusk</t>
  </si>
  <si>
    <t>12-0817 TC Apricot Gelato</t>
  </si>
  <si>
    <t>12-0311 TC Asparagus Green</t>
  </si>
  <si>
    <t>13-1007 TC Oyster White</t>
  </si>
  <si>
    <t>13-0711 TC Putty</t>
  </si>
  <si>
    <t>13-0611 TC Moth</t>
  </si>
  <si>
    <t>14-1108 TC Wood Ash</t>
  </si>
  <si>
    <t>14-1014 TC Gravel</t>
  </si>
  <si>
    <t>15-1216 TC Pale Khaki</t>
  </si>
  <si>
    <t>12-6204 TC Silver Green</t>
  </si>
  <si>
    <t>14-6305 TC Pelican</t>
  </si>
  <si>
    <t>14-0105 TC Overcast</t>
  </si>
  <si>
    <t>14-0210 TC Tidal Foam</t>
  </si>
  <si>
    <t>15-6307 TC Agate Gray</t>
  </si>
  <si>
    <t>14-6308 TC Alfalfa</t>
  </si>
  <si>
    <t>14-0108 TC Castle Wall</t>
  </si>
  <si>
    <t>14-1107 TC Oyster Gray</t>
  </si>
  <si>
    <t>15-1307 TC White Pepper</t>
  </si>
  <si>
    <t>14-0708 TC Cement</t>
  </si>
  <si>
    <t>15-1304 TC Humus</t>
  </si>
  <si>
    <t>15-0309 TC Spray Green</t>
  </si>
  <si>
    <t>15-0513 TC Eucalyptus</t>
  </si>
  <si>
    <t>16-1108 TC Twill</t>
  </si>
  <si>
    <t>16-1110 TC Olive Gray</t>
  </si>
  <si>
    <t>17-1109 TC Chinchilla</t>
  </si>
  <si>
    <t>17-1107 TC Seneca Rock</t>
  </si>
  <si>
    <t>17-0610 TC Laurel Oak</t>
  </si>
  <si>
    <t>17-1113 TC Coriander</t>
  </si>
  <si>
    <t>17-1009 TC Dune</t>
  </si>
  <si>
    <t>17-1118 TC Lead Gray</t>
  </si>
  <si>
    <t>18-0617 TC Covert Green</t>
  </si>
  <si>
    <t>15-1306 TC Oxford Tan</t>
  </si>
  <si>
    <t>16-1105 TC Plaza Taupe</t>
  </si>
  <si>
    <t>16-1104 TC Crockery</t>
  </si>
  <si>
    <t>16-1106 TC Tuffet</t>
  </si>
  <si>
    <t>16-1109 TC Greige</t>
  </si>
  <si>
    <t>17-1310 TC Timber Wolf</t>
  </si>
  <si>
    <t>17-1410 TC Pine Bark</t>
  </si>
  <si>
    <t>14-0002 TC Pumice Stone</t>
  </si>
  <si>
    <t>16-0906 TC Simply Taupe</t>
  </si>
  <si>
    <t>18-1108 TC Fallen Rock</t>
  </si>
  <si>
    <t>16-1407 TC Cobblestone</t>
  </si>
  <si>
    <t>18-1110 TC Brindle</t>
  </si>
  <si>
    <t>19-0808 TC Morel</t>
  </si>
  <si>
    <t>18-1112 TC Walnut</t>
  </si>
  <si>
    <t>18-0513 TC Bungee Cord</t>
  </si>
  <si>
    <t>13-0401 TC Oatmeal</t>
  </si>
  <si>
    <t>13-0000 TC Moonbeam</t>
  </si>
  <si>
    <t>13-5304 TC Rainy Day</t>
  </si>
  <si>
    <t>14-1106 TC Peyote</t>
  </si>
  <si>
    <t>16-0806 TC Goat</t>
  </si>
  <si>
    <t>13-0002 TC White Sand</t>
  </si>
  <si>
    <t>16-1305 TC String</t>
  </si>
  <si>
    <t>16-1406 TC Atmosphere</t>
  </si>
  <si>
    <t>17-1210 TC Moon Rock</t>
  </si>
  <si>
    <t>18-1210 TC Driftwood</t>
  </si>
  <si>
    <t>17-1212 TC Fungi</t>
  </si>
  <si>
    <t>14-4501 TC Silver Lining</t>
  </si>
  <si>
    <t>16-0205 TC Vintage Khaki</t>
  </si>
  <si>
    <t>14-4500 TC Moonstruck</t>
  </si>
  <si>
    <t>16-0207 TC London Fog</t>
  </si>
  <si>
    <t>17-0207 TC Rock Ridge</t>
  </si>
  <si>
    <t>18-4105 TC Moon Mist</t>
  </si>
  <si>
    <t>18-0510 TC Castor Gray</t>
  </si>
  <si>
    <t>14-4201 TC Lunar Rock</t>
  </si>
  <si>
    <t>13-4303 TC Dawn Blue</t>
  </si>
  <si>
    <t>14-4103 TC Gray Violet</t>
  </si>
  <si>
    <t>14-4105 TC Micro Chip</t>
  </si>
  <si>
    <t>13-4108 TC Nimbus Cloud</t>
  </si>
  <si>
    <t>14-4203 TC Vapor Blue</t>
  </si>
  <si>
    <t>15-4101 TC High-rise</t>
  </si>
  <si>
    <t>16-4702 TC Limestone</t>
  </si>
  <si>
    <t>16-4703 TC Ghost Gray</t>
  </si>
  <si>
    <t>16-3800 TC Satellite</t>
  </si>
  <si>
    <t>15-0000 TC Dove</t>
  </si>
  <si>
    <t>16-4400 TC Mourning Dove</t>
  </si>
  <si>
    <t>16-4402 TC Drizzle</t>
  </si>
  <si>
    <t>16-5101 TC Wet Weather</t>
  </si>
  <si>
    <t>17-0205 TC Elephant Skin</t>
  </si>
  <si>
    <t>17-1506 TC Cinder</t>
  </si>
  <si>
    <t>17-1500 TC Steeple Gray</t>
  </si>
  <si>
    <t>18-5102 TC Brushed Nickel</t>
  </si>
  <si>
    <t>14-4503 TC Metal</t>
  </si>
  <si>
    <t>14-4804 TC Blue Fox</t>
  </si>
  <si>
    <t>15-4003 TC Storm Gray</t>
  </si>
  <si>
    <t>15-4704 TC Pigeon</t>
  </si>
  <si>
    <t>15-4703 TC Mirage Gray</t>
  </si>
  <si>
    <t>15-4702 TC Puritan Gray</t>
  </si>
  <si>
    <t>15-4306 TC Belgian Block</t>
  </si>
  <si>
    <t>16-5904 TC Wrought Iron</t>
  </si>
  <si>
    <t>17-1501 TC Wild Dove</t>
  </si>
  <si>
    <t>17-4402 TC Neutral Gray</t>
  </si>
  <si>
    <t>18-0503 TC Gargoyle</t>
  </si>
  <si>
    <t>18-0000 TC Smoked Pearl</t>
  </si>
  <si>
    <t>18-5105 TC Sedona Sage</t>
  </si>
  <si>
    <t>18-0306 TC Gunmetal</t>
  </si>
  <si>
    <t>14-4002 TC Wind Chime</t>
  </si>
  <si>
    <t>16-0000 TC Paloma</t>
  </si>
  <si>
    <t>18-0601 TC Charcoal Gray</t>
  </si>
  <si>
    <t>18-4005 TC Steel Gray</t>
  </si>
  <si>
    <t>18-4006 TC Quiet Shade</t>
  </si>
  <si>
    <t>18-5203 TC Pewter</t>
  </si>
  <si>
    <t>18-5210 TC Eiffel Tower</t>
  </si>
  <si>
    <t>18-0201 TC Castlerock</t>
  </si>
  <si>
    <t>18-3907 TC Tornado</t>
  </si>
  <si>
    <t>19-3908 TC Nine Iron</t>
  </si>
  <si>
    <t>19-3918 TC Periscope</t>
  </si>
  <si>
    <t>16-3802 TC Ash</t>
  </si>
  <si>
    <t>15-3800 TC Porpoise</t>
  </si>
  <si>
    <t>17-1502 TC Cloudburst</t>
  </si>
  <si>
    <t>18-4016 TC December Sky</t>
  </si>
  <si>
    <t>17-1503 TC Storm Front</t>
  </si>
  <si>
    <t>17-0000 TC Frost Gray</t>
  </si>
  <si>
    <t>17-3911 TC Silver Filigree</t>
  </si>
  <si>
    <t>16-3915 TC Alloy</t>
  </si>
  <si>
    <t>16-3850 TC Silver Sconce</t>
  </si>
  <si>
    <t>18-3905 TC Excalibur</t>
  </si>
  <si>
    <t>18-0403 TC Dark Gull Gray</t>
  </si>
  <si>
    <t>19-3900 TC Pavement</t>
  </si>
  <si>
    <t>19-3905 TC Rabbit</t>
  </si>
  <si>
    <t>19-3903 TC Shale</t>
  </si>
  <si>
    <t>19-3909 TC Black Bean</t>
  </si>
  <si>
    <t>17-0909 TC Fossil</t>
  </si>
  <si>
    <t>17-1311 TC Desert Taupe</t>
  </si>
  <si>
    <t>19-0810 TC Major Brown</t>
  </si>
  <si>
    <t>18-1304 TC Falcon</t>
  </si>
  <si>
    <t>19-0809 TC Chocolate Chip</t>
  </si>
  <si>
    <t>19-0820 TC Canteen</t>
  </si>
  <si>
    <t>18-0615 TC Stone Gray</t>
  </si>
  <si>
    <t>18-0820 TC Capers</t>
  </si>
  <si>
    <t>19-0618 TC Beech</t>
  </si>
  <si>
    <t>19-0822 TC Tarmac</t>
  </si>
  <si>
    <t>19-0614 TC Wren</t>
  </si>
  <si>
    <t>19-0608 TC Black Olive</t>
  </si>
  <si>
    <t>19-0405 TC Beluga</t>
  </si>
  <si>
    <t>19-0506 TC Black Ink</t>
  </si>
  <si>
    <t>19-0508 TC Peat</t>
  </si>
  <si>
    <t>19-5708 TC Jet Set</t>
  </si>
  <si>
    <t>18-1306 TC Iron</t>
  </si>
  <si>
    <t>19-0201 TC Asphalt</t>
  </si>
  <si>
    <t>19-3803 TC Plum Kitten</t>
  </si>
  <si>
    <t>19-3907 TC Forged Iron</t>
  </si>
  <si>
    <t>19-3901 TC Magnet</t>
  </si>
  <si>
    <t>19-0812 TC Turkish Coffee</t>
  </si>
  <si>
    <t>19-0840 TC Delicioso</t>
  </si>
  <si>
    <t>19-1018 TC Ganache</t>
  </si>
  <si>
    <t>19-1111 TC Black Coffee</t>
  </si>
  <si>
    <t>19-1109 TC Chocolate Torte</t>
  </si>
  <si>
    <t>19-1101 TC After Dark</t>
  </si>
  <si>
    <t>19-4008 TC Meteorite</t>
  </si>
  <si>
    <t>19-1102 TC Licorice</t>
  </si>
  <si>
    <t>19-1103 TC Espresso</t>
  </si>
  <si>
    <t>19-0000 TC Raven</t>
  </si>
  <si>
    <t>19-0303 TC Jet Black</t>
  </si>
  <si>
    <t>19-4004 TC Tap Shoe</t>
  </si>
  <si>
    <t>19-4205 TC Phantom</t>
  </si>
  <si>
    <t>19-4005 TC Stretch Limo</t>
  </si>
  <si>
    <t>19-4203 TC Moonless Night</t>
  </si>
  <si>
    <t>19-4305 TC Pirate Black</t>
  </si>
  <si>
    <t>19-4007 TC Anthracite</t>
  </si>
  <si>
    <t>12-1009 TC Vanilla Cream</t>
  </si>
  <si>
    <t>12-0811 TC Dawn</t>
  </si>
  <si>
    <t>13-1010 TC Gray Sand</t>
  </si>
  <si>
    <t>12-0813 TC Autumn Blonde</t>
  </si>
  <si>
    <t>14-1120 TC Apricot Illusion</t>
  </si>
  <si>
    <t>14-1122 TC Sheepskin</t>
  </si>
  <si>
    <t>14-1116 TC Almond Buff</t>
  </si>
  <si>
    <t>14-1118 TC Beige</t>
  </si>
  <si>
    <t>15-1225 TC Sand</t>
  </si>
  <si>
    <t>15-1220 TC Lattè</t>
  </si>
  <si>
    <t>16-1334 TC Tan</t>
  </si>
  <si>
    <t>16-1333 TC Doe</t>
  </si>
  <si>
    <t>17-1328 TC Indian Tan</t>
  </si>
  <si>
    <t>15-1116 TC Safari</t>
  </si>
  <si>
    <t>15-1213 TC Candied Ginger</t>
  </si>
  <si>
    <t>15-1214 TC Warm Sand</t>
  </si>
  <si>
    <t>15-1218 TC Semolina</t>
  </si>
  <si>
    <t>15-1314 TC Cuban Sand</t>
  </si>
  <si>
    <t>16-1320 TC Nougat</t>
  </si>
  <si>
    <t>14-1112 TC Pebble</t>
  </si>
  <si>
    <t>16-0924 TC Croissant</t>
  </si>
  <si>
    <t>16-0920 TC Curds &amp; Whey</t>
  </si>
  <si>
    <t>16-1010 TC Incense</t>
  </si>
  <si>
    <t>16-1315 TC Cornstalk</t>
  </si>
  <si>
    <t>14-0615 TC Green Haze</t>
  </si>
  <si>
    <t>15-1217 TC Mojave Desert</t>
  </si>
  <si>
    <t>15-1119 TC Taos Taupe</t>
  </si>
  <si>
    <t>16-1324 TC Lark</t>
  </si>
  <si>
    <t>17-1022 TC Kelp</t>
  </si>
  <si>
    <t>16-1120 TC Starfish</t>
  </si>
  <si>
    <t>17-0935 TC Dull Gold</t>
  </si>
  <si>
    <t>17-1134 TC Brown Sugar</t>
  </si>
  <si>
    <t>17-1044 TC Chipmunk</t>
  </si>
  <si>
    <t>17-1327 TC Tobacco Brown</t>
  </si>
  <si>
    <t>18-1027 TC Bison</t>
  </si>
  <si>
    <t>18-1048 TC Monk's Robe</t>
  </si>
  <si>
    <t>18-1033 TC Dachshund</t>
  </si>
  <si>
    <t>18-1031 TC Toffee</t>
  </si>
  <si>
    <t>18-1130 TC Aztec</t>
  </si>
  <si>
    <t>18-1222 TC Cocoa Brown</t>
  </si>
  <si>
    <t>18-1124 TC Partridge</t>
  </si>
  <si>
    <t>19-1230 TC Friar Brown</t>
  </si>
  <si>
    <t>19-1217 TC Mustang</t>
  </si>
  <si>
    <t>19-1121 TC Pinecone</t>
  </si>
  <si>
    <t>19-1218 TC Potting Soil</t>
  </si>
  <si>
    <t>18-1022 TC Ermine</t>
  </si>
  <si>
    <t>18-1018 TC Otter</t>
  </si>
  <si>
    <t>17-1038 TC Tiger's Eye</t>
  </si>
  <si>
    <t>18-0920 TC Kangaroo</t>
  </si>
  <si>
    <t>18-0928 TC Sepia</t>
  </si>
  <si>
    <t>18-0930 TC Coffee Liqueúr</t>
  </si>
  <si>
    <t>19-0815 TC Desert Palm</t>
  </si>
  <si>
    <t>19-0617 TC Teak</t>
  </si>
  <si>
    <t>18-1015 TC Shitake</t>
  </si>
  <si>
    <t>18-1016 TC Cub</t>
  </si>
  <si>
    <t>18-1017 TC Caribou</t>
  </si>
  <si>
    <t>19-1116 TC Carafe</t>
  </si>
  <si>
    <t>19-1020 TC Dark Earth</t>
  </si>
  <si>
    <t>19-0916 TC Rain Drum</t>
  </si>
  <si>
    <t>19-0814 TC Slate Black</t>
  </si>
  <si>
    <t>19-0912 TC Chocolate Brown</t>
  </si>
  <si>
    <t>19-0910 TC Mulch</t>
  </si>
  <si>
    <t>19-0712 TC Demitasse</t>
  </si>
  <si>
    <t>19-1118 TC Chestnut</t>
  </si>
  <si>
    <t>19-1015 TC Bracken</t>
  </si>
  <si>
    <t>19-1314 TC Seal Brown</t>
  </si>
  <si>
    <t>19-1016 TC Java</t>
  </si>
  <si>
    <t>19-1106 TC Mole'</t>
  </si>
  <si>
    <t>19-0915 TC Coffee Bean</t>
  </si>
  <si>
    <t>12-1006 TC Mother of Pearl</t>
  </si>
  <si>
    <t>12-1007 TC Pastel Rose Tan</t>
  </si>
  <si>
    <t>12-1005 TC Novelle Peach</t>
  </si>
  <si>
    <t>12-0807 TC Sun Kiss</t>
  </si>
  <si>
    <t>13-1013 TC Appleblossom</t>
  </si>
  <si>
    <t>12-0601 TC Eggnog</t>
  </si>
  <si>
    <t>13-1108 TC Cream Tan</t>
  </si>
  <si>
    <t>14-1209 TC Smoke Gray</t>
  </si>
  <si>
    <t>15-1215 TC Sesame</t>
  </si>
  <si>
    <t>16-1210 TC Light Taupe</t>
  </si>
  <si>
    <t>17-1316 TC Portabella</t>
  </si>
  <si>
    <t>16-1318 TC Warm Taupe</t>
  </si>
  <si>
    <t>16-1412 TC Stucco</t>
  </si>
  <si>
    <t>16-1415 TC Almondine</t>
  </si>
  <si>
    <t>16-1414 TC Chanterelle</t>
  </si>
  <si>
    <t>17-1418 TC Ginger Snap</t>
  </si>
  <si>
    <t>17-1321 TC Woodsmoke</t>
  </si>
  <si>
    <t>17-1319 TC Amphora</t>
  </si>
  <si>
    <t>15-1309 TC Moonlight</t>
  </si>
  <si>
    <t>14-1212 TC Frappé</t>
  </si>
  <si>
    <t>15-1315 TC Rugby Tan</t>
  </si>
  <si>
    <t>16-1221 TC Roebuck</t>
  </si>
  <si>
    <t>17-1223 TC Praline</t>
  </si>
  <si>
    <t>17-1322 TC Burro</t>
  </si>
  <si>
    <t>17-1417 TC Beaver Fur</t>
  </si>
  <si>
    <t>17-1225 TC Tawny Birch</t>
  </si>
  <si>
    <t>16-1323 TC Macaroon</t>
  </si>
  <si>
    <t>17-1226 TC Tawny Brown</t>
  </si>
  <si>
    <t>16-1331 TC Toast</t>
  </si>
  <si>
    <t>16-1327 TC Toasted Nut</t>
  </si>
  <si>
    <t>12-0911 TC Nude</t>
  </si>
  <si>
    <t>12-0912 TC Tender Peach</t>
  </si>
  <si>
    <t>12-0913 TC Alesan</t>
  </si>
  <si>
    <t>12-0915 TC Pale Peach</t>
  </si>
  <si>
    <t>12-1011 TC Peach Purée</t>
  </si>
  <si>
    <t>14-1217 TC Amberlight</t>
  </si>
  <si>
    <t>12-1107 TC Pink Champagne</t>
  </si>
  <si>
    <t>12-1008 TC Linen</t>
  </si>
  <si>
    <t>12-1010 TC Scallop Shell</t>
  </si>
  <si>
    <t>12-1209 TC Soft Pink</t>
  </si>
  <si>
    <t>13-1404 TC Pale Dogwood</t>
  </si>
  <si>
    <t>12-1206 TC Silver Peony</t>
  </si>
  <si>
    <t>13-1405 TC Shell</t>
  </si>
  <si>
    <t>13-1107 TC Whisper Pink</t>
  </si>
  <si>
    <t>12-1404 TC Pink Tint</t>
  </si>
  <si>
    <t>14-1311 TC Evening Sand</t>
  </si>
  <si>
    <t>15-1317 TC Sirocco</t>
  </si>
  <si>
    <t>16-1317 TC Brush</t>
  </si>
  <si>
    <t>17-1227 TC Café au Lait</t>
  </si>
  <si>
    <t>14-1310 TC Cameo Rose</t>
  </si>
  <si>
    <t>14-1312 TC Pale Blush</t>
  </si>
  <si>
    <t>14-1313 TC Rose Cloud</t>
  </si>
  <si>
    <t>14-1314 TC Spanish Villa</t>
  </si>
  <si>
    <t>15-1316 TC Maple Sugar</t>
  </si>
  <si>
    <t>16-1422 TC Cork</t>
  </si>
  <si>
    <t>13-1109 TC Bisque</t>
  </si>
  <si>
    <t>15-1319 TC Almost Apricot</t>
  </si>
  <si>
    <t>15-1318 TC Pink Sand</t>
  </si>
  <si>
    <t>14-1220 TC Peach Nougat</t>
  </si>
  <si>
    <t>15-1327 TC Peach Bloom</t>
  </si>
  <si>
    <t>16-1220 TC Café Crème</t>
  </si>
  <si>
    <t>16-1235 TC Sandstorm</t>
  </si>
  <si>
    <t>16-1341 TC Butterum</t>
  </si>
  <si>
    <t>16-1336 TC Biscuit</t>
  </si>
  <si>
    <t>17-1137 TC Cashew</t>
  </si>
  <si>
    <t>16-1432 TC Almond</t>
  </si>
  <si>
    <t>18-1030 TC Thrush</t>
  </si>
  <si>
    <t>17-1230 TC Mocha Mousse</t>
  </si>
  <si>
    <t>17-1430 TC Pecan Brown</t>
  </si>
  <si>
    <t>17-1143 TC Hazel</t>
  </si>
  <si>
    <t>17-1336 TC Bran</t>
  </si>
  <si>
    <t>17-1340 TC Adobe</t>
  </si>
  <si>
    <t>17-1342 TC Autumnal</t>
  </si>
  <si>
    <t>18-1142 TC Leather Brown</t>
  </si>
  <si>
    <t>18-1148 TC Caramel Café</t>
  </si>
  <si>
    <t>18-1246 TC Umber</t>
  </si>
  <si>
    <t>18-1154 TC Glazed Ginger</t>
  </si>
  <si>
    <t>16-1439 TC Caramel</t>
  </si>
  <si>
    <t>17-1147 TC Amber Brown</t>
  </si>
  <si>
    <t>18-1239 TC Sierra</t>
  </si>
  <si>
    <t>18-1244 TC Ginger Bread</t>
  </si>
  <si>
    <t>18-1140 TC Mocha Bisque</t>
  </si>
  <si>
    <t>19-1241 TC Tortoise Shell</t>
  </si>
  <si>
    <t>16-1332 TC Pheasant</t>
  </si>
  <si>
    <t>17-1436 TC Raw Sienna</t>
  </si>
  <si>
    <t>17-1347 TC Autumn Leaf</t>
  </si>
  <si>
    <t>18-1450 TC Mecca Orange</t>
  </si>
  <si>
    <t>18-1248 TC Rust</t>
  </si>
  <si>
    <t>18-1340 TC Potter's Clay</t>
  </si>
  <si>
    <t>18-1163 TC Pumpkin Spice</t>
  </si>
  <si>
    <t>18-1250 TC Bombay Brown</t>
  </si>
  <si>
    <t>18-1345 TC Cinnamon Stick</t>
  </si>
  <si>
    <t>17-1422 TC Raw Umber</t>
  </si>
  <si>
    <t>18-1321 TC Brownie</t>
  </si>
  <si>
    <t>18-1314 TC Acorn</t>
  </si>
  <si>
    <t>18-1320 TC Clove</t>
  </si>
  <si>
    <t>18-1229 TC Carob Brown</t>
  </si>
  <si>
    <t>18-1235 TC Russet</t>
  </si>
  <si>
    <t>18-1137 TC Rawhide</t>
  </si>
  <si>
    <t>18-1433 TC Chutney</t>
  </si>
  <si>
    <t>18-1441 TC Baked Clay</t>
  </si>
  <si>
    <t>18-1336 TC Copper Brown</t>
  </si>
  <si>
    <t>18-1242 TC Brown Patina</t>
  </si>
  <si>
    <t>18-1238 TC Rustic Brown</t>
  </si>
  <si>
    <t>18-1230 TC Coconut Shell</t>
  </si>
  <si>
    <t>19-1333 TC Sequoia</t>
  </si>
  <si>
    <t>19-1228 TC Root Beer</t>
  </si>
  <si>
    <t>19-1235 TC Brunette</t>
  </si>
  <si>
    <t>19-1320 TC Sable</t>
  </si>
  <si>
    <t>19-1436 TC Cinnamon</t>
  </si>
  <si>
    <t>19-1431 TC Fudgesickle</t>
  </si>
  <si>
    <t>19-1220 TC Cappuccino</t>
  </si>
  <si>
    <t>18-1421 TC Cognac</t>
  </si>
  <si>
    <t>18-1326 TC Nutmeg</t>
  </si>
  <si>
    <t>19-1012 TC French Roast</t>
  </si>
  <si>
    <t>19-1420 TC Deep Mahogany</t>
  </si>
  <si>
    <t>19-1321 TC Rum Raisin</t>
  </si>
  <si>
    <t>19-1322 TC Brown Stone</t>
  </si>
  <si>
    <t>19-1317 TC Bitter Chocolate</t>
  </si>
  <si>
    <t>18-1425 TC Mahogany</t>
  </si>
  <si>
    <t>19-1334 TC Henna</t>
  </si>
  <si>
    <t>19-1245 TC Arabian Spice</t>
  </si>
  <si>
    <t>19-1325 TC Hot Chocolate</t>
  </si>
  <si>
    <t>19-1338 TC Russet Brown</t>
  </si>
  <si>
    <t>19-1331 TC Madder Brown</t>
  </si>
  <si>
    <t>19-1327 TC Andorra</t>
  </si>
  <si>
    <t>11-0510 TC Afterglow</t>
  </si>
  <si>
    <t>11-0617 TC Transparent Yellow</t>
  </si>
  <si>
    <t>11-0619 TC Flan</t>
  </si>
  <si>
    <t>12-0717 TC Anise Flower</t>
  </si>
  <si>
    <t>12-0715 TC Double Cream</t>
  </si>
  <si>
    <t>13-0822 TC Sunlight</t>
  </si>
  <si>
    <t>13-0922 TC Straw</t>
  </si>
  <si>
    <t>14-0935 TC Jojoba</t>
  </si>
  <si>
    <t>14-1031 TC Rattan</t>
  </si>
  <si>
    <t>14-1110 TC Boulder</t>
  </si>
  <si>
    <t>13-0715 TC Sea Mist</t>
  </si>
  <si>
    <t>13-0915 TC Reed Yellow</t>
  </si>
  <si>
    <t>13-0613 TC Chino Green</t>
  </si>
  <si>
    <t>14-0925 TC Parsnip</t>
  </si>
  <si>
    <t>12-0718 TC Pineapple Slice</t>
  </si>
  <si>
    <t>13-0725 TC Raffia</t>
  </si>
  <si>
    <t>13-0624 TC Golden Mist</t>
  </si>
  <si>
    <t>14-0826 TC Pampas</t>
  </si>
  <si>
    <t>14-0740 TC Bamboo</t>
  </si>
  <si>
    <t>16-0847 TC Olive Oil</t>
  </si>
  <si>
    <t>14-0626 TC Dried Moss</t>
  </si>
  <si>
    <t>14-0647 TC Celery</t>
  </si>
  <si>
    <t>13-0640 TC Acacia</t>
  </si>
  <si>
    <t>14-0755 TC Sulphur</t>
  </si>
  <si>
    <t>15-0743 TC Oil Yellow</t>
  </si>
  <si>
    <t>16-0742 TC Green Sulphur</t>
  </si>
  <si>
    <t>17-0839 TC Golden Palm</t>
  </si>
  <si>
    <t>14-1025 TC Cocoon</t>
  </si>
  <si>
    <t>14-0721 TC Hemp</t>
  </si>
  <si>
    <t>15-0730 TC Southern Moss</t>
  </si>
  <si>
    <t>15-0732 TC Olivenite</t>
  </si>
  <si>
    <t>15-0636 TC Golden Green</t>
  </si>
  <si>
    <t>16-0737 TC Burnished Gold</t>
  </si>
  <si>
    <t>12-0722 TC French Vanilla</t>
  </si>
  <si>
    <t>11-0616 TC Pastel Yellow</t>
  </si>
  <si>
    <t>11-0710 TC Tender Yellow</t>
  </si>
  <si>
    <t>11-0618 TC Wax Yellow</t>
  </si>
  <si>
    <t>12-0721 TC Lemonade</t>
  </si>
  <si>
    <t>11-0622 TC Yellow Iris</t>
  </si>
  <si>
    <t>11-0620 TC Elfin Yellow</t>
  </si>
  <si>
    <t>12-0740 TC Limelight</t>
  </si>
  <si>
    <t>14-0636 TC Muted Lime</t>
  </si>
  <si>
    <t>13-0632 TC Endive</t>
  </si>
  <si>
    <t>12-0633 TC Canary Yellow</t>
  </si>
  <si>
    <t>13-0720 TC Custard</t>
  </si>
  <si>
    <t>12-0711 TC Lemon Meringue</t>
  </si>
  <si>
    <t>12-0738 TC Yellow Cream</t>
  </si>
  <si>
    <t>12-0737 TC Goldfinch</t>
  </si>
  <si>
    <t>14-0827 TC Dusky Citron</t>
  </si>
  <si>
    <t>13-0739 TC Cream Gold</t>
  </si>
  <si>
    <t>12-0642 TC Aurora</t>
  </si>
  <si>
    <t>13-0648 TC Green Sheen</t>
  </si>
  <si>
    <t>13-0746 TC Maize</t>
  </si>
  <si>
    <t>12-0643 TC Blazing Yellow</t>
  </si>
  <si>
    <t>14-0756 TC Empire Yellow</t>
  </si>
  <si>
    <t>13-0752 TC Lemon</t>
  </si>
  <si>
    <t>13-0850 TC Aspen Gold</t>
  </si>
  <si>
    <t>13-0758 TC Dandelion</t>
  </si>
  <si>
    <t>13-0759 TC Solar Power</t>
  </si>
  <si>
    <t>13-0858 TC Vibrant Yellow</t>
  </si>
  <si>
    <t>14-0760 TC Cyber Yellow</t>
  </si>
  <si>
    <t>14-0852 TC Freesia</t>
  </si>
  <si>
    <t>13-0859 TC Lemon Chrome</t>
  </si>
  <si>
    <t>12-0720 TC Mellow Yellow</t>
  </si>
  <si>
    <t>12-0824 TC Pale Banana</t>
  </si>
  <si>
    <t>12-0825 TC Popcorn</t>
  </si>
  <si>
    <t>12-0727 TC Sunshine</t>
  </si>
  <si>
    <t>12-0729 TC Sundress</t>
  </si>
  <si>
    <t>12-0736 TC Lemon Drop</t>
  </si>
  <si>
    <t>12-0758 TC Yarrow</t>
  </si>
  <si>
    <t>13-0755 TC Primrose Yellow</t>
  </si>
  <si>
    <t>13-0756 TC Lemon Zest</t>
  </si>
  <si>
    <t>14-0754 TC Super Lemon</t>
  </si>
  <si>
    <t>14-0837 TC Misted Yellow</t>
  </si>
  <si>
    <t>16-0946 TC Honey</t>
  </si>
  <si>
    <t>16-0954 TC Arrowwood</t>
  </si>
  <si>
    <t>16-0953 TC Tawny Olive</t>
  </si>
  <si>
    <t>15-0850 TC Ceylon Yellow</t>
  </si>
  <si>
    <t>15-0751 TC Lemon Curry</t>
  </si>
  <si>
    <t>15-1132 TC Fall Leaf</t>
  </si>
  <si>
    <t>16-1126 TC Antelope</t>
  </si>
  <si>
    <t>16-0948 TC Harvest Gold</t>
  </si>
  <si>
    <t>16-0952 TC Nugget Gold</t>
  </si>
  <si>
    <t>15-0948 TC Chinese Yellow</t>
  </si>
  <si>
    <t>15-0953 TC Golden Yellow</t>
  </si>
  <si>
    <t>14-1036 TC Ochre</t>
  </si>
  <si>
    <t>16-0945 TC Tinsel</t>
  </si>
  <si>
    <t>16-0947 TC Bright Gold</t>
  </si>
  <si>
    <t>15-1142 TC Honey Gold</t>
  </si>
  <si>
    <t>16-1139 TC Amber Gold</t>
  </si>
  <si>
    <t>15-1046 TC Mineral Yellow</t>
  </si>
  <si>
    <t>16-0950 TC Narcissus</t>
  </si>
  <si>
    <t>14-1113 TC Marzipan</t>
  </si>
  <si>
    <t>16-0928 TC Curry</t>
  </si>
  <si>
    <t>16-1326 TC Prairie Sand</t>
  </si>
  <si>
    <t>17-1129 TC Wood Thrush</t>
  </si>
  <si>
    <t>18-0940 TC Golden Brown</t>
  </si>
  <si>
    <t>18-0937 TC Bronze Brown</t>
  </si>
  <si>
    <t>17-1045 TC Apple Cinnamon</t>
  </si>
  <si>
    <t>17-1128 TC Bone Brown</t>
  </si>
  <si>
    <t>17-1125 TC Dijon</t>
  </si>
  <si>
    <t>17-1036 TC Bistre</t>
  </si>
  <si>
    <t>18-0939 TC Cumin</t>
  </si>
  <si>
    <t>19-1034 TC Breen</t>
  </si>
  <si>
    <t>13-0840 TC Snapdragon</t>
  </si>
  <si>
    <t>13-0941 TC Banana Cream</t>
  </si>
  <si>
    <t>14-0850 TC Daffodil</t>
  </si>
  <si>
    <t>14-0851 TC Samoan Sun</t>
  </si>
  <si>
    <t>14-0846 TC Yolk Yellow</t>
  </si>
  <si>
    <t>15-0955 TC Old Gold</t>
  </si>
  <si>
    <t>14-0957 TC Spectra Yellow</t>
  </si>
  <si>
    <t>12-0826 TC Golden Haze</t>
  </si>
  <si>
    <t>13-0932 TC Cornsilk</t>
  </si>
  <si>
    <t>14-0936 TC Sahara Sun</t>
  </si>
  <si>
    <t>14-1038 TC New Wheat</t>
  </si>
  <si>
    <t>14-0847 TC Buff Yellow</t>
  </si>
  <si>
    <t>13-0940 TC Sunset Gold</t>
  </si>
  <si>
    <t>13-0939 TC Golden Cream</t>
  </si>
  <si>
    <t>13-1025 TC Impala</t>
  </si>
  <si>
    <t>13-0935 TC Flax</t>
  </si>
  <si>
    <t>13-0945 TC Pale Marigold</t>
  </si>
  <si>
    <t>13-0942 TC Amber Yellow</t>
  </si>
  <si>
    <t>14-1045 TC Amber</t>
  </si>
  <si>
    <t>14-1041 TC Golden Apricot</t>
  </si>
  <si>
    <t>14-0941 TC Beeswax</t>
  </si>
  <si>
    <t>13-0947 TC Banana</t>
  </si>
  <si>
    <t>14-0955 TC Citrus</t>
  </si>
  <si>
    <t>15-1049 TC Artisan's Gold</t>
  </si>
  <si>
    <t>15-1050 TC Golden Glow</t>
  </si>
  <si>
    <t>16-1054 TC Sunflower</t>
  </si>
  <si>
    <t>18-0935 TC Buckthorn Brown</t>
  </si>
  <si>
    <t>18-0950 TC Cathay Spice</t>
  </si>
  <si>
    <t>16-0940 TC Taffy</t>
  </si>
  <si>
    <t>16-1144 TC Oak Buff</t>
  </si>
  <si>
    <t>16-1143 TC Honey Yellow</t>
  </si>
  <si>
    <t>17-1040 TC Spruce Yellow</t>
  </si>
  <si>
    <t>17-1048 TC Inca Gold</t>
  </si>
  <si>
    <t>18-1160 TC Sudan Brown</t>
  </si>
  <si>
    <t>18-0933 TC Rubber</t>
  </si>
  <si>
    <t>13-1016 TC Wheat</t>
  </si>
  <si>
    <t>13-1015 TC Honey Peach</t>
  </si>
  <si>
    <t>12-0921 TC Golden Straw</t>
  </si>
  <si>
    <t>13-1018 TC Desert Dust</t>
  </si>
  <si>
    <t>13-1024 TC Buff</t>
  </si>
  <si>
    <t>14-1127 TC Desert Mist</t>
  </si>
  <si>
    <t>15-1231 TC Clay</t>
  </si>
  <si>
    <t>12-0822 TC Golden Fleece</t>
  </si>
  <si>
    <t>13-1031 TC Apricot Sherbet</t>
  </si>
  <si>
    <t>13-1030 TC Sunburst</t>
  </si>
  <si>
    <t>13-1027 TC Apricot Cream</t>
  </si>
  <si>
    <t>14-1128 TC Buff Orange</t>
  </si>
  <si>
    <t>15-1145 TC Chamois</t>
  </si>
  <si>
    <t>14-1051 TC Warm Apricot</t>
  </si>
  <si>
    <t>14-1050 TC Marigold</t>
  </si>
  <si>
    <t>16-1142 TC Golden Nugget</t>
  </si>
  <si>
    <t>16-1148 TC Nugget</t>
  </si>
  <si>
    <t>16-1342 TC Buckskin</t>
  </si>
  <si>
    <t>16-1140 TC Yam</t>
  </si>
  <si>
    <t>16-1149 TC Desert Sun</t>
  </si>
  <si>
    <t>17-1046 TC Golden Oak</t>
  </si>
  <si>
    <t>15-1062 TC Gold Fusion</t>
  </si>
  <si>
    <t>14-1064 TC Saffron</t>
  </si>
  <si>
    <t>15-1054 TC Cadmium Yellow</t>
  </si>
  <si>
    <t>14-1159 TC Zinnia</t>
  </si>
  <si>
    <t>15-1058 TC Radiant Yellow</t>
  </si>
  <si>
    <t>15-1153 TC Apricot</t>
  </si>
  <si>
    <t>15-1150 TC Dark Cheddar</t>
  </si>
  <si>
    <t>13-1020 TC Apricot Ice</t>
  </si>
  <si>
    <t>14-1133 TC Apricot Nectar</t>
  </si>
  <si>
    <t>15-1237 TC Apricot Tan</t>
  </si>
  <si>
    <t>16-1150 TC Topaz</t>
  </si>
  <si>
    <t>17-1140 TC Marmalade</t>
  </si>
  <si>
    <t>16-1443 TC Apricot Buff</t>
  </si>
  <si>
    <t>14-1231 TC Peach Cobbler</t>
  </si>
  <si>
    <t>14-1135 TC Salmon Buff</t>
  </si>
  <si>
    <t>14-1139 TC Pumpkin</t>
  </si>
  <si>
    <t>15-1245 TC Mock Orange</t>
  </si>
  <si>
    <t>15-1242 TC Muskmelon</t>
  </si>
  <si>
    <t>16-1338 TC Copper Tan</t>
  </si>
  <si>
    <t>16-1337 TC Coral Gold</t>
  </si>
  <si>
    <t>18-1249 TC Hawaiian Sunset</t>
  </si>
  <si>
    <t>16-1255 TC Russet Orange</t>
  </si>
  <si>
    <t>16-1253 TC Orange Ochre</t>
  </si>
  <si>
    <t>16-1350 TC Amberglow</t>
  </si>
  <si>
    <t>16-1454 TC Jaffa Orange</t>
  </si>
  <si>
    <t>17-1353 TC Apricot Orange</t>
  </si>
  <si>
    <t>16-1448 TC Burnt Orange</t>
  </si>
  <si>
    <t>16-1449 TC Gold Flame</t>
  </si>
  <si>
    <t>16-1260 TC Harvest Pumpkin</t>
  </si>
  <si>
    <t>15-1157 TC Flame Orange</t>
  </si>
  <si>
    <t>16-1164 TC Orange Pepper</t>
  </si>
  <si>
    <t>15-1160 TC Blazing Orange</t>
  </si>
  <si>
    <t>15-1164 TC Bright Marigold</t>
  </si>
  <si>
    <t>15-1263 TC Autumn Glory</t>
  </si>
  <si>
    <t>16-1257 TC Sun Orange</t>
  </si>
  <si>
    <t>17-1350 TC Orange Popsicle</t>
  </si>
  <si>
    <t>16-1356 TC Persimmon Orange</t>
  </si>
  <si>
    <t>17-1349 TC Exuberance</t>
  </si>
  <si>
    <t>16-1343 TC Autumn Sunset</t>
  </si>
  <si>
    <t>15-1247 TC Tangerine</t>
  </si>
  <si>
    <t>16-1357 TC Bird of Paradise</t>
  </si>
  <si>
    <t>16-1359 TC Orange Peel</t>
  </si>
  <si>
    <t>17-1360 TC Celosia Orange</t>
  </si>
  <si>
    <t>16-1459 TC Mandarin Orange</t>
  </si>
  <si>
    <t>16-1363 TC Puffin's Bill</t>
  </si>
  <si>
    <t>16-1462 TC Golden Poppy</t>
  </si>
  <si>
    <t>16-1364 TC Vibrant Orange</t>
  </si>
  <si>
    <t>16-1360 TC Nectarine</t>
  </si>
  <si>
    <t>16-1349 TC Coral Rose</t>
  </si>
  <si>
    <t>16-1361 TC Carrot</t>
  </si>
  <si>
    <t>16-1452 TC Firecracker</t>
  </si>
  <si>
    <t>17-1464 TC Red Orange</t>
  </si>
  <si>
    <t>16-1362 TC Vermillion Orange</t>
  </si>
  <si>
    <t>17-1462 TC Flame</t>
  </si>
  <si>
    <t>17-1461 TC Orangeade</t>
  </si>
  <si>
    <t>17-1449 TC Pureed Pumpkin</t>
  </si>
  <si>
    <t>13-1026 TC Creampuff</t>
  </si>
  <si>
    <t>12-0917 TC Bleached Apricot</t>
  </si>
  <si>
    <t>13-1017 TC Almond Cream</t>
  </si>
  <si>
    <t>13-1019 TC Cream Blush</t>
  </si>
  <si>
    <t>13-1022 TC Caramel Cream</t>
  </si>
  <si>
    <t>13-1023 TC Peach Fuzz</t>
  </si>
  <si>
    <t>14-1225 TC Beach Sand</t>
  </si>
  <si>
    <t>13-1021 TC Prairie Sunset</t>
  </si>
  <si>
    <t>14-1224 TC Coral Sands</t>
  </si>
  <si>
    <t>15-1333 TC Canyon Sunset</t>
  </si>
  <si>
    <t>16-1340 TC Brandied Melon</t>
  </si>
  <si>
    <t>16-1435 TC Carnelian</t>
  </si>
  <si>
    <t>14-1227 TC Peach</t>
  </si>
  <si>
    <t>14-1230 TC Apricot Wash</t>
  </si>
  <si>
    <t>15-1331 TC Coral Reef</t>
  </si>
  <si>
    <t>15-1334 TC Shell Coral</t>
  </si>
  <si>
    <t>15-1340 TC Cadmium Orange</t>
  </si>
  <si>
    <t>15-1239 TC Canteloupe</t>
  </si>
  <si>
    <t>16-1442 TC Melon</t>
  </si>
  <si>
    <t>16-1441 TC Arabesque</t>
  </si>
  <si>
    <t>16-1440 TC Langoustino</t>
  </si>
  <si>
    <t>17-1444 TC Ginger</t>
  </si>
  <si>
    <t>16-1450 TC Flamingo</t>
  </si>
  <si>
    <t>18-1447 TC Orange Rust</t>
  </si>
  <si>
    <t>17-1452 TC Koi</t>
  </si>
  <si>
    <t>18-1354 TC Burnt Ochre</t>
  </si>
  <si>
    <t>18-1355 TC Rooibos Tea</t>
  </si>
  <si>
    <t>18-1448 TC Chili</t>
  </si>
  <si>
    <t>18-1535 TC Ginger Spice</t>
  </si>
  <si>
    <t>18-1451 TC Autumn Glaze</t>
  </si>
  <si>
    <t>17-1446 TC Mango</t>
  </si>
  <si>
    <t>18-1343 TC Auburn</t>
  </si>
  <si>
    <t>19-1250 TC Picante</t>
  </si>
  <si>
    <t>18-1444 TC Tandori Spice</t>
  </si>
  <si>
    <t>18-1540 TC Cinnabar</t>
  </si>
  <si>
    <t>18-1547 TC Bossa Nova</t>
  </si>
  <si>
    <t>13-1318 TC Tropical Peach</t>
  </si>
  <si>
    <t>14-1219 TC Peach Parfait</t>
  </si>
  <si>
    <t>14-1318 TC Coral Pink</t>
  </si>
  <si>
    <t>15-1523 TC Shrimp</t>
  </si>
  <si>
    <t>17-1341 TC Tawny Orange</t>
  </si>
  <si>
    <t>16-1329 TC Coral Haze</t>
  </si>
  <si>
    <t>16-1431 TC Canyon Clay</t>
  </si>
  <si>
    <t>17-1524 TC Desert Sand</t>
  </si>
  <si>
    <t>18-1436 TC Light Mahogany</t>
  </si>
  <si>
    <t>17-1525 TC Cedar Wood</t>
  </si>
  <si>
    <t>18-1435 TC Withered Rose</t>
  </si>
  <si>
    <t>16-1522 TC Rose Dawn</t>
  </si>
  <si>
    <t>17-1514 TC Ash Rose</t>
  </si>
  <si>
    <t>17-1518 TC Old Rose</t>
  </si>
  <si>
    <t>17-1424 TC Brick Dust</t>
  </si>
  <si>
    <t>17-1520 TC Canyon Rose</t>
  </si>
  <si>
    <t>17-1532 TC Aragon</t>
  </si>
  <si>
    <t>18-1536 TC Tabasco</t>
  </si>
  <si>
    <t>18-1346 TC Bruschetta</t>
  </si>
  <si>
    <t>18-1434 TC Etruscan Red</t>
  </si>
  <si>
    <t>18-1443 TC Redwood</t>
  </si>
  <si>
    <t>18-1350 TC Burnt Brick</t>
  </si>
  <si>
    <t>18-1629 TC Faded Rose</t>
  </si>
  <si>
    <t>18-1648 TC Baked Apple</t>
  </si>
  <si>
    <t>18-1658 TC Pompeian Red</t>
  </si>
  <si>
    <t>18-1449 TC Ketchup</t>
  </si>
  <si>
    <t>18-1442 TC Red Ochre</t>
  </si>
  <si>
    <t>18-1531 TC Barn Red</t>
  </si>
  <si>
    <t>19-1540 TC Burnt Henna</t>
  </si>
  <si>
    <t>19-1337 TC Fired Brick</t>
  </si>
  <si>
    <t>14-1419 TC Peach Pearl</t>
  </si>
  <si>
    <t>14-1418 TC Peach Melba</t>
  </si>
  <si>
    <t>14-1420 TC Apricot Blush</t>
  </si>
  <si>
    <t>14-1324 TC Peach Bud</t>
  </si>
  <si>
    <t>16-1434 TC Coral Almond</t>
  </si>
  <si>
    <t>16-1520 TC Lobster Bisque</t>
  </si>
  <si>
    <t>16-1624 TC Lantana</t>
  </si>
  <si>
    <t>14-1228 TC Peach Nectar</t>
  </si>
  <si>
    <t>14-1323 TC Salmon</t>
  </si>
  <si>
    <t>15-1423 TC Peach Amber</t>
  </si>
  <si>
    <t>15-1435 TC Desert Flower</t>
  </si>
  <si>
    <t>16-1529 TC Burnt Coral</t>
  </si>
  <si>
    <t>16-1532 TC Crabapple</t>
  </si>
  <si>
    <t>15-1433 TC Papaya Punch</t>
  </si>
  <si>
    <t>16-1543 TC Fusion Coral</t>
  </si>
  <si>
    <t>16-1542 TC Fresh Salmon</t>
  </si>
  <si>
    <t>16-1544 TC Persimmon</t>
  </si>
  <si>
    <t>16-1539 TC Coral</t>
  </si>
  <si>
    <t>16-1546 TC Living Coral</t>
  </si>
  <si>
    <t>17-1656 TC Hot Coral</t>
  </si>
  <si>
    <t>16-1632 TC Shell Pink</t>
  </si>
  <si>
    <t>17-1647 TC Dubarry</t>
  </si>
  <si>
    <t>17-1643 TC Porcelain Rose</t>
  </si>
  <si>
    <t>17-1644 TC Spiced Coral</t>
  </si>
  <si>
    <t>18-1649 TC Deep Sea Coral</t>
  </si>
  <si>
    <t>17-1635 TC Rose of Sharon</t>
  </si>
  <si>
    <t>18-1651 TC Cayenne</t>
  </si>
  <si>
    <t>18-1762 TC Hibiscus</t>
  </si>
  <si>
    <t>17-1654 TC Poinsettia</t>
  </si>
  <si>
    <t>17-1641 TC Chrysanthemum</t>
  </si>
  <si>
    <t>17-1545 TC Cranberry</t>
  </si>
  <si>
    <t>18-1643 TC Cardinal</t>
  </si>
  <si>
    <t>17-1558 TC Grenadine</t>
  </si>
  <si>
    <t>17-1562 TC Mandarin Red</t>
  </si>
  <si>
    <t>17-1563 TC Cherry Tomato</t>
  </si>
  <si>
    <t>18-1561 TC Orange.com</t>
  </si>
  <si>
    <t>18-1564 TC Poinciana</t>
  </si>
  <si>
    <t>18-1445 TC Spicy Orange</t>
  </si>
  <si>
    <t>17-1463 TC Tangerine Tango</t>
  </si>
  <si>
    <t>16-1451 TC Nasturtium</t>
  </si>
  <si>
    <t>16-1541 TC Camellia</t>
  </si>
  <si>
    <t>17-1547 TC Emberglow</t>
  </si>
  <si>
    <t>17-1544 TC Burnt Sienna</t>
  </si>
  <si>
    <t>17-1553 TC Paprika</t>
  </si>
  <si>
    <t>18-1454 TC Red Clay</t>
  </si>
  <si>
    <t>18-1555 TC Molten Lava</t>
  </si>
  <si>
    <t>17-1663 TC Bittersweet</t>
  </si>
  <si>
    <t>17-1664 TC Poppy Red</t>
  </si>
  <si>
    <t>18-1660 TC Tomato</t>
  </si>
  <si>
    <t>18-1664 TC Fiery Red</t>
  </si>
  <si>
    <t>18-1662 TC Flame Scarlet</t>
  </si>
  <si>
    <t>18-1763 TC High Risk Red</t>
  </si>
  <si>
    <t>18-1550 TC Aurora Red</t>
  </si>
  <si>
    <t>18-1652 TC Rococco Red</t>
  </si>
  <si>
    <t>18-1661 TC Tomato Puree</t>
  </si>
  <si>
    <t>18-1764 TC Lollipop</t>
  </si>
  <si>
    <t>18-1761 TC Ski Patrol</t>
  </si>
  <si>
    <t>19-1760 TC Scarlet</t>
  </si>
  <si>
    <t>19-1764 TC Lipstick Red</t>
  </si>
  <si>
    <t>19-1762 TC Crimson</t>
  </si>
  <si>
    <t>19-1763 TC Formula One</t>
  </si>
  <si>
    <t>18-1655 TC Mars Red</t>
  </si>
  <si>
    <t>19-1761 TC Tango Red</t>
  </si>
  <si>
    <t>18-1663 TC Chinese Red</t>
  </si>
  <si>
    <t>19-1663 TC Ribbon Red</t>
  </si>
  <si>
    <t>18-1657 TC Salsa</t>
  </si>
  <si>
    <t>19-1664 TC True Red</t>
  </si>
  <si>
    <t>19-1757 TC Barbados Cherry</t>
  </si>
  <si>
    <t>19-1662 TC Samba</t>
  </si>
  <si>
    <t>19-1758 TC Haute Red</t>
  </si>
  <si>
    <t>19-1559 TC Scarlet Sage</t>
  </si>
  <si>
    <t>19-1531 TC Sun-Dried Tomato</t>
  </si>
  <si>
    <t>14-1714 TC Quartz Pink</t>
  </si>
  <si>
    <t>15-1717 TC Pink Icing</t>
  </si>
  <si>
    <t>14-1513 TC Blossom</t>
  </si>
  <si>
    <t>14-1521 TC Peaches N' Cream</t>
  </si>
  <si>
    <t>15-1621 TC Candlelight Peach</t>
  </si>
  <si>
    <t>16-1626 TC Peach Blossom</t>
  </si>
  <si>
    <t>15-1821 TC Flamingo Pink</t>
  </si>
  <si>
    <t>16-1723 TC Confetti</t>
  </si>
  <si>
    <t>17-1928 TC Bubblegum</t>
  </si>
  <si>
    <t>16-1735 TC Pink Lemonade</t>
  </si>
  <si>
    <t>17-1930 TC Camellia Rose</t>
  </si>
  <si>
    <t>17-1929 TC Rapture Rose</t>
  </si>
  <si>
    <t>17-1927 TC Desert Rose</t>
  </si>
  <si>
    <t>15-1922 TC Geranium Pink</t>
  </si>
  <si>
    <t>15-1624 TC Conch Shell</t>
  </si>
  <si>
    <t>15-1626 TC Salmon Rose</t>
  </si>
  <si>
    <t>16-1731 TC Strawberry Pink</t>
  </si>
  <si>
    <t>17-1736 TC Sunkist Coral</t>
  </si>
  <si>
    <t>17-1755 TC Paradise Pink</t>
  </si>
  <si>
    <t>17-1753 TC Geranium</t>
  </si>
  <si>
    <t>18-1755 TC Rouge Red</t>
  </si>
  <si>
    <t>18-1754 TC Raspberry</t>
  </si>
  <si>
    <t>17-1842 TC Azalea</t>
  </si>
  <si>
    <t>18-1856 TC Virtual Pink</t>
  </si>
  <si>
    <t>17-1740 TC Claret Red</t>
  </si>
  <si>
    <t>18-1741 TC Raspberry Wine</t>
  </si>
  <si>
    <t>18-1852 TC Rose Red</t>
  </si>
  <si>
    <t>18-1760 TC Barberry</t>
  </si>
  <si>
    <t>18-1945 TC Bright Rose</t>
  </si>
  <si>
    <t>19-1860 TC Persian Red</t>
  </si>
  <si>
    <t>19-1955 TC Cerise</t>
  </si>
  <si>
    <t>19-2039 TC Granita</t>
  </si>
  <si>
    <t>19-2041 TC Cherries Jubilee</t>
  </si>
  <si>
    <t>13-2807 TC Ballerina</t>
  </si>
  <si>
    <t>13-2806 TC Pink Lady</t>
  </si>
  <si>
    <t>14-2710 TC Lilac Sachet</t>
  </si>
  <si>
    <t>14-2311 TC Prism Pink</t>
  </si>
  <si>
    <t>15-2215 TC Begonia Pink</t>
  </si>
  <si>
    <t>15-2718 TC Fuchsia Pink</t>
  </si>
  <si>
    <t>15-2214 TC Rosebloom</t>
  </si>
  <si>
    <t>16-2120 TC Wild Orchid</t>
  </si>
  <si>
    <t>17-2520 TC Ibis Rose</t>
  </si>
  <si>
    <t>15-2216 TC Sachet Pink</t>
  </si>
  <si>
    <t>15-2217 TC Aurora Pink</t>
  </si>
  <si>
    <t>15-1920 TC Morning Glory</t>
  </si>
  <si>
    <t>16-2126 TC Azalea Pink</t>
  </si>
  <si>
    <t>17-1937 TC Hot Pink</t>
  </si>
  <si>
    <t>17-2033 TC Fandango Pink</t>
  </si>
  <si>
    <t>17-1831 TC Carmine</t>
  </si>
  <si>
    <t>18-2043 TC Raspberry Sorbet</t>
  </si>
  <si>
    <t>16-2124 TC Pink Carnation</t>
  </si>
  <si>
    <t>17-2230 TC Carmine Rose</t>
  </si>
  <si>
    <t>17-2127 TC Shocking Pink</t>
  </si>
  <si>
    <t>17-2036 TC Magenta</t>
  </si>
  <si>
    <t>18-2133 TC Pink Flambé</t>
  </si>
  <si>
    <t>17-2031 TC Fuchsia Rose</t>
  </si>
  <si>
    <t>18-2436 TC Fuchsia Purple</t>
  </si>
  <si>
    <t>18-2143 TC Beetroot Purple</t>
  </si>
  <si>
    <t>18-2140 TC Cabaret</t>
  </si>
  <si>
    <t>17-2227 TC Lilac Rose</t>
  </si>
  <si>
    <t>17-2625 TC Super Pink</t>
  </si>
  <si>
    <t>17-2627 TC Phlox Pink</t>
  </si>
  <si>
    <t>18-2333 TC Raspberry Rose</t>
  </si>
  <si>
    <t>18-2328 TC Fuchsia Red</t>
  </si>
  <si>
    <t>18-2326 TC Cactus Flower</t>
  </si>
  <si>
    <t>11-2511 TC Shrinking Violet</t>
  </si>
  <si>
    <t>12-2904 TC Primrose Pink</t>
  </si>
  <si>
    <t>14-1511 TC Powder Pink</t>
  </si>
  <si>
    <t>16-1617 TC Mauveglow</t>
  </si>
  <si>
    <t>16-1610 TC Brandied Apricot</t>
  </si>
  <si>
    <t>12-2102 TC Mauve Morn</t>
  </si>
  <si>
    <t>12-2902 TC Mauve Chalk</t>
  </si>
  <si>
    <t>12-1304 TC Pearl</t>
  </si>
  <si>
    <t>15-1611 TC Bridal Rose</t>
  </si>
  <si>
    <t>15-1614 TC Blush</t>
  </si>
  <si>
    <t>18-1634 TC Baroque Rose</t>
  </si>
  <si>
    <t>18-1635 TC Slate Rose</t>
  </si>
  <si>
    <t>17-1537 TC Mineral Red</t>
  </si>
  <si>
    <t>18-1633 TC Garnet Rose</t>
  </si>
  <si>
    <t>17-1633 TC Holly Berry</t>
  </si>
  <si>
    <t>19-1759 TC American Beauty</t>
  </si>
  <si>
    <t>19-1862 TC Jester Red</t>
  </si>
  <si>
    <t>19-1656 TC Rio Red</t>
  </si>
  <si>
    <t>18-1631 TC Earth Red</t>
  </si>
  <si>
    <t>19-1840 TC Deep Claret</t>
  </si>
  <si>
    <t>19-1655 TC Garnet</t>
  </si>
  <si>
    <t>19-1543 TC Brick Red</t>
  </si>
  <si>
    <t>19-1532 TC Rosewood</t>
  </si>
  <si>
    <t>19-1535 TC Syrah</t>
  </si>
  <si>
    <t>19-1934 TC Tibetan Red</t>
  </si>
  <si>
    <t>19-1650 TC Biking Red</t>
  </si>
  <si>
    <t>18-1426 TC Apple Butter</t>
  </si>
  <si>
    <t>19-1524 TC Oxblood Red</t>
  </si>
  <si>
    <t>19-1533 TC Cowhide</t>
  </si>
  <si>
    <t>19-1530 TC Burnt Russet</t>
  </si>
  <si>
    <t>19-1629 TC Ruby Wine</t>
  </si>
  <si>
    <t>19-1930 TC Pomegranate</t>
  </si>
  <si>
    <t>19-1726 TC Cordovan</t>
  </si>
  <si>
    <t>13-1407 TC Creole Pink</t>
  </si>
  <si>
    <t>13-1504 TC Peach Blush</t>
  </si>
  <si>
    <t>13-1406 TC Cloud Pink</t>
  </si>
  <si>
    <t>14-1905 TC Lotus</t>
  </si>
  <si>
    <t>11-1408 TC Rosewater</t>
  </si>
  <si>
    <t>14-1309 TC Peach Whip</t>
  </si>
  <si>
    <t>14-1506 TC Rose Smoke</t>
  </si>
  <si>
    <t>15-1512 TC Misty Rose</t>
  </si>
  <si>
    <t>15-1516 TC Peach Beige</t>
  </si>
  <si>
    <t>16-1516 TC Cameo Brown</t>
  </si>
  <si>
    <t>13-1408 TC Chintz Rose</t>
  </si>
  <si>
    <t>13-1510 TC Impatiens Pink</t>
  </si>
  <si>
    <t>15-1415 TC Coral Cloud</t>
  </si>
  <si>
    <t>14-1907 TC Peachskin</t>
  </si>
  <si>
    <t>15-1515 TC Mellow Rose</t>
  </si>
  <si>
    <t>16-1511 TC Rose Tan</t>
  </si>
  <si>
    <t>16-1518 TC Rosette</t>
  </si>
  <si>
    <t>17-1522 TC Mauvewood</t>
  </si>
  <si>
    <t>17-1623 TC Rose Wine</t>
  </si>
  <si>
    <t>17-1723 TC Malaga</t>
  </si>
  <si>
    <t>18-1725 TC Dry Rose</t>
  </si>
  <si>
    <t>18-1718 TC Hawthorn Rose</t>
  </si>
  <si>
    <t>18-1420 TC Wild Ginger</t>
  </si>
  <si>
    <t>19-2047 TC Sangria</t>
  </si>
  <si>
    <t>19-2045 TC Vivacious</t>
  </si>
  <si>
    <t>18-2027 TC Beaujolais</t>
  </si>
  <si>
    <t>19-2033 TC Anemone</t>
  </si>
  <si>
    <t>19-2025 TC Red Plum</t>
  </si>
  <si>
    <t>12-2906 TC Barely Pink</t>
  </si>
  <si>
    <t>12-1310 TC Blushing Bride</t>
  </si>
  <si>
    <t>12-2905 TC Cradle Pink</t>
  </si>
  <si>
    <t>13-2803 TC Pale Lilac</t>
  </si>
  <si>
    <t>13-1904 TC Chalk Pink</t>
  </si>
  <si>
    <t>12-2903 TC Light Lilac</t>
  </si>
  <si>
    <t>14-2305 TC Pink Nectar</t>
  </si>
  <si>
    <t>13-2004 TC Potpourri</t>
  </si>
  <si>
    <t>12-1706 TC Pink Dogwood</t>
  </si>
  <si>
    <t>12-1708 TC Crystal Rose</t>
  </si>
  <si>
    <t>13-1513 TC Gossamer Pink</t>
  </si>
  <si>
    <t>13-1906 TC Rose Shadow</t>
  </si>
  <si>
    <t>13-2010 TC Orchid Pink</t>
  </si>
  <si>
    <t>13-2802 TC Fairy Tale</t>
  </si>
  <si>
    <t>13-2006 TC Almond Blossom</t>
  </si>
  <si>
    <t>14-1909 TC Coral Blush</t>
  </si>
  <si>
    <t>14-1911 TC Candy Pink</t>
  </si>
  <si>
    <t>15-1816 TC Peony</t>
  </si>
  <si>
    <t>15-1912 TC Sea Pink</t>
  </si>
  <si>
    <t>16-2215 TC Cashmere Rose</t>
  </si>
  <si>
    <t>16-1715 TC Wild Rose</t>
  </si>
  <si>
    <t>15-2210 TC Orchid Smoke</t>
  </si>
  <si>
    <t>16-1712 TC Polignac</t>
  </si>
  <si>
    <t>17-1609 TC Mesa Rose</t>
  </si>
  <si>
    <t>16-1708 TC Lilas</t>
  </si>
  <si>
    <t>16-1710 TC Foxglove</t>
  </si>
  <si>
    <t>16-2111 TC Mauve Orchid</t>
  </si>
  <si>
    <t>13-2804 TC Parfait Pink</t>
  </si>
  <si>
    <t>13-2805 TC Pink Mist</t>
  </si>
  <si>
    <t>14-2307 TC Cameo Pink</t>
  </si>
  <si>
    <t>14-2808 TC Sweet Lilac</t>
  </si>
  <si>
    <t>14-3207 TC Pink Lavender</t>
  </si>
  <si>
    <t>15-3214 TC Orchid</t>
  </si>
  <si>
    <t>15-2913 TC Lilac Chiffon</t>
  </si>
  <si>
    <t>16-2614 TC Moonlite Mauve</t>
  </si>
  <si>
    <t>16-3118 TC Cyclamen</t>
  </si>
  <si>
    <t>16-3116 TC Opera Mauve</t>
  </si>
  <si>
    <t>16-3115 TC Crocus</t>
  </si>
  <si>
    <t>17-3014 TC Mulberry</t>
  </si>
  <si>
    <t>17-3323 TC Iris Orchid</t>
  </si>
  <si>
    <t>16-3320 TC Violet</t>
  </si>
  <si>
    <t>18-3224 TC Radiant Orchid</t>
  </si>
  <si>
    <t>17-3020 TC Spring Crocus</t>
  </si>
  <si>
    <t>17-3023 TC Rosebud</t>
  </si>
  <si>
    <t>18-3027 TC Purple Orchid</t>
  </si>
  <si>
    <t>18-3230 TC Meadow Mauve</t>
  </si>
  <si>
    <t>18-3025 TC Striking Purple</t>
  </si>
  <si>
    <t>18-3015 TC Amethyst</t>
  </si>
  <si>
    <t>18-2527 TC Baton Rouge</t>
  </si>
  <si>
    <t>19-2431 TC Boysenberry</t>
  </si>
  <si>
    <t>19-2430 TC Purple Potion</t>
  </si>
  <si>
    <t>17-2617 TC Dahlia Mauve</t>
  </si>
  <si>
    <t>18-3339 TC Vivid Viola</t>
  </si>
  <si>
    <t>19-2630 TC Wild Aster</t>
  </si>
  <si>
    <t>18-3022 TC Deep Orchid</t>
  </si>
  <si>
    <t>18-2320 TC Clover</t>
  </si>
  <si>
    <t>18-2929 TC Purple Wine</t>
  </si>
  <si>
    <t>19-2924 TC Hollyhock</t>
  </si>
  <si>
    <t>18-3331 TC Hyacinth Violet</t>
  </si>
  <si>
    <t>18-3324 TC Dahlia</t>
  </si>
  <si>
    <t>19-3336 TC Sparkling Grape</t>
  </si>
  <si>
    <t>19-3138 TC Byzantium</t>
  </si>
  <si>
    <t>19-2820 TC Phlox</t>
  </si>
  <si>
    <t>19-3230 TC Grape Juice</t>
  </si>
  <si>
    <t>19-3022 TC Gloxinia</t>
  </si>
  <si>
    <t>14-1305 TC Mushroom</t>
  </si>
  <si>
    <t>16-1703 TC Sphinx</t>
  </si>
  <si>
    <t>16-1506 TC Bark</t>
  </si>
  <si>
    <t>16-1510 TC Fawn</t>
  </si>
  <si>
    <t>16-1508 TC Adobe Rose</t>
  </si>
  <si>
    <t>15-1607 TC Pale Mauve</t>
  </si>
  <si>
    <t>16-1707 TC Deauville Mauve</t>
  </si>
  <si>
    <t>18-1807 TC Twilight Mauve</t>
  </si>
  <si>
    <t>18-1612 TC Rose Taupe</t>
  </si>
  <si>
    <t>18-1512 TC Rose Brown</t>
  </si>
  <si>
    <t>18-1616 TC Roan Rouge</t>
  </si>
  <si>
    <t>17-1510 TC Antler</t>
  </si>
  <si>
    <t>18-1409 TC Peppercorn</t>
  </si>
  <si>
    <t>19-1606 TC Raisin</t>
  </si>
  <si>
    <t>19-1620 TC Huckleberry</t>
  </si>
  <si>
    <t>19-1621 TC Catawba Grape</t>
  </si>
  <si>
    <t>19-1518 TC Puce</t>
  </si>
  <si>
    <t>19-1619 TC Fudge</t>
  </si>
  <si>
    <t>15-1511 TC Mahogany Rose</t>
  </si>
  <si>
    <t>17-1516 TC Burlwood</t>
  </si>
  <si>
    <t>18-1415 TC Marron</t>
  </si>
  <si>
    <t>19-1625 TC Decadent Chocolate</t>
  </si>
  <si>
    <t>19-1521 TC Red Mahogany</t>
  </si>
  <si>
    <t>19-1623 TC Vineyard Wine</t>
  </si>
  <si>
    <t>19-2118 TC Winetasting</t>
  </si>
  <si>
    <t>19-1525 TC Port</t>
  </si>
  <si>
    <t>19-1526 TC Chocolate Truffle</t>
  </si>
  <si>
    <t>19-1528 TC Windsor Wine</t>
  </si>
  <si>
    <t>19-1627 TC Port Royale</t>
  </si>
  <si>
    <t>19-1718 TC Fig</t>
  </si>
  <si>
    <t>15-2706 TC Violet Ice</t>
  </si>
  <si>
    <t>15-1905 TC Burnished Lilac</t>
  </si>
  <si>
    <t>16-3205 TC Mauve Shadows</t>
  </si>
  <si>
    <t>15-2205 TC Dawn Pink</t>
  </si>
  <si>
    <t>14-3204 TC Fragrant Lilac</t>
  </si>
  <si>
    <t>15-3207 TC Mauve Mist</t>
  </si>
  <si>
    <t>17-1818 TC Red Violet</t>
  </si>
  <si>
    <t>17-1612 TC Mellow Mauve</t>
  </si>
  <si>
    <t>17-1710 TC Bordeaux</t>
  </si>
  <si>
    <t>18-1720 TC Violet Quartz</t>
  </si>
  <si>
    <t>18-1716 TC Damson</t>
  </si>
  <si>
    <t>17-1610 TC Dusky Orchid</t>
  </si>
  <si>
    <t>18-2109 TC Grape Shake</t>
  </si>
  <si>
    <t>17-1511 TC Wistful Mauve</t>
  </si>
  <si>
    <t>18-1709 TC Tulipwood</t>
  </si>
  <si>
    <t>18-1710 TC Grape Nectar</t>
  </si>
  <si>
    <t>18-3011 TC Argyle Purple</t>
  </si>
  <si>
    <t>15-1906 TC Zephyr</t>
  </si>
  <si>
    <t>17-1512 TC Nostalgia Rose</t>
  </si>
  <si>
    <t>18-1613 TC Renaissance Rose</t>
  </si>
  <si>
    <t>18-1614 TC Nocturne</t>
  </si>
  <si>
    <t>18-1418 TC Crushed Berry</t>
  </si>
  <si>
    <t>19-1716 TC Mauve Wine</t>
  </si>
  <si>
    <t>18-1411 TC Plum Wine</t>
  </si>
  <si>
    <t>19-2311 TC Eggplant</t>
  </si>
  <si>
    <t>19-2014 TC Prune</t>
  </si>
  <si>
    <t>19-1608 TC Prune Purple</t>
  </si>
  <si>
    <t>19-2315 TC Grape Wine</t>
  </si>
  <si>
    <t>19-2514 TC Italian Plum</t>
  </si>
  <si>
    <t>19-2520 TC Potent Purple</t>
  </si>
  <si>
    <t>16-3307 TC Lavender Mist</t>
  </si>
  <si>
    <t>17-3410 TC Valerian</t>
  </si>
  <si>
    <t>18-3220 TC Very Grape</t>
  </si>
  <si>
    <t>18-3211 TC Grapeade</t>
  </si>
  <si>
    <t>18-3012 TC Purple Gumdrop</t>
  </si>
  <si>
    <t>18-3013 TC Berry Conserve</t>
  </si>
  <si>
    <t>18-3418 TC Chinese Violet</t>
  </si>
  <si>
    <t>18-3522 TC Crushed Grape</t>
  </si>
  <si>
    <t>18-3218 TC Concord Grape</t>
  </si>
  <si>
    <t>19-3223 TC Purple Passion</t>
  </si>
  <si>
    <t>18-3415 TC Grape Jam</t>
  </si>
  <si>
    <t>19-2814 TC Wineberry</t>
  </si>
  <si>
    <t>19-3518 TC Grape Royale</t>
  </si>
  <si>
    <t>19-3323 TC Deep Purple</t>
  </si>
  <si>
    <t>19-3218 TC Plum Purple</t>
  </si>
  <si>
    <t>19-3217 TC Shadow Purple</t>
  </si>
  <si>
    <t>19-2816 TC Blackberry Wine</t>
  </si>
  <si>
    <t>19-2009 TC Hortensia</t>
  </si>
  <si>
    <t>19-3316 TC Plum Perfect</t>
  </si>
  <si>
    <t>19-3714 TC Navy Cosmos</t>
  </si>
  <si>
    <t>19-3215 TC Indigo</t>
  </si>
  <si>
    <t>19-3519 TC Purple Pennant</t>
  </si>
  <si>
    <t>19-3619 TC Sweet Grape</t>
  </si>
  <si>
    <t>19-3520 TC Blackberry Cordial</t>
  </si>
  <si>
    <t>19-3620 TC Purple Reign</t>
  </si>
  <si>
    <t>19-3722 TC Mulberry Purple</t>
  </si>
  <si>
    <t>19-3728 TC Grape</t>
  </si>
  <si>
    <t>19-3720 TC Gothic Grape</t>
  </si>
  <si>
    <t>19-3617 TC Mysterioso</t>
  </si>
  <si>
    <t>19-3725 TC Purple Velvet</t>
  </si>
  <si>
    <t>19-3712 TC Nightshade</t>
  </si>
  <si>
    <t>13-3802 TC Orchid Tint</t>
  </si>
  <si>
    <t>13-3803 TC Lilac Ash</t>
  </si>
  <si>
    <t>13-3804 TC Gray Lilac</t>
  </si>
  <si>
    <t>14-3803 TC Hushed Violet</t>
  </si>
  <si>
    <t>15-3802 TC Cloud Gray</t>
  </si>
  <si>
    <t>17-1505 TC Quail</t>
  </si>
  <si>
    <t>17-3808 TC Nirvana</t>
  </si>
  <si>
    <t>13-3805 TC Orchid Hush</t>
  </si>
  <si>
    <t>14-3805 TC Iris</t>
  </si>
  <si>
    <t>16-3304 TC Sea Fog</t>
  </si>
  <si>
    <t>17-1605 TC Elderberry</t>
  </si>
  <si>
    <t>18-1706 TC Black Plum</t>
  </si>
  <si>
    <t>18-1405 TC Flint</t>
  </si>
  <si>
    <t>19-1624 TC Sassafras</t>
  </si>
  <si>
    <t>14-3904 TC Evening Haze</t>
  </si>
  <si>
    <t>14-3907 TC Thistle</t>
  </si>
  <si>
    <t>17-3910 TC Lavender Gray</t>
  </si>
  <si>
    <t>17-3906 TC Minimal Gray</t>
  </si>
  <si>
    <t>16-3911 TC Lavender Aura</t>
  </si>
  <si>
    <t>17-3810 TC Purple Ash</t>
  </si>
  <si>
    <t>18-3710 TC Gray Ridge</t>
  </si>
  <si>
    <t>18-3712 TC Purple Sage</t>
  </si>
  <si>
    <t>16-3812 TC Heirloom Lilac</t>
  </si>
  <si>
    <t>16-3810 TC Wisteria</t>
  </si>
  <si>
    <t>17-3812 TC Dusk</t>
  </si>
  <si>
    <t>18-3812 TC Cadet</t>
  </si>
  <si>
    <t>18-3714 TC Mulled Grape</t>
  </si>
  <si>
    <t>19-3716 TC Purple Plumeria</t>
  </si>
  <si>
    <t>16-3803 TC Gull Gray</t>
  </si>
  <si>
    <t>17-2601 TC Zinc</t>
  </si>
  <si>
    <t>17-3802 TC Gull</t>
  </si>
  <si>
    <t>18-1703 TC Shark</t>
  </si>
  <si>
    <t>18-1404 TC Sparrow</t>
  </si>
  <si>
    <t>13-3406 TC Orchid Ice</t>
  </si>
  <si>
    <t>13-3405 TC Lilac Snow</t>
  </si>
  <si>
    <t>14-3206 TC Winsome Orchid</t>
  </si>
  <si>
    <t>15-3508 TC Fair Orchid</t>
  </si>
  <si>
    <t>15-3507 TC Lavender Frost</t>
  </si>
  <si>
    <t>14-3710 TC Orchid Petal</t>
  </si>
  <si>
    <t>14-3812 TC Pastel Lilac</t>
  </si>
  <si>
    <t>14-3612 TC Orchid Bloom</t>
  </si>
  <si>
    <t>15-3412 TC Orchid Bouquet</t>
  </si>
  <si>
    <t>16-3521 TC Lupine</t>
  </si>
  <si>
    <t>16-3416 TC Violet Tulle</t>
  </si>
  <si>
    <t>16-3617 TC Sheer Lilac</t>
  </si>
  <si>
    <t>16-3520 TC African Violet</t>
  </si>
  <si>
    <t>17-3730 TC Paisley Purple</t>
  </si>
  <si>
    <t>17-3617 TC English Lavender</t>
  </si>
  <si>
    <t>17-3619 TC Hyacinth</t>
  </si>
  <si>
    <t>17-3628 TC Amethyst Orchid</t>
  </si>
  <si>
    <t>18-3628 TC Bellflower</t>
  </si>
  <si>
    <t>18-3533 TC Dewberry</t>
  </si>
  <si>
    <t>19-3526 TC Meadow Violet</t>
  </si>
  <si>
    <t>18-3520 TC Purple Heart</t>
  </si>
  <si>
    <t>19-3642 TC Royal Purple</t>
  </si>
  <si>
    <t>18-3633 TC Deep Lavender</t>
  </si>
  <si>
    <t>18-3531 TC Royal Lilac</t>
  </si>
  <si>
    <t>19-3542 TC Pansy</t>
  </si>
  <si>
    <t>19-3438 TC Bright Violet</t>
  </si>
  <si>
    <t>19-3536 TC Amaranth Purple</t>
  </si>
  <si>
    <t>19-3540 TC Purple Magic</t>
  </si>
  <si>
    <t>19-3220 TC Plum</t>
  </si>
  <si>
    <t>18-3615 TC Imperial Palace</t>
  </si>
  <si>
    <t>18-3620 TC Mystical</t>
  </si>
  <si>
    <t>19-3622 TC Loganberry</t>
  </si>
  <si>
    <t>18-3635 TC Picasso Lily</t>
  </si>
  <si>
    <t>18-3518 TC Patrician Purple</t>
  </si>
  <si>
    <t>19-3514 TC Majesty</t>
  </si>
  <si>
    <t>19-3628 TC Acai</t>
  </si>
  <si>
    <t>19-3640 TC Crown Jewel</t>
  </si>
  <si>
    <t>19-3731 TC Parachute Purple</t>
  </si>
  <si>
    <t>13-3820 TC Lavender Fog</t>
  </si>
  <si>
    <t>15-3620 TC Lavendula</t>
  </si>
  <si>
    <t>15-3817 TC Lavender</t>
  </si>
  <si>
    <t>17-3725 TC Bougainvillea</t>
  </si>
  <si>
    <t>16-3823 TC Violet Tulip</t>
  </si>
  <si>
    <t>17-3615 TC Chalk Violet</t>
  </si>
  <si>
    <t>18-3718 TC Purple Haze</t>
  </si>
  <si>
    <t>16-3110 TC Smoky Grape</t>
  </si>
  <si>
    <t>16-3525 TC Regal Orchid</t>
  </si>
  <si>
    <t>16-3815 TC Viola</t>
  </si>
  <si>
    <t>16-3817 TC Rhapsody</t>
  </si>
  <si>
    <t>17-3612 TC Orchid Mist</t>
  </si>
  <si>
    <t>18-3513 TC Grape Compote</t>
  </si>
  <si>
    <t>18-3715 TC Montana Grape</t>
  </si>
  <si>
    <t>17-3826 TC Aster Purple</t>
  </si>
  <si>
    <t>17-3834 TC Dahlia Purple</t>
  </si>
  <si>
    <t>18-3737 TC Passion Flower</t>
  </si>
  <si>
    <t>18-3838 TC Ultra Violet</t>
  </si>
  <si>
    <t>19-3730 TC Gentian Violet</t>
  </si>
  <si>
    <t>19-3748 TC Prism Violet</t>
  </si>
  <si>
    <t>19-3737 TC Heliotrope</t>
  </si>
  <si>
    <t>19-3638 TC Tillandsia Purple</t>
  </si>
  <si>
    <t>19-3632 TC Petunia</t>
  </si>
  <si>
    <t>18-3828 TC Corsican Blue</t>
  </si>
  <si>
    <t>18-3834 TC Veronica</t>
  </si>
  <si>
    <t>18-3840 TC Purple Opulence</t>
  </si>
  <si>
    <t>19-3850 TC Liberty</t>
  </si>
  <si>
    <t>19-3847 TC Deep Blue</t>
  </si>
  <si>
    <t>18-3930 TC Bleached Denim</t>
  </si>
  <si>
    <t>18-3817 TC Heron</t>
  </si>
  <si>
    <t>19-3936 TC Skipper Blue</t>
  </si>
  <si>
    <t>19-3832 TC Navy Blue</t>
  </si>
  <si>
    <t>19-3842 TC Deep Wisteria</t>
  </si>
  <si>
    <t>19-3839 TC Blue Ribbon</t>
  </si>
  <si>
    <t>19-3830 TC Astral Aura</t>
  </si>
  <si>
    <t>13-4105 TC Lilac Hint</t>
  </si>
  <si>
    <t>15-3807 TC Misty Lilac</t>
  </si>
  <si>
    <t>14-3905 TC Lavender Blue</t>
  </si>
  <si>
    <t>14-3911 TC Purple Heather</t>
  </si>
  <si>
    <t>15-3910 TC Languid Lavender</t>
  </si>
  <si>
    <t>15-3908 TC Icelandic Blue</t>
  </si>
  <si>
    <t>16-3907 TC Dapple Gray</t>
  </si>
  <si>
    <t>16-3931 TC Sweet Lavender</t>
  </si>
  <si>
    <t>16-3925 TC Easter Egg</t>
  </si>
  <si>
    <t>17-3930 TC Jacaranda</t>
  </si>
  <si>
    <t>17-3932 TC Deep Periwinkle</t>
  </si>
  <si>
    <t>18-3833 TC Dusted Peri</t>
  </si>
  <si>
    <t>18-3944 TC Violet Storm</t>
  </si>
  <si>
    <t>18-3946 TC Baja Blue</t>
  </si>
  <si>
    <t>16-3930 TC Thistle Down</t>
  </si>
  <si>
    <t>17-3925 TC Persian Violet</t>
  </si>
  <si>
    <t>18-3820 TC Twilight Purple</t>
  </si>
  <si>
    <t>19-3947 TC Orient Blue</t>
  </si>
  <si>
    <t>19-3951 TC Clematis Blue</t>
  </si>
  <si>
    <t>19-3955 TC Royal Blue</t>
  </si>
  <si>
    <t>18-3963 TC Spectrum Blue</t>
  </si>
  <si>
    <t>17-3924 TC Lavender Violet</t>
  </si>
  <si>
    <t>17-3922 TC Blue Ice</t>
  </si>
  <si>
    <t>18-3927 TC Velvet Morning</t>
  </si>
  <si>
    <t>18-3932 TC Marlin</t>
  </si>
  <si>
    <t>19-3939 TC Blueprint</t>
  </si>
  <si>
    <t>19-3940 TC Blue Depths</t>
  </si>
  <si>
    <t>19-3933 TC Medieval Blue</t>
  </si>
  <si>
    <t>15-3912 TC Aleutian</t>
  </si>
  <si>
    <t>17-3917 TC Stonewash</t>
  </si>
  <si>
    <t>17-3907 TC Quicksilver</t>
  </si>
  <si>
    <t>18-3933 TC Blue Granite</t>
  </si>
  <si>
    <t>19-3919 TC Nightshadow Blue</t>
  </si>
  <si>
    <t>18-3912 TC Grisaille</t>
  </si>
  <si>
    <t>19-3928 TC Blue Indigo</t>
  </si>
  <si>
    <t>19-3915 TC Graystone</t>
  </si>
  <si>
    <t>19-3926 TC Crown Blue</t>
  </si>
  <si>
    <t>13-4110 TC Arctic Ice</t>
  </si>
  <si>
    <t>14-4106 TC Gray Dawn</t>
  </si>
  <si>
    <t>16-3916 TC Sleet</t>
  </si>
  <si>
    <t>14-4110 TC Heather</t>
  </si>
  <si>
    <t>13-3920 TC Halogen Blue</t>
  </si>
  <si>
    <t>14-3949 TC Xenon Blue</t>
  </si>
  <si>
    <t>16-3919 TC Eventide</t>
  </si>
  <si>
    <t>16-3921 TC Blue Heron</t>
  </si>
  <si>
    <t>16-3922 TC Brunnera Blue</t>
  </si>
  <si>
    <t>16-3920 TC Lavender Lustre</t>
  </si>
  <si>
    <t>17-3919 TC Purple Impression</t>
  </si>
  <si>
    <t>16-3929 TC Grapemist</t>
  </si>
  <si>
    <t>16-4030 TC Hydrangea</t>
  </si>
  <si>
    <t>15-3930 TC Vista Blue</t>
  </si>
  <si>
    <t>16-4031 TC Cornflower Blue</t>
  </si>
  <si>
    <t>17-3934 TC Persian Jewel</t>
  </si>
  <si>
    <t>18-3935 TC Wedgewood</t>
  </si>
  <si>
    <t>14-4112 TC Skyway</t>
  </si>
  <si>
    <t>14-4115 TC Cashmere Blue</t>
  </si>
  <si>
    <t>14-4121 TC Blue Bell</t>
  </si>
  <si>
    <t>15-3920 TC Placid Blue</t>
  </si>
  <si>
    <t>16-4020 TC Della Robbia Blue</t>
  </si>
  <si>
    <t>16-4032 TC Provence</t>
  </si>
  <si>
    <t>17-4037 TC Ultramarine</t>
  </si>
  <si>
    <t>17-3936 TC Blue Bonnet</t>
  </si>
  <si>
    <t>18-3937 TC Blue Yonder</t>
  </si>
  <si>
    <t>17-4030 TC Silver Lake Blue</t>
  </si>
  <si>
    <t>16-4021 TC Allure</t>
  </si>
  <si>
    <t>17-3923 TC Colony Blue</t>
  </si>
  <si>
    <t>18-4027 TC Moonlight Blue</t>
  </si>
  <si>
    <t>18-3928 TC Dutch Blue</t>
  </si>
  <si>
    <t>19-4039 TC Delft</t>
  </si>
  <si>
    <t>17-4015 TC Infinity</t>
  </si>
  <si>
    <t>18-3921 TC Bijou Blue</t>
  </si>
  <si>
    <t>18-3920 TC Coastal Fjord</t>
  </si>
  <si>
    <t>19-4030 TC True Navy</t>
  </si>
  <si>
    <t>19-4026 TC Ensign Blue</t>
  </si>
  <si>
    <t>19-4118 TC Dark Denim</t>
  </si>
  <si>
    <t>19-4121 TC Blue Wing Teal</t>
  </si>
  <si>
    <t>19-4028 TC Insignia Blue</t>
  </si>
  <si>
    <t>15-4319 TC Air Blue</t>
  </si>
  <si>
    <t>16-4127 TC Heritage Blue</t>
  </si>
  <si>
    <t>15-4323 TC Ethereal Blue</t>
  </si>
  <si>
    <t>16-4134 TC Bonnie Blue</t>
  </si>
  <si>
    <t>17-4131 TC Cendre Blue</t>
  </si>
  <si>
    <t>18-4036 TC Parisian Blue</t>
  </si>
  <si>
    <t>18-4034 TC Vallarta Blue</t>
  </si>
  <si>
    <t>18-4232 TC Faience</t>
  </si>
  <si>
    <t>15-4225 TC Alaskan Blue</t>
  </si>
  <si>
    <t>16-4132 TC Little Boy Blue</t>
  </si>
  <si>
    <t>17-4139 TC Azure Blue</t>
  </si>
  <si>
    <t>17-4027 TC Riviera</t>
  </si>
  <si>
    <t>18-4029 TC Federal Blue</t>
  </si>
  <si>
    <t>18-4041 TC Star Sapphire</t>
  </si>
  <si>
    <t>18-4039 TC Regatta</t>
  </si>
  <si>
    <t>18-4043 TC Palace Blue</t>
  </si>
  <si>
    <t>18-4051 TC Strong Blue</t>
  </si>
  <si>
    <t>19-4053 TC Turkish Sea</t>
  </si>
  <si>
    <t>19-4056 TC Olympian Blue</t>
  </si>
  <si>
    <t>18-4141 TC Campanula</t>
  </si>
  <si>
    <t>18-4045 TC Daphne</t>
  </si>
  <si>
    <t>18-4148 TC Victoria Blue</t>
  </si>
  <si>
    <t>19-4050 TC Nautical Blue</t>
  </si>
  <si>
    <t>19-4150 TC Princess Blue</t>
  </si>
  <si>
    <t>18-3949 TC Dazzling Blue</t>
  </si>
  <si>
    <t>18-3945 TC Amparo Blue</t>
  </si>
  <si>
    <t>19-3950 TC Deep Ultramarine</t>
  </si>
  <si>
    <t>19-3952 TC Surf the Web</t>
  </si>
  <si>
    <t>19-3864 TC Mazarine Blue</t>
  </si>
  <si>
    <t>19-3953 TC Sodalite Blue</t>
  </si>
  <si>
    <t>19-4057 TC True Blue</t>
  </si>
  <si>
    <t>19-3964 TC Monaco Blue</t>
  </si>
  <si>
    <t>19-3938 TC Twilight Blue</t>
  </si>
  <si>
    <t>15-3915 TC Kentucky Blue</t>
  </si>
  <si>
    <t>15-4030 TC Chambray Blue</t>
  </si>
  <si>
    <t>15-4020 TC Cerulean</t>
  </si>
  <si>
    <t>14-4214 TC Powder Blue</t>
  </si>
  <si>
    <t>15-3932 TC Bel Air Blue</t>
  </si>
  <si>
    <t>16-4019 TC Forever Blue</t>
  </si>
  <si>
    <t>17-3915 TC Tempest</t>
  </si>
  <si>
    <t>17-3933 TC Silver Bullet</t>
  </si>
  <si>
    <t>17-3918 TC Country Blue</t>
  </si>
  <si>
    <t>17-3920 TC English Manor</t>
  </si>
  <si>
    <t>13-4103 TC Illusion Blue</t>
  </si>
  <si>
    <t>13-4304 TC Ballad Blue</t>
  </si>
  <si>
    <t>13-4111 TC Plein Air</t>
  </si>
  <si>
    <t>13-4308 TC Baby Blue</t>
  </si>
  <si>
    <t>14-4210 TC Celestial Blue</t>
  </si>
  <si>
    <t>15-4008 TC Blue Fog</t>
  </si>
  <si>
    <t>18-3916 TC Flint Stone</t>
  </si>
  <si>
    <t>18-3910 TC Folkstone Gray</t>
  </si>
  <si>
    <t>14-4206 TC Pearl Blue</t>
  </si>
  <si>
    <t>18-4214 TC Stormy Weather</t>
  </si>
  <si>
    <t>19-4215 TC Turbulence</t>
  </si>
  <si>
    <t>19-4110 TC Midnight Navy</t>
  </si>
  <si>
    <t>19-4021 TC Blueberry</t>
  </si>
  <si>
    <t>19-4010 TC Total Eclipse</t>
  </si>
  <si>
    <t>19-4012 TC Carbon</t>
  </si>
  <si>
    <t>19-4015 TC Blue Graphite</t>
  </si>
  <si>
    <t>19-4218 TC Vulcan</t>
  </si>
  <si>
    <t>19-4013 TC Dark Navy</t>
  </si>
  <si>
    <t>19-3922 TC Sky Captain</t>
  </si>
  <si>
    <t>13-4404 TC Ice Flow</t>
  </si>
  <si>
    <t>15-4305 TC Quarry</t>
  </si>
  <si>
    <t>17-5102 TC Griffin</t>
  </si>
  <si>
    <t>19-3906 TC Dark Shadow</t>
  </si>
  <si>
    <t>19-4014 TC Ombre Blue</t>
  </si>
  <si>
    <t>19-4019 TC India Ink</t>
  </si>
  <si>
    <t>19-4022 TC Parisian Night</t>
  </si>
  <si>
    <t>19-4011 TC Salute</t>
  </si>
  <si>
    <t>19-3910 TC Iron Gate</t>
  </si>
  <si>
    <t>19-4104 TC Ebony</t>
  </si>
  <si>
    <t>19-3713 TC Deep Well</t>
  </si>
  <si>
    <t>19-3925 TC Patriot Blue</t>
  </si>
  <si>
    <t>19-3810 TC Eclipse</t>
  </si>
  <si>
    <t>19-3815 TC Evening Blue</t>
  </si>
  <si>
    <t>19-4025 TC Mood Indigo</t>
  </si>
  <si>
    <t>19-3927 TC Graphite</t>
  </si>
  <si>
    <t>19-3920 TC Peacoat</t>
  </si>
  <si>
    <t>19-3924 TC Night Sky</t>
  </si>
  <si>
    <t>19-3921 TC Black Iris</t>
  </si>
  <si>
    <t>19-3923 TC Navy Blazer</t>
  </si>
  <si>
    <t>19-4020 TC Dark Sapphire</t>
  </si>
  <si>
    <t>19-4023 TC Blue Nights</t>
  </si>
  <si>
    <t>19-4009 TC Outer Space</t>
  </si>
  <si>
    <t>15-4105 TC Angel Falls</t>
  </si>
  <si>
    <t>15-4005 TC Dream Blue</t>
  </si>
  <si>
    <t>16-4013 TC Ashley Blue</t>
  </si>
  <si>
    <t>17-4021 TC Faded Denim</t>
  </si>
  <si>
    <t>17-4020 TC Blue Shadow</t>
  </si>
  <si>
    <t>18-3922 TC Coronet Blue</t>
  </si>
  <si>
    <t>18-4020 TC Captain's Blue</t>
  </si>
  <si>
    <t>18-4025 TC Copen Blue</t>
  </si>
  <si>
    <t>19-3929 TC Vintage Indigo</t>
  </si>
  <si>
    <t>17-4123 TC Niagara</t>
  </si>
  <si>
    <t>17-4023 TC Blue Heaven</t>
  </si>
  <si>
    <t>18-4026 TC Stellar</t>
  </si>
  <si>
    <t>18-4028 TC Bering Sea</t>
  </si>
  <si>
    <t>15-4312 TC Forget-Me-Not</t>
  </si>
  <si>
    <t>17-4320 TC Adriatic Blue</t>
  </si>
  <si>
    <t>18-3918 TC China Blue</t>
  </si>
  <si>
    <t>18-4220 TC Provincial Blue</t>
  </si>
  <si>
    <t>18-4018 TC Real Teal</t>
  </si>
  <si>
    <t>19-4227 TC Indian Teal</t>
  </si>
  <si>
    <t>19-4316 TC Stargazer</t>
  </si>
  <si>
    <t>19-4229 TC Orion Blue</t>
  </si>
  <si>
    <t>19-4125 TC Majolica Blue</t>
  </si>
  <si>
    <t>19-4326 TC Reflecting Pond</t>
  </si>
  <si>
    <t>12-4609 TC Starlight Blue</t>
  </si>
  <si>
    <t>14-4307 TC Winter Sky</t>
  </si>
  <si>
    <t>14-4508 TC Stratosphere</t>
  </si>
  <si>
    <t>15-4309 TC Sterling Blue</t>
  </si>
  <si>
    <t>16-4109 TC Arona</t>
  </si>
  <si>
    <t>15-4307 TC Tradewinds</t>
  </si>
  <si>
    <t>17-4111 TC Citadel</t>
  </si>
  <si>
    <t>18-4215 TC Blue Mirage</t>
  </si>
  <si>
    <t>14-4306 TC Cloud Blue</t>
  </si>
  <si>
    <t>14-4506 TC Ether</t>
  </si>
  <si>
    <t>16-4414 TC Cameo Blue</t>
  </si>
  <si>
    <t>16-4114 TC Stone Blue</t>
  </si>
  <si>
    <t>16-4411 TC Tourmaline</t>
  </si>
  <si>
    <t>17-4412 TC Smoke Blue</t>
  </si>
  <si>
    <t>14-4311 TC Corydalis Blue</t>
  </si>
  <si>
    <t>15-4415 TC Milky Blue</t>
  </si>
  <si>
    <t>16-4525 TC Maui Blue</t>
  </si>
  <si>
    <t>14-4317 TC Cool Blue</t>
  </si>
  <si>
    <t>14-4318 TC Sky Blue</t>
  </si>
  <si>
    <t>15-4421 TC Blue Grotto</t>
  </si>
  <si>
    <t>15-4427 TC Norse Blue</t>
  </si>
  <si>
    <t>16-4530 TC Aquarius</t>
  </si>
  <si>
    <t>14-4310 TC Blue Topaz</t>
  </si>
  <si>
    <t>16-4421 TC Blue Mist</t>
  </si>
  <si>
    <t>15-4720 TC River Blue</t>
  </si>
  <si>
    <t>16-4529 TC Cyan Blue</t>
  </si>
  <si>
    <t>16-4427 TC Horizon Blue</t>
  </si>
  <si>
    <t>17-4328 TC Blue Moon</t>
  </si>
  <si>
    <t>17-4427 TC Bluejay</t>
  </si>
  <si>
    <t>18-4334 TC Mediterranian Blue</t>
  </si>
  <si>
    <t>14-4522 TC Bachelor Button</t>
  </si>
  <si>
    <t>16-4535 TC Blue Atoll</t>
  </si>
  <si>
    <t>17-4432 TC Vivid Blue</t>
  </si>
  <si>
    <t>17-4540 TC Hawaiian Ocean</t>
  </si>
  <si>
    <t>17-4440 TC Blue Danube</t>
  </si>
  <si>
    <t>18-4535 TC Blue Jewel</t>
  </si>
  <si>
    <t>18-4537 TC Methyl Blue</t>
  </si>
  <si>
    <t>17-4435 TC Malibu Blue</t>
  </si>
  <si>
    <t>17-4336 TC Blithe</t>
  </si>
  <si>
    <t>18-4330 TC Swedish Blue</t>
  </si>
  <si>
    <t>17-4433 TC Dresden Blue</t>
  </si>
  <si>
    <t>17-4247 TC Diva Blue</t>
  </si>
  <si>
    <t>18-4252 TC Blue Aster</t>
  </si>
  <si>
    <t>18-4440 TC Cloisonné</t>
  </si>
  <si>
    <t>18-4140 TC French Blue</t>
  </si>
  <si>
    <t>18-4247 TC Brilliant Blue</t>
  </si>
  <si>
    <t>18-4244 TC Directoire Blue</t>
  </si>
  <si>
    <t>19-4151 TC Skydiver</t>
  </si>
  <si>
    <t>19-4245 TC Imperial Blue</t>
  </si>
  <si>
    <t>19-4035 TC Dark Blue</t>
  </si>
  <si>
    <t>12-4607 TC Pastel Blue</t>
  </si>
  <si>
    <t>12-4608 TC Clearwater</t>
  </si>
  <si>
    <t>13-4409 TC Blue Glow</t>
  </si>
  <si>
    <t>13-4809 TC Plume</t>
  </si>
  <si>
    <t>14-4512 TC Porcelain Blue</t>
  </si>
  <si>
    <t>13-4411 TC Crystal Blue</t>
  </si>
  <si>
    <t>14-4516 TC Petit four</t>
  </si>
  <si>
    <t>14-4511 TC Gulf Stream</t>
  </si>
  <si>
    <t>12-4805 TC Wan Blue</t>
  </si>
  <si>
    <t>12-4610 TC Whispering Blue</t>
  </si>
  <si>
    <t>12-4604 TC Skylight</t>
  </si>
  <si>
    <t>14-4510 TC Aquatic</t>
  </si>
  <si>
    <t>15-4712 TC Marine Blue</t>
  </si>
  <si>
    <t>16-4612 TC Reef Waters</t>
  </si>
  <si>
    <t>17-4911 TC Arctic</t>
  </si>
  <si>
    <t>12-4806 TC Chalk Blue</t>
  </si>
  <si>
    <t>13-4804 TC Pale Blue</t>
  </si>
  <si>
    <t>13-4405 TC Misty Blue</t>
  </si>
  <si>
    <t>14-4504 TC Sky Gray</t>
  </si>
  <si>
    <t>14-4807 TC Surf Spray</t>
  </si>
  <si>
    <t>15-4706 TC Gray Mist</t>
  </si>
  <si>
    <t>15-5207 TC Aquifer</t>
  </si>
  <si>
    <t>12-5206 TC Blue Glass</t>
  </si>
  <si>
    <t>13-5306 TC Icy Morn</t>
  </si>
  <si>
    <t>14-4810 TC Canal Blue</t>
  </si>
  <si>
    <t>13-5309 TC Pastel Turquoise</t>
  </si>
  <si>
    <t>15-5209 TC Aqua Haze</t>
  </si>
  <si>
    <t>15-4715 TC Aqua Sea</t>
  </si>
  <si>
    <t>16-5121 TC Meadowbrook</t>
  </si>
  <si>
    <t>12-5505 TC Glacier</t>
  </si>
  <si>
    <t>12-5409 TC Fair Aqua</t>
  </si>
  <si>
    <t>12-5209 TC Soothing Sea</t>
  </si>
  <si>
    <t>12-5410 TC Bleached Aqua</t>
  </si>
  <si>
    <t>13-4909 TC Blue Light</t>
  </si>
  <si>
    <t>13-4910 TC Blue Tint</t>
  </si>
  <si>
    <t>12-5204 TC Morning Mist</t>
  </si>
  <si>
    <t>14-4908 TC Harbor Gray</t>
  </si>
  <si>
    <t>14-4809 TC Eggshell Blue</t>
  </si>
  <si>
    <t>15-4714 TC Aquarelle</t>
  </si>
  <si>
    <t>16-4719 TC Porcelain</t>
  </si>
  <si>
    <t>18-5610 TC Brittany Blue</t>
  </si>
  <si>
    <t>18-4718 TC Hydro</t>
  </si>
  <si>
    <t>15-4707 TC Blue Haze</t>
  </si>
  <si>
    <t>15-5210 TC Nile Blue</t>
  </si>
  <si>
    <t>16-4712 TC Mineral Blue</t>
  </si>
  <si>
    <t>17-4818 TC Bristol Blue</t>
  </si>
  <si>
    <t>18-5308 TC Blue Spruce</t>
  </si>
  <si>
    <t>18-5612 TC Sagebrush Green</t>
  </si>
  <si>
    <t>16-5806 TC Green Milieu</t>
  </si>
  <si>
    <t>16-5304 TC Jadeite</t>
  </si>
  <si>
    <t>16-5106 TC Blue Surf</t>
  </si>
  <si>
    <t>17-5111 TC Oil Blue</t>
  </si>
  <si>
    <t>17-5110 TC Trellis</t>
  </si>
  <si>
    <t>18-4612 TC North Atlantic</t>
  </si>
  <si>
    <t>18-5112 TC Sea Pine</t>
  </si>
  <si>
    <t>16-4408 TC Slate</t>
  </si>
  <si>
    <t>16-4706 TC Silver Blue</t>
  </si>
  <si>
    <t>16-4404 TC Abyss</t>
  </si>
  <si>
    <t>17-4408 TC Lead</t>
  </si>
  <si>
    <t>18-4711 TC Stormy Sea</t>
  </si>
  <si>
    <t>18-4510 TC Trooper</t>
  </si>
  <si>
    <t>18-4011 TC Goblin Blue</t>
  </si>
  <si>
    <t>16-5804 TC Slate Gray</t>
  </si>
  <si>
    <t>17-5107 TC Chinois Green</t>
  </si>
  <si>
    <t>18-5806 TC Agave Green</t>
  </si>
  <si>
    <t>19-0312 TC Beetle</t>
  </si>
  <si>
    <t>18-5606 TC Balsam Green</t>
  </si>
  <si>
    <t>18-5611 TC Dark Forest</t>
  </si>
  <si>
    <t>19-5004 TC Urban Chic</t>
  </si>
  <si>
    <t>19-5212 TC Darkest Spruce</t>
  </si>
  <si>
    <t>19-4318 TC Mallard Blue</t>
  </si>
  <si>
    <t>18-4530 TC Celestial</t>
  </si>
  <si>
    <t>18-4225 TC Saxony Blue</t>
  </si>
  <si>
    <t>19-4340 TC Lyons Blue</t>
  </si>
  <si>
    <t>19-4234 TC Ink Blue</t>
  </si>
  <si>
    <t>19-4329 TC Corsair</t>
  </si>
  <si>
    <t>19-4324 TC Legion Blue</t>
  </si>
  <si>
    <t>18-4320 TC Aegean Blue</t>
  </si>
  <si>
    <t>18-4222 TC Bluesteel</t>
  </si>
  <si>
    <t>18-4023 TC Blue Ashes</t>
  </si>
  <si>
    <t>19-4127 TC Midnight</t>
  </si>
  <si>
    <t>18-4231 TC Blue Sapphire</t>
  </si>
  <si>
    <t>18-4434 TC Mykonos Blue</t>
  </si>
  <si>
    <t>19-4342 TC Seaport</t>
  </si>
  <si>
    <t>19-4241 TC Moroccan Blue</t>
  </si>
  <si>
    <t>19-4526 TC Blue Coral</t>
  </si>
  <si>
    <t>19-4826 TC Dragonfly</t>
  </si>
  <si>
    <t>19-4916 TC Pacific</t>
  </si>
  <si>
    <t>19-4820 TC Balsam</t>
  </si>
  <si>
    <t>19-4517 TC Mediterranea</t>
  </si>
  <si>
    <t>19-4726 TC Atlantic Deep</t>
  </si>
  <si>
    <t>15-4717 TC Aqua</t>
  </si>
  <si>
    <t>16-4610 TC Stillwater</t>
  </si>
  <si>
    <t>16-4519 TC Delphinium Blue</t>
  </si>
  <si>
    <t>17-4421 TC Larkspur</t>
  </si>
  <si>
    <t>17-4716 TC Storm Blue</t>
  </si>
  <si>
    <t>18-4417 TC Tapestry</t>
  </si>
  <si>
    <t>18-4522 TC Colonial Blue</t>
  </si>
  <si>
    <t>19-4535 TC Ocean Depths</t>
  </si>
  <si>
    <t>16-4728 TC Peacock Blue</t>
  </si>
  <si>
    <t>17-4728 TC Algiers Blue</t>
  </si>
  <si>
    <t>17-4730 TC Caneel Bay</t>
  </si>
  <si>
    <t>18-4525 TC Caribbean Sea</t>
  </si>
  <si>
    <t>18-4528 TC Mosaic Blue</t>
  </si>
  <si>
    <t>18-4432 TC Turkish Tile</t>
  </si>
  <si>
    <t>14-4814 TC Angel Blue</t>
  </si>
  <si>
    <t>14-4816 TC Blue Radiance</t>
  </si>
  <si>
    <t>15-4722 TC Capri</t>
  </si>
  <si>
    <t>15-4825 TC Blue Curacao</t>
  </si>
  <si>
    <t>16-4834 TC Bluebird</t>
  </si>
  <si>
    <t>18-4733 TC Enamel Blue</t>
  </si>
  <si>
    <t>15-5218 TC Pool Blue</t>
  </si>
  <si>
    <t>16-5123 TC Baltic</t>
  </si>
  <si>
    <t>17-4928 TC Lake Blue</t>
  </si>
  <si>
    <t>18-4735 TC Tile Blue</t>
  </si>
  <si>
    <t>17-4724 TC Pagoda Blue</t>
  </si>
  <si>
    <t>18-4726 TC Biscay Bay</t>
  </si>
  <si>
    <t>13-5313 TC Aruba Blue</t>
  </si>
  <si>
    <t>16-5127 TC Ceramic</t>
  </si>
  <si>
    <t>17-5126 TC Viridian Green</t>
  </si>
  <si>
    <t>18-4930 TC Tropical Green</t>
  </si>
  <si>
    <t>17-5025 TC Navigate</t>
  </si>
  <si>
    <t>17-5029 TC Deep Peacock Blue</t>
  </si>
  <si>
    <t>17-5034 TC Lapis</t>
  </si>
  <si>
    <t>15-5516 TC Waterfall</t>
  </si>
  <si>
    <t>16-5418 TC Lagoon</t>
  </si>
  <si>
    <t>17-5421 TC Porcelain Green</t>
  </si>
  <si>
    <t>18-5128 TC Blue Grass</t>
  </si>
  <si>
    <t>18-4936 TC Fanfare</t>
  </si>
  <si>
    <t>15-5425 TC Atlantis</t>
  </si>
  <si>
    <t>16-5425 TC Pool Green</t>
  </si>
  <si>
    <t>17-5330 TC Dynasty Green</t>
  </si>
  <si>
    <t>17-5335 TC Spectra Green</t>
  </si>
  <si>
    <t>17-5130 TC Columbia</t>
  </si>
  <si>
    <t>17-5024 TC Teal Blue</t>
  </si>
  <si>
    <t>18-5020 TC Parasailing</t>
  </si>
  <si>
    <t>16-5109 TC Wasabi</t>
  </si>
  <si>
    <t>16-5515 TC Beryl Green</t>
  </si>
  <si>
    <t>17-5513 TC Deep Sea</t>
  </si>
  <si>
    <t>17-5722 TC Bottle Green</t>
  </si>
  <si>
    <t>18-5725 TC Galapagos Green</t>
  </si>
  <si>
    <t>18-5418 TC Antique Green</t>
  </si>
  <si>
    <t>19-5217 TC Storm</t>
  </si>
  <si>
    <t>16-5721 TC Marine Green</t>
  </si>
  <si>
    <t>16-5421 TC Sea Green</t>
  </si>
  <si>
    <t>17-5528 TC Greenlake</t>
  </si>
  <si>
    <t>18-5619 TC Tidepool</t>
  </si>
  <si>
    <t>18-5620 TC Ivy</t>
  </si>
  <si>
    <t>18-5424 TC Cadmium Green</t>
  </si>
  <si>
    <t>18-5322 TC Alpine Green</t>
  </si>
  <si>
    <t>16-5112 TC Canton</t>
  </si>
  <si>
    <t>16-5412 TC Agate Green</t>
  </si>
  <si>
    <t>16-5119 TC Sea Blue</t>
  </si>
  <si>
    <t>17-5122 TC Latigo Bay</t>
  </si>
  <si>
    <t>17-5117 TC Green-Blue Slate</t>
  </si>
  <si>
    <t>18-5121 TC Bayou</t>
  </si>
  <si>
    <t>18-5115 TC North Sea</t>
  </si>
  <si>
    <t>18-5618 TC Deep Jungle</t>
  </si>
  <si>
    <t>19-5226 TC Everglade</t>
  </si>
  <si>
    <t>19-4922 TC Teal Green</t>
  </si>
  <si>
    <t>18-4728 TC Harbor Blue</t>
  </si>
  <si>
    <t>18-4834 TC Deep Lake</t>
  </si>
  <si>
    <t>19-4524 TC Shaded Spruce</t>
  </si>
  <si>
    <t>18-5410 TC Silver Pine</t>
  </si>
  <si>
    <t>19-4818 TC Mallard Green</t>
  </si>
  <si>
    <t>19-5408 TC Bistro Green</t>
  </si>
  <si>
    <t>19-5406 TC Pine Grove</t>
  </si>
  <si>
    <t>19-5413 TC Jasper</t>
  </si>
  <si>
    <t>18-5315 TC Bayberry</t>
  </si>
  <si>
    <t>19-5220 TC Botanical Garden</t>
  </si>
  <si>
    <t>19-5414 TC June Bug</t>
  </si>
  <si>
    <t>19-5320 TC Ponderosa Pine</t>
  </si>
  <si>
    <t>12-5407 TC Aqua Glass</t>
  </si>
  <si>
    <t>12-5406 TC Opal Blue</t>
  </si>
  <si>
    <t>14-5711 TC Ocean Wave</t>
  </si>
  <si>
    <t>14-5413 TC Holiday</t>
  </si>
  <si>
    <t>14-5713 TC Cascade</t>
  </si>
  <si>
    <t>12-5808 TC Honeydew</t>
  </si>
  <si>
    <t>13-6009 TC Brook Green</t>
  </si>
  <si>
    <t>13-5714 TC Cabbage</t>
  </si>
  <si>
    <t>14-5718 TC Opal</t>
  </si>
  <si>
    <t>15-5718 TC Biscay Green</t>
  </si>
  <si>
    <t>15-5819 TC Spearmint</t>
  </si>
  <si>
    <t>12-5408 TC Moonlight Jade</t>
  </si>
  <si>
    <t>12-5507 TC Bay</t>
  </si>
  <si>
    <t>13-5409 TC Yucca</t>
  </si>
  <si>
    <t>13-5412 TC Beach Glass</t>
  </si>
  <si>
    <t>13-5414 TC Ice Green</t>
  </si>
  <si>
    <t>14-5420 TC Cockatoo</t>
  </si>
  <si>
    <t>15-5416 TC Florida Keys</t>
  </si>
  <si>
    <t>14-5416 TC Bermuda</t>
  </si>
  <si>
    <t>14-5721 TC Electric Green</t>
  </si>
  <si>
    <t>15-5421 TC Aqua Green</t>
  </si>
  <si>
    <t>16-5427 TC Billiard</t>
  </si>
  <si>
    <t>16-5533 TC Arcadia</t>
  </si>
  <si>
    <t>17-5430 TC Alhambra</t>
  </si>
  <si>
    <t>17-5633 TC Deep Green</t>
  </si>
  <si>
    <t>15-5728 TC Mint Leaf</t>
  </si>
  <si>
    <t>16-5431 TC Peacock Green</t>
  </si>
  <si>
    <t>17-5638 TC Vivid Green</t>
  </si>
  <si>
    <t>17-5734 TC Viridis</t>
  </si>
  <si>
    <t>18-5624 TC Shady Glade</t>
  </si>
  <si>
    <t>18-5338 TC Ultramarine Green</t>
  </si>
  <si>
    <t>14-5706 TC Silt Green</t>
  </si>
  <si>
    <t>15-5706 TC Frosty Green</t>
  </si>
  <si>
    <t>16-5808 TC Iceberg Green</t>
  </si>
  <si>
    <t>16-5907 TC Granite Green</t>
  </si>
  <si>
    <t>16-5810 TC Green Bay</t>
  </si>
  <si>
    <t>17-6009 TC Laurel Wreath</t>
  </si>
  <si>
    <t>18-6216 TC Comfrey</t>
  </si>
  <si>
    <t>17-5912 TC Dark Ivy</t>
  </si>
  <si>
    <t>18-6114 TC Myrtle</t>
  </si>
  <si>
    <t>18-6018 TC Foliage Green</t>
  </si>
  <si>
    <t>18-5616 TC Posy Green</t>
  </si>
  <si>
    <t>19-5920 TC Pineneedle</t>
  </si>
  <si>
    <t>17-6212 TC Sea Spray</t>
  </si>
  <si>
    <t>18-6011 TC Duck Green</t>
  </si>
  <si>
    <t>16-5815 TC Feldspar</t>
  </si>
  <si>
    <t>18-5622 TC Frosty Spruce</t>
  </si>
  <si>
    <t>16-5820 TC Green Spruce</t>
  </si>
  <si>
    <t>18-5621 TC Fir</t>
  </si>
  <si>
    <t>19-5420 TC Evergreen</t>
  </si>
  <si>
    <t>19-5511 TC Hunter Green</t>
  </si>
  <si>
    <t>19-5513 TC Dark Green</t>
  </si>
  <si>
    <t>19-5621 TC Cilantro</t>
  </si>
  <si>
    <t>18-5718 TC Smoke Pine</t>
  </si>
  <si>
    <t>19-5411 TC Trekking Green</t>
  </si>
  <si>
    <t>18-5913 TC Garden Topiary</t>
  </si>
  <si>
    <t>19-5914 TC Jungle Green</t>
  </si>
  <si>
    <t>19-5917 TC Sycamore</t>
  </si>
  <si>
    <t>19-5918 TC Mountain View</t>
  </si>
  <si>
    <t>19-4906 TC Green Gables</t>
  </si>
  <si>
    <t>17-0613 TC Vetiver</t>
  </si>
  <si>
    <t>19-0309 TC Thyme</t>
  </si>
  <si>
    <t>19-0417 TC Kombu Green</t>
  </si>
  <si>
    <t>19-6110 TC Deep Forest</t>
  </si>
  <si>
    <t>19-5350 TC Scarab</t>
  </si>
  <si>
    <t>19-0414 TC Forest Night</t>
  </si>
  <si>
    <t>19-0307 TC Climbing Ivy</t>
  </si>
  <si>
    <t>19-0509 TC Rosin</t>
  </si>
  <si>
    <t>13-4305 TC Foggy Dew</t>
  </si>
  <si>
    <t>13-5305 TC Pale Aqua</t>
  </si>
  <si>
    <t>14-4505 TC Smoke</t>
  </si>
  <si>
    <t>14-4502 TC Mercury</t>
  </si>
  <si>
    <t>15-5205 TC Aqua Gray</t>
  </si>
  <si>
    <t>15-5704 TC Mineral Gray</t>
  </si>
  <si>
    <t>12-5404 TC Whisper Green</t>
  </si>
  <si>
    <t>12-6206 TC Fairest Jade</t>
  </si>
  <si>
    <t>11-0304 TC Water Lily</t>
  </si>
  <si>
    <t>12-0108 TC Canary Green</t>
  </si>
  <si>
    <t>13-6006 TC Almost Aqua</t>
  </si>
  <si>
    <t>13-6106 TC Green Tint</t>
  </si>
  <si>
    <t>14-6007 TC Sea Foam</t>
  </si>
  <si>
    <t>16-0110 TC Desert Sage</t>
  </si>
  <si>
    <t>17-6206 TC Shadow</t>
  </si>
  <si>
    <t>13-6105 TC Celadon Tint</t>
  </si>
  <si>
    <t>13-0107 TC Dewkist</t>
  </si>
  <si>
    <t>13-6107 TC Green Lily</t>
  </si>
  <si>
    <t>13-6108 TC Celadon</t>
  </si>
  <si>
    <t>14-6312 TC Cameo Green</t>
  </si>
  <si>
    <t>12-5504 TC Clearly Aqua</t>
  </si>
  <si>
    <t>13-6008 TC Misty Jade</t>
  </si>
  <si>
    <t>14-6008 TC Subtle Green</t>
  </si>
  <si>
    <t>13-5907 TC Gossamer Green</t>
  </si>
  <si>
    <t>14-5707 TC Aqua Foam</t>
  </si>
  <si>
    <t>14-6011 TC Grayed Jade</t>
  </si>
  <si>
    <t>15-5812 TC Lichen</t>
  </si>
  <si>
    <t>16-5917 TC Malachite Green</t>
  </si>
  <si>
    <t>12-6205 TC Milky Green</t>
  </si>
  <si>
    <t>12-6208 TC Phantom Green</t>
  </si>
  <si>
    <t>13-6110 TC Mist Green</t>
  </si>
  <si>
    <t>13-5911 TC Bird's Egg Green</t>
  </si>
  <si>
    <t>13-6208 TC Bok Choy</t>
  </si>
  <si>
    <t>15-6315 TC Smoke Green</t>
  </si>
  <si>
    <t>16-0220 TC Mistletoe</t>
  </si>
  <si>
    <t>16-6008 TC Seagrass</t>
  </si>
  <si>
    <t>16-6216 TC Basil</t>
  </si>
  <si>
    <t>16-6318 TC Mineral Green</t>
  </si>
  <si>
    <t>16-0224 TC Green Eyes</t>
  </si>
  <si>
    <t>17-0119 TC Turf Green</t>
  </si>
  <si>
    <t>17-0220 TC Watercress</t>
  </si>
  <si>
    <t>17-0215 TC Aspen Green</t>
  </si>
  <si>
    <t>17-6323 TC Hedge Green</t>
  </si>
  <si>
    <t>17-0210 TC Loden Frost</t>
  </si>
  <si>
    <t>16-6116 TC Shale Green</t>
  </si>
  <si>
    <t>17-6319 TC Kashmir</t>
  </si>
  <si>
    <t>17-0123 TC Stone Green</t>
  </si>
  <si>
    <t>18-0110 TC English Ivy</t>
  </si>
  <si>
    <t>17-0235 TC Piquant Green</t>
  </si>
  <si>
    <t>17-0230 TC Forest Green</t>
  </si>
  <si>
    <t>17-0133 TC Fluorite Green</t>
  </si>
  <si>
    <t>18-0130 TC Cactus</t>
  </si>
  <si>
    <t>19-0230 TC Garden Green</t>
  </si>
  <si>
    <t>18-0125 TC Artichoke Green</t>
  </si>
  <si>
    <t>18-0119 TC Willow Bough</t>
  </si>
  <si>
    <t>18-0121 TC Elm Green</t>
  </si>
  <si>
    <t>17-6229 TC Medium Green</t>
  </si>
  <si>
    <t>18-6330 TC Juniper</t>
  </si>
  <si>
    <t>18-6320 TC Fairway</t>
  </si>
  <si>
    <t>18-0117 TC Vineyard Green</t>
  </si>
  <si>
    <t>18-0108 TC Dill</t>
  </si>
  <si>
    <t>19-6311 TC Greener Pastures</t>
  </si>
  <si>
    <t>18-0420 TC Four Leaf Clover</t>
  </si>
  <si>
    <t>18-0317 TC Bronze Green</t>
  </si>
  <si>
    <t>19-0323 TC Chive</t>
  </si>
  <si>
    <t>18-0322 TC Cypress</t>
  </si>
  <si>
    <t>19-0315 TC Black Forest</t>
  </si>
  <si>
    <t>19-0419 TC Rifle Green</t>
  </si>
  <si>
    <t>19-0415 TC Duffel Bag</t>
  </si>
  <si>
    <t>12-0109 TC Ambrosia</t>
  </si>
  <si>
    <t>13-6007 TC Spray</t>
  </si>
  <si>
    <t>13-0116 TC Pastel Green</t>
  </si>
  <si>
    <t>15-6114 TC Hemlock</t>
  </si>
  <si>
    <t>14-6316 TC Sprucestone</t>
  </si>
  <si>
    <t>14-6319 TC Meadow</t>
  </si>
  <si>
    <t>16-6324 TC Jadesheen</t>
  </si>
  <si>
    <t>13-0117 TC Green Ash</t>
  </si>
  <si>
    <t>14-0127 TC Greengage</t>
  </si>
  <si>
    <t>15-6120 TC Ming</t>
  </si>
  <si>
    <t>14-6327 TC Zephyr Green</t>
  </si>
  <si>
    <t>14-6324 TC Peapod</t>
  </si>
  <si>
    <t>15-6322 TC Light Grass Green</t>
  </si>
  <si>
    <t>14-6329 TC Absinthe Green</t>
  </si>
  <si>
    <t>14-6017 TC Neptune Green</t>
  </si>
  <si>
    <t>16-5919 TC Crème de Menthe</t>
  </si>
  <si>
    <t>16-5924 TC Winter Green</t>
  </si>
  <si>
    <t>16-5942 TC Blarney</t>
  </si>
  <si>
    <t>16-5825 TC Gumdrop Green</t>
  </si>
  <si>
    <t>16-5932 TC Holly Green</t>
  </si>
  <si>
    <t>17-5735 TC Parakeet</t>
  </si>
  <si>
    <t>18-5642 TC Golf Green</t>
  </si>
  <si>
    <t>14-6330 TC Spring Bud</t>
  </si>
  <si>
    <t>16-6030 TC Katydid</t>
  </si>
  <si>
    <t>15-6123 TC Jade Cream</t>
  </si>
  <si>
    <t>16-5930 TC Ming Green</t>
  </si>
  <si>
    <t>16-6127 TC Greenbriar</t>
  </si>
  <si>
    <t>18-6022 TC Leprechaun</t>
  </si>
  <si>
    <t>17-5923 TC Pine Green</t>
  </si>
  <si>
    <t>16-5938 TC Mint</t>
  </si>
  <si>
    <t>17-5937 TC Deep Mint</t>
  </si>
  <si>
    <t>17-5936 TC Simply Green</t>
  </si>
  <si>
    <t>18-5841 TC Pepper Green</t>
  </si>
  <si>
    <t>18-5633 TC Bosphorus</t>
  </si>
  <si>
    <t>19-6026 TC Verdant Green</t>
  </si>
  <si>
    <t>19-6050 TC Eden</t>
  </si>
  <si>
    <t>13-0111 TC Seacrest</t>
  </si>
  <si>
    <t>12-0317 TC Gleam</t>
  </si>
  <si>
    <t>14-0121 TC Nile Green</t>
  </si>
  <si>
    <t>15-6317 TC Quiet Green</t>
  </si>
  <si>
    <t>15-6316 TC Fair Green</t>
  </si>
  <si>
    <t>15-6423 TC Forest Shade</t>
  </si>
  <si>
    <t>16-0228 TC Jade Green</t>
  </si>
  <si>
    <t>12-0225 TC Patina Green</t>
  </si>
  <si>
    <t>13-0221 TC Pistachio Green</t>
  </si>
  <si>
    <t>14-0123 TC Arcadian Green</t>
  </si>
  <si>
    <t>15-6437 TC Grass Green</t>
  </si>
  <si>
    <t>15-6442 TC Bud Green</t>
  </si>
  <si>
    <t>15-6428 TC Green Tea</t>
  </si>
  <si>
    <t>16-0123 TC Tendril</t>
  </si>
  <si>
    <t>13-0220 TC Paradise Green</t>
  </si>
  <si>
    <t>14-0452 TC Lime Green</t>
  </si>
  <si>
    <t>15-0545 TC Jasmine Green</t>
  </si>
  <si>
    <t>16-6340 TC Classic Green</t>
  </si>
  <si>
    <t>17-0145 TC Online Lime</t>
  </si>
  <si>
    <t>18-0135 TC Treetop</t>
  </si>
  <si>
    <t>14-0156 TC Summer Green</t>
  </si>
  <si>
    <t>14-6340 TC Spring Bouquet</t>
  </si>
  <si>
    <t>15-6340 TC Irish Green</t>
  </si>
  <si>
    <t>16-6240 TC Island Green</t>
  </si>
  <si>
    <t>15-6432 TC Shamrock</t>
  </si>
  <si>
    <t>16-6329 TC Peppermint</t>
  </si>
  <si>
    <t>17-6333 TC Mint Green</t>
  </si>
  <si>
    <t>16-6444 TC Poison Green</t>
  </si>
  <si>
    <t>16-6339 TC Vibrant Green</t>
  </si>
  <si>
    <t>16-6138 TC Kelly Green</t>
  </si>
  <si>
    <t>15-5534 TC Bright Green</t>
  </si>
  <si>
    <t>17-6153 TC Fern Green</t>
  </si>
  <si>
    <t>17-6030 TC Jelly Bean</t>
  </si>
  <si>
    <t>18-6030 TC Jolly Green</t>
  </si>
  <si>
    <t>18-6024 TC Amazon</t>
  </si>
  <si>
    <t>13-0442 TC Green Glow</t>
  </si>
  <si>
    <t>14-0244 TC Bright Lime Green</t>
  </si>
  <si>
    <t>15-0341 TC Parrot Green</t>
  </si>
  <si>
    <t>15-0343 TC Greenery</t>
  </si>
  <si>
    <t>16-0237 TC Foliage</t>
  </si>
  <si>
    <t>16-0233 TC Meadow Green</t>
  </si>
  <si>
    <t>16-0230 TC Macaw Green</t>
  </si>
  <si>
    <t>16-0435 TC Dark Citron</t>
  </si>
  <si>
    <t>15-0336 TC Herbal Garden</t>
  </si>
  <si>
    <t>15-0332 TC Leaf Green</t>
  </si>
  <si>
    <t>17-0336 TC Peridot</t>
  </si>
  <si>
    <t>18-0538 TC Woodbine</t>
  </si>
  <si>
    <t>14-0232 TC Jade Lime</t>
  </si>
  <si>
    <t>16-0235 TC Kiwi</t>
  </si>
  <si>
    <t>13-0535 TC Sharp Green</t>
  </si>
  <si>
    <t>12-0435 TC Daiquiri Green</t>
  </si>
  <si>
    <t>13-0540 TC Wild Lime</t>
  </si>
  <si>
    <t>15-0533 TC Linden Green</t>
  </si>
  <si>
    <t>14-0445 TC Bright Chartreuse</t>
  </si>
  <si>
    <t>14-0446 TC Tender Shoots</t>
  </si>
  <si>
    <t>13-0550 TC Lime Punch</t>
  </si>
  <si>
    <t>12-0741 TC Sunny Lime</t>
  </si>
  <si>
    <t>13-0645 TC Limeade</t>
  </si>
  <si>
    <t>13-0650 TC Sulphur Spring</t>
  </si>
  <si>
    <t>15-0548 TC Citronelle</t>
  </si>
  <si>
    <t>15-0543 TC Apple Green</t>
  </si>
  <si>
    <t>15-0646 TC Warm Olive</t>
  </si>
  <si>
    <t>16-0840 TC Antique Moss</t>
  </si>
  <si>
    <t>12-0312 TC Lime Cream</t>
  </si>
  <si>
    <t>13-0319 TC Shadow Lime</t>
  </si>
  <si>
    <t>13-0530 TC Lime Sherbet</t>
  </si>
  <si>
    <t>13-0324 TC Lettuce Green</t>
  </si>
  <si>
    <t>13-0331 TC Sap Green</t>
  </si>
  <si>
    <t>14-0226 TC Opaline Green</t>
  </si>
  <si>
    <t>11-0609 TC Ethereal Green</t>
  </si>
  <si>
    <t>11-0410 TC Sylvan Green</t>
  </si>
  <si>
    <t>11-0205 TC Glass Green</t>
  </si>
  <si>
    <t>12-0607 TC Green Essence</t>
  </si>
  <si>
    <t>11-0615 TC Pear Sorbet</t>
  </si>
  <si>
    <t>13-0614 TC Garden Glade</t>
  </si>
  <si>
    <t>12-0418 TC Hay</t>
  </si>
  <si>
    <t>13-0522 TC Pale Green</t>
  </si>
  <si>
    <t>12-0521 TC Young Wheat</t>
  </si>
  <si>
    <t>12-0524 TC Citron</t>
  </si>
  <si>
    <t>12-0525 TC Luminary Green</t>
  </si>
  <si>
    <t>12-0520 TC Pale Lime Yellow</t>
  </si>
  <si>
    <t>13-0633 TC Chardonnay</t>
  </si>
  <si>
    <t>13-0333 TC Lima Bean</t>
  </si>
  <si>
    <t>12-0530 TC Charlock</t>
  </si>
  <si>
    <t>12-0426 TC Mellow Green</t>
  </si>
  <si>
    <t>14-0627 TC Shadow Green</t>
  </si>
  <si>
    <t>13-0532 TC Celery Green</t>
  </si>
  <si>
    <t>14-0434 TC Green Banana</t>
  </si>
  <si>
    <t>15-0538 TC Green Oasis</t>
  </si>
  <si>
    <t>15-0628 TC Leek Green</t>
  </si>
  <si>
    <t>15-0525 TC Weeping Willow</t>
  </si>
  <si>
    <t>15-0535 TC Palm</t>
  </si>
  <si>
    <t>16-0639 TC Golden Olive</t>
  </si>
  <si>
    <t>16-0540 TC Oasis</t>
  </si>
  <si>
    <t>16-0532 TC Moss</t>
  </si>
  <si>
    <t>17-0840 TC Amber Green</t>
  </si>
  <si>
    <t>17-0836 TC Ecru Olive</t>
  </si>
  <si>
    <t>17-0636 TC Green Moss</t>
  </si>
  <si>
    <t>16-0726 TC Khaki</t>
  </si>
  <si>
    <t>16-0632 TC Willow</t>
  </si>
  <si>
    <t>17-0843 TC Bronze Mist</t>
  </si>
  <si>
    <t>18-0835 TC Dried Tobacco</t>
  </si>
  <si>
    <t>18-0832 TC Plantation</t>
  </si>
  <si>
    <t>13-0210 TC Fog Green</t>
  </si>
  <si>
    <t>13-0212 TC Tender Greens</t>
  </si>
  <si>
    <t>13-0608 TC Aloe Wash</t>
  </si>
  <si>
    <t>14-0114 TC Celadon Green</t>
  </si>
  <si>
    <t>15-6313 TC Laurel Green</t>
  </si>
  <si>
    <t>15-6310 TC Swamp</t>
  </si>
  <si>
    <t>15-6414 TC Reseda</t>
  </si>
  <si>
    <t>12-0106 TC Meadow Mist</t>
  </si>
  <si>
    <t>12-0322 TC Butterfly</t>
  </si>
  <si>
    <t>12-0315 TC White Jade</t>
  </si>
  <si>
    <t>12-0313 TC Seafoam Green</t>
  </si>
  <si>
    <t>13-0215 TC Reed</t>
  </si>
  <si>
    <t>14-0217 TC Seedling</t>
  </si>
  <si>
    <t>14-0116 TC Margarita</t>
  </si>
  <si>
    <t>14-0115 TC Foam Green</t>
  </si>
  <si>
    <t>13-0317 TC Lily Green</t>
  </si>
  <si>
    <t>14-0425 TC Beechnut</t>
  </si>
  <si>
    <t>14-0223 TC Nile</t>
  </si>
  <si>
    <t>15-0531 TC Sweet Pea</t>
  </si>
  <si>
    <t>16-0439 TC Spinach Green</t>
  </si>
  <si>
    <t>15-0523 TC Winter Pear</t>
  </si>
  <si>
    <t>16-0430 TC Fern</t>
  </si>
  <si>
    <t>17-0535 TC Green Olive</t>
  </si>
  <si>
    <t>17-0324 TC Epsom</t>
  </si>
  <si>
    <t>18-0332 TC Grasshopper</t>
  </si>
  <si>
    <t>17-0330 TC Turtle Green</t>
  </si>
  <si>
    <t>18-0324 TC Calliste Green</t>
  </si>
  <si>
    <t xml:space="preserve">18-0435 TC Calla Green </t>
  </si>
  <si>
    <t>18-0328 TC Cedar Green</t>
  </si>
  <si>
    <t>18-0228 TC Pesto</t>
  </si>
  <si>
    <t>15-0326 TC Tarragon</t>
  </si>
  <si>
    <t>16-0421 TC Sage</t>
  </si>
  <si>
    <t>17-0525 TC Mosstone</t>
  </si>
  <si>
    <t>18-0525 TC Iguana</t>
  </si>
  <si>
    <t>18-0527 TC Olive Branch</t>
  </si>
  <si>
    <t>18-0430 TC Avocado</t>
  </si>
  <si>
    <t>14-0216 TC Lint</t>
  </si>
  <si>
    <t>16-0213 TC Tea</t>
  </si>
  <si>
    <t>17-0115 TC Oil Green</t>
  </si>
  <si>
    <t>18-0422 TC Loden Green</t>
  </si>
  <si>
    <t>18-0316 TC Olivine</t>
  </si>
  <si>
    <t>18-0426 TC Capulet Olive</t>
  </si>
  <si>
    <t>14-0418 TC Bog</t>
  </si>
  <si>
    <t>15-0318 TC Sage Green</t>
  </si>
  <si>
    <t>15-0522 TC Pale Olive Green</t>
  </si>
  <si>
    <t>16-1118 TC Sponge</t>
  </si>
  <si>
    <t>16-0518 TC Gray Green</t>
  </si>
  <si>
    <t>16-0713 TC Slate Green</t>
  </si>
  <si>
    <t>16-0613 TC Elm</t>
  </si>
  <si>
    <t>17-0618 TC Mermaid</t>
  </si>
  <si>
    <t>17-0517 TC Dusky Green</t>
  </si>
  <si>
    <t>17-0625 TC Boa</t>
  </si>
  <si>
    <t>17-0627 TC Dried Herb</t>
  </si>
  <si>
    <t>17-1019 TC Elmwood</t>
  </si>
  <si>
    <t>17-0620 TC Aloe</t>
  </si>
  <si>
    <t>16-0526 TC Cedar</t>
  </si>
  <si>
    <t>18-0622 TC Olive Drab</t>
  </si>
  <si>
    <t>18-0629 TC Lizard</t>
  </si>
  <si>
    <t>18-0627 TC Fir Green</t>
  </si>
  <si>
    <t>18-0724 TC Gothic Olive</t>
  </si>
  <si>
    <t>18-0830 TC Butternut</t>
  </si>
  <si>
    <t>18-0825 TC Nutria</t>
  </si>
  <si>
    <t>19-0622 TC Military Olive</t>
  </si>
  <si>
    <t>19-0516 TC Dark Olive</t>
  </si>
  <si>
    <t>15-6410 TC Moss Gray</t>
  </si>
  <si>
    <t>14-6408 TC Abbey Stone</t>
  </si>
  <si>
    <t>18-0521 TC Burnt Olive</t>
  </si>
  <si>
    <t>18-0523 TC Winter Moss</t>
  </si>
  <si>
    <t>19-0512 TC Ivy Green</t>
  </si>
  <si>
    <t>19-0515 TC Olive Night</t>
  </si>
  <si>
    <t>19-0511 TC Grape Leaf</t>
  </si>
  <si>
    <t>13-1012 TC Frosted Almond</t>
  </si>
  <si>
    <t>14-1012 TC Champagne Beige</t>
  </si>
  <si>
    <t>16-0836 TC Rich Gold</t>
  </si>
  <si>
    <t>16-1325 TC Copper</t>
  </si>
  <si>
    <t>18-1537 TC Copper Coin</t>
  </si>
  <si>
    <t xml:space="preserve">100% polyester Chiffon/am crep printed, 55 gsm </t>
  </si>
  <si>
    <t>Asas</t>
  </si>
  <si>
    <t xml:space="preserve">100% polyester Chiffon/crep printed,55 gsm </t>
  </si>
  <si>
    <t>Color Name</t>
  </si>
  <si>
    <t>Pantone Full Name</t>
  </si>
  <si>
    <t>Pantone 19-4006 TCX</t>
  </si>
  <si>
    <t>Hood</t>
  </si>
  <si>
    <t>Vortex</t>
  </si>
  <si>
    <t>Zain</t>
  </si>
  <si>
    <t>2016-Girly</t>
  </si>
  <si>
    <t>Model 6</t>
  </si>
  <si>
    <t>American Crepe</t>
  </si>
  <si>
    <t>Particulars</t>
  </si>
  <si>
    <t>Consumption/pcs</t>
  </si>
  <si>
    <t>Fabric Cost(43-44'')</t>
  </si>
  <si>
    <t>Lining Cost(Dyed Fabric,Including Shrinkage)</t>
  </si>
  <si>
    <t>Knitted Fabric Cost(42'')</t>
  </si>
  <si>
    <t>Stitching Cost</t>
  </si>
  <si>
    <t>Accessories(Includes Tags,labels,packing,carton,infocards)</t>
  </si>
  <si>
    <t>Softner Washing</t>
  </si>
  <si>
    <t>QC Charge</t>
  </si>
  <si>
    <t>Profit(10%)</t>
  </si>
  <si>
    <t>Chiffon/Georgette</t>
  </si>
  <si>
    <t>Pantone 19-3908 TCX</t>
  </si>
  <si>
    <t>Pantone 19-4024 TCX</t>
  </si>
  <si>
    <t>Pantone 19-1522 TCX</t>
  </si>
  <si>
    <t>Pantone 19-1725 TCX</t>
  </si>
  <si>
    <t>Pantone 18-1438 TCX</t>
  </si>
  <si>
    <t>Pantone 18-1619 TCX</t>
  </si>
  <si>
    <t>Pantone 19-2524 TCX</t>
  </si>
  <si>
    <t>Pantone 19-3528 TCX</t>
  </si>
  <si>
    <t>Pantone 19-2420 TCX</t>
  </si>
  <si>
    <t>Pantone 18-1312 TCX</t>
  </si>
  <si>
    <t>Pantone 19-1213 TCX</t>
  </si>
  <si>
    <t>Pantone 17-0808 TCX</t>
  </si>
  <si>
    <t>Pantone 15-1040 TCX</t>
  </si>
  <si>
    <t>Pantone 18-0930 TCX</t>
  </si>
  <si>
    <t>Pantone 15-0927 TCX</t>
  </si>
  <si>
    <t>Pantone 17-0510 TCX</t>
  </si>
  <si>
    <t>Pantone 17-1312 TCX</t>
  </si>
  <si>
    <t>Pantone 14-1208 TCX</t>
  </si>
  <si>
    <t>Pantone 14-1307 TCX</t>
  </si>
  <si>
    <t>Pantone 16-3905 TCX</t>
  </si>
  <si>
    <t>Pantone 17-4014 TCX</t>
  </si>
  <si>
    <t>Pantone 14-5002 TCX</t>
  </si>
  <si>
    <t>Pantone 15-4502 TCX</t>
  </si>
  <si>
    <t>Pantone 11-0103 TCX</t>
  </si>
  <si>
    <t>Pantone 11-0601 TCX</t>
  </si>
  <si>
    <t>Pantone 11-4202 TCX</t>
  </si>
  <si>
    <t>Pantone 11-0701 TCX</t>
  </si>
  <si>
    <t>Pantone 17-5641 TCX</t>
  </si>
  <si>
    <t>Pantone 12-0752 TCX</t>
  </si>
  <si>
    <t>Pantone 19-2434 TCX</t>
  </si>
  <si>
    <t>Pantone 18-3340 TCX</t>
  </si>
  <si>
    <t>Pantone 13-4810 TCX</t>
  </si>
  <si>
    <t>Pantone 15-3919 TCX</t>
  </si>
  <si>
    <t>Pantone 13-1520 TCX</t>
  </si>
  <si>
    <t>Pantone 15-0146 TCX</t>
  </si>
  <si>
    <t>Pantone 17-1564 TCX</t>
  </si>
  <si>
    <t>Pantone 16-1641 TCX</t>
  </si>
  <si>
    <t>Pantone 19-4049 TCX</t>
  </si>
  <si>
    <t>Pantone 19-1652 TCX</t>
  </si>
  <si>
    <t>Pantone 19-1764 TCX</t>
  </si>
  <si>
    <t>Pantone 17-1614 TCX</t>
  </si>
  <si>
    <t>Pantone 17-4919 TCX</t>
  </si>
  <si>
    <t>Pantone 19-4914 TCX</t>
  </si>
  <si>
    <t>Black Beauty</t>
  </si>
  <si>
    <t>19-3911 TC Black Beauty</t>
  </si>
  <si>
    <t>Pantone 17-4028 TCX</t>
  </si>
  <si>
    <t>Pantone 14-4122 TCX</t>
  </si>
  <si>
    <t>Pantone 17-3240 TCX</t>
  </si>
  <si>
    <t>Pantone 18-5845 TCX</t>
  </si>
  <si>
    <t>Pantone 14-0952 TCX</t>
  </si>
  <si>
    <t>Pantone 17-3914 TCX</t>
  </si>
  <si>
    <t>Pantone 18-1550 TCX</t>
  </si>
  <si>
    <t>Pantone 16-1318 TCX</t>
  </si>
  <si>
    <t>Pantone 18-1630 TCX</t>
  </si>
  <si>
    <t>Pantone 18-1340 TCX</t>
  </si>
  <si>
    <t>Riverside</t>
  </si>
  <si>
    <t>Airy Blue</t>
  </si>
  <si>
    <t>Bodacious</t>
  </si>
  <si>
    <t>Spicy Mustard</t>
  </si>
  <si>
    <t>Lush Meadow</t>
  </si>
  <si>
    <t>Sharkskin</t>
  </si>
  <si>
    <t>Kind</t>
  </si>
  <si>
    <t>P</t>
  </si>
  <si>
    <t>S</t>
  </si>
  <si>
    <t>Lite Satin</t>
  </si>
  <si>
    <t>Cool Satin</t>
  </si>
  <si>
    <t>Japan Satin</t>
  </si>
  <si>
    <t>FS</t>
  </si>
  <si>
    <t>Viscose Satin 65</t>
  </si>
  <si>
    <t>Satin Crepe 65</t>
  </si>
  <si>
    <t>Shining Crepe 65</t>
  </si>
  <si>
    <t>PolyMoss 60</t>
  </si>
  <si>
    <t>Shiny Georgette</t>
  </si>
  <si>
    <t>VS</t>
  </si>
  <si>
    <t>SG</t>
  </si>
  <si>
    <t>Extension</t>
  </si>
  <si>
    <t>Flat Chiffon 55</t>
  </si>
  <si>
    <t>FC</t>
  </si>
  <si>
    <t>FJ</t>
  </si>
  <si>
    <t>Chiffon studs 5</t>
  </si>
  <si>
    <t>Kit</t>
  </si>
  <si>
    <t xml:space="preserve">95% Viscose 5% Lycra Vortex yarn, 160-170 gsm  </t>
  </si>
  <si>
    <t>100% Cotton Voile 80X80/88X66 or 80x80/84x64, 50-55 gsm</t>
  </si>
  <si>
    <t>Li</t>
  </si>
  <si>
    <t>Cotton Voile Lining</t>
  </si>
  <si>
    <t>Product</t>
  </si>
  <si>
    <t xml:space="preserve">100% polyester GGT, 60 gsm </t>
  </si>
  <si>
    <t>E</t>
  </si>
  <si>
    <t>X</t>
  </si>
  <si>
    <t>100% Viscose 65 gsm</t>
  </si>
  <si>
    <t>100% Polyester Satin/Japan Satin 60-85 gsm</t>
  </si>
  <si>
    <t>100% polyester American Crepe, 75 gsm</t>
  </si>
  <si>
    <t>scarf and inner and all items in BOM</t>
  </si>
  <si>
    <t>100% Polyester Moss with shine 60gsm</t>
  </si>
  <si>
    <t>SGG</t>
  </si>
  <si>
    <t>PGG</t>
  </si>
  <si>
    <t>SFF</t>
  </si>
  <si>
    <t>PFF</t>
  </si>
  <si>
    <t>SVC</t>
  </si>
  <si>
    <t>PVC</t>
  </si>
  <si>
    <t>100% polyester Plain Chiffon 55 gsm with studs - 5 cm apart</t>
  </si>
  <si>
    <t>SFJ</t>
  </si>
  <si>
    <t>PSG</t>
  </si>
  <si>
    <t>SFC</t>
  </si>
  <si>
    <t>PFC</t>
  </si>
  <si>
    <t xml:space="preserve">100% polyester Printed Flat Chiffon, 55 gsm </t>
  </si>
  <si>
    <t xml:space="preserve">100% polyester Plain Flat Chiffon, 55 gsm </t>
  </si>
  <si>
    <t>Crepe AM</t>
  </si>
  <si>
    <t>Polyester 65x180 cm  - same as sample supplied # kc23482</t>
  </si>
  <si>
    <t>Polyester 65x180 cm  - same as sample supplied # kc23483</t>
  </si>
  <si>
    <t>100% Cotton 65x180 cm  - same as sample supplied # kc23485</t>
  </si>
  <si>
    <t>Polyester 65x180 cm  - same as sample supplied # kc23488</t>
  </si>
  <si>
    <t>100% Cotton 65x180 cm  - same as sample supplied # kc23490</t>
  </si>
  <si>
    <t>100% Cotton 65x180 cm  - same as sample supplied # kc23497</t>
  </si>
  <si>
    <t>100% Cotton 65x180 cm  - same as sample supplied # kc23499</t>
  </si>
  <si>
    <t>NL</t>
  </si>
  <si>
    <t>NQ</t>
  </si>
  <si>
    <t>B0</t>
  </si>
  <si>
    <t>B7</t>
  </si>
  <si>
    <t>B8</t>
  </si>
  <si>
    <t>B5</t>
  </si>
  <si>
    <t>viscose gauze 52*38 - 65X180 cm - With Embroidery # NP-L</t>
  </si>
  <si>
    <t>100% viscose 52*38 - 65X180 cm - same as sample supplied # NP-Q</t>
  </si>
  <si>
    <t>COTTON 100*100 - 65X180 cm - same as sample supplied # TP/SH/SC/3561</t>
  </si>
  <si>
    <t>COTTON 100*100 - 130X130 cm - same as sample supplied # TP/SH/SC/3604</t>
  </si>
  <si>
    <t>VISCOSE 52*38 - 65X180 cm - Tassels and golden embroidery # BSS-2140</t>
  </si>
  <si>
    <t>VISCOSE 52*38 - 65X180 cm - same as sample supplied # BSS-7</t>
  </si>
  <si>
    <t>SILK 65x180 cm - same as sample supplied # TP/SH/SC/3611</t>
  </si>
  <si>
    <t>SILK 130X130 cm - same as sample supplied # BSS-5</t>
  </si>
  <si>
    <t>SILK 65X180 cm - same as sample supplied # TP/SH/SC/3570</t>
  </si>
  <si>
    <t>VISCOSE 52*38 - 65X180 cm - same as sample supplied # BSS-8</t>
  </si>
  <si>
    <t>Classic Shawl</t>
  </si>
  <si>
    <t>CLS</t>
  </si>
  <si>
    <t>Includes one shawl as per specs stated in BOM</t>
  </si>
  <si>
    <t>NP-L</t>
  </si>
  <si>
    <t>NP-Q</t>
  </si>
  <si>
    <t>TP/SH/SC/3561</t>
  </si>
  <si>
    <t>TP/SH/SC/3604</t>
  </si>
  <si>
    <t>BSS-2140</t>
  </si>
  <si>
    <t>BSS-7</t>
  </si>
  <si>
    <t>BSS-8</t>
  </si>
  <si>
    <t>TP/SH/SC/3611</t>
  </si>
  <si>
    <t>BSS-5</t>
  </si>
  <si>
    <t>TP/SH/SC/3570</t>
  </si>
  <si>
    <t>kc23482</t>
  </si>
  <si>
    <t>kc23483</t>
  </si>
  <si>
    <t>kc23485</t>
  </si>
  <si>
    <t>kc23488</t>
  </si>
  <si>
    <t>kc23490</t>
  </si>
  <si>
    <t>kc23499</t>
  </si>
  <si>
    <t>kc23497</t>
  </si>
  <si>
    <t xml:space="preserve">100% polyester Satin GGT 60 gsm </t>
  </si>
  <si>
    <t>Georgette Satin</t>
  </si>
  <si>
    <t>GN</t>
  </si>
  <si>
    <t>100% polyester, Moss 70-75 gsm</t>
  </si>
  <si>
    <t>GGT Satin 60</t>
  </si>
  <si>
    <t xml:space="preserve">100% polyester GGT Satin 60 gsm </t>
  </si>
  <si>
    <t>PolyMoss 70</t>
  </si>
  <si>
    <t>Smooth Chiffon</t>
  </si>
  <si>
    <t xml:space="preserve">Crinkled Chiffon </t>
  </si>
  <si>
    <t>17-3914 TC Sharkskin</t>
  </si>
  <si>
    <t>100% Cotton 65x180 cm  - Embroidery and Tassels # kc23485</t>
  </si>
  <si>
    <t>100% Cotton 65x180 cm  -  # kc23490</t>
  </si>
  <si>
    <t>100% Cotton 65x180 cm  - Tassels # kc23497</t>
  </si>
  <si>
    <t>100% Cotton 65x180 cm  - Tassels # kc23499</t>
  </si>
  <si>
    <t>100% Viscose 52*38 - 65X180 cm - Fringes # NP-Q</t>
  </si>
  <si>
    <t>100% Viscose gauze 52*38 - 65X180 cm - Embroidery # NP-L</t>
  </si>
  <si>
    <t>100% COTTON 100*100 - 65X180 cm - Tassels # TP/SH/SC/3561</t>
  </si>
  <si>
    <t>100% COTTON 100*100 - 130X130 cm - Embroidery and Tassels # TP/SH/SC/3604</t>
  </si>
  <si>
    <t>100% VISCOSE 52*38 - 65X180 cm - Embroidery, Sequins and Tassels # BSS-2140</t>
  </si>
  <si>
    <t>100% VISCOSE 52*38 - 65X180 cm - Fringes # BSS-7</t>
  </si>
  <si>
    <t>100% VISCOSE 52*38 - 65X180 cm -Fringes # BSS-8</t>
  </si>
  <si>
    <t>100% Natural SILK 130X130 cm -  # BSS-5</t>
  </si>
  <si>
    <t>100% Natural SILK 65X180 cm - Embroidery # TP/SH/SC/3570</t>
  </si>
  <si>
    <t>100% Polyester 65x180 cm  - Tassels # kc23482</t>
  </si>
  <si>
    <t>100% Polyester 65x180 cm  - Tassels # kc23483</t>
  </si>
  <si>
    <t>100% Polyester 65x180 cm  - Fringes # kc23488</t>
  </si>
  <si>
    <t>Long Polyester &amp; Tassels</t>
  </si>
  <si>
    <t>Long Viscose &amp; Embroidery</t>
  </si>
  <si>
    <t>Long Viscose &amp; Fringes</t>
  </si>
  <si>
    <t>Long Cotton &amp; Tassels</t>
  </si>
  <si>
    <t>Square Cotton &amp; Embroidery &amp; Tassels</t>
  </si>
  <si>
    <t>Long Viscose &amp; Embroidery &amp; Sequins &amp; Tassels</t>
  </si>
  <si>
    <t>Square SILK &amp; Tassels</t>
  </si>
  <si>
    <t>Long SILK &amp; Embroidery &amp; Sequins</t>
  </si>
  <si>
    <t>Long, Cotton &amp; Embroidery &amp; Tassels</t>
  </si>
  <si>
    <t>Long Polyester &amp; Fringes</t>
  </si>
  <si>
    <t>Long, Cotton</t>
  </si>
  <si>
    <t>Long, Cotton &amp; Tassels</t>
  </si>
  <si>
    <t>100% Polyester Moss 70 gsm</t>
  </si>
  <si>
    <t xml:space="preserve">100% polyester Crinkled Chiffon, 50-55 gsm </t>
  </si>
  <si>
    <t>100% polyester American Crepe, 70-75 gsm</t>
  </si>
  <si>
    <t>RV</t>
  </si>
  <si>
    <t>Ryon Natural Fiber</t>
  </si>
  <si>
    <t>100% Rayon Viscose 80s, 60 gsm</t>
  </si>
  <si>
    <t>Pantone 18-1210 TCX</t>
  </si>
  <si>
    <t>Pantone 18-5102 TCX</t>
  </si>
  <si>
    <t>Pantone 18-0601 TCX</t>
  </si>
  <si>
    <t>Pantone 18-5210 TCX</t>
  </si>
  <si>
    <t>Pantone 18-3905 TCX</t>
  </si>
  <si>
    <t>Pantone 13-0002 TCX</t>
  </si>
  <si>
    <t>Pantone 16-3800 TCX</t>
  </si>
  <si>
    <t>Pantone 16-3801 TCX</t>
  </si>
  <si>
    <t>Pantone 14-1508 TCX</t>
  </si>
  <si>
    <t>Pantone 14-1506 TCX</t>
  </si>
  <si>
    <t>Pantone 14-1305 TCX</t>
  </si>
  <si>
    <t>Pantone 18-1706 TCX</t>
  </si>
  <si>
    <t>Pantone 17-3810 TCX</t>
  </si>
  <si>
    <t>Pantone 17-3812 TCX</t>
  </si>
  <si>
    <t>Pantone 17-3802 TCX</t>
  </si>
  <si>
    <t>Pantone 16-3907 TCX</t>
  </si>
  <si>
    <t>Pantone 18-3933 TCX</t>
  </si>
  <si>
    <t>Pantone 17-3933 TCX</t>
  </si>
  <si>
    <t>Pantone 18-3916 TCX</t>
  </si>
  <si>
    <t>Pantone 16-4010 TCX</t>
  </si>
  <si>
    <t>Pantone 19-3929 TCX</t>
  </si>
  <si>
    <t>Pantone 17-4412 TCX</t>
  </si>
  <si>
    <t>Pantone 17-4911 TCX</t>
  </si>
  <si>
    <t>Pantone 19-5212 TCX</t>
  </si>
  <si>
    <t>Pantone 19-5406 TCX</t>
  </si>
  <si>
    <t>Pantone 19-0309 TCX</t>
  </si>
  <si>
    <t>Pantone 17-6206 TCX</t>
  </si>
  <si>
    <t>Pantone 18-0515 TCX</t>
  </si>
  <si>
    <t>Shahi PO 18</t>
  </si>
  <si>
    <t>ID PO 24</t>
  </si>
  <si>
    <t>SB 2</t>
  </si>
  <si>
    <t>100% Natural SILK 130X130 cm - Tassels # TP/SH/SC/3611</t>
  </si>
  <si>
    <t>Square SILK</t>
  </si>
  <si>
    <t>100% polyester Crepe Satin 45x45/200x80, 65 gsm</t>
  </si>
  <si>
    <t>CO</t>
  </si>
  <si>
    <t>Crepe Satin</t>
  </si>
  <si>
    <t>Rayon 80s/60gsm</t>
  </si>
  <si>
    <t>Crepe Satin 45s/65gsm</t>
  </si>
  <si>
    <t>Brazilian Sand</t>
  </si>
  <si>
    <t>100% polyester Flat Chiffon 55 gsm with Studs 5 cm apart.</t>
  </si>
  <si>
    <t>Flat Chiffon with Jewels</t>
  </si>
  <si>
    <t>Mango Mojito</t>
  </si>
  <si>
    <t>100% cotton BLUE WAVES with trim - CT</t>
  </si>
  <si>
    <t xml:space="preserve">100% polyester Chiffon/crep plain, 55 gsm </t>
  </si>
  <si>
    <t xml:space="preserve">100% polyester Satin GGT Plain 60 gsm </t>
  </si>
  <si>
    <t>SILK Digital Printed, 130X130 cm</t>
  </si>
  <si>
    <t>S1</t>
  </si>
  <si>
    <t>D</t>
  </si>
  <si>
    <t>DigitalSilk TP/SH/SC/3611</t>
  </si>
  <si>
    <t>Square SILK 130x130 cm with Tassels</t>
  </si>
  <si>
    <t>100% polyester Printed Chiffon 55 gsm with studs - 5 cm apart</t>
  </si>
  <si>
    <t>Pantone X</t>
  </si>
  <si>
    <t>M19m</t>
  </si>
  <si>
    <t>TajMaxi</t>
  </si>
  <si>
    <t>TJMP</t>
  </si>
  <si>
    <t>TJMS</t>
  </si>
  <si>
    <t>TJM</t>
  </si>
  <si>
    <t xml:space="preserve">100% polyester Satin GGT printed 60 gsm </t>
  </si>
  <si>
    <t>M19</t>
  </si>
  <si>
    <t>Taj</t>
  </si>
  <si>
    <t>TJSP</t>
  </si>
  <si>
    <t>TJSS</t>
  </si>
  <si>
    <t>TJS</t>
  </si>
  <si>
    <t>100% Poly (Art no : XT-1881A) LOHAS, 57/58", 85GSM</t>
  </si>
  <si>
    <t>100% Poly (Art no : XT-1856B) LOHAS, 59/60", 85GSM</t>
  </si>
  <si>
    <t>LOHAS 85S</t>
  </si>
  <si>
    <t>LOHAS 85G</t>
  </si>
  <si>
    <t>SL</t>
  </si>
  <si>
    <t>Silver Georgette</t>
  </si>
  <si>
    <t>Gold Georgette</t>
  </si>
  <si>
    <t>M6l</t>
  </si>
  <si>
    <t>Model 6LB</t>
  </si>
  <si>
    <t>Chiffon--Plain Colors</t>
  </si>
  <si>
    <t>Chiffon--Printed Fabric</t>
  </si>
  <si>
    <t>Amount</t>
  </si>
  <si>
    <t>Fabric Cost(Inclusive all)</t>
  </si>
  <si>
    <t>Knitted Fabric Cost</t>
  </si>
  <si>
    <t>Chiffon--White Qty:1000pcs</t>
  </si>
  <si>
    <t>Fabric cost   140</t>
  </si>
  <si>
    <t>Lining cost.    0(as we are not using lining )</t>
  </si>
  <si>
    <t>Knitted cost.  40</t>
  </si>
  <si>
    <t>Stitching.        75</t>
  </si>
  <si>
    <t>Washing.         40</t>
  </si>
  <si>
    <t>Accessories.    15</t>
  </si>
  <si>
    <t>QC.                    5</t>
  </si>
  <si>
    <t>Profit.               31</t>
  </si>
  <si>
    <t>Total.               346/-</t>
  </si>
  <si>
    <t>Poly satin GGT Digital Print </t>
  </si>
  <si>
    <t>40 gsm 100% silk</t>
  </si>
  <si>
    <t>Silk 40</t>
  </si>
  <si>
    <t>S4</t>
  </si>
  <si>
    <t>Rich Silk</t>
  </si>
  <si>
    <t>LL</t>
  </si>
  <si>
    <t>Modal 60sx60s/70x40 - 65X180 cm</t>
  </si>
  <si>
    <t>Long Modal &amp; Tassels</t>
  </si>
  <si>
    <t>100% Modal 60sx60s/70x40 - 65X180 cm</t>
  </si>
  <si>
    <t>kc-b-1</t>
  </si>
  <si>
    <t>Basic Smooth Chiffon</t>
  </si>
  <si>
    <t>xx</t>
  </si>
  <si>
    <t>100% Silk, 40 gsm with gift box(with woven ribbn &amp; butter paper) ,Print Tags ,Hangtag Exclusive (3MM),post card,black sticker.</t>
  </si>
  <si>
    <t>Flat Chiffon BASICS</t>
  </si>
  <si>
    <t>Premium Plain</t>
  </si>
  <si>
    <t>100% polyester Digital Printed Flat Chiffon 55 gsm</t>
  </si>
  <si>
    <t>Y</t>
  </si>
  <si>
    <t>Z</t>
  </si>
  <si>
    <t>T</t>
  </si>
  <si>
    <t>W</t>
  </si>
  <si>
    <t>Plain Weaved</t>
  </si>
  <si>
    <t>Class</t>
  </si>
  <si>
    <t>Premium</t>
  </si>
  <si>
    <t>Standard</t>
  </si>
  <si>
    <t>Plain with Embroidery and Pearls</t>
  </si>
  <si>
    <t>Printed With Beads</t>
  </si>
  <si>
    <t>Classic Shawl Square 90x90</t>
  </si>
  <si>
    <t>CLL</t>
  </si>
  <si>
    <t>CLR</t>
  </si>
  <si>
    <t>Classic Shawl Square 130x130</t>
  </si>
  <si>
    <t>Classic Shawl Rectangle 185x70</t>
  </si>
  <si>
    <t>K</t>
  </si>
  <si>
    <t>Silk</t>
  </si>
  <si>
    <t>C</t>
  </si>
  <si>
    <t>Shawl</t>
  </si>
  <si>
    <t>B1S</t>
  </si>
  <si>
    <t>B2S</t>
  </si>
  <si>
    <t>B1M</t>
  </si>
  <si>
    <t>B1L</t>
  </si>
  <si>
    <t>B2M</t>
  </si>
  <si>
    <t>B2L</t>
  </si>
  <si>
    <t>Tunic Ruffles Small</t>
  </si>
  <si>
    <t>Tunic  Vital Small</t>
  </si>
  <si>
    <t>Tunic Ruffles Medium</t>
  </si>
  <si>
    <t>Tunic  Vital Medium</t>
  </si>
  <si>
    <t>Tunic Ruffles Large</t>
  </si>
  <si>
    <t>Tunic  Vital Large</t>
  </si>
  <si>
    <t>Tunic  Vital X Large</t>
  </si>
  <si>
    <t>Tunic Ruffles X Large</t>
  </si>
  <si>
    <t>R6</t>
  </si>
  <si>
    <t>Rayon Natural Fiber</t>
  </si>
  <si>
    <t>100% Rayon Viscose 60s, 60 gsm</t>
  </si>
  <si>
    <t>Rayon 60s</t>
  </si>
  <si>
    <t>B1X</t>
  </si>
  <si>
    <t>B2X</t>
  </si>
  <si>
    <t>Scarves - Harmonized Code 621490</t>
  </si>
  <si>
    <t>Blouses - Harmonized Code 620640</t>
  </si>
  <si>
    <t>100% polyester Printed Flat Chiffon, 55 gsm with special Tassel</t>
  </si>
  <si>
    <t>100% polyester Plain Flat Chiffon, 55 gsm with special Tassel</t>
  </si>
  <si>
    <t>100% polyester Printed Embroidered Flat Chiffon, 55 gsm with special Tassel</t>
  </si>
  <si>
    <t>100% polyester Plain With Pearls Flat Chiffon, 55 gsm with special Tassel</t>
  </si>
  <si>
    <t>Q</t>
  </si>
  <si>
    <t>Plain With Tassels</t>
  </si>
  <si>
    <t>Silk 30</t>
  </si>
  <si>
    <t>S3</t>
  </si>
  <si>
    <t>100% Silk, 30 gsm with gift box(with woven ribbn &amp; butter paper) ,Print Tags ,Hangtag Exclusive (3MM),post card,black sticker.</t>
  </si>
  <si>
    <t>FreightMode</t>
  </si>
  <si>
    <t>Air</t>
  </si>
  <si>
    <t>Sea</t>
  </si>
  <si>
    <t>Truck</t>
  </si>
  <si>
    <t>Countries</t>
  </si>
  <si>
    <t>Malaysia</t>
  </si>
  <si>
    <t>Lebanon</t>
  </si>
  <si>
    <t>LB</t>
  </si>
  <si>
    <t>MY</t>
  </si>
  <si>
    <t>BR</t>
  </si>
  <si>
    <t>Indonesia</t>
  </si>
  <si>
    <t>ID</t>
  </si>
  <si>
    <t>UAE</t>
  </si>
  <si>
    <t>UE</t>
  </si>
  <si>
    <t>Kuwait</t>
  </si>
  <si>
    <t>KU</t>
  </si>
  <si>
    <t>Singapore</t>
  </si>
  <si>
    <t>Brunei Darussalam</t>
  </si>
  <si>
    <t>Crepe Chiffon</t>
  </si>
  <si>
    <t>100% polyester Crepe Chiffon, 65 gsm</t>
  </si>
  <si>
    <t>CF</t>
  </si>
  <si>
    <t>BOKITTA NEW COSTINGS WITHOUT TASSLE</t>
  </si>
  <si>
    <t>VOILA</t>
  </si>
  <si>
    <t>VOILA MAXI</t>
  </si>
  <si>
    <t>CHIC</t>
  </si>
  <si>
    <t xml:space="preserve">CHIC MAXI </t>
  </si>
  <si>
    <t>Original</t>
  </si>
  <si>
    <t>BEST PRICE</t>
  </si>
  <si>
    <r>
      <t>FINAL PRICE 6</t>
    </r>
    <r>
      <rPr>
        <b/>
        <vertAlign val="superscript"/>
        <sz val="15"/>
        <color indexed="18"/>
        <rFont val="Arial"/>
        <family val="2"/>
      </rPr>
      <t>th</t>
    </r>
    <r>
      <rPr>
        <b/>
        <sz val="15"/>
        <color indexed="18"/>
        <rFont val="Arial"/>
        <family val="2"/>
      </rPr>
      <t xml:space="preserve"> FEB.</t>
    </r>
  </si>
  <si>
    <t>Required Price</t>
  </si>
  <si>
    <t>PRINTED CHIFFON WITH TRADLE EMBROIDERY</t>
  </si>
  <si>
    <t>PRINTED CHIFFON WITH BEAD HANDWORK ON FLOWER</t>
  </si>
  <si>
    <t xml:space="preserve">SOLID CHIFFON WITH EMB AND Hot Fix PEARL  as swatch sent </t>
  </si>
  <si>
    <t>JAQUARD FABRIC</t>
  </si>
  <si>
    <t xml:space="preserve">TWO Piece Tunic - 60's Modal 3K pcs per style </t>
  </si>
  <si>
    <t>Ruffle Slv Tunic - 60's modal</t>
  </si>
  <si>
    <t>KCPO2</t>
  </si>
  <si>
    <t>code</t>
  </si>
  <si>
    <t>Image</t>
  </si>
  <si>
    <t>Print Tags</t>
  </si>
  <si>
    <t>Hangtag Exclusive (3MM)</t>
  </si>
  <si>
    <t>Tassals</t>
  </si>
  <si>
    <t>Box(with ribbn &amp; butter paper)@ 64</t>
  </si>
  <si>
    <t>INNER FOR Andalucia scarfs</t>
  </si>
  <si>
    <t>post card</t>
  </si>
  <si>
    <t>Sticker @</t>
  </si>
  <si>
    <t>TOTAL T/B add in the PO</t>
  </si>
  <si>
    <t>Wash Care Lay out</t>
  </si>
  <si>
    <t>bok17-020</t>
  </si>
  <si>
    <t>No Print Tags a/w not recd.</t>
  </si>
  <si>
    <t>No Inner</t>
  </si>
  <si>
    <t>No Post card a/w not recd.</t>
  </si>
  <si>
    <t>bok17-023</t>
  </si>
  <si>
    <t>bok17-025</t>
  </si>
  <si>
    <t>bok17-022</t>
  </si>
  <si>
    <t>bok 17-001</t>
  </si>
  <si>
    <t>bok 17-002</t>
  </si>
  <si>
    <t>bok 17-004</t>
  </si>
  <si>
    <t>bok 17-013</t>
  </si>
  <si>
    <t>Bok 17-001 Hijab</t>
  </si>
  <si>
    <t>Required ASAP</t>
  </si>
  <si>
    <t>Bok 17-002 Hijab</t>
  </si>
  <si>
    <t>Bok 17-004 Hijab</t>
  </si>
  <si>
    <t>Bok 17-013 Hijab</t>
  </si>
  <si>
    <t>KCPO3</t>
  </si>
  <si>
    <t>Fabric up charge</t>
  </si>
  <si>
    <t>Hangtag Exclusive(3MM)</t>
  </si>
  <si>
    <t>Classic InfoCard Malaysia</t>
  </si>
  <si>
    <t>bok17-035</t>
  </si>
  <si>
    <t>bok17-036</t>
  </si>
  <si>
    <t>SILK Digital Printed, 130X130 cm with inner</t>
  </si>
  <si>
    <t>DigitalSilk TP/SH/SC/3611/I</t>
  </si>
  <si>
    <t>100% Natural SILK 130X130 cm - Tassels # TP/SH/SC/3611/I</t>
  </si>
  <si>
    <t>FABRIC DETAILS</t>
  </si>
  <si>
    <t>Plain 100% Poly Multy Chiffon CS-1130 AOP</t>
    <phoneticPr fontId="18" type="noConversion"/>
  </si>
  <si>
    <t>Plain 100% Poly Multy Chiffon CS-1130 Solid</t>
    <phoneticPr fontId="18" type="noConversion"/>
  </si>
  <si>
    <t>Plain 100% Poly Foil 
CS-1110F-68 Silver Glitter</t>
    <phoneticPr fontId="18" type="noConversion"/>
  </si>
  <si>
    <t>Plain 100% Poly Foil 
CS-1110F-68 Black Glitter</t>
    <phoneticPr fontId="18" type="noConversion"/>
  </si>
  <si>
    <t>Fabric</t>
    <phoneticPr fontId="10" type="noConversion"/>
  </si>
  <si>
    <t>Placement Print</t>
    <phoneticPr fontId="18" type="noConversion"/>
  </si>
  <si>
    <t>Fabric Price</t>
  </si>
  <si>
    <t>MODEL 2 - VOILA! (M2)</t>
    <phoneticPr fontId="18" type="noConversion"/>
  </si>
  <si>
    <t>FOB GARMENT PRICE (US$/PC)</t>
  </si>
  <si>
    <t>MODEL 6 -VOILA!MAXI! (M6)</t>
    <phoneticPr fontId="18" type="noConversion"/>
  </si>
  <si>
    <t>MODEL 12 - CHIC! (M12)</t>
    <phoneticPr fontId="18" type="noConversion"/>
  </si>
  <si>
    <t>MODEL 12m - CHIC!MAXI! (M12m)</t>
    <phoneticPr fontId="18" type="noConversion"/>
  </si>
  <si>
    <t xml:space="preserve">100% polyester Chiffon/crep plain Yoryu, 55 gsm </t>
  </si>
  <si>
    <t xml:space="preserve">100% polyester Chiffon/am crep printed Y , 55 gsm </t>
  </si>
  <si>
    <t>ELEGANCE</t>
  </si>
  <si>
    <t>SWEET GARDEN</t>
  </si>
  <si>
    <t>SALSA</t>
  </si>
  <si>
    <t>RED PLUM</t>
  </si>
  <si>
    <t>SILVER</t>
  </si>
  <si>
    <t>BLACK BEAUTY</t>
  </si>
  <si>
    <t>CHIC MAXI</t>
  </si>
  <si>
    <t xml:space="preserve">Plain 100% Poly Multy Chiffon CS-1130 Solid - Indonesian </t>
  </si>
  <si>
    <t>100% Poly Chiffon Yoryu (Solid), 30D/14F DTY*50D/48F, FDY/122*100, 39GSM, 54/55" CHINA</t>
  </si>
  <si>
    <t xml:space="preserve">100% polyester Chiffon/am crep printed Yoryu , 55 gsm </t>
  </si>
  <si>
    <t>BOKITTA NEW COSTINGS WITH TASSEL AND BOX PRICES</t>
  </si>
  <si>
    <t>NEW PRICE</t>
  </si>
  <si>
    <t>TASSEL PRICE</t>
  </si>
  <si>
    <t>BOX PRICE</t>
  </si>
  <si>
    <t>TOTAL FINAL PRICE</t>
  </si>
  <si>
    <t>PRINTED CHIFFON</t>
  </si>
  <si>
    <t>PRINTED CHIFFON WITH BEADS</t>
  </si>
  <si>
    <t>PLAIN CHIFFON WITH EMBROIDERY AND PEARLS</t>
  </si>
  <si>
    <t>PRINTED CHIFFON WITH TREADLE EMBROIDERY</t>
  </si>
  <si>
    <t>PRICES IN UPDATED PO</t>
  </si>
  <si>
    <t>REMARK</t>
  </si>
  <si>
    <t>Plain 100% Poly Moss Crepe AOP(No Indonesia Portion. Export only)</t>
    <phoneticPr fontId="18" type="noConversion"/>
  </si>
  <si>
    <t>01.05.2018</t>
  </si>
  <si>
    <t>Shell Fabric: 100% Poly Alphino Chiffon 50-55gsm                                         Lining: 100% Cotton Voile</t>
  </si>
  <si>
    <t>Model 2</t>
  </si>
  <si>
    <t>Embriodery with pearls</t>
  </si>
  <si>
    <t>Embriodery + Pearls</t>
  </si>
  <si>
    <t>Softner wash</t>
  </si>
  <si>
    <t>Model 12</t>
  </si>
  <si>
    <t>Model 12m</t>
  </si>
  <si>
    <t>Lite Chiffon</t>
  </si>
  <si>
    <t>06.05.2018</t>
  </si>
  <si>
    <t>Chiffon-Plain colors</t>
  </si>
  <si>
    <t>Normal wash</t>
  </si>
  <si>
    <t>Basic chiffon-Plain colors</t>
  </si>
  <si>
    <t>BOX</t>
  </si>
  <si>
    <t>100% polyester Plain crepe Chiffon, 65 gsm with special Tassel</t>
  </si>
  <si>
    <t>Plain With Applique</t>
  </si>
  <si>
    <t>Plum Truffle</t>
  </si>
  <si>
    <t>TWL</t>
  </si>
  <si>
    <t>Twilly</t>
  </si>
  <si>
    <t>Maritime Blue</t>
  </si>
  <si>
    <t>Date :</t>
  </si>
  <si>
    <t>NO</t>
  </si>
  <si>
    <t xml:space="preserve">FABRICATION </t>
  </si>
  <si>
    <t>YY</t>
  </si>
  <si>
    <t>ITEM PRICE</t>
  </si>
  <si>
    <t>ITEM COST</t>
  </si>
  <si>
    <t>CM</t>
  </si>
  <si>
    <t>ACC</t>
  </si>
  <si>
    <t>Spc1</t>
  </si>
  <si>
    <t>Freight</t>
  </si>
  <si>
    <t>TOTAL</t>
  </si>
  <si>
    <t>MARGIN</t>
  </si>
  <si>
    <t xml:space="preserve">MARGIN </t>
  </si>
  <si>
    <t>FOB</t>
  </si>
  <si>
    <t>Final FOB</t>
  </si>
  <si>
    <t>Final margin $</t>
  </si>
  <si>
    <t xml:space="preserve">Final margin </t>
  </si>
  <si>
    <t xml:space="preserve">CIF </t>
  </si>
  <si>
    <t>Other 3%</t>
  </si>
  <si>
    <t>%</t>
  </si>
  <si>
    <t>$</t>
  </si>
  <si>
    <t>Other 3.00%</t>
    <phoneticPr fontId="13" type="noConversion"/>
  </si>
  <si>
    <t>Style</t>
    <phoneticPr fontId="13" type="noConversion"/>
  </si>
  <si>
    <t>Q'ty</t>
    <phoneticPr fontId="13" type="noConversion"/>
  </si>
  <si>
    <t>Amount</t>
    <phoneticPr fontId="13" type="noConversion"/>
  </si>
  <si>
    <t>Margin</t>
    <phoneticPr fontId="13" type="noConversion"/>
  </si>
  <si>
    <t>M6 VOILA-MAXI</t>
  </si>
  <si>
    <t>Shell  : 100% Poly Crepe Moss (AOP1)</t>
  </si>
  <si>
    <t>75D/36F FDY*75D/48F, FDY/171*86</t>
  </si>
  <si>
    <t>Solid $1.17 / Print $ 1.42-FOB China</t>
    <phoneticPr fontId="13" type="noConversion"/>
  </si>
  <si>
    <t>Weight : 68.5gsm ; CW : 56"</t>
  </si>
  <si>
    <t>Fix Price</t>
    <phoneticPr fontId="13" type="noConversion"/>
  </si>
  <si>
    <t>Price : US$ 1.42/Y FOB SH</t>
  </si>
  <si>
    <t>Offwhite</t>
  </si>
  <si>
    <t>Mills : YSD</t>
  </si>
  <si>
    <t>APPROVED</t>
  </si>
  <si>
    <t>Shell  : Plain 100% Poly Multy Chiffon</t>
  </si>
  <si>
    <t>CS-1130-75gsm-57"</t>
  </si>
  <si>
    <t>Solid $1.15 / Print $ 1.35-FOB JAKARTA</t>
  </si>
  <si>
    <t>Mills : Joytex</t>
  </si>
  <si>
    <t>Shell  : Plain 100% Poly Foil</t>
  </si>
  <si>
    <t>, 57/58", 68GSM</t>
  </si>
  <si>
    <t>Solid $1.45/Print $ 1.65</t>
  </si>
  <si>
    <t>CS-1110F-68-57"</t>
  </si>
  <si>
    <t>SILVER GLITTER</t>
  </si>
  <si>
    <t>Solid $1.5/Print $ 1.7</t>
  </si>
  <si>
    <t>CS-1100F-68-57"</t>
  </si>
  <si>
    <t>BLACK GLITTER</t>
  </si>
  <si>
    <t>Lining : VLCS 13553 NF- Cotton voile</t>
  </si>
  <si>
    <t>TBA</t>
  </si>
  <si>
    <t xml:space="preserve">Weight : 50gsm; CW : 57/58" </t>
  </si>
  <si>
    <t>Mills : VDF</t>
  </si>
  <si>
    <t>Cotton/Span 95/5 Jersey</t>
    <phoneticPr fontId="13" type="noConversion"/>
  </si>
  <si>
    <t>Weight : 150gsm; Width : 61"</t>
  </si>
  <si>
    <t>(Solid, 2 Way Cut, No Matching, No Balance, Add 3% Shrinkage)</t>
  </si>
  <si>
    <t>Price : US$ 1.58/Y CIF JKT /$7.20/KG</t>
  </si>
  <si>
    <t>Mills : OCEAN ASIA</t>
  </si>
  <si>
    <t>QTY : TBA</t>
  </si>
  <si>
    <t>Grand Total</t>
  </si>
  <si>
    <t xml:space="preserve">TRIMS COST </t>
  </si>
  <si>
    <t>DESC</t>
  </si>
  <si>
    <t>PRICE EX-WORK</t>
  </si>
  <si>
    <t>TOTAL COST 3%</t>
  </si>
  <si>
    <t>FREIGHT CHARGE</t>
  </si>
  <si>
    <t>TOTAL COST</t>
  </si>
  <si>
    <t>Supplier</t>
  </si>
  <si>
    <t>Thread DTM</t>
  </si>
  <si>
    <t>SN Unggul</t>
  </si>
  <si>
    <t>Main label Woven</t>
  </si>
  <si>
    <t>Master Label</t>
  </si>
  <si>
    <t>Care Label Printed Satin White -1 layer</t>
  </si>
  <si>
    <t>Elastic,width : 1/4"</t>
  </si>
  <si>
    <t>Gajah putih</t>
  </si>
  <si>
    <t>Color tag</t>
  </si>
  <si>
    <t>FVG</t>
  </si>
  <si>
    <t>QA Tag+String</t>
  </si>
  <si>
    <t>Barcode Label</t>
  </si>
  <si>
    <t>Inlay card</t>
  </si>
  <si>
    <t>Insert card Inlay</t>
  </si>
  <si>
    <t>KK</t>
  </si>
  <si>
    <t>Individual Box</t>
  </si>
  <si>
    <t>SOLAN</t>
  </si>
  <si>
    <t>Clear Tape/ Lakban (50mm width)</t>
  </si>
  <si>
    <t>UD Harum Jaya</t>
  </si>
  <si>
    <t>Carton - 60X40X20CM Flexo Print+Dupon</t>
  </si>
  <si>
    <t>GACHI</t>
  </si>
  <si>
    <t>Blister 14x10.5x3"+2.75" flap</t>
  </si>
  <si>
    <t>Plastic Warp</t>
  </si>
  <si>
    <t>Others</t>
  </si>
  <si>
    <t>Other 3%</t>
    <phoneticPr fontId="13" type="noConversion"/>
  </si>
  <si>
    <t>M12M CHIC-MAXI</t>
  </si>
  <si>
    <t>Solid</t>
    <phoneticPr fontId="13" type="noConversion"/>
  </si>
  <si>
    <t>Print</t>
    <phoneticPr fontId="13" type="noConversion"/>
  </si>
  <si>
    <t>TASSEL</t>
  </si>
  <si>
    <t>M12 CHIC</t>
  </si>
  <si>
    <t>M2 VOILA</t>
  </si>
  <si>
    <t>Plain 100% Poly Multy Chiffon, CS-1130-75gsm-57"</t>
  </si>
  <si>
    <t>100% Poly Crepe Moss (AOP1), 75D/36F FDY*75D/48F, FDY/171*86</t>
  </si>
  <si>
    <t>100% polyester Flat Chiffon with light crinkles, 55 gsm</t>
  </si>
  <si>
    <t>Flat Chiffon 53</t>
  </si>
  <si>
    <t>Smooth Crinkle Chiffon</t>
  </si>
  <si>
    <t>100% polyester Flat Chiffon with light crinkles, 53 gsm</t>
  </si>
  <si>
    <t>01.10.2018</t>
  </si>
  <si>
    <t>Qty: 300pcs Voila Maxi--Small Batch Dyeing</t>
  </si>
  <si>
    <t>Color: Blue/Green</t>
  </si>
  <si>
    <t>Toadstool</t>
  </si>
  <si>
    <t>Printing</t>
  </si>
  <si>
    <t>total/pc</t>
  </si>
  <si>
    <t>pcs</t>
  </si>
  <si>
    <t>total</t>
  </si>
  <si>
    <t>Voila</t>
  </si>
  <si>
    <t>Voila Maxi</t>
  </si>
  <si>
    <t>Chic</t>
  </si>
  <si>
    <t>Chic Maxi</t>
  </si>
  <si>
    <t>Total</t>
  </si>
  <si>
    <t>COO</t>
  </si>
  <si>
    <t>India</t>
  </si>
  <si>
    <t>Begladesh</t>
  </si>
  <si>
    <t>China</t>
  </si>
  <si>
    <t>Roasted Pecan</t>
  </si>
  <si>
    <t>Chiffon Digital Print order--20000pcs 3000-5000pcs per print</t>
  </si>
  <si>
    <t>05.01.2019</t>
  </si>
  <si>
    <t>Shell Fabric: 100% Poly Alphino Chiffon 50 gsm                                        Lining: 100% Cotton Voile</t>
  </si>
  <si>
    <t>60/meter</t>
  </si>
  <si>
    <t>Shell Fabric: 100% Poly Alphino Chiffon 50-55 gsm                                        Lining: 100% Cotton Voile</t>
  </si>
  <si>
    <t>Rotary</t>
  </si>
  <si>
    <t>Digital</t>
  </si>
  <si>
    <t>Accessories(Includes Tags,labels,packing,carton,standard boxes)</t>
  </si>
  <si>
    <t>Printed HD</t>
  </si>
  <si>
    <t>Free Style</t>
  </si>
  <si>
    <t>FSS</t>
  </si>
  <si>
    <t>FSSS</t>
  </si>
  <si>
    <t>FSSP</t>
  </si>
  <si>
    <t>V</t>
  </si>
  <si>
    <t>Printed With Studs</t>
  </si>
  <si>
    <t>COSTING SHEET</t>
  </si>
  <si>
    <t xml:space="preserve">BUYER </t>
  </si>
  <si>
    <t>BOKITTA</t>
  </si>
  <si>
    <t>STYLE NAME</t>
  </si>
  <si>
    <t xml:space="preserve">VOILA </t>
  </si>
  <si>
    <t xml:space="preserve">FABRIC </t>
  </si>
  <si>
    <t>POLY CHIFFON DIGITAL PRINT</t>
  </si>
  <si>
    <t>SIZE RANGE</t>
  </si>
  <si>
    <t>Width</t>
  </si>
  <si>
    <t>AVG MTR</t>
  </si>
  <si>
    <t>TOTAL AVG</t>
  </si>
  <si>
    <t>PRICE OF FABRIC</t>
  </si>
  <si>
    <t>TOTAL FABRIC COST</t>
  </si>
  <si>
    <t>41''</t>
  </si>
  <si>
    <t>COTTON VOILE LINING</t>
  </si>
  <si>
    <t>JERSEY FABRIC</t>
  </si>
  <si>
    <t>56''</t>
  </si>
  <si>
    <t>OTHER COST</t>
  </si>
  <si>
    <t>QUANTITY</t>
  </si>
  <si>
    <t>Price</t>
  </si>
  <si>
    <t xml:space="preserve">EMBROIDERY + CUT WORK </t>
  </si>
  <si>
    <t>STITCHING THREAD</t>
  </si>
  <si>
    <t>FINISHING/ NORMAL WASH</t>
  </si>
  <si>
    <t>TRIMS</t>
  </si>
  <si>
    <t>LABELS + TAGS</t>
  </si>
  <si>
    <t>ML+ WCL</t>
  </si>
  <si>
    <t>TRANSPORT  &amp; DOCUMENTATION</t>
  </si>
  <si>
    <t>TOTAL RAW MATERIAL COST</t>
  </si>
  <si>
    <t xml:space="preserve">OVERHEAD  </t>
  </si>
  <si>
    <t>TOTAL COST (INR)</t>
  </si>
  <si>
    <t>MARK UP</t>
  </si>
  <si>
    <t>NET COST ( INR)</t>
  </si>
  <si>
    <t>TOTAL PRICE QUOTED</t>
  </si>
  <si>
    <t>USD @</t>
  </si>
  <si>
    <t>QUOTED PRICE IS $ 5.30</t>
  </si>
  <si>
    <t>QUOTED PRICE IS $ 5.75</t>
  </si>
  <si>
    <t>TRANSPORT &amp; DOCUMENTATION</t>
  </si>
  <si>
    <t>M12M</t>
  </si>
  <si>
    <t>QUOTED PRICE IS $ 6.25</t>
  </si>
  <si>
    <t>Plain 100% Poly Multy Chiffon, CS-1130-50 gsm-57"</t>
  </si>
  <si>
    <t>FreeStyle</t>
  </si>
  <si>
    <t>HDS</t>
  </si>
  <si>
    <t>Cross Inner</t>
  </si>
  <si>
    <t>MJ10</t>
  </si>
  <si>
    <t xml:space="preserve">POLY CHIFFON </t>
  </si>
  <si>
    <t xml:space="preserve">TRIM FABRIC TULLY </t>
  </si>
  <si>
    <t>QUOTED PRICE IS $ 5.40</t>
  </si>
  <si>
    <t>ELASTIC</t>
  </si>
  <si>
    <t>ML+ WCL + Other packings</t>
  </si>
  <si>
    <t xml:space="preserve">QUOTED PRICE IS $ 4.15 </t>
  </si>
  <si>
    <t>Price is with out box, inner and any placement</t>
  </si>
  <si>
    <t>COST SHEET</t>
  </si>
  <si>
    <t>DATE         :</t>
  </si>
  <si>
    <t>STYLE          :</t>
  </si>
  <si>
    <t>SCHIFFON</t>
  </si>
  <si>
    <t>BUYER      :</t>
  </si>
  <si>
    <t>SEASON      :</t>
  </si>
  <si>
    <t>OPD :</t>
  </si>
  <si>
    <t>TOD :</t>
  </si>
  <si>
    <t>BRAND     :</t>
  </si>
  <si>
    <t>HIJAB</t>
  </si>
  <si>
    <t>M-LIST    :</t>
  </si>
  <si>
    <t xml:space="preserve">     :</t>
  </si>
  <si>
    <t>ISW  :</t>
  </si>
  <si>
    <t>GARMENT DESCRIPTION     :</t>
  </si>
  <si>
    <t xml:space="preserve"> LADIES </t>
  </si>
  <si>
    <t>ORDER QTY :</t>
  </si>
  <si>
    <t>30000 PCS / APPROX</t>
  </si>
  <si>
    <t>FABRIC DESCRIPTION  :</t>
  </si>
  <si>
    <t>SCHIFFON (AOP)</t>
  </si>
  <si>
    <t>PRODUCT DEVLP NO:</t>
  </si>
  <si>
    <t>FABRIC REFERENCE QULITY :</t>
  </si>
  <si>
    <t xml:space="preserve">FABRIC COST BASED ON ROTARY PRINT </t>
  </si>
  <si>
    <t>TRIMS COST</t>
  </si>
  <si>
    <t>SERVICE COST</t>
  </si>
  <si>
    <t>FABRIC MILL :  RS EXPO</t>
  </si>
  <si>
    <t>Fabric : 54"</t>
  </si>
  <si>
    <t>ticket 80s - 40tex</t>
  </si>
  <si>
    <t xml:space="preserve">Price per metre </t>
  </si>
  <si>
    <t>SEWING THREAD CONS 190 MTRS</t>
  </si>
  <si>
    <t>RS.637/BOX</t>
  </si>
  <si>
    <t>ACTUAL SAM</t>
  </si>
  <si>
    <t>Cons per pc</t>
  </si>
  <si>
    <t>ELASTIC 6 MM (27 CMS/GMT)</t>
  </si>
  <si>
    <t>RS. 3 /MTR</t>
  </si>
  <si>
    <t>Cost per pc</t>
  </si>
  <si>
    <t>WASHCARE LABEL</t>
  </si>
  <si>
    <t>CUT MAKE &amp; PACK</t>
  </si>
  <si>
    <t>FABRIC MILL: BERRY COATS</t>
  </si>
  <si>
    <t xml:space="preserve">MAIN LABEL CODE : </t>
  </si>
  <si>
    <t>SAM :</t>
  </si>
  <si>
    <t>Fabric :  LINING : 54"</t>
  </si>
  <si>
    <t>METAL EMBLISHMENT</t>
  </si>
  <si>
    <t>PRICE TAG</t>
  </si>
  <si>
    <t>VALUE / SAM</t>
  </si>
  <si>
    <t xml:space="preserve">Consum per pc </t>
  </si>
  <si>
    <t>HANG TAG/STRING</t>
  </si>
  <si>
    <t>TOTAL SERVICE COST</t>
  </si>
  <si>
    <t>POLY BAG</t>
  </si>
  <si>
    <t>PRODUCT BOX</t>
  </si>
  <si>
    <t>FAB + TRIMS + SERVICE</t>
  </si>
  <si>
    <t>Fabric : KNITTED</t>
  </si>
  <si>
    <t>CARTON BOX</t>
  </si>
  <si>
    <t>WASTAGE @ 3%</t>
  </si>
  <si>
    <t>BAR CODE STICKER</t>
  </si>
  <si>
    <t xml:space="preserve">CLW + FWD     </t>
  </si>
  <si>
    <t>HANGTAG BARCODE</t>
  </si>
  <si>
    <t>FACTORY OVER HEADS</t>
  </si>
  <si>
    <t>OP.COST</t>
  </si>
  <si>
    <t>HOLOGRAM STICKERS</t>
  </si>
  <si>
    <t>TESTING COST @2%</t>
  </si>
  <si>
    <t>PROFIT  @ 15%</t>
  </si>
  <si>
    <t>TOTAL COST IN  INR</t>
  </si>
  <si>
    <t xml:space="preserve">TOTAL TRIMS COST </t>
  </si>
  <si>
    <t xml:space="preserve">FINAL QUOTE PRICE </t>
  </si>
  <si>
    <t>Column1</t>
  </si>
  <si>
    <t>Column2</t>
  </si>
  <si>
    <t>Peachy Keen</t>
  </si>
  <si>
    <t>XIS</t>
  </si>
  <si>
    <t>POLY CHIFFON  DIGITAL PRINT</t>
  </si>
  <si>
    <t>Best price is 5.45</t>
  </si>
  <si>
    <t>Morganite</t>
  </si>
  <si>
    <t>Sepia Rose</t>
  </si>
  <si>
    <t>Obsidian</t>
  </si>
  <si>
    <t>Gibraltar Sea</t>
  </si>
  <si>
    <t>QUOTED PRICE IS $ 5.10 with inner</t>
  </si>
  <si>
    <t>Price is with out box,  and any placement</t>
  </si>
  <si>
    <t>Best price is 6.40  with inner</t>
  </si>
  <si>
    <t>X-INNER</t>
  </si>
  <si>
    <t>COTTON SPANDEX JERSEY</t>
  </si>
  <si>
    <t>COTTON/ELAS. JERSEY</t>
  </si>
  <si>
    <t>FINISHING</t>
  </si>
  <si>
    <t>LABELS</t>
  </si>
  <si>
    <t xml:space="preserve">BEST PRICE IS $ 1.99 FOR 20K Above pcs </t>
  </si>
  <si>
    <t>Price is without box and any tags</t>
  </si>
  <si>
    <t>Voila!Lite</t>
  </si>
  <si>
    <t>BIS</t>
  </si>
  <si>
    <t>Bokitta Inner</t>
  </si>
  <si>
    <t>100% Cotton Twill</t>
  </si>
  <si>
    <t>M13, M13m, M13g</t>
  </si>
  <si>
    <t>COTTON Twill</t>
  </si>
  <si>
    <t>Elastic Mesh</t>
  </si>
  <si>
    <t>Rs</t>
  </si>
  <si>
    <t>Rs </t>
  </si>
  <si>
    <t xml:space="preserve">TRANSPORT &amp; DOCUMENTATION </t>
  </si>
  <si>
    <t>scarf and all items in BOM</t>
  </si>
  <si>
    <t>GO</t>
  </si>
  <si>
    <t>Hala</t>
  </si>
  <si>
    <t>M7</t>
  </si>
  <si>
    <t>Jolie</t>
  </si>
  <si>
    <t>Twill with Elastic chin</t>
  </si>
  <si>
    <t>HA</t>
  </si>
  <si>
    <t>JO</t>
  </si>
  <si>
    <t>Freestyle</t>
  </si>
  <si>
    <t>All in one scarf</t>
  </si>
  <si>
    <t>JOSP</t>
  </si>
  <si>
    <t>JOSS</t>
  </si>
  <si>
    <t>JOS</t>
  </si>
  <si>
    <t>M12S</t>
  </si>
  <si>
    <t>Chic Short</t>
  </si>
  <si>
    <t>CHPP</t>
  </si>
  <si>
    <t>CHPS</t>
  </si>
  <si>
    <t>CHP</t>
  </si>
  <si>
    <t>M2S</t>
  </si>
  <si>
    <t>VOPP</t>
  </si>
  <si>
    <t>VOP</t>
  </si>
  <si>
    <t>VOPS</t>
  </si>
  <si>
    <t>Voila Mini</t>
  </si>
  <si>
    <t>Chic Mini</t>
  </si>
  <si>
    <t>TIS</t>
  </si>
  <si>
    <t>M2s</t>
  </si>
  <si>
    <t>M12s</t>
  </si>
  <si>
    <t>Mosaic Chiffon</t>
  </si>
  <si>
    <t>100% polyester Marble  Chiffon, 60 gsm</t>
  </si>
  <si>
    <t>MC</t>
  </si>
  <si>
    <t>Mosaic Butti Chiffon</t>
  </si>
  <si>
    <t>100% polyester Marble Butti Chiffon, 72 gsm</t>
  </si>
  <si>
    <t>MB</t>
  </si>
  <si>
    <t>Cap Shawl</t>
  </si>
  <si>
    <t>T-INNER</t>
  </si>
  <si>
    <t xml:space="preserve">POLY CHIFFFON </t>
  </si>
  <si>
    <t>SNAP BUTTON</t>
  </si>
  <si>
    <t xml:space="preserve">BEST PRICE IS $ 3.90 FOR 20K Above pcs </t>
  </si>
  <si>
    <t>BUYER</t>
  </si>
  <si>
    <t>BEST PRICE IS $ 2.45 FOR 20K Above pcs</t>
  </si>
  <si>
    <t>QUOTED PRICE IS $ 3.95 with out inner</t>
  </si>
  <si>
    <t>Pls note we made a consolidate prx excel of all the styles including Pompom up charge .. Pls close and send us revised updated po asap ..</t>
  </si>
  <si>
    <t>Also pompom will take time ...</t>
  </si>
  <si>
    <t>POLY CHIFFON</t>
  </si>
  <si>
    <t>MARBLE CHIFFON</t>
  </si>
  <si>
    <t>MARBLE/SWISS DOT BUTTI SOLID</t>
  </si>
  <si>
    <t>Price w/o Pom-Pom</t>
  </si>
  <si>
    <t>Pom-pom upcharge</t>
  </si>
  <si>
    <t>Total Cost</t>
  </si>
  <si>
    <t>VOILA SHORT</t>
  </si>
  <si>
    <t>CHIC SHORT</t>
  </si>
  <si>
    <t>$3.95 w/o inner</t>
  </si>
  <si>
    <t>$3.9 FPR 10k ABOVE</t>
  </si>
  <si>
    <t>pompoms UC</t>
  </si>
  <si>
    <t>std box UC</t>
  </si>
  <si>
    <t>premium box uc</t>
  </si>
  <si>
    <t>B INNER</t>
  </si>
  <si>
    <t>Price with box</t>
  </si>
  <si>
    <t>Price with placement</t>
  </si>
  <si>
    <t>Desired Cost</t>
  </si>
  <si>
    <t>Swiss Dot Chiffon</t>
  </si>
  <si>
    <t>Striped Georgette</t>
  </si>
  <si>
    <t>PM</t>
  </si>
  <si>
    <t>100% polyester Striped Georgette, 60 gsm</t>
  </si>
  <si>
    <t>tassel uc</t>
  </si>
  <si>
    <t>placement uc</t>
  </si>
  <si>
    <t>digital uc</t>
  </si>
  <si>
    <t>plain tassel uc</t>
  </si>
  <si>
    <t>emboidery uc</t>
  </si>
  <si>
    <t>beads uc</t>
  </si>
  <si>
    <t>pearls uc</t>
  </si>
  <si>
    <t>StdBoxInCarton72x42x22</t>
  </si>
  <si>
    <t>StdBoxInCarton72x22x22</t>
  </si>
  <si>
    <t>StdBoxInCarton36x22x22</t>
  </si>
  <si>
    <t>Embroidered</t>
  </si>
  <si>
    <t>Beads</t>
  </si>
  <si>
    <t>Pearls</t>
  </si>
  <si>
    <t>Applique</t>
  </si>
  <si>
    <t>Studs</t>
  </si>
  <si>
    <t>O</t>
  </si>
  <si>
    <t>Printed With Pompoms</t>
  </si>
  <si>
    <t>CB</t>
  </si>
  <si>
    <t>100% polyester Crinckled Butti Chiffon, 55 gsm</t>
  </si>
  <si>
    <t>Crinkled Butti Chiffon</t>
  </si>
  <si>
    <t>M</t>
  </si>
  <si>
    <t>Plain With Pompoms</t>
  </si>
  <si>
    <t>Fwork</t>
  </si>
  <si>
    <t>A</t>
  </si>
  <si>
    <t>Printed -</t>
  </si>
  <si>
    <t>Printed -HD</t>
  </si>
  <si>
    <t>metal label</t>
  </si>
  <si>
    <t>Base Price</t>
  </si>
  <si>
    <t>POLY GGT ROTARY PRINT</t>
  </si>
  <si>
    <t>POLY GGT DIGITAL</t>
  </si>
  <si>
    <t>STRIPED GGT SOLID</t>
  </si>
  <si>
    <t>STRIPED GGT PRINT</t>
  </si>
  <si>
    <t>Total Cost</t>
  </si>
  <si>
    <t>As per open costing</t>
  </si>
  <si>
    <t>Final price After reduction</t>
  </si>
  <si>
    <t>Regards</t>
  </si>
  <si>
    <t xml:space="preserve">From &lt;https://mail.google.com/mail/u/0/?tab=rm&amp;ogbl#search/kishan+costing/WhctKJVZlPgQbgSqCVFLzqgMjGJbqDfGcbgtcCXDnJfdmdBkMCvQDwVHpxRzTDLJlGWthVV&gt; </t>
  </si>
  <si>
    <t>Twill Cotton 160</t>
  </si>
  <si>
    <t>PQ Cotton 160</t>
  </si>
  <si>
    <t>PQ</t>
  </si>
  <si>
    <t>TC</t>
  </si>
  <si>
    <t>Polo Cotton</t>
  </si>
  <si>
    <t>Twill Cotton</t>
  </si>
  <si>
    <t>M13-Girls SOLID</t>
  </si>
  <si>
    <t>Knits</t>
  </si>
  <si>
    <t>NA</t>
  </si>
  <si>
    <t xml:space="preserve"> Pique fabric 100% cotton ,160 gsm </t>
  </si>
  <si>
    <t>42"</t>
  </si>
  <si>
    <t>PACKAGING(POLY BAG, SPREY, PACKING BOX ,STICKERS, CARTON)</t>
  </si>
  <si>
    <t>0 DEFECT COST</t>
  </si>
  <si>
    <t>M13- SOLID</t>
  </si>
  <si>
    <t xml:space="preserve">M13-M  SOLID </t>
  </si>
  <si>
    <t>M13g</t>
  </si>
  <si>
    <t>M13m</t>
  </si>
  <si>
    <t xml:space="preserve">Twill fabric 100% cotton ,160 gsm </t>
  </si>
  <si>
    <t>L</t>
  </si>
  <si>
    <t>Voila!Mini</t>
  </si>
  <si>
    <t>CKF</t>
  </si>
  <si>
    <t>Lynx</t>
  </si>
  <si>
    <t>SupplierCosting</t>
  </si>
  <si>
    <t>sh</t>
  </si>
  <si>
    <t>shCost</t>
  </si>
  <si>
    <t>id</t>
  </si>
  <si>
    <t>idcost</t>
  </si>
  <si>
    <t>sbcost</t>
  </si>
  <si>
    <t>ckfcost</t>
  </si>
  <si>
    <t>FabricCode</t>
  </si>
  <si>
    <t>J</t>
  </si>
  <si>
    <t>Jaquard</t>
  </si>
  <si>
    <t>Plain Jaquard</t>
  </si>
  <si>
    <t>Printed Jaquard</t>
  </si>
  <si>
    <t>F</t>
  </si>
  <si>
    <t>H</t>
  </si>
  <si>
    <t>I</t>
  </si>
  <si>
    <t>Style tag</t>
  </si>
  <si>
    <t>Organic tag</t>
  </si>
  <si>
    <t>Limited edition Tag</t>
  </si>
  <si>
    <t>BOKITTA – Brand tag</t>
  </si>
  <si>
    <t>ItemName</t>
  </si>
  <si>
    <t>Ex-factory price in Rs per pc</t>
  </si>
  <si>
    <t>BOKITTA HANG TAG (2X2")</t>
  </si>
  <si>
    <t>BOKITTA BARCODE  HANG TAG (8X4.5CM)</t>
  </si>
  <si>
    <t>BOKITTA B INNER  BOX (115X115X25MM)</t>
  </si>
  <si>
    <t>BOKITTA B INNER  TAG (2X2")</t>
  </si>
  <si>
    <t>BOKITTA X INNER  TAG (2X2")</t>
  </si>
  <si>
    <t>BOKITTA X-INNER  BOX (115X25X40MM)</t>
  </si>
  <si>
    <t>BOKITTA CHIC MAXI  BOX (19.5X19.5X2CM)</t>
  </si>
  <si>
    <t>BOKITTA CHIC MAXI  HANG TAG (3X3")</t>
  </si>
  <si>
    <t>BOKITTA CHIC  BOX (19.5X19.5X2CM)</t>
  </si>
  <si>
    <t>BOKITTA CHIC  HANG TAG (3X3")</t>
  </si>
  <si>
    <t>BOKITTA  CHIC MINI BOX (195X25X12MM)</t>
  </si>
  <si>
    <t>BOKITTA  CHIC MINI HANG TAG (3X3")</t>
  </si>
  <si>
    <t>BOKITTA  VOILA MINI BOX (195X25X12MM)</t>
  </si>
  <si>
    <t>BOKITTA  VOILA MINI HANG TAG (3X3")</t>
  </si>
  <si>
    <t>BOKITTA VOILA  HANG TAG (3X3")</t>
  </si>
  <si>
    <t>BOKITTA VOILA  BOX (195X25X12MM)</t>
  </si>
  <si>
    <t>BOKITTA VOILA MAXI  HANG TAG (3X3")</t>
  </si>
  <si>
    <t>BOKITTA VOILA MAXI  BOX (195X25X12MM)</t>
  </si>
  <si>
    <t>BOKITTA FREESTYLE  BOX (19.6X19.6X2 CM)</t>
  </si>
  <si>
    <t>BOKITTA FREESTYLE  HANG TAG (3"X3")</t>
  </si>
  <si>
    <t>BOKITTA  CAP SHAWL BOX (19.5X19.5X2CM)</t>
  </si>
  <si>
    <t>BOKITTA  CAP SHAWL TAG (3X3")</t>
  </si>
  <si>
    <t>BOKITTA  T INNER  BOX (195X25X12MM)</t>
  </si>
  <si>
    <t>BOKITTA  T INNER HANG TAG (3X3")</t>
  </si>
  <si>
    <t>BOKITTA TAJ MAXI BOX (195X25X12MM)</t>
  </si>
  <si>
    <t>BOKITTA TAJ MAXI TAG (3X3")</t>
  </si>
  <si>
    <t>BOKITTA TAJ  BOX (195X25X12MM)</t>
  </si>
  <si>
    <t>BOKITTA TAJ  TAG (3X3")</t>
  </si>
  <si>
    <t>BOKITTA FREESTYLE HOW TO WEAR TAG (3X3")</t>
  </si>
  <si>
    <t>BOKITTA CHIC HOW TO WEAR HANG TAG (3X3")</t>
  </si>
  <si>
    <t>BOKITTA CHIC MAXI HOW TO WEAR HANG TAG (3X3")</t>
  </si>
  <si>
    <t>BOKITTA CHIC MINI HOW TO WEAR HANG TAG (3X3")</t>
  </si>
  <si>
    <t>BOKITTA VOILA  HOW TO WEAR HANG TAG (3X3")</t>
  </si>
  <si>
    <t>BOKITTA VOILA MAXI HOW TO WEAR HANG TAG (3X3")</t>
  </si>
  <si>
    <t>BOKITTA VOILA MINI HOW TO WEAR HANG TAG (3X3")</t>
  </si>
  <si>
    <t>BOKITTA CAP SHAWL HOW TO WEAR TAG (3X3")</t>
  </si>
  <si>
    <t>BOKITTA TAJ MAXI HOW TO WEAR HANG TAG (3X3")</t>
  </si>
  <si>
    <t>BOKITTA TAJ HOW TO WEAR HANG TAG (3X3")</t>
  </si>
  <si>
    <t>BOKITTA T INNER HOW TO WEAR HANG TAG (3X3")</t>
  </si>
  <si>
    <t>BOKITTA BASICS CHIC INFO CARD TAG (7.5X16.1623")</t>
  </si>
  <si>
    <t>BOKITTA BASICS CHIC MAXI HANG TAG (3X3")</t>
  </si>
  <si>
    <t>BOKITTA BASICS CHIC MAXI INFO CARD TAG</t>
  </si>
  <si>
    <t>BOKITTA BASICS CHIC TAG (3X3")</t>
  </si>
  <si>
    <t>BOKITTA BASICS VOILA HANG TAG (3X3")</t>
  </si>
  <si>
    <t>BOKITTA BASICS VOILA INFO CARD TAG (7.5X16.1623")</t>
  </si>
  <si>
    <t>BOKITTA BASICS VOILA MAXI HANG TAG (3X3")</t>
  </si>
  <si>
    <t>BOKITTA BASICS VOILA MAXI INFO CARD TAG</t>
  </si>
  <si>
    <t>BOKITTA PREMIUM CHIC BOX (198X198X26MM)</t>
  </si>
  <si>
    <t>BOKITTA PREMIUM CHIC MAXI BOX (198X198X26MM)</t>
  </si>
  <si>
    <t>BOKITTA PREMIUM CHIC MAXI TAG (3X3")</t>
  </si>
  <si>
    <t>BOKITTA PREMIUM CHIC TAG (3X3")</t>
  </si>
  <si>
    <t>BOKITTA PREMIUM TAJ HANG TAG (3X3")</t>
  </si>
  <si>
    <t>BOKITTA PREMIUM TAJ MAXI HANG TAG (3X3")</t>
  </si>
  <si>
    <t>BOKITTA PREMIUM TWILLY BLACK TAG (146X160MM)</t>
  </si>
  <si>
    <t>BOKITTA PREMIUM TWILLY METALLIC GOLD TAG (146X160M</t>
  </si>
  <si>
    <t xml:space="preserve">BOKITTA PREMIUM TWILLY WHITE TAG (146X160MM) </t>
  </si>
  <si>
    <t>BOKITTA PREMIUM VOILAI BOX (198X198X26MM)</t>
  </si>
  <si>
    <t>BOKITTA PREMIUM VOILAI MAXI BOX (198X198X26MM)</t>
  </si>
  <si>
    <t>BOKITTA PREMIUM VOILAI MAXI TAG (3X3")</t>
  </si>
  <si>
    <t>BOKITTA PREMIUM VOILAI TAG (3X3")</t>
  </si>
  <si>
    <t>StyleCode</t>
  </si>
  <si>
    <t>CRINKLE CHIFFON</t>
  </si>
  <si>
    <t>Additional trims</t>
  </si>
  <si>
    <t xml:space="preserve">REJECTION </t>
  </si>
  <si>
    <t>E-COMPONENT/ OVERHEAD</t>
  </si>
  <si>
    <t>PROFIT</t>
  </si>
  <si>
    <t>Our Final Price is $ 5.03 w/o Pom Pom</t>
  </si>
  <si>
    <t>Pom Pom upcharge is $0.17</t>
  </si>
  <si>
    <t xml:space="preserve">E-COMPONENT/OVERHEAD  </t>
  </si>
  <si>
    <t>Our Final Price is $ 5.45 w/o Pom Pom</t>
  </si>
  <si>
    <t xml:space="preserve">E-component/OVERHEAD  </t>
  </si>
  <si>
    <t>Our Final Price is $ 5.50 w/o Pom Pom</t>
  </si>
  <si>
    <t>Pom Pom upcharge is $0.12</t>
  </si>
  <si>
    <t>Our Final Price is $ 5.87 w/o Pom Pom</t>
  </si>
  <si>
    <t>CM Based on 10K pcs.</t>
  </si>
  <si>
    <t>Our Final Price is $ 4.95 w/o Pom Pom</t>
  </si>
  <si>
    <t xml:space="preserve">CM </t>
  </si>
  <si>
    <t>Our Final Price is $ 5.35 w/o Pom Pom</t>
  </si>
  <si>
    <t>Dear Mubde sir </t>
  </si>
  <si>
    <t>Pls note we had Quoted the best price for the basic style considering the order Qty of 100k</t>
  </si>
  <si>
    <t>As per our discussion, we are revising the price is only for this Qty  has considering the stock fabric, revised price as below </t>
  </si>
  <si>
    <t>Voila $ 3.50</t>
  </si>
  <si>
    <t>Voila Maxi $3.90</t>
  </si>
  <si>
    <t>Chic $ 3.95</t>
  </si>
  <si>
    <t>Chic Maxi $ 4.40</t>
  </si>
  <si>
    <t>Above price is Quoted Without Box also pls advise the packing trim's requirement thanks.</t>
  </si>
  <si>
    <t>Also pls arrange to send the updated PO with revised price for all the styles thanks </t>
  </si>
  <si>
    <t>Thanks / Regards</t>
  </si>
  <si>
    <t>Medappa</t>
  </si>
  <si>
    <t>POAdjust</t>
  </si>
  <si>
    <t>SlipOn!</t>
  </si>
  <si>
    <t>SlipOn!Girl</t>
  </si>
  <si>
    <t>SlipOn!Maxi</t>
  </si>
  <si>
    <t>SOS</t>
  </si>
  <si>
    <t>SOG</t>
  </si>
  <si>
    <t>SOM</t>
  </si>
  <si>
    <t>SlipOn</t>
  </si>
  <si>
    <t>PMC</t>
  </si>
  <si>
    <t>PMB</t>
  </si>
  <si>
    <t>Embroidery and Pearls</t>
  </si>
  <si>
    <t>Crinckled Butti Chiffon</t>
  </si>
  <si>
    <t>Mesh</t>
  </si>
  <si>
    <t>Jersey 140Gsm</t>
  </si>
  <si>
    <t>68"</t>
  </si>
  <si>
    <t xml:space="preserve">LABELS + TAGS </t>
  </si>
  <si>
    <t>emb</t>
  </si>
  <si>
    <t>M9 treatment</t>
  </si>
  <si>
    <t>AGREED</t>
  </si>
  <si>
    <t>n9 treatment</t>
  </si>
  <si>
    <t>EMB</t>
  </si>
  <si>
    <t>Crinckled Chiffon 55</t>
  </si>
  <si>
    <t>Crinckled Chiffon 56</t>
  </si>
  <si>
    <t>Charms</t>
  </si>
  <si>
    <t>Swarovsky</t>
  </si>
  <si>
    <t>N</t>
  </si>
  <si>
    <t>None</t>
  </si>
  <si>
    <t>Printed With Swarovsky</t>
  </si>
  <si>
    <t>Without print</t>
  </si>
  <si>
    <t>With print</t>
  </si>
  <si>
    <t>USD</t>
  </si>
  <si>
    <t>INR</t>
  </si>
  <si>
    <t>Extra drop</t>
  </si>
  <si>
    <t>Simple drop</t>
  </si>
  <si>
    <t>side knot</t>
  </si>
  <si>
    <t>Ruffle slv</t>
  </si>
  <si>
    <t>Nursing</t>
  </si>
  <si>
    <t>COMMERCIAL REVIEW</t>
  </si>
  <si>
    <t>FM-CR-02</t>
  </si>
  <si>
    <t>Cloth</t>
  </si>
  <si>
    <t xml:space="preserve">Yarn Price/Kg </t>
  </si>
  <si>
    <t>Knitting</t>
  </si>
  <si>
    <t>Dye / Bleaching</t>
  </si>
  <si>
    <t>compacting</t>
  </si>
  <si>
    <t>Allover print</t>
  </si>
  <si>
    <t>heat setting</t>
  </si>
  <si>
    <t>Rej %</t>
  </si>
  <si>
    <t>Cloth/Kg</t>
  </si>
  <si>
    <t>Sq. Mts</t>
  </si>
  <si>
    <t>GSM</t>
  </si>
  <si>
    <t>Pc Wt</t>
  </si>
  <si>
    <t>Other Pcs/Wt (if any)</t>
  </si>
  <si>
    <t>Total Pcs Weight</t>
  </si>
  <si>
    <t>Cloth Rate/Pcs</t>
  </si>
  <si>
    <t>Cloth I</t>
  </si>
  <si>
    <t>rib</t>
  </si>
  <si>
    <t>Production Cost</t>
  </si>
  <si>
    <t>Cmt</t>
  </si>
  <si>
    <t>Mark-up</t>
  </si>
  <si>
    <t>FRF</t>
  </si>
  <si>
    <t>DEM</t>
  </si>
  <si>
    <t>UKP</t>
  </si>
  <si>
    <t>AUD</t>
  </si>
  <si>
    <t>SWF</t>
  </si>
  <si>
    <t>Euro</t>
  </si>
  <si>
    <t>Trims</t>
  </si>
  <si>
    <t>FoB</t>
  </si>
  <si>
    <t xml:space="preserve">Print </t>
  </si>
  <si>
    <t>F over heads</t>
  </si>
  <si>
    <t>Collar</t>
  </si>
  <si>
    <t xml:space="preserve">Style No </t>
  </si>
  <si>
    <t>Nursing T-Shirt</t>
  </si>
  <si>
    <t xml:space="preserve">Buyer Name </t>
  </si>
  <si>
    <t>Bokkita</t>
  </si>
  <si>
    <t>RS 68</t>
  </si>
  <si>
    <t>Price Confirmed</t>
  </si>
  <si>
    <t>Order Quantity</t>
  </si>
  <si>
    <t>Delivery Date</t>
  </si>
  <si>
    <t>Rej</t>
  </si>
  <si>
    <t>Total Order Value</t>
  </si>
  <si>
    <t>Style : Womens Nursing t-shirt</t>
  </si>
  <si>
    <t>Fabric : S/Jersey</t>
  </si>
  <si>
    <t>Gsm  : 160 for dark colours &amp; 180 for light colours</t>
  </si>
  <si>
    <t>Counts : 30'S Organic cotton</t>
  </si>
  <si>
    <t>Content : 100% Organic cotton</t>
  </si>
  <si>
    <t>Authorised Signatory</t>
  </si>
  <si>
    <t>Ruffel Sleeve</t>
  </si>
  <si>
    <t>Style : Womens Ruffeled Sleeve t-shirt</t>
  </si>
  <si>
    <t>Body /Sleeve</t>
  </si>
  <si>
    <t>Inch</t>
  </si>
  <si>
    <t>Cms</t>
  </si>
  <si>
    <t>Excess Cms</t>
  </si>
  <si>
    <t>1/2 Chest</t>
  </si>
  <si>
    <t>Length</t>
  </si>
  <si>
    <t>Sleeve Length Short</t>
  </si>
  <si>
    <t>Total Sq. Mts.</t>
  </si>
  <si>
    <t>Side Knot T-Shirt</t>
  </si>
  <si>
    <t>zip</t>
  </si>
  <si>
    <t>Style : Womens Side Knot t-shirt</t>
  </si>
  <si>
    <t>Simple Drop</t>
  </si>
  <si>
    <t>Style : Womens Simple Drop t-shirt</t>
  </si>
  <si>
    <t>Extra Drop</t>
  </si>
  <si>
    <t>Style : Womens Extra Drop longer t-shirt</t>
  </si>
  <si>
    <t>Gsm  : 160 for dark olours &amp; 180 for light colours</t>
  </si>
  <si>
    <t>EURO</t>
  </si>
  <si>
    <t>Style : Womens Extra Drop t-shirt</t>
  </si>
  <si>
    <t>With Emb &amp; print</t>
  </si>
  <si>
    <t>side knot w/zip</t>
  </si>
  <si>
    <t>Extra drop Longer</t>
  </si>
  <si>
    <t>organic cotton 30s</t>
  </si>
  <si>
    <t>OC</t>
  </si>
  <si>
    <t>POC</t>
  </si>
  <si>
    <t>TShirts - Harmonized Code 620640</t>
  </si>
  <si>
    <t>T-Shirt Extra drop M/L</t>
  </si>
  <si>
    <t>T-Shirt Simple drop M/L</t>
  </si>
  <si>
    <t>T-Shirt side knot w/zip M/L</t>
  </si>
  <si>
    <t>T-Shirt Ruffle slv M/L</t>
  </si>
  <si>
    <t>T-Shirt Nursing M/L</t>
  </si>
  <si>
    <t>T-Shirt Extra drop Longer M/L</t>
  </si>
  <si>
    <t>T-Shirt Extra drop L/XL</t>
  </si>
  <si>
    <t>T-Shirt Simple drop L/XL</t>
  </si>
  <si>
    <t>T-Shirt side knot w/zip L/XL</t>
  </si>
  <si>
    <t>T-Shirt Ruffle slv L/XL</t>
  </si>
  <si>
    <t>T-Shirt Nursing L/XL</t>
  </si>
  <si>
    <t>T-Shirt Extra drop Longer L/XL</t>
  </si>
  <si>
    <t>T-Shirt Extra drop XL/XXL</t>
  </si>
  <si>
    <t>T-Shirt Simple drop XL/XXL</t>
  </si>
  <si>
    <t>T-Shirt side knot w/zip XL/XXL</t>
  </si>
  <si>
    <t>T-Shirt Ruffle slv XL/XXL</t>
  </si>
  <si>
    <t>T-Shirt Nursing XL/XXL</t>
  </si>
  <si>
    <t>T-Shirt Extra drop Longer XL/XXL</t>
  </si>
  <si>
    <t>T-Shirt Extra drop XXL/XXXL</t>
  </si>
  <si>
    <t>T-Shirt Simple drop XXL/XXXL</t>
  </si>
  <si>
    <t>T-Shirt side knot w/zip XXL/XXXL</t>
  </si>
  <si>
    <t>T-Shirt Ruffle slv XXL/XXXL</t>
  </si>
  <si>
    <t>T-Shirt Nursing XXL/XXXL</t>
  </si>
  <si>
    <t>T-Shirt Extra drop Longer XXL/XXXL</t>
  </si>
  <si>
    <t>T-Shirt Extra drop S/M</t>
  </si>
  <si>
    <t>T-Shirt Simple drop S/M</t>
  </si>
  <si>
    <t>T-Shirt side knot w/zip S/M</t>
  </si>
  <si>
    <t>T-Shirt Ruffle slv S/M</t>
  </si>
  <si>
    <t>T-Shirt Nursing S/M</t>
  </si>
  <si>
    <t>T-Shirt Extra drop Longer S/M</t>
  </si>
  <si>
    <t>S/Jersey: 100% organic cotton, 30's, 160 gsm for dark olours &amp; 180 for light colours</t>
  </si>
  <si>
    <t>ck</t>
  </si>
  <si>
    <t>T1S</t>
  </si>
  <si>
    <t>T1M</t>
  </si>
  <si>
    <t>T1L</t>
  </si>
  <si>
    <t>T1X</t>
  </si>
  <si>
    <t>T12</t>
  </si>
  <si>
    <t>T2S</t>
  </si>
  <si>
    <t>T2M</t>
  </si>
  <si>
    <t>T2L</t>
  </si>
  <si>
    <t>T2X</t>
  </si>
  <si>
    <t>T22</t>
  </si>
  <si>
    <t>T3S</t>
  </si>
  <si>
    <t>T3M</t>
  </si>
  <si>
    <t>T3L</t>
  </si>
  <si>
    <t>T3X</t>
  </si>
  <si>
    <t>T32</t>
  </si>
  <si>
    <t>T4S</t>
  </si>
  <si>
    <t>T4M</t>
  </si>
  <si>
    <t>T4L</t>
  </si>
  <si>
    <t>T4X</t>
  </si>
  <si>
    <t>T42</t>
  </si>
  <si>
    <t>T5S</t>
  </si>
  <si>
    <t>T5M</t>
  </si>
  <si>
    <t>T5L</t>
  </si>
  <si>
    <t>T5X</t>
  </si>
  <si>
    <t>T52</t>
  </si>
  <si>
    <t>T6S</t>
  </si>
  <si>
    <t>T6M</t>
  </si>
  <si>
    <t>T6L</t>
  </si>
  <si>
    <t>T6X</t>
  </si>
  <si>
    <t>T62</t>
  </si>
  <si>
    <t>n9 uc</t>
  </si>
  <si>
    <t>Pique fabric 100% cotton ,160 gsm With N9 treatment</t>
  </si>
  <si>
    <t xml:space="preserve">free style </t>
  </si>
  <si>
    <t>100% Poly Crepe</t>
  </si>
  <si>
    <t>54"</t>
  </si>
  <si>
    <t>91</t>
  </si>
  <si>
    <t>Crepe Chiffon 75</t>
  </si>
  <si>
    <t>C7</t>
  </si>
  <si>
    <t>100% polyester Crepe Chiffon, 75-80 gsm</t>
  </si>
  <si>
    <t>92</t>
  </si>
  <si>
    <t>Shipper name:</t>
  </si>
  <si>
    <t>Yiwu Dandiya Jewelry Co., Ltd.</t>
  </si>
  <si>
    <t>Address:</t>
  </si>
  <si>
    <t>No. 5, Bldg. 41, Xizhan Area 1, Xifang Village, Chengxi Street, Yiwu, Zhejiang,</t>
  </si>
  <si>
    <t>Phone number:</t>
  </si>
  <si>
    <t>+86-579-85617354</t>
  </si>
  <si>
    <t>Email:</t>
  </si>
  <si>
    <t>nancydandiya@yahoo.com</t>
  </si>
  <si>
    <t>Order number</t>
  </si>
  <si>
    <t>Order date</t>
  </si>
  <si>
    <t>2019/8/24</t>
  </si>
  <si>
    <t>Consignee Name:</t>
  </si>
  <si>
    <t>Bokitta offshore SAL</t>
  </si>
  <si>
    <t>Tallet el Khayat-Bora bldg-Beirut-Lebanon</t>
  </si>
  <si>
    <t>+961-3-237279</t>
  </si>
  <si>
    <t>Hala.absi@bokitta.com</t>
  </si>
  <si>
    <t>item</t>
  </si>
  <si>
    <t>Cost</t>
  </si>
  <si>
    <t>US$0.85</t>
  </si>
  <si>
    <t>US$3,400.00</t>
  </si>
  <si>
    <t>CARD</t>
  </si>
  <si>
    <t>US$0.14</t>
  </si>
  <si>
    <t>US$280.00</t>
  </si>
  <si>
    <t>PACKING FOR BOX</t>
  </si>
  <si>
    <t>US$0.10</t>
  </si>
  <si>
    <t>US$400.00</t>
  </si>
  <si>
    <t>Bank Information</t>
  </si>
  <si>
    <t>Beneficiary name</t>
  </si>
  <si>
    <t>Beneficiary Address</t>
  </si>
  <si>
    <t>10 COLLYER QUAY #10-01 OCEAN FINANCIAL CENTRE SINGAPORE</t>
  </si>
  <si>
    <t>Bank Name</t>
  </si>
  <si>
    <t>Citibank N.A Singapore Branch</t>
  </si>
  <si>
    <t>Bank Address</t>
  </si>
  <si>
    <t>5 Changi Business Park Crescent, Level 5, Singapore 486027</t>
  </si>
  <si>
    <t>Beneficiary Account number</t>
  </si>
  <si>
    <t>1030 1197 1350 7</t>
  </si>
  <si>
    <t>Bank Swift Code</t>
  </si>
  <si>
    <t>CITISGSGXXX</t>
  </si>
  <si>
    <t>Bank code</t>
  </si>
  <si>
    <t>Branch Code</t>
  </si>
  <si>
    <t>2019/8/25</t>
  </si>
  <si>
    <t>GOLD</t>
  </si>
  <si>
    <t>US$8,500.00</t>
  </si>
  <si>
    <t>ROSE GOLD</t>
  </si>
  <si>
    <t>COFFEE GOLD</t>
  </si>
  <si>
    <t>Magnet Shaper</t>
  </si>
  <si>
    <t>93</t>
  </si>
  <si>
    <t>yd</t>
  </si>
  <si>
    <t>ydcost</t>
  </si>
  <si>
    <t>Boxes</t>
  </si>
  <si>
    <t>s</t>
  </si>
  <si>
    <t>standard</t>
  </si>
  <si>
    <t>card</t>
  </si>
  <si>
    <t>c</t>
  </si>
  <si>
    <t>p</t>
  </si>
  <si>
    <t>premium</t>
  </si>
  <si>
    <t>basic</t>
  </si>
  <si>
    <t>b</t>
  </si>
  <si>
    <t>100% polyester Swiss Dot Chiffon, 40-45 gsm</t>
  </si>
  <si>
    <t>Shaper Box</t>
  </si>
  <si>
    <t>Shaper Card</t>
  </si>
  <si>
    <t>SHC</t>
  </si>
  <si>
    <t>SHB</t>
  </si>
  <si>
    <t>Chain Magnet</t>
  </si>
  <si>
    <t>Chains With Magnets</t>
  </si>
  <si>
    <t xml:space="preserve">free style  , new inner and dual/trio panels </t>
  </si>
  <si>
    <t>100% Poly Crepe 75-80 gsm</t>
  </si>
  <si>
    <t>C9</t>
  </si>
  <si>
    <t>Crepe Chiffon 75-80 gsm</t>
  </si>
  <si>
    <t>Crepe Chiffon 60 gsm</t>
  </si>
  <si>
    <t>Crepe Chiffon 75-80 - new Inner</t>
  </si>
  <si>
    <t>100% polyester Crepe Chiffon, 75-80 gsm, new inner</t>
  </si>
  <si>
    <t>Crepe Chiffon 75 New Inner</t>
  </si>
  <si>
    <t>94</t>
  </si>
  <si>
    <t>Twill Satin</t>
  </si>
  <si>
    <t>TS</t>
  </si>
  <si>
    <t xml:space="preserve">Twill fabric 100% poly ,90 gsm </t>
  </si>
  <si>
    <t>Twill Satin 90</t>
  </si>
  <si>
    <t>95</t>
  </si>
  <si>
    <t>Georgette 100</t>
  </si>
  <si>
    <t>G1</t>
  </si>
  <si>
    <t xml:space="preserve">100% polyester GGT, 100 gsm </t>
  </si>
  <si>
    <t>T-Shirt Tulip S/M</t>
  </si>
  <si>
    <t>T-Shirt Tulip M/L</t>
  </si>
  <si>
    <t>T-Shirt Tulip L/XL</t>
  </si>
  <si>
    <t>T-Shirt Tulip XL/XXL</t>
  </si>
  <si>
    <t>T-Shirt Tulip XXL/XXXL</t>
  </si>
  <si>
    <t>T-Shirt Pansy S/M</t>
  </si>
  <si>
    <t>T-Shirt Pansy M/L</t>
  </si>
  <si>
    <t>T-Shirt Pansy L/XL</t>
  </si>
  <si>
    <t>T-Shirt Pansy XL/XXL</t>
  </si>
  <si>
    <t>T-Shirt Pansy XXL/XXXL</t>
  </si>
  <si>
    <t>T-Shirt Calla Lily S/M</t>
  </si>
  <si>
    <t>T-Shirt Calla Lily M/L</t>
  </si>
  <si>
    <t>T-Shirt Calla Lily L/XL</t>
  </si>
  <si>
    <t>T-Shirt Calla Lily XL/XXL</t>
  </si>
  <si>
    <t>T-Shirt Calla Lily XXL/XXXL</t>
  </si>
  <si>
    <t>T-Shirt Peony S/M</t>
  </si>
  <si>
    <t>T-Shirt Peony M/L</t>
  </si>
  <si>
    <t>T-Shirt Peony L/XL</t>
  </si>
  <si>
    <t>T-Shirt Peony XL/XXL</t>
  </si>
  <si>
    <t>T-Shirt Peony XXL/XXXL</t>
  </si>
  <si>
    <t>T-Shirt Lotus w/zip S/M</t>
  </si>
  <si>
    <t>T-Shirt Lotus w/zip M/L</t>
  </si>
  <si>
    <t>T-Shirt Lotus w/zip L/XL</t>
  </si>
  <si>
    <t>T-Shirt Lotus w/zip XL/XXL</t>
  </si>
  <si>
    <t>T-Shirt Lotus w/zip XXL/XXXL</t>
  </si>
  <si>
    <t>T-Shirt Pansy Long S/M</t>
  </si>
  <si>
    <t>T-Shirt Pansy Long M/L</t>
  </si>
  <si>
    <t>T-Shirt Pansy Long L/XL</t>
  </si>
  <si>
    <t>T-Shirt Pansy Long XL/XXL</t>
  </si>
  <si>
    <t>T-Shirt Pansy Long XXL/XXXL</t>
  </si>
  <si>
    <t>2 in 1 inner</t>
  </si>
  <si>
    <t>jersey</t>
  </si>
  <si>
    <t>PACKAGING(POLY BAG,BARCODE ,STICKERS, CARTON)</t>
  </si>
  <si>
    <t xml:space="preserve">quoted </t>
  </si>
  <si>
    <t>M7-Black Crepe 100gsm georgette</t>
  </si>
  <si>
    <t>52"</t>
  </si>
  <si>
    <t>TOTAL PRICE USD</t>
  </si>
  <si>
    <t>QUOTED</t>
  </si>
  <si>
    <t>M13gm</t>
  </si>
  <si>
    <t>SlipOn!GirlMaxi</t>
  </si>
  <si>
    <t>SOJ</t>
  </si>
  <si>
    <t>M10B</t>
  </si>
  <si>
    <t>M10X</t>
  </si>
  <si>
    <t>FSB</t>
  </si>
  <si>
    <t>FSX</t>
  </si>
  <si>
    <t>M10x</t>
  </si>
  <si>
    <t>M10b</t>
  </si>
  <si>
    <t>inner</t>
  </si>
  <si>
    <t>allowedaccessories</t>
  </si>
  <si>
    <t>m,b,p,t,a,s,c,s</t>
  </si>
  <si>
    <t>m</t>
  </si>
  <si>
    <t>M7- Crepe 100gsm georgette solid</t>
  </si>
  <si>
    <t xml:space="preserve">M7- Crepe 100gsm georgette printed </t>
  </si>
  <si>
    <t>X INNER</t>
  </si>
  <si>
    <t>CAPSHAWL</t>
  </si>
  <si>
    <t>FABRIC COMPONENT(CHIFFON)</t>
  </si>
  <si>
    <t>FABRIC COMPONENT(LINING)</t>
  </si>
  <si>
    <t>FABRIC COMPONENT(KNITTED)</t>
  </si>
  <si>
    <t>STITCHING</t>
  </si>
  <si>
    <t>ACCESSORIES(ALL PACKING &amp; OTHERS )</t>
  </si>
  <si>
    <t>sb</t>
  </si>
  <si>
    <t xml:space="preserve">100% polyester Chiffon/am crep printed, 53 gsm </t>
  </si>
  <si>
    <t>STYLE : M12 MINI</t>
  </si>
  <si>
    <t>FABRIC COST</t>
  </si>
  <si>
    <t>TRIM COST (includes wash care,elastic,thread,polybag)</t>
  </si>
  <si>
    <t>TRIMS IN ORGINAL SAMPLE - main label,badge,carton box,hangtags,tassels any other trims in any)</t>
  </si>
  <si>
    <t>SAMPLING / DEVLOPMENT CHARGES</t>
  </si>
  <si>
    <t>CMP (INCLUDING OVERHEADS)</t>
  </si>
  <si>
    <t>FOB $</t>
  </si>
  <si>
    <t>STYLE : M12 REGULAR</t>
  </si>
  <si>
    <t>STYLE : M12 MAXI</t>
  </si>
  <si>
    <t>STYLE : M6 /M2 - SHORT</t>
  </si>
  <si>
    <t>TRIMS not considered - main label,badge,carton box,hangtags,tassels any other trims in any)</t>
  </si>
  <si>
    <t>STYLE : M6 /M2 VOILA</t>
  </si>
  <si>
    <t>STYLE : M6 /M2 MAXI</t>
  </si>
  <si>
    <t>STYLE : M10</t>
  </si>
  <si>
    <t>TRIMS not considered -main label,badge,carton box,hangtags,tassels any other trims in any)</t>
  </si>
  <si>
    <t>STYLE : X-INNER</t>
  </si>
  <si>
    <t>FABRIC  COST</t>
  </si>
  <si>
    <t>TRIM COST (includes wash care,elastic,thread,polybag,strap and adjuster)</t>
  </si>
  <si>
    <t>STYLE : B-INNER</t>
  </si>
  <si>
    <t>FABRIC REJECTION 5%</t>
  </si>
  <si>
    <t>Total Avg.</t>
  </si>
  <si>
    <t>CM + Extra added Process Cost</t>
  </si>
  <si>
    <t>CUTTING</t>
  </si>
  <si>
    <t>FINISHING PACKING</t>
  </si>
  <si>
    <t>REJECTION- Cutting Layer and Panel &amp; Garment Rejection</t>
  </si>
  <si>
    <t>CONFIRMED FOB IS $ 5.03</t>
  </si>
  <si>
    <t>Upcharge 10 cents is Extra for Metal buckle and elastic added in Inner Sample</t>
  </si>
  <si>
    <t>voilaM2</t>
  </si>
  <si>
    <t xml:space="preserve">FLAT CHIFFON </t>
  </si>
  <si>
    <t>Cost price</t>
  </si>
  <si>
    <t>flat ggt 68</t>
  </si>
  <si>
    <t>96</t>
  </si>
  <si>
    <t>GF</t>
  </si>
  <si>
    <t>Flat Georgette</t>
  </si>
  <si>
    <t xml:space="preserve">100% polyester GGT, 68 gsm </t>
  </si>
  <si>
    <t>68GSM FLAT GGT</t>
  </si>
  <si>
    <t>voila MAXI M6</t>
  </si>
  <si>
    <t xml:space="preserve">CRINKLE  CHIFFON </t>
  </si>
  <si>
    <t>CHIC M12</t>
  </si>
  <si>
    <t>FLAT AND CRINKLE CHIFFON</t>
  </si>
  <si>
    <t>CHICMAXI M12</t>
  </si>
  <si>
    <t xml:space="preserve">FLAT / CRINKLE CHIFFON </t>
  </si>
  <si>
    <t>voila MINI M2S</t>
  </si>
  <si>
    <t xml:space="preserve">CRINKLE CHIFFON </t>
  </si>
  <si>
    <t>CHIC MINI M12S</t>
  </si>
  <si>
    <t xml:space="preserve">FLAT CHIFFON/CRINKLE CHIFFON </t>
  </si>
  <si>
    <t>PGF</t>
  </si>
  <si>
    <t>flat chiffon 55</t>
  </si>
  <si>
    <t>chiffon crinkled</t>
  </si>
  <si>
    <t xml:space="preserve">FLAT CHIFFON/ CRINKLE CHIFFON  </t>
  </si>
  <si>
    <t xml:space="preserve">free style ramadan   </t>
  </si>
  <si>
    <t xml:space="preserve">68GSM </t>
  </si>
  <si>
    <t xml:space="preserve">AGREED </t>
  </si>
  <si>
    <t xml:space="preserve">flat and crinkle chiffon </t>
  </si>
  <si>
    <t>Confirmed FOB Crinkle Chiffon Print</t>
  </si>
  <si>
    <t>New Prx </t>
  </si>
  <si>
    <t>Confirmed Fob For Marble Chiffon Print </t>
  </si>
  <si>
    <t>New Prx required up charge for M Chiffon </t>
  </si>
  <si>
    <t>Confirmed Fob For Marble Chiffon Butti /Solid </t>
  </si>
  <si>
    <t>Basics Hijabs Prx Target </t>
  </si>
  <si>
    <t>Our best Quotes </t>
  </si>
  <si>
    <t>No Change </t>
  </si>
  <si>
    <t>Volia! Maxi</t>
  </si>
  <si>
    <t>Voila! Mini!</t>
  </si>
  <si>
    <t>Chic! Maxi</t>
  </si>
  <si>
    <t>$4.60 </t>
  </si>
  <si>
    <t>Chic! Mini!</t>
  </si>
  <si>
    <t>Cap Shawls</t>
  </si>
  <si>
    <t>X-Inner</t>
  </si>
  <si>
    <t>B-Binner</t>
  </si>
  <si>
    <t>$0.95 as coordinated with Free Style </t>
  </si>
  <si>
    <t>Taj /Solid </t>
  </si>
  <si>
    <t>$ 4.40 </t>
  </si>
  <si>
    <t>Above Prxs r W/o any added trim/fashion items </t>
  </si>
  <si>
    <t>Pls confirm still doing  Sporty /M13  Hijabs  ? pls confirm qty and Target prx</t>
  </si>
  <si>
    <t>DFC</t>
  </si>
  <si>
    <t>Slip On</t>
  </si>
  <si>
    <t>Two In One</t>
  </si>
  <si>
    <t>2i1</t>
  </si>
  <si>
    <t xml:space="preserve">CAP SHAWL ramadan   </t>
  </si>
  <si>
    <t xml:space="preserve">CAP SHAWL  ramadan   </t>
  </si>
  <si>
    <t>tis</t>
  </si>
  <si>
    <t>ggt 100 gsm plain</t>
  </si>
  <si>
    <t>ggt 100 gsm printed</t>
  </si>
  <si>
    <t>PG1</t>
  </si>
  <si>
    <t>free style ggt 100gsm</t>
  </si>
  <si>
    <t xml:space="preserve">100% polyester Chiffon/crep plain, 50-55 gsm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</si>
</sst>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LBP]\ #,##0"/>
    <numFmt numFmtId="166" formatCode="[$LBP]\ #,##0.00"/>
    <numFmt numFmtId="167" formatCode="_(&quot;$&quot;* #,##0.000_);_(&quot;$&quot;* \(#,##0.000\);_(&quot;$&quot;* &quot;-&quot;??_);_(@_)"/>
    <numFmt numFmtId="168" formatCode="[$LBP]\ #,##0.0"/>
    <numFmt numFmtId="169" formatCode="0.000"/>
    <numFmt numFmtId="170" formatCode="&quot;$&quot;#,##0"/>
    <numFmt numFmtId="171" formatCode="0.0000"/>
    <numFmt numFmtId="172" formatCode="[$INR]\ #,##0.00"/>
    <numFmt numFmtId="173" formatCode="[$$-409]#,##0.00;[Red]\-[$$-409]#,##0.00"/>
    <numFmt numFmtId="174" formatCode="[$-409]General"/>
    <numFmt numFmtId="175" formatCode="[$$-409]#,##0.00;[Red]&quot;-&quot;[$$-409]#,##0.00"/>
    <numFmt numFmtId="176" formatCode="&quot;$&quot;#,##0.0_);\(&quot;$&quot;#,##0.0\)"/>
    <numFmt numFmtId="177" formatCode="[$-409]d\-mmm\-yy;@"/>
    <numFmt numFmtId="178" formatCode="0.00_ "/>
    <numFmt numFmtId="179" formatCode="_-* #,##0.00_-;\-* #,##0.00_-;_-* &quot;-&quot;??_-;_-@_-"/>
    <numFmt numFmtId="180" formatCode="_(* #,##0.00_);_(* \(#,##0.00\);_(* &quot;-&quot;_);_(@_)"/>
    <numFmt numFmtId="181" formatCode="_(* #,##0.0000_);_(* \(#,##0.0000\);_(* &quot;-&quot;??_);_(@_)"/>
    <numFmt numFmtId="182" formatCode="0.00000"/>
    <numFmt numFmtId="183" formatCode="0.0"/>
    <numFmt numFmtId="184" formatCode="d\-mmm"/>
    <numFmt numFmtId="185" formatCode="d/mmm"/>
    <numFmt numFmtId="186" formatCode="0.00;[Red]0.00"/>
    <numFmt numFmtId="187" formatCode="0;[Red]0"/>
    <numFmt numFmtId="188" formatCode="0.000;[Red]0.000"/>
    <numFmt numFmtId="189" formatCode="#,##0;[Red]#,##0"/>
  </numFmts>
  <fonts count="2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rgb="FF222222"/>
      <name val="Arial"/>
      <family val="2"/>
    </font>
    <font>
      <sz val="11"/>
      <color rgb="FF000000"/>
      <name val="Calibri"/>
      <family val="2"/>
      <scheme val="minor"/>
    </font>
    <font>
      <sz val="24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ＭＳ Ｐゴシック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rgb="FF000000"/>
      <name val="Calibri"/>
      <family val="2"/>
      <charset val="204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5F497A"/>
      <name val="Cambria"/>
      <family val="1"/>
    </font>
    <font>
      <b/>
      <sz val="10"/>
      <color rgb="FF5F497A"/>
      <name val="Cambria"/>
      <family val="1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Wingdings"/>
      <charset val="2"/>
    </font>
    <font>
      <sz val="28"/>
      <color theme="1"/>
      <name val="Calibri"/>
      <family val="2"/>
    </font>
    <font>
      <b/>
      <i/>
      <sz val="11"/>
      <color theme="3" tint="0.39997558519241921"/>
      <name val="Calibri"/>
      <family val="2"/>
      <scheme val="minor"/>
    </font>
    <font>
      <sz val="36"/>
      <color theme="1"/>
      <name val="Trajan Pro"/>
      <family val="1"/>
    </font>
    <font>
      <sz val="8"/>
      <color rgb="FF000000"/>
      <name val="Verdana"/>
      <family val="2"/>
    </font>
    <font>
      <sz val="8"/>
      <color rgb="FF333333"/>
      <name val="Verdana"/>
      <family val="2"/>
    </font>
    <font>
      <sz val="11"/>
      <color rgb="FF1F497D"/>
      <name val="Calibri"/>
      <family val="2"/>
    </font>
    <font>
      <b/>
      <sz val="11"/>
      <color theme="1"/>
      <name val="Helvetica"/>
      <family val="2"/>
    </font>
    <font>
      <sz val="11"/>
      <color theme="1"/>
      <name val="Helvetica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b/>
      <sz val="8"/>
      <color rgb="FF000000"/>
      <name val="Helvetica"/>
      <family val="2"/>
    </font>
    <font>
      <sz val="8"/>
      <color rgb="FF666666"/>
      <name val="Helvetica"/>
      <family val="2"/>
    </font>
    <font>
      <b/>
      <sz val="8"/>
      <color theme="1"/>
      <name val="Helvetica"/>
      <family val="2"/>
    </font>
    <font>
      <sz val="8"/>
      <color theme="1"/>
      <name val="Helvetica"/>
      <family val="2"/>
    </font>
    <font>
      <sz val="8"/>
      <color rgb="FF000000"/>
      <name val="Helvetica"/>
      <family val="2"/>
    </font>
    <font>
      <sz val="9"/>
      <name val="Helvetica"/>
      <family val="2"/>
    </font>
    <font>
      <sz val="12"/>
      <color theme="1"/>
      <name val="Helvetica"/>
      <family val="2"/>
    </font>
    <font>
      <sz val="16"/>
      <color theme="1"/>
      <name val="Calibri"/>
      <family val="2"/>
      <scheme val="minor"/>
    </font>
    <font>
      <sz val="7"/>
      <color rgb="FF000000"/>
      <name val="Times New Roman"/>
      <family val="1"/>
    </font>
    <font>
      <sz val="6"/>
      <color rgb="FF000000"/>
      <name val="Times New Roman"/>
      <family val="1"/>
    </font>
    <font>
      <b/>
      <sz val="14"/>
      <color rgb="FF92D05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name val="Book Antiqua"/>
      <family val="1"/>
    </font>
    <font>
      <b/>
      <sz val="10"/>
      <color indexed="8"/>
      <name val="Calibri"/>
      <family val="2"/>
      <charset val="1"/>
    </font>
    <font>
      <b/>
      <sz val="10"/>
      <name val="Arial"/>
      <family val="2"/>
    </font>
    <font>
      <sz val="11"/>
      <color rgb="FF1F497D"/>
      <name val="Calibri"/>
      <family val="2"/>
      <scheme val="minor"/>
    </font>
    <font>
      <b/>
      <sz val="11"/>
      <color indexed="12"/>
      <name val="Calibri"/>
      <family val="2"/>
      <charset val="1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u/>
      <sz val="11"/>
      <color rgb="FF0000FF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sz val="11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24"/>
      <color indexed="8"/>
      <name val="Arial"/>
      <family val="2"/>
    </font>
    <font>
      <b/>
      <sz val="10"/>
      <color indexed="8"/>
      <name val="Arial"/>
      <family val="2"/>
    </font>
    <font>
      <b/>
      <i/>
      <sz val="10.5"/>
      <color indexed="8"/>
      <name val="Arial"/>
      <family val="2"/>
    </font>
    <font>
      <b/>
      <sz val="24"/>
      <name val="Arial"/>
      <family val="2"/>
    </font>
    <font>
      <sz val="10"/>
      <name val="Arial"/>
      <family val="2"/>
      <charset val="1"/>
    </font>
    <font>
      <sz val="12"/>
      <color rgb="FF494847"/>
      <name val="PT Serif Regula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rgb="FF0000FF"/>
      <name val="Arial"/>
      <family val="2"/>
    </font>
    <font>
      <sz val="18"/>
      <color rgb="FF222222"/>
      <name val="Arial"/>
      <family val="2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2"/>
      <color rgb="FF0000FF"/>
      <name val="Arial"/>
      <family val="2"/>
    </font>
    <font>
      <b/>
      <sz val="32"/>
      <color indexed="8"/>
      <name val="Arial"/>
      <family val="2"/>
    </font>
    <font>
      <sz val="22"/>
      <color indexed="18"/>
      <name val="Arial"/>
      <family val="2"/>
    </font>
    <font>
      <b/>
      <sz val="20"/>
      <color indexed="18"/>
      <name val="Arial"/>
      <family val="2"/>
    </font>
    <font>
      <b/>
      <sz val="15"/>
      <color indexed="18"/>
      <name val="Arial"/>
      <family val="2"/>
    </font>
    <font>
      <b/>
      <vertAlign val="superscript"/>
      <sz val="15"/>
      <color indexed="1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b/>
      <sz val="10"/>
      <color rgb="FF000000"/>
      <name val="Calibri"/>
      <family val="2"/>
    </font>
    <font>
      <b/>
      <sz val="20"/>
      <color rgb="FF000000"/>
      <name val="Calibri"/>
      <family val="2"/>
    </font>
    <font>
      <sz val="36"/>
      <color theme="1"/>
      <name val="Calibri"/>
      <family val="2"/>
      <scheme val="minor"/>
    </font>
    <font>
      <sz val="16"/>
      <color theme="1"/>
      <name val="Arial"/>
      <family val="2"/>
    </font>
    <font>
      <b/>
      <sz val="12"/>
      <name val="Arial"/>
      <family val="2"/>
    </font>
    <font>
      <b/>
      <sz val="12"/>
      <name val="Calibri"/>
      <family val="2"/>
      <scheme val="minor"/>
    </font>
    <font>
      <b/>
      <sz val="11"/>
      <name val="Arial"/>
      <family val="2"/>
    </font>
    <font>
      <b/>
      <sz val="14"/>
      <color rgb="FF0070C0"/>
      <name val="Calibri"/>
      <family val="2"/>
      <scheme val="minor"/>
    </font>
    <font>
      <b/>
      <sz val="14"/>
      <color rgb="FF7030A0"/>
      <name val="Book Antiqua"/>
      <family val="1"/>
    </font>
    <font>
      <u/>
      <sz val="14"/>
      <color theme="10"/>
      <name val="Calibri"/>
      <family val="2"/>
      <scheme val="minor"/>
    </font>
    <font>
      <b/>
      <sz val="14"/>
      <name val="Book Antiqua"/>
      <family val="1"/>
    </font>
    <font>
      <b/>
      <sz val="16"/>
      <color theme="1"/>
      <name val="Calibri"/>
      <family val="2"/>
      <scheme val="minor"/>
    </font>
    <font>
      <b/>
      <sz val="16"/>
      <color rgb="FF1F497D"/>
      <name val="Calibri"/>
      <family val="2"/>
      <scheme val="minor"/>
    </font>
    <font>
      <b/>
      <sz val="12"/>
      <color rgb="FF1F497D"/>
      <name val="Calibri"/>
      <family val="2"/>
      <scheme val="minor"/>
    </font>
    <font>
      <b/>
      <sz val="32"/>
      <color rgb="FF000000"/>
      <name val="Arial"/>
      <family val="2"/>
    </font>
    <font>
      <sz val="22"/>
      <color rgb="FF000080"/>
      <name val="Arial"/>
      <family val="2"/>
    </font>
    <font>
      <b/>
      <sz val="20"/>
      <color rgb="FF000080"/>
      <name val="Arial"/>
      <family val="2"/>
    </font>
    <font>
      <b/>
      <sz val="15"/>
      <color rgb="FF000080"/>
      <name val="Arial"/>
      <family val="2"/>
    </font>
    <font>
      <b/>
      <sz val="15"/>
      <color theme="1"/>
      <name val="Arial"/>
      <family val="2"/>
    </font>
    <font>
      <sz val="18"/>
      <color theme="1"/>
      <name val="Arial"/>
      <family val="2"/>
    </font>
    <font>
      <b/>
      <sz val="26"/>
      <color theme="1"/>
      <name val="Arial"/>
      <family val="2"/>
    </font>
    <font>
      <sz val="22"/>
      <color theme="1"/>
      <name val="Arial"/>
      <family val="2"/>
    </font>
    <font>
      <b/>
      <sz val="12"/>
      <color indexed="8"/>
      <name val="Calibri"/>
      <family val="2"/>
      <scheme val="minor"/>
    </font>
    <font>
      <sz val="14"/>
      <color theme="9" tint="-0.249977111117893"/>
      <name val="Book Antiqua"/>
      <family val="1"/>
    </font>
    <font>
      <b/>
      <sz val="16"/>
      <name val="Arial"/>
      <family val="2"/>
    </font>
    <font>
      <b/>
      <sz val="18"/>
      <color rgb="FFFF0000"/>
      <name val="Calibri"/>
      <family val="2"/>
      <scheme val="minor"/>
    </font>
    <font>
      <b/>
      <sz val="18"/>
      <name val="Calibri"/>
      <family val="2"/>
      <scheme val="minor"/>
    </font>
    <font>
      <b/>
      <sz val="13"/>
      <name val="Arial"/>
      <family val="2"/>
    </font>
    <font>
      <b/>
      <sz val="8"/>
      <color rgb="FF222222"/>
      <name val="Arial"/>
      <family val="2"/>
    </font>
    <font>
      <b/>
      <sz val="12"/>
      <name val="Trebuchet MS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Trebuchet MS"/>
      <family val="2"/>
    </font>
    <font>
      <b/>
      <sz val="10"/>
      <name val="Trebuchet MS"/>
      <family val="2"/>
    </font>
    <font>
      <sz val="11"/>
      <name val="Trebuchet MS"/>
      <family val="2"/>
    </font>
    <font>
      <b/>
      <sz val="16"/>
      <color rgb="FFC00000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12"/>
      <name val="Trebuchet MS"/>
      <family val="2"/>
    </font>
    <font>
      <b/>
      <sz val="11"/>
      <color rgb="FFC00000"/>
      <name val="Calibri"/>
      <family val="2"/>
      <scheme val="minor"/>
    </font>
    <font>
      <sz val="12"/>
      <color rgb="FFC00000"/>
      <name val="Trebuchet MS"/>
      <family val="2"/>
    </font>
    <font>
      <b/>
      <sz val="14"/>
      <color rgb="FFC00000"/>
      <name val="Calibri"/>
      <family val="2"/>
      <scheme val="minor"/>
    </font>
    <font>
      <b/>
      <sz val="12"/>
      <color rgb="FF002060"/>
      <name val="Trebuchet MS"/>
      <family val="2"/>
    </font>
    <font>
      <sz val="12"/>
      <color rgb="FFFF0000"/>
      <name val="Trebuchet MS"/>
      <family val="2"/>
    </font>
    <font>
      <sz val="12"/>
      <color rgb="FF002060"/>
      <name val="Trebuchet MS"/>
      <family val="2"/>
    </font>
    <font>
      <b/>
      <sz val="12"/>
      <color rgb="FFFF0000"/>
      <name val="Trebuchet MS"/>
      <family val="2"/>
    </font>
    <font>
      <b/>
      <sz val="11"/>
      <color rgb="FFC00000"/>
      <name val="Trebuchet MS"/>
      <family val="2"/>
    </font>
    <font>
      <sz val="11"/>
      <color indexed="12"/>
      <name val="Trebuchet MS"/>
      <family val="2"/>
    </font>
    <font>
      <b/>
      <sz val="11"/>
      <color rgb="FF002060"/>
      <name val="Trebuchet MS"/>
      <family val="2"/>
    </font>
    <font>
      <sz val="11"/>
      <color rgb="FF002060"/>
      <name val="Trebuchet MS"/>
      <family val="2"/>
    </font>
    <font>
      <sz val="11"/>
      <color theme="1"/>
      <name val="Trebuchet MS"/>
      <family val="2"/>
    </font>
    <font>
      <sz val="11"/>
      <color rgb="FFC00000"/>
      <name val="Trebuchet MS"/>
      <family val="2"/>
    </font>
    <font>
      <sz val="11"/>
      <color rgb="FFFF0000"/>
      <name val="Trebuchet MS"/>
      <family val="2"/>
    </font>
    <font>
      <sz val="10"/>
      <name val="Trebuchet MS"/>
      <family val="2"/>
    </font>
    <font>
      <b/>
      <sz val="13"/>
      <name val="Arial"/>
      <family val="2"/>
    </font>
    <font>
      <sz val="11"/>
      <color rgb="FF3F3F76"/>
      <name val="Calibri"/>
      <family val="2"/>
    </font>
    <font>
      <sz val="18"/>
      <color rgb="FF000000"/>
      <name val="Arial"/>
      <family val="2"/>
    </font>
    <font>
      <b/>
      <sz val="13"/>
      <name val="Arial"/>
      <family val="2"/>
    </font>
    <font>
      <b/>
      <sz val="20"/>
      <name val="Arial"/>
      <family val="2"/>
    </font>
    <font>
      <sz val="14"/>
      <name val="Arial"/>
      <family val="2"/>
    </font>
    <font>
      <b/>
      <sz val="12"/>
      <name val="Arial"/>
      <family val="1"/>
      <charset val="1"/>
    </font>
    <font>
      <b/>
      <sz val="14"/>
      <name val="Arial"/>
      <family val="2"/>
    </font>
    <font>
      <b/>
      <sz val="14"/>
      <name val="Arial Narrow"/>
      <family val="2"/>
    </font>
    <font>
      <b/>
      <sz val="12"/>
      <name val="Arial Narrow"/>
      <family val="2"/>
    </font>
    <font>
      <b/>
      <sz val="11"/>
      <name val="Arial Narrow"/>
      <family val="2"/>
    </font>
    <font>
      <sz val="8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b/>
      <sz val="12"/>
      <color indexed="10"/>
      <name val="Arial"/>
      <family val="2"/>
    </font>
    <font>
      <b/>
      <sz val="26"/>
      <name val="Arial"/>
      <family val="2"/>
    </font>
    <font>
      <sz val="12"/>
      <color rgb="FF222222"/>
      <name val="Arial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24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sz val="8"/>
      <name val="Calibri"/>
      <family val="2"/>
      <scheme val="minor"/>
    </font>
    <font>
      <sz val="11"/>
      <color rgb="FF222222"/>
      <name val="Arial"/>
      <family val="2"/>
    </font>
    <font>
      <sz val="11"/>
      <color theme="1"/>
      <name val="Liberation Sans"/>
    </font>
    <font>
      <b/>
      <sz val="11"/>
      <color theme="1"/>
      <name val="Liberation Sans"/>
    </font>
    <font>
      <sz val="11"/>
      <color rgb="FF000000"/>
      <name val="Liberation Sans"/>
    </font>
    <font>
      <b/>
      <sz val="11"/>
      <color rgb="FF000000"/>
      <name val="Liberation Sans"/>
    </font>
    <font>
      <b/>
      <sz val="12"/>
      <color rgb="FF000000"/>
      <name val="Liberation Sans"/>
    </font>
    <font>
      <i/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6"/>
      <color indexed="10"/>
      <name val="Times New Roman"/>
      <family val="1"/>
    </font>
    <font>
      <b/>
      <sz val="14"/>
      <color indexed="10"/>
      <name val="Times New Roman"/>
      <family val="1"/>
    </font>
    <font>
      <b/>
      <sz val="14"/>
      <name val="Times New Roman"/>
      <family val="1"/>
    </font>
    <font>
      <i/>
      <sz val="10"/>
      <name val="Times New Roman"/>
      <family val="1"/>
    </font>
    <font>
      <b/>
      <i/>
      <sz val="10"/>
      <name val="Arial"/>
      <family val="2"/>
    </font>
    <font>
      <b/>
      <i/>
      <sz val="10"/>
      <color indexed="8"/>
      <name val="Arial"/>
      <family val="2"/>
    </font>
    <font>
      <b/>
      <i/>
      <sz val="11"/>
      <color indexed="10"/>
      <name val="Times New Roman"/>
      <family val="1"/>
    </font>
    <font>
      <b/>
      <i/>
      <sz val="11"/>
      <name val="Times New Roman"/>
      <family val="1"/>
    </font>
    <font>
      <b/>
      <i/>
      <sz val="10"/>
      <color indexed="10"/>
      <name val="Arial"/>
      <family val="2"/>
    </font>
    <font>
      <b/>
      <i/>
      <sz val="11"/>
      <color indexed="8"/>
      <name val="Times New Roman"/>
      <family val="1"/>
    </font>
    <font>
      <sz val="11"/>
      <color indexed="8"/>
      <name val="Times New Roman"/>
      <family val="1"/>
    </font>
    <font>
      <sz val="10"/>
      <color indexed="10"/>
      <name val="Times New Roman"/>
      <family val="1"/>
    </font>
    <font>
      <b/>
      <i/>
      <sz val="10"/>
      <color indexed="10"/>
      <name val="Times New Roman"/>
      <family val="1"/>
    </font>
    <font>
      <b/>
      <sz val="10"/>
      <color indexed="8"/>
      <name val="Times New Roman"/>
      <family val="1"/>
    </font>
    <font>
      <sz val="11"/>
      <name val="Times New Roman"/>
      <family val="1"/>
    </font>
    <font>
      <b/>
      <sz val="10"/>
      <color indexed="10"/>
      <name val="Times New Roman"/>
      <family val="1"/>
    </font>
    <font>
      <b/>
      <sz val="11"/>
      <color indexed="16"/>
      <name val="Arial"/>
      <family val="2"/>
    </font>
    <font>
      <sz val="10"/>
      <color indexed="10"/>
      <name val="Arial"/>
      <family val="2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b/>
      <i/>
      <sz val="10"/>
      <name val="Times New Roman"/>
      <family val="1"/>
    </font>
    <font>
      <i/>
      <sz val="10"/>
      <color indexed="8"/>
      <name val="Arial"/>
      <family val="2"/>
    </font>
    <font>
      <i/>
      <sz val="10"/>
      <name val="Arial"/>
      <family val="2"/>
    </font>
    <font>
      <sz val="9"/>
      <name val="Calibri"/>
      <family val="2"/>
      <scheme val="minor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20"/>
      <color theme="1"/>
      <name val="Arial"/>
      <family val="2"/>
    </font>
    <font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name val="Arial"/>
      <family val="2"/>
      <charset val="1"/>
    </font>
    <font>
      <b/>
      <sz val="12"/>
      <name val="Arial"/>
      <family val="2"/>
      <charset val="1"/>
    </font>
    <font>
      <b/>
      <sz val="11"/>
      <name val="Arial"/>
      <family val="2"/>
      <charset val="1"/>
    </font>
    <font>
      <b/>
      <sz val="10"/>
      <name val="Arial"/>
      <family val="2"/>
      <charset val="1"/>
    </font>
    <font>
      <b/>
      <sz val="14"/>
      <name val="Arial"/>
      <family val="2"/>
      <charset val="1"/>
    </font>
    <font>
      <sz val="10"/>
      <color rgb="FF000000"/>
      <name val="Georgia"/>
      <family val="1"/>
    </font>
  </fonts>
  <fills count="248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CCA67F"/>
        <bgColor indexed="64"/>
      </patternFill>
    </fill>
    <fill>
      <patternFill patternType="solid">
        <fgColor rgb="FF3850A0"/>
        <bgColor indexed="64"/>
      </patternFill>
    </fill>
    <fill>
      <patternFill patternType="solid">
        <fgColor rgb="FFC743B1"/>
        <bgColor indexed="64"/>
      </patternFill>
    </fill>
    <fill>
      <patternFill patternType="solid">
        <fgColor rgb="FFBF1932"/>
        <bgColor indexed="64"/>
      </patternFill>
    </fill>
    <fill>
      <patternFill patternType="solid">
        <fgColor rgb="FFF0C05A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D94F70"/>
        <bgColor indexed="64"/>
      </patternFill>
    </fill>
    <fill>
      <patternFill patternType="solid">
        <fgColor rgb="FF009473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E91C3"/>
        <bgColor indexed="64"/>
      </patternFill>
    </fill>
    <fill>
      <patternFill patternType="solid">
        <fgColor rgb="FF9F9C99"/>
        <bgColor indexed="64"/>
      </patternFill>
    </fill>
    <fill>
      <patternFill patternType="solid">
        <fgColor rgb="FFFF8576"/>
        <bgColor indexed="64"/>
      </patternFill>
    </fill>
    <fill>
      <patternFill patternType="solid">
        <fgColor rgb="FF00A0B0"/>
        <bgColor indexed="64"/>
      </patternFill>
    </fill>
    <fill>
      <patternFill patternType="solid">
        <fgColor rgb="FF5A5B9F"/>
        <bgColor indexed="64"/>
      </patternFill>
    </fill>
    <fill>
      <patternFill patternType="solid">
        <fgColor rgb="FFBFAF92"/>
        <bgColor indexed="64"/>
      </patternFill>
    </fill>
    <fill>
      <patternFill patternType="solid">
        <fgColor rgb="FF2E5493"/>
        <bgColor indexed="64"/>
      </patternFill>
    </fill>
    <fill>
      <patternFill patternType="solid">
        <fgColor rgb="FF007257"/>
        <bgColor indexed="64"/>
      </patternFill>
    </fill>
    <fill>
      <patternFill patternType="solid">
        <fgColor rgb="FFEFEAD8"/>
        <bgColor indexed="64"/>
      </patternFill>
    </fill>
    <fill>
      <patternFill patternType="solid">
        <fgColor rgb="FF53413B"/>
        <bgColor indexed="64"/>
      </patternFill>
    </fill>
    <fill>
      <patternFill patternType="solid">
        <fgColor rgb="FF243659"/>
        <bgColor indexed="64"/>
      </patternFill>
    </fill>
    <fill>
      <patternFill patternType="solid">
        <fgColor rgb="FF9BC1AF"/>
        <bgColor indexed="64"/>
      </patternFill>
    </fill>
    <fill>
      <patternFill patternType="solid">
        <fgColor rgb="FF378082"/>
        <bgColor indexed="64"/>
      </patternFill>
    </fill>
    <fill>
      <patternFill patternType="solid">
        <fgColor rgb="FFB3AB87"/>
        <bgColor indexed="64"/>
      </patternFill>
    </fill>
    <fill>
      <patternFill patternType="solid">
        <fgColor rgb="FF63573C"/>
        <bgColor indexed="64"/>
      </patternFill>
    </fill>
    <fill>
      <patternFill patternType="solid">
        <fgColor rgb="FFA8A5D1"/>
        <bgColor indexed="64"/>
      </patternFill>
    </fill>
    <fill>
      <patternFill patternType="solid">
        <fgColor rgb="FF503466"/>
        <bgColor indexed="64"/>
      </patternFill>
    </fill>
    <fill>
      <patternFill patternType="solid">
        <fgColor rgb="FFB4C6D3"/>
        <bgColor indexed="64"/>
      </patternFill>
    </fill>
    <fill>
      <patternFill patternType="solid">
        <fgColor rgb="FF7290B3"/>
        <bgColor indexed="64"/>
      </patternFill>
    </fill>
    <fill>
      <patternFill patternType="solid">
        <fgColor rgb="FFF2DCCE"/>
        <bgColor indexed="64"/>
      </patternFill>
    </fill>
    <fill>
      <patternFill patternType="solid">
        <fgColor rgb="FF91624E"/>
        <bgColor indexed="64"/>
      </patternFill>
    </fill>
    <fill>
      <patternFill patternType="solid">
        <fgColor rgb="FFE6E493"/>
        <bgColor indexed="64"/>
      </patternFill>
    </fill>
    <fill>
      <patternFill patternType="solid">
        <fgColor rgb="FFDEB408"/>
        <bgColor indexed="64"/>
      </patternFill>
    </fill>
    <fill>
      <patternFill patternType="solid">
        <fgColor rgb="FFEBB229"/>
        <bgColor indexed="64"/>
      </patternFill>
    </fill>
    <fill>
      <patternFill patternType="solid">
        <fgColor rgb="FFEE97B2"/>
        <bgColor indexed="64"/>
      </patternFill>
    </fill>
    <fill>
      <patternFill patternType="solid">
        <fgColor rgb="FFF27063"/>
        <bgColor indexed="64"/>
      </patternFill>
    </fill>
    <fill>
      <patternFill patternType="solid">
        <fgColor rgb="FF9E2A6B"/>
        <bgColor indexed="64"/>
      </patternFill>
    </fill>
    <fill>
      <patternFill patternType="solid">
        <fgColor rgb="FFB21F3A"/>
        <bgColor indexed="64"/>
      </patternFill>
    </fill>
    <fill>
      <patternFill patternType="solid">
        <fgColor rgb="FF999B9B"/>
        <bgColor indexed="64"/>
      </patternFill>
    </fill>
    <fill>
      <patternFill patternType="solid">
        <fgColor rgb="FFBFBFBA"/>
        <bgColor indexed="64"/>
      </patternFill>
    </fill>
    <fill>
      <patternFill patternType="solid">
        <fgColor rgb="FFD1B7AB"/>
        <bgColor indexed="64"/>
      </patternFill>
    </fill>
    <fill>
      <patternFill patternType="solid">
        <fgColor rgb="FF6A6E6B"/>
        <bgColor indexed="64"/>
      </patternFill>
    </fill>
    <fill>
      <patternFill patternType="solid">
        <fgColor rgb="FF503636"/>
        <bgColor indexed="64"/>
      </patternFill>
    </fill>
    <fill>
      <patternFill patternType="solid">
        <fgColor rgb="FF26305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2D2C2F"/>
        <bgColor indexed="64"/>
      </patternFill>
    </fill>
    <fill>
      <patternFill patternType="solid">
        <fgColor rgb="FF006361"/>
        <bgColor indexed="64"/>
      </patternFill>
    </fill>
    <fill>
      <patternFill patternType="solid">
        <fgColor rgb="FF363B7C"/>
        <bgColor indexed="64"/>
      </patternFill>
    </fill>
    <fill>
      <patternFill patternType="solid">
        <fgColor rgb="FFA49A79"/>
        <bgColor indexed="64"/>
      </patternFill>
    </fill>
    <fill>
      <patternFill patternType="solid">
        <fgColor rgb="FF5C2C35"/>
        <bgColor indexed="64"/>
      </patternFill>
    </fill>
    <fill>
      <patternFill patternType="solid">
        <fgColor rgb="FF6E81BE"/>
        <bgColor indexed="64"/>
      </patternFill>
    </fill>
    <fill>
      <patternFill patternType="solid">
        <fgColor rgb="FF77212E"/>
        <bgColor indexed="64"/>
      </patternFill>
    </fill>
    <fill>
      <patternFill patternType="solid">
        <fgColor rgb="FF314F40"/>
        <bgColor indexed="64"/>
      </patternFill>
    </fill>
    <fill>
      <patternFill patternType="solid">
        <fgColor rgb="FF745587"/>
        <bgColor indexed="64"/>
      </patternFill>
    </fill>
    <fill>
      <patternFill patternType="solid">
        <fgColor rgb="FFC4AB86"/>
        <bgColor indexed="64"/>
      </patternFill>
    </fill>
    <fill>
      <patternFill patternType="solid">
        <fgColor rgb="FFF3C12C"/>
        <bgColor indexed="64"/>
      </patternFill>
    </fill>
    <fill>
      <patternFill patternType="solid">
        <fgColor rgb="FF8CAD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45A3E"/>
        <bgColor indexed="64"/>
      </patternFill>
    </fill>
    <fill>
      <patternFill patternType="solid">
        <fgColor rgb="FF982551"/>
        <bgColor indexed="64"/>
      </patternFill>
    </fill>
    <fill>
      <patternFill patternType="solid">
        <fgColor rgb="FF8B645A"/>
        <bgColor indexed="64"/>
      </patternFill>
    </fill>
    <fill>
      <patternFill patternType="solid">
        <fgColor rgb="FFEDE6DB"/>
        <bgColor indexed="64"/>
      </patternFill>
    </fill>
    <fill>
      <patternFill patternType="solid">
        <fgColor rgb="FFF5ECD2"/>
        <bgColor indexed="64"/>
      </patternFill>
    </fill>
    <fill>
      <patternFill patternType="solid">
        <fgColor rgb="FFEDDCC9"/>
        <bgColor indexed="64"/>
      </patternFill>
    </fill>
    <fill>
      <patternFill patternType="solid">
        <fgColor rgb="FFF2F0EB"/>
        <bgColor indexed="64"/>
      </patternFill>
    </fill>
    <fill>
      <patternFill patternType="solid">
        <fgColor rgb="FFEDE3D2"/>
        <bgColor indexed="64"/>
      </patternFill>
    </fill>
    <fill>
      <patternFill patternType="solid">
        <fgColor rgb="FFB284BE"/>
        <bgColor indexed="64"/>
      </patternFill>
    </fill>
    <fill>
      <patternFill patternType="solid">
        <fgColor rgb="FFC4BE6F"/>
        <bgColor indexed="64"/>
      </patternFill>
    </fill>
    <fill>
      <patternFill patternType="solid">
        <fgColor rgb="FFBA1A64"/>
        <bgColor indexed="64"/>
      </patternFill>
    </fill>
    <fill>
      <patternFill patternType="solid">
        <fgColor rgb="FF676B57"/>
        <bgColor indexed="64"/>
      </patternFill>
    </fill>
    <fill>
      <patternFill patternType="solid">
        <fgColor rgb="FF564235"/>
        <bgColor indexed="64"/>
      </patternFill>
    </fill>
    <fill>
      <patternFill patternType="solid">
        <fgColor rgb="FF505A60"/>
        <bgColor indexed="64"/>
      </patternFill>
    </fill>
    <fill>
      <patternFill patternType="solid">
        <fgColor rgb="FFA19586"/>
        <bgColor indexed="64"/>
      </patternFill>
    </fill>
    <fill>
      <patternFill patternType="solid">
        <fgColor rgb="FF184F90"/>
        <bgColor indexed="64"/>
      </patternFill>
    </fill>
    <fill>
      <patternFill patternType="solid">
        <fgColor rgb="FF009A8D"/>
        <bgColor indexed="64"/>
      </patternFill>
    </fill>
    <fill>
      <patternFill patternType="solid">
        <fgColor rgb="FF38A079"/>
        <bgColor indexed="64"/>
      </patternFill>
    </fill>
    <fill>
      <patternFill patternType="solid">
        <fgColor rgb="FF566F54"/>
        <bgColor indexed="64"/>
      </patternFill>
    </fill>
    <fill>
      <patternFill patternType="solid">
        <fgColor rgb="FFF8C02C"/>
        <bgColor indexed="64"/>
      </patternFill>
    </fill>
    <fill>
      <patternFill patternType="solid">
        <fgColor rgb="FFB4022D"/>
        <bgColor indexed="64"/>
      </patternFill>
    </fill>
    <fill>
      <patternFill patternType="solid">
        <fgColor rgb="FFE7484F"/>
        <bgColor indexed="64"/>
      </patternFill>
    </fill>
    <fill>
      <patternFill patternType="solid">
        <fgColor rgb="FFB03373"/>
        <bgColor indexed="64"/>
      </patternFill>
    </fill>
    <fill>
      <patternFill patternType="solid">
        <fgColor rgb="FFB24D8B"/>
        <bgColor indexed="64"/>
      </patternFill>
    </fill>
    <fill>
      <patternFill patternType="solid">
        <fgColor rgb="FF7B3474"/>
        <bgColor indexed="64"/>
      </patternFill>
    </fill>
    <fill>
      <patternFill patternType="solid">
        <fgColor rgb="FF795494"/>
        <bgColor indexed="64"/>
      </patternFill>
    </fill>
    <fill>
      <patternFill patternType="solid">
        <fgColor rgb="FFCC1357"/>
        <bgColor indexed="64"/>
      </patternFill>
    </fill>
    <fill>
      <patternFill patternType="solid">
        <fgColor rgb="FFAB0A46"/>
        <bgColor indexed="64"/>
      </patternFill>
    </fill>
    <fill>
      <patternFill patternType="solid">
        <fgColor rgb="FFDA3277"/>
        <bgColor indexed="64"/>
      </patternFill>
    </fill>
    <fill>
      <patternFill patternType="solid">
        <fgColor rgb="FF65473B"/>
        <bgColor indexed="64"/>
      </patternFill>
    </fill>
    <fill>
      <patternFill patternType="solid">
        <fgColor rgb="FF9E2450"/>
        <bgColor indexed="64"/>
      </patternFill>
    </fill>
    <fill>
      <patternFill patternType="solid">
        <fgColor rgb="FF8E6459"/>
        <bgColor indexed="64"/>
      </patternFill>
    </fill>
    <fill>
      <patternFill patternType="solid">
        <fgColor rgb="FF395C8C"/>
        <bgColor indexed="64"/>
      </patternFill>
    </fill>
    <fill>
      <patternFill patternType="solid">
        <fgColor rgb="FF99BFA1"/>
        <bgColor indexed="64"/>
      </patternFill>
    </fill>
    <fill>
      <patternFill patternType="solid">
        <fgColor rgb="FFCD4F7D"/>
        <bgColor indexed="64"/>
      </patternFill>
    </fill>
    <fill>
      <patternFill patternType="solid">
        <fgColor rgb="FF888688"/>
        <bgColor indexed="64"/>
      </patternFill>
    </fill>
    <fill>
      <patternFill patternType="solid">
        <fgColor rgb="FF376191"/>
        <bgColor indexed="64"/>
      </patternFill>
    </fill>
    <fill>
      <patternFill patternType="solid">
        <fgColor rgb="FF5FB693"/>
        <bgColor indexed="64"/>
      </patternFill>
    </fill>
    <fill>
      <patternFill patternType="solid">
        <fgColor rgb="FFFB6C71"/>
        <bgColor indexed="64"/>
      </patternFill>
    </fill>
    <fill>
      <patternFill patternType="solid">
        <fgColor rgb="FF894C74"/>
        <bgColor indexed="64"/>
      </patternFill>
    </fill>
    <fill>
      <patternFill patternType="solid">
        <fgColor rgb="FFE9D1BF"/>
        <bgColor indexed="64"/>
      </patternFill>
    </fill>
    <fill>
      <patternFill patternType="solid">
        <fgColor rgb="FFF2E6B1"/>
        <bgColor indexed="64"/>
      </patternFill>
    </fill>
    <fill>
      <patternFill patternType="solid">
        <fgColor rgb="FF99C5C4"/>
        <bgColor indexed="64"/>
      </patternFill>
    </fill>
    <fill>
      <patternFill patternType="solid">
        <fgColor rgb="FF9EC2D4"/>
        <bgColor indexed="64"/>
      </patternFill>
    </fill>
    <fill>
      <patternFill patternType="solid">
        <fgColor rgb="FF00A9C1"/>
        <bgColor indexed="64"/>
      </patternFill>
    </fill>
    <fill>
      <patternFill patternType="solid">
        <fgColor rgb="FF78CBB8"/>
        <bgColor indexed="64"/>
      </patternFill>
    </fill>
    <fill>
      <patternFill patternType="solid">
        <fgColor rgb="FF084C80"/>
        <bgColor indexed="64"/>
      </patternFill>
    </fill>
    <fill>
      <patternFill patternType="solid">
        <fgColor rgb="FFEC8B8F"/>
        <bgColor indexed="64"/>
      </patternFill>
    </fill>
    <fill>
      <patternFill patternType="solid">
        <fgColor rgb="FFFE8F57"/>
        <bgColor indexed="64"/>
      </patternFill>
    </fill>
    <fill>
      <patternFill patternType="solid">
        <fgColor rgb="FFE7D68D"/>
        <bgColor indexed="64"/>
      </patternFill>
    </fill>
    <fill>
      <patternFill patternType="solid">
        <fgColor rgb="FF9A4F4B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D5B39C"/>
        <bgColor indexed="64"/>
      </patternFill>
    </fill>
    <fill>
      <patternFill patternType="solid">
        <fgColor rgb="FF1F7349"/>
        <bgColor indexed="64"/>
      </patternFill>
    </fill>
    <fill>
      <patternFill patternType="solid">
        <fgColor rgb="FFD8A1C4"/>
        <bgColor indexed="64"/>
      </patternFill>
    </fill>
    <fill>
      <patternFill patternType="solid">
        <fgColor rgb="FFD65076"/>
        <bgColor indexed="64"/>
      </patternFill>
    </fill>
    <fill>
      <patternFill patternType="solid">
        <fgColor rgb="FF45B8AC"/>
        <bgColor indexed="64"/>
      </patternFill>
    </fill>
    <fill>
      <patternFill patternType="solid">
        <fgColor rgb="FF969696"/>
      </patternFill>
    </fill>
    <fill>
      <patternFill patternType="solid">
        <fgColor rgb="FFCCFFCC"/>
      </patternFill>
    </fill>
    <fill>
      <patternFill patternType="solid">
        <fgColor rgb="FFFFFF99"/>
      </patternFill>
    </fill>
    <fill>
      <patternFill patternType="solid">
        <fgColor rgb="FFF4F5F0"/>
        <bgColor indexed="64"/>
      </patternFill>
    </fill>
    <fill>
      <patternFill patternType="solid">
        <fgColor rgb="FFEFEBE7"/>
        <bgColor indexed="64"/>
      </patternFill>
    </fill>
    <fill>
      <patternFill patternType="solid">
        <fgColor rgb="FFF0EEE9"/>
        <bgColor indexed="64"/>
      </patternFill>
    </fill>
    <fill>
      <patternFill patternType="solid">
        <fgColor rgb="FFE7E9E7"/>
        <bgColor indexed="64"/>
      </patternFill>
    </fill>
    <fill>
      <patternFill patternType="solid">
        <fgColor rgb="FFEDE6DE"/>
        <bgColor indexed="64"/>
      </patternFill>
    </fill>
    <fill>
      <patternFill patternType="solid">
        <fgColor rgb="FFF3ECE0"/>
        <bgColor indexed="64"/>
      </patternFill>
    </fill>
    <fill>
      <patternFill patternType="solid">
        <fgColor rgb="FFF0EEE4"/>
        <bgColor indexed="64"/>
      </patternFill>
    </fill>
    <fill>
      <patternFill patternType="solid">
        <fgColor rgb="FFF1E8DF"/>
        <bgColor indexed="64"/>
      </patternFill>
    </fill>
    <fill>
      <patternFill patternType="solid">
        <fgColor rgb="FFF2E8DA"/>
        <bgColor indexed="64"/>
      </patternFill>
    </fill>
    <fill>
      <patternFill patternType="solid">
        <fgColor rgb="FFE1DBC8"/>
        <bgColor indexed="64"/>
      </patternFill>
    </fill>
    <fill>
      <patternFill patternType="solid">
        <fgColor rgb="FFDDD5C7"/>
        <bgColor indexed="64"/>
      </patternFill>
    </fill>
    <fill>
      <patternFill patternType="solid">
        <fgColor rgb="FFDED7C8"/>
        <bgColor indexed="64"/>
      </patternFill>
    </fill>
    <fill>
      <patternFill patternType="solid">
        <fgColor rgb="FFD7D0C0"/>
        <bgColor indexed="64"/>
      </patternFill>
    </fill>
    <fill>
      <patternFill patternType="solid">
        <fgColor rgb="FFD2CFC4"/>
        <bgColor indexed="64"/>
      </patternFill>
    </fill>
    <fill>
      <patternFill patternType="solid">
        <fgColor rgb="FFF0EADA"/>
        <bgColor indexed="64"/>
      </patternFill>
    </fill>
    <fill>
      <patternFill patternType="solid">
        <fgColor rgb="FFF5EDD6"/>
        <bgColor indexed="64"/>
      </patternFill>
    </fill>
    <fill>
      <patternFill patternType="solid">
        <fgColor rgb="FFE6DDC5"/>
        <bgColor indexed="64"/>
      </patternFill>
    </fill>
    <fill>
      <patternFill patternType="solid">
        <fgColor rgb="FFDFD1BB"/>
        <bgColor indexed="64"/>
      </patternFill>
    </fill>
    <fill>
      <patternFill patternType="solid">
        <fgColor rgb="FFE6DAC4"/>
        <bgColor indexed="64"/>
      </patternFill>
    </fill>
    <fill>
      <patternFill patternType="solid">
        <fgColor rgb="FFF3E0BE"/>
        <bgColor indexed="64"/>
      </patternFill>
    </fill>
    <fill>
      <patternFill patternType="solid">
        <fgColor rgb="FFF4E4C1"/>
        <bgColor indexed="64"/>
      </patternFill>
    </fill>
    <fill>
      <patternFill patternType="solid">
        <fgColor rgb="FFF0DEBD"/>
        <bgColor indexed="64"/>
      </patternFill>
    </fill>
    <fill>
      <patternFill patternType="solid">
        <fgColor rgb="FFF4E1C1"/>
        <bgColor indexed="64"/>
      </patternFill>
    </fill>
    <fill>
      <patternFill patternType="solid">
        <fgColor rgb="FFECDDBE"/>
        <bgColor indexed="64"/>
      </patternFill>
    </fill>
    <fill>
      <patternFill patternType="solid">
        <fgColor rgb="FFE7D3AD"/>
        <bgColor indexed="64"/>
      </patternFill>
    </fill>
    <fill>
      <patternFill patternType="solid">
        <fgColor rgb="FFE7D1A1"/>
        <bgColor indexed="64"/>
      </patternFill>
    </fill>
    <fill>
      <patternFill patternType="solid">
        <fgColor rgb="FFE0D5C6"/>
        <bgColor indexed="64"/>
      </patternFill>
    </fill>
    <fill>
      <patternFill patternType="solid">
        <fgColor rgb="FFD0C5B1"/>
        <bgColor indexed="64"/>
      </patternFill>
    </fill>
    <fill>
      <patternFill patternType="solid">
        <fgColor rgb="FFE4D7C5"/>
        <bgColor indexed="64"/>
      </patternFill>
    </fill>
    <fill>
      <patternFill patternType="solid">
        <fgColor rgb="FFD8CCBB"/>
        <bgColor indexed="64"/>
      </patternFill>
    </fill>
    <fill>
      <patternFill patternType="solid">
        <fgColor rgb="FFDCCDBC"/>
        <bgColor indexed="64"/>
      </patternFill>
    </fill>
    <fill>
      <patternFill patternType="solid">
        <fgColor rgb="FFDBCCB5"/>
        <bgColor indexed="64"/>
      </patternFill>
    </fill>
    <fill>
      <patternFill patternType="solid">
        <fgColor rgb="FFDFD1BE"/>
        <bgColor indexed="64"/>
      </patternFill>
    </fill>
    <fill>
      <patternFill patternType="solid">
        <fgColor rgb="FFF6E5DB"/>
        <bgColor indexed="64"/>
      </patternFill>
    </fill>
    <fill>
      <patternFill patternType="solid">
        <fgColor rgb="FFEEDED1"/>
        <bgColor indexed="64"/>
      </patternFill>
    </fill>
    <fill>
      <patternFill patternType="solid">
        <fgColor rgb="FFF3E0D6"/>
        <bgColor indexed="64"/>
      </patternFill>
    </fill>
    <fill>
      <patternFill patternType="solid">
        <fgColor rgb="FFF0DFCC"/>
        <bgColor indexed="64"/>
      </patternFill>
    </fill>
    <fill>
      <patternFill patternType="solid">
        <fgColor rgb="FFF3DFCA"/>
        <bgColor indexed="64"/>
      </patternFill>
    </fill>
    <fill>
      <patternFill patternType="solid">
        <fgColor rgb="FFEFDCC3"/>
        <bgColor indexed="64"/>
      </patternFill>
    </fill>
    <fill>
      <patternFill patternType="solid">
        <fgColor rgb="FFE4CFB6"/>
        <bgColor indexed="64"/>
      </patternFill>
    </fill>
    <fill>
      <patternFill patternType="solid">
        <fgColor rgb="FFE7DCD9"/>
        <bgColor indexed="64"/>
      </patternFill>
    </fill>
    <fill>
      <patternFill patternType="solid">
        <fgColor rgb="FFF5E3E2"/>
        <bgColor indexed="64"/>
      </patternFill>
    </fill>
    <fill>
      <patternFill patternType="solid">
        <fgColor rgb="FFF2E2E0"/>
        <bgColor indexed="64"/>
      </patternFill>
    </fill>
    <fill>
      <patternFill patternType="solid">
        <fgColor rgb="FFEEE2DD"/>
        <bgColor indexed="64"/>
      </patternFill>
    </fill>
    <fill>
      <patternFill patternType="solid">
        <fgColor rgb="FFF6E4D9"/>
        <bgColor indexed="64"/>
      </patternFill>
    </fill>
    <fill>
      <patternFill patternType="solid">
        <fgColor rgb="FFF3DFD7"/>
        <bgColor indexed="64"/>
      </patternFill>
    </fill>
    <fill>
      <patternFill patternType="solid">
        <fgColor rgb="FFE5D9D3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E2E2DA"/>
        <bgColor indexed="64"/>
      </patternFill>
    </fill>
    <fill>
      <patternFill patternType="solid">
        <fgColor rgb="FFDFDDD7"/>
        <bgColor indexed="64"/>
      </patternFill>
    </fill>
    <fill>
      <patternFill patternType="solid">
        <fgColor rgb="FFE5EBE3"/>
        <bgColor indexed="64"/>
      </patternFill>
    </fill>
    <fill>
      <patternFill patternType="solid">
        <fgColor rgb="FFE0E4D9"/>
        <bgColor indexed="64"/>
      </patternFill>
    </fill>
    <fill>
      <patternFill patternType="solid">
        <fgColor rgb="FFDDE2D6"/>
        <bgColor indexed="64"/>
      </patternFill>
    </fill>
    <fill>
      <patternFill patternType="solid">
        <fgColor rgb="FFDADCD0"/>
        <bgColor indexed="64"/>
      </patternFill>
    </fill>
    <fill>
      <patternFill patternType="solid">
        <fgColor rgb="FFE2EAEB"/>
        <bgColor indexed="64"/>
      </patternFill>
    </fill>
    <fill>
      <patternFill patternType="solid">
        <fgColor rgb="FFE1E3DE"/>
        <bgColor indexed="64"/>
      </patternFill>
    </fill>
    <fill>
      <patternFill patternType="solid">
        <fgColor rgb="FFE2E6E0"/>
        <bgColor indexed="64"/>
      </patternFill>
    </fill>
    <fill>
      <patternFill patternType="solid">
        <fgColor rgb="FFD3DEDF"/>
        <bgColor indexed="64"/>
      </patternFill>
    </fill>
    <fill>
      <patternFill patternType="solid">
        <fgColor rgb="FFE4EADF"/>
        <bgColor indexed="64"/>
      </patternFill>
    </fill>
    <fill>
      <patternFill patternType="solid">
        <fgColor rgb="FFD8EBE6"/>
        <bgColor indexed="64"/>
      </patternFill>
    </fill>
    <fill>
      <patternFill patternType="solid">
        <fgColor rgb="FFD2D8D2"/>
        <bgColor indexed="64"/>
      </patternFill>
    </fill>
    <fill>
      <patternFill patternType="solid">
        <fgColor rgb="FFDDE0DF"/>
        <bgColor indexed="64"/>
      </patternFill>
    </fill>
    <fill>
      <patternFill patternType="solid">
        <fgColor rgb="FFD6DBD9"/>
        <bgColor indexed="64"/>
      </patternFill>
    </fill>
    <fill>
      <patternFill patternType="solid">
        <fgColor rgb="FFD3D9D1"/>
        <bgColor indexed="64"/>
      </patternFill>
    </fill>
    <fill>
      <patternFill patternType="solid">
        <fgColor rgb="FFD0D9D4"/>
        <bgColor indexed="64"/>
      </patternFill>
    </fill>
    <fill>
      <patternFill patternType="solid">
        <fgColor rgb="FFCBD7D2"/>
        <bgColor indexed="64"/>
      </patternFill>
    </fill>
    <fill>
      <patternFill patternType="solid">
        <fgColor rgb="FFD8E7E7"/>
        <bgColor indexed="64"/>
      </patternFill>
    </fill>
    <fill>
      <patternFill patternType="solid">
        <fgColor rgb="FFD8E9E5"/>
        <bgColor indexed="64"/>
      </patternFill>
    </fill>
    <fill>
      <patternFill patternType="solid">
        <fgColor rgb="FFE5D0B1"/>
        <bgColor indexed="64"/>
      </patternFill>
    </fill>
    <fill>
      <patternFill patternType="solid">
        <fgColor rgb="FFDFC09F"/>
        <bgColor indexed="64"/>
      </patternFill>
    </fill>
    <fill>
      <patternFill patternType="solid">
        <fgColor rgb="FFEAD3AE"/>
        <bgColor indexed="64"/>
      </patternFill>
    </fill>
    <fill>
      <patternFill patternType="solid">
        <fgColor rgb="FFE8D0A7"/>
        <bgColor indexed="64"/>
      </patternFill>
    </fill>
    <fill>
      <patternFill patternType="solid">
        <fgColor rgb="FFF2D6AE"/>
        <bgColor indexed="64"/>
      </patternFill>
    </fill>
    <fill>
      <patternFill patternType="solid">
        <fgColor rgb="FFF5D7AF"/>
        <bgColor indexed="64"/>
      </patternFill>
    </fill>
    <fill>
      <patternFill patternType="solid">
        <fgColor rgb="FFDAC7AB"/>
        <bgColor indexed="64"/>
      </patternFill>
    </fill>
    <fill>
      <patternFill patternType="solid">
        <fgColor rgb="FFD2CDB4"/>
        <bgColor indexed="64"/>
      </patternFill>
    </fill>
    <fill>
      <patternFill patternType="solid">
        <fgColor rgb="FFD2CAAF"/>
        <bgColor indexed="64"/>
      </patternFill>
    </fill>
    <fill>
      <patternFill patternType="solid">
        <fgColor rgb="FFD4CAB0"/>
        <bgColor indexed="64"/>
      </patternFill>
    </fill>
    <fill>
      <patternFill patternType="solid">
        <fgColor rgb="FFD2CBAF"/>
        <bgColor indexed="64"/>
      </patternFill>
    </fill>
    <fill>
      <patternFill patternType="solid">
        <fgColor rgb="FFD7CAB0"/>
        <bgColor indexed="64"/>
      </patternFill>
    </fill>
    <fill>
      <patternFill patternType="solid">
        <fgColor rgb="FFCBBFA2"/>
        <bgColor indexed="64"/>
      </patternFill>
    </fill>
    <fill>
      <patternFill patternType="solid">
        <fgColor rgb="FFDAD8C9"/>
        <bgColor indexed="64"/>
      </patternFill>
    </fill>
    <fill>
      <patternFill patternType="solid">
        <fgColor rgb="FFD7D7C7"/>
        <bgColor indexed="64"/>
      </patternFill>
    </fill>
    <fill>
      <patternFill patternType="solid">
        <fgColor rgb="FFC1BCAC"/>
        <bgColor indexed="64"/>
      </patternFill>
    </fill>
    <fill>
      <patternFill patternType="solid">
        <fgColor rgb="FFC3BDAB"/>
        <bgColor indexed="64"/>
      </patternFill>
    </fill>
    <fill>
      <patternFill patternType="solid">
        <fgColor rgb="FFBFB9A3"/>
        <bgColor indexed="64"/>
      </patternFill>
    </fill>
    <fill>
      <patternFill patternType="solid">
        <fgColor rgb="FFB1B09F"/>
        <bgColor indexed="64"/>
      </patternFill>
    </fill>
    <fill>
      <patternFill patternType="solid">
        <fgColor rgb="FFB7B59F"/>
        <bgColor indexed="64"/>
      </patternFill>
    </fill>
    <fill>
      <patternFill patternType="solid">
        <fgColor rgb="FFC8C1AB"/>
        <bgColor indexed="64"/>
      </patternFill>
    </fill>
    <fill>
      <patternFill patternType="solid">
        <fgColor rgb="FFCBC1AE"/>
        <bgColor indexed="64"/>
      </patternFill>
    </fill>
    <fill>
      <patternFill patternType="solid">
        <fgColor rgb="FFB6A893"/>
        <bgColor indexed="64"/>
      </patternFill>
    </fill>
    <fill>
      <patternFill patternType="solid">
        <fgColor rgb="FFC4B6A6"/>
        <bgColor indexed="64"/>
      </patternFill>
    </fill>
    <fill>
      <patternFill patternType="solid">
        <fgColor rgb="FFB7A793"/>
        <bgColor indexed="64"/>
      </patternFill>
    </fill>
    <fill>
      <patternFill patternType="solid">
        <fgColor rgb="FFAEA692"/>
        <bgColor indexed="64"/>
      </patternFill>
    </fill>
    <fill>
      <patternFill patternType="solid">
        <fgColor rgb="FFB1A992"/>
        <bgColor indexed="64"/>
      </patternFill>
    </fill>
    <fill>
      <patternFill patternType="solid">
        <fgColor rgb="FFA79B82"/>
        <bgColor indexed="64"/>
      </patternFill>
    </fill>
    <fill>
      <patternFill patternType="solid">
        <fgColor rgb="FFA6997A"/>
        <bgColor indexed="64"/>
      </patternFill>
    </fill>
    <fill>
      <patternFill patternType="solid">
        <fgColor rgb="FF9C8E7B"/>
        <bgColor indexed="64"/>
      </patternFill>
    </fill>
    <fill>
      <patternFill patternType="solid">
        <fgColor rgb="FF9A927F"/>
        <bgColor indexed="64"/>
      </patternFill>
    </fill>
    <fill>
      <patternFill patternType="solid">
        <fgColor rgb="FF918C7E"/>
        <bgColor indexed="64"/>
      </patternFill>
    </fill>
    <fill>
      <patternFill patternType="solid">
        <fgColor rgb="FF938772"/>
        <bgColor indexed="64"/>
      </patternFill>
    </fill>
    <fill>
      <patternFill patternType="solid">
        <fgColor rgb="FF998978"/>
        <bgColor indexed="64"/>
      </patternFill>
    </fill>
    <fill>
      <patternFill patternType="solid">
        <fgColor rgb="FF8A7963"/>
        <bgColor indexed="64"/>
      </patternFill>
    </fill>
    <fill>
      <patternFill patternType="solid">
        <fgColor rgb="FF80765F"/>
        <bgColor indexed="64"/>
      </patternFill>
    </fill>
    <fill>
      <patternFill patternType="solid">
        <fgColor rgb="FFB8A99A"/>
        <bgColor indexed="64"/>
      </patternFill>
    </fill>
    <fill>
      <patternFill patternType="solid">
        <fgColor rgb="FFAEA393"/>
        <bgColor indexed="64"/>
      </patternFill>
    </fill>
    <fill>
      <patternFill patternType="solid">
        <fgColor rgb="FFA49887"/>
        <bgColor indexed="64"/>
      </patternFill>
    </fill>
    <fill>
      <patternFill patternType="solid">
        <fgColor rgb="FFA59788"/>
        <bgColor indexed="64"/>
      </patternFill>
    </fill>
    <fill>
      <patternFill patternType="solid">
        <fgColor rgb="FF9F8D7C"/>
        <bgColor indexed="64"/>
      </patternFill>
    </fill>
    <fill>
      <patternFill patternType="solid">
        <fgColor rgb="FF928475"/>
        <bgColor indexed="64"/>
      </patternFill>
    </fill>
    <fill>
      <patternFill patternType="solid">
        <fgColor rgb="FF8D8070"/>
        <bgColor indexed="64"/>
      </patternFill>
    </fill>
    <fill>
      <patternFill patternType="solid">
        <fgColor rgb="FF8E7C71"/>
        <bgColor indexed="64"/>
      </patternFill>
    </fill>
    <fill>
      <patternFill patternType="solid">
        <fgColor rgb="FF827064"/>
        <bgColor indexed="64"/>
      </patternFill>
    </fill>
    <fill>
      <patternFill patternType="solid">
        <fgColor rgb="FFCAC2B9"/>
        <bgColor indexed="64"/>
      </patternFill>
    </fill>
    <fill>
      <patternFill patternType="solid">
        <fgColor rgb="FFAD9F93"/>
        <bgColor indexed="64"/>
      </patternFill>
    </fill>
    <fill>
      <patternFill patternType="solid">
        <fgColor rgb="FF9F9586"/>
        <bgColor indexed="64"/>
      </patternFill>
    </fill>
    <fill>
      <patternFill patternType="solid">
        <fgColor rgb="FF807669"/>
        <bgColor indexed="64"/>
      </patternFill>
    </fill>
    <fill>
      <patternFill patternType="solid">
        <fgColor rgb="FFA89A8E"/>
        <bgColor indexed="64"/>
      </patternFill>
    </fill>
    <fill>
      <patternFill patternType="solid">
        <fgColor rgb="FF82776B"/>
        <bgColor indexed="64"/>
      </patternFill>
    </fill>
    <fill>
      <patternFill patternType="solid">
        <fgColor rgb="FF685C53"/>
        <bgColor indexed="64"/>
      </patternFill>
    </fill>
    <fill>
      <patternFill patternType="solid">
        <fgColor rgb="FF776A5F"/>
        <bgColor indexed="64"/>
      </patternFill>
    </fill>
    <fill>
      <patternFill patternType="solid">
        <fgColor rgb="FF696156"/>
        <bgColor indexed="64"/>
      </patternFill>
    </fill>
    <fill>
      <patternFill patternType="solid">
        <fgColor rgb="FFCBC3B4"/>
        <bgColor indexed="64"/>
      </patternFill>
    </fill>
    <fill>
      <patternFill patternType="solid">
        <fgColor rgb="FFCDC6BD"/>
        <bgColor indexed="64"/>
      </patternFill>
    </fill>
    <fill>
      <patternFill patternType="solid">
        <fgColor rgb="FFCFC8BD"/>
        <bgColor indexed="64"/>
      </patternFill>
    </fill>
    <fill>
      <patternFill patternType="solid">
        <fgColor rgb="FFCABEB5"/>
        <bgColor indexed="64"/>
      </patternFill>
    </fill>
    <fill>
      <patternFill patternType="solid">
        <fgColor rgb="FFC5BBAE"/>
        <bgColor indexed="64"/>
      </patternFill>
    </fill>
    <fill>
      <patternFill patternType="solid">
        <fgColor rgb="FFB8AD9E"/>
        <bgColor indexed="64"/>
      </patternFill>
    </fill>
    <fill>
      <patternFill patternType="solid">
        <fgColor rgb="FFA89A91"/>
        <bgColor indexed="64"/>
      </patternFill>
    </fill>
    <fill>
      <patternFill patternType="solid">
        <fgColor rgb="FFDBD5D1"/>
        <bgColor indexed="64"/>
      </patternFill>
    </fill>
    <fill>
      <patternFill patternType="solid">
        <fgColor rgb="FFC1B7B0"/>
        <bgColor indexed="64"/>
      </patternFill>
    </fill>
    <fill>
      <patternFill patternType="solid">
        <fgColor rgb="FFBBB1A8"/>
        <bgColor indexed="64"/>
      </patternFill>
    </fill>
    <fill>
      <patternFill patternType="solid">
        <fgColor rgb="FFAA9F96"/>
        <bgColor indexed="64"/>
      </patternFill>
    </fill>
    <fill>
      <patternFill patternType="solid">
        <fgColor rgb="FFA89C94"/>
        <bgColor indexed="64"/>
      </patternFill>
    </fill>
    <fill>
      <patternFill patternType="solid">
        <fgColor rgb="FF958B84"/>
        <bgColor indexed="64"/>
      </patternFill>
    </fill>
    <fill>
      <patternFill patternType="solid">
        <fgColor rgb="FF847A75"/>
        <bgColor indexed="64"/>
      </patternFill>
    </fill>
    <fill>
      <patternFill patternType="solid">
        <fgColor rgb="FF8F8177"/>
        <bgColor indexed="64"/>
      </patternFill>
    </fill>
    <fill>
      <patternFill patternType="solid">
        <fgColor rgb="FFBDB6AB"/>
        <bgColor indexed="64"/>
      </patternFill>
    </fill>
    <fill>
      <patternFill patternType="solid">
        <fgColor rgb="FF9A9186"/>
        <bgColor indexed="64"/>
      </patternFill>
    </fill>
    <fill>
      <patternFill patternType="solid">
        <fgColor rgb="FFC2BEB6"/>
        <bgColor indexed="64"/>
      </patternFill>
    </fill>
    <fill>
      <patternFill patternType="solid">
        <fgColor rgb="FFAEACA1"/>
        <bgColor indexed="64"/>
      </patternFill>
    </fill>
    <fill>
      <patternFill patternType="solid">
        <fgColor rgb="FFA29E92"/>
        <bgColor indexed="64"/>
      </patternFill>
    </fill>
    <fill>
      <patternFill patternType="solid">
        <fgColor rgb="FF918C86"/>
        <bgColor indexed="64"/>
      </patternFill>
    </fill>
    <fill>
      <patternFill patternType="solid">
        <fgColor rgb="FF80817D"/>
        <bgColor indexed="64"/>
      </patternFill>
    </fill>
    <fill>
      <patternFill patternType="solid">
        <fgColor rgb="FF646762"/>
        <bgColor indexed="64"/>
      </patternFill>
    </fill>
    <fill>
      <patternFill patternType="solid">
        <fgColor rgb="FFC5C6C7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ACCCB"/>
        <bgColor indexed="64"/>
      </patternFill>
    </fill>
    <fill>
      <patternFill patternType="solid">
        <fgColor rgb="FFBBBCBC"/>
        <bgColor indexed="64"/>
      </patternFill>
    </fill>
    <fill>
      <patternFill patternType="solid">
        <fgColor rgb="FFBABCC0"/>
        <bgColor indexed="64"/>
      </patternFill>
    </fill>
    <fill>
      <patternFill patternType="solid">
        <fgColor rgb="FFD5D5D8"/>
        <bgColor indexed="64"/>
      </patternFill>
    </fill>
    <fill>
      <patternFill patternType="solid">
        <fgColor rgb="FFBEBDBD"/>
        <bgColor indexed="64"/>
      </patternFill>
    </fill>
    <fill>
      <patternFill patternType="solid">
        <fgColor rgb="FFAEB2B5"/>
        <bgColor indexed="64"/>
      </patternFill>
    </fill>
    <fill>
      <patternFill patternType="solid">
        <fgColor rgb="FF989A98"/>
        <bgColor indexed="64"/>
      </patternFill>
    </fill>
    <fill>
      <patternFill patternType="solid">
        <fgColor rgb="FF9C9B98"/>
        <bgColor indexed="64"/>
      </patternFill>
    </fill>
    <fill>
      <patternFill patternType="solid">
        <fgColor rgb="FFBEB7B0"/>
        <bgColor indexed="64"/>
      </patternFill>
    </fill>
    <fill>
      <patternFill patternType="solid">
        <fgColor rgb="FF978D89"/>
        <bgColor indexed="64"/>
      </patternFill>
    </fill>
    <fill>
      <patternFill patternType="solid">
        <fgColor rgb="FFB3ADA7"/>
        <bgColor indexed="64"/>
      </patternFill>
    </fill>
    <fill>
      <patternFill patternType="solid">
        <fgColor rgb="FFA09C98"/>
        <bgColor indexed="64"/>
      </patternFill>
    </fill>
    <fill>
      <patternFill patternType="solid">
        <fgColor rgb="FF94908B"/>
        <bgColor indexed="64"/>
      </patternFill>
    </fill>
    <fill>
      <patternFill patternType="solid">
        <fgColor rgb="FFA09F9C"/>
        <bgColor indexed="64"/>
      </patternFill>
    </fill>
    <fill>
      <patternFill patternType="solid">
        <fgColor rgb="FF929090"/>
        <bgColor indexed="64"/>
      </patternFill>
    </fill>
    <fill>
      <patternFill patternType="solid">
        <fgColor rgb="FF8F8982"/>
        <bgColor indexed="64"/>
      </patternFill>
    </fill>
    <fill>
      <patternFill patternType="solid">
        <fgColor rgb="FF8A7E78"/>
        <bgColor indexed="64"/>
      </patternFill>
    </fill>
    <fill>
      <patternFill patternType="solid">
        <fgColor rgb="FF827E7C"/>
        <bgColor indexed="64"/>
      </patternFill>
    </fill>
    <fill>
      <patternFill patternType="solid">
        <fgColor rgb="FF73706F"/>
        <bgColor indexed="64"/>
      </patternFill>
    </fill>
    <fill>
      <patternFill patternType="solid">
        <fgColor rgb="FFBABFBC"/>
        <bgColor indexed="64"/>
      </patternFill>
    </fill>
    <fill>
      <patternFill patternType="solid">
        <fgColor rgb="FFB9BCB6"/>
        <bgColor indexed="64"/>
      </patternFill>
    </fill>
    <fill>
      <patternFill patternType="solid">
        <fgColor rgb="FFB5BAB6"/>
        <bgColor indexed="64"/>
      </patternFill>
    </fill>
    <fill>
      <patternFill patternType="solid">
        <fgColor rgb="FFA9AFAA"/>
        <bgColor indexed="64"/>
      </patternFill>
    </fill>
    <fill>
      <patternFill patternType="solid">
        <fgColor rgb="FFABAFAE"/>
        <bgColor indexed="64"/>
      </patternFill>
    </fill>
    <fill>
      <patternFill patternType="solid">
        <fgColor rgb="FFA8B0AE"/>
        <bgColor indexed="64"/>
      </patternFill>
    </fill>
    <fill>
      <patternFill patternType="solid">
        <fgColor rgb="FFA3A9A6"/>
        <bgColor indexed="64"/>
      </patternFill>
    </fill>
    <fill>
      <patternFill patternType="solid">
        <fgColor rgb="FF999E98"/>
        <bgColor indexed="64"/>
      </patternFill>
    </fill>
    <fill>
      <patternFill patternType="solid">
        <fgColor rgb="FFA49E9E"/>
        <bgColor indexed="64"/>
      </patternFill>
    </fill>
    <fill>
      <patternFill patternType="solid">
        <fgColor rgb="FF8B8C89"/>
        <bgColor indexed="64"/>
      </patternFill>
    </fill>
    <fill>
      <patternFill patternType="solid">
        <fgColor rgb="FF8E918F"/>
        <bgColor indexed="64"/>
      </patternFill>
    </fill>
    <fill>
      <patternFill patternType="solid">
        <fgColor rgb="FF686767"/>
        <bgColor indexed="64"/>
      </patternFill>
    </fill>
    <fill>
      <patternFill patternType="solid">
        <fgColor rgb="FF656466"/>
        <bgColor indexed="64"/>
      </patternFill>
    </fill>
    <fill>
      <patternFill patternType="solid">
        <fgColor rgb="FF686D6C"/>
        <bgColor indexed="64"/>
      </patternFill>
    </fill>
    <fill>
      <patternFill patternType="solid">
        <fgColor rgb="FF5C5D5B"/>
        <bgColor indexed="64"/>
      </patternFill>
    </fill>
    <fill>
      <patternFill patternType="solid">
        <fgColor rgb="FFCAC5C2"/>
        <bgColor indexed="64"/>
      </patternFill>
    </fill>
    <fill>
      <patternFill patternType="solid">
        <fgColor rgb="FF6C6868"/>
        <bgColor indexed="64"/>
      </patternFill>
    </fill>
    <fill>
      <patternFill patternType="solid">
        <fgColor rgb="FF726F70"/>
        <bgColor indexed="64"/>
      </patternFill>
    </fill>
    <fill>
      <patternFill patternType="solid">
        <fgColor rgb="FF66676D"/>
        <bgColor indexed="64"/>
      </patternFill>
    </fill>
    <fill>
      <patternFill patternType="solid">
        <fgColor rgb="FF666564"/>
        <bgColor indexed="64"/>
      </patternFill>
    </fill>
    <fill>
      <patternFill patternType="solid">
        <fgColor rgb="FF5C5658"/>
        <bgColor indexed="64"/>
      </patternFill>
    </fill>
    <fill>
      <patternFill patternType="solid">
        <fgColor rgb="FF5F5E62"/>
        <bgColor indexed="64"/>
      </patternFill>
    </fill>
    <fill>
      <patternFill patternType="solid">
        <fgColor rgb="FF5E5B60"/>
        <bgColor indexed="64"/>
      </patternFill>
    </fill>
    <fill>
      <patternFill patternType="solid">
        <fgColor rgb="FF46434A"/>
        <bgColor indexed="64"/>
      </patternFill>
    </fill>
    <fill>
      <patternFill patternType="solid">
        <fgColor rgb="FF46444C"/>
        <bgColor indexed="64"/>
      </patternFill>
    </fill>
    <fill>
      <patternFill patternType="solid">
        <fgColor rgb="FFA09998"/>
        <bgColor indexed="64"/>
      </patternFill>
    </fill>
    <fill>
      <patternFill patternType="solid">
        <fgColor rgb="FFA7A19E"/>
        <bgColor indexed="64"/>
      </patternFill>
    </fill>
    <fill>
      <patternFill patternType="solid">
        <fgColor rgb="FF837F7F"/>
        <bgColor indexed="64"/>
      </patternFill>
    </fill>
    <fill>
      <patternFill patternType="solid">
        <fgColor rgb="FF807D7F"/>
        <bgColor indexed="64"/>
      </patternFill>
    </fill>
    <fill>
      <patternFill patternType="solid">
        <fgColor rgb="FF767275"/>
        <bgColor indexed="64"/>
      </patternFill>
    </fill>
    <fill>
      <patternFill patternType="solid">
        <fgColor rgb="FF787376"/>
        <bgColor indexed="64"/>
      </patternFill>
    </fill>
    <fill>
      <patternFill patternType="solid">
        <fgColor rgb="FF848283"/>
        <bgColor indexed="64"/>
      </patternFill>
    </fill>
    <fill>
      <patternFill patternType="solid">
        <fgColor rgb="FF7F7C81"/>
        <bgColor indexed="64"/>
      </patternFill>
    </fill>
    <fill>
      <patternFill patternType="solid">
        <fgColor rgb="FF98979A"/>
        <bgColor indexed="64"/>
      </patternFill>
    </fill>
    <fill>
      <patternFill patternType="solid">
        <fgColor rgb="FFA19FA5"/>
        <bgColor indexed="64"/>
      </patternFill>
    </fill>
    <fill>
      <patternFill patternType="solid">
        <fgColor rgb="FF676168"/>
        <bgColor indexed="64"/>
      </patternFill>
    </fill>
    <fill>
      <patternFill patternType="solid">
        <fgColor rgb="FF625D5D"/>
        <bgColor indexed="64"/>
      </patternFill>
    </fill>
    <fill>
      <patternFill patternType="solid">
        <fgColor rgb="FF524D50"/>
        <bgColor indexed="64"/>
      </patternFill>
    </fill>
    <fill>
      <patternFill patternType="solid">
        <fgColor rgb="FF5F575C"/>
        <bgColor indexed="64"/>
      </patternFill>
    </fill>
    <fill>
      <patternFill patternType="solid">
        <fgColor rgb="FF4A3F41"/>
        <bgColor indexed="64"/>
      </patternFill>
    </fill>
    <fill>
      <patternFill patternType="solid">
        <fgColor rgb="FF2E272A"/>
        <bgColor indexed="64"/>
      </patternFill>
    </fill>
    <fill>
      <patternFill patternType="solid">
        <fgColor rgb="FF806F63"/>
        <bgColor indexed="64"/>
      </patternFill>
    </fill>
    <fill>
      <patternFill patternType="solid">
        <fgColor rgb="FF8D7E71"/>
        <bgColor indexed="64"/>
      </patternFill>
    </fill>
    <fill>
      <patternFill patternType="solid">
        <fgColor rgb="FF5B5149"/>
        <bgColor indexed="64"/>
      </patternFill>
    </fill>
    <fill>
      <patternFill patternType="solid">
        <fgColor rgb="FF6D625B"/>
        <bgColor indexed="64"/>
      </patternFill>
    </fill>
    <fill>
      <patternFill patternType="solid">
        <fgColor rgb="FF685A4E"/>
        <bgColor indexed="64"/>
      </patternFill>
    </fill>
    <fill>
      <patternFill patternType="solid">
        <fgColor rgb="FF5E5347"/>
        <bgColor indexed="64"/>
      </patternFill>
    </fill>
    <fill>
      <patternFill patternType="solid">
        <fgColor rgb="FF685E4F"/>
        <bgColor indexed="64"/>
      </patternFill>
    </fill>
    <fill>
      <patternFill patternType="solid">
        <fgColor rgb="FF695E4B"/>
        <bgColor indexed="64"/>
      </patternFill>
    </fill>
    <fill>
      <patternFill patternType="solid">
        <fgColor rgb="FF5B4F3B"/>
        <bgColor indexed="64"/>
      </patternFill>
    </fill>
    <fill>
      <patternFill patternType="solid">
        <fgColor rgb="FF5A5348"/>
        <bgColor indexed="64"/>
      </patternFill>
    </fill>
    <fill>
      <patternFill patternType="solid">
        <fgColor rgb="FF4A4139"/>
        <bgColor indexed="64"/>
      </patternFill>
    </fill>
    <fill>
      <patternFill patternType="solid">
        <fgColor rgb="FF48413B"/>
        <bgColor indexed="64"/>
      </patternFill>
    </fill>
    <fill>
      <patternFill patternType="solid">
        <fgColor rgb="FF4A4843"/>
        <bgColor indexed="64"/>
      </patternFill>
    </fill>
    <fill>
      <patternFill patternType="solid">
        <fgColor rgb="FF44413C"/>
        <bgColor indexed="64"/>
      </patternFill>
    </fill>
    <fill>
      <patternFill patternType="solid">
        <fgColor rgb="FF3B3A36"/>
        <bgColor indexed="64"/>
      </patternFill>
    </fill>
    <fill>
      <patternFill patternType="solid">
        <fgColor rgb="FF262C2A"/>
        <bgColor indexed="64"/>
      </patternFill>
    </fill>
    <fill>
      <patternFill patternType="solid">
        <fgColor rgb="FF736460"/>
        <bgColor indexed="64"/>
      </patternFill>
    </fill>
    <fill>
      <patternFill patternType="solid">
        <fgColor rgb="FF434447"/>
        <bgColor indexed="64"/>
      </patternFill>
    </fill>
    <fill>
      <patternFill patternType="solid">
        <fgColor rgb="FF625B5C"/>
        <bgColor indexed="64"/>
      </patternFill>
    </fill>
    <fill>
      <patternFill patternType="solid">
        <fgColor rgb="FF48464A"/>
        <bgColor indexed="64"/>
      </patternFill>
    </fill>
    <fill>
      <patternFill patternType="solid">
        <fgColor rgb="FF4D4B4F"/>
        <bgColor indexed="64"/>
      </patternFill>
    </fill>
    <fill>
      <patternFill patternType="solid">
        <fgColor rgb="FF483F39"/>
        <bgColor indexed="64"/>
      </patternFill>
    </fill>
    <fill>
      <patternFill patternType="solid">
        <fgColor rgb="FF3F352F"/>
        <bgColor indexed="64"/>
      </patternFill>
    </fill>
    <fill>
      <patternFill patternType="solid">
        <fgColor rgb="FF34292A"/>
        <bgColor indexed="64"/>
      </patternFill>
    </fill>
    <fill>
      <patternFill patternType="solid">
        <fgColor rgb="FF3B302F"/>
        <bgColor indexed="64"/>
      </patternFill>
    </fill>
    <fill>
      <patternFill patternType="solid">
        <fgColor rgb="FF382E2D"/>
        <bgColor indexed="64"/>
      </patternFill>
    </fill>
    <fill>
      <patternFill patternType="solid">
        <fgColor rgb="FF3C3535"/>
        <bgColor indexed="64"/>
      </patternFill>
    </fill>
    <fill>
      <patternFill patternType="solid">
        <fgColor rgb="FF2B2929"/>
        <bgColor indexed="64"/>
      </patternFill>
    </fill>
    <fill>
      <patternFill patternType="solid">
        <fgColor rgb="FF3A3536"/>
        <bgColor indexed="64"/>
      </patternFill>
    </fill>
    <fill>
      <patternFill patternType="solid">
        <fgColor rgb="FF363031"/>
        <bgColor indexed="64"/>
      </patternFill>
    </fill>
    <fill>
      <patternFill patternType="solid">
        <fgColor rgb="FF413E3D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39373B"/>
        <bgColor indexed="64"/>
      </patternFill>
    </fill>
    <fill>
      <patternFill patternType="solid">
        <fgColor rgb="FF2B2C30"/>
        <bgColor indexed="64"/>
      </patternFill>
    </fill>
    <fill>
      <patternFill patternType="solid">
        <fgColor rgb="FF2F2D30"/>
        <bgColor indexed="64"/>
      </patternFill>
    </fill>
    <fill>
      <patternFill patternType="solid">
        <fgColor rgb="FF292A2D"/>
        <bgColor indexed="64"/>
      </patternFill>
    </fill>
    <fill>
      <patternFill patternType="solid">
        <fgColor rgb="FF363838"/>
        <bgColor indexed="64"/>
      </patternFill>
    </fill>
    <fill>
      <patternFill patternType="solid">
        <fgColor rgb="FF28282D"/>
        <bgColor indexed="64"/>
      </patternFill>
    </fill>
    <fill>
      <patternFill patternType="solid">
        <fgColor rgb="FFF4D8C6"/>
        <bgColor indexed="64"/>
      </patternFill>
    </fill>
    <fill>
      <patternFill patternType="solid">
        <fgColor rgb="FFEBD2B7"/>
        <bgColor indexed="64"/>
      </patternFill>
    </fill>
    <fill>
      <patternFill patternType="solid">
        <fgColor rgb="FFE5CCAF"/>
        <bgColor indexed="64"/>
      </patternFill>
    </fill>
    <fill>
      <patternFill patternType="solid">
        <fgColor rgb="FFEED0AE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D8B998"/>
        <bgColor indexed="64"/>
      </patternFill>
    </fill>
    <fill>
      <patternFill patternType="solid">
        <fgColor rgb="FFDAB58F"/>
        <bgColor indexed="64"/>
      </patternFill>
    </fill>
    <fill>
      <patternFill patternType="solid">
        <fgColor rgb="FFCCB390"/>
        <bgColor indexed="64"/>
      </patternFill>
    </fill>
    <fill>
      <patternFill patternType="solid">
        <fgColor rgb="FFD5BA98"/>
        <bgColor indexed="64"/>
      </patternFill>
    </fill>
    <fill>
      <patternFill patternType="solid">
        <fgColor rgb="FFC5A582"/>
        <bgColor indexed="64"/>
      </patternFill>
    </fill>
    <fill>
      <patternFill patternType="solid">
        <fgColor rgb="FFB69574"/>
        <bgColor indexed="64"/>
      </patternFill>
    </fill>
    <fill>
      <patternFill patternType="solid">
        <fgColor rgb="FFB98E68"/>
        <bgColor indexed="64"/>
      </patternFill>
    </fill>
    <fill>
      <patternFill patternType="solid">
        <fgColor rgb="FFAD8567"/>
        <bgColor indexed="64"/>
      </patternFill>
    </fill>
    <fill>
      <patternFill patternType="solid">
        <fgColor rgb="FFBAAA91"/>
        <bgColor indexed="64"/>
      </patternFill>
    </fill>
    <fill>
      <patternFill patternType="solid">
        <fgColor rgb="FFBFA387"/>
        <bgColor indexed="64"/>
      </patternFill>
    </fill>
    <fill>
      <patternFill patternType="solid">
        <fgColor rgb="FFC5AE91"/>
        <bgColor indexed="64"/>
      </patternFill>
    </fill>
    <fill>
      <patternFill patternType="solid">
        <fgColor rgb="FFCEB899"/>
        <bgColor indexed="64"/>
      </patternFill>
    </fill>
    <fill>
      <patternFill patternType="solid">
        <fgColor rgb="FFC1A68D"/>
        <bgColor indexed="64"/>
      </patternFill>
    </fill>
    <fill>
      <patternFill patternType="solid">
        <fgColor rgb="FFB69885"/>
        <bgColor indexed="64"/>
      </patternFill>
    </fill>
    <fill>
      <patternFill patternType="solid">
        <fgColor rgb="FFAA907D"/>
        <bgColor indexed="64"/>
      </patternFill>
    </fill>
    <fill>
      <patternFill patternType="solid">
        <fgColor rgb="FFB49F89"/>
        <bgColor indexed="64"/>
      </patternFill>
    </fill>
    <fill>
      <patternFill patternType="solid">
        <fgColor rgb="FFD8CFB2"/>
        <bgColor indexed="64"/>
      </patternFill>
    </fill>
    <fill>
      <patternFill patternType="solid">
        <fgColor rgb="FFDACCB4"/>
        <bgColor indexed="64"/>
      </patternFill>
    </fill>
    <fill>
      <patternFill patternType="solid">
        <fgColor rgb="FFCAB698"/>
        <bgColor indexed="64"/>
      </patternFill>
    </fill>
    <fill>
      <patternFill patternType="solid">
        <fgColor rgb="FFBCA483"/>
        <bgColor indexed="64"/>
      </patternFill>
    </fill>
    <fill>
      <patternFill patternType="solid">
        <fgColor rgb="FFAF9A7E"/>
        <bgColor indexed="64"/>
      </patternFill>
    </fill>
    <fill>
      <patternFill patternType="solid">
        <fgColor rgb="FFA9947A"/>
        <bgColor indexed="64"/>
      </patternFill>
    </fill>
    <fill>
      <patternFill patternType="solid">
        <fgColor rgb="FFAE997D"/>
        <bgColor indexed="64"/>
      </patternFill>
    </fill>
    <fill>
      <patternFill patternType="solid">
        <fgColor rgb="FFA68A6D"/>
        <bgColor indexed="64"/>
      </patternFill>
    </fill>
    <fill>
      <patternFill patternType="solid">
        <fgColor rgb="FFCAC4A4"/>
        <bgColor indexed="64"/>
      </patternFill>
    </fill>
    <fill>
      <patternFill patternType="solid">
        <fgColor rgb="FFC7B595"/>
        <bgColor indexed="64"/>
      </patternFill>
    </fill>
    <fill>
      <patternFill patternType="solid">
        <fgColor rgb="FFBFA77F"/>
        <bgColor indexed="64"/>
      </patternFill>
    </fill>
    <fill>
      <patternFill patternType="solid">
        <fgColor rgb="FFB89B72"/>
        <bgColor indexed="64"/>
      </patternFill>
    </fill>
    <fill>
      <patternFill patternType="solid">
        <fgColor rgb="FF988467"/>
        <bgColor indexed="64"/>
      </patternFill>
    </fill>
    <fill>
      <patternFill patternType="solid">
        <fgColor rgb="FF907954"/>
        <bgColor indexed="64"/>
      </patternFill>
    </fill>
    <fill>
      <patternFill patternType="solid">
        <fgColor rgb="FFB09A77"/>
        <bgColor indexed="64"/>
      </patternFill>
    </fill>
    <fill>
      <patternFill patternType="solid">
        <fgColor rgb="FF8A6F48"/>
        <bgColor indexed="64"/>
      </patternFill>
    </fill>
    <fill>
      <patternFill patternType="solid">
        <fgColor rgb="FFA17249"/>
        <bgColor indexed="64"/>
      </patternFill>
    </fill>
    <fill>
      <patternFill patternType="solid">
        <fgColor rgb="FF976F4C"/>
        <bgColor indexed="64"/>
      </patternFill>
    </fill>
    <fill>
      <patternFill patternType="solid">
        <fgColor rgb="FF9A7352"/>
        <bgColor indexed="64"/>
      </patternFill>
    </fill>
    <fill>
      <patternFill patternType="solid">
        <fgColor rgb="FF8B6A4F"/>
        <bgColor indexed="64"/>
      </patternFill>
    </fill>
    <fill>
      <patternFill patternType="solid">
        <fgColor rgb="FF6E4F3A"/>
        <bgColor indexed="64"/>
      </patternFill>
    </fill>
    <fill>
      <patternFill patternType="solid">
        <fgColor rgb="FF704822"/>
        <bgColor indexed="64"/>
      </patternFill>
    </fill>
    <fill>
      <patternFill patternType="solid">
        <fgColor rgb="FF704F37"/>
        <bgColor indexed="64"/>
      </patternFill>
    </fill>
    <fill>
      <patternFill patternType="solid">
        <fgColor rgb="FF755139"/>
        <bgColor indexed="64"/>
      </patternFill>
    </fill>
    <fill>
      <patternFill patternType="solid">
        <fgColor rgb="FF7A5747"/>
        <bgColor indexed="64"/>
      </patternFill>
    </fill>
    <fill>
      <patternFill patternType="solid">
        <fgColor rgb="FF6C5043"/>
        <bgColor indexed="64"/>
      </patternFill>
    </fill>
    <fill>
      <patternFill patternType="solid">
        <fgColor rgb="FF725440"/>
        <bgColor indexed="64"/>
      </patternFill>
    </fill>
    <fill>
      <patternFill patternType="solid">
        <fgColor rgb="FF6E493A"/>
        <bgColor indexed="64"/>
      </patternFill>
    </fill>
    <fill>
      <patternFill patternType="solid">
        <fgColor rgb="FF684B40"/>
        <bgColor indexed="64"/>
      </patternFill>
    </fill>
    <fill>
      <patternFill patternType="solid">
        <fgColor rgb="FF61473B"/>
        <bgColor indexed="64"/>
      </patternFill>
    </fill>
    <fill>
      <patternFill patternType="solid">
        <fgColor rgb="FF54392D"/>
        <bgColor indexed="64"/>
      </patternFill>
    </fill>
    <fill>
      <patternFill patternType="solid">
        <fgColor rgb="FF836B4F"/>
        <bgColor indexed="64"/>
      </patternFill>
    </fill>
    <fill>
      <patternFill patternType="solid">
        <fgColor rgb="FF7F674F"/>
        <bgColor indexed="64"/>
      </patternFill>
    </fill>
    <fill>
      <patternFill patternType="solid">
        <fgColor rgb="FF977C61"/>
        <bgColor indexed="64"/>
      </patternFill>
    </fill>
    <fill>
      <patternFill patternType="solid">
        <fgColor rgb="FF725E43"/>
        <bgColor indexed="64"/>
      </patternFill>
    </fill>
    <fill>
      <patternFill patternType="solid">
        <fgColor rgb="FF6B543E"/>
        <bgColor indexed="64"/>
      </patternFill>
    </fill>
    <fill>
      <patternFill patternType="solid">
        <fgColor rgb="FF6A513B"/>
        <bgColor indexed="64"/>
      </patternFill>
    </fill>
    <fill>
      <patternFill patternType="solid">
        <fgColor rgb="FF5A4632"/>
        <bgColor indexed="64"/>
      </patternFill>
    </fill>
    <fill>
      <patternFill patternType="solid">
        <fgColor rgb="FF655341"/>
        <bgColor indexed="64"/>
      </patternFill>
    </fill>
    <fill>
      <patternFill patternType="solid">
        <fgColor rgb="FF736253"/>
        <bgColor indexed="64"/>
      </patternFill>
    </fill>
    <fill>
      <patternFill patternType="solid">
        <fgColor rgb="FF6E5C4B"/>
        <bgColor indexed="64"/>
      </patternFill>
    </fill>
    <fill>
      <patternFill patternType="solid">
        <fgColor rgb="FF816D5E"/>
        <bgColor indexed="64"/>
      </patternFill>
    </fill>
    <fill>
      <patternFill patternType="solid">
        <fgColor rgb="FF5D473A"/>
        <bgColor indexed="64"/>
      </patternFill>
    </fill>
    <fill>
      <patternFill patternType="solid">
        <fgColor rgb="FF5C4939"/>
        <bgColor indexed="64"/>
      </patternFill>
    </fill>
    <fill>
      <patternFill patternType="solid">
        <fgColor rgb="FF5F4C40"/>
        <bgColor indexed="64"/>
      </patternFill>
    </fill>
    <fill>
      <patternFill patternType="solid">
        <fgColor rgb="FF4B3D33"/>
        <bgColor indexed="64"/>
      </patternFill>
    </fill>
    <fill>
      <patternFill patternType="solid">
        <fgColor rgb="FF4E403B"/>
        <bgColor indexed="64"/>
      </patternFill>
    </fill>
    <fill>
      <patternFill patternType="solid">
        <fgColor rgb="FF433937"/>
        <bgColor indexed="64"/>
      </patternFill>
    </fill>
    <fill>
      <patternFill patternType="solid">
        <fgColor rgb="FF40342B"/>
        <bgColor indexed="64"/>
      </patternFill>
    </fill>
    <fill>
      <patternFill patternType="solid">
        <fgColor rgb="FF7B6660"/>
        <bgColor indexed="64"/>
      </patternFill>
    </fill>
    <fill>
      <patternFill patternType="solid">
        <fgColor rgb="FF5A4743"/>
        <bgColor indexed="64"/>
      </patternFill>
    </fill>
    <fill>
      <patternFill patternType="solid">
        <fgColor rgb="FF584039"/>
        <bgColor indexed="64"/>
      </patternFill>
    </fill>
    <fill>
      <patternFill patternType="solid">
        <fgColor rgb="FF4F3F3B"/>
        <bgColor indexed="64"/>
      </patternFill>
    </fill>
    <fill>
      <patternFill patternType="solid">
        <fgColor rgb="FF493B39"/>
        <bgColor indexed="64"/>
      </patternFill>
    </fill>
    <fill>
      <patternFill patternType="solid">
        <fgColor rgb="FF433331"/>
        <bgColor indexed="64"/>
      </patternFill>
    </fill>
    <fill>
      <patternFill patternType="solid">
        <fgColor rgb="FF392D2B"/>
        <bgColor indexed="64"/>
      </patternFill>
    </fill>
    <fill>
      <patternFill patternType="solid">
        <fgColor rgb="FF40312F"/>
        <bgColor indexed="64"/>
      </patternFill>
    </fill>
    <fill>
      <patternFill patternType="solid">
        <fgColor rgb="FFE9D4C3"/>
        <bgColor indexed="64"/>
      </patternFill>
    </fill>
    <fill>
      <patternFill patternType="solid">
        <fgColor rgb="FFE7CFBD"/>
        <bgColor indexed="64"/>
      </patternFill>
    </fill>
    <fill>
      <patternFill patternType="solid">
        <fgColor rgb="FFEBD1BB"/>
        <bgColor indexed="64"/>
      </patternFill>
    </fill>
    <fill>
      <patternFill patternType="solid">
        <fgColor rgb="FFDAC0A7"/>
        <bgColor indexed="64"/>
      </patternFill>
    </fill>
    <fill>
      <patternFill patternType="solid">
        <fgColor rgb="FFD8C0AD"/>
        <bgColor indexed="64"/>
      </patternFill>
    </fill>
    <fill>
      <patternFill patternType="solid">
        <fgColor rgb="FFDDBCA0"/>
        <bgColor indexed="64"/>
      </patternFill>
    </fill>
    <fill>
      <patternFill patternType="solid">
        <fgColor rgb="FFECE1D3"/>
        <bgColor indexed="64"/>
      </patternFill>
    </fill>
    <fill>
      <patternFill patternType="solid">
        <fgColor rgb="FFE4C7B8"/>
        <bgColor indexed="64"/>
      </patternFill>
    </fill>
    <fill>
      <patternFill patternType="solid">
        <fgColor rgb="FFDECDBE"/>
        <bgColor indexed="64"/>
      </patternFill>
    </fill>
    <fill>
      <patternFill patternType="solid">
        <fgColor rgb="FFCEBAA8"/>
        <bgColor indexed="64"/>
      </patternFill>
    </fill>
    <fill>
      <patternFill patternType="solid">
        <fgColor rgb="FFBDAB9B"/>
        <bgColor indexed="64"/>
      </patternFill>
    </fill>
    <fill>
      <patternFill patternType="solid">
        <fgColor rgb="FFBAA38B"/>
        <bgColor indexed="64"/>
      </patternFill>
    </fill>
    <fill>
      <patternFill patternType="solid">
        <fgColor rgb="FFB19D8D"/>
        <bgColor indexed="64"/>
      </patternFill>
    </fill>
    <fill>
      <patternFill patternType="solid">
        <fgColor rgb="FF937B6A"/>
        <bgColor indexed="64"/>
      </patternFill>
    </fill>
    <fill>
      <patternFill patternType="solid">
        <fgColor rgb="FFAF9483"/>
        <bgColor indexed="64"/>
      </patternFill>
    </fill>
    <fill>
      <patternFill patternType="solid">
        <fgColor rgb="FFA58D7F"/>
        <bgColor indexed="64"/>
      </patternFill>
    </fill>
    <fill>
      <patternFill patternType="solid">
        <fgColor rgb="FFA78C7B"/>
        <bgColor indexed="64"/>
      </patternFill>
    </fill>
    <fill>
      <patternFill patternType="solid">
        <fgColor rgb="FFA28776"/>
        <bgColor indexed="64"/>
      </patternFill>
    </fill>
    <fill>
      <patternFill patternType="solid">
        <fgColor rgb="FF977D70"/>
        <bgColor indexed="64"/>
      </patternFill>
    </fill>
    <fill>
      <patternFill patternType="solid">
        <fgColor rgb="FF947764"/>
        <bgColor indexed="64"/>
      </patternFill>
    </fill>
    <fill>
      <patternFill patternType="solid">
        <fgColor rgb="FF9F8672"/>
        <bgColor indexed="64"/>
      </patternFill>
    </fill>
    <fill>
      <patternFill patternType="solid">
        <fgColor rgb="FFC5B1A0"/>
        <bgColor indexed="64"/>
      </patternFill>
    </fill>
    <fill>
      <patternFill patternType="solid">
        <fgColor rgb="FFD1B7A0"/>
        <bgColor indexed="64"/>
      </patternFill>
    </fill>
    <fill>
      <patternFill patternType="solid">
        <fgColor rgb="FFC2A594"/>
        <bgColor indexed="64"/>
      </patternFill>
    </fill>
    <fill>
      <patternFill patternType="solid">
        <fgColor rgb="FFB09080"/>
        <bgColor indexed="64"/>
      </patternFill>
    </fill>
    <fill>
      <patternFill patternType="solid">
        <fgColor rgb="FFAD8B75"/>
        <bgColor indexed="64"/>
      </patternFill>
    </fill>
    <fill>
      <patternFill patternType="solid">
        <fgColor rgb="FF9E7E67"/>
        <bgColor indexed="64"/>
      </patternFill>
    </fill>
    <fill>
      <patternFill patternType="solid">
        <fgColor rgb="FF997867"/>
        <bgColor indexed="64"/>
      </patternFill>
    </fill>
    <fill>
      <patternFill patternType="solid">
        <fgColor rgb="FFD2B49C"/>
        <bgColor indexed="64"/>
      </patternFill>
    </fill>
    <fill>
      <patternFill patternType="solid">
        <fgColor rgb="FFAE856C"/>
        <bgColor indexed="64"/>
      </patternFill>
    </fill>
    <fill>
      <patternFill patternType="solid">
        <fgColor rgb="FFB38B71"/>
        <bgColor indexed="64"/>
      </patternFill>
    </fill>
    <fill>
      <patternFill patternType="solid">
        <fgColor rgb="FFAB856F"/>
        <bgColor indexed="64"/>
      </patternFill>
    </fill>
    <fill>
      <patternFill patternType="solid">
        <fgColor rgb="FFB0846A"/>
        <bgColor indexed="64"/>
      </patternFill>
    </fill>
    <fill>
      <patternFill patternType="solid">
        <fgColor rgb="FFCA9978"/>
        <bgColor indexed="64"/>
      </patternFill>
    </fill>
    <fill>
      <patternFill patternType="solid">
        <fgColor rgb="FFC08768"/>
        <bgColor indexed="64"/>
      </patternFill>
    </fill>
    <fill>
      <patternFill patternType="solid">
        <fgColor rgb="FFF2D3BC"/>
        <bgColor indexed="64"/>
      </patternFill>
    </fill>
    <fill>
      <patternFill patternType="solid">
        <fgColor rgb="FFF8D5B8"/>
        <bgColor indexed="64"/>
      </patternFill>
    </fill>
    <fill>
      <patternFill patternType="solid">
        <fgColor rgb="FFF1CEB3"/>
        <bgColor indexed="64"/>
      </patternFill>
    </fill>
    <fill>
      <patternFill patternType="solid">
        <fgColor rgb="FFFED1BD"/>
        <bgColor indexed="64"/>
      </patternFill>
    </fill>
    <fill>
      <patternFill patternType="solid">
        <fgColor rgb="FFEFCFBA"/>
        <bgColor indexed="64"/>
      </patternFill>
    </fill>
    <fill>
      <patternFill patternType="solid">
        <fgColor rgb="FFF4C9B1"/>
        <bgColor indexed="64"/>
      </patternFill>
    </fill>
    <fill>
      <patternFill patternType="solid">
        <fgColor rgb="FFE2BEA2"/>
        <bgColor indexed="64"/>
      </patternFill>
    </fill>
    <fill>
      <patternFill patternType="solid">
        <fgColor rgb="FFF0D8CC"/>
        <bgColor indexed="64"/>
      </patternFill>
    </fill>
    <fill>
      <patternFill patternType="solid">
        <fgColor rgb="FFEDD2C0"/>
        <bgColor indexed="64"/>
      </patternFill>
    </fill>
    <fill>
      <patternFill patternType="solid">
        <fgColor rgb="FFFBD8C9"/>
        <bgColor indexed="64"/>
      </patternFill>
    </fill>
    <fill>
      <patternFill patternType="solid">
        <fgColor rgb="FFF2D8CD"/>
        <bgColor indexed="64"/>
      </patternFill>
    </fill>
    <fill>
      <patternFill patternType="solid">
        <fgColor rgb="FFEDCDC2"/>
        <bgColor indexed="64"/>
      </patternFill>
    </fill>
    <fill>
      <patternFill patternType="solid">
        <fgColor rgb="FFE7CFC7"/>
        <bgColor indexed="64"/>
      </patternFill>
    </fill>
    <fill>
      <patternFill patternType="solid">
        <fgColor rgb="FFCDB2A5"/>
        <bgColor indexed="64"/>
      </patternFill>
    </fill>
    <fill>
      <patternFill patternType="solid">
        <fgColor rgb="FFE1CFC6"/>
        <bgColor indexed="64"/>
      </patternFill>
    </fill>
    <fill>
      <patternFill patternType="solid">
        <fgColor rgb="FFDACBBE"/>
        <bgColor indexed="64"/>
      </patternFill>
    </fill>
    <fill>
      <patternFill patternType="solid">
        <fgColor rgb="FFDBCBBD"/>
        <bgColor indexed="64"/>
      </patternFill>
    </fill>
    <fill>
      <patternFill patternType="solid">
        <fgColor rgb="FFDDB6AB"/>
        <bgColor indexed="64"/>
      </patternFill>
    </fill>
    <fill>
      <patternFill patternType="solid">
        <fgColor rgb="FFC39D88"/>
        <bgColor indexed="64"/>
      </patternFill>
    </fill>
    <fill>
      <patternFill patternType="solid">
        <fgColor rgb="FFB99984"/>
        <bgColor indexed="64"/>
      </patternFill>
    </fill>
    <fill>
      <patternFill patternType="solid">
        <fgColor rgb="FFAE8774"/>
        <bgColor indexed="64"/>
      </patternFill>
    </fill>
    <fill>
      <patternFill patternType="solid">
        <fgColor rgb="FFD7B8AB"/>
        <bgColor indexed="64"/>
      </patternFill>
    </fill>
    <fill>
      <patternFill patternType="solid">
        <fgColor rgb="FFE4BFB3"/>
        <bgColor indexed="64"/>
      </patternFill>
    </fill>
    <fill>
      <patternFill patternType="solid">
        <fgColor rgb="FFDBB0A2"/>
        <bgColor indexed="64"/>
      </patternFill>
    </fill>
    <fill>
      <patternFill patternType="solid">
        <fgColor rgb="FFDFBAA9"/>
        <bgColor indexed="64"/>
      </patternFill>
    </fill>
    <fill>
      <patternFill patternType="solid">
        <fgColor rgb="FFC9A38D"/>
        <bgColor indexed="64"/>
      </patternFill>
    </fill>
    <fill>
      <patternFill patternType="solid">
        <fgColor rgb="FFBE9785"/>
        <bgColor indexed="64"/>
      </patternFill>
    </fill>
    <fill>
      <patternFill patternType="solid">
        <fgColor rgb="FFBA8671"/>
        <bgColor indexed="64"/>
      </patternFill>
    </fill>
    <fill>
      <patternFill patternType="solid">
        <fgColor rgb="FFEDCAB5"/>
        <bgColor indexed="64"/>
      </patternFill>
    </fill>
    <fill>
      <patternFill patternType="solid">
        <fgColor rgb="FFE5B39B"/>
        <bgColor indexed="64"/>
      </patternFill>
    </fill>
    <fill>
      <patternFill patternType="solid">
        <fgColor rgb="FFDFB19B"/>
        <bgColor indexed="64"/>
      </patternFill>
    </fill>
    <fill>
      <patternFill patternType="solid">
        <fgColor rgb="FFE6AF91"/>
        <bgColor indexed="64"/>
      </patternFill>
    </fill>
    <fill>
      <patternFill patternType="solid">
        <fgColor rgb="FFD99B7C"/>
        <bgColor indexed="64"/>
      </patternFill>
    </fill>
    <fill>
      <patternFill patternType="solid">
        <fgColor rgb="FFD29B83"/>
        <bgColor indexed="64"/>
      </patternFill>
    </fill>
    <fill>
      <patternFill patternType="solid">
        <fgColor rgb="FFC79685"/>
        <bgColor indexed="64"/>
      </patternFill>
    </fill>
    <fill>
      <patternFill patternType="solid">
        <fgColor rgb="FFBD8B69"/>
        <bgColor indexed="64"/>
      </patternFill>
    </fill>
    <fill>
      <patternFill patternType="solid">
        <fgColor rgb="FFC68F65"/>
        <bgColor indexed="64"/>
      </patternFill>
    </fill>
    <fill>
      <patternFill patternType="solid">
        <fgColor rgb="FFB4835B"/>
        <bgColor indexed="64"/>
      </patternFill>
    </fill>
    <fill>
      <patternFill patternType="solid">
        <fgColor rgb="FFA47149"/>
        <bgColor indexed="64"/>
      </patternFill>
    </fill>
    <fill>
      <patternFill patternType="solid">
        <fgColor rgb="FFA7754D"/>
        <bgColor indexed="64"/>
      </patternFill>
    </fill>
    <fill>
      <patternFill patternType="solid">
        <fgColor rgb="FFA0714F"/>
        <bgColor indexed="64"/>
      </patternFill>
    </fill>
    <fill>
      <patternFill patternType="solid">
        <fgColor rgb="FF936B4F"/>
        <bgColor indexed="64"/>
      </patternFill>
    </fill>
    <fill>
      <patternFill patternType="solid">
        <fgColor rgb="FFA47864"/>
        <bgColor indexed="64"/>
      </patternFill>
    </fill>
    <fill>
      <patternFill patternType="solid">
        <fgColor rgb="FFA36E51"/>
        <bgColor indexed="64"/>
      </patternFill>
    </fill>
    <fill>
      <patternFill patternType="solid">
        <fgColor rgb="FFAE7250"/>
        <bgColor indexed="64"/>
      </patternFill>
    </fill>
    <fill>
      <patternFill patternType="solid">
        <fgColor rgb="FFA66E4A"/>
        <bgColor indexed="64"/>
      </patternFill>
    </fill>
    <fill>
      <patternFill patternType="solid">
        <fgColor rgb="FFA3623B"/>
        <bgColor indexed="64"/>
      </patternFill>
    </fill>
    <fill>
      <patternFill patternType="solid">
        <fgColor rgb="FFA15325"/>
        <bgColor indexed="64"/>
      </patternFill>
    </fill>
    <fill>
      <patternFill patternType="solid">
        <fgColor rgb="FF97572B"/>
        <bgColor indexed="64"/>
      </patternFill>
    </fill>
    <fill>
      <patternFill patternType="solid">
        <fgColor rgb="FF864C24"/>
        <bgColor indexed="64"/>
      </patternFill>
    </fill>
    <fill>
      <patternFill patternType="solid">
        <fgColor rgb="FF944A1F"/>
        <bgColor indexed="64"/>
      </patternFill>
    </fill>
    <fill>
      <patternFill patternType="solid">
        <fgColor rgb="FF91552B"/>
        <bgColor indexed="64"/>
      </patternFill>
    </fill>
    <fill>
      <patternFill patternType="solid">
        <fgColor rgb="FFC48A69"/>
        <bgColor indexed="64"/>
      </patternFill>
    </fill>
    <fill>
      <patternFill patternType="solid">
        <fgColor rgb="FFC37C54"/>
        <bgColor indexed="64"/>
      </patternFill>
    </fill>
    <fill>
      <patternFill patternType="solid">
        <fgColor rgb="FFA66646"/>
        <bgColor indexed="64"/>
      </patternFill>
    </fill>
    <fill>
      <patternFill patternType="solid">
        <fgColor rgb="FF985C41"/>
        <bgColor indexed="64"/>
      </patternFill>
    </fill>
    <fill>
      <patternFill patternType="solid">
        <fgColor rgb="FF8C4A2F"/>
        <bgColor indexed="64"/>
      </patternFill>
    </fill>
    <fill>
      <patternFill patternType="solid">
        <fgColor rgb="FF8C543A"/>
        <bgColor indexed="64"/>
      </patternFill>
    </fill>
    <fill>
      <patternFill patternType="solid">
        <fgColor rgb="FF754734"/>
        <bgColor indexed="64"/>
      </patternFill>
    </fill>
    <fill>
      <patternFill patternType="solid">
        <fgColor rgb="FFC68463"/>
        <bgColor indexed="64"/>
      </patternFill>
    </fill>
    <fill>
      <patternFill patternType="solid">
        <fgColor rgb="FFB37256"/>
        <bgColor indexed="64"/>
      </patternFill>
    </fill>
    <fill>
      <patternFill patternType="solid">
        <fgColor rgb="FFB9714F"/>
        <bgColor indexed="64"/>
      </patternFill>
    </fill>
    <fill>
      <patternFill patternType="solid">
        <fgColor rgb="FFB5684C"/>
        <bgColor indexed="64"/>
      </patternFill>
    </fill>
    <fill>
      <patternFill patternType="solid">
        <fgColor rgb="FFBD5745"/>
        <bgColor indexed="64"/>
      </patternFill>
    </fill>
    <fill>
      <patternFill patternType="solid">
        <fgColor rgb="FFB55A30"/>
        <bgColor indexed="64"/>
      </patternFill>
    </fill>
    <fill>
      <patternFill patternType="solid">
        <fgColor rgb="FF9E4624"/>
        <bgColor indexed="64"/>
      </patternFill>
    </fill>
    <fill>
      <patternFill patternType="solid">
        <fgColor rgb="FFA05C17"/>
        <bgColor indexed="64"/>
      </patternFill>
    </fill>
    <fill>
      <patternFill patternType="solid">
        <fgColor rgb="FF9F5130"/>
        <bgColor indexed="64"/>
      </patternFill>
    </fill>
    <fill>
      <patternFill patternType="solid">
        <fgColor rgb="FF9B4722"/>
        <bgColor indexed="64"/>
      </patternFill>
    </fill>
    <fill>
      <patternFill patternType="solid">
        <fgColor rgb="FF92705F"/>
        <bgColor indexed="64"/>
      </patternFill>
    </fill>
    <fill>
      <patternFill patternType="solid">
        <fgColor rgb="FF8F7265"/>
        <bgColor indexed="64"/>
      </patternFill>
    </fill>
    <fill>
      <patternFill patternType="solid">
        <fgColor rgb="FF7E5E52"/>
        <bgColor indexed="64"/>
      </patternFill>
    </fill>
    <fill>
      <patternFill patternType="solid">
        <fgColor rgb="FF876155"/>
        <bgColor indexed="64"/>
      </patternFill>
    </fill>
    <fill>
      <patternFill patternType="solid">
        <fgColor rgb="FF855C4C"/>
        <bgColor indexed="64"/>
      </patternFill>
    </fill>
    <fill>
      <patternFill patternType="solid">
        <fgColor rgb="FF8F5F50"/>
        <bgColor indexed="64"/>
      </patternFill>
    </fill>
    <fill>
      <patternFill patternType="solid">
        <fgColor rgb="FF865E49"/>
        <bgColor indexed="64"/>
      </patternFill>
    </fill>
    <fill>
      <patternFill patternType="solid">
        <fgColor rgb="FF98594B"/>
        <bgColor indexed="64"/>
      </patternFill>
    </fill>
    <fill>
      <patternFill patternType="solid">
        <fgColor rgb="FF9C5642"/>
        <bgColor indexed="64"/>
      </patternFill>
    </fill>
    <fill>
      <patternFill patternType="solid">
        <fgColor rgb="FF9A6051"/>
        <bgColor indexed="64"/>
      </patternFill>
    </fill>
    <fill>
      <patternFill patternType="solid">
        <fgColor rgb="FF834F3D"/>
        <bgColor indexed="64"/>
      </patternFill>
    </fill>
    <fill>
      <patternFill patternType="solid">
        <fgColor rgb="FF855141"/>
        <bgColor indexed="64"/>
      </patternFill>
    </fill>
    <fill>
      <patternFill patternType="solid">
        <fgColor rgb="FF874E3C"/>
        <bgColor indexed="64"/>
      </patternFill>
    </fill>
    <fill>
      <patternFill patternType="solid">
        <fgColor rgb="FF804839"/>
        <bgColor indexed="64"/>
      </patternFill>
    </fill>
    <fill>
      <patternFill patternType="solid">
        <fgColor rgb="FF714A41"/>
        <bgColor indexed="64"/>
      </patternFill>
    </fill>
    <fill>
      <patternFill patternType="solid">
        <fgColor rgb="FF664238"/>
        <bgColor indexed="64"/>
      </patternFill>
    </fill>
    <fill>
      <patternFill patternType="solid">
        <fgColor rgb="FF6E403C"/>
        <bgColor indexed="64"/>
      </patternFill>
    </fill>
    <fill>
      <patternFill patternType="solid">
        <fgColor rgb="FF6B4139"/>
        <bgColor indexed="64"/>
      </patternFill>
    </fill>
    <fill>
      <patternFill patternType="solid">
        <fgColor rgb="FF63403A"/>
        <bgColor indexed="64"/>
      </patternFill>
    </fill>
    <fill>
      <patternFill patternType="solid">
        <fgColor rgb="FF734B42"/>
        <bgColor indexed="64"/>
      </patternFill>
    </fill>
    <fill>
      <patternFill patternType="solid">
        <fgColor rgb="FF633F33"/>
        <bgColor indexed="64"/>
      </patternFill>
    </fill>
    <fill>
      <patternFill patternType="solid">
        <fgColor rgb="FF7E5C54"/>
        <bgColor indexed="64"/>
      </patternFill>
    </fill>
    <fill>
      <patternFill patternType="solid">
        <fgColor rgb="FF58423F"/>
        <bgColor indexed="64"/>
      </patternFill>
    </fill>
    <fill>
      <patternFill patternType="solid">
        <fgColor rgb="FF553B39"/>
        <bgColor indexed="64"/>
      </patternFill>
    </fill>
    <fill>
      <patternFill patternType="solid">
        <fgColor rgb="FF583432"/>
        <bgColor indexed="64"/>
      </patternFill>
    </fill>
    <fill>
      <patternFill patternType="solid">
        <fgColor rgb="FF593C39"/>
        <bgColor indexed="64"/>
      </patternFill>
    </fill>
    <fill>
      <patternFill patternType="solid">
        <fgColor rgb="FF503130"/>
        <bgColor indexed="64"/>
      </patternFill>
    </fill>
    <fill>
      <patternFill patternType="solid">
        <fgColor rgb="FF824D46"/>
        <bgColor indexed="64"/>
      </patternFill>
    </fill>
    <fill>
      <patternFill patternType="solid">
        <fgColor rgb="FF7C423C"/>
        <bgColor indexed="64"/>
      </patternFill>
    </fill>
    <fill>
      <patternFill patternType="solid">
        <fgColor rgb="FF884332"/>
        <bgColor indexed="64"/>
      </patternFill>
    </fill>
    <fill>
      <patternFill patternType="solid">
        <fgColor rgb="FF683B39"/>
        <bgColor indexed="64"/>
      </patternFill>
    </fill>
    <fill>
      <patternFill patternType="solid">
        <fgColor rgb="FF743332"/>
        <bgColor indexed="64"/>
      </patternFill>
    </fill>
    <fill>
      <patternFill patternType="solid">
        <fgColor rgb="FF6A3331"/>
        <bgColor indexed="64"/>
      </patternFill>
    </fill>
    <fill>
      <patternFill patternType="solid">
        <fgColor rgb="FF603535"/>
        <bgColor indexed="64"/>
      </patternFill>
    </fill>
    <fill>
      <patternFill patternType="solid">
        <fgColor rgb="FFF3E6C9"/>
        <bgColor indexed="64"/>
      </patternFill>
    </fill>
    <fill>
      <patternFill patternType="solid">
        <fgColor rgb="FFF4ECC2"/>
        <bgColor indexed="64"/>
      </patternFill>
    </fill>
    <fill>
      <patternFill patternType="solid">
        <fgColor rgb="FFF6E3B4"/>
        <bgColor indexed="64"/>
      </patternFill>
    </fill>
    <fill>
      <patternFill patternType="solid">
        <fgColor rgb="FFF4E3B5"/>
        <bgColor indexed="64"/>
      </patternFill>
    </fill>
    <fill>
      <patternFill patternType="solid">
        <fgColor rgb="FFF3E0AC"/>
        <bgColor indexed="64"/>
      </patternFill>
    </fill>
    <fill>
      <patternFill patternType="solid">
        <fgColor rgb="FFEDD59E"/>
        <bgColor indexed="64"/>
      </patternFill>
    </fill>
    <fill>
      <patternFill patternType="solid">
        <fgColor rgb="FFE0C992"/>
        <bgColor indexed="64"/>
      </patternFill>
    </fill>
    <fill>
      <patternFill patternType="solid">
        <fgColor rgb="FFDABE81"/>
        <bgColor indexed="64"/>
      </patternFill>
    </fill>
    <fill>
      <patternFill patternType="solid">
        <fgColor rgb="FFD1B272"/>
        <bgColor indexed="64"/>
      </patternFill>
    </fill>
    <fill>
      <patternFill patternType="solid">
        <fgColor rgb="FFD1BE9B"/>
        <bgColor indexed="64"/>
      </patternFill>
    </fill>
    <fill>
      <patternFill patternType="solid">
        <fgColor rgb="FFD8C9A3"/>
        <bgColor indexed="64"/>
      </patternFill>
    </fill>
    <fill>
      <patternFill patternType="solid">
        <fgColor rgb="FFDCC99E"/>
        <bgColor indexed="64"/>
      </patternFill>
    </fill>
    <fill>
      <patternFill patternType="solid">
        <fgColor rgb="FFD9CAA5"/>
        <bgColor indexed="64"/>
      </patternFill>
    </fill>
    <fill>
      <patternFill patternType="solid">
        <fgColor rgb="FFD6C69A"/>
        <bgColor indexed="64"/>
      </patternFill>
    </fill>
    <fill>
      <patternFill patternType="solid">
        <fgColor rgb="FFD4CC9A"/>
        <bgColor indexed="64"/>
      </patternFill>
    </fill>
    <fill>
      <patternFill patternType="solid">
        <fgColor rgb="FFBBAA7E"/>
        <bgColor indexed="64"/>
      </patternFill>
    </fill>
    <fill>
      <patternFill patternType="solid">
        <fgColor rgb="FFDCD494"/>
        <bgColor indexed="64"/>
      </patternFill>
    </fill>
    <fill>
      <patternFill patternType="solid">
        <fgColor rgb="FFE7D391"/>
        <bgColor indexed="64"/>
      </patternFill>
    </fill>
    <fill>
      <patternFill patternType="solid">
        <fgColor rgb="FFDAC483"/>
        <bgColor indexed="64"/>
      </patternFill>
    </fill>
    <fill>
      <patternFill patternType="solid">
        <fgColor rgb="FFD5CD94"/>
        <bgColor indexed="64"/>
      </patternFill>
    </fill>
    <fill>
      <patternFill patternType="solid">
        <fgColor rgb="FFCFBB7B"/>
        <bgColor indexed="64"/>
      </patternFill>
    </fill>
    <fill>
      <patternFill patternType="solid">
        <fgColor rgb="FFD2B04C"/>
        <bgColor indexed="64"/>
      </patternFill>
    </fill>
    <fill>
      <patternFill patternType="solid">
        <fgColor rgb="FFBCA949"/>
        <bgColor indexed="64"/>
      </patternFill>
    </fill>
    <fill>
      <patternFill patternType="solid">
        <fgColor rgb="FFA98B2D"/>
        <bgColor indexed="64"/>
      </patternFill>
    </fill>
    <fill>
      <patternFill patternType="solid">
        <fgColor rgb="FFCCB97E"/>
        <bgColor indexed="64"/>
      </patternFill>
    </fill>
    <fill>
      <patternFill patternType="solid">
        <fgColor rgb="FFCEC153"/>
        <bgColor indexed="64"/>
      </patternFill>
    </fill>
    <fill>
      <patternFill patternType="solid">
        <fgColor rgb="FFDACD65"/>
        <bgColor indexed="64"/>
      </patternFill>
    </fill>
    <fill>
      <patternFill patternType="solid">
        <fgColor rgb="FFDDB614"/>
        <bgColor indexed="64"/>
      </patternFill>
    </fill>
    <fill>
      <patternFill patternType="solid">
        <fgColor rgb="FFC4A647"/>
        <bgColor indexed="64"/>
      </patternFill>
    </fill>
    <fill>
      <patternFill patternType="solid">
        <fgColor rgb="FFAE8E2C"/>
        <bgColor indexed="64"/>
      </patternFill>
    </fill>
    <fill>
      <patternFill patternType="solid">
        <fgColor rgb="FFAA8805"/>
        <bgColor indexed="64"/>
      </patternFill>
    </fill>
    <fill>
      <patternFill patternType="solid">
        <fgColor rgb="FFC9B27C"/>
        <bgColor indexed="64"/>
      </patternFill>
    </fill>
    <fill>
      <patternFill patternType="solid">
        <fgColor rgb="FFC0AD7C"/>
        <bgColor indexed="64"/>
      </patternFill>
    </fill>
    <fill>
      <patternFill patternType="solid">
        <fgColor rgb="FFBCA66A"/>
        <bgColor indexed="64"/>
      </patternFill>
    </fill>
    <fill>
      <patternFill patternType="solid">
        <fgColor rgb="FFC1A65C"/>
        <bgColor indexed="64"/>
      </patternFill>
    </fill>
    <fill>
      <patternFill patternType="solid">
        <fgColor rgb="FFBDB369"/>
        <bgColor indexed="64"/>
      </patternFill>
    </fill>
    <fill>
      <patternFill patternType="solid">
        <fgColor rgb="FFB59E5F"/>
        <bgColor indexed="64"/>
      </patternFill>
    </fill>
    <fill>
      <patternFill patternType="solid">
        <fgColor rgb="FFAA9855"/>
        <bgColor indexed="64"/>
      </patternFill>
    </fill>
    <fill>
      <patternFill patternType="solid">
        <fgColor rgb="FFEFE1A7"/>
        <bgColor indexed="64"/>
      </patternFill>
    </fill>
    <fill>
      <patternFill patternType="solid">
        <fgColor rgb="FFEDEDB7"/>
        <bgColor indexed="64"/>
      </patternFill>
    </fill>
    <fill>
      <patternFill patternType="solid">
        <fgColor rgb="FFEDE9AD"/>
        <bgColor indexed="64"/>
      </patternFill>
    </fill>
    <fill>
      <patternFill patternType="solid">
        <fgColor rgb="FFF0E79D"/>
        <bgColor indexed="64"/>
      </patternFill>
    </fill>
    <fill>
      <patternFill patternType="solid">
        <fgColor rgb="FFEEE78E"/>
        <bgColor indexed="64"/>
      </patternFill>
    </fill>
    <fill>
      <patternFill patternType="solid">
        <fgColor rgb="FFEEEA97"/>
        <bgColor indexed="64"/>
      </patternFill>
    </fill>
    <fill>
      <patternFill patternType="solid">
        <fgColor rgb="FFF0E87D"/>
        <bgColor indexed="64"/>
      </patternFill>
    </fill>
    <fill>
      <patternFill patternType="solid">
        <fgColor rgb="FFD1C87C"/>
        <bgColor indexed="64"/>
      </patternFill>
    </fill>
    <fill>
      <patternFill patternType="solid">
        <fgColor rgb="FFD2CC81"/>
        <bgColor indexed="64"/>
      </patternFill>
    </fill>
    <fill>
      <patternFill patternType="solid">
        <fgColor rgb="FFDFD87E"/>
        <bgColor indexed="64"/>
      </patternFill>
    </fill>
    <fill>
      <patternFill patternType="solid">
        <fgColor rgb="FFE5D68E"/>
        <bgColor indexed="64"/>
      </patternFill>
    </fill>
    <fill>
      <patternFill patternType="solid">
        <fgColor rgb="FFF6E199"/>
        <bgColor indexed="64"/>
      </patternFill>
    </fill>
    <fill>
      <patternFill patternType="solid">
        <fgColor rgb="FFEFDC75"/>
        <bgColor indexed="64"/>
      </patternFill>
    </fill>
    <fill>
      <patternFill patternType="solid">
        <fgColor rgb="FFF8DC6C"/>
        <bgColor indexed="64"/>
      </patternFill>
    </fill>
    <fill>
      <patternFill patternType="solid">
        <fgColor rgb="FFE3CC81"/>
        <bgColor indexed="64"/>
      </patternFill>
    </fill>
    <fill>
      <patternFill patternType="solid">
        <fgColor rgb="FFDEC05F"/>
        <bgColor indexed="64"/>
      </patternFill>
    </fill>
    <fill>
      <patternFill patternType="solid">
        <fgColor rgb="FFEDDD59"/>
        <bgColor indexed="64"/>
      </patternFill>
    </fill>
    <fill>
      <patternFill patternType="solid">
        <fgColor rgb="FFD9CE52"/>
        <bgColor indexed="64"/>
      </patternFill>
    </fill>
    <fill>
      <patternFill patternType="solid">
        <fgColor rgb="FFEEC843"/>
        <bgColor indexed="64"/>
      </patternFill>
    </fill>
    <fill>
      <patternFill patternType="solid">
        <fgColor rgb="FFFEE715"/>
        <bgColor indexed="64"/>
      </patternFill>
    </fill>
    <fill>
      <patternFill patternType="solid">
        <fgColor rgb="FFFAE03C"/>
        <bgColor indexed="64"/>
      </patternFill>
    </fill>
    <fill>
      <patternFill patternType="solid">
        <fgColor rgb="FFF7D000"/>
        <bgColor indexed="64"/>
      </patternFill>
    </fill>
    <fill>
      <patternFill patternType="solid">
        <fgColor rgb="FFF3BF08"/>
        <bgColor indexed="64"/>
      </patternFill>
    </fill>
    <fill>
      <patternFill patternType="solid">
        <fgColor rgb="FFFFD662"/>
        <bgColor indexed="64"/>
      </patternFill>
    </fill>
    <fill>
      <patternFill patternType="solid">
        <fgColor rgb="FFFFD02E"/>
        <bgColor indexed="64"/>
      </patternFill>
    </fill>
    <fill>
      <patternFill patternType="solid">
        <fgColor rgb="FFF4BF3A"/>
        <bgColor indexed="64"/>
      </patternFill>
    </fill>
    <fill>
      <patternFill patternType="solid">
        <fgColor rgb="FFFFDA29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0DD9D"/>
        <bgColor indexed="64"/>
      </patternFill>
    </fill>
    <fill>
      <patternFill patternType="solid">
        <fgColor rgb="FFFAE199"/>
        <bgColor indexed="64"/>
      </patternFill>
    </fill>
    <fill>
      <patternFill patternType="solid">
        <fgColor rgb="FFF8DE8D"/>
        <bgColor indexed="64"/>
      </patternFill>
    </fill>
    <fill>
      <patternFill patternType="solid">
        <fgColor rgb="FFFADE85"/>
        <bgColor indexed="64"/>
      </patternFill>
    </fill>
    <fill>
      <patternFill patternType="solid">
        <fgColor rgb="FFEBCF89"/>
        <bgColor indexed="64"/>
      </patternFill>
    </fill>
    <fill>
      <patternFill patternType="solid">
        <fgColor rgb="FFFDD878"/>
        <bgColor indexed="64"/>
      </patternFill>
    </fill>
    <fill>
      <patternFill patternType="solid">
        <fgColor rgb="FFFACE6D"/>
        <bgColor indexed="64"/>
      </patternFill>
    </fill>
    <fill>
      <patternFill patternType="solid">
        <fgColor rgb="FFF6D155"/>
        <bgColor indexed="64"/>
      </patternFill>
    </fill>
    <fill>
      <patternFill patternType="solid">
        <fgColor rgb="FFF9D857"/>
        <bgColor indexed="64"/>
      </patternFill>
    </fill>
    <fill>
      <patternFill patternType="solid">
        <fgColor rgb="FFE4BF45"/>
        <bgColor indexed="64"/>
      </patternFill>
    </fill>
    <fill>
      <patternFill patternType="solid">
        <fgColor rgb="FFDAB965"/>
        <bgColor indexed="64"/>
      </patternFill>
    </fill>
    <fill>
      <patternFill patternType="solid">
        <fgColor rgb="FFC5A253"/>
        <bgColor indexed="64"/>
      </patternFill>
    </fill>
    <fill>
      <patternFill patternType="solid">
        <fgColor rgb="FFBA9238"/>
        <bgColor indexed="64"/>
      </patternFill>
    </fill>
    <fill>
      <patternFill patternType="solid">
        <fgColor rgb="FFBC8D1F"/>
        <bgColor indexed="64"/>
      </patternFill>
    </fill>
    <fill>
      <patternFill patternType="solid">
        <fgColor rgb="FFC4962C"/>
        <bgColor indexed="64"/>
      </patternFill>
    </fill>
    <fill>
      <patternFill patternType="solid">
        <fgColor rgb="FFD4AE40"/>
        <bgColor indexed="64"/>
      </patternFill>
    </fill>
    <fill>
      <patternFill patternType="solid">
        <fgColor rgb="FFCDA323"/>
        <bgColor indexed="64"/>
      </patternFill>
    </fill>
    <fill>
      <patternFill patternType="solid">
        <fgColor rgb="FFC9A86A"/>
        <bgColor indexed="64"/>
      </patternFill>
    </fill>
    <fill>
      <patternFill patternType="solid">
        <fgColor rgb="FFB19664"/>
        <bgColor indexed="64"/>
      </patternFill>
    </fill>
    <fill>
      <patternFill patternType="solid">
        <fgColor rgb="FFB08E51"/>
        <bgColor indexed="64"/>
      </patternFill>
    </fill>
    <fill>
      <patternFill patternType="solid">
        <fgColor rgb="FFB68A3A"/>
        <bgColor indexed="64"/>
      </patternFill>
    </fill>
    <fill>
      <patternFill patternType="solid">
        <fgColor rgb="FFC89720"/>
        <bgColor indexed="64"/>
      </patternFill>
    </fill>
    <fill>
      <patternFill patternType="solid">
        <fgColor rgb="FFC6973F"/>
        <bgColor indexed="64"/>
      </patternFill>
    </fill>
    <fill>
      <patternFill patternType="solid">
        <fgColor rgb="FFCB8E16"/>
        <bgColor indexed="64"/>
      </patternFill>
    </fill>
    <fill>
      <patternFill patternType="solid">
        <fgColor rgb="FFD6AF66"/>
        <bgColor indexed="64"/>
      </patternFill>
    </fill>
    <fill>
      <patternFill patternType="solid">
        <fgColor rgb="FFC3964D"/>
        <bgColor indexed="64"/>
      </patternFill>
    </fill>
    <fill>
      <patternFill patternType="solid">
        <fgColor rgb="FFCF9F52"/>
        <bgColor indexed="64"/>
      </patternFill>
    </fill>
    <fill>
      <patternFill patternType="solid">
        <fgColor rgb="FFD1A054"/>
        <bgColor indexed="64"/>
      </patternFill>
    </fill>
    <fill>
      <patternFill patternType="solid">
        <fgColor rgb="FFC19552"/>
        <bgColor indexed="64"/>
      </patternFill>
    </fill>
    <fill>
      <patternFill patternType="solid">
        <fgColor rgb="FFD39C43"/>
        <bgColor indexed="64"/>
      </patternFill>
    </fill>
    <fill>
      <patternFill patternType="solid">
        <fgColor rgb="FFC39449"/>
        <bgColor indexed="64"/>
      </patternFill>
    </fill>
    <fill>
      <patternFill patternType="solid">
        <fgColor rgb="FFD8C09D"/>
        <bgColor indexed="64"/>
      </patternFill>
    </fill>
    <fill>
      <patternFill patternType="solid">
        <fgColor rgb="FFBE9E6F"/>
        <bgColor indexed="64"/>
      </patternFill>
    </fill>
    <fill>
      <patternFill patternType="solid">
        <fgColor rgb="FFB59A6A"/>
        <bgColor indexed="64"/>
      </patternFill>
    </fill>
    <fill>
      <patternFill patternType="solid">
        <fgColor rgb="FFB68F52"/>
        <bgColor indexed="64"/>
      </patternFill>
    </fill>
    <fill>
      <patternFill patternType="solid">
        <fgColor rgb="FFA47D43"/>
        <bgColor indexed="64"/>
      </patternFill>
    </fill>
    <fill>
      <patternFill patternType="solid">
        <fgColor rgb="FF91672F"/>
        <bgColor indexed="64"/>
      </patternFill>
    </fill>
    <fill>
      <patternFill patternType="solid">
        <fgColor rgb="FF825E2F"/>
        <bgColor indexed="64"/>
      </patternFill>
    </fill>
    <fill>
      <patternFill patternType="solid">
        <fgColor rgb="FFB0885A"/>
        <bgColor indexed="64"/>
      </patternFill>
    </fill>
    <fill>
      <patternFill patternType="solid">
        <fgColor rgb="FF9D7446"/>
        <bgColor indexed="64"/>
      </patternFill>
    </fill>
    <fill>
      <patternFill patternType="solid">
        <fgColor rgb="FF97754C"/>
        <bgColor indexed="64"/>
      </patternFill>
    </fill>
    <fill>
      <patternFill patternType="solid">
        <fgColor rgb="FF98754A"/>
        <bgColor indexed="64"/>
      </patternFill>
    </fill>
    <fill>
      <patternFill patternType="solid">
        <fgColor rgb="FF977547"/>
        <bgColor indexed="64"/>
      </patternFill>
    </fill>
    <fill>
      <patternFill patternType="solid">
        <fgColor rgb="FF927240"/>
        <bgColor indexed="64"/>
      </patternFill>
    </fill>
    <fill>
      <patternFill patternType="solid">
        <fgColor rgb="FF795D34"/>
        <bgColor indexed="64"/>
      </patternFill>
    </fill>
    <fill>
      <patternFill patternType="solid">
        <fgColor rgb="FFFED777"/>
        <bgColor indexed="64"/>
      </patternFill>
    </fill>
    <fill>
      <patternFill patternType="solid">
        <fgColor rgb="FFFFCF73"/>
        <bgColor indexed="64"/>
      </patternFill>
    </fill>
    <fill>
      <patternFill patternType="solid">
        <fgColor rgb="FFFDC04E"/>
        <bgColor indexed="64"/>
      </patternFill>
    </fill>
    <fill>
      <patternFill patternType="solid">
        <fgColor rgb="FFFBC85F"/>
        <bgColor indexed="64"/>
      </patternFill>
    </fill>
    <fill>
      <patternFill patternType="solid">
        <fgColor rgb="FFE2B051"/>
        <bgColor indexed="64"/>
      </patternFill>
    </fill>
    <fill>
      <patternFill patternType="solid">
        <fgColor rgb="FFE2A829"/>
        <bgColor indexed="64"/>
      </patternFill>
    </fill>
    <fill>
      <patternFill patternType="solid">
        <fgColor rgb="FFECA825"/>
        <bgColor indexed="64"/>
      </patternFill>
    </fill>
    <fill>
      <patternFill patternType="solid">
        <fgColor rgb="FFF7B718"/>
        <bgColor indexed="64"/>
      </patternFill>
    </fill>
    <fill>
      <patternFill patternType="solid">
        <fgColor rgb="FFFBD897"/>
        <bgColor indexed="64"/>
      </patternFill>
    </fill>
    <fill>
      <patternFill patternType="solid">
        <fgColor rgb="FFEDC373"/>
        <bgColor indexed="64"/>
      </patternFill>
    </fill>
    <fill>
      <patternFill patternType="solid">
        <fgColor rgb="FFDFC08A"/>
        <bgColor indexed="64"/>
      </patternFill>
    </fill>
    <fill>
      <patternFill patternType="solid">
        <fgColor rgb="FFD7B57F"/>
        <bgColor indexed="64"/>
      </patternFill>
    </fill>
    <fill>
      <patternFill patternType="solid">
        <fgColor rgb="FFF1BF70"/>
        <bgColor indexed="64"/>
      </patternFill>
    </fill>
    <fill>
      <patternFill patternType="solid">
        <fgColor rgb="FFF7C46C"/>
        <bgColor indexed="64"/>
      </patternFill>
    </fill>
    <fill>
      <patternFill patternType="solid">
        <fgColor rgb="FFF7BF68"/>
        <bgColor indexed="64"/>
      </patternFill>
    </fill>
    <fill>
      <patternFill patternType="solid">
        <fgColor rgb="FFF8CE97"/>
        <bgColor indexed="64"/>
      </patternFill>
    </fill>
    <fill>
      <patternFill patternType="solid">
        <fgColor rgb="FFFFC87D"/>
        <bgColor indexed="64"/>
      </patternFill>
    </fill>
    <fill>
      <patternFill patternType="solid">
        <fgColor rgb="FFFFC66E"/>
        <bgColor indexed="64"/>
      </patternFill>
    </fill>
    <fill>
      <patternFill patternType="solid">
        <fgColor rgb="FFFAB75A"/>
        <bgColor indexed="64"/>
      </patternFill>
    </fill>
    <fill>
      <patternFill patternType="solid">
        <fgColor rgb="FFEFAD55"/>
        <bgColor indexed="64"/>
      </patternFill>
    </fill>
    <fill>
      <patternFill patternType="solid">
        <fgColor rgb="FFDDA758"/>
        <bgColor indexed="64"/>
      </patternFill>
    </fill>
    <fill>
      <patternFill patternType="solid">
        <fgColor rgb="FFEBA851"/>
        <bgColor indexed="64"/>
      </patternFill>
    </fill>
    <fill>
      <patternFill patternType="solid">
        <fgColor rgb="FFFCB953"/>
        <bgColor indexed="64"/>
      </patternFill>
    </fill>
    <fill>
      <patternFill patternType="solid">
        <fgColor rgb="FFF9AC2F"/>
        <bgColor indexed="64"/>
      </patternFill>
    </fill>
    <fill>
      <patternFill patternType="solid">
        <fgColor rgb="FFF2AB46"/>
        <bgColor indexed="64"/>
      </patternFill>
    </fill>
    <fill>
      <patternFill patternType="solid">
        <fgColor rgb="FFD99938"/>
        <bgColor indexed="64"/>
      </patternFill>
    </fill>
    <fill>
      <patternFill patternType="solid">
        <fgColor rgb="FFD39237"/>
        <bgColor indexed="64"/>
      </patternFill>
    </fill>
    <fill>
      <patternFill patternType="solid">
        <fgColor rgb="FFA76F1F"/>
        <bgColor indexed="64"/>
      </patternFill>
    </fill>
    <fill>
      <patternFill patternType="solid">
        <fgColor rgb="FF99642C"/>
        <bgColor indexed="64"/>
      </patternFill>
    </fill>
    <fill>
      <patternFill patternType="solid">
        <fgColor rgb="FFC39B6A"/>
        <bgColor indexed="64"/>
      </patternFill>
    </fill>
    <fill>
      <patternFill patternType="solid">
        <fgColor rgb="FFCF9C63"/>
        <bgColor indexed="64"/>
      </patternFill>
    </fill>
    <fill>
      <patternFill patternType="solid">
        <fgColor rgb="FFCA9456"/>
        <bgColor indexed="64"/>
      </patternFill>
    </fill>
    <fill>
      <patternFill patternType="solid">
        <fgColor rgb="FFBE8A4A"/>
        <bgColor indexed="64"/>
      </patternFill>
    </fill>
    <fill>
      <patternFill patternType="solid">
        <fgColor rgb="FFBB7A2C"/>
        <bgColor indexed="64"/>
      </patternFill>
    </fill>
    <fill>
      <patternFill patternType="solid">
        <fgColor rgb="FFAC6B29"/>
        <bgColor indexed="64"/>
      </patternFill>
    </fill>
    <fill>
      <patternFill patternType="solid">
        <fgColor rgb="FF815B37"/>
        <bgColor indexed="64"/>
      </patternFill>
    </fill>
    <fill>
      <patternFill patternType="solid">
        <fgColor rgb="FFDEC5A5"/>
        <bgColor indexed="64"/>
      </patternFill>
    </fill>
    <fill>
      <patternFill patternType="solid">
        <fgColor rgb="FFDCBD9E"/>
        <bgColor indexed="64"/>
      </patternFill>
    </fill>
    <fill>
      <patternFill patternType="solid">
        <fgColor rgb="FFE6BD8F"/>
        <bgColor indexed="64"/>
      </patternFill>
    </fill>
    <fill>
      <patternFill patternType="solid">
        <fgColor rgb="FFE3BC8E"/>
        <bgColor indexed="64"/>
      </patternFill>
    </fill>
    <fill>
      <patternFill patternType="solid">
        <fgColor rgb="FFEBC396"/>
        <bgColor indexed="64"/>
      </patternFill>
    </fill>
    <fill>
      <patternFill patternType="solid">
        <fgColor rgb="FFE0B589"/>
        <bgColor indexed="64"/>
      </patternFill>
    </fill>
    <fill>
      <patternFill patternType="solid">
        <fgColor rgb="FFD2A172"/>
        <bgColor indexed="64"/>
      </patternFill>
    </fill>
    <fill>
      <patternFill patternType="solid">
        <fgColor rgb="FFF2D1A0"/>
        <bgColor indexed="64"/>
      </patternFill>
    </fill>
    <fill>
      <patternFill patternType="solid">
        <fgColor rgb="FFFACD9E"/>
        <bgColor indexed="64"/>
      </patternFill>
    </fill>
    <fill>
      <patternFill patternType="solid">
        <fgColor rgb="FFF6C289"/>
        <bgColor indexed="64"/>
      </patternFill>
    </fill>
    <fill>
      <patternFill patternType="solid">
        <fgColor rgb="FFF1BD89"/>
        <bgColor indexed="64"/>
      </patternFill>
    </fill>
    <fill>
      <patternFill patternType="solid">
        <fgColor rgb="FFFFBB7C"/>
        <bgColor indexed="64"/>
      </patternFill>
    </fill>
    <fill>
      <patternFill patternType="solid">
        <fgColor rgb="FFF7B26A"/>
        <bgColor indexed="64"/>
      </patternFill>
    </fill>
    <fill>
      <patternFill patternType="solid">
        <fgColor rgb="FFFFB865"/>
        <bgColor indexed="64"/>
      </patternFill>
    </fill>
    <fill>
      <patternFill patternType="solid">
        <fgColor rgb="FFFDAC53"/>
        <bgColor indexed="64"/>
      </patternFill>
    </fill>
    <fill>
      <patternFill patternType="solid">
        <fgColor rgb="FFDB9B59"/>
        <bgColor indexed="64"/>
      </patternFill>
    </fill>
    <fill>
      <patternFill patternType="solid">
        <fgColor rgb="FFE19640"/>
        <bgColor indexed="64"/>
      </patternFill>
    </fill>
    <fill>
      <patternFill patternType="solid">
        <fgColor rgb="FFCF8848"/>
        <bgColor indexed="64"/>
      </patternFill>
    </fill>
    <fill>
      <patternFill patternType="solid">
        <fgColor rgb="FFD18E54"/>
        <bgColor indexed="64"/>
      </patternFill>
    </fill>
    <fill>
      <patternFill patternType="solid">
        <fgColor rgb="FFD0893F"/>
        <bgColor indexed="64"/>
      </patternFill>
    </fill>
    <fill>
      <patternFill patternType="solid">
        <fgColor rgb="FFC87629"/>
        <bgColor indexed="64"/>
      </patternFill>
    </fill>
    <fill>
      <patternFill patternType="solid">
        <fgColor rgb="FFBE752D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EE9626"/>
        <bgColor indexed="64"/>
      </patternFill>
    </fill>
    <fill>
      <patternFill patternType="solid">
        <fgColor rgb="FFFFA010"/>
        <bgColor indexed="64"/>
      </patternFill>
    </fill>
    <fill>
      <patternFill patternType="solid">
        <fgColor rgb="FFFC9E21"/>
        <bgColor indexed="64"/>
      </patternFill>
    </fill>
    <fill>
      <patternFill patternType="solid">
        <fgColor rgb="FFF19035"/>
        <bgColor indexed="64"/>
      </patternFill>
    </fill>
    <fill>
      <patternFill patternType="solid">
        <fgColor rgb="FFE08119"/>
        <bgColor indexed="64"/>
      </patternFill>
    </fill>
    <fill>
      <patternFill patternType="solid">
        <fgColor rgb="FFFBBE99"/>
        <bgColor indexed="64"/>
      </patternFill>
    </fill>
    <fill>
      <patternFill patternType="solid">
        <fgColor rgb="FFECAA79"/>
        <bgColor indexed="64"/>
      </patternFill>
    </fill>
    <fill>
      <patternFill patternType="solid">
        <fgColor rgb="FFDD9C6B"/>
        <bgColor indexed="64"/>
      </patternFill>
    </fill>
    <fill>
      <patternFill patternType="solid">
        <fgColor rgb="FFDD9760"/>
        <bgColor indexed="64"/>
      </patternFill>
    </fill>
    <fill>
      <patternFill patternType="solid">
        <fgColor rgb="FFD08344"/>
        <bgColor indexed="64"/>
      </patternFill>
    </fill>
    <fill>
      <patternFill patternType="solid">
        <fgColor rgb="FFC16512"/>
        <bgColor indexed="64"/>
      </patternFill>
    </fill>
    <fill>
      <patternFill patternType="solid">
        <fgColor rgb="FFC77943"/>
        <bgColor indexed="64"/>
      </patternFill>
    </fill>
    <fill>
      <patternFill patternType="solid">
        <fgColor rgb="FFCD7E4D"/>
        <bgColor indexed="64"/>
      </patternFill>
    </fill>
    <fill>
      <patternFill patternType="solid">
        <fgColor rgb="FFFFB181"/>
        <bgColor indexed="64"/>
      </patternFill>
    </fill>
    <fill>
      <patternFill patternType="solid">
        <fgColor rgb="FFFEAA7B"/>
        <bgColor indexed="64"/>
      </patternFill>
    </fill>
    <fill>
      <patternFill patternType="solid">
        <fgColor rgb="FFF5A26F"/>
        <bgColor indexed="64"/>
      </patternFill>
    </fill>
    <fill>
      <patternFill patternType="solid">
        <fgColor rgb="FFFFA368"/>
        <bgColor indexed="64"/>
      </patternFill>
    </fill>
    <fill>
      <patternFill patternType="solid">
        <fgColor rgb="FFEC935E"/>
        <bgColor indexed="64"/>
      </patternFill>
    </fill>
    <fill>
      <patternFill patternType="solid">
        <fgColor rgb="FFDE8E65"/>
        <bgColor indexed="64"/>
      </patternFill>
    </fill>
    <fill>
      <patternFill patternType="solid">
        <fgColor rgb="FFD27D56"/>
        <bgColor indexed="64"/>
      </patternFill>
    </fill>
    <fill>
      <patternFill patternType="solid">
        <fgColor rgb="FFBB5C14"/>
        <bgColor indexed="64"/>
      </patternFill>
    </fill>
    <fill>
      <patternFill patternType="solid">
        <fgColor rgb="FFE47127"/>
        <bgColor indexed="64"/>
      </patternFill>
    </fill>
    <fill>
      <patternFill patternType="solid">
        <fgColor rgb="FFDC793A"/>
        <bgColor indexed="64"/>
      </patternFill>
    </fill>
    <fill>
      <patternFill patternType="solid">
        <fgColor rgb="FFDC793E"/>
        <bgColor indexed="64"/>
      </patternFill>
    </fill>
    <fill>
      <patternFill patternType="solid">
        <fgColor rgb="FFD86D39"/>
        <bgColor indexed="64"/>
      </patternFill>
    </fill>
    <fill>
      <patternFill patternType="solid">
        <fgColor rgb="FFC86B3C"/>
        <bgColor indexed="64"/>
      </patternFill>
    </fill>
    <fill>
      <patternFill patternType="solid">
        <fgColor rgb="FFC86733"/>
        <bgColor indexed="64"/>
      </patternFill>
    </fill>
    <fill>
      <patternFill patternType="solid">
        <fgColor rgb="FFB45422"/>
        <bgColor indexed="64"/>
      </patternFill>
    </fill>
    <fill>
      <patternFill patternType="solid">
        <fgColor rgb="FFD56231"/>
        <bgColor indexed="64"/>
      </patternFill>
    </fill>
    <fill>
      <patternFill patternType="solid">
        <fgColor rgb="FFFB8B23"/>
        <bgColor indexed="64"/>
      </patternFill>
    </fill>
    <fill>
      <patternFill patternType="solid">
        <fgColor rgb="FFDF7500"/>
        <bgColor indexed="64"/>
      </patternFill>
    </fill>
    <fill>
      <patternFill patternType="solid">
        <fgColor rgb="FFFFA64F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812"/>
        <bgColor indexed="64"/>
      </patternFill>
    </fill>
    <fill>
      <patternFill patternType="solid">
        <fgColor rgb="FFF48037"/>
        <bgColor indexed="64"/>
      </patternFill>
    </fill>
    <fill>
      <patternFill patternType="solid">
        <fgColor rgb="FFFF7913"/>
        <bgColor indexed="64"/>
      </patternFill>
    </fill>
    <fill>
      <patternFill patternType="solid">
        <fgColor rgb="FFF47327"/>
        <bgColor indexed="64"/>
      </patternFill>
    </fill>
    <fill>
      <patternFill patternType="solid">
        <fgColor rgb="FFE86800"/>
        <bgColor indexed="64"/>
      </patternFill>
    </fill>
    <fill>
      <patternFill patternType="solid">
        <fgColor rgb="FFF38554"/>
        <bgColor indexed="64"/>
      </patternFill>
    </fill>
    <fill>
      <patternFill patternType="solid">
        <fgColor rgb="FFF88F58"/>
        <bgColor indexed="64"/>
      </patternFill>
    </fill>
    <fill>
      <patternFill patternType="solid">
        <fgColor rgb="FFFF8C55"/>
        <bgColor indexed="64"/>
      </patternFill>
    </fill>
    <fill>
      <patternFill patternType="solid">
        <fgColor rgb="FFFA7A35"/>
        <bgColor indexed="64"/>
      </patternFill>
    </fill>
    <fill>
      <patternFill patternType="solid">
        <fgColor rgb="FFE8703A"/>
        <bgColor indexed="64"/>
      </patternFill>
    </fill>
    <fill>
      <patternFill patternType="solid">
        <fgColor rgb="FFEC6A37"/>
        <bgColor indexed="64"/>
      </patternFill>
    </fill>
    <fill>
      <patternFill patternType="solid">
        <fgColor rgb="FFE95C20"/>
        <bgColor indexed="64"/>
      </patternFill>
    </fill>
    <fill>
      <patternFill patternType="solid">
        <fgColor rgb="FFF56733"/>
        <bgColor indexed="64"/>
      </patternFill>
    </fill>
    <fill>
      <patternFill patternType="solid">
        <fgColor rgb="FFFF7420"/>
        <bgColor indexed="64"/>
      </patternFill>
    </fill>
    <fill>
      <patternFill patternType="solid">
        <fgColor rgb="FFFF8656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FD6F3B"/>
        <bgColor indexed="64"/>
      </patternFill>
    </fill>
    <fill>
      <patternFill patternType="solid">
        <fgColor rgb="FFF36944"/>
        <bgColor indexed="64"/>
      </patternFill>
    </fill>
    <fill>
      <patternFill patternType="solid">
        <fgColor rgb="FFF05627"/>
        <bgColor indexed="64"/>
      </patternFill>
    </fill>
    <fill>
      <patternFill patternType="solid">
        <fgColor rgb="FFF9633B"/>
        <bgColor indexed="64"/>
      </patternFill>
    </fill>
    <fill>
      <patternFill patternType="solid">
        <fgColor rgb="FFF2552C"/>
        <bgColor indexed="64"/>
      </patternFill>
    </fill>
    <fill>
      <patternFill patternType="solid">
        <fgColor rgb="FFE2552C"/>
        <bgColor indexed="64"/>
      </patternFill>
    </fill>
    <fill>
      <patternFill patternType="solid">
        <fgColor rgb="FFC34121"/>
        <bgColor indexed="64"/>
      </patternFill>
    </fill>
    <fill>
      <patternFill patternType="solid">
        <fgColor rgb="FFFFCDA8"/>
        <bgColor indexed="64"/>
      </patternFill>
    </fill>
    <fill>
      <patternFill patternType="solid">
        <fgColor rgb="FFFCCAAC"/>
        <bgColor indexed="64"/>
      </patternFill>
    </fill>
    <fill>
      <patternFill patternType="solid">
        <fgColor rgb="FFF4C29F"/>
        <bgColor indexed="64"/>
      </patternFill>
    </fill>
    <fill>
      <patternFill patternType="solid">
        <fgColor rgb="FFF8C19A"/>
        <bgColor indexed="64"/>
      </patternFill>
    </fill>
    <fill>
      <patternFill patternType="solid">
        <fgColor rgb="FFF4BA94"/>
        <bgColor indexed="64"/>
      </patternFill>
    </fill>
    <fill>
      <patternFill patternType="solid">
        <fgColor rgb="FFFFBE98"/>
        <bgColor indexed="64"/>
      </patternFill>
    </fill>
    <fill>
      <patternFill patternType="solid">
        <fgColor rgb="FFFBB995"/>
        <bgColor indexed="64"/>
      </patternFill>
    </fill>
    <fill>
      <patternFill patternType="solid">
        <fgColor rgb="FFFFBB9E"/>
        <bgColor indexed="64"/>
      </patternFill>
    </fill>
    <fill>
      <patternFill patternType="solid">
        <fgColor rgb="FFEDAA86"/>
        <bgColor indexed="64"/>
      </patternFill>
    </fill>
    <fill>
      <patternFill patternType="solid">
        <fgColor rgb="FFE1927A"/>
        <bgColor indexed="64"/>
      </patternFill>
    </fill>
    <fill>
      <patternFill patternType="solid">
        <fgColor rgb="FFCE7B5B"/>
        <bgColor indexed="64"/>
      </patternFill>
    </fill>
    <fill>
      <patternFill patternType="solid">
        <fgColor rgb="FFCE785D"/>
        <bgColor indexed="64"/>
      </patternFill>
    </fill>
    <fill>
      <patternFill patternType="solid">
        <fgColor rgb="FFF2A987"/>
        <bgColor indexed="64"/>
      </patternFill>
    </fill>
    <fill>
      <patternFill patternType="solid">
        <fgColor rgb="FFFBAC82"/>
        <bgColor indexed="64"/>
      </patternFill>
    </fill>
    <fill>
      <patternFill patternType="solid">
        <fgColor rgb="FFFAA181"/>
        <bgColor indexed="64"/>
      </patternFill>
    </fill>
    <fill>
      <patternFill patternType="solid">
        <fgColor rgb="FFEA9575"/>
        <bgColor indexed="64"/>
      </patternFill>
    </fill>
    <fill>
      <patternFill patternType="solid">
        <fgColor rgb="FFF99471"/>
        <bgColor indexed="64"/>
      </patternFill>
    </fill>
    <fill>
      <patternFill patternType="solid">
        <fgColor rgb="FFFFA177"/>
        <bgColor indexed="64"/>
      </patternFill>
    </fill>
    <fill>
      <patternFill patternType="solid">
        <fgColor rgb="FFFE8863"/>
        <bgColor indexed="64"/>
      </patternFill>
    </fill>
    <fill>
      <patternFill patternType="solid">
        <fgColor rgb="FFE27A53"/>
        <bgColor indexed="64"/>
      </patternFill>
    </fill>
    <fill>
      <patternFill patternType="solid">
        <fgColor rgb="FFD16F52"/>
        <bgColor indexed="64"/>
      </patternFill>
    </fill>
    <fill>
      <patternFill patternType="solid">
        <fgColor rgb="FFCA6C56"/>
        <bgColor indexed="64"/>
      </patternFill>
    </fill>
    <fill>
      <patternFill patternType="solid">
        <fgColor rgb="FFC96551"/>
        <bgColor indexed="64"/>
      </patternFill>
    </fill>
    <fill>
      <patternFill patternType="solid">
        <fgColor rgb="FFDF7253"/>
        <bgColor indexed="64"/>
      </patternFill>
    </fill>
    <fill>
      <patternFill patternType="solid">
        <fgColor rgb="FFC25A3C"/>
        <bgColor indexed="64"/>
      </patternFill>
    </fill>
    <fill>
      <patternFill patternType="solid">
        <fgColor rgb="FFD15837"/>
        <bgColor indexed="64"/>
      </patternFill>
    </fill>
    <fill>
      <patternFill patternType="solid">
        <fgColor rgb="FFBB4F35"/>
        <bgColor indexed="64"/>
      </patternFill>
    </fill>
    <fill>
      <patternFill patternType="solid">
        <fgColor rgb="FFA23C26"/>
        <bgColor indexed="64"/>
      </patternFill>
    </fill>
    <fill>
      <patternFill patternType="solid">
        <fgColor rgb="FFBE5141"/>
        <bgColor indexed="64"/>
      </patternFill>
    </fill>
    <fill>
      <patternFill patternType="solid">
        <fgColor rgb="FFB65D4B"/>
        <bgColor indexed="64"/>
      </patternFill>
    </fill>
    <fill>
      <patternFill patternType="solid">
        <fgColor rgb="FFB3573F"/>
        <bgColor indexed="64"/>
      </patternFill>
    </fill>
    <fill>
      <patternFill patternType="solid">
        <fgColor rgb="FFB75E41"/>
        <bgColor indexed="64"/>
      </patternFill>
    </fill>
    <fill>
      <patternFill patternType="solid">
        <fgColor rgb="FFA15843"/>
        <bgColor indexed="64"/>
      </patternFill>
    </fill>
    <fill>
      <patternFill patternType="solid">
        <fgColor rgb="FF8D3F2D"/>
        <bgColor indexed="64"/>
      </patternFill>
    </fill>
    <fill>
      <patternFill patternType="solid">
        <fgColor rgb="FF9F4440"/>
        <bgColor indexed="64"/>
      </patternFill>
    </fill>
    <fill>
      <patternFill patternType="solid">
        <fgColor rgb="FF9C453B"/>
        <bgColor indexed="64"/>
      </patternFill>
    </fill>
    <fill>
      <patternFill patternType="solid">
        <fgColor rgb="FF973A36"/>
        <bgColor indexed="64"/>
      </patternFill>
    </fill>
    <fill>
      <patternFill patternType="solid">
        <fgColor rgb="FFFFC4B2"/>
        <bgColor indexed="64"/>
      </patternFill>
    </fill>
    <fill>
      <patternFill patternType="solid">
        <fgColor rgb="FFF8BFA8"/>
        <bgColor indexed="64"/>
      </patternFill>
    </fill>
    <fill>
      <patternFill patternType="solid">
        <fgColor rgb="FFE8A798"/>
        <bgColor indexed="64"/>
      </patternFill>
    </fill>
    <fill>
      <patternFill patternType="solid">
        <fgColor rgb="FFDEAA9B"/>
        <bgColor indexed="64"/>
      </patternFill>
    </fill>
    <fill>
      <patternFill patternType="solid">
        <fgColor rgb="FFD29380"/>
        <bgColor indexed="64"/>
      </patternFill>
    </fill>
    <fill>
      <patternFill patternType="solid">
        <fgColor rgb="FFE29A86"/>
        <bgColor indexed="64"/>
      </patternFill>
    </fill>
    <fill>
      <patternFill patternType="solid">
        <fgColor rgb="FFD37F6F"/>
        <bgColor indexed="64"/>
      </patternFill>
    </fill>
    <fill>
      <patternFill patternType="solid">
        <fgColor rgb="FFE38E84"/>
        <bgColor indexed="64"/>
      </patternFill>
    </fill>
    <fill>
      <patternFill patternType="solid">
        <fgColor rgb="FFCE8477"/>
        <bgColor indexed="64"/>
      </patternFill>
    </fill>
    <fill>
      <patternFill patternType="solid">
        <fgColor rgb="FFD38377"/>
        <bgColor indexed="64"/>
      </patternFill>
    </fill>
    <fill>
      <patternFill patternType="solid">
        <fgColor rgb="FFBD7B74"/>
        <bgColor indexed="64"/>
      </patternFill>
    </fill>
    <fill>
      <patternFill patternType="solid">
        <fgColor rgb="FFAD6D68"/>
        <bgColor indexed="64"/>
      </patternFill>
    </fill>
    <fill>
      <patternFill patternType="solid">
        <fgColor rgb="FFA1655B"/>
        <bgColor indexed="64"/>
      </patternFill>
    </fill>
    <fill>
      <patternFill patternType="solid">
        <fgColor rgb="FFA26666"/>
        <bgColor indexed="64"/>
      </patternFill>
    </fill>
    <fill>
      <patternFill patternType="solid">
        <fgColor rgb="FFC2877B"/>
        <bgColor indexed="64"/>
      </patternFill>
    </fill>
    <fill>
      <patternFill patternType="solid">
        <fgColor rgb="FFB5817D"/>
        <bgColor indexed="64"/>
      </patternFill>
    </fill>
    <fill>
      <patternFill patternType="solid">
        <fgColor rgb="FFB47B77"/>
        <bgColor indexed="64"/>
      </patternFill>
    </fill>
    <fill>
      <patternFill patternType="solid">
        <fgColor rgb="FFB07069"/>
        <bgColor indexed="64"/>
      </patternFill>
    </fill>
    <fill>
      <patternFill patternType="solid">
        <fgColor rgb="FFAF6C67"/>
        <bgColor indexed="64"/>
      </patternFill>
    </fill>
    <fill>
      <patternFill patternType="solid">
        <fgColor rgb="FFAD5D5D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C26A5A"/>
        <bgColor indexed="64"/>
      </patternFill>
    </fill>
    <fill>
      <patternFill patternType="solid">
        <fgColor rgb="FFB06455"/>
        <bgColor indexed="64"/>
      </patternFill>
    </fill>
    <fill>
      <patternFill patternType="solid">
        <fgColor rgb="FFAB4F41"/>
        <bgColor indexed="64"/>
      </patternFill>
    </fill>
    <fill>
      <patternFill patternType="solid">
        <fgColor rgb="FFA75949"/>
        <bgColor indexed="64"/>
      </patternFill>
    </fill>
    <fill>
      <patternFill patternType="solid">
        <fgColor rgb="FFA2574B"/>
        <bgColor indexed="64"/>
      </patternFill>
    </fill>
    <fill>
      <patternFill patternType="solid">
        <fgColor rgb="FFA6594C"/>
        <bgColor indexed="64"/>
      </patternFill>
    </fill>
    <fill>
      <patternFill patternType="solid">
        <fgColor rgb="FFA14D3A"/>
        <bgColor indexed="64"/>
      </patternFill>
    </fill>
    <fill>
      <patternFill patternType="solid">
        <fgColor rgb="FFBF6464"/>
        <bgColor indexed="64"/>
      </patternFill>
    </fill>
    <fill>
      <patternFill patternType="solid">
        <fgColor rgb="FFB34646"/>
        <bgColor indexed="64"/>
      </patternFill>
    </fill>
    <fill>
      <patternFill patternType="solid">
        <fgColor rgb="FFA4292E"/>
        <bgColor indexed="64"/>
      </patternFill>
    </fill>
    <fill>
      <patternFill patternType="solid">
        <fgColor rgb="FF9A382D"/>
        <bgColor indexed="64"/>
      </patternFill>
    </fill>
    <fill>
      <patternFill patternType="solid">
        <fgColor rgb="FF913832"/>
        <bgColor indexed="64"/>
      </patternFill>
    </fill>
    <fill>
      <patternFill patternType="solid">
        <fgColor rgb="FF8F423B"/>
        <bgColor indexed="64"/>
      </patternFill>
    </fill>
    <fill>
      <patternFill patternType="solid">
        <fgColor rgb="FF7E392F"/>
        <bgColor indexed="64"/>
      </patternFill>
    </fill>
    <fill>
      <patternFill patternType="solid">
        <fgColor rgb="FF6A2E2A"/>
        <bgColor indexed="64"/>
      </patternFill>
    </fill>
    <fill>
      <patternFill patternType="solid">
        <fgColor rgb="FFFFB2A5"/>
        <bgColor indexed="64"/>
      </patternFill>
    </fill>
    <fill>
      <patternFill patternType="solid">
        <fgColor rgb="FFFBBDAF"/>
        <bgColor indexed="64"/>
      </patternFill>
    </fill>
    <fill>
      <patternFill patternType="solid">
        <fgColor rgb="FFFEAEA5"/>
        <bgColor indexed="64"/>
      </patternFill>
    </fill>
    <fill>
      <patternFill patternType="solid">
        <fgColor rgb="FFFDB2A8"/>
        <bgColor indexed="64"/>
      </patternFill>
    </fill>
    <fill>
      <patternFill patternType="solid">
        <fgColor rgb="FFE29D94"/>
        <bgColor indexed="64"/>
      </patternFill>
    </fill>
    <fill>
      <patternFill patternType="solid">
        <fgColor rgb="FFDD9289"/>
        <bgColor indexed="64"/>
      </patternFill>
    </fill>
    <fill>
      <patternFill patternType="solid">
        <fgColor rgb="FFDA7E7A"/>
        <bgColor indexed="64"/>
      </patternFill>
    </fill>
    <fill>
      <patternFill patternType="solid">
        <fgColor rgb="FFFFB59B"/>
        <bgColor indexed="64"/>
      </patternFill>
    </fill>
    <fill>
      <patternFill patternType="solid">
        <fgColor rgb="FFFAAA94"/>
        <bgColor indexed="64"/>
      </patternFill>
    </fill>
    <fill>
      <patternFill patternType="solid">
        <fgColor rgb="FFFB9F93"/>
        <bgColor indexed="64"/>
      </patternFill>
    </fill>
    <fill>
      <patternFill patternType="solid">
        <fgColor rgb="FFFF9687"/>
        <bgColor indexed="64"/>
      </patternFill>
    </fill>
    <fill>
      <patternFill patternType="solid">
        <fgColor rgb="FFFA9A85"/>
        <bgColor indexed="64"/>
      </patternFill>
    </fill>
    <fill>
      <patternFill patternType="solid">
        <fgColor rgb="FFE9897E"/>
        <bgColor indexed="64"/>
      </patternFill>
    </fill>
    <fill>
      <patternFill patternType="solid">
        <fgColor rgb="FFD77E70"/>
        <bgColor indexed="64"/>
      </patternFill>
    </fill>
    <fill>
      <patternFill patternType="solid">
        <fgColor rgb="FFFCA289"/>
        <bgColor indexed="64"/>
      </patternFill>
    </fill>
    <fill>
      <patternFill patternType="solid">
        <fgColor rgb="FFFF7F6A"/>
        <bgColor indexed="64"/>
      </patternFill>
    </fill>
    <fill>
      <patternFill patternType="solid">
        <fgColor rgb="FFF67866"/>
        <bgColor indexed="64"/>
      </patternFill>
    </fill>
    <fill>
      <patternFill patternType="solid">
        <fgColor rgb="FFED7464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F35B53"/>
        <bgColor indexed="64"/>
      </patternFill>
    </fill>
    <fill>
      <patternFill patternType="solid">
        <fgColor rgb="FFF88180"/>
        <bgColor indexed="64"/>
      </patternFill>
    </fill>
    <fill>
      <patternFill patternType="solid">
        <fgColor rgb="FFF97272"/>
        <bgColor indexed="64"/>
      </patternFill>
    </fill>
    <fill>
      <patternFill patternType="solid">
        <fgColor rgb="FFF56C73"/>
        <bgColor indexed="64"/>
      </patternFill>
    </fill>
    <fill>
      <patternFill patternType="solid">
        <fgColor rgb="FFF25F66"/>
        <bgColor indexed="64"/>
      </patternFill>
    </fill>
    <fill>
      <patternFill patternType="solid">
        <fgColor rgb="FFEA6B6A"/>
        <bgColor indexed="64"/>
      </patternFill>
    </fill>
    <fill>
      <patternFill patternType="solid">
        <fgColor rgb="FFD75C5D"/>
        <bgColor indexed="64"/>
      </patternFill>
    </fill>
    <fill>
      <patternFill patternType="solid">
        <fgColor rgb="FFD9615B"/>
        <bgColor indexed="64"/>
      </patternFill>
    </fill>
    <fill>
      <patternFill patternType="solid">
        <fgColor rgb="FFDC5B62"/>
        <bgColor indexed="64"/>
      </patternFill>
    </fill>
    <fill>
      <patternFill patternType="solid">
        <fgColor rgb="FFE04951"/>
        <bgColor indexed="64"/>
      </patternFill>
    </fill>
    <fill>
      <patternFill patternType="solid">
        <fgColor rgb="FFDD3848"/>
        <bgColor indexed="64"/>
      </patternFill>
    </fill>
    <fill>
      <patternFill patternType="solid">
        <fgColor rgb="FFCB3441"/>
        <bgColor indexed="64"/>
      </patternFill>
    </fill>
    <fill>
      <patternFill patternType="solid">
        <fgColor rgb="FFBE454F"/>
        <bgColor indexed="64"/>
      </patternFill>
    </fill>
    <fill>
      <patternFill patternType="solid">
        <fgColor rgb="FFBB4A4D"/>
        <bgColor indexed="64"/>
      </patternFill>
    </fill>
    <fill>
      <patternFill patternType="solid">
        <fgColor rgb="FFAD3E48"/>
        <bgColor indexed="64"/>
      </patternFill>
    </fill>
    <fill>
      <patternFill patternType="solid">
        <fgColor rgb="FFE2583E"/>
        <bgColor indexed="64"/>
      </patternFill>
    </fill>
    <fill>
      <patternFill patternType="solid">
        <fgColor rgb="FFDF3F32"/>
        <bgColor indexed="64"/>
      </patternFill>
    </fill>
    <fill>
      <patternFill patternType="solid">
        <fgColor rgb="FFE74A33"/>
        <bgColor indexed="64"/>
      </patternFill>
    </fill>
    <fill>
      <patternFill patternType="solid">
        <fgColor rgb="FFDD4132"/>
        <bgColor indexed="64"/>
      </patternFill>
    </fill>
    <fill>
      <patternFill patternType="solid">
        <fgColor rgb="FFEB3C27"/>
        <bgColor indexed="64"/>
      </patternFill>
    </fill>
    <fill>
      <patternFill patternType="solid">
        <fgColor rgb="FFDA321C"/>
        <bgColor indexed="64"/>
      </patternFill>
    </fill>
    <fill>
      <patternFill patternType="solid">
        <fgColor rgb="FFCA3422"/>
        <bgColor indexed="64"/>
      </patternFill>
    </fill>
    <fill>
      <patternFill patternType="solid">
        <fgColor rgb="FFD73C26"/>
        <bgColor indexed="64"/>
      </patternFill>
    </fill>
    <fill>
      <patternFill patternType="solid">
        <fgColor rgb="FFDD4124"/>
        <bgColor indexed="64"/>
      </patternFill>
    </fill>
    <fill>
      <patternFill patternType="solid">
        <fgColor rgb="FFFE6347"/>
        <bgColor indexed="64"/>
      </patternFill>
    </fill>
    <fill>
      <patternFill patternType="solid">
        <fgColor rgb="FFF6745F"/>
        <bgColor indexed="64"/>
      </patternFill>
    </fill>
    <fill>
      <patternFill patternType="solid">
        <fgColor rgb="FFEA6759"/>
        <bgColor indexed="64"/>
      </patternFill>
    </fill>
    <fill>
      <patternFill patternType="solid">
        <fgColor rgb="FFC65D52"/>
        <bgColor indexed="64"/>
      </patternFill>
    </fill>
    <fill>
      <patternFill patternType="solid">
        <fgColor rgb="FFCE4D42"/>
        <bgColor indexed="64"/>
      </patternFill>
    </fill>
    <fill>
      <patternFill patternType="solid">
        <fgColor rgb="FFC2452D"/>
        <bgColor indexed="64"/>
      </patternFill>
    </fill>
    <fill>
      <patternFill patternType="solid">
        <fgColor rgb="FFB5332E"/>
        <bgColor indexed="64"/>
      </patternFill>
    </fill>
    <fill>
      <patternFill patternType="solid">
        <fgColor rgb="FFD93744"/>
        <bgColor indexed="64"/>
      </patternFill>
    </fill>
    <fill>
      <patternFill patternType="solid">
        <fgColor rgb="FFDC343B"/>
        <bgColor indexed="64"/>
      </patternFill>
    </fill>
    <fill>
      <patternFill patternType="solid">
        <fgColor rgb="FFCE2939"/>
        <bgColor indexed="64"/>
      </patternFill>
    </fill>
    <fill>
      <patternFill patternType="solid">
        <fgColor rgb="FFD01C1F"/>
        <bgColor indexed="64"/>
      </patternFill>
    </fill>
    <fill>
      <patternFill patternType="solid">
        <fgColor rgb="FFCD212A"/>
        <bgColor indexed="64"/>
      </patternFill>
    </fill>
    <fill>
      <patternFill patternType="solid">
        <fgColor rgb="FFC71F2D"/>
        <bgColor indexed="64"/>
      </patternFill>
    </fill>
    <fill>
      <patternFill patternType="solid">
        <fgColor rgb="FFB93A32"/>
        <bgColor indexed="64"/>
      </patternFill>
    </fill>
    <fill>
      <patternFill patternType="solid">
        <fgColor rgb="FFBB363F"/>
        <bgColor indexed="64"/>
      </patternFill>
    </fill>
    <fill>
      <patternFill patternType="solid">
        <fgColor rgb="FFC53346"/>
        <bgColor indexed="64"/>
      </patternFill>
    </fill>
    <fill>
      <patternFill patternType="solid">
        <fgColor rgb="FFCC1C3B"/>
        <bgColor indexed="64"/>
      </patternFill>
    </fill>
    <fill>
      <patternFill patternType="solid">
        <fgColor rgb="FFBB1237"/>
        <bgColor indexed="64"/>
      </patternFill>
    </fill>
    <fill>
      <patternFill patternType="solid">
        <fgColor rgb="FFBC2B3D"/>
        <bgColor indexed="64"/>
      </patternFill>
    </fill>
    <fill>
      <patternFill patternType="solid">
        <fgColor rgb="FFB31A38"/>
        <bgColor indexed="64"/>
      </patternFill>
    </fill>
    <fill>
      <patternFill patternType="solid">
        <fgColor rgb="FFAE0E36"/>
        <bgColor indexed="64"/>
      </patternFill>
    </fill>
    <fill>
      <patternFill patternType="solid">
        <fgColor rgb="FFBD162C"/>
        <bgColor indexed="64"/>
      </patternFill>
    </fill>
    <fill>
      <patternFill patternType="solid">
        <fgColor rgb="FFBC2731"/>
        <bgColor indexed="64"/>
      </patternFill>
    </fill>
    <fill>
      <patternFill patternType="solid">
        <fgColor rgb="FFAC0E2E"/>
        <bgColor indexed="64"/>
      </patternFill>
    </fill>
    <fill>
      <patternFill patternType="solid">
        <fgColor rgb="FFBE132D"/>
        <bgColor indexed="64"/>
      </patternFill>
    </fill>
    <fill>
      <patternFill patternType="solid">
        <fgColor rgb="FFB92636"/>
        <bgColor indexed="64"/>
      </patternFill>
    </fill>
    <fill>
      <patternFill patternType="solid">
        <fgColor rgb="FFAA182B"/>
        <bgColor indexed="64"/>
      </patternFill>
    </fill>
    <fill>
      <patternFill patternType="solid">
        <fgColor rgb="FFAA0A27"/>
        <bgColor indexed="64"/>
      </patternFill>
    </fill>
    <fill>
      <patternFill patternType="solid">
        <fgColor rgb="FFA2242F"/>
        <bgColor indexed="64"/>
      </patternFill>
    </fill>
    <fill>
      <patternFill patternType="solid">
        <fgColor rgb="FFA11729"/>
        <bgColor indexed="64"/>
      </patternFill>
    </fill>
    <fill>
      <patternFill patternType="solid">
        <fgColor rgb="FF9D202F"/>
        <bgColor indexed="64"/>
      </patternFill>
    </fill>
    <fill>
      <patternFill patternType="solid">
        <fgColor rgb="FF9B1B30"/>
        <bgColor indexed="64"/>
      </patternFill>
    </fill>
    <fill>
      <patternFill patternType="solid">
        <fgColor rgb="FF7D2027"/>
        <bgColor indexed="64"/>
      </patternFill>
    </fill>
    <fill>
      <patternFill patternType="solid">
        <fgColor rgb="FF752329"/>
        <bgColor indexed="64"/>
      </patternFill>
    </fill>
    <fill>
      <patternFill patternType="solid">
        <fgColor rgb="FFEFA6AA"/>
        <bgColor indexed="64"/>
      </patternFill>
    </fill>
    <fill>
      <patternFill patternType="solid">
        <fgColor rgb="FFEEA0A6"/>
        <bgColor indexed="64"/>
      </patternFill>
    </fill>
    <fill>
      <patternFill patternType="solid">
        <fgColor rgb="FFF2B2AE"/>
        <bgColor indexed="64"/>
      </patternFill>
    </fill>
    <fill>
      <patternFill patternType="solid">
        <fgColor rgb="FFF4A6A3"/>
        <bgColor indexed="64"/>
      </patternFill>
    </fill>
    <fill>
      <patternFill patternType="solid">
        <fgColor rgb="FFF8A39D"/>
        <bgColor indexed="64"/>
      </patternFill>
    </fill>
    <fill>
      <patternFill patternType="solid">
        <fgColor rgb="FFE78B90"/>
        <bgColor indexed="64"/>
      </patternFill>
    </fill>
    <fill>
      <patternFill patternType="solid">
        <fgColor rgb="FFDE8286"/>
        <bgColor indexed="64"/>
      </patternFill>
    </fill>
    <fill>
      <patternFill patternType="solid">
        <fgColor rgb="FFF7969E"/>
        <bgColor indexed="64"/>
      </patternFill>
    </fill>
    <fill>
      <patternFill patternType="solid">
        <fgColor rgb="FFE6798E"/>
        <bgColor indexed="64"/>
      </patternFill>
    </fill>
    <fill>
      <patternFill patternType="solid">
        <fgColor rgb="FFEA738D"/>
        <bgColor indexed="64"/>
      </patternFill>
    </fill>
    <fill>
      <patternFill patternType="solid">
        <fgColor rgb="FFEE6D8A"/>
        <bgColor indexed="64"/>
      </patternFill>
    </fill>
    <fill>
      <patternFill patternType="solid">
        <fgColor rgb="FFEB6081"/>
        <bgColor indexed="64"/>
      </patternFill>
    </fill>
    <fill>
      <patternFill patternType="solid">
        <fgColor rgb="FFD16277"/>
        <bgColor indexed="64"/>
      </patternFill>
    </fill>
    <fill>
      <patternFill patternType="solid">
        <fgColor rgb="FFCF6977"/>
        <bgColor indexed="64"/>
      </patternFill>
    </fill>
    <fill>
      <patternFill patternType="solid">
        <fgColor rgb="FFF6909D"/>
        <bgColor indexed="64"/>
      </patternFill>
    </fill>
    <fill>
      <patternFill patternType="solid">
        <fgColor rgb="FFFC8F9B"/>
        <bgColor indexed="64"/>
      </patternFill>
    </fill>
    <fill>
      <patternFill patternType="solid">
        <fgColor rgb="FFFF8D94"/>
        <bgColor indexed="64"/>
      </patternFill>
    </fill>
    <fill>
      <patternFill patternType="solid">
        <fgColor rgb="FFF57F8E"/>
        <bgColor indexed="64"/>
      </patternFill>
    </fill>
    <fill>
      <patternFill patternType="solid">
        <fgColor rgb="FFEA6676"/>
        <bgColor indexed="64"/>
      </patternFill>
    </fill>
    <fill>
      <patternFill patternType="solid">
        <fgColor rgb="FFEE5C6C"/>
        <bgColor indexed="64"/>
      </patternFill>
    </fill>
    <fill>
      <patternFill patternType="solid">
        <fgColor rgb="FFDC7178"/>
        <bgColor indexed="64"/>
      </patternFill>
    </fill>
    <fill>
      <patternFill patternType="solid">
        <fgColor rgb="FFE4445E"/>
        <bgColor indexed="64"/>
      </patternFill>
    </fill>
    <fill>
      <patternFill patternType="solid">
        <fgColor rgb="FFDA3D58"/>
        <bgColor indexed="64"/>
      </patternFill>
    </fill>
    <fill>
      <patternFill patternType="solid">
        <fgColor rgb="FFDC3855"/>
        <bgColor indexed="64"/>
      </patternFill>
    </fill>
    <fill>
      <patternFill patternType="solid">
        <fgColor rgb="FFE24666"/>
        <bgColor indexed="64"/>
      </patternFill>
    </fill>
    <fill>
      <patternFill patternType="solid">
        <fgColor rgb="FFD32E5E"/>
        <bgColor indexed="64"/>
      </patternFill>
    </fill>
    <fill>
      <patternFill patternType="solid">
        <fgColor rgb="FFD42E5B"/>
        <bgColor indexed="64"/>
      </patternFill>
    </fill>
    <fill>
      <patternFill patternType="solid">
        <fgColor rgb="FFC6174E"/>
        <bgColor indexed="64"/>
      </patternFill>
    </fill>
    <fill>
      <patternFill patternType="solid">
        <fgColor rgb="FFC84C61"/>
        <bgColor indexed="64"/>
      </patternFill>
    </fill>
    <fill>
      <patternFill patternType="solid">
        <fgColor rgb="FFB63753"/>
        <bgColor indexed="64"/>
      </patternFill>
    </fill>
    <fill>
      <patternFill patternType="solid">
        <fgColor rgb="FFC92351"/>
        <bgColor indexed="64"/>
      </patternFill>
    </fill>
    <fill>
      <patternFill patternType="solid">
        <fgColor rgb="FFBF1945"/>
        <bgColor indexed="64"/>
      </patternFill>
    </fill>
    <fill>
      <patternFill patternType="solid">
        <fgColor rgb="FFC51959"/>
        <bgColor indexed="64"/>
      </patternFill>
    </fill>
    <fill>
      <patternFill patternType="solid">
        <fgColor rgb="FFB61C50"/>
        <bgColor indexed="64"/>
      </patternFill>
    </fill>
    <fill>
      <patternFill patternType="solid">
        <fgColor rgb="FFA21441"/>
        <bgColor indexed="64"/>
      </patternFill>
    </fill>
    <fill>
      <patternFill patternType="solid">
        <fgColor rgb="FFA41247"/>
        <bgColor indexed="64"/>
      </patternFill>
    </fill>
    <fill>
      <patternFill patternType="solid">
        <fgColor rgb="FFA52350"/>
        <bgColor indexed="64"/>
      </patternFill>
    </fill>
    <fill>
      <patternFill patternType="solid">
        <fgColor rgb="FFA22452"/>
        <bgColor indexed="64"/>
      </patternFill>
    </fill>
    <fill>
      <patternFill patternType="solid">
        <fgColor rgb="FFF2CFDC"/>
        <bgColor indexed="64"/>
      </patternFill>
    </fill>
    <fill>
      <patternFill patternType="solid">
        <fgColor rgb="FFEFC1D6"/>
        <bgColor indexed="64"/>
      </patternFill>
    </fill>
    <fill>
      <patternFill patternType="solid">
        <fgColor rgb="FFE9ADCA"/>
        <bgColor indexed="64"/>
      </patternFill>
    </fill>
    <fill>
      <patternFill patternType="solid">
        <fgColor rgb="FFF0A1BF"/>
        <bgColor indexed="64"/>
      </patternFill>
    </fill>
    <fill>
      <patternFill patternType="solid">
        <fgColor rgb="FFEC9ABE"/>
        <bgColor indexed="64"/>
      </patternFill>
    </fill>
    <fill>
      <patternFill patternType="solid">
        <fgColor rgb="FFDF88B7"/>
        <bgColor indexed="64"/>
      </patternFill>
    </fill>
    <fill>
      <patternFill patternType="solid">
        <fgColor rgb="FFE290B2"/>
        <bgColor indexed="64"/>
      </patternFill>
    </fill>
    <fill>
      <patternFill patternType="solid">
        <fgColor rgb="FFD979A2"/>
        <bgColor indexed="64"/>
      </patternFill>
    </fill>
    <fill>
      <patternFill patternType="solid">
        <fgColor rgb="FFCA628F"/>
        <bgColor indexed="64"/>
      </patternFill>
    </fill>
    <fill>
      <patternFill patternType="solid">
        <fgColor rgb="FFD2738F"/>
        <bgColor indexed="64"/>
      </patternFill>
    </fill>
    <fill>
      <patternFill patternType="solid">
        <fgColor rgb="FFF18AAD"/>
        <bgColor indexed="64"/>
      </patternFill>
    </fill>
    <fill>
      <patternFill patternType="solid">
        <fgColor rgb="FFE881A6"/>
        <bgColor indexed="64"/>
      </patternFill>
    </fill>
    <fill>
      <patternFill patternType="solid">
        <fgColor rgb="FFEE819F"/>
        <bgColor indexed="64"/>
      </patternFill>
    </fill>
    <fill>
      <patternFill patternType="solid">
        <fgColor rgb="FFE96A97"/>
        <bgColor indexed="64"/>
      </patternFill>
    </fill>
    <fill>
      <patternFill patternType="solid">
        <fgColor rgb="FFE55982"/>
        <bgColor indexed="64"/>
      </patternFill>
    </fill>
    <fill>
      <patternFill patternType="solid">
        <fgColor rgb="FFE04F80"/>
        <bgColor indexed="64"/>
      </patternFill>
    </fill>
    <fill>
      <patternFill patternType="solid">
        <fgColor rgb="FFBC4869"/>
        <bgColor indexed="64"/>
      </patternFill>
    </fill>
    <fill>
      <patternFill patternType="solid">
        <fgColor rgb="FFD2386C"/>
        <bgColor indexed="64"/>
      </patternFill>
    </fill>
    <fill>
      <patternFill patternType="solid">
        <fgColor rgb="FFED7A9E"/>
        <bgColor indexed="64"/>
      </patternFill>
    </fill>
    <fill>
      <patternFill patternType="solid">
        <fgColor rgb="FFE35B8F"/>
        <bgColor indexed="64"/>
      </patternFill>
    </fill>
    <fill>
      <patternFill patternType="solid">
        <fgColor rgb="FFDE5B8C"/>
        <bgColor indexed="64"/>
      </patternFill>
    </fill>
    <fill>
      <patternFill patternType="solid">
        <fgColor rgb="FFD23C77"/>
        <bgColor indexed="64"/>
      </patternFill>
    </fill>
    <fill>
      <patternFill patternType="solid">
        <fgColor rgb="FFD3507A"/>
        <bgColor indexed="64"/>
      </patternFill>
    </fill>
    <fill>
      <patternFill patternType="solid">
        <fgColor rgb="FFC74375"/>
        <bgColor indexed="64"/>
      </patternFill>
    </fill>
    <fill>
      <patternFill patternType="solid">
        <fgColor rgb="FFD33479"/>
        <bgColor indexed="64"/>
      </patternFill>
    </fill>
    <fill>
      <patternFill patternType="solid">
        <fgColor rgb="FFCF2D71"/>
        <bgColor indexed="64"/>
      </patternFill>
    </fill>
    <fill>
      <patternFill patternType="solid">
        <fgColor rgb="FFCB3373"/>
        <bgColor indexed="64"/>
      </patternFill>
    </fill>
    <fill>
      <patternFill patternType="solid">
        <fgColor rgb="FFBD4275"/>
        <bgColor indexed="64"/>
      </patternFill>
    </fill>
    <fill>
      <patternFill patternType="solid">
        <fgColor rgb="FFB73275"/>
        <bgColor indexed="64"/>
      </patternFill>
    </fill>
    <fill>
      <patternFill patternType="solid">
        <fgColor rgb="FFCE6BA4"/>
        <bgColor indexed="64"/>
      </patternFill>
    </fill>
    <fill>
      <patternFill patternType="solid">
        <fgColor rgb="FFCE5E9A"/>
        <bgColor indexed="64"/>
      </patternFill>
    </fill>
    <fill>
      <patternFill patternType="solid">
        <fgColor rgb="FFCC4385"/>
        <bgColor indexed="64"/>
      </patternFill>
    </fill>
    <fill>
      <patternFill patternType="solid">
        <fgColor rgb="FFC0428A"/>
        <bgColor indexed="64"/>
      </patternFill>
    </fill>
    <fill>
      <patternFill patternType="solid">
        <fgColor rgb="FFAB3475"/>
        <bgColor indexed="64"/>
      </patternFill>
    </fill>
    <fill>
      <patternFill patternType="solid">
        <fgColor rgb="FFA83E6C"/>
        <bgColor indexed="64"/>
      </patternFill>
    </fill>
    <fill>
      <patternFill patternType="solid">
        <fgColor rgb="FF9D446E"/>
        <bgColor indexed="64"/>
      </patternFill>
    </fill>
    <fill>
      <patternFill patternType="solid">
        <fgColor rgb="FFF4E1E6"/>
        <bgColor indexed="64"/>
      </patternFill>
    </fill>
    <fill>
      <patternFill patternType="solid">
        <fgColor rgb="FFEED4D9"/>
        <bgColor indexed="64"/>
      </patternFill>
    </fill>
    <fill>
      <patternFill patternType="solid">
        <fgColor rgb="FFDCB1AF"/>
        <bgColor indexed="64"/>
      </patternFill>
    </fill>
    <fill>
      <patternFill patternType="solid">
        <fgColor rgb="FFECB2B3"/>
        <bgColor indexed="64"/>
      </patternFill>
    </fill>
    <fill>
      <patternFill patternType="solid">
        <fgColor rgb="FFD18489"/>
        <bgColor indexed="64"/>
      </patternFill>
    </fill>
    <fill>
      <patternFill patternType="solid">
        <fgColor rgb="FFCA848A"/>
        <bgColor indexed="64"/>
      </patternFill>
    </fill>
    <fill>
      <patternFill patternType="solid">
        <fgColor rgb="FFBA797D"/>
        <bgColor indexed="64"/>
      </patternFill>
    </fill>
    <fill>
      <patternFill patternType="solid">
        <fgColor rgb="FFECD6D6"/>
        <bgColor indexed="64"/>
      </patternFill>
    </fill>
    <fill>
      <patternFill patternType="solid">
        <fgColor rgb="FFE5D0CF"/>
        <bgColor indexed="64"/>
      </patternFill>
    </fill>
    <fill>
      <patternFill patternType="solid">
        <fgColor rgb="FFF9DBD8"/>
        <bgColor indexed="64"/>
      </patternFill>
    </fill>
    <fill>
      <patternFill patternType="solid">
        <fgColor rgb="FFD69FA2"/>
        <bgColor indexed="64"/>
      </patternFill>
    </fill>
    <fill>
      <patternFill patternType="solid">
        <fgColor rgb="FFD1969A"/>
        <bgColor indexed="64"/>
      </patternFill>
    </fill>
    <fill>
      <patternFill patternType="solid">
        <fgColor rgb="FFB35A66"/>
        <bgColor indexed="64"/>
      </patternFill>
    </fill>
    <fill>
      <patternFill patternType="solid">
        <fgColor rgb="FFB45865"/>
        <bgColor indexed="64"/>
      </patternFill>
    </fill>
    <fill>
      <patternFill patternType="solid">
        <fgColor rgb="FFB35457"/>
        <bgColor indexed="64"/>
      </patternFill>
    </fill>
    <fill>
      <patternFill patternType="solid">
        <fgColor rgb="FFAC4B55"/>
        <bgColor indexed="64"/>
      </patternFill>
    </fill>
    <fill>
      <patternFill patternType="solid">
        <fgColor rgb="FFB44E5D"/>
        <bgColor indexed="64"/>
      </patternFill>
    </fill>
    <fill>
      <patternFill patternType="solid">
        <fgColor rgb="FFA73340"/>
        <bgColor indexed="64"/>
      </patternFill>
    </fill>
    <fill>
      <patternFill patternType="solid">
        <fgColor rgb="FF9E1030"/>
        <bgColor indexed="64"/>
      </patternFill>
    </fill>
    <fill>
      <patternFill patternType="solid">
        <fgColor rgb="FF941E32"/>
        <bgColor indexed="64"/>
      </patternFill>
    </fill>
    <fill>
      <patternFill patternType="solid">
        <fgColor rgb="FF8A2232"/>
        <bgColor indexed="64"/>
      </patternFill>
    </fill>
    <fill>
      <patternFill patternType="solid">
        <fgColor rgb="FF7C2439"/>
        <bgColor indexed="64"/>
      </patternFill>
    </fill>
    <fill>
      <patternFill patternType="solid">
        <fgColor rgb="FF95424E"/>
        <bgColor indexed="64"/>
      </patternFill>
    </fill>
    <fill>
      <patternFill patternType="solid">
        <fgColor rgb="FF973443"/>
        <bgColor indexed="64"/>
      </patternFill>
    </fill>
    <fill>
      <patternFill patternType="solid">
        <fgColor rgb="FF953640"/>
        <bgColor indexed="64"/>
      </patternFill>
    </fill>
    <fill>
      <patternFill patternType="solid">
        <fgColor rgb="FF8C373E"/>
        <bgColor indexed="64"/>
      </patternFill>
    </fill>
    <fill>
      <patternFill patternType="solid">
        <fgColor rgb="FF813639"/>
        <bgColor indexed="64"/>
      </patternFill>
    </fill>
    <fill>
      <patternFill patternType="solid">
        <fgColor rgb="FF6A282C"/>
        <bgColor indexed="64"/>
      </patternFill>
    </fill>
    <fill>
      <patternFill patternType="solid">
        <fgColor rgb="FF782A39"/>
        <bgColor indexed="64"/>
      </patternFill>
    </fill>
    <fill>
      <patternFill patternType="solid">
        <fgColor rgb="FF77202F"/>
        <bgColor indexed="64"/>
      </patternFill>
    </fill>
    <fill>
      <patternFill patternType="solid">
        <fgColor rgb="FF844B4D"/>
        <bgColor indexed="64"/>
      </patternFill>
    </fill>
    <fill>
      <patternFill patternType="solid">
        <fgColor rgb="FF70393F"/>
        <bgColor indexed="64"/>
      </patternFill>
    </fill>
    <fill>
      <patternFill patternType="solid">
        <fgColor rgb="FF884344"/>
        <bgColor indexed="64"/>
      </patternFill>
    </fill>
    <fill>
      <patternFill patternType="solid">
        <fgColor rgb="FF7E3940"/>
        <bgColor indexed="64"/>
      </patternFill>
    </fill>
    <fill>
      <patternFill patternType="solid">
        <fgColor rgb="FF64242E"/>
        <bgColor indexed="64"/>
      </patternFill>
    </fill>
    <fill>
      <patternFill patternType="solid">
        <fgColor rgb="FF77333B"/>
        <bgColor indexed="64"/>
      </patternFill>
    </fill>
    <fill>
      <patternFill patternType="solid">
        <fgColor rgb="FF6C2831"/>
        <bgColor indexed="64"/>
      </patternFill>
    </fill>
    <fill>
      <patternFill patternType="solid">
        <fgColor rgb="FF702F3B"/>
        <bgColor indexed="64"/>
      </patternFill>
    </fill>
    <fill>
      <patternFill patternType="solid">
        <fgColor rgb="FFF7D5CC"/>
        <bgColor indexed="64"/>
      </patternFill>
    </fill>
    <fill>
      <patternFill patternType="solid">
        <fgColor rgb="FFE4CCC6"/>
        <bgColor indexed="64"/>
      </patternFill>
    </fill>
    <fill>
      <patternFill patternType="solid">
        <fgColor rgb="FFF5D1C8"/>
        <bgColor indexed="64"/>
      </patternFill>
    </fill>
    <fill>
      <patternFill patternType="solid">
        <fgColor rgb="FFF4CEC5"/>
        <bgColor indexed="64"/>
      </patternFill>
    </fill>
    <fill>
      <patternFill patternType="solid">
        <fgColor rgb="FFF8CDC9"/>
        <bgColor indexed="64"/>
      </patternFill>
    </fill>
    <fill>
      <patternFill patternType="solid">
        <fgColor rgb="FFF4C6C3"/>
        <bgColor indexed="64"/>
      </patternFill>
    </fill>
    <fill>
      <patternFill patternType="solid">
        <fgColor rgb="FFE2C1C0"/>
        <bgColor indexed="64"/>
      </patternFill>
    </fill>
    <fill>
      <patternFill patternType="solid">
        <fgColor rgb="FFF6DBD8"/>
        <bgColor indexed="64"/>
      </patternFill>
    </fill>
    <fill>
      <patternFill patternType="solid">
        <fgColor rgb="FFDBBEB7"/>
        <bgColor indexed="64"/>
      </patternFill>
    </fill>
    <fill>
      <patternFill patternType="solid">
        <fgColor rgb="FFD3B4AD"/>
        <bgColor indexed="64"/>
      </patternFill>
    </fill>
    <fill>
      <patternFill patternType="solid">
        <fgColor rgb="FFCAA39A"/>
        <bgColor indexed="64"/>
      </patternFill>
    </fill>
    <fill>
      <patternFill patternType="solid">
        <fgColor rgb="FFD3A297"/>
        <bgColor indexed="64"/>
      </patternFill>
    </fill>
    <fill>
      <patternFill patternType="solid">
        <fgColor rgb="FFC08A80"/>
        <bgColor indexed="64"/>
      </patternFill>
    </fill>
    <fill>
      <patternFill patternType="solid">
        <fgColor rgb="FFF7C8C2"/>
        <bgColor indexed="64"/>
      </patternFill>
    </fill>
    <fill>
      <patternFill patternType="solid">
        <fgColor rgb="FFEEC4BE"/>
        <bgColor indexed="64"/>
      </patternFill>
    </fill>
    <fill>
      <patternFill patternType="solid">
        <fgColor rgb="FFFFC4BC"/>
        <bgColor indexed="64"/>
      </patternFill>
    </fill>
    <fill>
      <patternFill patternType="solid">
        <fgColor rgb="FFE2A9A1"/>
        <bgColor indexed="64"/>
      </patternFill>
    </fill>
    <fill>
      <patternFill patternType="solid">
        <fgColor rgb="FFDFB8B6"/>
        <bgColor indexed="64"/>
      </patternFill>
    </fill>
    <fill>
      <patternFill patternType="solid">
        <fgColor rgb="FFD9A6A1"/>
        <bgColor indexed="64"/>
      </patternFill>
    </fill>
    <fill>
      <patternFill patternType="solid">
        <fgColor rgb="FFD19C97"/>
        <bgColor indexed="64"/>
      </patternFill>
    </fill>
    <fill>
      <patternFill patternType="solid">
        <fgColor rgb="FFCE8E8B"/>
        <bgColor indexed="64"/>
      </patternFill>
    </fill>
    <fill>
      <patternFill patternType="solid">
        <fgColor rgb="FFA75D67"/>
        <bgColor indexed="64"/>
      </patternFill>
    </fill>
    <fill>
      <patternFill patternType="solid">
        <fgColor rgb="FFA4596D"/>
        <bgColor indexed="64"/>
      </patternFill>
    </fill>
    <fill>
      <patternFill patternType="solid">
        <fgColor rgb="FF9F5069"/>
        <bgColor indexed="64"/>
      </patternFill>
    </fill>
    <fill>
      <patternFill patternType="solid">
        <fgColor rgb="FF8C4759"/>
        <bgColor indexed="64"/>
      </patternFill>
    </fill>
    <fill>
      <patternFill patternType="solid">
        <fgColor rgb="FF884C5E"/>
        <bgColor indexed="64"/>
      </patternFill>
    </fill>
    <fill>
      <patternFill patternType="solid">
        <fgColor rgb="FF834655"/>
        <bgColor indexed="64"/>
      </patternFill>
    </fill>
    <fill>
      <patternFill patternType="solid">
        <fgColor rgb="FF7C4C53"/>
        <bgColor indexed="64"/>
      </patternFill>
    </fill>
    <fill>
      <patternFill patternType="solid">
        <fgColor rgb="FFA32857"/>
        <bgColor indexed="64"/>
      </patternFill>
    </fill>
    <fill>
      <patternFill patternType="solid">
        <fgColor rgb="FF962D49"/>
        <bgColor indexed="64"/>
      </patternFill>
    </fill>
    <fill>
      <patternFill patternType="solid">
        <fgColor rgb="FF80304C"/>
        <bgColor indexed="64"/>
      </patternFill>
    </fill>
    <fill>
      <patternFill patternType="solid">
        <fgColor rgb="FF842C48"/>
        <bgColor indexed="64"/>
      </patternFill>
    </fill>
    <fill>
      <patternFill patternType="solid">
        <fgColor rgb="FF7A1F3D"/>
        <bgColor indexed="64"/>
      </patternFill>
    </fill>
    <fill>
      <patternFill patternType="solid">
        <fgColor rgb="FF7C2946"/>
        <bgColor indexed="64"/>
      </patternFill>
    </fill>
    <fill>
      <patternFill patternType="solid">
        <fgColor rgb="FF722B3F"/>
        <bgColor indexed="64"/>
      </patternFill>
    </fill>
    <fill>
      <patternFill patternType="solid">
        <fgColor rgb="FFF8D7DD"/>
        <bgColor indexed="64"/>
      </patternFill>
    </fill>
    <fill>
      <patternFill patternType="solid">
        <fgColor rgb="FFFBD3D9"/>
        <bgColor indexed="64"/>
      </patternFill>
    </fill>
    <fill>
      <patternFill patternType="solid">
        <fgColor rgb="FFEDD0DD"/>
        <bgColor indexed="64"/>
      </patternFill>
    </fill>
    <fill>
      <patternFill patternType="solid">
        <fgColor rgb="FFE1C6CC"/>
        <bgColor indexed="64"/>
      </patternFill>
    </fill>
    <fill>
      <patternFill patternType="solid">
        <fgColor rgb="FFE6C5CA"/>
        <bgColor indexed="64"/>
      </patternFill>
    </fill>
    <fill>
      <patternFill patternType="solid">
        <fgColor rgb="FFDEC6D3"/>
        <bgColor indexed="64"/>
      </patternFill>
    </fill>
    <fill>
      <patternFill patternType="solid">
        <fgColor rgb="FFD8AAB7"/>
        <bgColor indexed="64"/>
      </patternFill>
    </fill>
    <fill>
      <patternFill patternType="solid">
        <fgColor rgb="FFF4DEDE"/>
        <bgColor indexed="64"/>
      </patternFill>
    </fill>
    <fill>
      <patternFill patternType="solid">
        <fgColor rgb="FFE7C9CA"/>
        <bgColor indexed="64"/>
      </patternFill>
    </fill>
    <fill>
      <patternFill patternType="solid">
        <fgColor rgb="FFEDD0CE"/>
        <bgColor indexed="64"/>
      </patternFill>
    </fill>
    <fill>
      <patternFill patternType="solid">
        <fgColor rgb="FFF7D1D1"/>
        <bgColor indexed="64"/>
      </patternFill>
    </fill>
    <fill>
      <patternFill patternType="solid">
        <fgColor rgb="FFFDC3C6"/>
        <bgColor indexed="64"/>
      </patternFill>
    </fill>
    <fill>
      <patternFill patternType="solid">
        <fgColor rgb="FFF4C3C4"/>
        <bgColor indexed="64"/>
      </patternFill>
    </fill>
    <fill>
      <patternFill patternType="solid">
        <fgColor rgb="FFFAC8C3"/>
        <bgColor indexed="64"/>
      </patternFill>
    </fill>
    <fill>
      <patternFill patternType="solid">
        <fgColor rgb="FFF9C2CD"/>
        <bgColor indexed="64"/>
      </patternFill>
    </fill>
    <fill>
      <patternFill patternType="solid">
        <fgColor rgb="FFF3BBCA"/>
        <bgColor indexed="64"/>
      </patternFill>
    </fill>
    <fill>
      <patternFill patternType="solid">
        <fgColor rgb="FFF2C1D1"/>
        <bgColor indexed="64"/>
      </patternFill>
    </fill>
    <fill>
      <patternFill patternType="solid">
        <fgColor rgb="FFF5BEC7"/>
        <bgColor indexed="64"/>
      </patternFill>
    </fill>
    <fill>
      <patternFill patternType="solid">
        <fgColor rgb="FFE6B2B8"/>
        <bgColor indexed="64"/>
      </patternFill>
    </fill>
    <fill>
      <patternFill patternType="solid">
        <fgColor rgb="FFF5B0BD"/>
        <bgColor indexed="64"/>
      </patternFill>
    </fill>
    <fill>
      <patternFill patternType="solid">
        <fgColor rgb="FFED9CA8"/>
        <bgColor indexed="64"/>
      </patternFill>
    </fill>
    <fill>
      <patternFill patternType="solid">
        <fgColor rgb="FFDE98AB"/>
        <bgColor indexed="64"/>
      </patternFill>
    </fill>
    <fill>
      <patternFill patternType="solid">
        <fgColor rgb="FFCE879F"/>
        <bgColor indexed="64"/>
      </patternFill>
    </fill>
    <fill>
      <patternFill patternType="solid">
        <fgColor rgb="FFCE8498"/>
        <bgColor indexed="64"/>
      </patternFill>
    </fill>
    <fill>
      <patternFill patternType="solid">
        <fgColor rgb="FFD294AA"/>
        <bgColor indexed="64"/>
      </patternFill>
    </fill>
    <fill>
      <patternFill patternType="solid">
        <fgColor rgb="FFC28799"/>
        <bgColor indexed="64"/>
      </patternFill>
    </fill>
    <fill>
      <patternFill patternType="solid">
        <fgColor rgb="FFA66E7A"/>
        <bgColor indexed="64"/>
      </patternFill>
    </fill>
    <fill>
      <patternFill patternType="solid">
        <fgColor rgb="FFB88995"/>
        <bgColor indexed="64"/>
      </patternFill>
    </fill>
    <fill>
      <patternFill patternType="solid">
        <fgColor rgb="FFB98391"/>
        <bgColor indexed="64"/>
      </patternFill>
    </fill>
    <fill>
      <patternFill patternType="solid">
        <fgColor rgb="FFB58299"/>
        <bgColor indexed="64"/>
      </patternFill>
    </fill>
    <fill>
      <patternFill patternType="solid">
        <fgColor rgb="FFB0879B"/>
        <bgColor indexed="64"/>
      </patternFill>
    </fill>
    <fill>
      <patternFill patternType="solid">
        <fgColor rgb="FFE9C3CF"/>
        <bgColor indexed="64"/>
      </patternFill>
    </fill>
    <fill>
      <patternFill patternType="solid">
        <fgColor rgb="FFE6BCCD"/>
        <bgColor indexed="64"/>
      </patternFill>
    </fill>
    <fill>
      <patternFill patternType="solid">
        <fgColor rgb="FFDBA9B8"/>
        <bgColor indexed="64"/>
      </patternFill>
    </fill>
    <fill>
      <patternFill patternType="solid">
        <fgColor rgb="FFE8B5CE"/>
        <bgColor indexed="64"/>
      </patternFill>
    </fill>
    <fill>
      <patternFill patternType="solid">
        <fgColor rgb="FFD9AFCA"/>
        <bgColor indexed="64"/>
      </patternFill>
    </fill>
    <fill>
      <patternFill patternType="solid">
        <fgColor rgb="FFD198C5"/>
        <bgColor indexed="64"/>
      </patternFill>
    </fill>
    <fill>
      <patternFill patternType="solid">
        <fgColor rgb="FFDE9BC4"/>
        <bgColor indexed="64"/>
      </patternFill>
    </fill>
    <fill>
      <patternFill patternType="solid">
        <fgColor rgb="FFD28FB0"/>
        <bgColor indexed="64"/>
      </patternFill>
    </fill>
    <fill>
      <patternFill patternType="solid">
        <fgColor rgb="FFD687BA"/>
        <bgColor indexed="64"/>
      </patternFill>
    </fill>
    <fill>
      <patternFill patternType="solid">
        <fgColor rgb="FFCA80B1"/>
        <bgColor indexed="64"/>
      </patternFill>
    </fill>
    <fill>
      <patternFill patternType="solid">
        <fgColor rgb="FFC67FAE"/>
        <bgColor indexed="64"/>
      </patternFill>
    </fill>
    <fill>
      <patternFill patternType="solid">
        <fgColor rgb="FFA76C97"/>
        <bgColor indexed="64"/>
      </patternFill>
    </fill>
    <fill>
      <patternFill patternType="solid">
        <fgColor rgb="FFA767A2"/>
        <bgColor indexed="64"/>
      </patternFill>
    </fill>
    <fill>
      <patternFill patternType="solid">
        <fgColor rgb="FFC17FB5"/>
        <bgColor indexed="64"/>
      </patternFill>
    </fill>
    <fill>
      <patternFill patternType="solid">
        <fgColor rgb="FFBA69A1"/>
        <bgColor indexed="64"/>
      </patternFill>
    </fill>
    <fill>
      <patternFill patternType="solid">
        <fgColor rgb="FFB65F9A"/>
        <bgColor indexed="64"/>
      </patternFill>
    </fill>
    <fill>
      <patternFill patternType="solid">
        <fgColor rgb="FFAD4D8C"/>
        <bgColor indexed="64"/>
      </patternFill>
    </fill>
    <fill>
      <patternFill patternType="solid">
        <fgColor rgb="FFA9568C"/>
        <bgColor indexed="64"/>
      </patternFill>
    </fill>
    <fill>
      <patternFill patternType="solid">
        <fgColor rgb="FF944E87"/>
        <bgColor indexed="64"/>
      </patternFill>
    </fill>
    <fill>
      <patternFill patternType="solid">
        <fgColor rgb="FF864D75"/>
        <bgColor indexed="64"/>
      </patternFill>
    </fill>
    <fill>
      <patternFill patternType="solid">
        <fgColor rgb="FF9E2C6A"/>
        <bgColor indexed="64"/>
      </patternFill>
    </fill>
    <fill>
      <patternFill patternType="solid">
        <fgColor rgb="FF973C6C"/>
        <bgColor indexed="64"/>
      </patternFill>
    </fill>
    <fill>
      <patternFill patternType="solid">
        <fgColor rgb="FF85325C"/>
        <bgColor indexed="64"/>
      </patternFill>
    </fill>
    <fill>
      <patternFill patternType="solid">
        <fgColor rgb="FF6B264B"/>
        <bgColor indexed="64"/>
      </patternFill>
    </fill>
    <fill>
      <patternFill patternType="solid">
        <fgColor rgb="FF802A50"/>
        <bgColor indexed="64"/>
      </patternFill>
    </fill>
    <fill>
      <patternFill patternType="solid">
        <fgColor rgb="FF692746"/>
        <bgColor indexed="64"/>
      </patternFill>
    </fill>
    <fill>
      <patternFill patternType="solid">
        <fgColor rgb="FFA64F82"/>
        <bgColor indexed="64"/>
      </patternFill>
    </fill>
    <fill>
      <patternFill patternType="solid">
        <fgColor rgb="FF993C7C"/>
        <bgColor indexed="64"/>
      </patternFill>
    </fill>
    <fill>
      <patternFill patternType="solid">
        <fgColor rgb="FF92316F"/>
        <bgColor indexed="64"/>
      </patternFill>
    </fill>
    <fill>
      <patternFill patternType="solid">
        <fgColor rgb="FF903F75"/>
        <bgColor indexed="64"/>
      </patternFill>
    </fill>
    <fill>
      <patternFill patternType="solid">
        <fgColor rgb="FF8A3371"/>
        <bgColor indexed="64"/>
      </patternFill>
    </fill>
    <fill>
      <patternFill patternType="solid">
        <fgColor rgb="FF8C3573"/>
        <bgColor indexed="64"/>
      </patternFill>
    </fill>
    <fill>
      <patternFill patternType="solid">
        <fgColor rgb="FF823270"/>
        <bgColor indexed="64"/>
      </patternFill>
    </fill>
    <fill>
      <patternFill patternType="solid">
        <fgColor rgb="FF8D4687"/>
        <bgColor indexed="64"/>
      </patternFill>
    </fill>
    <fill>
      <patternFill patternType="solid">
        <fgColor rgb="FF843E83"/>
        <bgColor indexed="64"/>
      </patternFill>
    </fill>
    <fill>
      <patternFill patternType="solid">
        <fgColor rgb="FF773376"/>
        <bgColor indexed="64"/>
      </patternFill>
    </fill>
    <fill>
      <patternFill patternType="solid">
        <fgColor rgb="FF853B7B"/>
        <bgColor indexed="64"/>
      </patternFill>
    </fill>
    <fill>
      <patternFill patternType="solid">
        <fgColor rgb="FF692D5D"/>
        <bgColor indexed="64"/>
      </patternFill>
    </fill>
    <fill>
      <patternFill patternType="solid">
        <fgColor rgb="FF682961"/>
        <bgColor indexed="64"/>
      </patternFill>
    </fill>
    <fill>
      <patternFill patternType="solid">
        <fgColor rgb="FF622E5A"/>
        <bgColor indexed="64"/>
      </patternFill>
    </fill>
    <fill>
      <patternFill patternType="solid">
        <fgColor rgb="FFD7CBC4"/>
        <bgColor indexed="64"/>
      </patternFill>
    </fill>
    <fill>
      <patternFill patternType="solid">
        <fgColor rgb="FFBDACA3"/>
        <bgColor indexed="64"/>
      </patternFill>
    </fill>
    <fill>
      <patternFill patternType="solid">
        <fgColor rgb="FFA5958F"/>
        <bgColor indexed="64"/>
      </patternFill>
    </fill>
    <fill>
      <patternFill patternType="solid">
        <fgColor rgb="FFBBA5A0"/>
        <bgColor indexed="64"/>
      </patternFill>
    </fill>
    <fill>
      <patternFill patternType="solid">
        <fgColor rgb="FFAB9895"/>
        <bgColor indexed="64"/>
      </patternFill>
    </fill>
    <fill>
      <patternFill patternType="solid">
        <fgColor rgb="FFA99592"/>
        <bgColor indexed="64"/>
      </patternFill>
    </fill>
    <fill>
      <patternFill patternType="solid">
        <fgColor rgb="FFAE9490"/>
        <bgColor indexed="64"/>
      </patternFill>
    </fill>
    <fill>
      <patternFill patternType="solid">
        <fgColor rgb="FFBA9F99"/>
        <bgColor indexed="64"/>
      </patternFill>
    </fill>
    <fill>
      <patternFill patternType="solid">
        <fgColor rgb="FFC6A4A4"/>
        <bgColor indexed="64"/>
      </patternFill>
    </fill>
    <fill>
      <patternFill patternType="solid">
        <fgColor rgb="FFAE8C8E"/>
        <bgColor indexed="64"/>
      </patternFill>
    </fill>
    <fill>
      <patternFill patternType="solid">
        <fgColor rgb="FFAF9294"/>
        <bgColor indexed="64"/>
      </patternFill>
    </fill>
    <fill>
      <patternFill patternType="solid">
        <fgColor rgb="FF8B6F70"/>
        <bgColor indexed="64"/>
      </patternFill>
    </fill>
    <fill>
      <patternFill patternType="solid">
        <fgColor rgb="FF806062"/>
        <bgColor indexed="64"/>
      </patternFill>
    </fill>
    <fill>
      <patternFill patternType="solid">
        <fgColor rgb="FF80565B"/>
        <bgColor indexed="64"/>
      </patternFill>
    </fill>
    <fill>
      <patternFill patternType="solid">
        <fgColor rgb="FF885157"/>
        <bgColor indexed="64"/>
      </patternFill>
    </fill>
    <fill>
      <patternFill patternType="solid">
        <fgColor rgb="FF957A76"/>
        <bgColor indexed="64"/>
      </patternFill>
    </fill>
    <fill>
      <patternFill patternType="solid">
        <fgColor rgb="FF6C5656"/>
        <bgColor indexed="64"/>
      </patternFill>
    </fill>
    <fill>
      <patternFill patternType="solid">
        <fgColor rgb="FF524144"/>
        <bgColor indexed="64"/>
      </patternFill>
    </fill>
    <fill>
      <patternFill patternType="solid">
        <fgColor rgb="FF5B4349"/>
        <bgColor indexed="64"/>
      </patternFill>
    </fill>
    <fill>
      <patternFill patternType="solid">
        <fgColor rgb="FF5D3C43"/>
        <bgColor indexed="64"/>
      </patternFill>
    </fill>
    <fill>
      <patternFill patternType="solid">
        <fgColor rgb="FF503938"/>
        <bgColor indexed="64"/>
      </patternFill>
    </fill>
    <fill>
      <patternFill patternType="solid">
        <fgColor rgb="FF493338"/>
        <bgColor indexed="64"/>
      </patternFill>
    </fill>
    <fill>
      <patternFill patternType="solid">
        <fgColor rgb="FFC5A193"/>
        <bgColor indexed="64"/>
      </patternFill>
    </fill>
    <fill>
      <patternFill patternType="solid">
        <fgColor rgb="FF9B716B"/>
        <bgColor indexed="64"/>
      </patternFill>
    </fill>
    <fill>
      <patternFill patternType="solid">
        <fgColor rgb="FF6E4C4B"/>
        <bgColor indexed="64"/>
      </patternFill>
    </fill>
    <fill>
      <patternFill patternType="solid">
        <fgColor rgb="FF513235"/>
        <bgColor indexed="64"/>
      </patternFill>
    </fill>
    <fill>
      <patternFill patternType="solid">
        <fgColor rgb="FF60373D"/>
        <bgColor indexed="64"/>
      </patternFill>
    </fill>
    <fill>
      <patternFill patternType="solid">
        <fgColor rgb="FF58363D"/>
        <bgColor indexed="64"/>
      </patternFill>
    </fill>
    <fill>
      <patternFill patternType="solid">
        <fgColor rgb="FF492A34"/>
        <bgColor indexed="64"/>
      </patternFill>
    </fill>
    <fill>
      <patternFill patternType="solid">
        <fgColor rgb="FF663336"/>
        <bgColor indexed="64"/>
      </patternFill>
    </fill>
    <fill>
      <patternFill patternType="solid">
        <fgColor rgb="FF612E35"/>
        <bgColor indexed="64"/>
      </patternFill>
    </fill>
    <fill>
      <patternFill patternType="solid">
        <fgColor rgb="FF64313E"/>
        <bgColor indexed="64"/>
      </patternFill>
    </fill>
    <fill>
      <patternFill patternType="solid">
        <fgColor rgb="FF5C2935"/>
        <bgColor indexed="64"/>
      </patternFill>
    </fill>
    <fill>
      <patternFill patternType="solid">
        <fgColor rgb="FF582B36"/>
        <bgColor indexed="64"/>
      </patternFill>
    </fill>
    <fill>
      <patternFill patternType="solid">
        <fgColor rgb="FF502B33"/>
        <bgColor indexed="64"/>
      </patternFill>
    </fill>
    <fill>
      <patternFill patternType="solid">
        <fgColor rgb="FF532D3B"/>
        <bgColor indexed="64"/>
      </patternFill>
    </fill>
    <fill>
      <patternFill patternType="solid">
        <fgColor rgb="FFC2ACB1"/>
        <bgColor indexed="64"/>
      </patternFill>
    </fill>
    <fill>
      <patternFill patternType="solid">
        <fgColor rgb="FFC5AEB1"/>
        <bgColor indexed="64"/>
      </patternFill>
    </fill>
    <fill>
      <patternFill patternType="solid">
        <fgColor rgb="FFC0A5AE"/>
        <bgColor indexed="64"/>
      </patternFill>
    </fill>
    <fill>
      <patternFill patternType="solid">
        <fgColor rgb="FFB598A3"/>
        <bgColor indexed="64"/>
      </patternFill>
    </fill>
    <fill>
      <patternFill patternType="solid">
        <fgColor rgb="FFBFA3AF"/>
        <bgColor indexed="64"/>
      </patternFill>
    </fill>
    <fill>
      <patternFill patternType="solid">
        <fgColor rgb="FFCEADBE"/>
        <bgColor indexed="64"/>
      </patternFill>
    </fill>
    <fill>
      <patternFill patternType="solid">
        <fgColor rgb="FFC49DB4"/>
        <bgColor indexed="64"/>
      </patternFill>
    </fill>
    <fill>
      <patternFill patternType="solid">
        <fgColor rgb="FFAD6D7F"/>
        <bgColor indexed="64"/>
      </patternFill>
    </fill>
    <fill>
      <patternFill patternType="solid">
        <fgColor rgb="FFA35776"/>
        <bgColor indexed="64"/>
      </patternFill>
    </fill>
    <fill>
      <patternFill patternType="solid">
        <fgColor rgb="FF996378"/>
        <bgColor indexed="64"/>
      </patternFill>
    </fill>
    <fill>
      <patternFill patternType="solid">
        <fgColor rgb="FF96637B"/>
        <bgColor indexed="64"/>
      </patternFill>
    </fill>
    <fill>
      <patternFill patternType="solid">
        <fgColor rgb="FF8B4963"/>
        <bgColor indexed="64"/>
      </patternFill>
    </fill>
    <fill>
      <patternFill patternType="solid">
        <fgColor rgb="FF854C65"/>
        <bgColor indexed="64"/>
      </patternFill>
    </fill>
    <fill>
      <patternFill patternType="solid">
        <fgColor rgb="FF6F3C56"/>
        <bgColor indexed="64"/>
      </patternFill>
    </fill>
    <fill>
      <patternFill patternType="solid">
        <fgColor rgb="FF9A7182"/>
        <bgColor indexed="64"/>
      </patternFill>
    </fill>
    <fill>
      <patternFill patternType="solid">
        <fgColor rgb="FF886971"/>
        <bgColor indexed="64"/>
      </patternFill>
    </fill>
    <fill>
      <patternFill patternType="solid">
        <fgColor rgb="FF946C74"/>
        <bgColor indexed="64"/>
      </patternFill>
    </fill>
    <fill>
      <patternFill patternType="solid">
        <fgColor rgb="FF805466"/>
        <bgColor indexed="64"/>
      </patternFill>
    </fill>
    <fill>
      <patternFill patternType="solid">
        <fgColor rgb="FF8D5C74"/>
        <bgColor indexed="64"/>
      </patternFill>
    </fill>
    <fill>
      <patternFill patternType="solid">
        <fgColor rgb="FF895C79"/>
        <bgColor indexed="64"/>
      </patternFill>
    </fill>
    <fill>
      <patternFill patternType="solid">
        <fgColor rgb="FFC89FA5"/>
        <bgColor indexed="64"/>
      </patternFill>
    </fill>
    <fill>
      <patternFill patternType="solid">
        <fgColor rgb="FFA4777E"/>
        <bgColor indexed="64"/>
      </patternFill>
    </fill>
    <fill>
      <patternFill patternType="solid">
        <fgColor rgb="FF985F68"/>
        <bgColor indexed="64"/>
      </patternFill>
    </fill>
    <fill>
      <patternFill patternType="solid">
        <fgColor rgb="FF865560"/>
        <bgColor indexed="64"/>
      </patternFill>
    </fill>
    <fill>
      <patternFill patternType="solid">
        <fgColor rgb="FF7A4B56"/>
        <bgColor indexed="64"/>
      </patternFill>
    </fill>
    <fill>
      <patternFill patternType="solid">
        <fgColor rgb="FF804F5A"/>
        <bgColor indexed="64"/>
      </patternFill>
    </fill>
    <fill>
      <patternFill patternType="solid">
        <fgColor rgb="FF643A4C"/>
        <bgColor indexed="64"/>
      </patternFill>
    </fill>
    <fill>
      <patternFill patternType="solid">
        <fgColor rgb="FF5B3644"/>
        <bgColor indexed="64"/>
      </patternFill>
    </fill>
    <fill>
      <patternFill patternType="solid">
        <fgColor rgb="FF674550"/>
        <bgColor indexed="64"/>
      </patternFill>
    </fill>
    <fill>
      <patternFill patternType="solid">
        <fgColor rgb="FF613F4C"/>
        <bgColor indexed="64"/>
      </patternFill>
    </fill>
    <fill>
      <patternFill patternType="solid">
        <fgColor rgb="FF603749"/>
        <bgColor indexed="64"/>
      </patternFill>
    </fill>
    <fill>
      <patternFill patternType="solid">
        <fgColor rgb="FF5C3A4D"/>
        <bgColor indexed="64"/>
      </patternFill>
    </fill>
    <fill>
      <patternFill patternType="solid">
        <fgColor rgb="FF5A2F43"/>
        <bgColor indexed="64"/>
      </patternFill>
    </fill>
    <fill>
      <patternFill patternType="solid">
        <fgColor rgb="FF533146"/>
        <bgColor indexed="64"/>
      </patternFill>
    </fill>
    <fill>
      <patternFill patternType="solid">
        <fgColor rgb="FF462639"/>
        <bgColor indexed="64"/>
      </patternFill>
    </fill>
    <fill>
      <patternFill patternType="solid">
        <fgColor rgb="FFB18EAA"/>
        <bgColor indexed="64"/>
      </patternFill>
    </fill>
    <fill>
      <patternFill patternType="solid">
        <fgColor rgb="FFAE90A7"/>
        <bgColor indexed="64"/>
      </patternFill>
    </fill>
    <fill>
      <patternFill patternType="solid">
        <fgColor rgb="FF9F7A93"/>
        <bgColor indexed="64"/>
      </patternFill>
    </fill>
    <fill>
      <patternFill patternType="solid">
        <fgColor rgb="FF927288"/>
        <bgColor indexed="64"/>
      </patternFill>
    </fill>
    <fill>
      <patternFill patternType="solid">
        <fgColor rgb="FF85677B"/>
        <bgColor indexed="64"/>
      </patternFill>
    </fill>
    <fill>
      <patternFill patternType="solid">
        <fgColor rgb="FF7A596F"/>
        <bgColor indexed="64"/>
      </patternFill>
    </fill>
    <fill>
      <patternFill patternType="solid">
        <fgColor rgb="FF765269"/>
        <bgColor indexed="64"/>
      </patternFill>
    </fill>
    <fill>
      <patternFill patternType="solid">
        <fgColor rgb="FF835E81"/>
        <bgColor indexed="64"/>
      </patternFill>
    </fill>
    <fill>
      <patternFill patternType="solid">
        <fgColor rgb="FF7A547F"/>
        <bgColor indexed="64"/>
      </patternFill>
    </fill>
    <fill>
      <patternFill patternType="solid">
        <fgColor rgb="FF7C5379"/>
        <bgColor indexed="64"/>
      </patternFill>
    </fill>
    <fill>
      <patternFill patternType="solid">
        <fgColor rgb="FF6F456E"/>
        <bgColor indexed="64"/>
      </patternFill>
    </fill>
    <fill>
      <patternFill patternType="solid">
        <fgColor rgb="FF75406A"/>
        <bgColor indexed="64"/>
      </patternFill>
    </fill>
    <fill>
      <patternFill patternType="solid">
        <fgColor rgb="FF683D62"/>
        <bgColor indexed="64"/>
      </patternFill>
    </fill>
    <fill>
      <patternFill patternType="solid">
        <fgColor rgb="FF582147"/>
        <bgColor indexed="64"/>
      </patternFill>
    </fill>
    <fill>
      <patternFill patternType="solid">
        <fgColor rgb="FF725671"/>
        <bgColor indexed="64"/>
      </patternFill>
    </fill>
    <fill>
      <patternFill patternType="solid">
        <fgColor rgb="FF5A395B"/>
        <bgColor indexed="64"/>
      </patternFill>
    </fill>
    <fill>
      <patternFill patternType="solid">
        <fgColor rgb="FF4F2D54"/>
        <bgColor indexed="64"/>
      </patternFill>
    </fill>
    <fill>
      <patternFill patternType="solid">
        <fgColor rgb="FF50314C"/>
        <bgColor indexed="64"/>
      </patternFill>
    </fill>
    <fill>
      <patternFill patternType="solid">
        <fgColor rgb="FF51304E"/>
        <bgColor indexed="64"/>
      </patternFill>
    </fill>
    <fill>
      <patternFill patternType="solid">
        <fgColor rgb="FF4E334E"/>
        <bgColor indexed="64"/>
      </patternFill>
    </fill>
    <fill>
      <patternFill patternType="solid">
        <fgColor rgb="FF4D3246"/>
        <bgColor indexed="64"/>
      </patternFill>
    </fill>
    <fill>
      <patternFill patternType="solid">
        <fgColor rgb="FF553B50"/>
        <bgColor indexed="64"/>
      </patternFill>
    </fill>
    <fill>
      <patternFill patternType="solid">
        <fgColor rgb="FF473442"/>
        <bgColor indexed="64"/>
      </patternFill>
    </fill>
    <fill>
      <patternFill patternType="solid">
        <fgColor rgb="FF503B53"/>
        <bgColor indexed="64"/>
      </patternFill>
    </fill>
    <fill>
      <patternFill patternType="solid">
        <fgColor rgb="FF4C3957"/>
        <bgColor indexed="64"/>
      </patternFill>
    </fill>
    <fill>
      <patternFill patternType="solid">
        <fgColor rgb="FF432C47"/>
        <bgColor indexed="64"/>
      </patternFill>
    </fill>
    <fill>
      <patternFill patternType="solid">
        <fgColor rgb="FF4B3B4F"/>
        <bgColor indexed="64"/>
      </patternFill>
    </fill>
    <fill>
      <patternFill patternType="solid">
        <fgColor rgb="FF3F2A47"/>
        <bgColor indexed="64"/>
      </patternFill>
    </fill>
    <fill>
      <patternFill patternType="solid">
        <fgColor rgb="FF56456B"/>
        <bgColor indexed="64"/>
      </patternFill>
    </fill>
    <fill>
      <patternFill patternType="solid">
        <fgColor rgb="FF493C62"/>
        <bgColor indexed="64"/>
      </patternFill>
    </fill>
    <fill>
      <patternFill patternType="solid">
        <fgColor rgb="FF433455"/>
        <bgColor indexed="64"/>
      </patternFill>
    </fill>
    <fill>
      <patternFill patternType="solid">
        <fgColor rgb="FF473951"/>
        <bgColor indexed="64"/>
      </patternFill>
    </fill>
    <fill>
      <patternFill patternType="solid">
        <fgColor rgb="FF46394B"/>
        <bgColor indexed="64"/>
      </patternFill>
    </fill>
    <fill>
      <patternFill patternType="solid">
        <fgColor rgb="FF41354D"/>
        <bgColor indexed="64"/>
      </patternFill>
    </fill>
    <fill>
      <patternFill patternType="solid">
        <fgColor rgb="FF433748"/>
        <bgColor indexed="64"/>
      </patternFill>
    </fill>
    <fill>
      <patternFill patternType="solid">
        <fgColor rgb="FFDBD2DB"/>
        <bgColor indexed="64"/>
      </patternFill>
    </fill>
    <fill>
      <patternFill patternType="solid">
        <fgColor rgb="FFD7CDCD"/>
        <bgColor indexed="64"/>
      </patternFill>
    </fill>
    <fill>
      <patternFill patternType="solid">
        <fgColor rgb="FFD4CACD"/>
        <bgColor indexed="64"/>
      </patternFill>
    </fill>
    <fill>
      <patternFill patternType="solid">
        <fgColor rgb="FFD1C0BF"/>
        <bgColor indexed="64"/>
      </patternFill>
    </fill>
    <fill>
      <patternFill patternType="solid">
        <fgColor rgb="FFB7A9AC"/>
        <bgColor indexed="64"/>
      </patternFill>
    </fill>
    <fill>
      <patternFill patternType="solid">
        <fgColor rgb="FF98868C"/>
        <bgColor indexed="64"/>
      </patternFill>
    </fill>
    <fill>
      <patternFill patternType="solid">
        <fgColor rgb="FFA2919B"/>
        <bgColor indexed="64"/>
      </patternFill>
    </fill>
    <fill>
      <patternFill patternType="solid">
        <fgColor rgb="FFCEC3D2"/>
        <bgColor indexed="64"/>
      </patternFill>
    </fill>
    <fill>
      <patternFill patternType="solid">
        <fgColor rgb="FFBAAFBC"/>
        <bgColor indexed="64"/>
      </patternFill>
    </fill>
    <fill>
      <patternFill patternType="solid">
        <fgColor rgb="FFA5929D"/>
        <bgColor indexed="64"/>
      </patternFill>
    </fill>
    <fill>
      <patternFill patternType="solid">
        <fgColor rgb="FF9D848E"/>
        <bgColor indexed="64"/>
      </patternFill>
    </fill>
    <fill>
      <patternFill patternType="solid">
        <fgColor rgb="FF6C5765"/>
        <bgColor indexed="64"/>
      </patternFill>
    </fill>
    <fill>
      <patternFill patternType="solid">
        <fgColor rgb="FF705861"/>
        <bgColor indexed="64"/>
      </patternFill>
    </fill>
    <fill>
      <patternFill patternType="solid">
        <fgColor rgb="FF54353B"/>
        <bgColor indexed="64"/>
      </patternFill>
    </fill>
    <fill>
      <patternFill patternType="solid">
        <fgColor rgb="FFBDB8C7"/>
        <bgColor indexed="64"/>
      </patternFill>
    </fill>
    <fill>
      <patternFill patternType="solid">
        <fgColor rgb="FFB9B3C5"/>
        <bgColor indexed="64"/>
      </patternFill>
    </fill>
    <fill>
      <patternFill patternType="solid">
        <fgColor rgb="FF9890A2"/>
        <bgColor indexed="64"/>
      </patternFill>
    </fill>
    <fill>
      <patternFill patternType="solid">
        <fgColor rgb="FF948D99"/>
        <bgColor indexed="64"/>
      </patternFill>
    </fill>
    <fill>
      <patternFill patternType="solid">
        <fgColor rgb="FF9F99AA"/>
        <bgColor indexed="64"/>
      </patternFill>
    </fill>
    <fill>
      <patternFill patternType="solid">
        <fgColor rgb="FF8F8395"/>
        <bgColor indexed="64"/>
      </patternFill>
    </fill>
    <fill>
      <patternFill patternType="solid">
        <fgColor rgb="FF847986"/>
        <bgColor indexed="64"/>
      </patternFill>
    </fill>
    <fill>
      <patternFill patternType="solid">
        <fgColor rgb="FF75697E"/>
        <bgColor indexed="64"/>
      </patternFill>
    </fill>
    <fill>
      <patternFill patternType="solid">
        <fgColor rgb="FF9D96B2"/>
        <bgColor indexed="64"/>
      </patternFill>
    </fill>
    <fill>
      <patternFill patternType="solid">
        <fgColor rgb="FFA198AF"/>
        <bgColor indexed="64"/>
      </patternFill>
    </fill>
    <fill>
      <patternFill patternType="solid">
        <fgColor rgb="FF897F98"/>
        <bgColor indexed="64"/>
      </patternFill>
    </fill>
    <fill>
      <patternFill patternType="solid">
        <fgColor rgb="FF8981A0"/>
        <bgColor indexed="64"/>
      </patternFill>
    </fill>
    <fill>
      <patternFill patternType="solid">
        <fgColor rgb="FF6A6378"/>
        <bgColor indexed="64"/>
      </patternFill>
    </fill>
    <fill>
      <patternFill patternType="solid">
        <fgColor rgb="FF675A74"/>
        <bgColor indexed="64"/>
      </patternFill>
    </fill>
    <fill>
      <patternFill patternType="solid">
        <fgColor rgb="FF473854"/>
        <bgColor indexed="64"/>
      </patternFill>
    </fill>
    <fill>
      <patternFill patternType="solid">
        <fgColor rgb="FFC3BABF"/>
        <bgColor indexed="64"/>
      </patternFill>
    </fill>
    <fill>
      <patternFill patternType="solid">
        <fgColor rgb="FFB5ACAB"/>
        <bgColor indexed="64"/>
      </patternFill>
    </fill>
    <fill>
      <patternFill patternType="solid">
        <fgColor rgb="FFA49CA0"/>
        <bgColor indexed="64"/>
      </patternFill>
    </fill>
    <fill>
      <patternFill patternType="solid">
        <fgColor rgb="FF92898A"/>
        <bgColor indexed="64"/>
      </patternFill>
    </fill>
    <fill>
      <patternFill patternType="solid">
        <fgColor rgb="FF918C8F"/>
        <bgColor indexed="64"/>
      </patternFill>
    </fill>
    <fill>
      <patternFill patternType="solid">
        <fgColor rgb="FF6D636B"/>
        <bgColor indexed="64"/>
      </patternFill>
    </fill>
    <fill>
      <patternFill patternType="solid">
        <fgColor rgb="FF69595C"/>
        <bgColor indexed="64"/>
      </patternFill>
    </fill>
    <fill>
      <patternFill patternType="solid">
        <fgColor rgb="FFE0D0DB"/>
        <bgColor indexed="64"/>
      </patternFill>
    </fill>
    <fill>
      <patternFill patternType="solid">
        <fgColor rgb="FFE0C7D7"/>
        <bgColor indexed="64"/>
      </patternFill>
    </fill>
    <fill>
      <patternFill patternType="solid">
        <fgColor rgb="FFD4B9CB"/>
        <bgColor indexed="64"/>
      </patternFill>
    </fill>
    <fill>
      <patternFill patternType="solid">
        <fgColor rgb="FFC0AAC0"/>
        <bgColor indexed="64"/>
      </patternFill>
    </fill>
    <fill>
      <patternFill patternType="solid">
        <fgColor rgb="FFBDABBE"/>
        <bgColor indexed="64"/>
      </patternFill>
    </fill>
    <fill>
      <patternFill patternType="solid">
        <fgColor rgb="FFBFB4CB"/>
        <bgColor indexed="64"/>
      </patternFill>
    </fill>
    <fill>
      <patternFill patternType="solid">
        <fgColor rgb="FFBDB0D0"/>
        <bgColor indexed="64"/>
      </patternFill>
    </fill>
    <fill>
      <patternFill patternType="solid">
        <fgColor rgb="FFC5AECF"/>
        <bgColor indexed="64"/>
      </patternFill>
    </fill>
    <fill>
      <patternFill patternType="solid">
        <fgColor rgb="FFD1ACCE"/>
        <bgColor indexed="64"/>
      </patternFill>
    </fill>
    <fill>
      <patternFill patternType="solid">
        <fgColor rgb="FFBE9CC1"/>
        <bgColor indexed="64"/>
      </patternFill>
    </fill>
    <fill>
      <patternFill patternType="solid">
        <fgColor rgb="FFC193C0"/>
        <bgColor indexed="64"/>
      </patternFill>
    </fill>
    <fill>
      <patternFill patternType="solid">
        <fgColor rgb="FFB793C0"/>
        <bgColor indexed="64"/>
      </patternFill>
    </fill>
    <fill>
      <patternFill patternType="solid">
        <fgColor rgb="FFB085B7"/>
        <bgColor indexed="64"/>
      </patternFill>
    </fill>
    <fill>
      <patternFill patternType="solid">
        <fgColor rgb="FFA1759C"/>
        <bgColor indexed="64"/>
      </patternFill>
    </fill>
    <fill>
      <patternFill patternType="solid">
        <fgColor rgb="FF8B79B1"/>
        <bgColor indexed="64"/>
      </patternFill>
    </fill>
    <fill>
      <patternFill patternType="solid">
        <fgColor rgb="FF9D7BB0"/>
        <bgColor indexed="64"/>
      </patternFill>
    </fill>
    <fill>
      <patternFill patternType="solid">
        <fgColor rgb="FF936CA7"/>
        <bgColor indexed="64"/>
      </patternFill>
    </fill>
    <fill>
      <patternFill patternType="solid">
        <fgColor rgb="FF926AA6"/>
        <bgColor indexed="64"/>
      </patternFill>
    </fill>
    <fill>
      <patternFill patternType="solid">
        <fgColor rgb="FF9469A2"/>
        <bgColor indexed="64"/>
      </patternFill>
    </fill>
    <fill>
      <patternFill patternType="solid">
        <fgColor rgb="FF8B5897"/>
        <bgColor indexed="64"/>
      </patternFill>
    </fill>
    <fill>
      <patternFill patternType="solid">
        <fgColor rgb="FF764F82"/>
        <bgColor indexed="64"/>
      </patternFill>
    </fill>
    <fill>
      <patternFill patternType="solid">
        <fgColor rgb="FF603F83"/>
        <bgColor indexed="64"/>
      </patternFill>
    </fill>
    <fill>
      <patternFill patternType="solid">
        <fgColor rgb="FF775496"/>
        <bgColor indexed="64"/>
      </patternFill>
    </fill>
    <fill>
      <patternFill patternType="solid">
        <fgColor rgb="FF774D8E"/>
        <bgColor indexed="64"/>
      </patternFill>
    </fill>
    <fill>
      <patternFill patternType="solid">
        <fgColor rgb="FF653D7C"/>
        <bgColor indexed="64"/>
      </patternFill>
    </fill>
    <fill>
      <patternFill patternType="solid">
        <fgColor rgb="FF784384"/>
        <bgColor indexed="64"/>
      </patternFill>
    </fill>
    <fill>
      <patternFill patternType="solid">
        <fgColor rgb="FF6A397B"/>
        <bgColor indexed="64"/>
      </patternFill>
    </fill>
    <fill>
      <patternFill patternType="solid">
        <fgColor rgb="FF663271"/>
        <bgColor indexed="64"/>
      </patternFill>
    </fill>
    <fill>
      <patternFill patternType="solid">
        <fgColor rgb="FF5A315D"/>
        <bgColor indexed="64"/>
      </patternFill>
    </fill>
    <fill>
      <patternFill patternType="solid">
        <fgColor rgb="FF604E7A"/>
        <bgColor indexed="64"/>
      </patternFill>
    </fill>
    <fill>
      <patternFill patternType="solid">
        <fgColor rgb="FF5F4E72"/>
        <bgColor indexed="64"/>
      </patternFill>
    </fill>
    <fill>
      <patternFill patternType="solid">
        <fgColor rgb="FF5A4769"/>
        <bgColor indexed="64"/>
      </patternFill>
    </fill>
    <fill>
      <patternFill patternType="solid">
        <fgColor rgb="FF634878"/>
        <bgColor indexed="64"/>
      </patternFill>
    </fill>
    <fill>
      <patternFill patternType="solid">
        <fgColor rgb="FF6C4E79"/>
        <bgColor indexed="64"/>
      </patternFill>
    </fill>
    <fill>
      <patternFill patternType="solid">
        <fgColor rgb="FF593761"/>
        <bgColor indexed="64"/>
      </patternFill>
    </fill>
    <fill>
      <patternFill patternType="solid">
        <fgColor rgb="FF542C5D"/>
        <bgColor indexed="64"/>
      </patternFill>
    </fill>
    <fill>
      <patternFill patternType="solid">
        <fgColor rgb="FF46295A"/>
        <bgColor indexed="64"/>
      </patternFill>
    </fill>
    <fill>
      <patternFill patternType="solid">
        <fgColor rgb="FF482D54"/>
        <bgColor indexed="64"/>
      </patternFill>
    </fill>
    <fill>
      <patternFill patternType="solid">
        <fgColor rgb="FF392852"/>
        <bgColor indexed="64"/>
      </patternFill>
    </fill>
    <fill>
      <patternFill patternType="solid">
        <fgColor rgb="FFD2C4D6"/>
        <bgColor indexed="64"/>
      </patternFill>
    </fill>
    <fill>
      <patternFill patternType="solid">
        <fgColor rgb="FFBCA4CB"/>
        <bgColor indexed="64"/>
      </patternFill>
    </fill>
    <fill>
      <patternFill patternType="solid">
        <fgColor rgb="FFAFA4CE"/>
        <bgColor indexed="64"/>
      </patternFill>
    </fill>
    <fill>
      <patternFill patternType="solid">
        <fgColor rgb="FF9884B9"/>
        <bgColor indexed="64"/>
      </patternFill>
    </fill>
    <fill>
      <patternFill patternType="solid">
        <fgColor rgb="FF8F7DA5"/>
        <bgColor indexed="64"/>
      </patternFill>
    </fill>
    <fill>
      <patternFill patternType="solid">
        <fgColor rgb="FF807396"/>
        <bgColor indexed="64"/>
      </patternFill>
    </fill>
    <fill>
      <patternFill patternType="solid">
        <fgColor rgb="FFB88AAC"/>
        <bgColor indexed="64"/>
      </patternFill>
    </fill>
    <fill>
      <patternFill patternType="solid">
        <fgColor rgb="FFA98BAF"/>
        <bgColor indexed="64"/>
      </patternFill>
    </fill>
    <fill>
      <patternFill patternType="solid">
        <fgColor rgb="FFA692BA"/>
        <bgColor indexed="64"/>
      </patternFill>
    </fill>
    <fill>
      <patternFill patternType="solid">
        <fgColor rgb="FF9F86AA"/>
        <bgColor indexed="64"/>
      </patternFill>
    </fill>
    <fill>
      <patternFill patternType="solid">
        <fgColor rgb="FF917798"/>
        <bgColor indexed="64"/>
      </patternFill>
    </fill>
    <fill>
      <patternFill patternType="solid">
        <fgColor rgb="FF6B5876"/>
        <bgColor indexed="64"/>
      </patternFill>
    </fill>
    <fill>
      <patternFill patternType="solid">
        <fgColor rgb="FF6C5971"/>
        <bgColor indexed="64"/>
      </patternFill>
    </fill>
    <fill>
      <patternFill patternType="solid">
        <fgColor rgb="FF634F62"/>
        <bgColor indexed="64"/>
      </patternFill>
    </fill>
    <fill>
      <patternFill patternType="solid">
        <fgColor rgb="FF7D74A8"/>
        <bgColor indexed="64"/>
      </patternFill>
    </fill>
    <fill>
      <patternFill patternType="solid">
        <fgColor rgb="FF7E6EAC"/>
        <bgColor indexed="64"/>
      </patternFill>
    </fill>
    <fill>
      <patternFill patternType="solid">
        <fgColor rgb="FF6D5698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544275"/>
        <bgColor indexed="64"/>
      </patternFill>
    </fill>
    <fill>
      <patternFill patternType="solid">
        <fgColor rgb="FF533D7D"/>
        <bgColor indexed="64"/>
      </patternFill>
    </fill>
    <fill>
      <patternFill patternType="solid">
        <fgColor rgb="FF4F3872"/>
        <bgColor indexed="64"/>
      </patternFill>
    </fill>
    <fill>
      <patternFill patternType="solid">
        <fgColor rgb="FF563474"/>
        <bgColor indexed="64"/>
      </patternFill>
    </fill>
    <fill>
      <patternFill patternType="solid">
        <fgColor rgb="FF4F3466"/>
        <bgColor indexed="64"/>
      </patternFill>
    </fill>
    <fill>
      <patternFill patternType="solid">
        <fgColor rgb="FF646093"/>
        <bgColor indexed="64"/>
      </patternFill>
    </fill>
    <fill>
      <patternFill patternType="solid">
        <fgColor rgb="FF6D6695"/>
        <bgColor indexed="64"/>
      </patternFill>
    </fill>
    <fill>
      <patternFill patternType="solid">
        <fgColor rgb="FF60569A"/>
        <bgColor indexed="64"/>
      </patternFill>
    </fill>
    <fill>
      <patternFill patternType="solid">
        <fgColor rgb="FF4D448A"/>
        <bgColor indexed="64"/>
      </patternFill>
    </fill>
    <fill>
      <patternFill patternType="solid">
        <fgColor rgb="FF44377D"/>
        <bgColor indexed="64"/>
      </patternFill>
    </fill>
    <fill>
      <patternFill patternType="solid">
        <fgColor rgb="FF646F9B"/>
        <bgColor indexed="64"/>
      </patternFill>
    </fill>
    <fill>
      <patternFill patternType="solid">
        <fgColor rgb="FF62617E"/>
        <bgColor indexed="64"/>
      </patternFill>
    </fill>
    <fill>
      <patternFill patternType="solid">
        <fgColor rgb="FF484A72"/>
        <bgColor indexed="64"/>
      </patternFill>
    </fill>
    <fill>
      <patternFill patternType="solid">
        <fgColor rgb="FF403F6F"/>
        <bgColor indexed="64"/>
      </patternFill>
    </fill>
    <fill>
      <patternFill patternType="solid">
        <fgColor rgb="FF443F6F"/>
        <bgColor indexed="64"/>
      </patternFill>
    </fill>
    <fill>
      <patternFill patternType="solid">
        <fgColor rgb="FF3A395F"/>
        <bgColor indexed="64"/>
      </patternFill>
    </fill>
    <fill>
      <patternFill patternType="solid">
        <fgColor rgb="FF363151"/>
        <bgColor indexed="64"/>
      </patternFill>
    </fill>
    <fill>
      <patternFill patternType="solid">
        <fgColor rgb="FFD0D0DA"/>
        <bgColor indexed="64"/>
      </patternFill>
    </fill>
    <fill>
      <patternFill patternType="solid">
        <fgColor rgb="FFBCB4C4"/>
        <bgColor indexed="64"/>
      </patternFill>
    </fill>
    <fill>
      <patternFill patternType="solid">
        <fgColor rgb="FFC5C0D0"/>
        <bgColor indexed="64"/>
      </patternFill>
    </fill>
    <fill>
      <patternFill patternType="solid">
        <fgColor rgb="FFBAB8D3"/>
        <bgColor indexed="64"/>
      </patternFill>
    </fill>
    <fill>
      <patternFill patternType="solid">
        <fgColor rgb="FFAAAAC4"/>
        <bgColor indexed="64"/>
      </patternFill>
    </fill>
    <fill>
      <patternFill patternType="solid">
        <fgColor rgb="FFA2A1BA"/>
        <bgColor indexed="64"/>
      </patternFill>
    </fill>
    <fill>
      <patternFill patternType="solid">
        <fgColor rgb="FFA9ADC2"/>
        <bgColor indexed="64"/>
      </patternFill>
    </fill>
    <fill>
      <patternFill patternType="solid">
        <fgColor rgb="FF9C9BA7"/>
        <bgColor indexed="64"/>
      </patternFill>
    </fill>
    <fill>
      <patternFill patternType="solid">
        <fgColor rgb="FF9A9BC1"/>
        <bgColor indexed="64"/>
      </patternFill>
    </fill>
    <fill>
      <patternFill patternType="solid">
        <fgColor rgb="FF919BC9"/>
        <bgColor indexed="64"/>
      </patternFill>
    </fill>
    <fill>
      <patternFill patternType="solid">
        <fgColor rgb="FF848DC5"/>
        <bgColor indexed="64"/>
      </patternFill>
    </fill>
    <fill>
      <patternFill patternType="solid">
        <fgColor rgb="FF7C83BC"/>
        <bgColor indexed="64"/>
      </patternFill>
    </fill>
    <fill>
      <patternFill patternType="solid">
        <fgColor rgb="FF696BA0"/>
        <bgColor indexed="64"/>
      </patternFill>
    </fill>
    <fill>
      <patternFill patternType="solid">
        <fgColor rgb="FF5C619D"/>
        <bgColor indexed="64"/>
      </patternFill>
    </fill>
    <fill>
      <patternFill patternType="solid">
        <fgColor rgb="FF5F6DB0"/>
        <bgColor indexed="64"/>
      </patternFill>
    </fill>
    <fill>
      <patternFill patternType="solid">
        <fgColor rgb="FF9499BB"/>
        <bgColor indexed="64"/>
      </patternFill>
    </fill>
    <fill>
      <patternFill patternType="solid">
        <fgColor rgb="FF8C8EB2"/>
        <bgColor indexed="64"/>
      </patternFill>
    </fill>
    <fill>
      <patternFill patternType="solid">
        <fgColor rgb="FF66648B"/>
        <bgColor indexed="64"/>
      </patternFill>
    </fill>
    <fill>
      <patternFill patternType="solid">
        <fgColor rgb="FF47457A"/>
        <bgColor indexed="64"/>
      </patternFill>
    </fill>
    <fill>
      <patternFill patternType="solid">
        <fgColor rgb="FF3D428B"/>
        <bgColor indexed="64"/>
      </patternFill>
    </fill>
    <fill>
      <patternFill patternType="solid">
        <fgColor rgb="FF3D3C7C"/>
        <bgColor indexed="64"/>
      </patternFill>
    </fill>
    <fill>
      <patternFill patternType="solid">
        <fgColor rgb="FF767BA5"/>
        <bgColor indexed="64"/>
      </patternFill>
    </fill>
    <fill>
      <patternFill patternType="solid">
        <fgColor rgb="FF70789B"/>
        <bgColor indexed="64"/>
      </patternFill>
    </fill>
    <fill>
      <patternFill patternType="solid">
        <fgColor rgb="FF60688D"/>
        <bgColor indexed="64"/>
      </patternFill>
    </fill>
    <fill>
      <patternFill patternType="solid">
        <fgColor rgb="FF515B87"/>
        <bgColor indexed="64"/>
      </patternFill>
    </fill>
    <fill>
      <patternFill patternType="solid">
        <fgColor rgb="FF2D3359"/>
        <bgColor indexed="64"/>
      </patternFill>
    </fill>
    <fill>
      <patternFill patternType="solid">
        <fgColor rgb="FF29304E"/>
        <bgColor indexed="64"/>
      </patternFill>
    </fill>
    <fill>
      <patternFill patternType="solid">
        <fgColor rgb="FF9A9EB3"/>
        <bgColor indexed="64"/>
      </patternFill>
    </fill>
    <fill>
      <patternFill patternType="solid">
        <fgColor rgb="FF74809A"/>
        <bgColor indexed="64"/>
      </patternFill>
    </fill>
    <fill>
      <patternFill patternType="solid">
        <fgColor rgb="FF7E7D88"/>
        <bgColor indexed="64"/>
      </patternFill>
    </fill>
    <fill>
      <patternFill patternType="solid">
        <fgColor rgb="FF717388"/>
        <bgColor indexed="64"/>
      </patternFill>
    </fill>
    <fill>
      <patternFill patternType="solid">
        <fgColor rgb="FF4E5368"/>
        <bgColor indexed="64"/>
      </patternFill>
    </fill>
    <fill>
      <patternFill patternType="solid">
        <fgColor rgb="FF585E6F"/>
        <bgColor indexed="64"/>
      </patternFill>
    </fill>
    <fill>
      <patternFill patternType="solid">
        <fgColor rgb="FF49516D"/>
        <bgColor indexed="64"/>
      </patternFill>
    </fill>
    <fill>
      <patternFill patternType="solid">
        <fgColor rgb="FF4D495B"/>
        <bgColor indexed="64"/>
      </patternFill>
    </fill>
    <fill>
      <patternFill patternType="solid">
        <fgColor rgb="FF464B65"/>
        <bgColor indexed="64"/>
      </patternFill>
    </fill>
    <fill>
      <patternFill patternType="solid">
        <fgColor rgb="FF404466"/>
        <bgColor indexed="64"/>
      </patternFill>
    </fill>
    <fill>
      <patternFill patternType="solid">
        <fgColor rgb="FFBFC7D6"/>
        <bgColor indexed="64"/>
      </patternFill>
    </fill>
    <fill>
      <patternFill patternType="solid">
        <fgColor rgb="FFBBC1CC"/>
        <bgColor indexed="64"/>
      </patternFill>
    </fill>
    <fill>
      <patternFill patternType="solid">
        <fgColor rgb="FF92949B"/>
        <bgColor indexed="64"/>
      </patternFill>
    </fill>
    <fill>
      <patternFill patternType="solid">
        <fgColor rgb="FFB7C0D6"/>
        <bgColor indexed="64"/>
      </patternFill>
    </fill>
    <fill>
      <patternFill patternType="solid">
        <fgColor rgb="FFBDC6DC"/>
        <bgColor indexed="64"/>
      </patternFill>
    </fill>
    <fill>
      <patternFill patternType="solid">
        <fgColor rgb="FFB7C0D7"/>
        <bgColor indexed="64"/>
      </patternFill>
    </fill>
    <fill>
      <patternFill patternType="solid">
        <fgColor rgb="FF959EB7"/>
        <bgColor indexed="64"/>
      </patternFill>
    </fill>
    <fill>
      <patternFill patternType="solid">
        <fgColor rgb="FF96A3C7"/>
        <bgColor indexed="64"/>
      </patternFill>
    </fill>
    <fill>
      <patternFill patternType="solid">
        <fgColor rgb="FF9BA9CA"/>
        <bgColor indexed="64"/>
      </patternFill>
    </fill>
    <fill>
      <patternFill patternType="solid">
        <fgColor rgb="FF8C9CC1"/>
        <bgColor indexed="64"/>
      </patternFill>
    </fill>
    <fill>
      <patternFill patternType="solid">
        <fgColor rgb="FF858FB1"/>
        <bgColor indexed="64"/>
      </patternFill>
    </fill>
    <fill>
      <patternFill patternType="solid">
        <fgColor rgb="FF8398CA"/>
        <bgColor indexed="64"/>
      </patternFill>
    </fill>
    <fill>
      <patternFill patternType="solid">
        <fgColor rgb="FF849BCC"/>
        <bgColor indexed="64"/>
      </patternFill>
    </fill>
    <fill>
      <patternFill patternType="solid">
        <fgColor rgb="FF81A0D4"/>
        <bgColor indexed="64"/>
      </patternFill>
    </fill>
    <fill>
      <patternFill patternType="solid">
        <fgColor rgb="FF7391C8"/>
        <bgColor indexed="64"/>
      </patternFill>
    </fill>
    <fill>
      <patternFill patternType="solid">
        <fgColor rgb="FF6479B3"/>
        <bgColor indexed="64"/>
      </patternFill>
    </fill>
    <fill>
      <patternFill patternType="solid">
        <fgColor rgb="FFADBED3"/>
        <bgColor indexed="64"/>
      </patternFill>
    </fill>
    <fill>
      <patternFill patternType="solid">
        <fgColor rgb="FFA5B8D0"/>
        <bgColor indexed="64"/>
      </patternFill>
    </fill>
    <fill>
      <patternFill patternType="solid">
        <fgColor rgb="FF93B4D7"/>
        <bgColor indexed="64"/>
      </patternFill>
    </fill>
    <fill>
      <patternFill patternType="solid">
        <fgColor rgb="FF7A9DCB"/>
        <bgColor indexed="64"/>
      </patternFill>
    </fill>
    <fill>
      <patternFill patternType="solid">
        <fgColor rgb="FF658DC6"/>
        <bgColor indexed="64"/>
      </patternFill>
    </fill>
    <fill>
      <patternFill patternType="solid">
        <fgColor rgb="FF5B7EBD"/>
        <bgColor indexed="64"/>
      </patternFill>
    </fill>
    <fill>
      <patternFill patternType="solid">
        <fgColor rgb="FF6384B8"/>
        <bgColor indexed="64"/>
      </patternFill>
    </fill>
    <fill>
      <patternFill patternType="solid">
        <fgColor rgb="FF5A77A8"/>
        <bgColor indexed="64"/>
      </patternFill>
    </fill>
    <fill>
      <patternFill patternType="solid">
        <fgColor rgb="FF618BB9"/>
        <bgColor indexed="64"/>
      </patternFill>
    </fill>
    <fill>
      <patternFill patternType="solid">
        <fgColor rgb="FF7291B4"/>
        <bgColor indexed="64"/>
      </patternFill>
    </fill>
    <fill>
      <patternFill patternType="solid">
        <fgColor rgb="FF65769A"/>
        <bgColor indexed="64"/>
      </patternFill>
    </fill>
    <fill>
      <patternFill patternType="solid">
        <fgColor rgb="FF506886"/>
        <bgColor indexed="64"/>
      </patternFill>
    </fill>
    <fill>
      <patternFill patternType="solid">
        <fgColor rgb="FF4A638D"/>
        <bgColor indexed="64"/>
      </patternFill>
    </fill>
    <fill>
      <patternFill patternType="solid">
        <fgColor rgb="FF3D5E8C"/>
        <bgColor indexed="64"/>
      </patternFill>
    </fill>
    <fill>
      <patternFill patternType="solid">
        <fgColor rgb="FF243F6C"/>
        <bgColor indexed="64"/>
      </patternFill>
    </fill>
    <fill>
      <patternFill patternType="solid">
        <fgColor rgb="FF233658"/>
        <bgColor indexed="64"/>
      </patternFill>
    </fill>
    <fill>
      <patternFill patternType="solid">
        <fgColor rgb="FF6E7E99"/>
        <bgColor indexed="64"/>
      </patternFill>
    </fill>
    <fill>
      <patternFill patternType="solid">
        <fgColor rgb="FF4E5E7F"/>
        <bgColor indexed="64"/>
      </patternFill>
    </fill>
    <fill>
      <patternFill patternType="solid">
        <fgColor rgb="FF505D7E"/>
        <bgColor indexed="64"/>
      </patternFill>
    </fill>
    <fill>
      <patternFill patternType="solid">
        <fgColor rgb="FF3F5277"/>
        <bgColor indexed="64"/>
      </patternFill>
    </fill>
    <fill>
      <patternFill patternType="solid">
        <fgColor rgb="FF384C67"/>
        <bgColor indexed="64"/>
      </patternFill>
    </fill>
    <fill>
      <patternFill patternType="solid">
        <fgColor rgb="FF35465E"/>
        <bgColor indexed="64"/>
      </patternFill>
    </fill>
    <fill>
      <patternFill patternType="solid">
        <fgColor rgb="FF2C4053"/>
        <bgColor indexed="64"/>
      </patternFill>
    </fill>
    <fill>
      <patternFill patternType="solid">
        <fgColor rgb="FF2F3E55"/>
        <bgColor indexed="64"/>
      </patternFill>
    </fill>
    <fill>
      <patternFill patternType="solid">
        <fgColor rgb="FF77ACC7"/>
        <bgColor indexed="64"/>
      </patternFill>
    </fill>
    <fill>
      <patternFill patternType="solid">
        <fgColor rgb="FF5D96BC"/>
        <bgColor indexed="64"/>
      </patternFill>
    </fill>
    <fill>
      <patternFill patternType="solid">
        <fgColor rgb="FF5CA6CE"/>
        <bgColor indexed="64"/>
      </patternFill>
    </fill>
    <fill>
      <patternFill patternType="solid">
        <fgColor rgb="FF539CCC"/>
        <bgColor indexed="64"/>
      </patternFill>
    </fill>
    <fill>
      <patternFill patternType="solid">
        <fgColor rgb="FF3E7FA5"/>
        <bgColor indexed="64"/>
      </patternFill>
    </fill>
    <fill>
      <patternFill patternType="solid">
        <fgColor rgb="FF4F7CA4"/>
        <bgColor indexed="64"/>
      </patternFill>
    </fill>
    <fill>
      <patternFill patternType="solid">
        <fgColor rgb="FF30658E"/>
        <bgColor indexed="64"/>
      </patternFill>
    </fill>
    <fill>
      <patternFill patternType="solid">
        <fgColor rgb="FF2A6A8B"/>
        <bgColor indexed="64"/>
      </patternFill>
    </fill>
    <fill>
      <patternFill patternType="solid">
        <fgColor rgb="FF6DA9D2"/>
        <bgColor indexed="64"/>
      </patternFill>
    </fill>
    <fill>
      <patternFill patternType="solid">
        <fgColor rgb="FF6EA2D5"/>
        <bgColor indexed="64"/>
      </patternFill>
    </fill>
    <fill>
      <patternFill patternType="solid">
        <fgColor rgb="FF4D91C6"/>
        <bgColor indexed="64"/>
      </patternFill>
    </fill>
    <fill>
      <patternFill patternType="solid">
        <fgColor rgb="FF5879A2"/>
        <bgColor indexed="64"/>
      </patternFill>
    </fill>
    <fill>
      <patternFill patternType="solid">
        <fgColor rgb="FF43628B"/>
        <bgColor indexed="64"/>
      </patternFill>
    </fill>
    <fill>
      <patternFill patternType="solid">
        <fgColor rgb="FF386192"/>
        <bgColor indexed="64"/>
      </patternFill>
    </fill>
    <fill>
      <patternFill patternType="solid">
        <fgColor rgb="FF385D8D"/>
        <bgColor indexed="64"/>
      </patternFill>
    </fill>
    <fill>
      <patternFill patternType="solid">
        <fgColor rgb="FF7BA0C0"/>
        <bgColor indexed="64"/>
      </patternFill>
    </fill>
    <fill>
      <patternFill patternType="solid">
        <fgColor rgb="FF487AB7"/>
        <bgColor indexed="64"/>
      </patternFill>
    </fill>
    <fill>
      <patternFill patternType="solid">
        <fgColor rgb="FF346CB0"/>
        <bgColor indexed="64"/>
      </patternFill>
    </fill>
    <fill>
      <patternFill patternType="solid">
        <fgColor rgb="FF1F5DA0"/>
        <bgColor indexed="64"/>
      </patternFill>
    </fill>
    <fill>
      <patternFill patternType="solid">
        <fgColor rgb="FF195190"/>
        <bgColor indexed="64"/>
      </patternFill>
    </fill>
    <fill>
      <patternFill patternType="solid">
        <fgColor rgb="FF1A4C8B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4F84C4"/>
        <bgColor indexed="64"/>
      </patternFill>
    </fill>
    <fill>
      <patternFill patternType="solid">
        <fgColor rgb="FF3272AF"/>
        <bgColor indexed="64"/>
      </patternFill>
    </fill>
    <fill>
      <patternFill patternType="solid">
        <fgColor rgb="FF0F5F9A"/>
        <bgColor indexed="64"/>
      </patternFill>
    </fill>
    <fill>
      <patternFill patternType="solid">
        <fgColor rgb="FF08589D"/>
        <bgColor indexed="64"/>
      </patternFill>
    </fill>
    <fill>
      <patternFill patternType="solid">
        <fgColor rgb="FF034F84"/>
        <bgColor indexed="64"/>
      </patternFill>
    </fill>
    <fill>
      <patternFill patternType="solid">
        <fgColor rgb="FF1A5091"/>
        <bgColor indexed="64"/>
      </patternFill>
    </fill>
    <fill>
      <patternFill patternType="solid">
        <fgColor rgb="FF00539C"/>
        <bgColor indexed="64"/>
      </patternFill>
    </fill>
    <fill>
      <patternFill patternType="solid">
        <fgColor rgb="FF4960A8"/>
        <bgColor indexed="64"/>
      </patternFill>
    </fill>
    <fill>
      <patternFill patternType="solid">
        <fgColor rgb="FF384883"/>
        <bgColor indexed="64"/>
      </patternFill>
    </fill>
    <fill>
      <patternFill patternType="solid">
        <fgColor rgb="FF203C7F"/>
        <bgColor indexed="64"/>
      </patternFill>
    </fill>
    <fill>
      <patternFill patternType="solid">
        <fgColor rgb="FF273C76"/>
        <bgColor indexed="64"/>
      </patternFill>
    </fill>
    <fill>
      <patternFill patternType="solid">
        <fgColor rgb="FF253668"/>
        <bgColor indexed="64"/>
      </patternFill>
    </fill>
    <fill>
      <patternFill patternType="solid">
        <fgColor rgb="FF1E4477"/>
        <bgColor indexed="64"/>
      </patternFill>
    </fill>
    <fill>
      <patternFill patternType="solid">
        <fgColor rgb="FF274374"/>
        <bgColor indexed="64"/>
      </patternFill>
    </fill>
    <fill>
      <patternFill patternType="solid">
        <fgColor rgb="FF313D64"/>
        <bgColor indexed="64"/>
      </patternFill>
    </fill>
    <fill>
      <patternFill patternType="solid">
        <fgColor rgb="FFA5B3CC"/>
        <bgColor indexed="64"/>
      </patternFill>
    </fill>
    <fill>
      <patternFill patternType="solid">
        <fgColor rgb="FF9EB4D3"/>
        <bgColor indexed="64"/>
      </patternFill>
    </fill>
    <fill>
      <patternFill patternType="solid">
        <fgColor rgb="FF9BB7D4"/>
        <bgColor indexed="64"/>
      </patternFill>
    </fill>
    <fill>
      <patternFill patternType="solid">
        <fgColor rgb="FF96B3D2"/>
        <bgColor indexed="64"/>
      </patternFill>
    </fill>
    <fill>
      <patternFill patternType="solid">
        <fgColor rgb="FF819AC1"/>
        <bgColor indexed="64"/>
      </patternFill>
    </fill>
    <fill>
      <patternFill patternType="solid">
        <fgColor rgb="FF899BB8"/>
        <bgColor indexed="64"/>
      </patternFill>
    </fill>
    <fill>
      <patternFill patternType="solid">
        <fgColor rgb="FF79839B"/>
        <bgColor indexed="64"/>
      </patternFill>
    </fill>
    <fill>
      <patternFill patternType="solid">
        <fgColor rgb="FF81839A"/>
        <bgColor indexed="64"/>
      </patternFill>
    </fill>
    <fill>
      <patternFill patternType="solid">
        <fgColor rgb="FF717F9B"/>
        <bgColor indexed="64"/>
      </patternFill>
    </fill>
    <fill>
      <patternFill patternType="solid">
        <fgColor rgb="FF7181A4"/>
        <bgColor indexed="64"/>
      </patternFill>
    </fill>
    <fill>
      <patternFill patternType="solid">
        <fgColor rgb="FFC9D3DC"/>
        <bgColor indexed="64"/>
      </patternFill>
    </fill>
    <fill>
      <patternFill patternType="solid">
        <fgColor rgb="FFC0CEDA"/>
        <bgColor indexed="64"/>
      </patternFill>
    </fill>
    <fill>
      <patternFill patternType="solid">
        <fgColor rgb="FFBFCAD6"/>
        <bgColor indexed="64"/>
      </patternFill>
    </fill>
    <fill>
      <patternFill patternType="solid">
        <fgColor rgb="FFB5C7D3"/>
        <bgColor indexed="64"/>
      </patternFill>
    </fill>
    <fill>
      <patternFill patternType="solid">
        <fgColor rgb="FFA3B4C4"/>
        <bgColor indexed="64"/>
      </patternFill>
    </fill>
    <fill>
      <patternFill patternType="solid">
        <fgColor rgb="FF9BABBB"/>
        <bgColor indexed="64"/>
      </patternFill>
    </fill>
    <fill>
      <patternFill patternType="solid">
        <fgColor rgb="FF677283"/>
        <bgColor indexed="64"/>
      </patternFill>
    </fill>
    <fill>
      <patternFill patternType="solid">
        <fgColor rgb="FF626879"/>
        <bgColor indexed="64"/>
      </patternFill>
    </fill>
    <fill>
      <patternFill patternType="solid">
        <fgColor rgb="FFB0B7BE"/>
        <bgColor indexed="64"/>
      </patternFill>
    </fill>
    <fill>
      <patternFill patternType="solid">
        <fgColor rgb="FF84898C"/>
        <bgColor indexed="64"/>
      </patternFill>
    </fill>
    <fill>
      <patternFill patternType="solid">
        <fgColor rgb="FF58646D"/>
        <bgColor indexed="64"/>
      </patternFill>
    </fill>
    <fill>
      <patternFill patternType="solid">
        <fgColor rgb="FF4E545B"/>
        <bgColor indexed="64"/>
      </patternFill>
    </fill>
    <fill>
      <patternFill patternType="solid">
        <fgColor rgb="FF46515A"/>
        <bgColor indexed="64"/>
      </patternFill>
    </fill>
    <fill>
      <patternFill patternType="solid">
        <fgColor rgb="FF34414E"/>
        <bgColor indexed="64"/>
      </patternFill>
    </fill>
    <fill>
      <patternFill patternType="solid">
        <fgColor rgb="FF2C333E"/>
        <bgColor indexed="64"/>
      </patternFill>
    </fill>
    <fill>
      <patternFill patternType="solid">
        <fgColor rgb="FF2C313D"/>
        <bgColor indexed="64"/>
      </patternFill>
    </fill>
    <fill>
      <patternFill patternType="solid">
        <fgColor rgb="FF272F38"/>
        <bgColor indexed="64"/>
      </patternFill>
    </fill>
    <fill>
      <patternFill patternType="solid">
        <fgColor rgb="FF323137"/>
        <bgColor indexed="64"/>
      </patternFill>
    </fill>
    <fill>
      <patternFill patternType="solid">
        <fgColor rgb="FF2D3036"/>
        <bgColor indexed="64"/>
      </patternFill>
    </fill>
    <fill>
      <patternFill patternType="solid">
        <fgColor rgb="FF2E2F36"/>
        <bgColor indexed="64"/>
      </patternFill>
    </fill>
    <fill>
      <patternFill patternType="solid">
        <fgColor rgb="FF262934"/>
        <bgColor indexed="64"/>
      </patternFill>
    </fill>
    <fill>
      <patternFill patternType="solid">
        <fgColor rgb="FFC6D2D2"/>
        <bgColor indexed="64"/>
      </patternFill>
    </fill>
    <fill>
      <patternFill patternType="solid">
        <fgColor rgb="FF98A0A5"/>
        <bgColor indexed="64"/>
      </patternFill>
    </fill>
    <fill>
      <patternFill patternType="solid">
        <fgColor rgb="FF8D8F8F"/>
        <bgColor indexed="64"/>
      </patternFill>
    </fill>
    <fill>
      <patternFill patternType="solid">
        <fgColor rgb="FF4A4B4D"/>
        <bgColor indexed="64"/>
      </patternFill>
    </fill>
    <fill>
      <patternFill patternType="solid">
        <fgColor rgb="FF434854"/>
        <bgColor indexed="64"/>
      </patternFill>
    </fill>
    <fill>
      <patternFill patternType="solid">
        <fgColor rgb="FF3C3F4A"/>
        <bgColor indexed="64"/>
      </patternFill>
    </fill>
    <fill>
      <patternFill patternType="solid">
        <fgColor rgb="FF323441"/>
        <bgColor indexed="64"/>
      </patternFill>
    </fill>
    <fill>
      <patternFill patternType="solid">
        <fgColor rgb="FF282B34"/>
        <bgColor indexed="64"/>
      </patternFill>
    </fill>
    <fill>
      <patternFill patternType="solid">
        <fgColor rgb="FF4E5055"/>
        <bgColor indexed="64"/>
      </patternFill>
    </fill>
    <fill>
      <patternFill patternType="solid">
        <fgColor rgb="FF41424A"/>
        <bgColor indexed="64"/>
      </patternFill>
    </fill>
    <fill>
      <patternFill patternType="solid">
        <fgColor rgb="FF2C2A33"/>
        <bgColor indexed="64"/>
      </patternFill>
    </fill>
    <fill>
      <patternFill patternType="solid">
        <fgColor rgb="FF363756"/>
        <bgColor indexed="64"/>
      </patternFill>
    </fill>
    <fill>
      <patternFill patternType="solid">
        <fgColor rgb="FF343148"/>
        <bgColor indexed="64"/>
      </patternFill>
    </fill>
    <fill>
      <patternFill patternType="solid">
        <fgColor rgb="FF2A293E"/>
        <bgColor indexed="64"/>
      </patternFill>
    </fill>
    <fill>
      <patternFill patternType="solid">
        <fgColor rgb="FF353A4C"/>
        <bgColor indexed="64"/>
      </patternFill>
    </fill>
    <fill>
      <patternFill patternType="solid">
        <fgColor rgb="FF3B3B48"/>
        <bgColor indexed="64"/>
      </patternFill>
    </fill>
    <fill>
      <patternFill patternType="solid">
        <fgColor rgb="FF2B2E43"/>
        <bgColor indexed="64"/>
      </patternFill>
    </fill>
    <fill>
      <patternFill patternType="solid">
        <fgColor rgb="FF2A2A35"/>
        <bgColor indexed="64"/>
      </patternFill>
    </fill>
    <fill>
      <patternFill patternType="solid">
        <fgColor rgb="FF2B3042"/>
        <bgColor indexed="64"/>
      </patternFill>
    </fill>
    <fill>
      <patternFill patternType="solid">
        <fgColor rgb="FF282D3C"/>
        <bgColor indexed="64"/>
      </patternFill>
    </fill>
    <fill>
      <patternFill patternType="solid">
        <fgColor rgb="FF2A3244"/>
        <bgColor indexed="64"/>
      </patternFill>
    </fill>
    <fill>
      <patternFill patternType="solid">
        <fgColor rgb="FF262B37"/>
        <bgColor indexed="64"/>
      </patternFill>
    </fill>
    <fill>
      <patternFill patternType="solid">
        <fgColor rgb="FF363B48"/>
        <bgColor indexed="64"/>
      </patternFill>
    </fill>
    <fill>
      <patternFill patternType="solid">
        <fgColor rgb="FF2F3441"/>
        <bgColor indexed="64"/>
      </patternFill>
    </fill>
    <fill>
      <patternFill patternType="solid">
        <fgColor rgb="FFA3BDD3"/>
        <bgColor indexed="64"/>
      </patternFill>
    </fill>
    <fill>
      <patternFill patternType="solid">
        <fgColor rgb="FFB5CEDF"/>
        <bgColor indexed="64"/>
      </patternFill>
    </fill>
    <fill>
      <patternFill patternType="solid">
        <fgColor rgb="FFA0BCD0"/>
        <bgColor indexed="64"/>
      </patternFill>
    </fill>
    <fill>
      <patternFill patternType="solid">
        <fgColor rgb="FF8699AB"/>
        <bgColor indexed="64"/>
      </patternFill>
    </fill>
    <fill>
      <patternFill patternType="solid">
        <fgColor rgb="FF8C9DAD"/>
        <bgColor indexed="64"/>
      </patternFill>
    </fill>
    <fill>
      <patternFill patternType="solid">
        <fgColor rgb="FF798EA4"/>
        <bgColor indexed="64"/>
      </patternFill>
    </fill>
    <fill>
      <patternFill patternType="solid">
        <fgColor rgb="FF66829A"/>
        <bgColor indexed="64"/>
      </patternFill>
    </fill>
    <fill>
      <patternFill patternType="solid">
        <fgColor rgb="FF59728E"/>
        <bgColor indexed="64"/>
      </patternFill>
    </fill>
    <fill>
      <patternFill patternType="solid">
        <fgColor rgb="FF557088"/>
        <bgColor indexed="64"/>
      </patternFill>
    </fill>
    <fill>
      <patternFill patternType="solid">
        <fgColor rgb="FF516B84"/>
        <bgColor indexed="64"/>
      </patternFill>
    </fill>
    <fill>
      <patternFill patternType="solid">
        <fgColor rgb="FF4A556B"/>
        <bgColor indexed="64"/>
      </patternFill>
    </fill>
    <fill>
      <patternFill patternType="solid">
        <fgColor rgb="FF5487A4"/>
        <bgColor indexed="64"/>
      </patternFill>
    </fill>
    <fill>
      <patternFill patternType="solid">
        <fgColor rgb="FF5B7E98"/>
        <bgColor indexed="64"/>
      </patternFill>
    </fill>
    <fill>
      <patternFill patternType="solid">
        <fgColor rgb="FF46647E"/>
        <bgColor indexed="64"/>
      </patternFill>
    </fill>
    <fill>
      <patternFill patternType="solid">
        <fgColor rgb="FF4B5B6E"/>
        <bgColor indexed="64"/>
      </patternFill>
    </fill>
    <fill>
      <patternFill patternType="solid">
        <fgColor rgb="FF8FADBD"/>
        <bgColor indexed="64"/>
      </patternFill>
    </fill>
    <fill>
      <patternFill patternType="solid">
        <fgColor rgb="FF5C899B"/>
        <bgColor indexed="64"/>
      </patternFill>
    </fill>
    <fill>
      <patternFill patternType="solid">
        <fgColor rgb="FF546477"/>
        <bgColor indexed="64"/>
      </patternFill>
    </fill>
    <fill>
      <patternFill patternType="solid">
        <fgColor rgb="FF5C798E"/>
        <bgColor indexed="64"/>
      </patternFill>
    </fill>
    <fill>
      <patternFill patternType="solid">
        <fgColor rgb="FF405D73"/>
        <bgColor indexed="64"/>
      </patternFill>
    </fill>
    <fill>
      <patternFill patternType="solid">
        <fgColor rgb="FF3C586B"/>
        <bgColor indexed="64"/>
      </patternFill>
    </fill>
    <fill>
      <patternFill patternType="solid">
        <fgColor rgb="FF39505C"/>
        <bgColor indexed="64"/>
      </patternFill>
    </fill>
    <fill>
      <patternFill patternType="solid">
        <fgColor rgb="FF3E4F5C"/>
        <bgColor indexed="64"/>
      </patternFill>
    </fill>
    <fill>
      <patternFill patternType="solid">
        <fgColor rgb="FF123955"/>
        <bgColor indexed="64"/>
      </patternFill>
    </fill>
    <fill>
      <patternFill patternType="solid">
        <fgColor rgb="FF274357"/>
        <bgColor indexed="64"/>
      </patternFill>
    </fill>
    <fill>
      <patternFill patternType="solid">
        <fgColor rgb="FF203E4A"/>
        <bgColor indexed="64"/>
      </patternFill>
    </fill>
    <fill>
      <patternFill patternType="solid">
        <fgColor rgb="FFB5CED4"/>
        <bgColor indexed="64"/>
      </patternFill>
    </fill>
    <fill>
      <patternFill patternType="solid">
        <fgColor rgb="FFA9C0CB"/>
        <bgColor indexed="64"/>
      </patternFill>
    </fill>
    <fill>
      <patternFill patternType="solid">
        <fgColor rgb="FF9EC1CC"/>
        <bgColor indexed="64"/>
      </patternFill>
    </fill>
    <fill>
      <patternFill patternType="solid">
        <fgColor rgb="FFA2B9C2"/>
        <bgColor indexed="64"/>
      </patternFill>
    </fill>
    <fill>
      <patternFill patternType="solid">
        <fgColor rgb="FF879BA3"/>
        <bgColor indexed="64"/>
      </patternFill>
    </fill>
    <fill>
      <patternFill patternType="solid">
        <fgColor rgb="FF7F8793"/>
        <bgColor indexed="64"/>
      </patternFill>
    </fill>
    <fill>
      <patternFill patternType="solid">
        <fgColor rgb="FF748995"/>
        <bgColor indexed="64"/>
      </patternFill>
    </fill>
    <fill>
      <patternFill patternType="solid">
        <fgColor rgb="FF5C6D7C"/>
        <bgColor indexed="64"/>
      </patternFill>
    </fill>
    <fill>
      <patternFill patternType="solid">
        <fgColor rgb="FFA2B6B9"/>
        <bgColor indexed="64"/>
      </patternFill>
    </fill>
    <fill>
      <patternFill patternType="solid">
        <fgColor rgb="FF9EB6B8"/>
        <bgColor indexed="64"/>
      </patternFill>
    </fill>
    <fill>
      <patternFill patternType="solid">
        <fgColor rgb="FF769DA6"/>
        <bgColor indexed="64"/>
      </patternFill>
    </fill>
    <fill>
      <patternFill patternType="solid">
        <fgColor rgb="FF829CA5"/>
        <bgColor indexed="64"/>
      </patternFill>
    </fill>
    <fill>
      <patternFill patternType="solid">
        <fgColor rgb="FF86A1A9"/>
        <bgColor indexed="64"/>
      </patternFill>
    </fill>
    <fill>
      <patternFill patternType="solid">
        <fgColor rgb="FF6D8994"/>
        <bgColor indexed="64"/>
      </patternFill>
    </fill>
    <fill>
      <patternFill patternType="solid">
        <fgColor rgb="FF577284"/>
        <bgColor indexed="64"/>
      </patternFill>
    </fill>
    <fill>
      <patternFill patternType="solid">
        <fgColor rgb="FFA9CADA"/>
        <bgColor indexed="64"/>
      </patternFill>
    </fill>
    <fill>
      <patternFill patternType="solid">
        <fgColor rgb="FF9DC3D4"/>
        <bgColor indexed="64"/>
      </patternFill>
    </fill>
    <fill>
      <patternFill patternType="solid">
        <fgColor rgb="FF72A8BA"/>
        <bgColor indexed="64"/>
      </patternFill>
    </fill>
    <fill>
      <patternFill patternType="solid">
        <fgColor rgb="FF52A2B4"/>
        <bgColor indexed="64"/>
      </patternFill>
    </fill>
    <fill>
      <patternFill patternType="solid">
        <fgColor rgb="FFA5C5D9"/>
        <bgColor indexed="64"/>
      </patternFill>
    </fill>
    <fill>
      <patternFill patternType="solid">
        <fgColor rgb="FF8ABAD3"/>
        <bgColor indexed="64"/>
      </patternFill>
    </fill>
    <fill>
      <patternFill patternType="solid">
        <fgColor rgb="FF5CACCE"/>
        <bgColor indexed="64"/>
      </patternFill>
    </fill>
    <fill>
      <patternFill patternType="solid">
        <fgColor rgb="FF4CA5C7"/>
        <bgColor indexed="64"/>
      </patternFill>
    </fill>
    <fill>
      <patternFill patternType="solid">
        <fgColor rgb="FF3CADD4"/>
        <bgColor indexed="64"/>
      </patternFill>
    </fill>
    <fill>
      <patternFill patternType="solid">
        <fgColor rgb="FF78BDD4"/>
        <bgColor indexed="64"/>
      </patternFill>
    </fill>
    <fill>
      <patternFill patternType="solid">
        <fgColor rgb="FF5BACC3"/>
        <bgColor indexed="64"/>
      </patternFill>
    </fill>
    <fill>
      <patternFill patternType="solid">
        <fgColor rgb="FF38AFCD"/>
        <bgColor indexed="64"/>
      </patternFill>
    </fill>
    <fill>
      <patternFill patternType="solid">
        <fgColor rgb="FF14A3C7"/>
        <bgColor indexed="64"/>
      </patternFill>
    </fill>
    <fill>
      <patternFill patternType="solid">
        <fgColor rgb="FF289DBE"/>
        <bgColor indexed="64"/>
      </patternFill>
    </fill>
    <fill>
      <patternFill patternType="solid">
        <fgColor rgb="FF3686A0"/>
        <bgColor indexed="64"/>
      </patternFill>
    </fill>
    <fill>
      <patternFill patternType="solid">
        <fgColor rgb="FF157EA0"/>
        <bgColor indexed="64"/>
      </patternFill>
    </fill>
    <fill>
      <patternFill patternType="solid">
        <fgColor rgb="FF1478A7"/>
        <bgColor indexed="64"/>
      </patternFill>
    </fill>
    <fill>
      <patternFill patternType="solid">
        <fgColor rgb="FF4ABBD5"/>
        <bgColor indexed="64"/>
      </patternFill>
    </fill>
    <fill>
      <patternFill patternType="solid">
        <fgColor rgb="FF00B1D2"/>
        <bgColor indexed="64"/>
      </patternFill>
    </fill>
    <fill>
      <patternFill patternType="solid">
        <fgColor rgb="FF0088B0"/>
        <bgColor indexed="64"/>
      </patternFill>
    </fill>
    <fill>
      <patternFill patternType="solid">
        <fgColor rgb="FF008DB9"/>
        <bgColor indexed="64"/>
      </patternFill>
    </fill>
    <fill>
      <patternFill patternType="solid">
        <fgColor rgb="FF0087B6"/>
        <bgColor indexed="64"/>
      </patternFill>
    </fill>
    <fill>
      <patternFill patternType="solid">
        <fgColor rgb="FF007BAA"/>
        <bgColor indexed="64"/>
      </patternFill>
    </fill>
    <fill>
      <patternFill patternType="solid">
        <fgColor rgb="FF0074A8"/>
        <bgColor indexed="64"/>
      </patternFill>
    </fill>
    <fill>
      <patternFill patternType="solid">
        <fgColor rgb="FF008CC1"/>
        <bgColor indexed="64"/>
      </patternFill>
    </fill>
    <fill>
      <patternFill patternType="solid">
        <fgColor rgb="FF0084BD"/>
        <bgColor indexed="64"/>
      </patternFill>
    </fill>
    <fill>
      <patternFill patternType="solid">
        <fgColor rgb="FF007EB1"/>
        <bgColor indexed="64"/>
      </patternFill>
    </fill>
    <fill>
      <patternFill patternType="solid">
        <fgColor rgb="FF0086BB"/>
        <bgColor indexed="64"/>
      </patternFill>
    </fill>
    <fill>
      <patternFill patternType="solid">
        <fgColor rgb="FF007BB2"/>
        <bgColor indexed="64"/>
      </patternFill>
    </fill>
    <fill>
      <patternFill patternType="solid">
        <fgColor rgb="FF0077B3"/>
        <bgColor indexed="64"/>
      </patternFill>
    </fill>
    <fill>
      <patternFill patternType="solid">
        <fgColor rgb="FF0075AF"/>
        <bgColor indexed="64"/>
      </patternFill>
    </fill>
    <fill>
      <patternFill patternType="solid">
        <fgColor rgb="FF0072B5"/>
        <bgColor indexed="64"/>
      </patternFill>
    </fill>
    <fill>
      <patternFill patternType="solid">
        <fgColor rgb="FF0075B3"/>
        <bgColor indexed="64"/>
      </patternFill>
    </fill>
    <fill>
      <patternFill patternType="solid">
        <fgColor rgb="FF0061A3"/>
        <bgColor indexed="64"/>
      </patternFill>
    </fill>
    <fill>
      <patternFill patternType="solid">
        <fgColor rgb="FF00589B"/>
        <bgColor indexed="64"/>
      </patternFill>
    </fill>
    <fill>
      <patternFill patternType="solid">
        <fgColor rgb="FF005A92"/>
        <bgColor indexed="64"/>
      </patternFill>
    </fill>
    <fill>
      <patternFill patternType="solid">
        <fgColor rgb="FF266691"/>
        <bgColor indexed="64"/>
      </patternFill>
    </fill>
    <fill>
      <patternFill patternType="solid">
        <fgColor rgb="FF305679"/>
        <bgColor indexed="64"/>
      </patternFill>
    </fill>
    <fill>
      <patternFill patternType="solid">
        <fgColor rgb="FFBCD3D5"/>
        <bgColor indexed="64"/>
      </patternFill>
    </fill>
    <fill>
      <patternFill patternType="solid">
        <fgColor rgb="FFAAD5DB"/>
        <bgColor indexed="64"/>
      </patternFill>
    </fill>
    <fill>
      <patternFill patternType="solid">
        <fgColor rgb="FFB2D4DD"/>
        <bgColor indexed="64"/>
      </patternFill>
    </fill>
    <fill>
      <patternFill patternType="solid">
        <fgColor rgb="FFA5CFD5"/>
        <bgColor indexed="64"/>
      </patternFill>
    </fill>
    <fill>
      <patternFill patternType="solid">
        <fgColor rgb="FF95C0CB"/>
        <bgColor indexed="64"/>
      </patternFill>
    </fill>
    <fill>
      <patternFill patternType="solid">
        <fgColor rgb="FFA1C8DB"/>
        <bgColor indexed="64"/>
      </patternFill>
    </fill>
    <fill>
      <patternFill patternType="solid">
        <fgColor rgb="FF87C2D4"/>
        <bgColor indexed="64"/>
      </patternFill>
    </fill>
    <fill>
      <patternFill patternType="solid">
        <fgColor rgb="FF88C3D0"/>
        <bgColor indexed="64"/>
      </patternFill>
    </fill>
    <fill>
      <patternFill patternType="solid">
        <fgColor rgb="FFCBDCDF"/>
        <bgColor indexed="64"/>
      </patternFill>
    </fill>
    <fill>
      <patternFill patternType="solid">
        <fgColor rgb="FFC9DCDC"/>
        <bgColor indexed="64"/>
      </patternFill>
    </fill>
    <fill>
      <patternFill patternType="solid">
        <fgColor rgb="FFC8E0E0"/>
        <bgColor indexed="64"/>
      </patternFill>
    </fill>
    <fill>
      <patternFill patternType="solid">
        <fgColor rgb="FF99C1CC"/>
        <bgColor indexed="64"/>
      </patternFill>
    </fill>
    <fill>
      <patternFill patternType="solid">
        <fgColor rgb="FF76AFB6"/>
        <bgColor indexed="64"/>
      </patternFill>
    </fill>
    <fill>
      <patternFill patternType="solid">
        <fgColor rgb="FF6F9FA9"/>
        <bgColor indexed="64"/>
      </patternFill>
    </fill>
    <fill>
      <patternFill patternType="solid">
        <fgColor rgb="FF648589"/>
        <bgColor indexed="64"/>
      </patternFill>
    </fill>
    <fill>
      <patternFill patternType="solid">
        <fgColor rgb="FFCCDAD7"/>
        <bgColor indexed="64"/>
      </patternFill>
    </fill>
    <fill>
      <patternFill patternType="solid">
        <fgColor rgb="FFC4D6D3"/>
        <bgColor indexed="64"/>
      </patternFill>
    </fill>
    <fill>
      <patternFill patternType="solid">
        <fgColor rgb="FFBFCDCC"/>
        <bgColor indexed="64"/>
      </patternFill>
    </fill>
    <fill>
      <patternFill patternType="solid">
        <fgColor rgb="FFBCC8C6"/>
        <bgColor indexed="64"/>
      </patternFill>
    </fill>
    <fill>
      <patternFill patternType="solid">
        <fgColor rgb="FFB4C8C2"/>
        <bgColor indexed="64"/>
      </patternFill>
    </fill>
    <fill>
      <patternFill patternType="solid">
        <fgColor rgb="FF99AEAE"/>
        <bgColor indexed="64"/>
      </patternFill>
    </fill>
    <fill>
      <patternFill patternType="solid">
        <fgColor rgb="FF89ACAC"/>
        <bgColor indexed="64"/>
      </patternFill>
    </fill>
    <fill>
      <patternFill patternType="solid">
        <fgColor rgb="FFC6E3E1"/>
        <bgColor indexed="64"/>
      </patternFill>
    </fill>
    <fill>
      <patternFill patternType="solid">
        <fgColor rgb="FFB0D3D1"/>
        <bgColor indexed="64"/>
      </patternFill>
    </fill>
    <fill>
      <patternFill patternType="solid">
        <fgColor rgb="FF9CC2C5"/>
        <bgColor indexed="64"/>
      </patternFill>
    </fill>
    <fill>
      <patternFill patternType="solid">
        <fgColor rgb="FF87B9BC"/>
        <bgColor indexed="64"/>
      </patternFill>
    </fill>
    <fill>
      <patternFill patternType="solid">
        <fgColor rgb="FF6BAAAE"/>
        <bgColor indexed="64"/>
      </patternFill>
    </fill>
    <fill>
      <patternFill patternType="solid">
        <fgColor rgb="FF60A0A3"/>
        <bgColor indexed="64"/>
      </patternFill>
    </fill>
    <fill>
      <patternFill patternType="solid">
        <fgColor rgb="FFC3DBD4"/>
        <bgColor indexed="64"/>
      </patternFill>
    </fill>
    <fill>
      <patternFill patternType="solid">
        <fgColor rgb="FFB8E2DC"/>
        <bgColor indexed="64"/>
      </patternFill>
    </fill>
    <fill>
      <patternFill patternType="solid">
        <fgColor rgb="FFC3E9E4"/>
        <bgColor indexed="64"/>
      </patternFill>
    </fill>
    <fill>
      <patternFill patternType="solid">
        <fgColor rgb="FFBCE3DF"/>
        <bgColor indexed="64"/>
      </patternFill>
    </fill>
    <fill>
      <patternFill patternType="solid">
        <fgColor rgb="FFACDFDD"/>
        <bgColor indexed="64"/>
      </patternFill>
    </fill>
    <fill>
      <patternFill patternType="solid">
        <fgColor rgb="FF9FD9D7"/>
        <bgColor indexed="64"/>
      </patternFill>
    </fill>
    <fill>
      <patternFill patternType="solid">
        <fgColor rgb="FF85CED1"/>
        <bgColor indexed="64"/>
      </patternFill>
    </fill>
    <fill>
      <patternFill patternType="solid">
        <fgColor rgb="FF7BC4C4"/>
        <bgColor indexed="64"/>
      </patternFill>
    </fill>
    <fill>
      <patternFill patternType="solid">
        <fgColor rgb="FFCFDFDB"/>
        <bgColor indexed="64"/>
      </patternFill>
    </fill>
    <fill>
      <patternFill patternType="solid">
        <fgColor rgb="FFA8C0BB"/>
        <bgColor indexed="64"/>
      </patternFill>
    </fill>
    <fill>
      <patternFill patternType="solid">
        <fgColor rgb="FFA3CCC9"/>
        <bgColor indexed="64"/>
      </patternFill>
    </fill>
    <fill>
      <patternFill patternType="solid">
        <fgColor rgb="FF649B9E"/>
        <bgColor indexed="64"/>
      </patternFill>
    </fill>
    <fill>
      <patternFill patternType="solid">
        <fgColor rgb="FF61AAB1"/>
        <bgColor indexed="64"/>
      </patternFill>
    </fill>
    <fill>
      <patternFill patternType="solid">
        <fgColor rgb="FF5D9CA4"/>
        <bgColor indexed="64"/>
      </patternFill>
    </fill>
    <fill>
      <patternFill patternType="solid">
        <fgColor rgb="FF4C7E86"/>
        <bgColor indexed="64"/>
      </patternFill>
    </fill>
    <fill>
      <patternFill patternType="solid">
        <fgColor rgb="FF426972"/>
        <bgColor indexed="64"/>
      </patternFill>
    </fill>
    <fill>
      <patternFill patternType="solid">
        <fgColor rgb="FFA5BCBB"/>
        <bgColor indexed="64"/>
      </patternFill>
    </fill>
    <fill>
      <patternFill patternType="solid">
        <fgColor rgb="FF76A7AB"/>
        <bgColor indexed="64"/>
      </patternFill>
    </fill>
    <fill>
      <patternFill patternType="solid">
        <fgColor rgb="FF6D9192"/>
        <bgColor indexed="64"/>
      </patternFill>
    </fill>
    <fill>
      <patternFill patternType="solid">
        <fgColor rgb="FF558F91"/>
        <bgColor indexed="64"/>
      </patternFill>
    </fill>
    <fill>
      <patternFill patternType="solid">
        <fgColor rgb="FF478589"/>
        <bgColor indexed="64"/>
      </patternFill>
    </fill>
    <fill>
      <patternFill patternType="solid">
        <fgColor rgb="FF486B67"/>
        <bgColor indexed="64"/>
      </patternFill>
    </fill>
    <fill>
      <patternFill patternType="solid">
        <fgColor rgb="FF567572"/>
        <bgColor indexed="64"/>
      </patternFill>
    </fill>
    <fill>
      <patternFill patternType="solid">
        <fgColor rgb="FF8A9992"/>
        <bgColor indexed="64"/>
      </patternFill>
    </fill>
    <fill>
      <patternFill patternType="solid">
        <fgColor rgb="FF95A69F"/>
        <bgColor indexed="64"/>
      </patternFill>
    </fill>
    <fill>
      <patternFill patternType="solid">
        <fgColor rgb="FF90A8A4"/>
        <bgColor indexed="64"/>
      </patternFill>
    </fill>
    <fill>
      <patternFill patternType="solid">
        <fgColor rgb="FF658C88"/>
        <bgColor indexed="64"/>
      </patternFill>
    </fill>
    <fill>
      <patternFill patternType="solid">
        <fgColor rgb="FF6A8988"/>
        <bgColor indexed="64"/>
      </patternFill>
    </fill>
    <fill>
      <patternFill patternType="solid">
        <fgColor rgb="FF536D70"/>
        <bgColor indexed="64"/>
      </patternFill>
    </fill>
    <fill>
      <patternFill patternType="solid">
        <fgColor rgb="FF4C6969"/>
        <bgColor indexed="64"/>
      </patternFill>
    </fill>
    <fill>
      <patternFill patternType="solid">
        <fgColor rgb="FF8C9FA1"/>
        <bgColor indexed="64"/>
      </patternFill>
    </fill>
    <fill>
      <patternFill patternType="solid">
        <fgColor rgb="FF8A9A9A"/>
        <bgColor indexed="64"/>
      </patternFill>
    </fill>
    <fill>
      <patternFill patternType="solid">
        <fgColor rgb="FF8F9E9D"/>
        <bgColor indexed="64"/>
      </patternFill>
    </fill>
    <fill>
      <patternFill patternType="solid">
        <fgColor rgb="FF7A898F"/>
        <bgColor indexed="64"/>
      </patternFill>
    </fill>
    <fill>
      <patternFill patternType="solid">
        <fgColor rgb="FF6E8082"/>
        <bgColor indexed="64"/>
      </patternFill>
    </fill>
    <fill>
      <patternFill patternType="solid">
        <fgColor rgb="FF697A7E"/>
        <bgColor indexed="64"/>
      </patternFill>
    </fill>
    <fill>
      <patternFill patternType="solid">
        <fgColor rgb="FF5F7278"/>
        <bgColor indexed="64"/>
      </patternFill>
    </fill>
    <fill>
      <patternFill patternType="solid">
        <fgColor rgb="FF8A9691"/>
        <bgColor indexed="64"/>
      </patternFill>
    </fill>
    <fill>
      <patternFill patternType="solid">
        <fgColor rgb="FF7C8C87"/>
        <bgColor indexed="64"/>
      </patternFill>
    </fill>
    <fill>
      <patternFill patternType="solid">
        <fgColor rgb="FF6B7169"/>
        <bgColor indexed="64"/>
      </patternFill>
    </fill>
    <fill>
      <patternFill patternType="solid">
        <fgColor rgb="FF55584C"/>
        <bgColor indexed="64"/>
      </patternFill>
    </fill>
    <fill>
      <patternFill patternType="solid">
        <fgColor rgb="FF576664"/>
        <bgColor indexed="64"/>
      </patternFill>
    </fill>
    <fill>
      <patternFill patternType="solid">
        <fgColor rgb="FF556962"/>
        <bgColor indexed="64"/>
      </patternFill>
    </fill>
    <fill>
      <patternFill patternType="solid">
        <fgColor rgb="FF464E4D"/>
        <bgColor indexed="64"/>
      </patternFill>
    </fill>
    <fill>
      <patternFill patternType="solid">
        <fgColor rgb="FF303D3C"/>
        <bgColor indexed="64"/>
      </patternFill>
    </fill>
    <fill>
      <patternFill patternType="solid">
        <fgColor rgb="FF3A5C6E"/>
        <bgColor indexed="64"/>
      </patternFill>
    </fill>
    <fill>
      <patternFill patternType="solid">
        <fgColor rgb="FF006380"/>
        <bgColor indexed="64"/>
      </patternFill>
    </fill>
    <fill>
      <patternFill patternType="solid">
        <fgColor rgb="FF1F6680"/>
        <bgColor indexed="64"/>
      </patternFill>
    </fill>
    <fill>
      <patternFill patternType="solid">
        <fgColor rgb="FF005871"/>
        <bgColor indexed="64"/>
      </patternFill>
    </fill>
    <fill>
      <patternFill patternType="solid">
        <fgColor rgb="FF0B5369"/>
        <bgColor indexed="64"/>
      </patternFill>
    </fill>
    <fill>
      <patternFill patternType="solid">
        <fgColor rgb="FF18576C"/>
        <bgColor indexed="64"/>
      </patternFill>
    </fill>
    <fill>
      <patternFill patternType="solid">
        <fgColor rgb="FF1F495B"/>
        <bgColor indexed="64"/>
      </patternFill>
    </fill>
    <fill>
      <patternFill patternType="solid">
        <fgColor rgb="FF4E6E81"/>
        <bgColor indexed="64"/>
      </patternFill>
    </fill>
    <fill>
      <patternFill patternType="solid">
        <fgColor rgb="FF35637C"/>
        <bgColor indexed="64"/>
      </patternFill>
    </fill>
    <fill>
      <patternFill patternType="solid">
        <fgColor rgb="FF3B5F78"/>
        <bgColor indexed="64"/>
      </patternFill>
    </fill>
    <fill>
      <patternFill patternType="solid">
        <fgColor rgb="FF325B74"/>
        <bgColor indexed="64"/>
      </patternFill>
    </fill>
    <fill>
      <patternFill patternType="solid">
        <fgColor rgb="FF09577B"/>
        <bgColor indexed="64"/>
      </patternFill>
    </fill>
    <fill>
      <patternFill patternType="solid">
        <fgColor rgb="FF005780"/>
        <bgColor indexed="64"/>
      </patternFill>
    </fill>
    <fill>
      <patternFill patternType="solid">
        <fgColor rgb="FF005E7D"/>
        <bgColor indexed="64"/>
      </patternFill>
    </fill>
    <fill>
      <patternFill patternType="solid">
        <fgColor rgb="FF0F4E67"/>
        <bgColor indexed="64"/>
      </patternFill>
    </fill>
    <fill>
      <patternFill patternType="solid">
        <fgColor rgb="FF1B5366"/>
        <bgColor indexed="64"/>
      </patternFill>
    </fill>
    <fill>
      <patternFill patternType="solid">
        <fgColor rgb="FF2A5C6A"/>
        <bgColor indexed="64"/>
      </patternFill>
    </fill>
    <fill>
      <patternFill patternType="solid">
        <fgColor rgb="FF1F595C"/>
        <bgColor indexed="64"/>
      </patternFill>
    </fill>
    <fill>
      <patternFill patternType="solid">
        <fgColor rgb="FF33565E"/>
        <bgColor indexed="64"/>
      </patternFill>
    </fill>
    <fill>
      <patternFill patternType="solid">
        <fgColor rgb="FF32575D"/>
        <bgColor indexed="64"/>
      </patternFill>
    </fill>
    <fill>
      <patternFill patternType="solid">
        <fgColor rgb="FF274E55"/>
        <bgColor indexed="64"/>
      </patternFill>
    </fill>
    <fill>
      <patternFill patternType="solid">
        <fgColor rgb="FF64A1AD"/>
        <bgColor indexed="64"/>
      </patternFill>
    </fill>
    <fill>
      <patternFill patternType="solid">
        <fgColor rgb="FF70A4B0"/>
        <bgColor indexed="64"/>
      </patternFill>
    </fill>
    <fill>
      <patternFill patternType="solid">
        <fgColor rgb="FF6198AE"/>
        <bgColor indexed="64"/>
      </patternFill>
    </fill>
    <fill>
      <patternFill patternType="solid">
        <fgColor rgb="FF3C7D90"/>
        <bgColor indexed="64"/>
      </patternFill>
    </fill>
    <fill>
      <patternFill patternType="solid">
        <fgColor rgb="FF47788A"/>
        <bgColor indexed="64"/>
      </patternFill>
    </fill>
    <fill>
      <patternFill patternType="solid">
        <fgColor rgb="FF436573"/>
        <bgColor indexed="64"/>
      </patternFill>
    </fill>
    <fill>
      <patternFill patternType="solid">
        <fgColor rgb="FF2D6471"/>
        <bgColor indexed="64"/>
      </patternFill>
    </fill>
    <fill>
      <patternFill patternType="solid">
        <fgColor rgb="FF006175"/>
        <bgColor indexed="64"/>
      </patternFill>
    </fill>
    <fill>
      <patternFill patternType="solid">
        <fgColor rgb="FF008799"/>
        <bgColor indexed="64"/>
      </patternFill>
    </fill>
    <fill>
      <patternFill patternType="solid">
        <fgColor rgb="FF00859C"/>
        <bgColor indexed="64"/>
      </patternFill>
    </fill>
    <fill>
      <patternFill patternType="solid">
        <fgColor rgb="FF00849F"/>
        <bgColor indexed="64"/>
      </patternFill>
    </fill>
    <fill>
      <patternFill patternType="solid">
        <fgColor rgb="FF00819D"/>
        <bgColor indexed="64"/>
      </patternFill>
    </fill>
    <fill>
      <patternFill patternType="solid">
        <fgColor rgb="FF00758F"/>
        <bgColor indexed="64"/>
      </patternFill>
    </fill>
    <fill>
      <patternFill patternType="solid">
        <fgColor rgb="FF00698B"/>
        <bgColor indexed="64"/>
      </patternFill>
    </fill>
    <fill>
      <patternFill patternType="solid">
        <fgColor rgb="FF83C5CD"/>
        <bgColor indexed="64"/>
      </patternFill>
    </fill>
    <fill>
      <patternFill patternType="solid">
        <fgColor rgb="FF58C9D4"/>
        <bgColor indexed="64"/>
      </patternFill>
    </fill>
    <fill>
      <patternFill patternType="solid">
        <fgColor rgb="FF44BBCA"/>
        <bgColor indexed="64"/>
      </patternFill>
    </fill>
    <fill>
      <patternFill patternType="solid">
        <fgColor rgb="FF32BECC"/>
        <bgColor indexed="64"/>
      </patternFill>
    </fill>
    <fill>
      <patternFill patternType="solid">
        <fgColor rgb="FF00ABC0"/>
        <bgColor indexed="64"/>
      </patternFill>
    </fill>
    <fill>
      <patternFill patternType="solid">
        <fgColor rgb="FF009DAE"/>
        <bgColor indexed="64"/>
      </patternFill>
    </fill>
    <fill>
      <patternFill patternType="solid">
        <fgColor rgb="FF007A8E"/>
        <bgColor indexed="64"/>
      </patternFill>
    </fill>
    <fill>
      <patternFill patternType="solid">
        <fgColor rgb="FF67BCB3"/>
        <bgColor indexed="64"/>
      </patternFill>
    </fill>
    <fill>
      <patternFill patternType="solid">
        <fgColor rgb="FF53B0AE"/>
        <bgColor indexed="64"/>
      </patternFill>
    </fill>
    <fill>
      <patternFill patternType="solid">
        <fgColor rgb="FF279D9F"/>
        <bgColor indexed="64"/>
      </patternFill>
    </fill>
    <fill>
      <patternFill patternType="solid">
        <fgColor rgb="FF008C96"/>
        <bgColor indexed="64"/>
      </patternFill>
    </fill>
    <fill>
      <patternFill patternType="solid">
        <fgColor rgb="FF008491"/>
        <bgColor indexed="64"/>
      </patternFill>
    </fill>
    <fill>
      <patternFill patternType="solid">
        <fgColor rgb="FF1A7F8E"/>
        <bgColor indexed="64"/>
      </patternFill>
    </fill>
    <fill>
      <patternFill patternType="solid">
        <fgColor rgb="FF097988"/>
        <bgColor indexed="64"/>
      </patternFill>
    </fill>
    <fill>
      <patternFill patternType="solid">
        <fgColor rgb="FF81D7D3"/>
        <bgColor indexed="64"/>
      </patternFill>
    </fill>
    <fill>
      <patternFill patternType="solid">
        <fgColor rgb="FF00AAA9"/>
        <bgColor indexed="64"/>
      </patternFill>
    </fill>
    <fill>
      <patternFill patternType="solid">
        <fgColor rgb="FF009499"/>
        <bgColor indexed="64"/>
      </patternFill>
    </fill>
    <fill>
      <patternFill patternType="solid">
        <fgColor rgb="FF008786"/>
        <bgColor indexed="64"/>
      </patternFill>
    </fill>
    <fill>
      <patternFill patternType="solid">
        <fgColor rgb="FF008583"/>
        <bgColor indexed="64"/>
      </patternFill>
    </fill>
    <fill>
      <patternFill patternType="solid">
        <fgColor rgb="FF008381"/>
        <bgColor indexed="64"/>
      </patternFill>
    </fill>
    <fill>
      <patternFill patternType="solid">
        <fgColor rgb="FF008684"/>
        <bgColor indexed="64"/>
      </patternFill>
    </fill>
    <fill>
      <patternFill patternType="solid">
        <fgColor rgb="FF3AB0A2"/>
        <bgColor indexed="64"/>
      </patternFill>
    </fill>
    <fill>
      <patternFill patternType="solid">
        <fgColor rgb="FF4D9E9A"/>
        <bgColor indexed="64"/>
      </patternFill>
    </fill>
    <fill>
      <patternFill patternType="solid">
        <fgColor rgb="FF30A299"/>
        <bgColor indexed="64"/>
      </patternFill>
    </fill>
    <fill>
      <patternFill patternType="solid">
        <fgColor rgb="FF108780"/>
        <bgColor indexed="64"/>
      </patternFill>
    </fill>
    <fill>
      <patternFill patternType="solid">
        <fgColor rgb="FF007C7A"/>
        <bgColor indexed="64"/>
      </patternFill>
    </fill>
    <fill>
      <patternFill patternType="solid">
        <fgColor rgb="FF006D70"/>
        <bgColor indexed="64"/>
      </patternFill>
    </fill>
    <fill>
      <patternFill patternType="solid">
        <fgColor rgb="FF00AF9F"/>
        <bgColor indexed="64"/>
      </patternFill>
    </fill>
    <fill>
      <patternFill patternType="solid">
        <fgColor rgb="FF00AF9D"/>
        <bgColor indexed="64"/>
      </patternFill>
    </fill>
    <fill>
      <patternFill patternType="solid">
        <fgColor rgb="FF008E80"/>
        <bgColor indexed="64"/>
      </patternFill>
    </fill>
    <fill>
      <patternFill patternType="solid">
        <fgColor rgb="FF009B8C"/>
        <bgColor indexed="64"/>
      </patternFill>
    </fill>
    <fill>
      <patternFill patternType="solid">
        <fgColor rgb="FF009288"/>
        <bgColor indexed="64"/>
      </patternFill>
    </fill>
    <fill>
      <patternFill patternType="solid">
        <fgColor rgb="FF007F7C"/>
        <bgColor indexed="64"/>
      </patternFill>
    </fill>
    <fill>
      <patternFill patternType="solid">
        <fgColor rgb="FF00736C"/>
        <bgColor indexed="64"/>
      </patternFill>
    </fill>
    <fill>
      <patternFill patternType="solid">
        <fgColor rgb="FF73A89E"/>
        <bgColor indexed="64"/>
      </patternFill>
    </fill>
    <fill>
      <patternFill patternType="solid">
        <fgColor rgb="FF619187"/>
        <bgColor indexed="64"/>
      </patternFill>
    </fill>
    <fill>
      <patternFill patternType="solid">
        <fgColor rgb="FF4F7C74"/>
        <bgColor indexed="64"/>
      </patternFill>
    </fill>
    <fill>
      <patternFill patternType="solid">
        <fgColor rgb="FF427D6D"/>
        <bgColor indexed="64"/>
      </patternFill>
    </fill>
    <fill>
      <patternFill patternType="solid">
        <fgColor rgb="FF29685F"/>
        <bgColor indexed="64"/>
      </patternFill>
    </fill>
    <fill>
      <patternFill patternType="solid">
        <fgColor rgb="FF29675C"/>
        <bgColor indexed="64"/>
      </patternFill>
    </fill>
    <fill>
      <patternFill patternType="solid">
        <fgColor rgb="FF035453"/>
        <bgColor indexed="64"/>
      </patternFill>
    </fill>
    <fill>
      <patternFill patternType="solid">
        <fgColor rgb="FF40A48E"/>
        <bgColor indexed="64"/>
      </patternFill>
    </fill>
    <fill>
      <patternFill patternType="solid">
        <fgColor rgb="FF149C88"/>
        <bgColor indexed="64"/>
      </patternFill>
    </fill>
    <fill>
      <patternFill patternType="solid">
        <fgColor rgb="FF007D69"/>
        <bgColor indexed="64"/>
      </patternFill>
    </fill>
    <fill>
      <patternFill patternType="solid">
        <fgColor rgb="FF0A6F69"/>
        <bgColor indexed="64"/>
      </patternFill>
    </fill>
    <fill>
      <patternFill patternType="solid">
        <fgColor rgb="FF226C63"/>
        <bgColor indexed="64"/>
      </patternFill>
    </fill>
    <fill>
      <patternFill patternType="solid">
        <fgColor rgb="FF00675B"/>
        <bgColor indexed="64"/>
      </patternFill>
    </fill>
    <fill>
      <patternFill patternType="solid">
        <fgColor rgb="FF005F56"/>
        <bgColor indexed="64"/>
      </patternFill>
    </fill>
    <fill>
      <patternFill patternType="solid">
        <fgColor rgb="FF6DA29E"/>
        <bgColor indexed="64"/>
      </patternFill>
    </fill>
    <fill>
      <patternFill patternType="solid">
        <fgColor rgb="FF599F99"/>
        <bgColor indexed="64"/>
      </patternFill>
    </fill>
    <fill>
      <patternFill patternType="solid">
        <fgColor rgb="FF549F98"/>
        <bgColor indexed="64"/>
      </patternFill>
    </fill>
    <fill>
      <patternFill patternType="solid">
        <fgColor rgb="FF379190"/>
        <bgColor indexed="64"/>
      </patternFill>
    </fill>
    <fill>
      <patternFill patternType="solid">
        <fgColor rgb="FF358082"/>
        <bgColor indexed="64"/>
      </patternFill>
    </fill>
    <fill>
      <patternFill patternType="solid">
        <fgColor rgb="FF20706F"/>
        <bgColor indexed="64"/>
      </patternFill>
    </fill>
    <fill>
      <patternFill patternType="solid">
        <fgColor rgb="FF316C6B"/>
        <bgColor indexed="64"/>
      </patternFill>
    </fill>
    <fill>
      <patternFill patternType="solid">
        <fgColor rgb="FF36716F"/>
        <bgColor indexed="64"/>
      </patternFill>
    </fill>
    <fill>
      <patternFill patternType="solid">
        <fgColor rgb="FF005B5D"/>
        <bgColor indexed="64"/>
      </patternFill>
    </fill>
    <fill>
      <patternFill patternType="solid">
        <fgColor rgb="FF00656E"/>
        <bgColor indexed="64"/>
      </patternFill>
    </fill>
    <fill>
      <patternFill patternType="solid">
        <fgColor rgb="FF00656B"/>
        <bgColor indexed="64"/>
      </patternFill>
    </fill>
    <fill>
      <patternFill patternType="solid">
        <fgColor rgb="FF00585E"/>
        <bgColor indexed="64"/>
      </patternFill>
    </fill>
    <fill>
      <patternFill patternType="solid">
        <fgColor rgb="FF18454B"/>
        <bgColor indexed="64"/>
      </patternFill>
    </fill>
    <fill>
      <patternFill patternType="solid">
        <fgColor rgb="FF4E6866"/>
        <bgColor indexed="64"/>
      </patternFill>
    </fill>
    <fill>
      <patternFill patternType="solid">
        <fgColor rgb="FF405E5C"/>
        <bgColor indexed="64"/>
      </patternFill>
    </fill>
    <fill>
      <patternFill patternType="solid">
        <fgColor rgb="FF395551"/>
        <bgColor indexed="64"/>
      </patternFill>
    </fill>
    <fill>
      <patternFill patternType="solid">
        <fgColor rgb="FF213631"/>
        <bgColor indexed="64"/>
      </patternFill>
    </fill>
    <fill>
      <patternFill patternType="solid">
        <fgColor rgb="FF335959"/>
        <bgColor indexed="64"/>
      </patternFill>
    </fill>
    <fill>
      <patternFill patternType="solid">
        <fgColor rgb="FF255958"/>
        <bgColor indexed="64"/>
      </patternFill>
    </fill>
    <fill>
      <patternFill patternType="solid">
        <fgColor rgb="FF12403C"/>
        <bgColor indexed="64"/>
      </patternFill>
    </fill>
    <fill>
      <patternFill patternType="solid">
        <fgColor rgb="FF264A48"/>
        <bgColor indexed="64"/>
      </patternFill>
    </fill>
    <fill>
      <patternFill patternType="solid">
        <fgColor rgb="FF203B3D"/>
        <bgColor indexed="64"/>
      </patternFill>
    </fill>
    <fill>
      <patternFill patternType="solid">
        <fgColor rgb="FFD2E8E0"/>
        <bgColor indexed="64"/>
      </patternFill>
    </fill>
    <fill>
      <patternFill patternType="solid">
        <fgColor rgb="FFC3DDD6"/>
        <bgColor indexed="64"/>
      </patternFill>
    </fill>
    <fill>
      <patternFill patternType="solid">
        <fgColor rgb="FFC0DCCD"/>
        <bgColor indexed="64"/>
      </patternFill>
    </fill>
    <fill>
      <patternFill patternType="solid">
        <fgColor rgb="FF8EC5B6"/>
        <bgColor indexed="64"/>
      </patternFill>
    </fill>
    <fill>
      <patternFill patternType="solid">
        <fgColor rgb="FF81C3B4"/>
        <bgColor indexed="64"/>
      </patternFill>
    </fill>
    <fill>
      <patternFill patternType="solid">
        <fgColor rgb="FF76C1B2"/>
        <bgColor indexed="64"/>
      </patternFill>
    </fill>
    <fill>
      <patternFill patternType="solid">
        <fgColor rgb="FF7BB5A3"/>
        <bgColor indexed="64"/>
      </patternFill>
    </fill>
    <fill>
      <patternFill patternType="solid">
        <fgColor rgb="FFBAE1D3"/>
        <bgColor indexed="64"/>
      </patternFill>
    </fill>
    <fill>
      <patternFill patternType="solid">
        <fgColor rgb="FFAFDDCC"/>
        <bgColor indexed="64"/>
      </patternFill>
    </fill>
    <fill>
      <patternFill patternType="solid">
        <fgColor rgb="FF87D7BE"/>
        <bgColor indexed="64"/>
      </patternFill>
    </fill>
    <fill>
      <patternFill patternType="solid">
        <fgColor rgb="FF7ACCB8"/>
        <bgColor indexed="64"/>
      </patternFill>
    </fill>
    <fill>
      <patternFill patternType="solid">
        <fgColor rgb="FF77CFB7"/>
        <bgColor indexed="64"/>
      </patternFill>
    </fill>
    <fill>
      <patternFill patternType="solid">
        <fgColor rgb="FF55C6A9"/>
        <bgColor indexed="64"/>
      </patternFill>
    </fill>
    <fill>
      <patternFill patternType="solid">
        <fgColor rgb="FF64BFA4"/>
        <bgColor indexed="64"/>
      </patternFill>
    </fill>
    <fill>
      <patternFill patternType="solid">
        <fgColor rgb="FFC7E5DF"/>
        <bgColor indexed="64"/>
      </patternFill>
    </fill>
    <fill>
      <patternFill patternType="solid">
        <fgColor rgb="FFBAE5D6"/>
        <bgColor indexed="64"/>
      </patternFill>
    </fill>
    <fill>
      <patternFill patternType="solid">
        <fgColor rgb="FFA1D7C9"/>
        <bgColor indexed="64"/>
      </patternFill>
    </fill>
    <fill>
      <patternFill patternType="solid">
        <fgColor rgb="FF96DFCE"/>
        <bgColor indexed="64"/>
      </patternFill>
    </fill>
    <fill>
      <patternFill patternType="solid">
        <fgColor rgb="FF87D8C3"/>
        <bgColor indexed="64"/>
      </patternFill>
    </fill>
    <fill>
      <patternFill patternType="solid">
        <fgColor rgb="FF58C8B6"/>
        <bgColor indexed="64"/>
      </patternFill>
    </fill>
    <fill>
      <patternFill patternType="solid">
        <fgColor rgb="FF56BEAB"/>
        <bgColor indexed="64"/>
      </patternFill>
    </fill>
    <fill>
      <patternFill patternType="solid">
        <fgColor rgb="FF60C9B3"/>
        <bgColor indexed="64"/>
      </patternFill>
    </fill>
    <fill>
      <patternFill patternType="solid">
        <fgColor rgb="FF4BC3A8"/>
        <bgColor indexed="64"/>
      </patternFill>
    </fill>
    <fill>
      <patternFill patternType="solid">
        <fgColor rgb="FF00B89F"/>
        <bgColor indexed="64"/>
      </patternFill>
    </fill>
    <fill>
      <patternFill patternType="solid">
        <fgColor rgb="FF00AA92"/>
        <bgColor indexed="64"/>
      </patternFill>
    </fill>
    <fill>
      <patternFill patternType="solid">
        <fgColor rgb="FF00A28A"/>
        <bgColor indexed="64"/>
      </patternFill>
    </fill>
    <fill>
      <patternFill patternType="solid">
        <fgColor rgb="FF008778"/>
        <bgColor indexed="64"/>
      </patternFill>
    </fill>
    <fill>
      <patternFill patternType="solid">
        <fgColor rgb="FF009276"/>
        <bgColor indexed="64"/>
      </patternFill>
    </fill>
    <fill>
      <patternFill patternType="solid">
        <fgColor rgb="FF00B694"/>
        <bgColor indexed="64"/>
      </patternFill>
    </fill>
    <fill>
      <patternFill patternType="solid">
        <fgColor rgb="FF00A78B"/>
        <bgColor indexed="64"/>
      </patternFill>
    </fill>
    <fill>
      <patternFill patternType="solid">
        <fgColor rgb="FF009E82"/>
        <bgColor indexed="64"/>
      </patternFill>
    </fill>
    <fill>
      <patternFill patternType="solid">
        <fgColor rgb="FF00846B"/>
        <bgColor indexed="64"/>
      </patternFill>
    </fill>
    <fill>
      <patternFill patternType="solid">
        <fgColor rgb="FF006E5B"/>
        <bgColor indexed="64"/>
      </patternFill>
    </fill>
    <fill>
      <patternFill patternType="solid">
        <fgColor rgb="FF006B54"/>
        <bgColor indexed="64"/>
      </patternFill>
    </fill>
    <fill>
      <patternFill patternType="solid">
        <fgColor rgb="FFA9BDB1"/>
        <bgColor indexed="64"/>
      </patternFill>
    </fill>
    <fill>
      <patternFill patternType="solid">
        <fgColor rgb="FFA3B5A6"/>
        <bgColor indexed="64"/>
      </patternFill>
    </fill>
    <fill>
      <patternFill patternType="solid">
        <fgColor rgb="FF8C9C92"/>
        <bgColor indexed="64"/>
      </patternFill>
    </fill>
    <fill>
      <patternFill patternType="solid">
        <fgColor rgb="FF86A293"/>
        <bgColor indexed="64"/>
      </patternFill>
    </fill>
    <fill>
      <patternFill patternType="solid">
        <fgColor rgb="FF7E9285"/>
        <bgColor indexed="64"/>
      </patternFill>
    </fill>
    <fill>
      <patternFill patternType="solid">
        <fgColor rgb="FF818F84"/>
        <bgColor indexed="64"/>
      </patternFill>
    </fill>
    <fill>
      <patternFill patternType="solid">
        <fgColor rgb="FF616F65"/>
        <bgColor indexed="64"/>
      </patternFill>
    </fill>
    <fill>
      <patternFill patternType="solid">
        <fgColor rgb="FF5B7961"/>
        <bgColor indexed="64"/>
      </patternFill>
    </fill>
    <fill>
      <patternFill patternType="solid">
        <fgColor rgb="FF5B7763"/>
        <bgColor indexed="64"/>
      </patternFill>
    </fill>
    <fill>
      <patternFill patternType="solid">
        <fgColor rgb="FF4F6B58"/>
        <bgColor indexed="64"/>
      </patternFill>
    </fill>
    <fill>
      <patternFill patternType="solid">
        <fgColor rgb="FF3E6F58"/>
        <bgColor indexed="64"/>
      </patternFill>
    </fill>
    <fill>
      <patternFill patternType="solid">
        <fgColor rgb="FF325B51"/>
        <bgColor indexed="64"/>
      </patternFill>
    </fill>
    <fill>
      <patternFill patternType="solid">
        <fgColor rgb="FF334D41"/>
        <bgColor indexed="64"/>
      </patternFill>
    </fill>
    <fill>
      <patternFill patternType="solid">
        <fgColor rgb="FF717E6F"/>
        <bgColor indexed="64"/>
      </patternFill>
    </fill>
    <fill>
      <patternFill patternType="solid">
        <fgColor rgb="FF53665C"/>
        <bgColor indexed="64"/>
      </patternFill>
    </fill>
    <fill>
      <patternFill patternType="solid">
        <fgColor rgb="FF729B8B"/>
        <bgColor indexed="64"/>
      </patternFill>
    </fill>
    <fill>
      <patternFill patternType="solid">
        <fgColor rgb="FF578270"/>
        <bgColor indexed="64"/>
      </patternFill>
    </fill>
    <fill>
      <patternFill patternType="solid">
        <fgColor rgb="FF589F7E"/>
        <bgColor indexed="64"/>
      </patternFill>
    </fill>
    <fill>
      <patternFill patternType="solid">
        <fgColor rgb="FF3A725F"/>
        <bgColor indexed="64"/>
      </patternFill>
    </fill>
    <fill>
      <patternFill patternType="solid">
        <fgColor rgb="FF11574A"/>
        <bgColor indexed="64"/>
      </patternFill>
    </fill>
    <fill>
      <patternFill patternType="solid">
        <fgColor rgb="FF335749"/>
        <bgColor indexed="64"/>
      </patternFill>
    </fill>
    <fill>
      <patternFill patternType="solid">
        <fgColor rgb="FF43544B"/>
        <bgColor indexed="64"/>
      </patternFill>
    </fill>
    <fill>
      <patternFill patternType="solid">
        <fgColor rgb="FF3E6257"/>
        <bgColor indexed="64"/>
      </patternFill>
    </fill>
    <fill>
      <patternFill patternType="solid">
        <fgColor rgb="FF355048"/>
        <bgColor indexed="64"/>
      </patternFill>
    </fill>
    <fill>
      <patternFill patternType="solid">
        <fgColor rgb="FF3E524B"/>
        <bgColor indexed="64"/>
      </patternFill>
    </fill>
    <fill>
      <patternFill patternType="solid">
        <fgColor rgb="FF3C4E47"/>
        <bgColor indexed="64"/>
      </patternFill>
    </fill>
    <fill>
      <patternFill patternType="solid">
        <fgColor rgb="FF35463D"/>
        <bgColor indexed="64"/>
      </patternFill>
    </fill>
    <fill>
      <patternFill patternType="solid">
        <fgColor rgb="FF2E3D30"/>
        <bgColor indexed="64"/>
      </patternFill>
    </fill>
    <fill>
      <patternFill patternType="solid">
        <fgColor rgb="FF324241"/>
        <bgColor indexed="64"/>
      </patternFill>
    </fill>
    <fill>
      <patternFill patternType="solid">
        <fgColor rgb="FF807D6F"/>
        <bgColor indexed="64"/>
      </patternFill>
    </fill>
    <fill>
      <patternFill patternType="solid">
        <fgColor rgb="FF6E6E5C"/>
        <bgColor indexed="64"/>
      </patternFill>
    </fill>
    <fill>
      <patternFill patternType="solid">
        <fgColor rgb="FF50574C"/>
        <bgColor indexed="64"/>
      </patternFill>
    </fill>
    <fill>
      <patternFill patternType="solid">
        <fgColor rgb="FF3A4032"/>
        <bgColor indexed="64"/>
      </patternFill>
    </fill>
    <fill>
      <patternFill patternType="solid">
        <fgColor rgb="FF37413A"/>
        <bgColor indexed="64"/>
      </patternFill>
    </fill>
    <fill>
      <patternFill patternType="solid">
        <fgColor rgb="FF23312D"/>
        <bgColor indexed="64"/>
      </patternFill>
    </fill>
    <fill>
      <patternFill patternType="solid">
        <fgColor rgb="FF434237"/>
        <bgColor indexed="64"/>
      </patternFill>
    </fill>
    <fill>
      <patternFill patternType="solid">
        <fgColor rgb="FF444940"/>
        <bgColor indexed="64"/>
      </patternFill>
    </fill>
    <fill>
      <patternFill patternType="solid">
        <fgColor rgb="FF36362D"/>
        <bgColor indexed="64"/>
      </patternFill>
    </fill>
    <fill>
      <patternFill patternType="solid">
        <fgColor rgb="FFD1D5D0"/>
        <bgColor indexed="64"/>
      </patternFill>
    </fill>
    <fill>
      <patternFill patternType="solid">
        <fgColor rgb="FFC1CCC2"/>
        <bgColor indexed="64"/>
      </patternFill>
    </fill>
    <fill>
      <patternFill patternType="solid">
        <fgColor rgb="FFBFC8C3"/>
        <bgColor indexed="64"/>
      </patternFill>
    </fill>
    <fill>
      <patternFill patternType="solid">
        <fgColor rgb="FFBAC2BA"/>
        <bgColor indexed="64"/>
      </patternFill>
    </fill>
    <fill>
      <patternFill patternType="solid">
        <fgColor rgb="FFA5B2AA"/>
        <bgColor indexed="64"/>
      </patternFill>
    </fill>
    <fill>
      <patternFill patternType="solid">
        <fgColor rgb="FFB2B6AC"/>
        <bgColor indexed="64"/>
      </patternFill>
    </fill>
    <fill>
      <patternFill patternType="solid">
        <fgColor rgb="FFE0E6D7"/>
        <bgColor indexed="64"/>
      </patternFill>
    </fill>
    <fill>
      <patternFill patternType="solid">
        <fgColor rgb="FFD8E3D7"/>
        <bgColor indexed="64"/>
      </patternFill>
    </fill>
    <fill>
      <patternFill patternType="solid">
        <fgColor rgb="FFDDE3D5"/>
        <bgColor indexed="64"/>
      </patternFill>
    </fill>
    <fill>
      <patternFill patternType="solid">
        <fgColor rgb="FFD6DEC9"/>
        <bgColor indexed="64"/>
      </patternFill>
    </fill>
    <fill>
      <patternFill patternType="solid">
        <fgColor rgb="FFCAD3C1"/>
        <bgColor indexed="64"/>
      </patternFill>
    </fill>
    <fill>
      <patternFill patternType="solid">
        <fgColor rgb="FFC5CCC0"/>
        <bgColor indexed="64"/>
      </patternFill>
    </fill>
    <fill>
      <patternFill patternType="solid">
        <fgColor rgb="FFB7C2B2"/>
        <bgColor indexed="64"/>
      </patternFill>
    </fill>
    <fill>
      <patternFill patternType="solid">
        <fgColor rgb="FFA7AE9E"/>
        <bgColor indexed="64"/>
      </patternFill>
    </fill>
    <fill>
      <patternFill patternType="solid">
        <fgColor rgb="FF888D82"/>
        <bgColor indexed="64"/>
      </patternFill>
    </fill>
    <fill>
      <patternFill patternType="solid">
        <fgColor rgb="FFCBCEBE"/>
        <bgColor indexed="64"/>
      </patternFill>
    </fill>
    <fill>
      <patternFill patternType="solid">
        <fgColor rgb="FFC4D1C2"/>
        <bgColor indexed="64"/>
      </patternFill>
    </fill>
    <fill>
      <patternFill patternType="solid">
        <fgColor rgb="FFC1CEC1"/>
        <bgColor indexed="64"/>
      </patternFill>
    </fill>
    <fill>
      <patternFill patternType="solid">
        <fgColor rgb="FFB8CCBA"/>
        <bgColor indexed="64"/>
      </patternFill>
    </fill>
    <fill>
      <patternFill patternType="solid">
        <fgColor rgb="FFAAC0AD"/>
        <bgColor indexed="64"/>
      </patternFill>
    </fill>
    <fill>
      <patternFill patternType="solid">
        <fgColor rgb="FFCEE1D4"/>
        <bgColor indexed="64"/>
      </patternFill>
    </fill>
    <fill>
      <patternFill patternType="solid">
        <fgColor rgb="FFBCD9C8"/>
        <bgColor indexed="64"/>
      </patternFill>
    </fill>
    <fill>
      <patternFill patternType="solid">
        <fgColor rgb="FFB5CBBB"/>
        <bgColor indexed="64"/>
      </patternFill>
    </fill>
    <fill>
      <patternFill patternType="solid">
        <fgColor rgb="FFB2CFBE"/>
        <bgColor indexed="64"/>
      </patternFill>
    </fill>
    <fill>
      <patternFill patternType="solid">
        <fgColor rgb="FFADC3B4"/>
        <bgColor indexed="64"/>
      </patternFill>
    </fill>
    <fill>
      <patternFill patternType="solid">
        <fgColor rgb="FF9BBEA9"/>
        <bgColor indexed="64"/>
      </patternFill>
    </fill>
    <fill>
      <patternFill patternType="solid">
        <fgColor rgb="FF9BC2B1"/>
        <bgColor indexed="64"/>
      </patternFill>
    </fill>
    <fill>
      <patternFill patternType="solid">
        <fgColor rgb="FF709A89"/>
        <bgColor indexed="64"/>
      </patternFill>
    </fill>
    <fill>
      <patternFill patternType="solid">
        <fgColor rgb="FFCFDBD1"/>
        <bgColor indexed="64"/>
      </patternFill>
    </fill>
    <fill>
      <patternFill patternType="solid">
        <fgColor rgb="FFDCE4D7"/>
        <bgColor indexed="64"/>
      </patternFill>
    </fill>
    <fill>
      <patternFill patternType="solid">
        <fgColor rgb="FFAACEBC"/>
        <bgColor indexed="64"/>
      </patternFill>
    </fill>
    <fill>
      <patternFill patternType="solid">
        <fgColor rgb="FFAACCB9"/>
        <bgColor indexed="64"/>
      </patternFill>
    </fill>
    <fill>
      <patternFill patternType="solid">
        <fgColor rgb="FFBCCAB3"/>
        <bgColor indexed="64"/>
      </patternFill>
    </fill>
    <fill>
      <patternFill patternType="solid">
        <fgColor rgb="FFA8BBA2"/>
        <bgColor indexed="64"/>
      </patternFill>
    </fill>
    <fill>
      <patternFill patternType="solid">
        <fgColor rgb="FF8AA282"/>
        <bgColor indexed="64"/>
      </patternFill>
    </fill>
    <fill>
      <patternFill patternType="solid">
        <fgColor rgb="FF959889"/>
        <bgColor indexed="64"/>
      </patternFill>
    </fill>
    <fill>
      <patternFill patternType="solid">
        <fgColor rgb="FF879F84"/>
        <bgColor indexed="64"/>
      </patternFill>
    </fill>
    <fill>
      <patternFill patternType="solid">
        <fgColor rgb="FF7A9B78"/>
        <bgColor indexed="64"/>
      </patternFill>
    </fill>
    <fill>
      <patternFill patternType="solid">
        <fgColor rgb="FF7D956D"/>
        <bgColor indexed="64"/>
      </patternFill>
    </fill>
    <fill>
      <patternFill patternType="solid">
        <fgColor rgb="FF6F8C69"/>
        <bgColor indexed="64"/>
      </patternFill>
    </fill>
    <fill>
      <patternFill patternType="solid">
        <fgColor rgb="FF748C69"/>
        <bgColor indexed="64"/>
      </patternFill>
    </fill>
    <fill>
      <patternFill patternType="solid">
        <fgColor rgb="FF7E9B76"/>
        <bgColor indexed="64"/>
      </patternFill>
    </fill>
    <fill>
      <patternFill patternType="solid">
        <fgColor rgb="FF768A75"/>
        <bgColor indexed="64"/>
      </patternFill>
    </fill>
    <fill>
      <patternFill patternType="solid">
        <fgColor rgb="FF788F74"/>
        <bgColor indexed="64"/>
      </patternFill>
    </fill>
    <fill>
      <patternFill patternType="solid">
        <fgColor rgb="FF739072"/>
        <bgColor indexed="64"/>
      </patternFill>
    </fill>
    <fill>
      <patternFill patternType="solid">
        <fgColor rgb="FF6F8D6A"/>
        <bgColor indexed="64"/>
      </patternFill>
    </fill>
    <fill>
      <patternFill patternType="solid">
        <fgColor rgb="FF658E67"/>
        <bgColor indexed="64"/>
      </patternFill>
    </fill>
    <fill>
      <patternFill patternType="solid">
        <fgColor rgb="FF61845B"/>
        <bgColor indexed="64"/>
      </patternFill>
    </fill>
    <fill>
      <patternFill patternType="solid">
        <fgColor rgb="FF558367"/>
        <bgColor indexed="64"/>
      </patternFill>
    </fill>
    <fill>
      <patternFill patternType="solid">
        <fgColor rgb="FF769358"/>
        <bgColor indexed="64"/>
      </patternFill>
    </fill>
    <fill>
      <patternFill patternType="solid">
        <fgColor rgb="FF6B8D53"/>
        <bgColor indexed="64"/>
      </patternFill>
    </fill>
    <fill>
      <patternFill patternType="solid">
        <fgColor rgb="FF699158"/>
        <bgColor indexed="64"/>
      </patternFill>
    </fill>
    <fill>
      <patternFill patternType="solid">
        <fgColor rgb="FF53713D"/>
        <bgColor indexed="64"/>
      </patternFill>
    </fill>
    <fill>
      <patternFill patternType="solid">
        <fgColor rgb="FF495E35"/>
        <bgColor indexed="64"/>
      </patternFill>
    </fill>
    <fill>
      <patternFill patternType="solid">
        <fgColor rgb="FF4B6D41"/>
        <bgColor indexed="64"/>
      </patternFill>
    </fill>
    <fill>
      <patternFill patternType="solid">
        <fgColor rgb="FF59754D"/>
        <bgColor indexed="64"/>
      </patternFill>
    </fill>
    <fill>
      <patternFill patternType="solid">
        <fgColor rgb="FF547053"/>
        <bgColor indexed="64"/>
      </patternFill>
    </fill>
    <fill>
      <patternFill patternType="solid">
        <fgColor rgb="FF3C824E"/>
        <bgColor indexed="64"/>
      </patternFill>
    </fill>
    <fill>
      <patternFill patternType="solid">
        <fgColor rgb="FF3D7245"/>
        <bgColor indexed="64"/>
      </patternFill>
    </fill>
    <fill>
      <patternFill patternType="solid">
        <fgColor rgb="FF477050"/>
        <bgColor indexed="64"/>
      </patternFill>
    </fill>
    <fill>
      <patternFill patternType="solid">
        <fgColor rgb="FF5F7355"/>
        <bgColor indexed="64"/>
      </patternFill>
    </fill>
    <fill>
      <patternFill patternType="solid">
        <fgColor rgb="FF647755"/>
        <bgColor indexed="64"/>
      </patternFill>
    </fill>
    <fill>
      <patternFill patternType="solid">
        <fgColor rgb="FF37503D"/>
        <bgColor indexed="64"/>
      </patternFill>
    </fill>
    <fill>
      <patternFill patternType="solid">
        <fgColor rgb="FF616652"/>
        <bgColor indexed="64"/>
      </patternFill>
    </fill>
    <fill>
      <patternFill patternType="solid">
        <fgColor rgb="FF525F48"/>
        <bgColor indexed="64"/>
      </patternFill>
    </fill>
    <fill>
      <patternFill patternType="solid">
        <fgColor rgb="FF4A5335"/>
        <bgColor indexed="64"/>
      </patternFill>
    </fill>
    <fill>
      <patternFill patternType="solid">
        <fgColor rgb="FF414F3C"/>
        <bgColor indexed="64"/>
      </patternFill>
    </fill>
    <fill>
      <patternFill patternType="solid">
        <fgColor rgb="FF414832"/>
        <bgColor indexed="64"/>
      </patternFill>
    </fill>
    <fill>
      <patternFill patternType="solid">
        <fgColor rgb="FF394034"/>
        <bgColor indexed="64"/>
      </patternFill>
    </fill>
    <fill>
      <patternFill patternType="solid">
        <fgColor rgb="FFD2E7CA"/>
        <bgColor indexed="64"/>
      </patternFill>
    </fill>
    <fill>
      <patternFill patternType="solid">
        <fgColor rgb="FFBED3BB"/>
        <bgColor indexed="64"/>
      </patternFill>
    </fill>
    <fill>
      <patternFill patternType="solid">
        <fgColor rgb="FFB4D3B2"/>
        <bgColor indexed="64"/>
      </patternFill>
    </fill>
    <fill>
      <patternFill patternType="solid">
        <fgColor rgb="FF97C1A1"/>
        <bgColor indexed="64"/>
      </patternFill>
    </fill>
    <fill>
      <patternFill patternType="solid">
        <fgColor rgb="FF9FC09C"/>
        <bgColor indexed="64"/>
      </patternFill>
    </fill>
    <fill>
      <patternFill patternType="solid">
        <fgColor rgb="FF8BBA94"/>
        <bgColor indexed="64"/>
      </patternFill>
    </fill>
    <fill>
      <patternFill patternType="solid">
        <fgColor rgb="FF77A276"/>
        <bgColor indexed="64"/>
      </patternFill>
    </fill>
    <fill>
      <patternFill patternType="solid">
        <fgColor rgb="FFA0DAA9"/>
        <bgColor indexed="64"/>
      </patternFill>
    </fill>
    <fill>
      <patternFill patternType="solid">
        <fgColor rgb="FF8BC28C"/>
        <bgColor indexed="64"/>
      </patternFill>
    </fill>
    <fill>
      <patternFill patternType="solid">
        <fgColor rgb="FF7CB08A"/>
        <bgColor indexed="64"/>
      </patternFill>
    </fill>
    <fill>
      <patternFill patternType="solid">
        <fgColor rgb="FF7CB083"/>
        <bgColor indexed="64"/>
      </patternFill>
    </fill>
    <fill>
      <patternFill patternType="solid">
        <fgColor rgb="FF82B185"/>
        <bgColor indexed="64"/>
      </patternFill>
    </fill>
    <fill>
      <patternFill patternType="solid">
        <fgColor rgb="FF7CB68E"/>
        <bgColor indexed="64"/>
      </patternFill>
    </fill>
    <fill>
      <patternFill patternType="solid">
        <fgColor rgb="FF76B583"/>
        <bgColor indexed="64"/>
      </patternFill>
    </fill>
    <fill>
      <patternFill patternType="solid">
        <fgColor rgb="FF7FBB9E"/>
        <bgColor indexed="64"/>
      </patternFill>
    </fill>
    <fill>
      <patternFill patternType="solid">
        <fgColor rgb="FF70A38D"/>
        <bgColor indexed="64"/>
      </patternFill>
    </fill>
    <fill>
      <patternFill patternType="solid">
        <fgColor rgb="FF4F9E81"/>
        <bgColor indexed="64"/>
      </patternFill>
    </fill>
    <fill>
      <patternFill patternType="solid">
        <fgColor rgb="FF00A776"/>
        <bgColor indexed="64"/>
      </patternFill>
    </fill>
    <fill>
      <patternFill patternType="solid">
        <fgColor rgb="FF2EA785"/>
        <bgColor indexed="64"/>
      </patternFill>
    </fill>
    <fill>
      <patternFill patternType="solid">
        <fgColor rgb="FF0F9D76"/>
        <bgColor indexed="64"/>
      </patternFill>
    </fill>
    <fill>
      <patternFill patternType="solid">
        <fgColor rgb="FF008C69"/>
        <bgColor indexed="64"/>
      </patternFill>
    </fill>
    <fill>
      <patternFill patternType="solid">
        <fgColor rgb="FF008763"/>
        <bgColor indexed="64"/>
      </patternFill>
    </fill>
    <fill>
      <patternFill patternType="solid">
        <fgColor rgb="FF6BCD9C"/>
        <bgColor indexed="64"/>
      </patternFill>
    </fill>
    <fill>
      <patternFill patternType="solid">
        <fgColor rgb="FF66BC91"/>
        <bgColor indexed="64"/>
      </patternFill>
    </fill>
    <fill>
      <patternFill patternType="solid">
        <fgColor rgb="FF60B892"/>
        <bgColor indexed="64"/>
      </patternFill>
    </fill>
    <fill>
      <patternFill patternType="solid">
        <fgColor rgb="FF3AA278"/>
        <bgColor indexed="64"/>
      </patternFill>
    </fill>
    <fill>
      <patternFill patternType="solid">
        <fgColor rgb="FF4B9B69"/>
        <bgColor indexed="64"/>
      </patternFill>
    </fill>
    <fill>
      <patternFill patternType="solid">
        <fgColor rgb="FF378661"/>
        <bgColor indexed="64"/>
      </patternFill>
    </fill>
    <fill>
      <patternFill patternType="solid">
        <fgColor rgb="FF3A795E"/>
        <bgColor indexed="64"/>
      </patternFill>
    </fill>
    <fill>
      <patternFill patternType="solid">
        <fgColor rgb="FF00A170"/>
        <bgColor indexed="64"/>
      </patternFill>
    </fill>
    <fill>
      <patternFill patternType="solid">
        <fgColor rgb="FF009E6D"/>
        <bgColor indexed="64"/>
      </patternFill>
    </fill>
    <fill>
      <patternFill patternType="solid">
        <fgColor rgb="FF009B75"/>
        <bgColor indexed="64"/>
      </patternFill>
    </fill>
    <fill>
      <patternFill patternType="solid">
        <fgColor rgb="FF007D60"/>
        <bgColor indexed="64"/>
      </patternFill>
    </fill>
    <fill>
      <patternFill patternType="solid">
        <fgColor rgb="FF007558"/>
        <bgColor indexed="64"/>
      </patternFill>
    </fill>
    <fill>
      <patternFill patternType="solid">
        <fgColor rgb="FF12674A"/>
        <bgColor indexed="64"/>
      </patternFill>
    </fill>
    <fill>
      <patternFill patternType="solid">
        <fgColor rgb="FF264E36"/>
        <bgColor indexed="64"/>
      </patternFill>
    </fill>
    <fill>
      <patternFill patternType="solid">
        <fgColor rgb="FFBFD1B3"/>
        <bgColor indexed="64"/>
      </patternFill>
    </fill>
    <fill>
      <patternFill patternType="solid">
        <fgColor rgb="FFBFD1AD"/>
        <bgColor indexed="64"/>
      </patternFill>
    </fill>
    <fill>
      <patternFill patternType="solid">
        <fgColor rgb="FFA7C796"/>
        <bgColor indexed="64"/>
      </patternFill>
    </fill>
    <fill>
      <patternFill patternType="solid">
        <fgColor rgb="FF9EBC97"/>
        <bgColor indexed="64"/>
      </patternFill>
    </fill>
    <fill>
      <patternFill patternType="solid">
        <fgColor rgb="FF92AF88"/>
        <bgColor indexed="64"/>
      </patternFill>
    </fill>
    <fill>
      <patternFill patternType="solid">
        <fgColor rgb="FF91AC80"/>
        <bgColor indexed="64"/>
      </patternFill>
    </fill>
    <fill>
      <patternFill patternType="solid">
        <fgColor rgb="FF759465"/>
        <bgColor indexed="64"/>
      </patternFill>
    </fill>
    <fill>
      <patternFill patternType="solid">
        <fgColor rgb="FFB9EAB3"/>
        <bgColor indexed="64"/>
      </patternFill>
    </fill>
    <fill>
      <patternFill patternType="solid">
        <fgColor rgb="FFA9D39E"/>
        <bgColor indexed="64"/>
      </patternFill>
    </fill>
    <fill>
      <patternFill patternType="solid">
        <fgColor rgb="FFA3C893"/>
        <bgColor indexed="64"/>
      </patternFill>
    </fill>
    <fill>
      <patternFill patternType="solid">
        <fgColor rgb="FF7BB369"/>
        <bgColor indexed="64"/>
      </patternFill>
    </fill>
    <fill>
      <patternFill patternType="solid">
        <fgColor rgb="FF79B465"/>
        <bgColor indexed="64"/>
      </patternFill>
    </fill>
    <fill>
      <patternFill patternType="solid">
        <fgColor rgb="FF86A96F"/>
        <bgColor indexed="64"/>
      </patternFill>
    </fill>
    <fill>
      <patternFill patternType="solid">
        <fgColor rgb="FF89A06B"/>
        <bgColor indexed="64"/>
      </patternFill>
    </fill>
    <fill>
      <patternFill patternType="solid">
        <fgColor rgb="FFB2E79F"/>
        <bgColor indexed="64"/>
      </patternFill>
    </fill>
    <fill>
      <patternFill patternType="solid">
        <fgColor rgb="FF9FC131"/>
        <bgColor indexed="64"/>
      </patternFill>
    </fill>
    <fill>
      <patternFill patternType="solid">
        <fgColor rgb="FF7EC845"/>
        <bgColor indexed="64"/>
      </patternFill>
    </fill>
    <fill>
      <patternFill patternType="solid">
        <fgColor rgb="FF79C753"/>
        <bgColor indexed="64"/>
      </patternFill>
    </fill>
    <fill>
      <patternFill patternType="solid">
        <fgColor rgb="FF39A845"/>
        <bgColor indexed="64"/>
      </patternFill>
    </fill>
    <fill>
      <patternFill patternType="solid">
        <fgColor rgb="FF44883C"/>
        <bgColor indexed="64"/>
      </patternFill>
    </fill>
    <fill>
      <patternFill patternType="solid">
        <fgColor rgb="FF476A30"/>
        <bgColor indexed="64"/>
      </patternFill>
    </fill>
    <fill>
      <patternFill patternType="solid">
        <fgColor rgb="FF7ED37F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45BE76"/>
        <bgColor indexed="64"/>
      </patternFill>
    </fill>
    <fill>
      <patternFill patternType="solid">
        <fgColor rgb="FF2BAE66"/>
        <bgColor indexed="64"/>
      </patternFill>
    </fill>
    <fill>
      <patternFill patternType="solid">
        <fgColor rgb="FF6FA26B"/>
        <bgColor indexed="64"/>
      </patternFill>
    </fill>
    <fill>
      <patternFill patternType="solid">
        <fgColor rgb="FF699E6D"/>
        <bgColor indexed="64"/>
      </patternFill>
    </fill>
    <fill>
      <patternFill patternType="solid">
        <fgColor rgb="FF487D49"/>
        <bgColor indexed="64"/>
      </patternFill>
    </fill>
    <fill>
      <patternFill patternType="solid">
        <fgColor rgb="FF4DB560"/>
        <bgColor indexed="64"/>
      </patternFill>
    </fill>
    <fill>
      <patternFill patternType="solid">
        <fgColor rgb="FF55A860"/>
        <bgColor indexed="64"/>
      </patternFill>
    </fill>
    <fill>
      <patternFill patternType="solid">
        <fgColor rgb="FF339C5E"/>
        <bgColor indexed="64"/>
      </patternFill>
    </fill>
    <fill>
      <patternFill patternType="solid">
        <fgColor rgb="FF009B5C"/>
        <bgColor indexed="64"/>
      </patternFill>
    </fill>
    <fill>
      <patternFill patternType="solid">
        <fgColor rgb="FF008C45"/>
        <bgColor indexed="64"/>
      </patternFill>
    </fill>
    <fill>
      <patternFill patternType="solid">
        <fgColor rgb="FF008658"/>
        <bgColor indexed="64"/>
      </patternFill>
    </fill>
    <fill>
      <patternFill patternType="solid">
        <fgColor rgb="FF007844"/>
        <bgColor indexed="64"/>
      </patternFill>
    </fill>
    <fill>
      <patternFill patternType="solid">
        <fgColor rgb="FFB0C965"/>
        <bgColor indexed="64"/>
      </patternFill>
    </fill>
    <fill>
      <patternFill patternType="solid">
        <fgColor rgb="FF97BC62"/>
        <bgColor indexed="64"/>
      </patternFill>
    </fill>
    <fill>
      <patternFill patternType="solid">
        <fgColor rgb="FF8DB051"/>
        <bgColor indexed="64"/>
      </patternFill>
    </fill>
    <fill>
      <patternFill patternType="solid">
        <fgColor rgb="FF88B04B"/>
        <bgColor indexed="64"/>
      </patternFill>
    </fill>
    <fill>
      <patternFill patternType="solid">
        <fgColor rgb="FF75A14F"/>
        <bgColor indexed="64"/>
      </patternFill>
    </fill>
    <fill>
      <patternFill patternType="solid">
        <fgColor rgb="FF739957"/>
        <bgColor indexed="64"/>
      </patternFill>
    </fill>
    <fill>
      <patternFill patternType="solid">
        <fgColor rgb="FF9BB53E"/>
        <bgColor indexed="64"/>
      </patternFill>
    </fill>
    <fill>
      <patternFill patternType="solid">
        <fgColor rgb="FFA0AC4F"/>
        <bgColor indexed="64"/>
      </patternFill>
    </fill>
    <fill>
      <patternFill patternType="solid">
        <fgColor rgb="FF9CAD60"/>
        <bgColor indexed="64"/>
      </patternFill>
    </fill>
    <fill>
      <patternFill patternType="solid">
        <fgColor rgb="FF9FAF6C"/>
        <bgColor indexed="64"/>
      </patternFill>
    </fill>
    <fill>
      <patternFill patternType="solid">
        <fgColor rgb="FF819548"/>
        <bgColor indexed="64"/>
      </patternFill>
    </fill>
    <fill>
      <patternFill patternType="solid">
        <fgColor rgb="FF7B7F32"/>
        <bgColor indexed="64"/>
      </patternFill>
    </fill>
    <fill>
      <patternFill patternType="solid">
        <fgColor rgb="FFA1CA7B"/>
        <bgColor indexed="64"/>
      </patternFill>
    </fill>
    <fill>
      <patternFill patternType="solid">
        <fgColor rgb="FF7AAB55"/>
        <bgColor indexed="64"/>
      </patternFill>
    </fill>
    <fill>
      <patternFill patternType="solid">
        <fgColor rgb="FFC6E67A"/>
        <bgColor indexed="64"/>
      </patternFill>
    </fill>
    <fill>
      <patternFill patternType="solid">
        <fgColor rgb="FFC9D77E"/>
        <bgColor indexed="64"/>
      </patternFill>
    </fill>
    <fill>
      <patternFill patternType="solid">
        <fgColor rgb="FFC3D363"/>
        <bgColor indexed="64"/>
      </patternFill>
    </fill>
    <fill>
      <patternFill patternType="solid">
        <fgColor rgb="FFC4BF71"/>
        <bgColor indexed="64"/>
      </patternFill>
    </fill>
    <fill>
      <patternFill patternType="solid">
        <fgColor rgb="FFB5BF50"/>
        <bgColor indexed="64"/>
      </patternFill>
    </fill>
    <fill>
      <patternFill patternType="solid">
        <fgColor rgb="FFB5CC39"/>
        <bgColor indexed="64"/>
      </patternFill>
    </fill>
    <fill>
      <patternFill patternType="solid">
        <fgColor rgb="FFC0D725"/>
        <bgColor indexed="64"/>
      </patternFill>
    </fill>
    <fill>
      <patternFill patternType="solid">
        <fgColor rgb="FFDFEF87"/>
        <bgColor indexed="64"/>
      </patternFill>
    </fill>
    <fill>
      <patternFill patternType="solid">
        <fgColor rgb="FFD3D95F"/>
        <bgColor indexed="64"/>
      </patternFill>
    </fill>
    <fill>
      <patternFill patternType="solid">
        <fgColor rgb="FFD5D717"/>
        <bgColor indexed="64"/>
      </patternFill>
    </fill>
    <fill>
      <patternFill patternType="solid">
        <fgColor rgb="FFB8AF23"/>
        <bgColor indexed="64"/>
      </patternFill>
    </fill>
    <fill>
      <patternFill patternType="solid">
        <fgColor rgb="FFB5B644"/>
        <bgColor indexed="64"/>
      </patternFill>
    </fill>
    <fill>
      <patternFill patternType="solid">
        <fgColor rgb="FFC7B63C"/>
        <bgColor indexed="64"/>
      </patternFill>
    </fill>
    <fill>
      <patternFill patternType="solid">
        <fgColor rgb="FFB9A023"/>
        <bgColor indexed="64"/>
      </patternFill>
    </fill>
    <fill>
      <patternFill patternType="solid">
        <fgColor rgb="FFD7E8BC"/>
        <bgColor indexed="64"/>
      </patternFill>
    </fill>
    <fill>
      <patternFill patternType="solid">
        <fgColor rgb="FFCFE09D"/>
        <bgColor indexed="64"/>
      </patternFill>
    </fill>
    <fill>
      <patternFill patternType="solid">
        <fgColor rgb="FFCDD78A"/>
        <bgColor indexed="64"/>
      </patternFill>
    </fill>
    <fill>
      <patternFill patternType="solid">
        <fgColor rgb="FFBED38E"/>
        <bgColor indexed="64"/>
      </patternFill>
    </fill>
    <fill>
      <patternFill patternType="solid">
        <fgColor rgb="FFAFCB80"/>
        <bgColor indexed="64"/>
      </patternFill>
    </fill>
    <fill>
      <patternFill patternType="solid">
        <fgColor rgb="FFA3C57D"/>
        <bgColor indexed="64"/>
      </patternFill>
    </fill>
    <fill>
      <patternFill patternType="solid">
        <fgColor rgb="FFF1ECCA"/>
        <bgColor indexed="64"/>
      </patternFill>
    </fill>
    <fill>
      <patternFill patternType="solid">
        <fgColor rgb="FFE7EACB"/>
        <bgColor indexed="64"/>
      </patternFill>
    </fill>
    <fill>
      <patternFill patternType="solid">
        <fgColor rgb="FFECEAD0"/>
        <bgColor indexed="64"/>
      </patternFill>
    </fill>
    <fill>
      <patternFill patternType="solid">
        <fgColor rgb="FFE9EAC8"/>
        <bgColor indexed="64"/>
      </patternFill>
    </fill>
    <fill>
      <patternFill patternType="solid">
        <fgColor rgb="FFF3EAC3"/>
        <bgColor indexed="64"/>
      </patternFill>
    </fill>
    <fill>
      <patternFill patternType="solid">
        <fgColor rgb="FFDCD8A8"/>
        <bgColor indexed="64"/>
      </patternFill>
    </fill>
    <fill>
      <patternFill patternType="solid">
        <fgColor rgb="FFD3CCA3"/>
        <bgColor indexed="64"/>
      </patternFill>
    </fill>
    <fill>
      <patternFill patternType="solid">
        <fgColor rgb="FFCBCE91"/>
        <bgColor indexed="64"/>
      </patternFill>
    </fill>
    <fill>
      <patternFill patternType="solid">
        <fgColor rgb="FFE1E3A9"/>
        <bgColor indexed="64"/>
      </patternFill>
    </fill>
    <fill>
      <patternFill patternType="solid">
        <fgColor rgb="FFDFDE9B"/>
        <bgColor indexed="64"/>
      </patternFill>
    </fill>
    <fill>
      <patternFill patternType="solid">
        <fgColor rgb="FFE3EAA5"/>
        <bgColor indexed="64"/>
      </patternFill>
    </fill>
    <fill>
      <patternFill patternType="solid">
        <fgColor rgb="FFDFE69F"/>
        <bgColor indexed="64"/>
      </patternFill>
    </fill>
    <fill>
      <patternFill patternType="solid">
        <fgColor rgb="FFE7DF99"/>
        <bgColor indexed="64"/>
      </patternFill>
    </fill>
    <fill>
      <patternFill patternType="solid">
        <fgColor rgb="FFE1D590"/>
        <bgColor indexed="64"/>
      </patternFill>
    </fill>
    <fill>
      <patternFill patternType="solid">
        <fgColor rgb="FFE5E790"/>
        <bgColor indexed="64"/>
      </patternFill>
    </fill>
    <fill>
      <patternFill patternType="solid">
        <fgColor rgb="FFD5D593"/>
        <bgColor indexed="64"/>
      </patternFill>
    </fill>
    <fill>
      <patternFill patternType="solid">
        <fgColor rgb="FFCFC486"/>
        <bgColor indexed="64"/>
      </patternFill>
    </fill>
    <fill>
      <patternFill patternType="solid">
        <fgColor rgb="FFC5CC7B"/>
        <bgColor indexed="64"/>
      </patternFill>
    </fill>
    <fill>
      <patternFill patternType="solid">
        <fgColor rgb="FFBABC72"/>
        <bgColor indexed="64"/>
      </patternFill>
    </fill>
    <fill>
      <patternFill patternType="solid">
        <fgColor rgb="FFB0B454"/>
        <bgColor indexed="64"/>
      </patternFill>
    </fill>
    <fill>
      <patternFill patternType="solid">
        <fgColor rgb="FFB7B17A"/>
        <bgColor indexed="64"/>
      </patternFill>
    </fill>
    <fill>
      <patternFill patternType="solid">
        <fgColor rgb="FFB3B17B"/>
        <bgColor indexed="64"/>
      </patternFill>
    </fill>
    <fill>
      <patternFill patternType="solid">
        <fgColor rgb="FFAFAF5E"/>
        <bgColor indexed="64"/>
      </patternFill>
    </fill>
    <fill>
      <patternFill patternType="solid">
        <fgColor rgb="FFAF9841"/>
        <bgColor indexed="64"/>
      </patternFill>
    </fill>
    <fill>
      <patternFill patternType="solid">
        <fgColor rgb="FFA3A04E"/>
        <bgColor indexed="64"/>
      </patternFill>
    </fill>
    <fill>
      <patternFill patternType="solid">
        <fgColor rgb="FFA09D59"/>
        <bgColor indexed="64"/>
      </patternFill>
    </fill>
    <fill>
      <patternFill patternType="solid">
        <fgColor rgb="FF9A803A"/>
        <bgColor indexed="64"/>
      </patternFill>
    </fill>
    <fill>
      <patternFill patternType="solid">
        <fgColor rgb="FF927B3C"/>
        <bgColor indexed="64"/>
      </patternFill>
    </fill>
    <fill>
      <patternFill patternType="solid">
        <fgColor rgb="FF857946"/>
        <bgColor indexed="64"/>
      </patternFill>
    </fill>
    <fill>
      <patternFill patternType="solid">
        <fgColor rgb="FFA39264"/>
        <bgColor indexed="64"/>
      </patternFill>
    </fill>
    <fill>
      <patternFill patternType="solid">
        <fgColor rgb="FF998456"/>
        <bgColor indexed="64"/>
      </patternFill>
    </fill>
    <fill>
      <patternFill patternType="solid">
        <fgColor rgb="FF9A8B4F"/>
        <bgColor indexed="64"/>
      </patternFill>
    </fill>
    <fill>
      <patternFill patternType="solid">
        <fgColor rgb="FF9C7E41"/>
        <bgColor indexed="64"/>
      </patternFill>
    </fill>
    <fill>
      <patternFill patternType="solid">
        <fgColor rgb="FF997B38"/>
        <bgColor indexed="64"/>
      </patternFill>
    </fill>
    <fill>
      <patternFill patternType="solid">
        <fgColor rgb="FF805D24"/>
        <bgColor indexed="64"/>
      </patternFill>
    </fill>
    <fill>
      <patternFill patternType="solid">
        <fgColor rgb="FF7A6332"/>
        <bgColor indexed="64"/>
      </patternFill>
    </fill>
    <fill>
      <patternFill patternType="solid">
        <fgColor rgb="FFC2CBB4"/>
        <bgColor indexed="64"/>
      </patternFill>
    </fill>
    <fill>
      <patternFill patternType="solid">
        <fgColor rgb="FFC5CFB6"/>
        <bgColor indexed="64"/>
      </patternFill>
    </fill>
    <fill>
      <patternFill patternType="solid">
        <fgColor rgb="FFD0D3B7"/>
        <bgColor indexed="64"/>
      </patternFill>
    </fill>
    <fill>
      <patternFill patternType="solid">
        <fgColor rgb="FFB5C1A5"/>
        <bgColor indexed="64"/>
      </patternFill>
    </fill>
    <fill>
      <patternFill patternType="solid">
        <fgColor rgb="FFADBBA1"/>
        <bgColor indexed="64"/>
      </patternFill>
    </fill>
    <fill>
      <patternFill patternType="solid">
        <fgColor rgb="FFA8B197"/>
        <bgColor indexed="64"/>
      </patternFill>
    </fill>
    <fill>
      <patternFill patternType="solid">
        <fgColor rgb="FFA1AD92"/>
        <bgColor indexed="64"/>
      </patternFill>
    </fill>
    <fill>
      <patternFill patternType="solid">
        <fgColor rgb="FFD3DEC4"/>
        <bgColor indexed="64"/>
      </patternFill>
    </fill>
    <fill>
      <patternFill patternType="solid">
        <fgColor rgb="FFCADEA5"/>
        <bgColor indexed="64"/>
      </patternFill>
    </fill>
    <fill>
      <patternFill patternType="solid">
        <fgColor rgb="FFD4DBB2"/>
        <bgColor indexed="64"/>
      </patternFill>
    </fill>
    <fill>
      <patternFill patternType="solid">
        <fgColor rgb="FFCBD5B1"/>
        <bgColor indexed="64"/>
      </patternFill>
    </fill>
    <fill>
      <patternFill patternType="solid">
        <fgColor rgb="FFC3D3A8"/>
        <bgColor indexed="64"/>
      </patternFill>
    </fill>
    <fill>
      <patternFill patternType="solid">
        <fgColor rgb="FFC0CBA1"/>
        <bgColor indexed="64"/>
      </patternFill>
    </fill>
    <fill>
      <patternFill patternType="solid">
        <fgColor rgb="FFB5C38E"/>
        <bgColor indexed="64"/>
      </patternFill>
    </fill>
    <fill>
      <patternFill patternType="solid">
        <fgColor rgb="FFB4C79C"/>
        <bgColor indexed="64"/>
      </patternFill>
    </fill>
    <fill>
      <patternFill patternType="solid">
        <fgColor rgb="FFC5CF98"/>
        <bgColor indexed="64"/>
      </patternFill>
    </fill>
    <fill>
      <patternFill patternType="solid">
        <fgColor rgb="FFC2C18D"/>
        <bgColor indexed="64"/>
      </patternFill>
    </fill>
    <fill>
      <patternFill patternType="solid">
        <fgColor rgb="FFB4BB85"/>
        <bgColor indexed="64"/>
      </patternFill>
    </fill>
    <fill>
      <patternFill patternType="solid">
        <fgColor rgb="FFA3A969"/>
        <bgColor indexed="64"/>
      </patternFill>
    </fill>
    <fill>
      <patternFill patternType="solid">
        <fgColor rgb="FF909B4C"/>
        <bgColor indexed="64"/>
      </patternFill>
    </fill>
    <fill>
      <patternFill patternType="solid">
        <fgColor rgb="FFB0B487"/>
        <bgColor indexed="64"/>
      </patternFill>
    </fill>
    <fill>
      <patternFill patternType="solid">
        <fgColor rgb="FF9AA067"/>
        <bgColor indexed="64"/>
      </patternFill>
    </fill>
    <fill>
      <patternFill patternType="solid">
        <fgColor rgb="FF8D8B55"/>
        <bgColor indexed="64"/>
      </patternFill>
    </fill>
    <fill>
      <patternFill patternType="solid">
        <fgColor rgb="FF849161"/>
        <bgColor indexed="64"/>
      </patternFill>
    </fill>
    <fill>
      <patternFill patternType="solid">
        <fgColor rgb="FF77824A"/>
        <bgColor indexed="64"/>
      </patternFill>
    </fill>
    <fill>
      <patternFill patternType="solid">
        <fgColor rgb="FF81894E"/>
        <bgColor indexed="64"/>
      </patternFill>
    </fill>
    <fill>
      <patternFill patternType="solid">
        <fgColor rgb="FF757A4E"/>
        <bgColor indexed="64"/>
      </patternFill>
    </fill>
    <fill>
      <patternFill patternType="solid">
        <fgColor rgb="FF6A6F34"/>
        <bgColor indexed="64"/>
      </patternFill>
    </fill>
    <fill>
      <patternFill patternType="solid">
        <fgColor rgb="FF5E6737"/>
        <bgColor indexed="64"/>
      </patternFill>
    </fill>
    <fill>
      <patternFill patternType="solid">
        <fgColor rgb="FF595F34"/>
        <bgColor indexed="64"/>
      </patternFill>
    </fill>
    <fill>
      <patternFill patternType="solid">
        <fgColor rgb="FFA4AE77"/>
        <bgColor indexed="64"/>
      </patternFill>
    </fill>
    <fill>
      <patternFill patternType="solid">
        <fgColor rgb="FF91946E"/>
        <bgColor indexed="64"/>
      </patternFill>
    </fill>
    <fill>
      <patternFill patternType="solid">
        <fgColor rgb="FF858961"/>
        <bgColor indexed="64"/>
      </patternFill>
    </fill>
    <fill>
      <patternFill patternType="solid">
        <fgColor rgb="FF818455"/>
        <bgColor indexed="64"/>
      </patternFill>
    </fill>
    <fill>
      <patternFill patternType="solid">
        <fgColor rgb="FF6A6A45"/>
        <bgColor indexed="64"/>
      </patternFill>
    </fill>
    <fill>
      <patternFill patternType="solid">
        <fgColor rgb="FF676232"/>
        <bgColor indexed="64"/>
      </patternFill>
    </fill>
    <fill>
      <patternFill patternType="solid">
        <fgColor rgb="FFB6BA99"/>
        <bgColor indexed="64"/>
      </patternFill>
    </fill>
    <fill>
      <patternFill patternType="solid">
        <fgColor rgb="FF999B85"/>
        <bgColor indexed="64"/>
      </patternFill>
    </fill>
    <fill>
      <patternFill patternType="solid">
        <fgColor rgb="FF80856D"/>
        <bgColor indexed="64"/>
      </patternFill>
    </fill>
    <fill>
      <patternFill patternType="solid">
        <fgColor rgb="FF6E7153"/>
        <bgColor indexed="64"/>
      </patternFill>
    </fill>
    <fill>
      <patternFill patternType="solid">
        <fgColor rgb="FF666B54"/>
        <bgColor indexed="64"/>
      </patternFill>
    </fill>
    <fill>
      <patternFill patternType="solid">
        <fgColor rgb="FF656344"/>
        <bgColor indexed="64"/>
      </patternFill>
    </fill>
    <fill>
      <patternFill patternType="solid">
        <fgColor rgb="FFBAB696"/>
        <bgColor indexed="64"/>
      </patternFill>
    </fill>
    <fill>
      <patternFill patternType="solid">
        <fgColor rgb="FFB2AC88"/>
        <bgColor indexed="64"/>
      </patternFill>
    </fill>
    <fill>
      <patternFill patternType="solid">
        <fgColor rgb="FFB5AD88"/>
        <bgColor indexed="64"/>
      </patternFill>
    </fill>
    <fill>
      <patternFill patternType="solid">
        <fgColor rgb="FFA49775"/>
        <bgColor indexed="64"/>
      </patternFill>
    </fill>
    <fill>
      <patternFill patternType="solid">
        <fgColor rgb="FFA0987C"/>
        <bgColor indexed="64"/>
      </patternFill>
    </fill>
    <fill>
      <patternFill patternType="solid">
        <fgColor rgb="FFA39F86"/>
        <bgColor indexed="64"/>
      </patternFill>
    </fill>
    <fill>
      <patternFill patternType="solid">
        <fgColor rgb="FF938B78"/>
        <bgColor indexed="64"/>
      </patternFill>
    </fill>
    <fill>
      <patternFill patternType="solid">
        <fgColor rgb="FF817A65"/>
        <bgColor indexed="64"/>
      </patternFill>
    </fill>
    <fill>
      <patternFill patternType="solid">
        <fgColor rgb="FF746C57"/>
        <bgColor indexed="64"/>
      </patternFill>
    </fill>
    <fill>
      <patternFill patternType="solid">
        <fgColor rgb="FF8E855F"/>
        <bgColor indexed="64"/>
      </patternFill>
    </fill>
    <fill>
      <patternFill patternType="solid">
        <fgColor rgb="FF847A59"/>
        <bgColor indexed="64"/>
      </patternFill>
    </fill>
    <fill>
      <patternFill patternType="solid">
        <fgColor rgb="FF8C7C61"/>
        <bgColor indexed="64"/>
      </patternFill>
    </fill>
    <fill>
      <patternFill patternType="solid">
        <fgColor rgb="FF817A60"/>
        <bgColor indexed="64"/>
      </patternFill>
    </fill>
    <fill>
      <patternFill patternType="solid">
        <fgColor rgb="FF928E64"/>
        <bgColor indexed="64"/>
      </patternFill>
    </fill>
    <fill>
      <patternFill patternType="solid">
        <fgColor rgb="FF756D47"/>
        <bgColor indexed="64"/>
      </patternFill>
    </fill>
    <fill>
      <patternFill patternType="solid">
        <fgColor rgb="FF71643E"/>
        <bgColor indexed="64"/>
      </patternFill>
    </fill>
    <fill>
      <patternFill patternType="solid">
        <fgColor rgb="FF67592A"/>
        <bgColor indexed="64"/>
      </patternFill>
    </fill>
    <fill>
      <patternFill patternType="solid">
        <fgColor rgb="FF7C6E4F"/>
        <bgColor indexed="64"/>
      </patternFill>
    </fill>
    <fill>
      <patternFill patternType="solid">
        <fgColor rgb="FF7A643F"/>
        <bgColor indexed="64"/>
      </patternFill>
    </fill>
    <fill>
      <patternFill patternType="solid">
        <fgColor rgb="FF75663E"/>
        <bgColor indexed="64"/>
      </patternFill>
    </fill>
    <fill>
      <patternFill patternType="solid">
        <fgColor rgb="FF63563B"/>
        <bgColor indexed="64"/>
      </patternFill>
    </fill>
    <fill>
      <patternFill patternType="solid">
        <fgColor rgb="FF574D35"/>
        <bgColor indexed="64"/>
      </patternFill>
    </fill>
    <fill>
      <patternFill patternType="solid">
        <fgColor rgb="FFAFAB97"/>
        <bgColor indexed="64"/>
      </patternFill>
    </fill>
    <fill>
      <patternFill patternType="solid">
        <fgColor rgb="FFABA798"/>
        <bgColor indexed="64"/>
      </patternFill>
    </fill>
    <fill>
      <patternFill patternType="solid">
        <fgColor rgb="FF646049"/>
        <bgColor indexed="64"/>
      </patternFill>
    </fill>
    <fill>
      <patternFill patternType="solid">
        <fgColor rgb="FF5B5A41"/>
        <bgColor indexed="64"/>
      </patternFill>
    </fill>
    <fill>
      <patternFill patternType="solid">
        <fgColor rgb="FF646356"/>
        <bgColor indexed="64"/>
      </patternFill>
    </fill>
    <fill>
      <patternFill patternType="solid">
        <fgColor rgb="FF585442"/>
        <bgColor indexed="64"/>
      </patternFill>
    </fill>
    <fill>
      <patternFill patternType="solid">
        <fgColor rgb="FF535040"/>
        <bgColor indexed="64"/>
      </patternFill>
    </fill>
    <fill>
      <patternFill patternType="solid">
        <fgColor rgb="FF545144"/>
        <bgColor indexed="64"/>
      </patternFill>
    </fill>
    <fill>
      <patternFill patternType="solid">
        <fgColor rgb="FFD2C2AC"/>
        <bgColor indexed="64"/>
      </patternFill>
    </fill>
    <fill>
      <patternFill patternType="solid">
        <fgColor rgb="FFB39F8D"/>
        <bgColor indexed="64"/>
      </patternFill>
    </fill>
    <fill>
      <patternFill patternType="solid">
        <fgColor rgb="FFBD9865"/>
        <bgColor indexed="64"/>
      </patternFill>
    </fill>
    <fill>
      <patternFill patternType="solid">
        <fgColor rgb="FFC8B273"/>
        <bgColor indexed="64"/>
      </patternFill>
    </fill>
    <fill>
      <patternFill patternType="solid">
        <fgColor rgb="FFC47E5A"/>
        <bgColor indexed="64"/>
      </patternFill>
    </fill>
    <fill>
      <patternFill patternType="solid">
        <fgColor rgb="FFBA6B57"/>
        <bgColor indexed="64"/>
      </patternFill>
    </fill>
    <fill>
      <patternFill patternType="solid">
        <fgColor rgb="FFA2A2A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738D"/>
        <bgColor indexed="64"/>
      </patternFill>
    </fill>
    <fill>
      <patternFill patternType="solid">
        <fgColor rgb="FFBE174E"/>
        <bgColor indexed="64"/>
      </patternFill>
    </fill>
    <fill>
      <patternFill patternType="solid">
        <fgColor rgb="FF9B1B31"/>
        <bgColor indexed="64"/>
      </patternFill>
    </fill>
    <fill>
      <patternFill patternType="solid">
        <fgColor rgb="FF7C1E2E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indexed="10"/>
        <bgColor indexed="16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2"/>
        <bgColor indexed="26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47"/>
        <bgColor indexed="32"/>
      </patternFill>
    </fill>
    <fill>
      <patternFill patternType="solid">
        <fgColor indexed="47"/>
        <bgColor indexed="54"/>
      </patternFill>
    </fill>
    <fill>
      <patternFill patternType="solid">
        <fgColor rgb="FFFFCC99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indexed="40"/>
        <bgColor indexed="15"/>
      </patternFill>
    </fill>
    <fill>
      <patternFill patternType="solid">
        <fgColor indexed="47"/>
        <bgColor indexed="22"/>
      </patternFill>
    </fill>
    <fill>
      <patternFill patternType="solid">
        <fgColor rgb="FFEDF1FF"/>
        <bgColor indexed="64"/>
      </patternFill>
    </fill>
    <fill>
      <patternFill patternType="solid">
        <fgColor rgb="FFE8E4DA"/>
        <bgColor indexed="64"/>
      </patternFill>
    </fill>
    <fill>
      <patternFill patternType="solid">
        <fgColor rgb="FFF4EEE8"/>
        <bgColor indexed="64"/>
      </patternFill>
    </fill>
    <fill>
      <patternFill patternType="solid">
        <fgColor rgb="FFF1EEE6"/>
        <bgColor indexed="64"/>
      </patternFill>
    </fill>
    <fill>
      <patternFill patternType="solid">
        <fgColor rgb="FFF1F0E2"/>
        <bgColor indexed="64"/>
      </patternFill>
    </fill>
    <fill>
      <patternFill patternType="solid">
        <fgColor rgb="FFF1E6DF"/>
        <bgColor indexed="64"/>
      </patternFill>
    </fill>
    <fill>
      <patternFill patternType="solid">
        <fgColor rgb="FFEFE1CE"/>
        <bgColor indexed="64"/>
      </patternFill>
    </fill>
    <fill>
      <patternFill patternType="solid">
        <fgColor rgb="FFF0EBD7"/>
        <bgColor indexed="64"/>
      </patternFill>
    </fill>
    <fill>
      <patternFill patternType="solid">
        <fgColor rgb="FFF6EBC8"/>
        <bgColor indexed="64"/>
      </patternFill>
    </fill>
    <fill>
      <patternFill patternType="solid">
        <fgColor rgb="FFD2C29D"/>
        <bgColor indexed="64"/>
      </patternFill>
    </fill>
    <fill>
      <patternFill patternType="solid">
        <fgColor rgb="FFC8BCA5"/>
        <bgColor indexed="64"/>
      </patternFill>
    </fill>
    <fill>
      <patternFill patternType="solid">
        <fgColor rgb="FFC0AC93"/>
        <bgColor indexed="64"/>
      </patternFill>
    </fill>
    <fill>
      <patternFill patternType="solid">
        <fgColor rgb="FFD6CFBE"/>
        <bgColor indexed="64"/>
      </patternFill>
    </fill>
    <fill>
      <patternFill patternType="solid">
        <fgColor rgb="FFD7D0BC"/>
        <bgColor indexed="64"/>
      </patternFill>
    </fill>
    <fill>
      <patternFill patternType="solid">
        <fgColor rgb="FFEDEA9B"/>
        <bgColor indexed="64"/>
      </patternFill>
    </fill>
    <fill>
      <patternFill patternType="solid">
        <fgColor rgb="FFF4E87A"/>
        <bgColor indexed="64"/>
      </patternFill>
    </fill>
    <fill>
      <patternFill patternType="solid">
        <fgColor rgb="FFEBDF68"/>
        <bgColor indexed="64"/>
      </patternFill>
    </fill>
    <fill>
      <patternFill patternType="solid">
        <fgColor rgb="FFEADA4F"/>
        <bgColor indexed="64"/>
      </patternFill>
    </fill>
    <fill>
      <patternFill patternType="solid">
        <fgColor rgb="FFF4DD40"/>
        <bgColor indexed="64"/>
      </patternFill>
    </fill>
    <fill>
      <patternFill patternType="solid">
        <fgColor rgb="FFFFD551"/>
        <bgColor indexed="64"/>
      </patternFill>
    </fill>
    <fill>
      <patternFill patternType="solid">
        <fgColor rgb="FFFFD55E"/>
        <bgColor indexed="64"/>
      </patternFill>
    </fill>
    <fill>
      <patternFill patternType="solid">
        <fgColor rgb="FFD8AE48"/>
        <bgColor indexed="64"/>
      </patternFill>
    </fill>
    <fill>
      <patternFill patternType="solid">
        <fgColor rgb="FFB28330"/>
        <bgColor indexed="64"/>
      </patternFill>
    </fill>
    <fill>
      <patternFill patternType="solid">
        <fgColor rgb="FFD69D30"/>
        <bgColor indexed="64"/>
      </patternFill>
    </fill>
    <fill>
      <patternFill patternType="solid">
        <fgColor rgb="FFD7942E"/>
        <bgColor indexed="64"/>
      </patternFill>
    </fill>
    <fill>
      <patternFill patternType="solid">
        <fgColor rgb="FFD9932F"/>
        <bgColor indexed="64"/>
      </patternFill>
    </fill>
    <fill>
      <patternFill patternType="solid">
        <fgColor rgb="FFAC681A"/>
        <bgColor indexed="64"/>
      </patternFill>
    </fill>
    <fill>
      <patternFill patternType="solid">
        <fgColor rgb="FFA96318"/>
        <bgColor indexed="64"/>
      </patternFill>
    </fill>
    <fill>
      <patternFill patternType="solid">
        <fgColor rgb="FFE7AA56"/>
        <bgColor indexed="64"/>
      </patternFill>
    </fill>
    <fill>
      <patternFill patternType="solid">
        <fgColor rgb="FFFCAB4D"/>
        <bgColor indexed="64"/>
      </patternFill>
    </fill>
    <fill>
      <patternFill patternType="solid">
        <fgColor rgb="FFF4973B"/>
        <bgColor indexed="64"/>
      </patternFill>
    </fill>
    <fill>
      <patternFill patternType="solid">
        <fgColor rgb="FFFF8D19"/>
        <bgColor indexed="64"/>
      </patternFill>
    </fill>
    <fill>
      <patternFill patternType="solid">
        <fgColor rgb="FFFF850F"/>
        <bgColor indexed="64"/>
      </patternFill>
    </fill>
    <fill>
      <patternFill patternType="solid">
        <fgColor rgb="FFFF7E04"/>
        <bgColor indexed="64"/>
      </patternFill>
    </fill>
    <fill>
      <patternFill patternType="solid">
        <fgColor rgb="FFC46316"/>
        <bgColor indexed="64"/>
      </patternFill>
    </fill>
    <fill>
      <patternFill patternType="solid">
        <fgColor rgb="FFB18F6A"/>
        <bgColor indexed="64"/>
      </patternFill>
    </fill>
    <fill>
      <patternFill patternType="solid">
        <fgColor rgb="FF8B5A3F"/>
        <bgColor indexed="64"/>
      </patternFill>
    </fill>
    <fill>
      <patternFill patternType="solid">
        <fgColor rgb="FFA47045"/>
        <bgColor indexed="64"/>
      </patternFill>
    </fill>
    <fill>
      <patternFill patternType="solid">
        <fgColor rgb="FF945A2C"/>
        <bgColor indexed="64"/>
      </patternFill>
    </fill>
    <fill>
      <patternFill patternType="solid">
        <fgColor rgb="FF94562A"/>
        <bgColor indexed="64"/>
      </patternFill>
    </fill>
    <fill>
      <patternFill patternType="solid">
        <fgColor rgb="FFC6733D"/>
        <bgColor indexed="64"/>
      </patternFill>
    </fill>
    <fill>
      <patternFill patternType="solid">
        <fgColor rgb="FFC57644"/>
        <bgColor indexed="64"/>
      </patternFill>
    </fill>
    <fill>
      <patternFill patternType="solid">
        <fgColor rgb="FFDBCAB8"/>
        <bgColor indexed="64"/>
      </patternFill>
    </fill>
    <fill>
      <patternFill patternType="solid">
        <fgColor rgb="FFC0A68B"/>
        <bgColor indexed="64"/>
      </patternFill>
    </fill>
    <fill>
      <patternFill patternType="solid">
        <fgColor rgb="FFCFB095"/>
        <bgColor indexed="64"/>
      </patternFill>
    </fill>
    <fill>
      <patternFill patternType="solid">
        <fgColor rgb="FFCCA580"/>
        <bgColor indexed="64"/>
      </patternFill>
    </fill>
    <fill>
      <patternFill patternType="solid">
        <fgColor rgb="FFC1926C"/>
        <bgColor indexed="64"/>
      </patternFill>
    </fill>
    <fill>
      <patternFill patternType="solid">
        <fgColor rgb="FFBD8D67"/>
        <bgColor indexed="64"/>
      </patternFill>
    </fill>
    <fill>
      <patternFill patternType="solid">
        <fgColor rgb="FF694833"/>
        <bgColor indexed="64"/>
      </patternFill>
    </fill>
    <fill>
      <patternFill patternType="solid">
        <fgColor rgb="FFF96815"/>
        <bgColor indexed="64"/>
      </patternFill>
    </fill>
    <fill>
      <patternFill patternType="solid">
        <fgColor rgb="FFFFA266"/>
        <bgColor indexed="64"/>
      </patternFill>
    </fill>
    <fill>
      <patternFill patternType="solid">
        <fgColor rgb="FFFAAB7E"/>
        <bgColor indexed="64"/>
      </patternFill>
    </fill>
    <fill>
      <patternFill patternType="solid">
        <fgColor rgb="FFF5B895"/>
        <bgColor indexed="64"/>
      </patternFill>
    </fill>
    <fill>
      <patternFill patternType="solid">
        <fgColor rgb="FFF45720"/>
        <bgColor indexed="64"/>
      </patternFill>
    </fill>
    <fill>
      <patternFill patternType="solid">
        <fgColor rgb="FFFD652D"/>
        <bgColor indexed="64"/>
      </patternFill>
    </fill>
    <fill>
      <patternFill patternType="solid">
        <fgColor rgb="FFFA6632"/>
        <bgColor indexed="64"/>
      </patternFill>
    </fill>
    <fill>
      <patternFill patternType="solid">
        <fgColor rgb="FFD38063"/>
        <bgColor indexed="64"/>
      </patternFill>
    </fill>
    <fill>
      <patternFill patternType="solid">
        <fgColor rgb="FFCC7457"/>
        <bgColor indexed="64"/>
      </patternFill>
    </fill>
    <fill>
      <patternFill patternType="solid">
        <fgColor rgb="FFBA5B3F"/>
        <bgColor indexed="64"/>
      </patternFill>
    </fill>
    <fill>
      <patternFill patternType="solid">
        <fgColor rgb="FFEC9688"/>
        <bgColor indexed="64"/>
      </patternFill>
    </fill>
    <fill>
      <patternFill patternType="solid">
        <fgColor rgb="FFF8786B"/>
        <bgColor indexed="64"/>
      </patternFill>
    </fill>
    <fill>
      <patternFill patternType="solid">
        <fgColor rgb="FFF77565"/>
        <bgColor indexed="64"/>
      </patternFill>
    </fill>
    <fill>
      <patternFill patternType="solid">
        <fgColor rgb="FFBE4B3B"/>
        <bgColor indexed="64"/>
      </patternFill>
    </fill>
    <fill>
      <patternFill patternType="solid">
        <fgColor rgb="FF5D4236"/>
        <bgColor indexed="64"/>
      </patternFill>
    </fill>
    <fill>
      <patternFill patternType="solid">
        <fgColor rgb="FF644235"/>
        <bgColor indexed="64"/>
      </patternFill>
    </fill>
    <fill>
      <patternFill patternType="solid">
        <fgColor rgb="FF5B3F36"/>
        <bgColor indexed="64"/>
      </patternFill>
    </fill>
    <fill>
      <patternFill patternType="solid">
        <fgColor rgb="FF56352D"/>
        <bgColor indexed="64"/>
      </patternFill>
    </fill>
    <fill>
      <patternFill patternType="solid">
        <fgColor rgb="FF73362A"/>
        <bgColor indexed="64"/>
      </patternFill>
    </fill>
    <fill>
      <patternFill patternType="solid">
        <fgColor rgb="FF6F372C"/>
        <bgColor indexed="64"/>
      </patternFill>
    </fill>
    <fill>
      <patternFill patternType="solid">
        <fgColor rgb="FF66362C"/>
        <bgColor indexed="64"/>
      </patternFill>
    </fill>
    <fill>
      <patternFill patternType="solid">
        <fgColor rgb="FFBD332D"/>
        <bgColor indexed="64"/>
      </patternFill>
    </fill>
    <fill>
      <patternFill patternType="solid">
        <fgColor rgb="FFB4272B"/>
        <bgColor indexed="64"/>
      </patternFill>
    </fill>
    <fill>
      <patternFill patternType="solid">
        <fgColor rgb="FF8F3D37"/>
        <bgColor indexed="64"/>
      </patternFill>
    </fill>
    <fill>
      <patternFill patternType="solid">
        <fgColor rgb="FFB91428"/>
        <bgColor indexed="64"/>
      </patternFill>
    </fill>
    <fill>
      <patternFill patternType="solid">
        <fgColor rgb="FFB71233"/>
        <bgColor indexed="64"/>
      </patternFill>
    </fill>
    <fill>
      <patternFill patternType="solid">
        <fgColor rgb="FFBA0D32"/>
        <bgColor indexed="64"/>
      </patternFill>
    </fill>
    <fill>
      <patternFill patternType="solid">
        <fgColor rgb="FFB2123C"/>
        <bgColor indexed="64"/>
      </patternFill>
    </fill>
    <fill>
      <patternFill patternType="solid">
        <fgColor rgb="FF793A38"/>
        <bgColor indexed="64"/>
      </patternFill>
    </fill>
    <fill>
      <patternFill patternType="solid">
        <fgColor rgb="FF73272D"/>
        <bgColor indexed="64"/>
      </patternFill>
    </fill>
    <fill>
      <patternFill patternType="solid">
        <fgColor rgb="FF7C3539"/>
        <bgColor indexed="64"/>
      </patternFill>
    </fill>
    <fill>
      <patternFill patternType="solid">
        <fgColor rgb="FF3D2D2E"/>
        <bgColor indexed="64"/>
      </patternFill>
    </fill>
    <fill>
      <patternFill patternType="solid">
        <fgColor rgb="FF5C3E35"/>
        <bgColor indexed="64"/>
      </patternFill>
    </fill>
    <fill>
      <patternFill patternType="solid">
        <fgColor rgb="FF553C36"/>
        <bgColor indexed="64"/>
      </patternFill>
    </fill>
    <fill>
      <patternFill patternType="solid">
        <fgColor rgb="FF4B342F"/>
        <bgColor indexed="64"/>
      </patternFill>
    </fill>
    <fill>
      <patternFill patternType="solid">
        <fgColor rgb="FFF6D7C7"/>
        <bgColor indexed="64"/>
      </patternFill>
    </fill>
    <fill>
      <patternFill patternType="solid">
        <fgColor rgb="FFE3BEB4"/>
        <bgColor indexed="64"/>
      </patternFill>
    </fill>
    <fill>
      <patternFill patternType="solid">
        <fgColor rgb="FFE0CDC6"/>
        <bgColor indexed="64"/>
      </patternFill>
    </fill>
    <fill>
      <patternFill patternType="solid">
        <fgColor rgb="FFD5BBB6"/>
        <bgColor indexed="64"/>
      </patternFill>
    </fill>
    <fill>
      <patternFill patternType="solid">
        <fgColor rgb="FFF8CDC7"/>
        <bgColor indexed="64"/>
      </patternFill>
    </fill>
    <fill>
      <patternFill patternType="solid">
        <fgColor rgb="FFF7CACA"/>
        <bgColor indexed="64"/>
      </patternFill>
    </fill>
    <fill>
      <patternFill patternType="solid">
        <fgColor rgb="FFF8D1D4"/>
        <bgColor indexed="64"/>
      </patternFill>
    </fill>
    <fill>
      <patternFill patternType="solid">
        <fgColor rgb="FFF8E0E8"/>
        <bgColor indexed="64"/>
      </patternFill>
    </fill>
    <fill>
      <patternFill patternType="solid">
        <fgColor rgb="FFECCED5"/>
        <bgColor indexed="64"/>
      </patternFill>
    </fill>
    <fill>
      <patternFill patternType="solid">
        <fgColor rgb="FFF7CFE1"/>
        <bgColor indexed="64"/>
      </patternFill>
    </fill>
    <fill>
      <patternFill patternType="solid">
        <fgColor rgb="FFCF5C78"/>
        <bgColor indexed="64"/>
      </patternFill>
    </fill>
    <fill>
      <patternFill patternType="solid">
        <fgColor rgb="FFC01553"/>
        <bgColor indexed="64"/>
      </patternFill>
    </fill>
    <fill>
      <patternFill patternType="solid">
        <fgColor rgb="FFCE3375"/>
        <bgColor indexed="64"/>
      </patternFill>
    </fill>
    <fill>
      <patternFill patternType="solid">
        <fgColor rgb="FFC62368"/>
        <bgColor indexed="64"/>
      </patternFill>
    </fill>
    <fill>
      <patternFill patternType="solid">
        <fgColor rgb="FF7B4468"/>
        <bgColor indexed="64"/>
      </patternFill>
    </fill>
    <fill>
      <patternFill patternType="solid">
        <fgColor rgb="FF61234A"/>
        <bgColor indexed="64"/>
      </patternFill>
    </fill>
    <fill>
      <patternFill patternType="solid">
        <fgColor rgb="FF4D243D"/>
        <bgColor indexed="64"/>
      </patternFill>
    </fill>
    <fill>
      <patternFill patternType="solid">
        <fgColor rgb="FF47253C"/>
        <bgColor indexed="64"/>
      </patternFill>
    </fill>
    <fill>
      <patternFill patternType="solid">
        <fgColor rgb="FFB76CA4"/>
        <bgColor indexed="64"/>
      </patternFill>
    </fill>
    <fill>
      <patternFill patternType="solid">
        <fgColor rgb="FF8F4584"/>
        <bgColor indexed="64"/>
      </patternFill>
    </fill>
    <fill>
      <patternFill patternType="solid">
        <fgColor rgb="FF642B60"/>
        <bgColor indexed="64"/>
      </patternFill>
    </fill>
    <fill>
      <patternFill patternType="solid">
        <fgColor rgb="FF998089"/>
        <bgColor indexed="64"/>
      </patternFill>
    </fill>
    <fill>
      <patternFill patternType="solid">
        <fgColor rgb="FF99888D"/>
        <bgColor indexed="64"/>
      </patternFill>
    </fill>
    <fill>
      <patternFill patternType="solid">
        <fgColor rgb="FF735B6A"/>
        <bgColor indexed="64"/>
      </patternFill>
    </fill>
    <fill>
      <patternFill patternType="solid">
        <fgColor rgb="FF705A66"/>
        <bgColor indexed="64"/>
      </patternFill>
    </fill>
    <fill>
      <patternFill patternType="solid">
        <fgColor rgb="FFB2ABB4"/>
        <bgColor indexed="64"/>
      </patternFill>
    </fill>
    <fill>
      <patternFill patternType="solid">
        <fgColor rgb="FF73606A"/>
        <bgColor indexed="64"/>
      </patternFill>
    </fill>
    <fill>
      <patternFill patternType="solid">
        <fgColor rgb="FF675758"/>
        <bgColor indexed="64"/>
      </patternFill>
    </fill>
    <fill>
      <patternFill patternType="solid">
        <fgColor rgb="FF936B99"/>
        <bgColor indexed="64"/>
      </patternFill>
    </fill>
    <fill>
      <patternFill patternType="solid">
        <fgColor rgb="FF6E4874"/>
        <bgColor indexed="64"/>
      </patternFill>
    </fill>
    <fill>
      <patternFill patternType="solid">
        <fgColor rgb="FF997AA3"/>
        <bgColor indexed="64"/>
      </patternFill>
    </fill>
    <fill>
      <patternFill patternType="solid">
        <fgColor rgb="FFB99BC5"/>
        <bgColor indexed="64"/>
      </patternFill>
    </fill>
    <fill>
      <patternFill patternType="solid">
        <fgColor rgb="FF6F4785"/>
        <bgColor indexed="64"/>
      </patternFill>
    </fill>
    <fill>
      <patternFill patternType="solid">
        <fgColor rgb="FF634177"/>
        <bgColor indexed="64"/>
      </patternFill>
    </fill>
    <fill>
      <patternFill patternType="solid">
        <fgColor rgb="FF7E5E9A"/>
        <bgColor indexed="64"/>
      </patternFill>
    </fill>
    <fill>
      <patternFill patternType="solid">
        <fgColor rgb="FFB4A0C9"/>
        <bgColor indexed="64"/>
      </patternFill>
    </fill>
    <fill>
      <patternFill patternType="solid">
        <fgColor rgb="FF957AB0"/>
        <bgColor indexed="64"/>
      </patternFill>
    </fill>
    <fill>
      <patternFill patternType="solid">
        <fgColor rgb="FFB09FCA"/>
        <bgColor indexed="64"/>
      </patternFill>
    </fill>
    <fill>
      <patternFill patternType="solid">
        <fgColor rgb="FF9F90C1"/>
        <bgColor indexed="64"/>
      </patternFill>
    </fill>
    <fill>
      <patternFill patternType="solid">
        <fgColor rgb="FF9787B8"/>
        <bgColor indexed="64"/>
      </patternFill>
    </fill>
    <fill>
      <patternFill patternType="solid">
        <fgColor rgb="FF3E295C"/>
        <bgColor indexed="64"/>
      </patternFill>
    </fill>
    <fill>
      <patternFill patternType="solid">
        <fgColor rgb="FF5B4F8F"/>
        <bgColor indexed="64"/>
      </patternFill>
    </fill>
    <fill>
      <patternFill patternType="solid">
        <fgColor rgb="FF8896C6"/>
        <bgColor indexed="64"/>
      </patternFill>
    </fill>
    <fill>
      <patternFill patternType="solid">
        <fgColor rgb="FF707BB4"/>
        <bgColor indexed="64"/>
      </patternFill>
    </fill>
    <fill>
      <patternFill patternType="solid">
        <fgColor rgb="FF5C609F"/>
        <bgColor indexed="64"/>
      </patternFill>
    </fill>
    <fill>
      <patternFill patternType="solid">
        <fgColor rgb="FFA0AABF"/>
        <bgColor indexed="64"/>
      </patternFill>
    </fill>
    <fill>
      <patternFill patternType="solid">
        <fgColor rgb="FF93A9D1"/>
        <bgColor indexed="64"/>
      </patternFill>
    </fill>
    <fill>
      <patternFill patternType="solid">
        <fgColor rgb="FF444552"/>
        <bgColor indexed="64"/>
      </patternFill>
    </fill>
    <fill>
      <patternFill patternType="solid">
        <fgColor rgb="FF27293D"/>
        <bgColor indexed="64"/>
      </patternFill>
    </fill>
    <fill>
      <patternFill patternType="solid">
        <fgColor rgb="FF4E597B"/>
        <bgColor indexed="64"/>
      </patternFill>
    </fill>
    <fill>
      <patternFill patternType="solid">
        <fgColor rgb="FF2A4C7D"/>
        <bgColor indexed="64"/>
      </patternFill>
    </fill>
    <fill>
      <patternFill patternType="solid">
        <fgColor rgb="FF5D81BC"/>
        <bgColor indexed="64"/>
      </patternFill>
    </fill>
    <fill>
      <patternFill patternType="solid">
        <fgColor rgb="FF2E62A3"/>
        <bgColor indexed="64"/>
      </patternFill>
    </fill>
    <fill>
      <patternFill patternType="solid">
        <fgColor rgb="FF004C8E"/>
        <bgColor indexed="64"/>
      </patternFill>
    </fill>
    <fill>
      <patternFill patternType="solid">
        <fgColor rgb="FF165288"/>
        <bgColor indexed="64"/>
      </patternFill>
    </fill>
    <fill>
      <patternFill patternType="solid">
        <fgColor rgb="FF4C6A93"/>
        <bgColor indexed="64"/>
      </patternFill>
    </fill>
    <fill>
      <patternFill patternType="solid">
        <fgColor rgb="FF93B7D5"/>
        <bgColor indexed="64"/>
      </patternFill>
    </fill>
    <fill>
      <patternFill patternType="solid">
        <fgColor rgb="FF5580AD"/>
        <bgColor indexed="64"/>
      </patternFill>
    </fill>
    <fill>
      <patternFill patternType="solid">
        <fgColor rgb="FF5D89B4"/>
        <bgColor indexed="64"/>
      </patternFill>
    </fill>
    <fill>
      <patternFill patternType="solid">
        <fgColor rgb="FF5B789A"/>
        <bgColor indexed="64"/>
      </patternFill>
    </fill>
    <fill>
      <patternFill patternType="solid">
        <fgColor rgb="FF4E6582"/>
        <bgColor indexed="64"/>
      </patternFill>
    </fill>
    <fill>
      <patternFill patternType="solid">
        <fgColor rgb="FF223A5E"/>
        <bgColor indexed="64"/>
      </patternFill>
    </fill>
    <fill>
      <patternFill patternType="solid">
        <fgColor rgb="FF36445A"/>
        <bgColor indexed="64"/>
      </patternFill>
    </fill>
    <fill>
      <patternFill patternType="solid">
        <fgColor rgb="FF007CB8"/>
        <bgColor indexed="64"/>
      </patternFill>
    </fill>
    <fill>
      <patternFill patternType="solid">
        <fgColor rgb="FF006CA9"/>
        <bgColor indexed="64"/>
      </patternFill>
    </fill>
    <fill>
      <patternFill patternType="solid">
        <fgColor rgb="FF133951"/>
        <bgColor indexed="64"/>
      </patternFill>
    </fill>
    <fill>
      <patternFill patternType="solid">
        <fgColor rgb="FF103B58"/>
        <bgColor indexed="64"/>
      </patternFill>
    </fill>
    <fill>
      <patternFill patternType="solid">
        <fgColor rgb="FF0F3B53"/>
        <bgColor indexed="64"/>
      </patternFill>
    </fill>
    <fill>
      <patternFill patternType="solid">
        <fgColor rgb="FF2A3B4E"/>
        <bgColor indexed="64"/>
      </patternFill>
    </fill>
    <fill>
      <patternFill patternType="solid">
        <fgColor rgb="FF29495C"/>
        <bgColor indexed="64"/>
      </patternFill>
    </fill>
    <fill>
      <patternFill patternType="solid">
        <fgColor rgb="FF7AB6D9"/>
        <bgColor indexed="64"/>
      </patternFill>
    </fill>
    <fill>
      <patternFill patternType="solid">
        <fgColor rgb="FF5EB0CF"/>
        <bgColor indexed="64"/>
      </patternFill>
    </fill>
    <fill>
      <patternFill patternType="solid">
        <fgColor rgb="FF0079A8"/>
        <bgColor indexed="64"/>
      </patternFill>
    </fill>
    <fill>
      <patternFill patternType="solid">
        <fgColor rgb="FF3284A1"/>
        <bgColor indexed="64"/>
      </patternFill>
    </fill>
    <fill>
      <patternFill patternType="solid">
        <fgColor rgb="FF007291"/>
        <bgColor indexed="64"/>
      </patternFill>
    </fill>
    <fill>
      <patternFill patternType="solid">
        <fgColor rgb="FF0084A1"/>
        <bgColor indexed="64"/>
      </patternFill>
    </fill>
    <fill>
      <patternFill patternType="solid">
        <fgColor rgb="FF00637C"/>
        <bgColor indexed="64"/>
      </patternFill>
    </fill>
    <fill>
      <patternFill patternType="solid">
        <fgColor rgb="FF98BFCB"/>
        <bgColor indexed="64"/>
      </patternFill>
    </fill>
    <fill>
      <patternFill patternType="solid">
        <fgColor rgb="FF91DDE8"/>
        <bgColor indexed="64"/>
      </patternFill>
    </fill>
    <fill>
      <patternFill patternType="solid">
        <fgColor rgb="FFACD3DC"/>
        <bgColor indexed="64"/>
      </patternFill>
    </fill>
    <fill>
      <patternFill patternType="solid">
        <fgColor rgb="FF84C3CE"/>
        <bgColor indexed="64"/>
      </patternFill>
    </fill>
    <fill>
      <patternFill patternType="solid">
        <fgColor rgb="FF83C2C7"/>
        <bgColor indexed="64"/>
      </patternFill>
    </fill>
    <fill>
      <patternFill patternType="solid">
        <fgColor rgb="FF006C7F"/>
        <bgColor indexed="64"/>
      </patternFill>
    </fill>
    <fill>
      <patternFill patternType="solid">
        <fgColor rgb="FF005366"/>
        <bgColor indexed="64"/>
      </patternFill>
    </fill>
    <fill>
      <patternFill patternType="solid">
        <fgColor rgb="FF96DFE4"/>
        <bgColor indexed="64"/>
      </patternFill>
    </fill>
    <fill>
      <patternFill patternType="solid">
        <fgColor rgb="FF98DDDF"/>
        <bgColor indexed="64"/>
      </patternFill>
    </fill>
    <fill>
      <patternFill patternType="solid">
        <fgColor rgb="FF006866"/>
        <bgColor indexed="64"/>
      </patternFill>
    </fill>
    <fill>
      <patternFill patternType="solid">
        <fgColor rgb="FF264445"/>
        <bgColor indexed="64"/>
      </patternFill>
    </fill>
    <fill>
      <patternFill patternType="solid">
        <fgColor rgb="FF194B46"/>
        <bgColor indexed="64"/>
      </patternFill>
    </fill>
    <fill>
      <patternFill patternType="solid">
        <fgColor rgb="FF16463F"/>
        <bgColor indexed="64"/>
      </patternFill>
    </fill>
    <fill>
      <patternFill patternType="solid">
        <fgColor rgb="FF006E52"/>
        <bgColor indexed="64"/>
      </patternFill>
    </fill>
    <fill>
      <patternFill patternType="solid">
        <fgColor rgb="FF4F632D"/>
        <bgColor indexed="64"/>
      </patternFill>
    </fill>
    <fill>
      <patternFill patternType="solid">
        <fgColor rgb="FF5A7247"/>
        <bgColor indexed="64"/>
      </patternFill>
    </fill>
    <fill>
      <patternFill patternType="solid">
        <fgColor rgb="FF666740"/>
        <bgColor indexed="64"/>
      </patternFill>
    </fill>
    <fill>
      <patternFill patternType="solid">
        <fgColor rgb="FF797B3B"/>
        <bgColor indexed="64"/>
      </patternFill>
    </fill>
    <fill>
      <patternFill patternType="solid">
        <fgColor rgb="FF9C9A40"/>
        <bgColor indexed="64"/>
      </patternFill>
    </fill>
    <fill>
      <patternFill patternType="solid">
        <fgColor rgb="FF9A9739"/>
        <bgColor indexed="64"/>
      </patternFill>
    </fill>
    <fill>
      <patternFill patternType="solid">
        <fgColor rgb="FFACA54E"/>
        <bgColor indexed="64"/>
      </patternFill>
    </fill>
    <fill>
      <patternFill patternType="solid">
        <fgColor rgb="FFBBDF32"/>
        <bgColor indexed="64"/>
      </patternFill>
    </fill>
    <fill>
      <patternFill patternType="solid">
        <fgColor rgb="FFC1DB3C"/>
        <bgColor indexed="64"/>
      </patternFill>
    </fill>
    <fill>
      <patternFill patternType="solid">
        <fgColor rgb="FFCDDC20"/>
        <bgColor indexed="64"/>
      </patternFill>
    </fill>
    <fill>
      <patternFill patternType="solid">
        <fgColor rgb="FF8A7661"/>
        <bgColor indexed="64"/>
      </patternFill>
    </fill>
    <fill>
      <patternFill patternType="solid">
        <fgColor rgb="FF8D7961"/>
        <bgColor indexed="64"/>
      </patternFill>
    </fill>
    <fill>
      <patternFill patternType="solid">
        <fgColor rgb="FF998D76"/>
        <bgColor indexed="64"/>
      </patternFill>
    </fill>
    <fill>
      <patternFill patternType="solid">
        <fgColor rgb="FF958A7A"/>
        <bgColor indexed="64"/>
      </patternFill>
    </fill>
    <fill>
      <patternFill patternType="solid">
        <fgColor rgb="FFAEA396"/>
        <bgColor indexed="64"/>
      </patternFill>
    </fill>
    <fill>
      <patternFill patternType="solid">
        <fgColor rgb="FF928679"/>
        <bgColor indexed="64"/>
      </patternFill>
    </fill>
    <fill>
      <patternFill patternType="solid">
        <fgColor rgb="FF5D5348"/>
        <bgColor indexed="64"/>
      </patternFill>
    </fill>
    <fill>
      <patternFill patternType="solid">
        <fgColor rgb="FF5E574A"/>
        <bgColor indexed="64"/>
      </patternFill>
    </fill>
    <fill>
      <patternFill patternType="solid">
        <fgColor rgb="FF726A4E"/>
        <bgColor indexed="64"/>
      </patternFill>
    </fill>
    <fill>
      <patternFill patternType="solid">
        <fgColor rgb="FF5F5C4C"/>
        <bgColor indexed="64"/>
      </patternFill>
    </fill>
    <fill>
      <patternFill patternType="solid">
        <fgColor rgb="FF46483D"/>
        <bgColor indexed="64"/>
      </patternFill>
    </fill>
    <fill>
      <patternFill patternType="solid">
        <fgColor rgb="FFC6C6C7"/>
        <bgColor indexed="64"/>
      </patternFill>
    </fill>
    <fill>
      <patternFill patternType="solid">
        <fgColor rgb="FFC4C6C8"/>
        <bgColor indexed="64"/>
      </patternFill>
    </fill>
    <fill>
      <patternFill patternType="solid">
        <fgColor rgb="FFBABBBD"/>
        <bgColor indexed="64"/>
      </patternFill>
    </fill>
    <fill>
      <patternFill patternType="solid">
        <fgColor rgb="FFB0B2B5"/>
        <bgColor indexed="64"/>
      </patternFill>
    </fill>
    <fill>
      <patternFill patternType="solid">
        <fgColor rgb="FF848587"/>
        <bgColor indexed="64"/>
      </patternFill>
    </fill>
    <fill>
      <patternFill patternType="solid">
        <fgColor rgb="FF615F5F"/>
        <bgColor indexed="64"/>
      </patternFill>
    </fill>
    <fill>
      <patternFill patternType="solid">
        <fgColor rgb="FF4A494D"/>
        <bgColor indexed="64"/>
      </patternFill>
    </fill>
    <fill>
      <patternFill patternType="solid">
        <fgColor rgb="FF858282"/>
        <bgColor indexed="64"/>
      </patternFill>
    </fill>
    <fill>
      <patternFill patternType="solid">
        <fgColor rgb="FF9896A4"/>
        <bgColor indexed="64"/>
      </patternFill>
    </fill>
    <fill>
      <patternFill patternType="solid">
        <fgColor rgb="FF615C61"/>
        <bgColor indexed="64"/>
      </patternFill>
    </fill>
    <fill>
      <patternFill patternType="solid">
        <fgColor rgb="FF4E4B51"/>
        <bgColor indexed="64"/>
      </patternFill>
    </fill>
    <fill>
      <patternFill patternType="solid">
        <fgColor rgb="FF2C282C"/>
        <bgColor indexed="64"/>
      </patternFill>
    </fill>
    <fill>
      <patternFill patternType="solid">
        <fgColor rgb="FF3B363C"/>
        <bgColor indexed="64"/>
      </patternFill>
    </fill>
    <fill>
      <patternFill patternType="solid">
        <fgColor rgb="FF27272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EBF1DE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indexed="10"/>
        <bgColor indexed="53"/>
      </patternFill>
    </fill>
    <fill>
      <patternFill patternType="solid">
        <fgColor rgb="FF00B0F0"/>
        <bgColor indexed="27"/>
      </patternFill>
    </fill>
    <fill>
      <patternFill patternType="solid">
        <fgColor rgb="FF00B0F0"/>
        <bgColor indexed="53"/>
      </patternFill>
    </fill>
    <fill>
      <patternFill patternType="solid">
        <fgColor rgb="FFBFBFBF"/>
        <bgColor rgb="FFBFBFBF"/>
      </patternFill>
    </fill>
    <fill>
      <patternFill patternType="solid">
        <fgColor rgb="FFFF3333"/>
        <bgColor rgb="FFFF3333"/>
      </patternFill>
    </fill>
    <fill>
      <patternFill patternType="solid">
        <fgColor rgb="FFFF0000"/>
        <bgColor rgb="FFFF0000"/>
      </patternFill>
    </fill>
    <fill>
      <patternFill patternType="solid">
        <fgColor rgb="FFD9D9D9"/>
        <bgColor rgb="FFD9D9D9"/>
      </patternFill>
    </fill>
    <fill>
      <patternFill patternType="solid">
        <fgColor theme="9" tint="0.59999389629810485"/>
        <bgColor indexed="9"/>
      </patternFill>
    </fill>
    <fill>
      <patternFill patternType="solid">
        <fgColor theme="6" tint="0.79998168889431442"/>
        <bgColor indexed="9"/>
      </patternFill>
    </fill>
    <fill>
      <patternFill patternType="solid">
        <fgColor theme="6" tint="0.59999389629810485"/>
        <bgColor indexed="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rgb="FFFFFF00"/>
        <bgColor rgb="FFFFFF00"/>
      </patternFill>
    </fill>
    <fill>
      <patternFill patternType="solid">
        <fgColor rgb="FF99FFCC"/>
        <bgColor rgb="FF99FFCC"/>
      </patternFill>
    </fill>
    <fill>
      <patternFill patternType="solid">
        <fgColor theme="7" tint="0.39997558519241921"/>
        <bgColor indexed="9"/>
      </patternFill>
    </fill>
    <fill>
      <patternFill patternType="solid">
        <fgColor rgb="FFD7E4B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9"/>
      </patternFill>
    </fill>
    <fill>
      <patternFill patternType="solid">
        <fgColor theme="8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17C913"/>
        <bgColor indexed="64"/>
      </patternFill>
    </fill>
  </fills>
  <borders count="17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/>
      <top style="thin">
        <color rgb="FF000000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/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/>
      <diagonal/>
    </border>
    <border>
      <left style="medium">
        <color rgb="FFA3A3A3"/>
      </left>
      <right style="medium">
        <color rgb="FFA3A3A3"/>
      </right>
      <top/>
      <bottom style="medium">
        <color rgb="FFA3A3A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/>
      <right/>
      <top style="medium">
        <color rgb="FFA3A3A3"/>
      </top>
      <bottom style="medium">
        <color rgb="FFA3A3A3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theme="4" tint="0.39997558519241921"/>
      </right>
      <top/>
      <bottom/>
      <diagonal/>
    </border>
    <border>
      <left style="medium">
        <color rgb="FFA3A3A3"/>
      </left>
      <right style="medium">
        <color rgb="FFA3A3A3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21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3" applyNumberFormat="0" applyFont="0" applyAlignment="0" applyProtection="0"/>
    <xf numFmtId="0" fontId="9" fillId="0" borderId="0"/>
    <xf numFmtId="0" fontId="14" fillId="0" borderId="0"/>
    <xf numFmtId="0" fontId="17" fillId="54" borderId="0" applyNumberFormat="0" applyBorder="0" applyAlignment="0" applyProtection="0"/>
    <xf numFmtId="0" fontId="17" fillId="54" borderId="0" applyNumberFormat="0" applyBorder="0" applyAlignment="0" applyProtection="0"/>
    <xf numFmtId="0" fontId="17" fillId="54" borderId="0" applyNumberFormat="0" applyBorder="0" applyAlignment="0" applyProtection="0"/>
    <xf numFmtId="0" fontId="17" fillId="55" borderId="0" applyNumberFormat="0" applyBorder="0" applyAlignment="0" applyProtection="0"/>
    <xf numFmtId="0" fontId="17" fillId="55" borderId="0" applyNumberFormat="0" applyBorder="0" applyAlignment="0" applyProtection="0"/>
    <xf numFmtId="0" fontId="17" fillId="55" borderId="0" applyNumberFormat="0" applyBorder="0" applyAlignment="0" applyProtection="0"/>
    <xf numFmtId="0" fontId="17" fillId="56" borderId="0" applyNumberFormat="0" applyBorder="0" applyAlignment="0" applyProtection="0"/>
    <xf numFmtId="0" fontId="17" fillId="56" borderId="0" applyNumberFormat="0" applyBorder="0" applyAlignment="0" applyProtection="0"/>
    <xf numFmtId="0" fontId="17" fillId="56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8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59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1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2" borderId="0" applyNumberFormat="0" applyBorder="0" applyAlignment="0" applyProtection="0"/>
    <xf numFmtId="0" fontId="17" fillId="62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3" borderId="0" applyNumberFormat="0" applyBorder="0" applyAlignment="0" applyProtection="0"/>
    <xf numFmtId="0" fontId="17" fillId="63" borderId="0" applyNumberFormat="0" applyBorder="0" applyAlignment="0" applyProtection="0"/>
    <xf numFmtId="0" fontId="17" fillId="63" borderId="0" applyNumberFormat="0" applyBorder="0" applyAlignment="0" applyProtection="0"/>
    <xf numFmtId="0" fontId="18" fillId="64" borderId="0" applyNumberFormat="0" applyBorder="0" applyAlignment="0" applyProtection="0"/>
    <xf numFmtId="0" fontId="18" fillId="64" borderId="0" applyNumberFormat="0" applyBorder="0" applyAlignment="0" applyProtection="0"/>
    <xf numFmtId="0" fontId="18" fillId="64" borderId="0" applyNumberFormat="0" applyBorder="0" applyAlignment="0" applyProtection="0"/>
    <xf numFmtId="0" fontId="18" fillId="61" borderId="0" applyNumberFormat="0" applyBorder="0" applyAlignment="0" applyProtection="0"/>
    <xf numFmtId="0" fontId="18" fillId="61" borderId="0" applyNumberFormat="0" applyBorder="0" applyAlignment="0" applyProtection="0"/>
    <xf numFmtId="0" fontId="18" fillId="61" borderId="0" applyNumberFormat="0" applyBorder="0" applyAlignment="0" applyProtection="0"/>
    <xf numFmtId="0" fontId="18" fillId="62" borderId="0" applyNumberFormat="0" applyBorder="0" applyAlignment="0" applyProtection="0"/>
    <xf numFmtId="0" fontId="18" fillId="62" borderId="0" applyNumberFormat="0" applyBorder="0" applyAlignment="0" applyProtection="0"/>
    <xf numFmtId="0" fontId="18" fillId="62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7" borderId="0" applyNumberFormat="0" applyBorder="0" applyAlignment="0" applyProtection="0"/>
    <xf numFmtId="0" fontId="18" fillId="67" borderId="0" applyNumberFormat="0" applyBorder="0" applyAlignment="0" applyProtection="0"/>
    <xf numFmtId="0" fontId="18" fillId="67" borderId="0" applyNumberFormat="0" applyBorder="0" applyAlignment="0" applyProtection="0"/>
    <xf numFmtId="0" fontId="18" fillId="68" borderId="0" applyNumberFormat="0" applyBorder="0" applyAlignment="0" applyProtection="0"/>
    <xf numFmtId="0" fontId="18" fillId="68" borderId="0" applyNumberFormat="0" applyBorder="0" applyAlignment="0" applyProtection="0"/>
    <xf numFmtId="0" fontId="18" fillId="68" borderId="0" applyNumberFormat="0" applyBorder="0" applyAlignment="0" applyProtection="0"/>
    <xf numFmtId="0" fontId="18" fillId="69" borderId="0" applyNumberFormat="0" applyBorder="0" applyAlignment="0" applyProtection="0"/>
    <xf numFmtId="0" fontId="18" fillId="69" borderId="0" applyNumberFormat="0" applyBorder="0" applyAlignment="0" applyProtection="0"/>
    <xf numFmtId="0" fontId="18" fillId="69" borderId="0" applyNumberFormat="0" applyBorder="0" applyAlignment="0" applyProtection="0"/>
    <xf numFmtId="0" fontId="18" fillId="70" borderId="0" applyNumberFormat="0" applyBorder="0" applyAlignment="0" applyProtection="0"/>
    <xf numFmtId="0" fontId="18" fillId="70" borderId="0" applyNumberFormat="0" applyBorder="0" applyAlignment="0" applyProtection="0"/>
    <xf numFmtId="0" fontId="18" fillId="70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71" borderId="0" applyNumberFormat="0" applyBorder="0" applyAlignment="0" applyProtection="0"/>
    <xf numFmtId="0" fontId="18" fillId="71" borderId="0" applyNumberFormat="0" applyBorder="0" applyAlignment="0" applyProtection="0"/>
    <xf numFmtId="0" fontId="18" fillId="71" borderId="0" applyNumberFormat="0" applyBorder="0" applyAlignment="0" applyProtection="0"/>
    <xf numFmtId="0" fontId="19" fillId="55" borderId="0" applyNumberFormat="0" applyBorder="0" applyAlignment="0" applyProtection="0"/>
    <xf numFmtId="0" fontId="3" fillId="3" borderId="0" applyNumberFormat="0" applyBorder="0" applyAlignment="0" applyProtection="0"/>
    <xf numFmtId="0" fontId="19" fillId="55" borderId="0" applyNumberFormat="0" applyBorder="0" applyAlignment="0" applyProtection="0"/>
    <xf numFmtId="0" fontId="19" fillId="55" borderId="0" applyNumberFormat="0" applyBorder="0" applyAlignment="0" applyProtection="0"/>
    <xf numFmtId="0" fontId="20" fillId="72" borderId="6" applyNumberFormat="0" applyAlignment="0" applyProtection="0"/>
    <xf numFmtId="0" fontId="20" fillId="72" borderId="6" applyNumberFormat="0" applyAlignment="0" applyProtection="0"/>
    <xf numFmtId="0" fontId="20" fillId="72" borderId="6" applyNumberFormat="0" applyAlignment="0" applyProtection="0"/>
    <xf numFmtId="0" fontId="21" fillId="6" borderId="1" applyNumberFormat="0" applyAlignment="0" applyProtection="0"/>
    <xf numFmtId="0" fontId="22" fillId="73" borderId="7" applyNumberFormat="0" applyAlignment="0" applyProtection="0"/>
    <xf numFmtId="0" fontId="7" fillId="7" borderId="2" applyNumberFormat="0" applyAlignment="0" applyProtection="0"/>
    <xf numFmtId="0" fontId="22" fillId="73" borderId="7" applyNumberFormat="0" applyAlignment="0" applyProtection="0"/>
    <xf numFmtId="0" fontId="22" fillId="73" borderId="7" applyNumberFormat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56" borderId="0" applyNumberFormat="0" applyBorder="0" applyAlignment="0" applyProtection="0"/>
    <xf numFmtId="0" fontId="2" fillId="2" borderId="0" applyNumberFormat="0" applyBorder="0" applyAlignment="0" applyProtection="0"/>
    <xf numFmtId="0" fontId="24" fillId="56" borderId="0" applyNumberFormat="0" applyBorder="0" applyAlignment="0" applyProtection="0"/>
    <xf numFmtId="0" fontId="24" fillId="56" borderId="0" applyNumberFormat="0" applyBorder="0" applyAlignment="0" applyProtection="0"/>
    <xf numFmtId="0" fontId="25" fillId="0" borderId="8" applyNumberFormat="0" applyFill="0" applyAlignment="0" applyProtection="0"/>
    <xf numFmtId="0" fontId="25" fillId="0" borderId="8" applyNumberFormat="0" applyFill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6" fillId="0" borderId="9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10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30" fillId="59" borderId="6" applyNumberFormat="0" applyAlignment="0" applyProtection="0"/>
    <xf numFmtId="0" fontId="5" fillId="5" borderId="1" applyNumberFormat="0" applyAlignment="0" applyProtection="0"/>
    <xf numFmtId="0" fontId="30" fillId="59" borderId="6" applyNumberFormat="0" applyAlignment="0" applyProtection="0"/>
    <xf numFmtId="0" fontId="30" fillId="59" borderId="6" applyNumberFormat="0" applyAlignment="0" applyProtection="0"/>
    <xf numFmtId="0" fontId="31" fillId="0" borderId="11" applyNumberFormat="0" applyFill="0" applyAlignment="0" applyProtection="0"/>
    <xf numFmtId="0" fontId="31" fillId="0" borderId="11" applyNumberFormat="0" applyFill="0" applyAlignment="0" applyProtection="0"/>
    <xf numFmtId="0" fontId="31" fillId="0" borderId="11" applyNumberFormat="0" applyFill="0" applyAlignment="0" applyProtection="0"/>
    <xf numFmtId="0" fontId="32" fillId="74" borderId="0" applyNumberFormat="0" applyBorder="0" applyAlignment="0" applyProtection="0"/>
    <xf numFmtId="0" fontId="4" fillId="4" borderId="0" applyNumberFormat="0" applyBorder="0" applyAlignment="0" applyProtection="0"/>
    <xf numFmtId="0" fontId="32" fillId="74" borderId="0" applyNumberFormat="0" applyBorder="0" applyAlignment="0" applyProtection="0"/>
    <xf numFmtId="0" fontId="32" fillId="74" borderId="0" applyNumberFormat="0" applyBorder="0" applyAlignment="0" applyProtection="0"/>
    <xf numFmtId="0" fontId="14" fillId="0" borderId="0"/>
    <xf numFmtId="0" fontId="14" fillId="0" borderId="0"/>
    <xf numFmtId="0" fontId="9" fillId="0" borderId="0"/>
    <xf numFmtId="0" fontId="33" fillId="0" borderId="0"/>
    <xf numFmtId="0" fontId="17" fillId="75" borderId="12" applyNumberFormat="0" applyFont="0" applyAlignment="0" applyProtection="0"/>
    <xf numFmtId="0" fontId="14" fillId="8" borderId="3" applyNumberFormat="0" applyFont="0" applyAlignment="0" applyProtection="0"/>
    <xf numFmtId="0" fontId="17" fillId="75" borderId="12" applyNumberFormat="0" applyFont="0" applyAlignment="0" applyProtection="0"/>
    <xf numFmtId="0" fontId="17" fillId="75" borderId="12" applyNumberFormat="0" applyFont="0" applyAlignment="0" applyProtection="0"/>
    <xf numFmtId="0" fontId="34" fillId="72" borderId="13" applyNumberFormat="0" applyAlignment="0" applyProtection="0"/>
    <xf numFmtId="0" fontId="34" fillId="72" borderId="13" applyNumberFormat="0" applyAlignment="0" applyProtection="0"/>
    <xf numFmtId="0" fontId="34" fillId="72" borderId="13" applyNumberFormat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14" applyNumberFormat="0" applyFill="0" applyAlignment="0" applyProtection="0"/>
    <xf numFmtId="0" fontId="36" fillId="0" borderId="14" applyNumberFormat="0" applyFill="0" applyAlignment="0" applyProtection="0"/>
    <xf numFmtId="0" fontId="36" fillId="0" borderId="14" applyNumberFormat="0" applyFill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7" fillId="54" borderId="0" applyNumberFormat="0" applyBorder="0" applyAlignment="0" applyProtection="0"/>
    <xf numFmtId="0" fontId="17" fillId="54" borderId="0" applyNumberFormat="0" applyBorder="0" applyAlignment="0" applyProtection="0"/>
    <xf numFmtId="0" fontId="17" fillId="54" borderId="0" applyNumberFormat="0" applyBorder="0" applyAlignment="0" applyProtection="0"/>
    <xf numFmtId="0" fontId="17" fillId="55" borderId="0" applyNumberFormat="0" applyBorder="0" applyAlignment="0" applyProtection="0"/>
    <xf numFmtId="0" fontId="17" fillId="55" borderId="0" applyNumberFormat="0" applyBorder="0" applyAlignment="0" applyProtection="0"/>
    <xf numFmtId="0" fontId="17" fillId="55" borderId="0" applyNumberFormat="0" applyBorder="0" applyAlignment="0" applyProtection="0"/>
    <xf numFmtId="0" fontId="17" fillId="56" borderId="0" applyNumberFormat="0" applyBorder="0" applyAlignment="0" applyProtection="0"/>
    <xf numFmtId="0" fontId="17" fillId="56" borderId="0" applyNumberFormat="0" applyBorder="0" applyAlignment="0" applyProtection="0"/>
    <xf numFmtId="0" fontId="17" fillId="56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8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59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1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2" borderId="0" applyNumberFormat="0" applyBorder="0" applyAlignment="0" applyProtection="0"/>
    <xf numFmtId="0" fontId="17" fillId="62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57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0" borderId="0" applyNumberFormat="0" applyBorder="0" applyAlignment="0" applyProtection="0"/>
    <xf numFmtId="0" fontId="17" fillId="63" borderId="0" applyNumberFormat="0" applyBorder="0" applyAlignment="0" applyProtection="0"/>
    <xf numFmtId="0" fontId="17" fillId="63" borderId="0" applyNumberFormat="0" applyBorder="0" applyAlignment="0" applyProtection="0"/>
    <xf numFmtId="0" fontId="17" fillId="63" borderId="0" applyNumberFormat="0" applyBorder="0" applyAlignment="0" applyProtection="0"/>
    <xf numFmtId="0" fontId="30" fillId="2231" borderId="6" applyNumberFormat="0" applyAlignment="0" applyProtection="0"/>
    <xf numFmtId="0" fontId="30" fillId="2232" borderId="6"/>
    <xf numFmtId="0" fontId="17" fillId="0" borderId="0"/>
    <xf numFmtId="0" fontId="17" fillId="0" borderId="0"/>
    <xf numFmtId="0" fontId="17" fillId="0" borderId="0"/>
    <xf numFmtId="0" fontId="14" fillId="0" borderId="0"/>
    <xf numFmtId="0" fontId="14" fillId="0" borderId="0"/>
    <xf numFmtId="0" fontId="1" fillId="0" borderId="0"/>
    <xf numFmtId="0" fontId="77" fillId="0" borderId="0"/>
    <xf numFmtId="0" fontId="14" fillId="0" borderId="0"/>
    <xf numFmtId="0" fontId="17" fillId="75" borderId="12" applyNumberFormat="0" applyFont="0" applyAlignment="0" applyProtection="0"/>
    <xf numFmtId="0" fontId="17" fillId="75" borderId="12" applyNumberFormat="0" applyFont="0" applyAlignment="0" applyProtection="0"/>
    <xf numFmtId="0" fontId="17" fillId="75" borderId="12" applyNumberFormat="0" applyFont="0" applyAlignment="0" applyProtection="0"/>
    <xf numFmtId="0" fontId="77" fillId="0" borderId="0">
      <alignment vertical="top"/>
    </xf>
    <xf numFmtId="0" fontId="80" fillId="0" borderId="0"/>
    <xf numFmtId="0" fontId="81" fillId="2233" borderId="26"/>
    <xf numFmtId="174" fontId="10" fillId="0" borderId="0"/>
    <xf numFmtId="0" fontId="82" fillId="0" borderId="0">
      <alignment horizontal="center"/>
    </xf>
    <xf numFmtId="0" fontId="82" fillId="0" borderId="0">
      <alignment horizontal="center" textRotation="90"/>
    </xf>
    <xf numFmtId="0" fontId="83" fillId="0" borderId="0"/>
    <xf numFmtId="0" fontId="84" fillId="0" borderId="0"/>
    <xf numFmtId="175" fontId="84" fillId="0" borderId="0"/>
    <xf numFmtId="44" fontId="1" fillId="0" borderId="0" applyFont="0" applyFill="0" applyBorder="0" applyAlignment="0" applyProtection="0"/>
    <xf numFmtId="0" fontId="91" fillId="0" borderId="0"/>
    <xf numFmtId="174" fontId="10" fillId="0" borderId="0"/>
    <xf numFmtId="174" fontId="9" fillId="0" borderId="0"/>
    <xf numFmtId="0" fontId="10" fillId="0" borderId="0"/>
    <xf numFmtId="9" fontId="1" fillId="0" borderId="0" applyFont="0" applyFill="0" applyBorder="0" applyAlignment="0" applyProtection="0"/>
    <xf numFmtId="179" fontId="1" fillId="0" borderId="0" applyFont="0" applyFill="0" applyBorder="0" applyAlignment="0" applyProtection="0">
      <alignment vertical="center"/>
    </xf>
    <xf numFmtId="0" fontId="14" fillId="0" borderId="0"/>
    <xf numFmtId="0" fontId="192" fillId="0" borderId="0"/>
    <xf numFmtId="9" fontId="192" fillId="0" borderId="0"/>
  </cellStyleXfs>
  <cellXfs count="8853">
    <xf numFmtId="0" fontId="0" fillId="0" borderId="0" xfId="0"/>
    <xf numFmtId="49" fontId="0" fillId="0" borderId="0" xfId="0" applyNumberFormat="1"/>
    <xf numFmtId="0" fontId="10" fillId="0" borderId="0" xfId="8" applyFont="1"/>
    <xf numFmtId="0" fontId="9" fillId="0" borderId="0" xfId="8"/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11" fillId="0" borderId="0" xfId="0" applyFont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vertical="top"/>
    </xf>
    <xf numFmtId="49" fontId="14" fillId="9" borderId="0" xfId="9" applyNumberFormat="1" applyFill="1"/>
    <xf numFmtId="0" fontId="14" fillId="0" borderId="0" xfId="9"/>
    <xf numFmtId="49" fontId="14" fillId="0" borderId="0" xfId="9" applyNumberFormat="1"/>
    <xf numFmtId="49" fontId="14" fillId="10" borderId="0" xfId="9" applyNumberFormat="1" applyFill="1"/>
    <xf numFmtId="49" fontId="14" fillId="11" borderId="0" xfId="9" applyNumberFormat="1" applyFill="1"/>
    <xf numFmtId="49" fontId="14" fillId="12" borderId="0" xfId="9" applyNumberFormat="1" applyFill="1"/>
    <xf numFmtId="49" fontId="14" fillId="13" borderId="0" xfId="9" applyNumberFormat="1" applyFill="1"/>
    <xf numFmtId="49" fontId="14" fillId="14" borderId="0" xfId="9" applyNumberFormat="1" applyFill="1"/>
    <xf numFmtId="49" fontId="14" fillId="15" borderId="0" xfId="9" applyNumberFormat="1" applyFill="1"/>
    <xf numFmtId="49" fontId="14" fillId="16" borderId="0" xfId="9" applyNumberFormat="1" applyFill="1"/>
    <xf numFmtId="49" fontId="14" fillId="17" borderId="0" xfId="9" applyNumberFormat="1" applyFill="1"/>
    <xf numFmtId="49" fontId="14" fillId="18" borderId="0" xfId="9" applyNumberFormat="1" applyFill="1"/>
    <xf numFmtId="49" fontId="0" fillId="0" borderId="0" xfId="0" applyNumberFormat="1" applyAlignment="1">
      <alignment horizontal="left"/>
    </xf>
    <xf numFmtId="49" fontId="14" fillId="19" borderId="0" xfId="9" applyNumberFormat="1" applyFill="1"/>
    <xf numFmtId="49" fontId="14" fillId="20" borderId="0" xfId="9" applyNumberFormat="1" applyFill="1"/>
    <xf numFmtId="49" fontId="14" fillId="21" borderId="0" xfId="9" applyNumberFormat="1" applyFill="1"/>
    <xf numFmtId="49" fontId="14" fillId="22" borderId="0" xfId="9" applyNumberFormat="1" applyFill="1"/>
    <xf numFmtId="49" fontId="14" fillId="23" borderId="0" xfId="9" applyNumberFormat="1" applyFill="1"/>
    <xf numFmtId="0" fontId="0" fillId="24" borderId="0" xfId="0" applyFill="1"/>
    <xf numFmtId="0" fontId="0" fillId="25" borderId="0" xfId="0" applyFill="1"/>
    <xf numFmtId="49" fontId="0" fillId="0" borderId="0" xfId="0" quotePrefix="1" applyNumberFormat="1" applyAlignment="1">
      <alignment horizontal="left"/>
    </xf>
    <xf numFmtId="0" fontId="0" fillId="26" borderId="0" xfId="0" applyFill="1"/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16" fillId="0" borderId="0" xfId="0" applyFont="1" applyAlignment="1">
      <alignment vertical="center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15" fillId="53" borderId="0" xfId="0" applyFont="1" applyFill="1"/>
    <xf numFmtId="0" fontId="15" fillId="0" borderId="0" xfId="0" applyFont="1" applyAlignment="1">
      <alignment vertical="top"/>
    </xf>
    <xf numFmtId="0" fontId="6" fillId="6" borderId="1" xfId="5"/>
    <xf numFmtId="49" fontId="6" fillId="6" borderId="1" xfId="5" applyNumberFormat="1"/>
    <xf numFmtId="49" fontId="7" fillId="7" borderId="2" xfId="6" applyNumberFormat="1"/>
    <xf numFmtId="49" fontId="5" fillId="5" borderId="1" xfId="4" applyNumberFormat="1"/>
    <xf numFmtId="0" fontId="4" fillId="4" borderId="0" xfId="3"/>
    <xf numFmtId="0" fontId="0" fillId="8" borderId="3" xfId="7" applyFont="1"/>
    <xf numFmtId="49" fontId="2" fillId="8" borderId="3" xfId="7" applyNumberFormat="1" applyFont="1"/>
    <xf numFmtId="0" fontId="2" fillId="2" borderId="0" xfId="1"/>
    <xf numFmtId="49" fontId="2" fillId="2" borderId="0" xfId="1" applyNumberFormat="1"/>
    <xf numFmtId="49" fontId="3" fillId="3" borderId="0" xfId="2" applyNumberFormat="1"/>
    <xf numFmtId="0" fontId="8" fillId="0" borderId="0" xfId="0" applyFont="1" applyAlignment="1">
      <alignment horizontal="center" vertical="center"/>
    </xf>
    <xf numFmtId="2" fontId="0" fillId="0" borderId="0" xfId="0" applyNumberFormat="1" applyAlignment="1">
      <alignment wrapText="1"/>
    </xf>
    <xf numFmtId="0" fontId="38" fillId="0" borderId="0" xfId="146" applyAlignment="1">
      <alignment vertical="center" wrapText="1"/>
    </xf>
    <xf numFmtId="0" fontId="8" fillId="0" borderId="0" xfId="0" applyFont="1"/>
    <xf numFmtId="2" fontId="8" fillId="0" borderId="0" xfId="0" applyNumberFormat="1" applyFont="1" applyAlignment="1">
      <alignment horizontal="left" wrapText="1"/>
    </xf>
    <xf numFmtId="0" fontId="39" fillId="0" borderId="0" xfId="0" applyFont="1" applyAlignment="1">
      <alignment vertical="center" wrapText="1"/>
    </xf>
    <xf numFmtId="0" fontId="40" fillId="0" borderId="0" xfId="0" applyFont="1" applyAlignment="1">
      <alignment vertical="center" wrapText="1"/>
    </xf>
    <xf numFmtId="2" fontId="0" fillId="0" borderId="0" xfId="0" applyNumberFormat="1"/>
    <xf numFmtId="0" fontId="41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164" fontId="42" fillId="0" borderId="0" xfId="0" applyNumberFormat="1" applyFont="1"/>
    <xf numFmtId="164" fontId="0" fillId="0" borderId="0" xfId="0" applyNumberFormat="1"/>
    <xf numFmtId="0" fontId="42" fillId="0" borderId="0" xfId="0" applyFont="1"/>
    <xf numFmtId="165" fontId="42" fillId="0" borderId="0" xfId="0" applyNumberFormat="1" applyFont="1"/>
    <xf numFmtId="2" fontId="2" fillId="2" borderId="0" xfId="1" applyNumberFormat="1" applyAlignment="1">
      <alignment wrapText="1"/>
    </xf>
    <xf numFmtId="166" fontId="42" fillId="0" borderId="0" xfId="0" applyNumberFormat="1" applyFont="1" applyAlignment="1">
      <alignment horizontal="right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/>
    </xf>
    <xf numFmtId="0" fontId="43" fillId="0" borderId="0" xfId="0" applyFont="1" applyAlignment="1">
      <alignment horizontal="left" wrapText="1"/>
    </xf>
    <xf numFmtId="167" fontId="42" fillId="0" borderId="0" xfId="147" applyNumberFormat="1" applyFont="1"/>
    <xf numFmtId="168" fontId="0" fillId="0" borderId="0" xfId="0" applyNumberFormat="1"/>
    <xf numFmtId="0" fontId="44" fillId="0" borderId="0" xfId="0" applyFont="1" applyAlignment="1">
      <alignment wrapText="1"/>
    </xf>
    <xf numFmtId="165" fontId="0" fillId="0" borderId="0" xfId="0" applyNumberFormat="1"/>
    <xf numFmtId="0" fontId="41" fillId="0" borderId="0" xfId="0" applyFont="1" applyAlignment="1">
      <alignment wrapText="1"/>
    </xf>
    <xf numFmtId="0" fontId="8" fillId="0" borderId="15" xfId="0" applyFont="1" applyBorder="1" applyAlignment="1">
      <alignment horizontal="center" vertical="center"/>
    </xf>
    <xf numFmtId="169" fontId="0" fillId="0" borderId="0" xfId="0" applyNumberFormat="1" applyAlignment="1">
      <alignment wrapText="1"/>
    </xf>
    <xf numFmtId="0" fontId="44" fillId="0" borderId="0" xfId="0" applyFont="1"/>
    <xf numFmtId="2" fontId="44" fillId="0" borderId="0" xfId="0" applyNumberFormat="1" applyFont="1" applyAlignment="1">
      <alignment wrapText="1"/>
    </xf>
    <xf numFmtId="0" fontId="45" fillId="0" borderId="0" xfId="0" applyFont="1" applyAlignment="1">
      <alignment horizontal="center"/>
    </xf>
    <xf numFmtId="2" fontId="0" fillId="0" borderId="0" xfId="0" applyNumberFormat="1" applyAlignment="1">
      <alignment horizontal="left" vertical="top" wrapText="1"/>
    </xf>
    <xf numFmtId="0" fontId="46" fillId="0" borderId="0" xfId="0" applyFont="1" applyAlignment="1">
      <alignment horizontal="left" vertical="top" wrapText="1"/>
    </xf>
    <xf numFmtId="0" fontId="14" fillId="76" borderId="0" xfId="9" applyFill="1" applyAlignment="1">
      <alignment horizontal="center"/>
    </xf>
    <xf numFmtId="49" fontId="1" fillId="0" borderId="0" xfId="9" applyNumberFormat="1" applyFont="1"/>
    <xf numFmtId="0" fontId="1" fillId="0" borderId="0" xfId="9" applyFont="1"/>
    <xf numFmtId="49" fontId="14" fillId="77" borderId="0" xfId="9" applyNumberFormat="1" applyFill="1"/>
    <xf numFmtId="49" fontId="14" fillId="78" borderId="0" xfId="9" applyNumberFormat="1" applyFill="1"/>
    <xf numFmtId="0" fontId="9" fillId="0" borderId="0" xfId="8" applyAlignment="1">
      <alignment wrapText="1"/>
    </xf>
    <xf numFmtId="49" fontId="14" fillId="79" borderId="0" xfId="9" applyNumberFormat="1" applyFill="1"/>
    <xf numFmtId="0" fontId="14" fillId="80" borderId="0" xfId="9" applyFill="1"/>
    <xf numFmtId="0" fontId="14" fillId="81" borderId="0" xfId="9" applyFill="1"/>
    <xf numFmtId="0" fontId="14" fillId="82" borderId="0" xfId="9" applyFill="1"/>
    <xf numFmtId="0" fontId="14" fillId="83" borderId="0" xfId="9" applyFill="1"/>
    <xf numFmtId="0" fontId="14" fillId="12" borderId="0" xfId="9" applyFill="1"/>
    <xf numFmtId="0" fontId="14" fillId="84" borderId="0" xfId="9" applyFill="1"/>
    <xf numFmtId="0" fontId="14" fillId="85" borderId="0" xfId="9" applyFill="1"/>
    <xf numFmtId="49" fontId="0" fillId="86" borderId="0" xfId="0" applyNumberFormat="1" applyFill="1"/>
    <xf numFmtId="49" fontId="0" fillId="87" borderId="0" xfId="0" applyNumberFormat="1" applyFill="1"/>
    <xf numFmtId="0" fontId="0" fillId="0" borderId="0" xfId="0" applyAlignment="1">
      <alignment horizontal="center" vertical="center" wrapText="1"/>
    </xf>
    <xf numFmtId="0" fontId="8" fillId="89" borderId="16" xfId="0" applyFont="1" applyFill="1" applyBorder="1" applyAlignment="1">
      <alignment horizontal="center" vertical="center" wrapText="1"/>
    </xf>
    <xf numFmtId="2" fontId="8" fillId="89" borderId="16" xfId="0" applyNumberFormat="1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0" fontId="8" fillId="88" borderId="16" xfId="0" applyFont="1" applyFill="1" applyBorder="1" applyAlignment="1">
      <alignment horizontal="center" vertical="center" wrapText="1"/>
    </xf>
    <xf numFmtId="2" fontId="8" fillId="88" borderId="16" xfId="0" applyNumberFormat="1" applyFont="1" applyFill="1" applyBorder="1" applyAlignment="1">
      <alignment horizontal="center" vertical="center" wrapText="1"/>
    </xf>
    <xf numFmtId="2" fontId="48" fillId="0" borderId="16" xfId="0" applyNumberFormat="1" applyFont="1" applyBorder="1" applyAlignment="1">
      <alignment horizontal="center" vertical="center"/>
    </xf>
    <xf numFmtId="0" fontId="0" fillId="90" borderId="16" xfId="0" applyFill="1" applyBorder="1" applyAlignment="1">
      <alignment horizontal="center" vertical="center" wrapText="1"/>
    </xf>
    <xf numFmtId="2" fontId="0" fillId="90" borderId="16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" fontId="0" fillId="0" borderId="0" xfId="0" applyNumberFormat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14" fontId="44" fillId="0" borderId="0" xfId="0" applyNumberFormat="1" applyFont="1"/>
    <xf numFmtId="3" fontId="44" fillId="0" borderId="0" xfId="0" applyNumberFormat="1" applyFont="1"/>
    <xf numFmtId="14" fontId="0" fillId="0" borderId="0" xfId="0" applyNumberFormat="1"/>
    <xf numFmtId="3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4" fontId="8" fillId="0" borderId="0" xfId="0" applyNumberFormat="1" applyFont="1"/>
    <xf numFmtId="14" fontId="0" fillId="0" borderId="0" xfId="0" applyNumberFormat="1" applyAlignment="1">
      <alignment wrapText="1"/>
    </xf>
    <xf numFmtId="0" fontId="50" fillId="0" borderId="0" xfId="0" applyFont="1"/>
    <xf numFmtId="0" fontId="51" fillId="0" borderId="0" xfId="0" applyFont="1"/>
    <xf numFmtId="0" fontId="52" fillId="0" borderId="0" xfId="0" applyFont="1" applyAlignment="1">
      <alignment vertical="center" wrapText="1"/>
    </xf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0" fontId="14" fillId="98" borderId="0" xfId="9" applyFill="1"/>
    <xf numFmtId="0" fontId="53" fillId="0" borderId="0" xfId="0" applyFont="1"/>
    <xf numFmtId="0" fontId="0" fillId="99" borderId="0" xfId="0" applyFill="1"/>
    <xf numFmtId="0" fontId="54" fillId="0" borderId="0" xfId="0" applyFont="1"/>
    <xf numFmtId="0" fontId="0" fillId="100" borderId="0" xfId="0" applyFill="1"/>
    <xf numFmtId="0" fontId="0" fillId="101" borderId="0" xfId="0" applyFill="1"/>
    <xf numFmtId="0" fontId="54" fillId="0" borderId="0" xfId="0" applyFont="1" applyAlignment="1">
      <alignment wrapText="1"/>
    </xf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15" fillId="0" borderId="0" xfId="0" applyFont="1"/>
    <xf numFmtId="49" fontId="55" fillId="7" borderId="2" xfId="6" applyNumberFormat="1" applyFont="1" applyAlignment="1">
      <alignment wrapText="1"/>
    </xf>
    <xf numFmtId="0" fontId="56" fillId="0" borderId="0" xfId="0" applyFont="1" applyAlignment="1">
      <alignment wrapText="1"/>
    </xf>
    <xf numFmtId="0" fontId="57" fillId="0" borderId="0" xfId="0" applyFont="1"/>
    <xf numFmtId="49" fontId="0" fillId="52" borderId="0" xfId="0" applyNumberFormat="1" applyFill="1"/>
    <xf numFmtId="0" fontId="0" fillId="16" borderId="0" xfId="0" applyFill="1"/>
    <xf numFmtId="0" fontId="0" fillId="146" borderId="0" xfId="0" applyFill="1"/>
    <xf numFmtId="0" fontId="0" fillId="147" borderId="0" xfId="0" applyFill="1"/>
    <xf numFmtId="0" fontId="58" fillId="0" borderId="0" xfId="0" applyFont="1" applyAlignment="1">
      <alignment wrapText="1"/>
    </xf>
    <xf numFmtId="0" fontId="60" fillId="0" borderId="0" xfId="0" applyFont="1"/>
    <xf numFmtId="0" fontId="61" fillId="0" borderId="0" xfId="0" applyFont="1"/>
    <xf numFmtId="0" fontId="61" fillId="0" borderId="0" xfId="0" applyFont="1" applyAlignment="1">
      <alignment wrapText="1"/>
    </xf>
    <xf numFmtId="0" fontId="62" fillId="0" borderId="0" xfId="0" applyFont="1" applyAlignment="1">
      <alignment wrapText="1"/>
    </xf>
    <xf numFmtId="0" fontId="63" fillId="0" borderId="0" xfId="0" applyFont="1" applyAlignment="1">
      <alignment wrapText="1"/>
    </xf>
    <xf numFmtId="0" fontId="64" fillId="0" borderId="0" xfId="0" applyFont="1"/>
    <xf numFmtId="0" fontId="65" fillId="0" borderId="0" xfId="0" applyFont="1"/>
    <xf numFmtId="0" fontId="33" fillId="0" borderId="0" xfId="129"/>
    <xf numFmtId="0" fontId="67" fillId="149" borderId="20" xfId="129" applyFont="1" applyFill="1" applyBorder="1" applyAlignment="1">
      <alignment horizontal="left" vertical="top" wrapText="1"/>
    </xf>
    <xf numFmtId="0" fontId="66" fillId="149" borderId="20" xfId="129" applyFont="1" applyFill="1" applyBorder="1" applyAlignment="1">
      <alignment horizontal="left" vertical="top" wrapText="1"/>
    </xf>
    <xf numFmtId="0" fontId="66" fillId="0" borderId="20" xfId="129" applyFont="1" applyBorder="1" applyAlignment="1">
      <alignment horizontal="center" vertical="top"/>
    </xf>
    <xf numFmtId="0" fontId="66" fillId="0" borderId="20" xfId="129" applyFont="1" applyBorder="1" applyAlignment="1">
      <alignment horizontal="left" vertical="top"/>
    </xf>
    <xf numFmtId="0" fontId="66" fillId="150" borderId="20" xfId="129" applyFont="1" applyFill="1" applyBorder="1" applyAlignment="1">
      <alignment horizontal="left" vertical="top"/>
    </xf>
    <xf numFmtId="0" fontId="66" fillId="149" borderId="0" xfId="129" applyFont="1" applyFill="1" applyAlignment="1">
      <alignment horizontal="left" vertical="top" wrapText="1"/>
    </xf>
    <xf numFmtId="0" fontId="66" fillId="0" borderId="0" xfId="129" applyFont="1" applyAlignment="1">
      <alignment horizontal="left" vertical="top"/>
    </xf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97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1" borderId="0" xfId="0" applyFill="1" applyAlignment="1">
      <alignment wrapText="1"/>
    </xf>
    <xf numFmtId="0" fontId="0" fillId="152" borderId="0" xfId="0" applyFill="1" applyAlignment="1">
      <alignment wrapText="1"/>
    </xf>
    <xf numFmtId="0" fontId="0" fillId="153" borderId="0" xfId="0" applyFill="1" applyAlignment="1">
      <alignment wrapText="1"/>
    </xf>
    <xf numFmtId="0" fontId="0" fillId="97" borderId="0" xfId="0" applyFill="1" applyAlignment="1">
      <alignment wrapText="1"/>
    </xf>
    <xf numFmtId="0" fontId="0" fillId="154" borderId="0" xfId="0" applyFill="1" applyAlignment="1">
      <alignment wrapText="1"/>
    </xf>
    <xf numFmtId="0" fontId="0" fillId="155" borderId="0" xfId="0" applyFill="1" applyAlignment="1">
      <alignment wrapText="1"/>
    </xf>
    <xf numFmtId="0" fontId="0" fillId="156" borderId="0" xfId="0" applyFill="1" applyAlignment="1">
      <alignment wrapText="1"/>
    </xf>
    <xf numFmtId="0" fontId="0" fillId="157" borderId="0" xfId="0" applyFill="1" applyAlignment="1">
      <alignment wrapText="1"/>
    </xf>
    <xf numFmtId="0" fontId="0" fillId="158" borderId="0" xfId="0" applyFill="1" applyAlignment="1">
      <alignment wrapText="1"/>
    </xf>
    <xf numFmtId="0" fontId="0" fillId="159" borderId="0" xfId="0" applyFill="1" applyAlignment="1">
      <alignment wrapText="1"/>
    </xf>
    <xf numFmtId="0" fontId="0" fillId="94" borderId="0" xfId="0" applyFill="1" applyAlignment="1">
      <alignment wrapText="1"/>
    </xf>
    <xf numFmtId="0" fontId="0" fillId="160" borderId="0" xfId="0" applyFill="1" applyAlignment="1">
      <alignment wrapText="1"/>
    </xf>
    <xf numFmtId="0" fontId="0" fillId="161" borderId="0" xfId="0" applyFill="1" applyAlignment="1">
      <alignment wrapText="1"/>
    </xf>
    <xf numFmtId="0" fontId="0" fillId="162" borderId="0" xfId="0" applyFill="1" applyAlignment="1">
      <alignment wrapText="1"/>
    </xf>
    <xf numFmtId="0" fontId="0" fillId="163" borderId="0" xfId="0" applyFill="1" applyAlignment="1">
      <alignment wrapText="1"/>
    </xf>
    <xf numFmtId="0" fontId="0" fillId="164" borderId="0" xfId="0" applyFill="1" applyAlignment="1">
      <alignment wrapText="1"/>
    </xf>
    <xf numFmtId="0" fontId="0" fillId="165" borderId="0" xfId="0" applyFill="1" applyAlignment="1">
      <alignment wrapText="1"/>
    </xf>
    <xf numFmtId="0" fontId="0" fillId="166" borderId="0" xfId="0" applyFill="1" applyAlignment="1">
      <alignment wrapText="1"/>
    </xf>
    <xf numFmtId="0" fontId="0" fillId="98" borderId="0" xfId="0" applyFill="1" applyAlignment="1">
      <alignment wrapText="1"/>
    </xf>
    <xf numFmtId="0" fontId="0" fillId="95" borderId="0" xfId="0" applyFill="1" applyAlignment="1">
      <alignment wrapText="1"/>
    </xf>
    <xf numFmtId="0" fontId="0" fillId="167" borderId="0" xfId="0" applyFill="1" applyAlignment="1">
      <alignment wrapText="1"/>
    </xf>
    <xf numFmtId="0" fontId="0" fillId="168" borderId="0" xfId="0" applyFill="1" applyAlignment="1">
      <alignment wrapText="1"/>
    </xf>
    <xf numFmtId="0" fontId="0" fillId="169" borderId="0" xfId="0" applyFill="1" applyAlignment="1">
      <alignment wrapText="1"/>
    </xf>
    <xf numFmtId="0" fontId="0" fillId="170" borderId="0" xfId="0" applyFill="1" applyAlignment="1">
      <alignment wrapText="1"/>
    </xf>
    <xf numFmtId="0" fontId="0" fillId="171" borderId="0" xfId="0" applyFill="1" applyAlignment="1">
      <alignment wrapText="1"/>
    </xf>
    <xf numFmtId="0" fontId="0" fillId="172" borderId="0" xfId="0" applyFill="1" applyAlignment="1">
      <alignment wrapText="1"/>
    </xf>
    <xf numFmtId="0" fontId="0" fillId="173" borderId="0" xfId="0" applyFill="1" applyAlignment="1">
      <alignment wrapText="1"/>
    </xf>
    <xf numFmtId="0" fontId="0" fillId="174" borderId="0" xfId="0" applyFill="1" applyAlignment="1">
      <alignment wrapText="1"/>
    </xf>
    <xf numFmtId="0" fontId="0" fillId="175" borderId="0" xfId="0" applyFill="1" applyAlignment="1">
      <alignment wrapText="1"/>
    </xf>
    <xf numFmtId="0" fontId="0" fillId="176" borderId="0" xfId="0" applyFill="1" applyAlignment="1">
      <alignment wrapText="1"/>
    </xf>
    <xf numFmtId="0" fontId="0" fillId="177" borderId="0" xfId="0" applyFill="1" applyAlignment="1">
      <alignment wrapText="1"/>
    </xf>
    <xf numFmtId="0" fontId="0" fillId="178" borderId="0" xfId="0" applyFill="1" applyAlignment="1">
      <alignment wrapText="1"/>
    </xf>
    <xf numFmtId="0" fontId="0" fillId="179" borderId="0" xfId="0" applyFill="1" applyAlignment="1">
      <alignment wrapText="1"/>
    </xf>
    <xf numFmtId="0" fontId="0" fillId="180" borderId="0" xfId="0" applyFill="1" applyAlignment="1">
      <alignment wrapText="1"/>
    </xf>
    <xf numFmtId="0" fontId="0" fillId="181" borderId="0" xfId="0" applyFill="1" applyAlignment="1">
      <alignment wrapText="1"/>
    </xf>
    <xf numFmtId="0" fontId="0" fillId="182" borderId="0" xfId="0" applyFill="1" applyAlignment="1">
      <alignment wrapText="1"/>
    </xf>
    <xf numFmtId="0" fontId="0" fillId="183" borderId="0" xfId="0" applyFill="1" applyAlignment="1">
      <alignment wrapText="1"/>
    </xf>
    <xf numFmtId="0" fontId="0" fillId="184" borderId="0" xfId="0" applyFill="1" applyAlignment="1">
      <alignment wrapText="1"/>
    </xf>
    <xf numFmtId="0" fontId="0" fillId="185" borderId="0" xfId="0" applyFill="1" applyAlignment="1">
      <alignment wrapText="1"/>
    </xf>
    <xf numFmtId="0" fontId="0" fillId="186" borderId="0" xfId="0" applyFill="1" applyAlignment="1">
      <alignment wrapText="1"/>
    </xf>
    <xf numFmtId="0" fontId="0" fillId="187" borderId="0" xfId="0" applyFill="1" applyAlignment="1">
      <alignment wrapText="1"/>
    </xf>
    <xf numFmtId="0" fontId="0" fillId="96" borderId="0" xfId="0" applyFill="1" applyAlignment="1">
      <alignment wrapText="1"/>
    </xf>
    <xf numFmtId="0" fontId="0" fillId="188" borderId="0" xfId="0" applyFill="1" applyAlignment="1">
      <alignment wrapText="1"/>
    </xf>
    <xf numFmtId="0" fontId="0" fillId="189" borderId="0" xfId="0" applyFill="1" applyAlignment="1">
      <alignment wrapText="1"/>
    </xf>
    <xf numFmtId="0" fontId="0" fillId="190" borderId="0" xfId="0" applyFill="1" applyAlignment="1">
      <alignment wrapText="1"/>
    </xf>
    <xf numFmtId="0" fontId="0" fillId="191" borderId="0" xfId="0" applyFill="1" applyAlignment="1">
      <alignment wrapText="1"/>
    </xf>
    <xf numFmtId="0" fontId="0" fillId="192" borderId="0" xfId="0" applyFill="1" applyAlignment="1">
      <alignment wrapText="1"/>
    </xf>
    <xf numFmtId="0" fontId="0" fillId="193" borderId="0" xfId="0" applyFill="1" applyAlignment="1">
      <alignment wrapText="1"/>
    </xf>
    <xf numFmtId="0" fontId="0" fillId="194" borderId="0" xfId="0" applyFill="1" applyAlignment="1">
      <alignment wrapText="1"/>
    </xf>
    <xf numFmtId="0" fontId="0" fillId="195" borderId="0" xfId="0" applyFill="1" applyAlignment="1">
      <alignment wrapText="1"/>
    </xf>
    <xf numFmtId="0" fontId="0" fillId="196" borderId="0" xfId="0" applyFill="1" applyAlignment="1">
      <alignment wrapText="1"/>
    </xf>
    <xf numFmtId="0" fontId="0" fillId="197" borderId="0" xfId="0" applyFill="1" applyAlignment="1">
      <alignment wrapText="1"/>
    </xf>
    <xf numFmtId="0" fontId="0" fillId="198" borderId="0" xfId="0" applyFill="1" applyAlignment="1">
      <alignment wrapText="1"/>
    </xf>
    <xf numFmtId="0" fontId="0" fillId="199" borderId="0" xfId="0" applyFill="1" applyAlignment="1">
      <alignment wrapText="1"/>
    </xf>
    <xf numFmtId="0" fontId="0" fillId="200" borderId="0" xfId="0" applyFill="1" applyAlignment="1">
      <alignment wrapText="1"/>
    </xf>
    <xf numFmtId="0" fontId="0" fillId="201" borderId="0" xfId="0" applyFill="1" applyAlignment="1">
      <alignment wrapText="1"/>
    </xf>
    <xf numFmtId="0" fontId="0" fillId="202" borderId="0" xfId="0" applyFill="1" applyAlignment="1">
      <alignment wrapText="1"/>
    </xf>
    <xf numFmtId="0" fontId="0" fillId="203" borderId="0" xfId="0" applyFill="1" applyAlignment="1">
      <alignment wrapText="1"/>
    </xf>
    <xf numFmtId="0" fontId="0" fillId="204" borderId="0" xfId="0" applyFill="1" applyAlignment="1">
      <alignment wrapText="1"/>
    </xf>
    <xf numFmtId="0" fontId="0" fillId="205" borderId="0" xfId="0" applyFill="1" applyAlignment="1">
      <alignment wrapText="1"/>
    </xf>
    <xf numFmtId="0" fontId="0" fillId="206" borderId="0" xfId="0" applyFill="1" applyAlignment="1">
      <alignment wrapText="1"/>
    </xf>
    <xf numFmtId="0" fontId="0" fillId="207" borderId="0" xfId="0" applyFill="1" applyAlignment="1">
      <alignment wrapText="1"/>
    </xf>
    <xf numFmtId="0" fontId="0" fillId="208" borderId="0" xfId="0" applyFill="1" applyAlignment="1">
      <alignment wrapText="1"/>
    </xf>
    <xf numFmtId="0" fontId="0" fillId="209" borderId="0" xfId="0" applyFill="1" applyAlignment="1">
      <alignment wrapText="1"/>
    </xf>
    <xf numFmtId="0" fontId="0" fillId="210" borderId="0" xfId="0" applyFill="1" applyAlignment="1">
      <alignment wrapText="1"/>
    </xf>
    <xf numFmtId="0" fontId="0" fillId="211" borderId="0" xfId="0" applyFill="1" applyAlignment="1">
      <alignment wrapText="1"/>
    </xf>
    <xf numFmtId="0" fontId="0" fillId="212" borderId="0" xfId="0" applyFill="1" applyAlignment="1">
      <alignment wrapText="1"/>
    </xf>
    <xf numFmtId="0" fontId="0" fillId="213" borderId="0" xfId="0" applyFill="1" applyAlignment="1">
      <alignment wrapText="1"/>
    </xf>
    <xf numFmtId="0" fontId="0" fillId="214" borderId="0" xfId="0" applyFill="1" applyAlignment="1">
      <alignment wrapText="1"/>
    </xf>
    <xf numFmtId="0" fontId="0" fillId="215" borderId="0" xfId="0" applyFill="1" applyAlignment="1">
      <alignment wrapText="1"/>
    </xf>
    <xf numFmtId="0" fontId="0" fillId="216" borderId="0" xfId="0" applyFill="1" applyAlignment="1">
      <alignment wrapText="1"/>
    </xf>
    <xf numFmtId="0" fontId="0" fillId="217" borderId="0" xfId="0" applyFill="1" applyAlignment="1">
      <alignment wrapText="1"/>
    </xf>
    <xf numFmtId="0" fontId="0" fillId="218" borderId="0" xfId="0" applyFill="1" applyAlignment="1">
      <alignment wrapText="1"/>
    </xf>
    <xf numFmtId="0" fontId="0" fillId="219" borderId="0" xfId="0" applyFill="1" applyAlignment="1">
      <alignment wrapText="1"/>
    </xf>
    <xf numFmtId="0" fontId="0" fillId="220" borderId="0" xfId="0" applyFill="1" applyAlignment="1">
      <alignment wrapText="1"/>
    </xf>
    <xf numFmtId="0" fontId="0" fillId="221" borderId="0" xfId="0" applyFill="1" applyAlignment="1">
      <alignment wrapText="1"/>
    </xf>
    <xf numFmtId="0" fontId="0" fillId="222" borderId="0" xfId="0" applyFill="1" applyAlignment="1">
      <alignment wrapText="1"/>
    </xf>
    <xf numFmtId="0" fontId="0" fillId="223" borderId="0" xfId="0" applyFill="1" applyAlignment="1">
      <alignment wrapText="1"/>
    </xf>
    <xf numFmtId="0" fontId="0" fillId="224" borderId="0" xfId="0" applyFill="1" applyAlignment="1">
      <alignment wrapText="1"/>
    </xf>
    <xf numFmtId="0" fontId="0" fillId="225" borderId="0" xfId="0" applyFill="1" applyAlignment="1">
      <alignment wrapText="1"/>
    </xf>
    <xf numFmtId="0" fontId="0" fillId="226" borderId="0" xfId="0" applyFill="1" applyAlignment="1">
      <alignment wrapText="1"/>
    </xf>
    <xf numFmtId="0" fontId="0" fillId="227" borderId="0" xfId="0" applyFill="1" applyAlignment="1">
      <alignment wrapText="1"/>
    </xf>
    <xf numFmtId="0" fontId="0" fillId="228" borderId="0" xfId="0" applyFill="1" applyAlignment="1">
      <alignment wrapText="1"/>
    </xf>
    <xf numFmtId="0" fontId="0" fillId="229" borderId="0" xfId="0" applyFill="1" applyAlignment="1">
      <alignment wrapText="1"/>
    </xf>
    <xf numFmtId="0" fontId="0" fillId="230" borderId="0" xfId="0" applyFill="1" applyAlignment="1">
      <alignment wrapText="1"/>
    </xf>
    <xf numFmtId="0" fontId="0" fillId="231" borderId="0" xfId="0" applyFill="1" applyAlignment="1">
      <alignment wrapText="1"/>
    </xf>
    <xf numFmtId="0" fontId="0" fillId="23" borderId="0" xfId="0" applyFill="1" applyAlignment="1">
      <alignment wrapText="1"/>
    </xf>
    <xf numFmtId="0" fontId="0" fillId="232" borderId="0" xfId="0" applyFill="1" applyAlignment="1">
      <alignment wrapText="1"/>
    </xf>
    <xf numFmtId="0" fontId="0" fillId="233" borderId="0" xfId="0" applyFill="1" applyAlignment="1">
      <alignment wrapText="1"/>
    </xf>
    <xf numFmtId="0" fontId="0" fillId="234" borderId="0" xfId="0" applyFill="1" applyAlignment="1">
      <alignment wrapText="1"/>
    </xf>
    <xf numFmtId="0" fontId="0" fillId="235" borderId="0" xfId="0" applyFill="1" applyAlignment="1">
      <alignment wrapText="1"/>
    </xf>
    <xf numFmtId="0" fontId="0" fillId="236" borderId="0" xfId="0" applyFill="1" applyAlignment="1">
      <alignment wrapText="1"/>
    </xf>
    <xf numFmtId="0" fontId="0" fillId="237" borderId="0" xfId="0" applyFill="1" applyAlignment="1">
      <alignment wrapText="1"/>
    </xf>
    <xf numFmtId="0" fontId="0" fillId="238" borderId="0" xfId="0" applyFill="1" applyAlignment="1">
      <alignment wrapText="1"/>
    </xf>
    <xf numFmtId="0" fontId="0" fillId="239" borderId="0" xfId="0" applyFill="1" applyAlignment="1">
      <alignment wrapText="1"/>
    </xf>
    <xf numFmtId="0" fontId="0" fillId="240" borderId="0" xfId="0" applyFill="1" applyAlignment="1">
      <alignment wrapText="1"/>
    </xf>
    <xf numFmtId="0" fontId="0" fillId="241" borderId="0" xfId="0" applyFill="1" applyAlignment="1">
      <alignment wrapText="1"/>
    </xf>
    <xf numFmtId="0" fontId="0" fillId="242" borderId="0" xfId="0" applyFill="1" applyAlignment="1">
      <alignment wrapText="1"/>
    </xf>
    <xf numFmtId="0" fontId="0" fillId="243" borderId="0" xfId="0" applyFill="1" applyAlignment="1">
      <alignment wrapText="1"/>
    </xf>
    <xf numFmtId="0" fontId="0" fillId="244" borderId="0" xfId="0" applyFill="1" applyAlignment="1">
      <alignment wrapText="1"/>
    </xf>
    <xf numFmtId="0" fontId="0" fillId="245" borderId="0" xfId="0" applyFill="1" applyAlignment="1">
      <alignment wrapText="1"/>
    </xf>
    <xf numFmtId="0" fontId="0" fillId="246" borderId="0" xfId="0" applyFill="1" applyAlignment="1">
      <alignment wrapText="1"/>
    </xf>
    <xf numFmtId="0" fontId="0" fillId="247" borderId="0" xfId="0" applyFill="1" applyAlignment="1">
      <alignment wrapText="1"/>
    </xf>
    <xf numFmtId="0" fontId="0" fillId="248" borderId="0" xfId="0" applyFill="1" applyAlignment="1">
      <alignment wrapText="1"/>
    </xf>
    <xf numFmtId="0" fontId="0" fillId="249" borderId="0" xfId="0" applyFill="1" applyAlignment="1">
      <alignment wrapText="1"/>
    </xf>
    <xf numFmtId="0" fontId="0" fillId="250" borderId="0" xfId="0" applyFill="1" applyAlignment="1">
      <alignment wrapText="1"/>
    </xf>
    <xf numFmtId="0" fontId="0" fillId="251" borderId="0" xfId="0" applyFill="1" applyAlignment="1">
      <alignment wrapText="1"/>
    </xf>
    <xf numFmtId="0" fontId="0" fillId="252" borderId="0" xfId="0" applyFill="1" applyAlignment="1">
      <alignment wrapText="1"/>
    </xf>
    <xf numFmtId="0" fontId="0" fillId="253" borderId="0" xfId="0" applyFill="1" applyAlignment="1">
      <alignment wrapText="1"/>
    </xf>
    <xf numFmtId="0" fontId="0" fillId="254" borderId="0" xfId="0" applyFill="1" applyAlignment="1">
      <alignment wrapText="1"/>
    </xf>
    <xf numFmtId="0" fontId="0" fillId="255" borderId="0" xfId="0" applyFill="1" applyAlignment="1">
      <alignment wrapText="1"/>
    </xf>
    <xf numFmtId="0" fontId="0" fillId="256" borderId="0" xfId="0" applyFill="1" applyAlignment="1">
      <alignment wrapText="1"/>
    </xf>
    <xf numFmtId="0" fontId="0" fillId="257" borderId="0" xfId="0" applyFill="1" applyAlignment="1">
      <alignment wrapText="1"/>
    </xf>
    <xf numFmtId="0" fontId="0" fillId="258" borderId="0" xfId="0" applyFill="1" applyAlignment="1">
      <alignment wrapText="1"/>
    </xf>
    <xf numFmtId="0" fontId="0" fillId="259" borderId="0" xfId="0" applyFill="1" applyAlignment="1">
      <alignment wrapText="1"/>
    </xf>
    <xf numFmtId="0" fontId="0" fillId="260" borderId="0" xfId="0" applyFill="1" applyAlignment="1">
      <alignment wrapText="1"/>
    </xf>
    <xf numFmtId="0" fontId="0" fillId="261" borderId="0" xfId="0" applyFill="1" applyAlignment="1">
      <alignment wrapText="1"/>
    </xf>
    <xf numFmtId="0" fontId="0" fillId="262" borderId="0" xfId="0" applyFill="1" applyAlignment="1">
      <alignment wrapText="1"/>
    </xf>
    <xf numFmtId="0" fontId="0" fillId="263" borderId="0" xfId="0" applyFill="1" applyAlignment="1">
      <alignment wrapText="1"/>
    </xf>
    <xf numFmtId="0" fontId="0" fillId="264" borderId="0" xfId="0" applyFill="1" applyAlignment="1">
      <alignment wrapText="1"/>
    </xf>
    <xf numFmtId="0" fontId="0" fillId="265" borderId="0" xfId="0" applyFill="1" applyAlignment="1">
      <alignment wrapText="1"/>
    </xf>
    <xf numFmtId="0" fontId="0" fillId="266" borderId="0" xfId="0" applyFill="1" applyAlignment="1">
      <alignment wrapText="1"/>
    </xf>
    <xf numFmtId="0" fontId="0" fillId="267" borderId="0" xfId="0" applyFill="1" applyAlignment="1">
      <alignment wrapText="1"/>
    </xf>
    <xf numFmtId="0" fontId="0" fillId="268" borderId="0" xfId="0" applyFill="1" applyAlignment="1">
      <alignment wrapText="1"/>
    </xf>
    <xf numFmtId="0" fontId="0" fillId="269" borderId="0" xfId="0" applyFill="1" applyAlignment="1">
      <alignment wrapText="1"/>
    </xf>
    <xf numFmtId="0" fontId="0" fillId="270" borderId="0" xfId="0" applyFill="1" applyAlignment="1">
      <alignment wrapText="1"/>
    </xf>
    <xf numFmtId="0" fontId="0" fillId="271" borderId="0" xfId="0" applyFill="1" applyAlignment="1">
      <alignment wrapText="1"/>
    </xf>
    <xf numFmtId="0" fontId="0" fillId="272" borderId="0" xfId="0" applyFill="1" applyAlignment="1">
      <alignment wrapText="1"/>
    </xf>
    <xf numFmtId="0" fontId="0" fillId="273" borderId="0" xfId="0" applyFill="1" applyAlignment="1">
      <alignment wrapText="1"/>
    </xf>
    <xf numFmtId="0" fontId="0" fillId="274" borderId="0" xfId="0" applyFill="1" applyAlignment="1">
      <alignment wrapText="1"/>
    </xf>
    <xf numFmtId="0" fontId="0" fillId="275" borderId="0" xfId="0" applyFill="1" applyAlignment="1">
      <alignment wrapText="1"/>
    </xf>
    <xf numFmtId="0" fontId="0" fillId="276" borderId="0" xfId="0" applyFill="1" applyAlignment="1">
      <alignment wrapText="1"/>
    </xf>
    <xf numFmtId="0" fontId="0" fillId="277" borderId="0" xfId="0" applyFill="1" applyAlignment="1">
      <alignment wrapText="1"/>
    </xf>
    <xf numFmtId="0" fontId="0" fillId="278" borderId="0" xfId="0" applyFill="1" applyAlignment="1">
      <alignment wrapText="1"/>
    </xf>
    <xf numFmtId="0" fontId="0" fillId="279" borderId="0" xfId="0" applyFill="1" applyAlignment="1">
      <alignment wrapText="1"/>
    </xf>
    <xf numFmtId="0" fontId="0" fillId="280" borderId="0" xfId="0" applyFill="1" applyAlignment="1">
      <alignment wrapText="1"/>
    </xf>
    <xf numFmtId="0" fontId="0" fillId="281" borderId="0" xfId="0" applyFill="1" applyAlignment="1">
      <alignment wrapText="1"/>
    </xf>
    <xf numFmtId="0" fontId="0" fillId="282" borderId="0" xfId="0" applyFill="1" applyAlignment="1">
      <alignment wrapText="1"/>
    </xf>
    <xf numFmtId="0" fontId="0" fillId="283" borderId="0" xfId="0" applyFill="1" applyAlignment="1">
      <alignment wrapText="1"/>
    </xf>
    <xf numFmtId="0" fontId="0" fillId="284" borderId="0" xfId="0" applyFill="1" applyAlignment="1">
      <alignment wrapText="1"/>
    </xf>
    <xf numFmtId="0" fontId="0" fillId="285" borderId="0" xfId="0" applyFill="1" applyAlignment="1">
      <alignment wrapText="1"/>
    </xf>
    <xf numFmtId="0" fontId="0" fillId="286" borderId="0" xfId="0" applyFill="1" applyAlignment="1">
      <alignment wrapText="1"/>
    </xf>
    <xf numFmtId="0" fontId="0" fillId="287" borderId="0" xfId="0" applyFill="1" applyAlignment="1">
      <alignment wrapText="1"/>
    </xf>
    <xf numFmtId="0" fontId="0" fillId="288" borderId="0" xfId="0" applyFill="1" applyAlignment="1">
      <alignment wrapText="1"/>
    </xf>
    <xf numFmtId="0" fontId="0" fillId="289" borderId="0" xfId="0" applyFill="1" applyAlignment="1">
      <alignment wrapText="1"/>
    </xf>
    <xf numFmtId="0" fontId="0" fillId="290" borderId="0" xfId="0" applyFill="1" applyAlignment="1">
      <alignment wrapText="1"/>
    </xf>
    <xf numFmtId="0" fontId="0" fillId="291" borderId="0" xfId="0" applyFill="1" applyAlignment="1">
      <alignment wrapText="1"/>
    </xf>
    <xf numFmtId="0" fontId="0" fillId="292" borderId="0" xfId="0" applyFill="1" applyAlignment="1">
      <alignment wrapText="1"/>
    </xf>
    <xf numFmtId="0" fontId="0" fillId="293" borderId="0" xfId="0" applyFill="1" applyAlignment="1">
      <alignment wrapText="1"/>
    </xf>
    <xf numFmtId="0" fontId="0" fillId="294" borderId="0" xfId="0" applyFill="1" applyAlignment="1">
      <alignment wrapText="1"/>
    </xf>
    <xf numFmtId="0" fontId="0" fillId="295" borderId="0" xfId="0" applyFill="1" applyAlignment="1">
      <alignment wrapText="1"/>
    </xf>
    <xf numFmtId="0" fontId="0" fillId="296" borderId="0" xfId="0" applyFill="1" applyAlignment="1">
      <alignment wrapText="1"/>
    </xf>
    <xf numFmtId="0" fontId="0" fillId="297" borderId="0" xfId="0" applyFill="1" applyAlignment="1">
      <alignment wrapText="1"/>
    </xf>
    <xf numFmtId="0" fontId="0" fillId="298" borderId="0" xfId="0" applyFill="1" applyAlignment="1">
      <alignment wrapText="1"/>
    </xf>
    <xf numFmtId="0" fontId="0" fillId="299" borderId="0" xfId="0" applyFill="1" applyAlignment="1">
      <alignment wrapText="1"/>
    </xf>
    <xf numFmtId="0" fontId="0" fillId="300" borderId="0" xfId="0" applyFill="1" applyAlignment="1">
      <alignment wrapText="1"/>
    </xf>
    <xf numFmtId="0" fontId="0" fillId="301" borderId="0" xfId="0" applyFill="1" applyAlignment="1">
      <alignment wrapText="1"/>
    </xf>
    <xf numFmtId="0" fontId="0" fillId="302" borderId="0" xfId="0" applyFill="1" applyAlignment="1">
      <alignment wrapText="1"/>
    </xf>
    <xf numFmtId="0" fontId="0" fillId="303" borderId="0" xfId="0" applyFill="1" applyAlignment="1">
      <alignment wrapText="1"/>
    </xf>
    <xf numFmtId="0" fontId="0" fillId="304" borderId="0" xfId="0" applyFill="1" applyAlignment="1">
      <alignment wrapText="1"/>
    </xf>
    <xf numFmtId="0" fontId="0" fillId="305" borderId="0" xfId="0" applyFill="1" applyAlignment="1">
      <alignment wrapText="1"/>
    </xf>
    <xf numFmtId="0" fontId="0" fillId="306" borderId="0" xfId="0" applyFill="1" applyAlignment="1">
      <alignment wrapText="1"/>
    </xf>
    <xf numFmtId="0" fontId="0" fillId="307" borderId="0" xfId="0" applyFill="1" applyAlignment="1">
      <alignment wrapText="1"/>
    </xf>
    <xf numFmtId="0" fontId="0" fillId="308" borderId="0" xfId="0" applyFill="1" applyAlignment="1">
      <alignment wrapText="1"/>
    </xf>
    <xf numFmtId="0" fontId="0" fillId="309" borderId="0" xfId="0" applyFill="1" applyAlignment="1">
      <alignment wrapText="1"/>
    </xf>
    <xf numFmtId="0" fontId="0" fillId="310" borderId="0" xfId="0" applyFill="1" applyAlignment="1">
      <alignment wrapText="1"/>
    </xf>
    <xf numFmtId="0" fontId="0" fillId="311" borderId="0" xfId="0" applyFill="1" applyAlignment="1">
      <alignment wrapText="1"/>
    </xf>
    <xf numFmtId="0" fontId="0" fillId="312" borderId="0" xfId="0" applyFill="1" applyAlignment="1">
      <alignment wrapText="1"/>
    </xf>
    <xf numFmtId="0" fontId="0" fillId="313" borderId="0" xfId="0" applyFill="1" applyAlignment="1">
      <alignment wrapText="1"/>
    </xf>
    <xf numFmtId="0" fontId="0" fillId="314" borderId="0" xfId="0" applyFill="1" applyAlignment="1">
      <alignment wrapText="1"/>
    </xf>
    <xf numFmtId="0" fontId="0" fillId="315" borderId="0" xfId="0" applyFill="1" applyAlignment="1">
      <alignment wrapText="1"/>
    </xf>
    <xf numFmtId="0" fontId="0" fillId="316" borderId="0" xfId="0" applyFill="1" applyAlignment="1">
      <alignment wrapText="1"/>
    </xf>
    <xf numFmtId="0" fontId="0" fillId="317" borderId="0" xfId="0" applyFill="1" applyAlignment="1">
      <alignment wrapText="1"/>
    </xf>
    <xf numFmtId="0" fontId="0" fillId="318" borderId="0" xfId="0" applyFill="1" applyAlignment="1">
      <alignment wrapText="1"/>
    </xf>
    <xf numFmtId="0" fontId="0" fillId="319" borderId="0" xfId="0" applyFill="1" applyAlignment="1">
      <alignment wrapText="1"/>
    </xf>
    <xf numFmtId="0" fontId="0" fillId="320" borderId="0" xfId="0" applyFill="1" applyAlignment="1">
      <alignment wrapText="1"/>
    </xf>
    <xf numFmtId="0" fontId="0" fillId="321" borderId="0" xfId="0" applyFill="1" applyAlignment="1">
      <alignment wrapText="1"/>
    </xf>
    <xf numFmtId="0" fontId="0" fillId="322" borderId="0" xfId="0" applyFill="1" applyAlignment="1">
      <alignment wrapText="1"/>
    </xf>
    <xf numFmtId="0" fontId="0" fillId="323" borderId="0" xfId="0" applyFill="1" applyAlignment="1">
      <alignment wrapText="1"/>
    </xf>
    <xf numFmtId="0" fontId="0" fillId="324" borderId="0" xfId="0" applyFill="1" applyAlignment="1">
      <alignment wrapText="1"/>
    </xf>
    <xf numFmtId="0" fontId="0" fillId="325" borderId="0" xfId="0" applyFill="1" applyAlignment="1">
      <alignment wrapText="1"/>
    </xf>
    <xf numFmtId="0" fontId="0" fillId="326" borderId="0" xfId="0" applyFill="1" applyAlignment="1">
      <alignment wrapText="1"/>
    </xf>
    <xf numFmtId="0" fontId="0" fillId="327" borderId="0" xfId="0" applyFill="1" applyAlignment="1">
      <alignment wrapText="1"/>
    </xf>
    <xf numFmtId="0" fontId="0" fillId="328" borderId="0" xfId="0" applyFill="1" applyAlignment="1">
      <alignment wrapText="1"/>
    </xf>
    <xf numFmtId="0" fontId="0" fillId="329" borderId="0" xfId="0" applyFill="1" applyAlignment="1">
      <alignment wrapText="1"/>
    </xf>
    <xf numFmtId="0" fontId="0" fillId="330" borderId="0" xfId="0" applyFill="1" applyAlignment="1">
      <alignment wrapText="1"/>
    </xf>
    <xf numFmtId="0" fontId="0" fillId="331" borderId="0" xfId="0" applyFill="1" applyAlignment="1">
      <alignment wrapText="1"/>
    </xf>
    <xf numFmtId="0" fontId="0" fillId="332" borderId="0" xfId="0" applyFill="1" applyAlignment="1">
      <alignment wrapText="1"/>
    </xf>
    <xf numFmtId="0" fontId="0" fillId="19" borderId="0" xfId="0" applyFill="1" applyAlignment="1">
      <alignment wrapText="1"/>
    </xf>
    <xf numFmtId="0" fontId="0" fillId="333" borderId="0" xfId="0" applyFill="1" applyAlignment="1">
      <alignment wrapText="1"/>
    </xf>
    <xf numFmtId="0" fontId="0" fillId="334" borderId="0" xfId="0" applyFill="1" applyAlignment="1">
      <alignment wrapText="1"/>
    </xf>
    <xf numFmtId="0" fontId="0" fillId="335" borderId="0" xfId="0" applyFill="1" applyAlignment="1">
      <alignment wrapText="1"/>
    </xf>
    <xf numFmtId="0" fontId="0" fillId="336" borderId="0" xfId="0" applyFill="1" applyAlignment="1">
      <alignment wrapText="1"/>
    </xf>
    <xf numFmtId="0" fontId="0" fillId="337" borderId="0" xfId="0" applyFill="1" applyAlignment="1">
      <alignment wrapText="1"/>
    </xf>
    <xf numFmtId="0" fontId="0" fillId="338" borderId="0" xfId="0" applyFill="1" applyAlignment="1">
      <alignment wrapText="1"/>
    </xf>
    <xf numFmtId="0" fontId="0" fillId="339" borderId="0" xfId="0" applyFill="1" applyAlignment="1">
      <alignment wrapText="1"/>
    </xf>
    <xf numFmtId="0" fontId="0" fillId="340" borderId="0" xfId="0" applyFill="1" applyAlignment="1">
      <alignment wrapText="1"/>
    </xf>
    <xf numFmtId="0" fontId="0" fillId="341" borderId="0" xfId="0" applyFill="1" applyAlignment="1">
      <alignment wrapText="1"/>
    </xf>
    <xf numFmtId="0" fontId="0" fillId="342" borderId="0" xfId="0" applyFill="1" applyAlignment="1">
      <alignment wrapText="1"/>
    </xf>
    <xf numFmtId="0" fontId="0" fillId="343" borderId="0" xfId="0" applyFill="1" applyAlignment="1">
      <alignment wrapText="1"/>
    </xf>
    <xf numFmtId="0" fontId="0" fillId="344" borderId="0" xfId="0" applyFill="1" applyAlignment="1">
      <alignment wrapText="1"/>
    </xf>
    <xf numFmtId="0" fontId="0" fillId="345" borderId="0" xfId="0" applyFill="1" applyAlignment="1">
      <alignment wrapText="1"/>
    </xf>
    <xf numFmtId="0" fontId="0" fillId="346" borderId="0" xfId="0" applyFill="1" applyAlignment="1">
      <alignment wrapText="1"/>
    </xf>
    <xf numFmtId="0" fontId="0" fillId="347" borderId="0" xfId="0" applyFill="1" applyAlignment="1">
      <alignment wrapText="1"/>
    </xf>
    <xf numFmtId="0" fontId="0" fillId="348" borderId="0" xfId="0" applyFill="1" applyAlignment="1">
      <alignment wrapText="1"/>
    </xf>
    <xf numFmtId="0" fontId="0" fillId="349" borderId="0" xfId="0" applyFill="1" applyAlignment="1">
      <alignment wrapText="1"/>
    </xf>
    <xf numFmtId="0" fontId="0" fillId="350" borderId="0" xfId="0" applyFill="1" applyAlignment="1">
      <alignment wrapText="1"/>
    </xf>
    <xf numFmtId="0" fontId="0" fillId="351" borderId="0" xfId="0" applyFill="1" applyAlignment="1">
      <alignment wrapText="1"/>
    </xf>
    <xf numFmtId="0" fontId="0" fillId="352" borderId="0" xfId="0" applyFill="1" applyAlignment="1">
      <alignment wrapText="1"/>
    </xf>
    <xf numFmtId="0" fontId="0" fillId="353" borderId="0" xfId="0" applyFill="1" applyAlignment="1">
      <alignment wrapText="1"/>
    </xf>
    <xf numFmtId="0" fontId="0" fillId="354" borderId="0" xfId="0" applyFill="1" applyAlignment="1">
      <alignment wrapText="1"/>
    </xf>
    <xf numFmtId="0" fontId="0" fillId="355" borderId="0" xfId="0" applyFill="1" applyAlignment="1">
      <alignment wrapText="1"/>
    </xf>
    <xf numFmtId="0" fontId="0" fillId="356" borderId="0" xfId="0" applyFill="1" applyAlignment="1">
      <alignment wrapText="1"/>
    </xf>
    <xf numFmtId="0" fontId="0" fillId="357" borderId="0" xfId="0" applyFill="1" applyAlignment="1">
      <alignment wrapText="1"/>
    </xf>
    <xf numFmtId="0" fontId="0" fillId="358" borderId="0" xfId="0" applyFill="1" applyAlignment="1">
      <alignment wrapText="1"/>
    </xf>
    <xf numFmtId="0" fontId="0" fillId="359" borderId="0" xfId="0" applyFill="1" applyAlignment="1">
      <alignment wrapText="1"/>
    </xf>
    <xf numFmtId="0" fontId="0" fillId="360" borderId="0" xfId="0" applyFill="1" applyAlignment="1">
      <alignment wrapText="1"/>
    </xf>
    <xf numFmtId="0" fontId="0" fillId="361" borderId="0" xfId="0" applyFill="1" applyAlignment="1">
      <alignment wrapText="1"/>
    </xf>
    <xf numFmtId="0" fontId="0" fillId="362" borderId="0" xfId="0" applyFill="1" applyAlignment="1">
      <alignment wrapText="1"/>
    </xf>
    <xf numFmtId="0" fontId="0" fillId="363" borderId="0" xfId="0" applyFill="1" applyAlignment="1">
      <alignment wrapText="1"/>
    </xf>
    <xf numFmtId="0" fontId="0" fillId="364" borderId="0" xfId="0" applyFill="1" applyAlignment="1">
      <alignment wrapText="1"/>
    </xf>
    <xf numFmtId="0" fontId="0" fillId="365" borderId="0" xfId="0" applyFill="1" applyAlignment="1">
      <alignment wrapText="1"/>
    </xf>
    <xf numFmtId="0" fontId="0" fillId="366" borderId="0" xfId="0" applyFill="1" applyAlignment="1">
      <alignment wrapText="1"/>
    </xf>
    <xf numFmtId="0" fontId="0" fillId="367" borderId="0" xfId="0" applyFill="1" applyAlignment="1">
      <alignment wrapText="1"/>
    </xf>
    <xf numFmtId="0" fontId="0" fillId="368" borderId="0" xfId="0" applyFill="1" applyAlignment="1">
      <alignment wrapText="1"/>
    </xf>
    <xf numFmtId="0" fontId="0" fillId="369" borderId="0" xfId="0" applyFill="1" applyAlignment="1">
      <alignment wrapText="1"/>
    </xf>
    <xf numFmtId="0" fontId="0" fillId="370" borderId="0" xfId="0" applyFill="1" applyAlignment="1">
      <alignment wrapText="1"/>
    </xf>
    <xf numFmtId="0" fontId="0" fillId="371" borderId="0" xfId="0" applyFill="1" applyAlignment="1">
      <alignment wrapText="1"/>
    </xf>
    <xf numFmtId="0" fontId="0" fillId="372" borderId="0" xfId="0" applyFill="1" applyAlignment="1">
      <alignment wrapText="1"/>
    </xf>
    <xf numFmtId="0" fontId="0" fillId="373" borderId="0" xfId="0" applyFill="1" applyAlignment="1">
      <alignment wrapText="1"/>
    </xf>
    <xf numFmtId="0" fontId="0" fillId="374" borderId="0" xfId="0" applyFill="1" applyAlignment="1">
      <alignment wrapText="1"/>
    </xf>
    <xf numFmtId="0" fontId="0" fillId="375" borderId="0" xfId="0" applyFill="1" applyAlignment="1">
      <alignment wrapText="1"/>
    </xf>
    <xf numFmtId="0" fontId="0" fillId="376" borderId="0" xfId="0" applyFill="1" applyAlignment="1">
      <alignment wrapText="1"/>
    </xf>
    <xf numFmtId="0" fontId="0" fillId="377" borderId="0" xfId="0" applyFill="1" applyAlignment="1">
      <alignment wrapText="1"/>
    </xf>
    <xf numFmtId="0" fontId="0" fillId="378" borderId="0" xfId="0" applyFill="1" applyAlignment="1">
      <alignment wrapText="1"/>
    </xf>
    <xf numFmtId="0" fontId="0" fillId="379" borderId="0" xfId="0" applyFill="1" applyAlignment="1">
      <alignment wrapText="1"/>
    </xf>
    <xf numFmtId="0" fontId="0" fillId="380" borderId="0" xfId="0" applyFill="1" applyAlignment="1">
      <alignment wrapText="1"/>
    </xf>
    <xf numFmtId="0" fontId="0" fillId="381" borderId="0" xfId="0" applyFill="1" applyAlignment="1">
      <alignment wrapText="1"/>
    </xf>
    <xf numFmtId="0" fontId="0" fillId="382" borderId="0" xfId="0" applyFill="1" applyAlignment="1">
      <alignment wrapText="1"/>
    </xf>
    <xf numFmtId="0" fontId="0" fillId="383" borderId="0" xfId="0" applyFill="1" applyAlignment="1">
      <alignment wrapText="1"/>
    </xf>
    <xf numFmtId="0" fontId="0" fillId="384" borderId="0" xfId="0" applyFill="1" applyAlignment="1">
      <alignment wrapText="1"/>
    </xf>
    <xf numFmtId="0" fontId="0" fillId="385" borderId="0" xfId="0" applyFill="1" applyAlignment="1">
      <alignment wrapText="1"/>
    </xf>
    <xf numFmtId="0" fontId="0" fillId="386" borderId="0" xfId="0" applyFill="1" applyAlignment="1">
      <alignment wrapText="1"/>
    </xf>
    <xf numFmtId="0" fontId="0" fillId="387" borderId="0" xfId="0" applyFill="1" applyAlignment="1">
      <alignment wrapText="1"/>
    </xf>
    <xf numFmtId="0" fontId="0" fillId="388" borderId="0" xfId="0" applyFill="1" applyAlignment="1">
      <alignment wrapText="1"/>
    </xf>
    <xf numFmtId="0" fontId="0" fillId="76" borderId="0" xfId="0" applyFill="1" applyAlignment="1">
      <alignment wrapText="1"/>
    </xf>
    <xf numFmtId="0" fontId="0" fillId="389" borderId="0" xfId="0" applyFill="1" applyAlignment="1">
      <alignment wrapText="1"/>
    </xf>
    <xf numFmtId="0" fontId="0" fillId="390" borderId="0" xfId="0" applyFill="1" applyAlignment="1">
      <alignment wrapText="1"/>
    </xf>
    <xf numFmtId="0" fontId="0" fillId="391" borderId="0" xfId="0" applyFill="1" applyAlignment="1">
      <alignment wrapText="1"/>
    </xf>
    <xf numFmtId="0" fontId="0" fillId="392" borderId="0" xfId="0" applyFill="1" applyAlignment="1">
      <alignment wrapText="1"/>
    </xf>
    <xf numFmtId="0" fontId="0" fillId="393" borderId="0" xfId="0" applyFill="1" applyAlignment="1">
      <alignment wrapText="1"/>
    </xf>
    <xf numFmtId="0" fontId="0" fillId="394" borderId="0" xfId="0" applyFill="1" applyAlignment="1">
      <alignment wrapText="1"/>
    </xf>
    <xf numFmtId="0" fontId="0" fillId="395" borderId="0" xfId="0" applyFill="1" applyAlignment="1">
      <alignment wrapText="1"/>
    </xf>
    <xf numFmtId="0" fontId="0" fillId="396" borderId="0" xfId="0" applyFill="1" applyAlignment="1">
      <alignment wrapText="1"/>
    </xf>
    <xf numFmtId="0" fontId="0" fillId="397" borderId="0" xfId="0" applyFill="1" applyAlignment="1">
      <alignment wrapText="1"/>
    </xf>
    <xf numFmtId="0" fontId="0" fillId="398" borderId="0" xfId="0" applyFill="1" applyAlignment="1">
      <alignment wrapText="1"/>
    </xf>
    <xf numFmtId="0" fontId="0" fillId="399" borderId="0" xfId="0" applyFill="1" applyAlignment="1">
      <alignment wrapText="1"/>
    </xf>
    <xf numFmtId="0" fontId="0" fillId="400" borderId="0" xfId="0" applyFill="1" applyAlignment="1">
      <alignment wrapText="1"/>
    </xf>
    <xf numFmtId="0" fontId="0" fillId="401" borderId="0" xfId="0" applyFill="1" applyAlignment="1">
      <alignment wrapText="1"/>
    </xf>
    <xf numFmtId="0" fontId="0" fillId="402" borderId="0" xfId="0" applyFill="1" applyAlignment="1">
      <alignment wrapText="1"/>
    </xf>
    <xf numFmtId="0" fontId="0" fillId="403" borderId="0" xfId="0" applyFill="1" applyAlignment="1">
      <alignment wrapText="1"/>
    </xf>
    <xf numFmtId="0" fontId="0" fillId="404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405" borderId="0" xfId="0" applyFill="1" applyAlignment="1">
      <alignment wrapText="1"/>
    </xf>
    <xf numFmtId="0" fontId="0" fillId="406" borderId="0" xfId="0" applyFill="1" applyAlignment="1">
      <alignment wrapText="1"/>
    </xf>
    <xf numFmtId="0" fontId="0" fillId="407" borderId="0" xfId="0" applyFill="1" applyAlignment="1">
      <alignment wrapText="1"/>
    </xf>
    <xf numFmtId="0" fontId="0" fillId="408" borderId="0" xfId="0" applyFill="1" applyAlignment="1">
      <alignment wrapText="1"/>
    </xf>
    <xf numFmtId="0" fontId="0" fillId="409" borderId="0" xfId="0" applyFill="1" applyAlignment="1">
      <alignment wrapText="1"/>
    </xf>
    <xf numFmtId="0" fontId="0" fillId="410" borderId="0" xfId="0" applyFill="1" applyAlignment="1">
      <alignment wrapText="1"/>
    </xf>
    <xf numFmtId="0" fontId="0" fillId="411" borderId="0" xfId="0" applyFill="1" applyAlignment="1">
      <alignment wrapText="1"/>
    </xf>
    <xf numFmtId="0" fontId="0" fillId="412" borderId="0" xfId="0" applyFill="1" applyAlignment="1">
      <alignment wrapText="1"/>
    </xf>
    <xf numFmtId="0" fontId="0" fillId="413" borderId="0" xfId="0" applyFill="1" applyAlignment="1">
      <alignment wrapText="1"/>
    </xf>
    <xf numFmtId="0" fontId="0" fillId="414" borderId="0" xfId="0" applyFill="1" applyAlignment="1">
      <alignment wrapText="1"/>
    </xf>
    <xf numFmtId="0" fontId="0" fillId="415" borderId="0" xfId="0" applyFill="1" applyAlignment="1">
      <alignment wrapText="1"/>
    </xf>
    <xf numFmtId="0" fontId="0" fillId="416" borderId="0" xfId="0" applyFill="1" applyAlignment="1">
      <alignment wrapText="1"/>
    </xf>
    <xf numFmtId="0" fontId="0" fillId="417" borderId="0" xfId="0" applyFill="1" applyAlignment="1">
      <alignment wrapText="1"/>
    </xf>
    <xf numFmtId="0" fontId="0" fillId="418" borderId="0" xfId="0" applyFill="1" applyAlignment="1">
      <alignment wrapText="1"/>
    </xf>
    <xf numFmtId="0" fontId="0" fillId="419" borderId="0" xfId="0" applyFill="1" applyAlignment="1">
      <alignment wrapText="1"/>
    </xf>
    <xf numFmtId="0" fontId="0" fillId="85" borderId="0" xfId="0" applyFill="1" applyAlignment="1">
      <alignment wrapText="1"/>
    </xf>
    <xf numFmtId="0" fontId="0" fillId="420" borderId="0" xfId="0" applyFill="1" applyAlignment="1">
      <alignment wrapText="1"/>
    </xf>
    <xf numFmtId="0" fontId="0" fillId="421" borderId="0" xfId="0" applyFill="1" applyAlignment="1">
      <alignment wrapText="1"/>
    </xf>
    <xf numFmtId="0" fontId="0" fillId="422" borderId="0" xfId="0" applyFill="1" applyAlignment="1">
      <alignment wrapText="1"/>
    </xf>
    <xf numFmtId="0" fontId="0" fillId="423" borderId="0" xfId="0" applyFill="1" applyAlignment="1">
      <alignment wrapText="1"/>
    </xf>
    <xf numFmtId="0" fontId="0" fillId="424" borderId="0" xfId="0" applyFill="1" applyAlignment="1">
      <alignment wrapText="1"/>
    </xf>
    <xf numFmtId="0" fontId="0" fillId="425" borderId="0" xfId="0" applyFill="1" applyAlignment="1">
      <alignment wrapText="1"/>
    </xf>
    <xf numFmtId="0" fontId="0" fillId="426" borderId="0" xfId="0" applyFill="1" applyAlignment="1">
      <alignment wrapText="1"/>
    </xf>
    <xf numFmtId="0" fontId="0" fillId="427" borderId="0" xfId="0" applyFill="1" applyAlignment="1">
      <alignment wrapText="1"/>
    </xf>
    <xf numFmtId="0" fontId="0" fillId="428" borderId="0" xfId="0" applyFill="1" applyAlignment="1">
      <alignment wrapText="1"/>
    </xf>
    <xf numFmtId="0" fontId="0" fillId="429" borderId="0" xfId="0" applyFill="1" applyAlignment="1">
      <alignment wrapText="1"/>
    </xf>
    <xf numFmtId="0" fontId="0" fillId="430" borderId="0" xfId="0" applyFill="1" applyAlignment="1">
      <alignment wrapText="1"/>
    </xf>
    <xf numFmtId="0" fontId="0" fillId="431" borderId="0" xfId="0" applyFill="1" applyAlignment="1">
      <alignment wrapText="1"/>
    </xf>
    <xf numFmtId="0" fontId="0" fillId="432" borderId="0" xfId="0" applyFill="1" applyAlignment="1">
      <alignment wrapText="1"/>
    </xf>
    <xf numFmtId="0" fontId="0" fillId="433" borderId="0" xfId="0" applyFill="1" applyAlignment="1">
      <alignment wrapText="1"/>
    </xf>
    <xf numFmtId="0" fontId="0" fillId="434" borderId="0" xfId="0" applyFill="1" applyAlignment="1">
      <alignment wrapText="1"/>
    </xf>
    <xf numFmtId="0" fontId="0" fillId="435" borderId="0" xfId="0" applyFill="1" applyAlignment="1">
      <alignment wrapText="1"/>
    </xf>
    <xf numFmtId="0" fontId="0" fillId="436" borderId="0" xfId="0" applyFill="1" applyAlignment="1">
      <alignment wrapText="1"/>
    </xf>
    <xf numFmtId="0" fontId="0" fillId="437" borderId="0" xfId="0" applyFill="1" applyAlignment="1">
      <alignment wrapText="1"/>
    </xf>
    <xf numFmtId="0" fontId="0" fillId="438" borderId="0" xfId="0" applyFill="1" applyAlignment="1">
      <alignment wrapText="1"/>
    </xf>
    <xf numFmtId="0" fontId="0" fillId="439" borderId="0" xfId="0" applyFill="1" applyAlignment="1">
      <alignment wrapText="1"/>
    </xf>
    <xf numFmtId="0" fontId="0" fillId="440" borderId="0" xfId="0" applyFill="1" applyAlignment="1">
      <alignment wrapText="1"/>
    </xf>
    <xf numFmtId="0" fontId="0" fillId="441" borderId="0" xfId="0" applyFill="1" applyAlignment="1">
      <alignment wrapText="1"/>
    </xf>
    <xf numFmtId="0" fontId="0" fillId="442" borderId="0" xfId="0" applyFill="1" applyAlignment="1">
      <alignment wrapText="1"/>
    </xf>
    <xf numFmtId="0" fontId="0" fillId="443" borderId="0" xfId="0" applyFill="1" applyAlignment="1">
      <alignment wrapText="1"/>
    </xf>
    <xf numFmtId="0" fontId="0" fillId="444" borderId="0" xfId="0" applyFill="1" applyAlignment="1">
      <alignment wrapText="1"/>
    </xf>
    <xf numFmtId="0" fontId="0" fillId="445" borderId="0" xfId="0" applyFill="1" applyAlignment="1">
      <alignment wrapText="1"/>
    </xf>
    <xf numFmtId="0" fontId="0" fillId="446" borderId="0" xfId="0" applyFill="1" applyAlignment="1">
      <alignment wrapText="1"/>
    </xf>
    <xf numFmtId="0" fontId="0" fillId="447" borderId="0" xfId="0" applyFill="1" applyAlignment="1">
      <alignment wrapText="1"/>
    </xf>
    <xf numFmtId="0" fontId="0" fillId="448" borderId="0" xfId="0" applyFill="1" applyAlignment="1">
      <alignment wrapText="1"/>
    </xf>
    <xf numFmtId="0" fontId="0" fillId="449" borderId="0" xfId="0" applyFill="1" applyAlignment="1">
      <alignment wrapText="1"/>
    </xf>
    <xf numFmtId="0" fontId="0" fillId="450" borderId="0" xfId="0" applyFill="1" applyAlignment="1">
      <alignment wrapText="1"/>
    </xf>
    <xf numFmtId="0" fontId="0" fillId="451" borderId="0" xfId="0" applyFill="1" applyAlignment="1">
      <alignment wrapText="1"/>
    </xf>
    <xf numFmtId="0" fontId="0" fillId="452" borderId="0" xfId="0" applyFill="1" applyAlignment="1">
      <alignment wrapText="1"/>
    </xf>
    <xf numFmtId="0" fontId="0" fillId="453" borderId="0" xfId="0" applyFill="1" applyAlignment="1">
      <alignment wrapText="1"/>
    </xf>
    <xf numFmtId="0" fontId="0" fillId="454" borderId="0" xfId="0" applyFill="1" applyAlignment="1">
      <alignment wrapText="1"/>
    </xf>
    <xf numFmtId="0" fontId="0" fillId="455" borderId="0" xfId="0" applyFill="1" applyAlignment="1">
      <alignment wrapText="1"/>
    </xf>
    <xf numFmtId="0" fontId="0" fillId="456" borderId="0" xfId="0" applyFill="1" applyAlignment="1">
      <alignment wrapText="1"/>
    </xf>
    <xf numFmtId="0" fontId="0" fillId="457" borderId="0" xfId="0" applyFill="1" applyAlignment="1">
      <alignment wrapText="1"/>
    </xf>
    <xf numFmtId="0" fontId="0" fillId="458" borderId="0" xfId="0" applyFill="1" applyAlignment="1">
      <alignment wrapText="1"/>
    </xf>
    <xf numFmtId="0" fontId="0" fillId="459" borderId="0" xfId="0" applyFill="1" applyAlignment="1">
      <alignment wrapText="1"/>
    </xf>
    <xf numFmtId="0" fontId="0" fillId="460" borderId="0" xfId="0" applyFill="1" applyAlignment="1">
      <alignment wrapText="1"/>
    </xf>
    <xf numFmtId="0" fontId="0" fillId="461" borderId="0" xfId="0" applyFill="1" applyAlignment="1">
      <alignment wrapText="1"/>
    </xf>
    <xf numFmtId="0" fontId="0" fillId="462" borderId="0" xfId="0" applyFill="1" applyAlignment="1">
      <alignment wrapText="1"/>
    </xf>
    <xf numFmtId="0" fontId="0" fillId="463" borderId="0" xfId="0" applyFill="1" applyAlignment="1">
      <alignment wrapText="1"/>
    </xf>
    <xf numFmtId="0" fontId="0" fillId="464" borderId="0" xfId="0" applyFill="1" applyAlignment="1">
      <alignment wrapText="1"/>
    </xf>
    <xf numFmtId="0" fontId="0" fillId="465" borderId="0" xfId="0" applyFill="1" applyAlignment="1">
      <alignment wrapText="1"/>
    </xf>
    <xf numFmtId="0" fontId="0" fillId="466" borderId="0" xfId="0" applyFill="1" applyAlignment="1">
      <alignment wrapText="1"/>
    </xf>
    <xf numFmtId="0" fontId="0" fillId="467" borderId="0" xfId="0" applyFill="1" applyAlignment="1">
      <alignment wrapText="1"/>
    </xf>
    <xf numFmtId="0" fontId="0" fillId="468" borderId="0" xfId="0" applyFill="1" applyAlignment="1">
      <alignment wrapText="1"/>
    </xf>
    <xf numFmtId="0" fontId="0" fillId="469" borderId="0" xfId="0" applyFill="1" applyAlignment="1">
      <alignment wrapText="1"/>
    </xf>
    <xf numFmtId="0" fontId="0" fillId="470" borderId="0" xfId="0" applyFill="1" applyAlignment="1">
      <alignment wrapText="1"/>
    </xf>
    <xf numFmtId="0" fontId="0" fillId="471" borderId="0" xfId="0" applyFill="1" applyAlignment="1">
      <alignment wrapText="1"/>
    </xf>
    <xf numFmtId="0" fontId="0" fillId="472" borderId="0" xfId="0" applyFill="1" applyAlignment="1">
      <alignment wrapText="1"/>
    </xf>
    <xf numFmtId="0" fontId="0" fillId="473" borderId="0" xfId="0" applyFill="1" applyAlignment="1">
      <alignment wrapText="1"/>
    </xf>
    <xf numFmtId="0" fontId="0" fillId="474" borderId="0" xfId="0" applyFill="1" applyAlignment="1">
      <alignment wrapText="1"/>
    </xf>
    <xf numFmtId="0" fontId="0" fillId="131" borderId="0" xfId="0" applyFill="1" applyAlignment="1">
      <alignment wrapText="1"/>
    </xf>
    <xf numFmtId="0" fontId="0" fillId="475" borderId="0" xfId="0" applyFill="1" applyAlignment="1">
      <alignment wrapText="1"/>
    </xf>
    <xf numFmtId="0" fontId="0" fillId="476" borderId="0" xfId="0" applyFill="1" applyAlignment="1">
      <alignment wrapText="1"/>
    </xf>
    <xf numFmtId="0" fontId="0" fillId="477" borderId="0" xfId="0" applyFill="1" applyAlignment="1">
      <alignment wrapText="1"/>
    </xf>
    <xf numFmtId="0" fontId="0" fillId="478" borderId="0" xfId="0" applyFill="1" applyAlignment="1">
      <alignment wrapText="1"/>
    </xf>
    <xf numFmtId="0" fontId="0" fillId="479" borderId="0" xfId="0" applyFill="1" applyAlignment="1">
      <alignment wrapText="1"/>
    </xf>
    <xf numFmtId="0" fontId="0" fillId="480" borderId="0" xfId="0" applyFill="1" applyAlignment="1">
      <alignment wrapText="1"/>
    </xf>
    <xf numFmtId="0" fontId="0" fillId="481" borderId="0" xfId="0" applyFill="1" applyAlignment="1">
      <alignment wrapText="1"/>
    </xf>
    <xf numFmtId="0" fontId="0" fillId="482" borderId="0" xfId="0" applyFill="1" applyAlignment="1">
      <alignment wrapText="1"/>
    </xf>
    <xf numFmtId="0" fontId="0" fillId="483" borderId="0" xfId="0" applyFill="1" applyAlignment="1">
      <alignment wrapText="1"/>
    </xf>
    <xf numFmtId="0" fontId="0" fillId="484" borderId="0" xfId="0" applyFill="1" applyAlignment="1">
      <alignment wrapText="1"/>
    </xf>
    <xf numFmtId="0" fontId="0" fillId="485" borderId="0" xfId="0" applyFill="1" applyAlignment="1">
      <alignment wrapText="1"/>
    </xf>
    <xf numFmtId="0" fontId="0" fillId="486" borderId="0" xfId="0" applyFill="1" applyAlignment="1">
      <alignment wrapText="1"/>
    </xf>
    <xf numFmtId="0" fontId="0" fillId="487" borderId="0" xfId="0" applyFill="1" applyAlignment="1">
      <alignment wrapText="1"/>
    </xf>
    <xf numFmtId="0" fontId="0" fillId="488" borderId="0" xfId="0" applyFill="1" applyAlignment="1">
      <alignment wrapText="1"/>
    </xf>
    <xf numFmtId="0" fontId="0" fillId="489" borderId="0" xfId="0" applyFill="1" applyAlignment="1">
      <alignment wrapText="1"/>
    </xf>
    <xf numFmtId="0" fontId="0" fillId="490" borderId="0" xfId="0" applyFill="1" applyAlignment="1">
      <alignment wrapText="1"/>
    </xf>
    <xf numFmtId="0" fontId="0" fillId="491" borderId="0" xfId="0" applyFill="1" applyAlignment="1">
      <alignment wrapText="1"/>
    </xf>
    <xf numFmtId="0" fontId="0" fillId="492" borderId="0" xfId="0" applyFill="1" applyAlignment="1">
      <alignment wrapText="1"/>
    </xf>
    <xf numFmtId="0" fontId="0" fillId="493" borderId="0" xfId="0" applyFill="1" applyAlignment="1">
      <alignment wrapText="1"/>
    </xf>
    <xf numFmtId="0" fontId="0" fillId="494" borderId="0" xfId="0" applyFill="1" applyAlignment="1">
      <alignment wrapText="1"/>
    </xf>
    <xf numFmtId="0" fontId="0" fillId="495" borderId="0" xfId="0" applyFill="1" applyAlignment="1">
      <alignment wrapText="1"/>
    </xf>
    <xf numFmtId="0" fontId="0" fillId="496" borderId="0" xfId="0" applyFill="1" applyAlignment="1">
      <alignment wrapText="1"/>
    </xf>
    <xf numFmtId="0" fontId="0" fillId="497" borderId="0" xfId="0" applyFill="1" applyAlignment="1">
      <alignment wrapText="1"/>
    </xf>
    <xf numFmtId="0" fontId="0" fillId="498" borderId="0" xfId="0" applyFill="1" applyAlignment="1">
      <alignment wrapText="1"/>
    </xf>
    <xf numFmtId="0" fontId="0" fillId="499" borderId="0" xfId="0" applyFill="1" applyAlignment="1">
      <alignment wrapText="1"/>
    </xf>
    <xf numFmtId="0" fontId="0" fillId="500" borderId="0" xfId="0" applyFill="1" applyAlignment="1">
      <alignment wrapText="1"/>
    </xf>
    <xf numFmtId="0" fontId="0" fillId="501" borderId="0" xfId="0" applyFill="1" applyAlignment="1">
      <alignment wrapText="1"/>
    </xf>
    <xf numFmtId="0" fontId="0" fillId="502" borderId="0" xfId="0" applyFill="1" applyAlignment="1">
      <alignment wrapText="1"/>
    </xf>
    <xf numFmtId="0" fontId="0" fillId="503" borderId="0" xfId="0" applyFill="1" applyAlignment="1">
      <alignment wrapText="1"/>
    </xf>
    <xf numFmtId="0" fontId="0" fillId="504" borderId="0" xfId="0" applyFill="1" applyAlignment="1">
      <alignment wrapText="1"/>
    </xf>
    <xf numFmtId="0" fontId="0" fillId="505" borderId="0" xfId="0" applyFill="1" applyAlignment="1">
      <alignment wrapText="1"/>
    </xf>
    <xf numFmtId="0" fontId="0" fillId="506" borderId="0" xfId="0" applyFill="1" applyAlignment="1">
      <alignment wrapText="1"/>
    </xf>
    <xf numFmtId="0" fontId="0" fillId="507" borderId="0" xfId="0" applyFill="1" applyAlignment="1">
      <alignment wrapText="1"/>
    </xf>
    <xf numFmtId="0" fontId="0" fillId="508" borderId="0" xfId="0" applyFill="1" applyAlignment="1">
      <alignment wrapText="1"/>
    </xf>
    <xf numFmtId="0" fontId="0" fillId="509" borderId="0" xfId="0" applyFill="1" applyAlignment="1">
      <alignment wrapText="1"/>
    </xf>
    <xf numFmtId="0" fontId="0" fillId="510" borderId="0" xfId="0" applyFill="1" applyAlignment="1">
      <alignment wrapText="1"/>
    </xf>
    <xf numFmtId="0" fontId="0" fillId="511" borderId="0" xfId="0" applyFill="1" applyAlignment="1">
      <alignment wrapText="1"/>
    </xf>
    <xf numFmtId="0" fontId="0" fillId="512" borderId="0" xfId="0" applyFill="1" applyAlignment="1">
      <alignment wrapText="1"/>
    </xf>
    <xf numFmtId="0" fontId="0" fillId="513" borderId="0" xfId="0" applyFill="1" applyAlignment="1">
      <alignment wrapText="1"/>
    </xf>
    <xf numFmtId="0" fontId="0" fillId="514" borderId="0" xfId="0" applyFill="1" applyAlignment="1">
      <alignment wrapText="1"/>
    </xf>
    <xf numFmtId="0" fontId="0" fillId="515" borderId="0" xfId="0" applyFill="1" applyAlignment="1">
      <alignment wrapText="1"/>
    </xf>
    <xf numFmtId="0" fontId="0" fillId="516" borderId="0" xfId="0" applyFill="1" applyAlignment="1">
      <alignment wrapText="1"/>
    </xf>
    <xf numFmtId="0" fontId="0" fillId="517" borderId="0" xfId="0" applyFill="1" applyAlignment="1">
      <alignment wrapText="1"/>
    </xf>
    <xf numFmtId="0" fontId="0" fillId="518" borderId="0" xfId="0" applyFill="1" applyAlignment="1">
      <alignment wrapText="1"/>
    </xf>
    <xf numFmtId="0" fontId="0" fillId="519" borderId="0" xfId="0" applyFill="1" applyAlignment="1">
      <alignment wrapText="1"/>
    </xf>
    <xf numFmtId="0" fontId="0" fillId="520" borderId="0" xfId="0" applyFill="1" applyAlignment="1">
      <alignment wrapText="1"/>
    </xf>
    <xf numFmtId="0" fontId="0" fillId="521" borderId="0" xfId="0" applyFill="1" applyAlignment="1">
      <alignment wrapText="1"/>
    </xf>
    <xf numFmtId="0" fontId="0" fillId="522" borderId="0" xfId="0" applyFill="1" applyAlignment="1">
      <alignment wrapText="1"/>
    </xf>
    <xf numFmtId="0" fontId="0" fillId="523" borderId="0" xfId="0" applyFill="1" applyAlignment="1">
      <alignment wrapText="1"/>
    </xf>
    <xf numFmtId="0" fontId="0" fillId="524" borderId="0" xfId="0" applyFill="1" applyAlignment="1">
      <alignment wrapText="1"/>
    </xf>
    <xf numFmtId="0" fontId="0" fillId="525" borderId="0" xfId="0" applyFill="1" applyAlignment="1">
      <alignment wrapText="1"/>
    </xf>
    <xf numFmtId="0" fontId="0" fillId="526" borderId="0" xfId="0" applyFill="1" applyAlignment="1">
      <alignment wrapText="1"/>
    </xf>
    <xf numFmtId="0" fontId="0" fillId="527" borderId="0" xfId="0" applyFill="1" applyAlignment="1">
      <alignment wrapText="1"/>
    </xf>
    <xf numFmtId="0" fontId="0" fillId="528" borderId="0" xfId="0" applyFill="1" applyAlignment="1">
      <alignment wrapText="1"/>
    </xf>
    <xf numFmtId="0" fontId="0" fillId="529" borderId="0" xfId="0" applyFill="1" applyAlignment="1">
      <alignment wrapText="1"/>
    </xf>
    <xf numFmtId="0" fontId="0" fillId="530" borderId="0" xfId="0" applyFill="1" applyAlignment="1">
      <alignment wrapText="1"/>
    </xf>
    <xf numFmtId="0" fontId="0" fillId="531" borderId="0" xfId="0" applyFill="1" applyAlignment="1">
      <alignment wrapText="1"/>
    </xf>
    <xf numFmtId="0" fontId="0" fillId="532" borderId="0" xfId="0" applyFill="1" applyAlignment="1">
      <alignment wrapText="1"/>
    </xf>
    <xf numFmtId="0" fontId="0" fillId="533" borderId="0" xfId="0" applyFill="1" applyAlignment="1">
      <alignment wrapText="1"/>
    </xf>
    <xf numFmtId="0" fontId="0" fillId="534" borderId="0" xfId="0" applyFill="1" applyAlignment="1">
      <alignment wrapText="1"/>
    </xf>
    <xf numFmtId="0" fontId="0" fillId="535" borderId="0" xfId="0" applyFill="1" applyAlignment="1">
      <alignment wrapText="1"/>
    </xf>
    <xf numFmtId="0" fontId="0" fillId="536" borderId="0" xfId="0" applyFill="1" applyAlignment="1">
      <alignment wrapText="1"/>
    </xf>
    <xf numFmtId="0" fontId="0" fillId="537" borderId="0" xfId="0" applyFill="1" applyAlignment="1">
      <alignment wrapText="1"/>
    </xf>
    <xf numFmtId="0" fontId="0" fillId="538" borderId="0" xfId="0" applyFill="1" applyAlignment="1">
      <alignment wrapText="1"/>
    </xf>
    <xf numFmtId="0" fontId="0" fillId="539" borderId="0" xfId="0" applyFill="1" applyAlignment="1">
      <alignment wrapText="1"/>
    </xf>
    <xf numFmtId="0" fontId="0" fillId="540" borderId="0" xfId="0" applyFill="1" applyAlignment="1">
      <alignment wrapText="1"/>
    </xf>
    <xf numFmtId="0" fontId="0" fillId="541" borderId="0" xfId="0" applyFill="1" applyAlignment="1">
      <alignment wrapText="1"/>
    </xf>
    <xf numFmtId="0" fontId="0" fillId="542" borderId="0" xfId="0" applyFill="1" applyAlignment="1">
      <alignment wrapText="1"/>
    </xf>
    <xf numFmtId="0" fontId="0" fillId="543" borderId="0" xfId="0" applyFill="1" applyAlignment="1">
      <alignment wrapText="1"/>
    </xf>
    <xf numFmtId="0" fontId="0" fillId="544" borderId="0" xfId="0" applyFill="1" applyAlignment="1">
      <alignment wrapText="1"/>
    </xf>
    <xf numFmtId="0" fontId="0" fillId="545" borderId="0" xfId="0" applyFill="1" applyAlignment="1">
      <alignment wrapText="1"/>
    </xf>
    <xf numFmtId="0" fontId="0" fillId="546" borderId="0" xfId="0" applyFill="1" applyAlignment="1">
      <alignment wrapText="1"/>
    </xf>
    <xf numFmtId="0" fontId="0" fillId="547" borderId="0" xfId="0" applyFill="1" applyAlignment="1">
      <alignment wrapText="1"/>
    </xf>
    <xf numFmtId="0" fontId="0" fillId="548" borderId="0" xfId="0" applyFill="1" applyAlignment="1">
      <alignment wrapText="1"/>
    </xf>
    <xf numFmtId="0" fontId="0" fillId="549" borderId="0" xfId="0" applyFill="1" applyAlignment="1">
      <alignment wrapText="1"/>
    </xf>
    <xf numFmtId="0" fontId="0" fillId="550" borderId="0" xfId="0" applyFill="1" applyAlignment="1">
      <alignment wrapText="1"/>
    </xf>
    <xf numFmtId="0" fontId="0" fillId="551" borderId="0" xfId="0" applyFill="1" applyAlignment="1">
      <alignment wrapText="1"/>
    </xf>
    <xf numFmtId="0" fontId="0" fillId="552" borderId="0" xfId="0" applyFill="1" applyAlignment="1">
      <alignment wrapText="1"/>
    </xf>
    <xf numFmtId="0" fontId="0" fillId="553" borderId="0" xfId="0" applyFill="1" applyAlignment="1">
      <alignment wrapText="1"/>
    </xf>
    <xf numFmtId="0" fontId="0" fillId="554" borderId="0" xfId="0" applyFill="1" applyAlignment="1">
      <alignment wrapText="1"/>
    </xf>
    <xf numFmtId="0" fontId="0" fillId="555" borderId="0" xfId="0" applyFill="1" applyAlignment="1">
      <alignment wrapText="1"/>
    </xf>
    <xf numFmtId="0" fontId="0" fillId="556" borderId="0" xfId="0" applyFill="1" applyAlignment="1">
      <alignment wrapText="1"/>
    </xf>
    <xf numFmtId="0" fontId="0" fillId="557" borderId="0" xfId="0" applyFill="1" applyAlignment="1">
      <alignment wrapText="1"/>
    </xf>
    <xf numFmtId="0" fontId="0" fillId="558" borderId="0" xfId="0" applyFill="1" applyAlignment="1">
      <alignment wrapText="1"/>
    </xf>
    <xf numFmtId="0" fontId="0" fillId="559" borderId="0" xfId="0" applyFill="1" applyAlignment="1">
      <alignment wrapText="1"/>
    </xf>
    <xf numFmtId="0" fontId="0" fillId="560" borderId="0" xfId="0" applyFill="1" applyAlignment="1">
      <alignment wrapText="1"/>
    </xf>
    <xf numFmtId="0" fontId="0" fillId="561" borderId="0" xfId="0" applyFill="1" applyAlignment="1">
      <alignment wrapText="1"/>
    </xf>
    <xf numFmtId="0" fontId="0" fillId="562" borderId="0" xfId="0" applyFill="1" applyAlignment="1">
      <alignment wrapText="1"/>
    </xf>
    <xf numFmtId="0" fontId="0" fillId="563" borderId="0" xfId="0" applyFill="1" applyAlignment="1">
      <alignment wrapText="1"/>
    </xf>
    <xf numFmtId="0" fontId="0" fillId="564" borderId="0" xfId="0" applyFill="1" applyAlignment="1">
      <alignment wrapText="1"/>
    </xf>
    <xf numFmtId="0" fontId="0" fillId="565" borderId="0" xfId="0" applyFill="1" applyAlignment="1">
      <alignment wrapText="1"/>
    </xf>
    <xf numFmtId="0" fontId="0" fillId="566" borderId="0" xfId="0" applyFill="1" applyAlignment="1">
      <alignment wrapText="1"/>
    </xf>
    <xf numFmtId="0" fontId="0" fillId="567" borderId="0" xfId="0" applyFill="1" applyAlignment="1">
      <alignment wrapText="1"/>
    </xf>
    <xf numFmtId="0" fontId="0" fillId="568" borderId="0" xfId="0" applyFill="1" applyAlignment="1">
      <alignment wrapText="1"/>
    </xf>
    <xf numFmtId="0" fontId="0" fillId="569" borderId="0" xfId="0" applyFill="1" applyAlignment="1">
      <alignment wrapText="1"/>
    </xf>
    <xf numFmtId="0" fontId="0" fillId="570" borderId="0" xfId="0" applyFill="1" applyAlignment="1">
      <alignment wrapText="1"/>
    </xf>
    <xf numFmtId="0" fontId="0" fillId="571" borderId="0" xfId="0" applyFill="1" applyAlignment="1">
      <alignment wrapText="1"/>
    </xf>
    <xf numFmtId="0" fontId="0" fillId="572" borderId="0" xfId="0" applyFill="1" applyAlignment="1">
      <alignment wrapText="1"/>
    </xf>
    <xf numFmtId="0" fontId="0" fillId="573" borderId="0" xfId="0" applyFill="1" applyAlignment="1">
      <alignment wrapText="1"/>
    </xf>
    <xf numFmtId="0" fontId="0" fillId="574" borderId="0" xfId="0" applyFill="1" applyAlignment="1">
      <alignment wrapText="1"/>
    </xf>
    <xf numFmtId="0" fontId="0" fillId="575" borderId="0" xfId="0" applyFill="1" applyAlignment="1">
      <alignment wrapText="1"/>
    </xf>
    <xf numFmtId="0" fontId="0" fillId="576" borderId="0" xfId="0" applyFill="1" applyAlignment="1">
      <alignment wrapText="1"/>
    </xf>
    <xf numFmtId="0" fontId="0" fillId="577" borderId="0" xfId="0" applyFill="1" applyAlignment="1">
      <alignment wrapText="1"/>
    </xf>
    <xf numFmtId="0" fontId="0" fillId="578" borderId="0" xfId="0" applyFill="1" applyAlignment="1">
      <alignment wrapText="1"/>
    </xf>
    <xf numFmtId="0" fontId="0" fillId="579" borderId="0" xfId="0" applyFill="1" applyAlignment="1">
      <alignment wrapText="1"/>
    </xf>
    <xf numFmtId="0" fontId="0" fillId="580" borderId="0" xfId="0" applyFill="1" applyAlignment="1">
      <alignment wrapText="1"/>
    </xf>
    <xf numFmtId="0" fontId="0" fillId="581" borderId="0" xfId="0" applyFill="1" applyAlignment="1">
      <alignment wrapText="1"/>
    </xf>
    <xf numFmtId="0" fontId="0" fillId="582" borderId="0" xfId="0" applyFill="1" applyAlignment="1">
      <alignment wrapText="1"/>
    </xf>
    <xf numFmtId="0" fontId="0" fillId="583" borderId="0" xfId="0" applyFill="1" applyAlignment="1">
      <alignment wrapText="1"/>
    </xf>
    <xf numFmtId="0" fontId="0" fillId="584" borderId="0" xfId="0" applyFill="1" applyAlignment="1">
      <alignment wrapText="1"/>
    </xf>
    <xf numFmtId="0" fontId="0" fillId="585" borderId="0" xfId="0" applyFill="1" applyAlignment="1">
      <alignment wrapText="1"/>
    </xf>
    <xf numFmtId="0" fontId="0" fillId="586" borderId="0" xfId="0" applyFill="1" applyAlignment="1">
      <alignment wrapText="1"/>
    </xf>
    <xf numFmtId="0" fontId="0" fillId="587" borderId="0" xfId="0" applyFill="1" applyAlignment="1">
      <alignment wrapText="1"/>
    </xf>
    <xf numFmtId="0" fontId="0" fillId="588" borderId="0" xfId="0" applyFill="1" applyAlignment="1">
      <alignment wrapText="1"/>
    </xf>
    <xf numFmtId="0" fontId="0" fillId="589" borderId="0" xfId="0" applyFill="1" applyAlignment="1">
      <alignment wrapText="1"/>
    </xf>
    <xf numFmtId="0" fontId="0" fillId="590" borderId="0" xfId="0" applyFill="1" applyAlignment="1">
      <alignment wrapText="1"/>
    </xf>
    <xf numFmtId="0" fontId="0" fillId="591" borderId="0" xfId="0" applyFill="1" applyAlignment="1">
      <alignment wrapText="1"/>
    </xf>
    <xf numFmtId="0" fontId="0" fillId="592" borderId="0" xfId="0" applyFill="1" applyAlignment="1">
      <alignment wrapText="1"/>
    </xf>
    <xf numFmtId="0" fontId="0" fillId="593" borderId="0" xfId="0" applyFill="1" applyAlignment="1">
      <alignment wrapText="1"/>
    </xf>
    <xf numFmtId="0" fontId="0" fillId="594" borderId="0" xfId="0" applyFill="1" applyAlignment="1">
      <alignment wrapText="1"/>
    </xf>
    <xf numFmtId="0" fontId="0" fillId="595" borderId="0" xfId="0" applyFill="1" applyAlignment="1">
      <alignment wrapText="1"/>
    </xf>
    <xf numFmtId="0" fontId="0" fillId="596" borderId="0" xfId="0" applyFill="1" applyAlignment="1">
      <alignment wrapText="1"/>
    </xf>
    <xf numFmtId="0" fontId="0" fillId="597" borderId="0" xfId="0" applyFill="1" applyAlignment="1">
      <alignment wrapText="1"/>
    </xf>
    <xf numFmtId="0" fontId="0" fillId="598" borderId="0" xfId="0" applyFill="1" applyAlignment="1">
      <alignment wrapText="1"/>
    </xf>
    <xf numFmtId="0" fontId="0" fillId="93" borderId="0" xfId="0" applyFill="1" applyAlignment="1">
      <alignment wrapText="1"/>
    </xf>
    <xf numFmtId="0" fontId="0" fillId="599" borderId="0" xfId="0" applyFill="1" applyAlignment="1">
      <alignment wrapText="1"/>
    </xf>
    <xf numFmtId="0" fontId="0" fillId="600" borderId="0" xfId="0" applyFill="1" applyAlignment="1">
      <alignment wrapText="1"/>
    </xf>
    <xf numFmtId="0" fontId="0" fillId="601" borderId="0" xfId="0" applyFill="1" applyAlignment="1">
      <alignment wrapText="1"/>
    </xf>
    <xf numFmtId="0" fontId="0" fillId="602" borderId="0" xfId="0" applyFill="1" applyAlignment="1">
      <alignment wrapText="1"/>
    </xf>
    <xf numFmtId="0" fontId="0" fillId="603" borderId="0" xfId="0" applyFill="1" applyAlignment="1">
      <alignment wrapText="1"/>
    </xf>
    <xf numFmtId="0" fontId="0" fillId="604" borderId="0" xfId="0" applyFill="1" applyAlignment="1">
      <alignment wrapText="1"/>
    </xf>
    <xf numFmtId="0" fontId="0" fillId="605" borderId="0" xfId="0" applyFill="1" applyAlignment="1">
      <alignment wrapText="1"/>
    </xf>
    <xf numFmtId="0" fontId="0" fillId="606" borderId="0" xfId="0" applyFill="1" applyAlignment="1">
      <alignment wrapText="1"/>
    </xf>
    <xf numFmtId="0" fontId="0" fillId="607" borderId="0" xfId="0" applyFill="1" applyAlignment="1">
      <alignment wrapText="1"/>
    </xf>
    <xf numFmtId="0" fontId="0" fillId="608" borderId="0" xfId="0" applyFill="1" applyAlignment="1">
      <alignment wrapText="1"/>
    </xf>
    <xf numFmtId="0" fontId="0" fillId="609" borderId="0" xfId="0" applyFill="1" applyAlignment="1">
      <alignment wrapText="1"/>
    </xf>
    <xf numFmtId="0" fontId="0" fillId="610" borderId="0" xfId="0" applyFill="1" applyAlignment="1">
      <alignment wrapText="1"/>
    </xf>
    <xf numFmtId="0" fontId="0" fillId="611" borderId="0" xfId="0" applyFill="1" applyAlignment="1">
      <alignment wrapText="1"/>
    </xf>
    <xf numFmtId="0" fontId="0" fillId="612" borderId="0" xfId="0" applyFill="1" applyAlignment="1">
      <alignment wrapText="1"/>
    </xf>
    <xf numFmtId="0" fontId="0" fillId="613" borderId="0" xfId="0" applyFill="1" applyAlignment="1">
      <alignment wrapText="1"/>
    </xf>
    <xf numFmtId="0" fontId="0" fillId="614" borderId="0" xfId="0" applyFill="1" applyAlignment="1">
      <alignment wrapText="1"/>
    </xf>
    <xf numFmtId="0" fontId="0" fillId="615" borderId="0" xfId="0" applyFill="1" applyAlignment="1">
      <alignment wrapText="1"/>
    </xf>
    <xf numFmtId="0" fontId="0" fillId="616" borderId="0" xfId="0" applyFill="1" applyAlignment="1">
      <alignment wrapText="1"/>
    </xf>
    <xf numFmtId="0" fontId="0" fillId="617" borderId="0" xfId="0" applyFill="1" applyAlignment="1">
      <alignment wrapText="1"/>
    </xf>
    <xf numFmtId="0" fontId="0" fillId="618" borderId="0" xfId="0" applyFill="1" applyAlignment="1">
      <alignment wrapText="1"/>
    </xf>
    <xf numFmtId="0" fontId="0" fillId="619" borderId="0" xfId="0" applyFill="1" applyAlignment="1">
      <alignment wrapText="1"/>
    </xf>
    <xf numFmtId="0" fontId="0" fillId="620" borderId="0" xfId="0" applyFill="1" applyAlignment="1">
      <alignment wrapText="1"/>
    </xf>
    <xf numFmtId="0" fontId="0" fillId="621" borderId="0" xfId="0" applyFill="1" applyAlignment="1">
      <alignment wrapText="1"/>
    </xf>
    <xf numFmtId="0" fontId="0" fillId="622" borderId="0" xfId="0" applyFill="1" applyAlignment="1">
      <alignment wrapText="1"/>
    </xf>
    <xf numFmtId="0" fontId="0" fillId="623" borderId="0" xfId="0" applyFill="1" applyAlignment="1">
      <alignment wrapText="1"/>
    </xf>
    <xf numFmtId="0" fontId="0" fillId="624" borderId="0" xfId="0" applyFill="1" applyAlignment="1">
      <alignment wrapText="1"/>
    </xf>
    <xf numFmtId="0" fontId="0" fillId="625" borderId="0" xfId="0" applyFill="1" applyAlignment="1">
      <alignment wrapText="1"/>
    </xf>
    <xf numFmtId="0" fontId="0" fillId="626" borderId="0" xfId="0" applyFill="1" applyAlignment="1">
      <alignment wrapText="1"/>
    </xf>
    <xf numFmtId="0" fontId="0" fillId="627" borderId="0" xfId="0" applyFill="1" applyAlignment="1">
      <alignment wrapText="1"/>
    </xf>
    <xf numFmtId="0" fontId="0" fillId="628" borderId="0" xfId="0" applyFill="1" applyAlignment="1">
      <alignment wrapText="1"/>
    </xf>
    <xf numFmtId="0" fontId="0" fillId="629" borderId="0" xfId="0" applyFill="1" applyAlignment="1">
      <alignment wrapText="1"/>
    </xf>
    <xf numFmtId="0" fontId="0" fillId="630" borderId="0" xfId="0" applyFill="1" applyAlignment="1">
      <alignment wrapText="1"/>
    </xf>
    <xf numFmtId="0" fontId="0" fillId="631" borderId="0" xfId="0" applyFill="1" applyAlignment="1">
      <alignment wrapText="1"/>
    </xf>
    <xf numFmtId="0" fontId="0" fillId="632" borderId="0" xfId="0" applyFill="1" applyAlignment="1">
      <alignment wrapText="1"/>
    </xf>
    <xf numFmtId="0" fontId="0" fillId="633" borderId="0" xfId="0" applyFill="1" applyAlignment="1">
      <alignment wrapText="1"/>
    </xf>
    <xf numFmtId="0" fontId="0" fillId="634" borderId="0" xfId="0" applyFill="1" applyAlignment="1">
      <alignment wrapText="1"/>
    </xf>
    <xf numFmtId="0" fontId="0" fillId="635" borderId="0" xfId="0" applyFill="1" applyAlignment="1">
      <alignment wrapText="1"/>
    </xf>
    <xf numFmtId="0" fontId="0" fillId="636" borderId="0" xfId="0" applyFill="1" applyAlignment="1">
      <alignment wrapText="1"/>
    </xf>
    <xf numFmtId="0" fontId="0" fillId="637" borderId="0" xfId="0" applyFill="1" applyAlignment="1">
      <alignment wrapText="1"/>
    </xf>
    <xf numFmtId="0" fontId="0" fillId="638" borderId="0" xfId="0" applyFill="1" applyAlignment="1">
      <alignment wrapText="1"/>
    </xf>
    <xf numFmtId="0" fontId="0" fillId="639" borderId="0" xfId="0" applyFill="1" applyAlignment="1">
      <alignment wrapText="1"/>
    </xf>
    <xf numFmtId="0" fontId="0" fillId="640" borderId="0" xfId="0" applyFill="1" applyAlignment="1">
      <alignment wrapText="1"/>
    </xf>
    <xf numFmtId="0" fontId="0" fillId="641" borderId="0" xfId="0" applyFill="1" applyAlignment="1">
      <alignment wrapText="1"/>
    </xf>
    <xf numFmtId="0" fontId="0" fillId="642" borderId="0" xfId="0" applyFill="1" applyAlignment="1">
      <alignment wrapText="1"/>
    </xf>
    <xf numFmtId="0" fontId="0" fillId="643" borderId="0" xfId="0" applyFill="1" applyAlignment="1">
      <alignment wrapText="1"/>
    </xf>
    <xf numFmtId="0" fontId="0" fillId="644" borderId="0" xfId="0" applyFill="1" applyAlignment="1">
      <alignment wrapText="1"/>
    </xf>
    <xf numFmtId="0" fontId="0" fillId="645" borderId="0" xfId="0" applyFill="1" applyAlignment="1">
      <alignment wrapText="1"/>
    </xf>
    <xf numFmtId="0" fontId="0" fillId="646" borderId="0" xfId="0" applyFill="1" applyAlignment="1">
      <alignment wrapText="1"/>
    </xf>
    <xf numFmtId="0" fontId="0" fillId="647" borderId="0" xfId="0" applyFill="1" applyAlignment="1">
      <alignment wrapText="1"/>
    </xf>
    <xf numFmtId="0" fontId="0" fillId="648" borderId="0" xfId="0" applyFill="1" applyAlignment="1">
      <alignment wrapText="1"/>
    </xf>
    <xf numFmtId="0" fontId="0" fillId="649" borderId="0" xfId="0" applyFill="1" applyAlignment="1">
      <alignment wrapText="1"/>
    </xf>
    <xf numFmtId="0" fontId="0" fillId="650" borderId="0" xfId="0" applyFill="1" applyAlignment="1">
      <alignment wrapText="1"/>
    </xf>
    <xf numFmtId="0" fontId="0" fillId="132" borderId="0" xfId="0" applyFill="1" applyAlignment="1">
      <alignment wrapText="1"/>
    </xf>
    <xf numFmtId="0" fontId="0" fillId="651" borderId="0" xfId="0" applyFill="1" applyAlignment="1">
      <alignment wrapText="1"/>
    </xf>
    <xf numFmtId="0" fontId="0" fillId="652" borderId="0" xfId="0" applyFill="1" applyAlignment="1">
      <alignment wrapText="1"/>
    </xf>
    <xf numFmtId="0" fontId="0" fillId="653" borderId="0" xfId="0" applyFill="1" applyAlignment="1">
      <alignment wrapText="1"/>
    </xf>
    <xf numFmtId="0" fontId="0" fillId="654" borderId="0" xfId="0" applyFill="1" applyAlignment="1">
      <alignment wrapText="1"/>
    </xf>
    <xf numFmtId="0" fontId="0" fillId="655" borderId="0" xfId="0" applyFill="1" applyAlignment="1">
      <alignment wrapText="1"/>
    </xf>
    <xf numFmtId="0" fontId="0" fillId="656" borderId="0" xfId="0" applyFill="1" applyAlignment="1">
      <alignment wrapText="1"/>
    </xf>
    <xf numFmtId="0" fontId="0" fillId="657" borderId="0" xfId="0" applyFill="1" applyAlignment="1">
      <alignment wrapText="1"/>
    </xf>
    <xf numFmtId="0" fontId="0" fillId="658" borderId="0" xfId="0" applyFill="1" applyAlignment="1">
      <alignment wrapText="1"/>
    </xf>
    <xf numFmtId="0" fontId="0" fillId="659" borderId="0" xfId="0" applyFill="1" applyAlignment="1">
      <alignment wrapText="1"/>
    </xf>
    <xf numFmtId="0" fontId="0" fillId="660" borderId="0" xfId="0" applyFill="1" applyAlignment="1">
      <alignment wrapText="1"/>
    </xf>
    <xf numFmtId="0" fontId="0" fillId="661" borderId="0" xfId="0" applyFill="1" applyAlignment="1">
      <alignment wrapText="1"/>
    </xf>
    <xf numFmtId="0" fontId="0" fillId="662" borderId="0" xfId="0" applyFill="1" applyAlignment="1">
      <alignment wrapText="1"/>
    </xf>
    <xf numFmtId="0" fontId="0" fillId="663" borderId="0" xfId="0" applyFill="1" applyAlignment="1">
      <alignment wrapText="1"/>
    </xf>
    <xf numFmtId="0" fontId="0" fillId="664" borderId="0" xfId="0" applyFill="1" applyAlignment="1">
      <alignment wrapText="1"/>
    </xf>
    <xf numFmtId="0" fontId="0" fillId="665" borderId="0" xfId="0" applyFill="1" applyAlignment="1">
      <alignment wrapText="1"/>
    </xf>
    <xf numFmtId="0" fontId="0" fillId="666" borderId="0" xfId="0" applyFill="1" applyAlignment="1">
      <alignment wrapText="1"/>
    </xf>
    <xf numFmtId="0" fontId="0" fillId="667" borderId="0" xfId="0" applyFill="1" applyAlignment="1">
      <alignment wrapText="1"/>
    </xf>
    <xf numFmtId="0" fontId="0" fillId="668" borderId="0" xfId="0" applyFill="1" applyAlignment="1">
      <alignment wrapText="1"/>
    </xf>
    <xf numFmtId="0" fontId="0" fillId="669" borderId="0" xfId="0" applyFill="1" applyAlignment="1">
      <alignment wrapText="1"/>
    </xf>
    <xf numFmtId="0" fontId="0" fillId="670" borderId="0" xfId="0" applyFill="1" applyAlignment="1">
      <alignment wrapText="1"/>
    </xf>
    <xf numFmtId="0" fontId="0" fillId="671" borderId="0" xfId="0" applyFill="1" applyAlignment="1">
      <alignment wrapText="1"/>
    </xf>
    <xf numFmtId="0" fontId="0" fillId="672" borderId="0" xfId="0" applyFill="1" applyAlignment="1">
      <alignment wrapText="1"/>
    </xf>
    <xf numFmtId="0" fontId="0" fillId="13" borderId="0" xfId="0" applyFill="1" applyAlignment="1">
      <alignment wrapText="1"/>
    </xf>
    <xf numFmtId="0" fontId="0" fillId="673" borderId="0" xfId="0" applyFill="1" applyAlignment="1">
      <alignment wrapText="1"/>
    </xf>
    <xf numFmtId="0" fontId="0" fillId="674" borderId="0" xfId="0" applyFill="1" applyAlignment="1">
      <alignment wrapText="1"/>
    </xf>
    <xf numFmtId="0" fontId="0" fillId="675" borderId="0" xfId="0" applyFill="1" applyAlignment="1">
      <alignment wrapText="1"/>
    </xf>
    <xf numFmtId="0" fontId="0" fillId="676" borderId="0" xfId="0" applyFill="1" applyAlignment="1">
      <alignment wrapText="1"/>
    </xf>
    <xf numFmtId="0" fontId="0" fillId="677" borderId="0" xfId="0" applyFill="1" applyAlignment="1">
      <alignment wrapText="1"/>
    </xf>
    <xf numFmtId="0" fontId="0" fillId="86" borderId="0" xfId="0" applyFill="1" applyAlignment="1">
      <alignment wrapText="1"/>
    </xf>
    <xf numFmtId="0" fontId="0" fillId="678" borderId="0" xfId="0" applyFill="1" applyAlignment="1">
      <alignment wrapText="1"/>
    </xf>
    <xf numFmtId="0" fontId="0" fillId="679" borderId="0" xfId="0" applyFill="1" applyAlignment="1">
      <alignment wrapText="1"/>
    </xf>
    <xf numFmtId="0" fontId="0" fillId="680" borderId="0" xfId="0" applyFill="1" applyAlignment="1">
      <alignment wrapText="1"/>
    </xf>
    <xf numFmtId="0" fontId="0" fillId="681" borderId="0" xfId="0" applyFill="1" applyAlignment="1">
      <alignment wrapText="1"/>
    </xf>
    <xf numFmtId="0" fontId="0" fillId="682" borderId="0" xfId="0" applyFill="1" applyAlignment="1">
      <alignment wrapText="1"/>
    </xf>
    <xf numFmtId="0" fontId="0" fillId="683" borderId="0" xfId="0" applyFill="1" applyAlignment="1">
      <alignment wrapText="1"/>
    </xf>
    <xf numFmtId="0" fontId="0" fillId="684" borderId="0" xfId="0" applyFill="1" applyAlignment="1">
      <alignment wrapText="1"/>
    </xf>
    <xf numFmtId="0" fontId="0" fillId="685" borderId="0" xfId="0" applyFill="1" applyAlignment="1">
      <alignment wrapText="1"/>
    </xf>
    <xf numFmtId="0" fontId="0" fillId="686" borderId="0" xfId="0" applyFill="1" applyAlignment="1">
      <alignment wrapText="1"/>
    </xf>
    <xf numFmtId="0" fontId="0" fillId="687" borderId="0" xfId="0" applyFill="1" applyAlignment="1">
      <alignment wrapText="1"/>
    </xf>
    <xf numFmtId="0" fontId="0" fillId="688" borderId="0" xfId="0" applyFill="1" applyAlignment="1">
      <alignment wrapText="1"/>
    </xf>
    <xf numFmtId="0" fontId="0" fillId="689" borderId="0" xfId="0" applyFill="1" applyAlignment="1">
      <alignment wrapText="1"/>
    </xf>
    <xf numFmtId="0" fontId="0" fillId="690" borderId="0" xfId="0" applyFill="1" applyAlignment="1">
      <alignment wrapText="1"/>
    </xf>
    <xf numFmtId="0" fontId="0" fillId="691" borderId="0" xfId="0" applyFill="1" applyAlignment="1">
      <alignment wrapText="1"/>
    </xf>
    <xf numFmtId="0" fontId="0" fillId="692" borderId="0" xfId="0" applyFill="1" applyAlignment="1">
      <alignment wrapText="1"/>
    </xf>
    <xf numFmtId="0" fontId="0" fillId="693" borderId="0" xfId="0" applyFill="1" applyAlignment="1">
      <alignment wrapText="1"/>
    </xf>
    <xf numFmtId="0" fontId="0" fillId="694" borderId="0" xfId="0" applyFill="1" applyAlignment="1">
      <alignment wrapText="1"/>
    </xf>
    <xf numFmtId="0" fontId="0" fillId="695" borderId="0" xfId="0" applyFill="1" applyAlignment="1">
      <alignment wrapText="1"/>
    </xf>
    <xf numFmtId="0" fontId="0" fillId="696" borderId="0" xfId="0" applyFill="1" applyAlignment="1">
      <alignment wrapText="1"/>
    </xf>
    <xf numFmtId="0" fontId="0" fillId="697" borderId="0" xfId="0" applyFill="1" applyAlignment="1">
      <alignment wrapText="1"/>
    </xf>
    <xf numFmtId="0" fontId="0" fillId="698" borderId="0" xfId="0" applyFill="1" applyAlignment="1">
      <alignment wrapText="1"/>
    </xf>
    <xf numFmtId="0" fontId="0" fillId="699" borderId="0" xfId="0" applyFill="1" applyAlignment="1">
      <alignment wrapText="1"/>
    </xf>
    <xf numFmtId="0" fontId="0" fillId="700" borderId="0" xfId="0" applyFill="1" applyAlignment="1">
      <alignment wrapText="1"/>
    </xf>
    <xf numFmtId="0" fontId="0" fillId="701" borderId="0" xfId="0" applyFill="1" applyAlignment="1">
      <alignment wrapText="1"/>
    </xf>
    <xf numFmtId="0" fontId="0" fillId="702" borderId="0" xfId="0" applyFill="1" applyAlignment="1">
      <alignment wrapText="1"/>
    </xf>
    <xf numFmtId="0" fontId="0" fillId="703" borderId="0" xfId="0" applyFill="1" applyAlignment="1">
      <alignment wrapText="1"/>
    </xf>
    <xf numFmtId="0" fontId="0" fillId="704" borderId="0" xfId="0" applyFill="1" applyAlignment="1">
      <alignment wrapText="1"/>
    </xf>
    <xf numFmtId="0" fontId="0" fillId="705" borderId="0" xfId="0" applyFill="1" applyAlignment="1">
      <alignment wrapText="1"/>
    </xf>
    <xf numFmtId="0" fontId="0" fillId="706" borderId="0" xfId="0" applyFill="1" applyAlignment="1">
      <alignment wrapText="1"/>
    </xf>
    <xf numFmtId="0" fontId="0" fillId="707" borderId="0" xfId="0" applyFill="1" applyAlignment="1">
      <alignment wrapText="1"/>
    </xf>
    <xf numFmtId="0" fontId="0" fillId="708" borderId="0" xfId="0" applyFill="1" applyAlignment="1">
      <alignment wrapText="1"/>
    </xf>
    <xf numFmtId="0" fontId="0" fillId="709" borderId="0" xfId="0" applyFill="1" applyAlignment="1">
      <alignment wrapText="1"/>
    </xf>
    <xf numFmtId="0" fontId="0" fillId="710" borderId="0" xfId="0" applyFill="1" applyAlignment="1">
      <alignment wrapText="1"/>
    </xf>
    <xf numFmtId="0" fontId="0" fillId="711" borderId="0" xfId="0" applyFill="1" applyAlignment="1">
      <alignment wrapText="1"/>
    </xf>
    <xf numFmtId="0" fontId="0" fillId="712" borderId="0" xfId="0" applyFill="1" applyAlignment="1">
      <alignment wrapText="1"/>
    </xf>
    <xf numFmtId="0" fontId="0" fillId="713" borderId="0" xfId="0" applyFill="1" applyAlignment="1">
      <alignment wrapText="1"/>
    </xf>
    <xf numFmtId="0" fontId="0" fillId="714" borderId="0" xfId="0" applyFill="1" applyAlignment="1">
      <alignment wrapText="1"/>
    </xf>
    <xf numFmtId="0" fontId="0" fillId="715" borderId="0" xfId="0" applyFill="1" applyAlignment="1">
      <alignment wrapText="1"/>
    </xf>
    <xf numFmtId="0" fontId="0" fillId="716" borderId="0" xfId="0" applyFill="1" applyAlignment="1">
      <alignment wrapText="1"/>
    </xf>
    <xf numFmtId="0" fontId="0" fillId="717" borderId="0" xfId="0" applyFill="1" applyAlignment="1">
      <alignment wrapText="1"/>
    </xf>
    <xf numFmtId="0" fontId="0" fillId="718" borderId="0" xfId="0" applyFill="1" applyAlignment="1">
      <alignment wrapText="1"/>
    </xf>
    <xf numFmtId="0" fontId="0" fillId="719" borderId="0" xfId="0" applyFill="1" applyAlignment="1">
      <alignment wrapText="1"/>
    </xf>
    <xf numFmtId="0" fontId="0" fillId="720" borderId="0" xfId="0" applyFill="1" applyAlignment="1">
      <alignment wrapText="1"/>
    </xf>
    <xf numFmtId="0" fontId="0" fillId="721" borderId="0" xfId="0" applyFill="1" applyAlignment="1">
      <alignment wrapText="1"/>
    </xf>
    <xf numFmtId="0" fontId="0" fillId="722" borderId="0" xfId="0" applyFill="1" applyAlignment="1">
      <alignment wrapText="1"/>
    </xf>
    <xf numFmtId="0" fontId="0" fillId="723" borderId="0" xfId="0" applyFill="1" applyAlignment="1">
      <alignment wrapText="1"/>
    </xf>
    <xf numFmtId="0" fontId="0" fillId="724" borderId="0" xfId="0" applyFill="1" applyAlignment="1">
      <alignment wrapText="1"/>
    </xf>
    <xf numFmtId="0" fontId="0" fillId="725" borderId="0" xfId="0" applyFill="1" applyAlignment="1">
      <alignment wrapText="1"/>
    </xf>
    <xf numFmtId="0" fontId="0" fillId="726" borderId="0" xfId="0" applyFill="1" applyAlignment="1">
      <alignment wrapText="1"/>
    </xf>
    <xf numFmtId="0" fontId="0" fillId="727" borderId="0" xfId="0" applyFill="1" applyAlignment="1">
      <alignment wrapText="1"/>
    </xf>
    <xf numFmtId="0" fontId="0" fillId="728" borderId="0" xfId="0" applyFill="1" applyAlignment="1">
      <alignment wrapText="1"/>
    </xf>
    <xf numFmtId="0" fontId="0" fillId="729" borderId="0" xfId="0" applyFill="1" applyAlignment="1">
      <alignment wrapText="1"/>
    </xf>
    <xf numFmtId="0" fontId="0" fillId="730" borderId="0" xfId="0" applyFill="1" applyAlignment="1">
      <alignment wrapText="1"/>
    </xf>
    <xf numFmtId="0" fontId="0" fillId="731" borderId="0" xfId="0" applyFill="1" applyAlignment="1">
      <alignment wrapText="1"/>
    </xf>
    <xf numFmtId="0" fontId="0" fillId="732" borderId="0" xfId="0" applyFill="1" applyAlignment="1">
      <alignment wrapText="1"/>
    </xf>
    <xf numFmtId="0" fontId="0" fillId="733" borderId="0" xfId="0" applyFill="1" applyAlignment="1">
      <alignment wrapText="1"/>
    </xf>
    <xf numFmtId="0" fontId="0" fillId="734" borderId="0" xfId="0" applyFill="1" applyAlignment="1">
      <alignment wrapText="1"/>
    </xf>
    <xf numFmtId="0" fontId="0" fillId="735" borderId="0" xfId="0" applyFill="1" applyAlignment="1">
      <alignment wrapText="1"/>
    </xf>
    <xf numFmtId="0" fontId="0" fillId="736" borderId="0" xfId="0" applyFill="1" applyAlignment="1">
      <alignment wrapText="1"/>
    </xf>
    <xf numFmtId="0" fontId="0" fillId="737" borderId="0" xfId="0" applyFill="1" applyAlignment="1">
      <alignment wrapText="1"/>
    </xf>
    <xf numFmtId="0" fontId="0" fillId="738" borderId="0" xfId="0" applyFill="1" applyAlignment="1">
      <alignment wrapText="1"/>
    </xf>
    <xf numFmtId="0" fontId="0" fillId="739" borderId="0" xfId="0" applyFill="1" applyAlignment="1">
      <alignment wrapText="1"/>
    </xf>
    <xf numFmtId="0" fontId="0" fillId="740" borderId="0" xfId="0" applyFill="1" applyAlignment="1">
      <alignment wrapText="1"/>
    </xf>
    <xf numFmtId="0" fontId="0" fillId="741" borderId="0" xfId="0" applyFill="1" applyAlignment="1">
      <alignment wrapText="1"/>
    </xf>
    <xf numFmtId="0" fontId="0" fillId="742" borderId="0" xfId="0" applyFill="1" applyAlignment="1">
      <alignment wrapText="1"/>
    </xf>
    <xf numFmtId="0" fontId="0" fillId="743" borderId="0" xfId="0" applyFill="1" applyAlignment="1">
      <alignment wrapText="1"/>
    </xf>
    <xf numFmtId="0" fontId="0" fillId="744" borderId="0" xfId="0" applyFill="1" applyAlignment="1">
      <alignment wrapText="1"/>
    </xf>
    <xf numFmtId="0" fontId="0" fillId="745" borderId="0" xfId="0" applyFill="1" applyAlignment="1">
      <alignment wrapText="1"/>
    </xf>
    <xf numFmtId="0" fontId="0" fillId="746" borderId="0" xfId="0" applyFill="1" applyAlignment="1">
      <alignment wrapText="1"/>
    </xf>
    <xf numFmtId="0" fontId="0" fillId="747" borderId="0" xfId="0" applyFill="1" applyAlignment="1">
      <alignment wrapText="1"/>
    </xf>
    <xf numFmtId="0" fontId="0" fillId="748" borderId="0" xfId="0" applyFill="1" applyAlignment="1">
      <alignment wrapText="1"/>
    </xf>
    <xf numFmtId="0" fontId="0" fillId="749" borderId="0" xfId="0" applyFill="1" applyAlignment="1">
      <alignment wrapText="1"/>
    </xf>
    <xf numFmtId="0" fontId="0" fillId="750" borderId="0" xfId="0" applyFill="1" applyAlignment="1">
      <alignment wrapText="1"/>
    </xf>
    <xf numFmtId="0" fontId="0" fillId="751" borderId="0" xfId="0" applyFill="1" applyAlignment="1">
      <alignment wrapText="1"/>
    </xf>
    <xf numFmtId="0" fontId="0" fillId="752" borderId="0" xfId="0" applyFill="1" applyAlignment="1">
      <alignment wrapText="1"/>
    </xf>
    <xf numFmtId="0" fontId="0" fillId="753" borderId="0" xfId="0" applyFill="1" applyAlignment="1">
      <alignment wrapText="1"/>
    </xf>
    <xf numFmtId="0" fontId="0" fillId="754" borderId="0" xfId="0" applyFill="1" applyAlignment="1">
      <alignment wrapText="1"/>
    </xf>
    <xf numFmtId="0" fontId="0" fillId="755" borderId="0" xfId="0" applyFill="1" applyAlignment="1">
      <alignment wrapText="1"/>
    </xf>
    <xf numFmtId="0" fontId="0" fillId="756" borderId="0" xfId="0" applyFill="1" applyAlignment="1">
      <alignment wrapText="1"/>
    </xf>
    <xf numFmtId="0" fontId="0" fillId="757" borderId="0" xfId="0" applyFill="1" applyAlignment="1">
      <alignment wrapText="1"/>
    </xf>
    <xf numFmtId="0" fontId="0" fillId="758" borderId="0" xfId="0" applyFill="1" applyAlignment="1">
      <alignment wrapText="1"/>
    </xf>
    <xf numFmtId="0" fontId="0" fillId="759" borderId="0" xfId="0" applyFill="1" applyAlignment="1">
      <alignment wrapText="1"/>
    </xf>
    <xf numFmtId="0" fontId="0" fillId="760" borderId="0" xfId="0" applyFill="1" applyAlignment="1">
      <alignment wrapText="1"/>
    </xf>
    <xf numFmtId="0" fontId="0" fillId="761" borderId="0" xfId="0" applyFill="1" applyAlignment="1">
      <alignment wrapText="1"/>
    </xf>
    <xf numFmtId="0" fontId="0" fillId="762" borderId="0" xfId="0" applyFill="1" applyAlignment="1">
      <alignment wrapText="1"/>
    </xf>
    <xf numFmtId="0" fontId="0" fillId="763" borderId="0" xfId="0" applyFill="1" applyAlignment="1">
      <alignment wrapText="1"/>
    </xf>
    <xf numFmtId="0" fontId="0" fillId="764" borderId="0" xfId="0" applyFill="1" applyAlignment="1">
      <alignment wrapText="1"/>
    </xf>
    <xf numFmtId="0" fontId="0" fillId="765" borderId="0" xfId="0" applyFill="1" applyAlignment="1">
      <alignment wrapText="1"/>
    </xf>
    <xf numFmtId="0" fontId="0" fillId="766" borderId="0" xfId="0" applyFill="1" applyAlignment="1">
      <alignment wrapText="1"/>
    </xf>
    <xf numFmtId="0" fontId="0" fillId="767" borderId="0" xfId="0" applyFill="1" applyAlignment="1">
      <alignment wrapText="1"/>
    </xf>
    <xf numFmtId="0" fontId="0" fillId="768" borderId="0" xfId="0" applyFill="1" applyAlignment="1">
      <alignment wrapText="1"/>
    </xf>
    <xf numFmtId="0" fontId="0" fillId="769" borderId="0" xfId="0" applyFill="1" applyAlignment="1">
      <alignment wrapText="1"/>
    </xf>
    <xf numFmtId="0" fontId="0" fillId="770" borderId="0" xfId="0" applyFill="1" applyAlignment="1">
      <alignment wrapText="1"/>
    </xf>
    <xf numFmtId="0" fontId="0" fillId="771" borderId="0" xfId="0" applyFill="1" applyAlignment="1">
      <alignment wrapText="1"/>
    </xf>
    <xf numFmtId="0" fontId="0" fillId="772" borderId="0" xfId="0" applyFill="1" applyAlignment="1">
      <alignment wrapText="1"/>
    </xf>
    <xf numFmtId="0" fontId="0" fillId="773" borderId="0" xfId="0" applyFill="1" applyAlignment="1">
      <alignment wrapText="1"/>
    </xf>
    <xf numFmtId="0" fontId="0" fillId="774" borderId="0" xfId="0" applyFill="1" applyAlignment="1">
      <alignment wrapText="1"/>
    </xf>
    <xf numFmtId="0" fontId="0" fillId="775" borderId="0" xfId="0" applyFill="1" applyAlignment="1">
      <alignment wrapText="1"/>
    </xf>
    <xf numFmtId="0" fontId="0" fillId="776" borderId="0" xfId="0" applyFill="1" applyAlignment="1">
      <alignment wrapText="1"/>
    </xf>
    <xf numFmtId="0" fontId="0" fillId="777" borderId="0" xfId="0" applyFill="1" applyAlignment="1">
      <alignment wrapText="1"/>
    </xf>
    <xf numFmtId="0" fontId="0" fillId="778" borderId="0" xfId="0" applyFill="1" applyAlignment="1">
      <alignment wrapText="1"/>
    </xf>
    <xf numFmtId="0" fontId="0" fillId="779" borderId="0" xfId="0" applyFill="1" applyAlignment="1">
      <alignment wrapText="1"/>
    </xf>
    <xf numFmtId="0" fontId="0" fillId="780" borderId="0" xfId="0" applyFill="1" applyAlignment="1">
      <alignment wrapText="1"/>
    </xf>
    <xf numFmtId="0" fontId="0" fillId="781" borderId="0" xfId="0" applyFill="1" applyAlignment="1">
      <alignment wrapText="1"/>
    </xf>
    <xf numFmtId="0" fontId="0" fillId="782" borderId="0" xfId="0" applyFill="1" applyAlignment="1">
      <alignment wrapText="1"/>
    </xf>
    <xf numFmtId="0" fontId="0" fillId="783" borderId="0" xfId="0" applyFill="1" applyAlignment="1">
      <alignment wrapText="1"/>
    </xf>
    <xf numFmtId="0" fontId="0" fillId="784" borderId="0" xfId="0" applyFill="1" applyAlignment="1">
      <alignment wrapText="1"/>
    </xf>
    <xf numFmtId="0" fontId="0" fillId="785" borderId="0" xfId="0" applyFill="1" applyAlignment="1">
      <alignment wrapText="1"/>
    </xf>
    <xf numFmtId="0" fontId="0" fillId="786" borderId="0" xfId="0" applyFill="1" applyAlignment="1">
      <alignment wrapText="1"/>
    </xf>
    <xf numFmtId="0" fontId="0" fillId="787" borderId="0" xfId="0" applyFill="1" applyAlignment="1">
      <alignment wrapText="1"/>
    </xf>
    <xf numFmtId="0" fontId="0" fillId="788" borderId="0" xfId="0" applyFill="1" applyAlignment="1">
      <alignment wrapText="1"/>
    </xf>
    <xf numFmtId="0" fontId="0" fillId="789" borderId="0" xfId="0" applyFill="1" applyAlignment="1">
      <alignment wrapText="1"/>
    </xf>
    <xf numFmtId="0" fontId="0" fillId="790" borderId="0" xfId="0" applyFill="1" applyAlignment="1">
      <alignment wrapText="1"/>
    </xf>
    <xf numFmtId="0" fontId="0" fillId="791" borderId="0" xfId="0" applyFill="1" applyAlignment="1">
      <alignment wrapText="1"/>
    </xf>
    <xf numFmtId="0" fontId="0" fillId="792" borderId="0" xfId="0" applyFill="1" applyAlignment="1">
      <alignment wrapText="1"/>
    </xf>
    <xf numFmtId="0" fontId="0" fillId="793" borderId="0" xfId="0" applyFill="1" applyAlignment="1">
      <alignment wrapText="1"/>
    </xf>
    <xf numFmtId="0" fontId="0" fillId="794" borderId="0" xfId="0" applyFill="1" applyAlignment="1">
      <alignment wrapText="1"/>
    </xf>
    <xf numFmtId="0" fontId="0" fillId="795" borderId="0" xfId="0" applyFill="1" applyAlignment="1">
      <alignment wrapText="1"/>
    </xf>
    <xf numFmtId="0" fontId="0" fillId="796" borderId="0" xfId="0" applyFill="1" applyAlignment="1">
      <alignment wrapText="1"/>
    </xf>
    <xf numFmtId="0" fontId="0" fillId="797" borderId="0" xfId="0" applyFill="1" applyAlignment="1">
      <alignment wrapText="1"/>
    </xf>
    <xf numFmtId="0" fontId="0" fillId="798" borderId="0" xfId="0" applyFill="1" applyAlignment="1">
      <alignment wrapText="1"/>
    </xf>
    <xf numFmtId="0" fontId="0" fillId="799" borderId="0" xfId="0" applyFill="1" applyAlignment="1">
      <alignment wrapText="1"/>
    </xf>
    <xf numFmtId="0" fontId="0" fillId="800" borderId="0" xfId="0" applyFill="1" applyAlignment="1">
      <alignment wrapText="1"/>
    </xf>
    <xf numFmtId="0" fontId="0" fillId="801" borderId="0" xfId="0" applyFill="1" applyAlignment="1">
      <alignment wrapText="1"/>
    </xf>
    <xf numFmtId="0" fontId="0" fillId="802" borderId="0" xfId="0" applyFill="1" applyAlignment="1">
      <alignment wrapText="1"/>
    </xf>
    <xf numFmtId="0" fontId="0" fillId="803" borderId="0" xfId="0" applyFill="1" applyAlignment="1">
      <alignment wrapText="1"/>
    </xf>
    <xf numFmtId="0" fontId="0" fillId="804" borderId="0" xfId="0" applyFill="1" applyAlignment="1">
      <alignment wrapText="1"/>
    </xf>
    <xf numFmtId="0" fontId="0" fillId="805" borderId="0" xfId="0" applyFill="1" applyAlignment="1">
      <alignment wrapText="1"/>
    </xf>
    <xf numFmtId="0" fontId="0" fillId="806" borderId="0" xfId="0" applyFill="1" applyAlignment="1">
      <alignment wrapText="1"/>
    </xf>
    <xf numFmtId="0" fontId="0" fillId="807" borderId="0" xfId="0" applyFill="1" applyAlignment="1">
      <alignment wrapText="1"/>
    </xf>
    <xf numFmtId="0" fontId="0" fillId="808" borderId="0" xfId="0" applyFill="1" applyAlignment="1">
      <alignment wrapText="1"/>
    </xf>
    <xf numFmtId="0" fontId="0" fillId="809" borderId="0" xfId="0" applyFill="1" applyAlignment="1">
      <alignment wrapText="1"/>
    </xf>
    <xf numFmtId="0" fontId="0" fillId="810" borderId="0" xfId="0" applyFill="1" applyAlignment="1">
      <alignment wrapText="1"/>
    </xf>
    <xf numFmtId="0" fontId="0" fillId="811" borderId="0" xfId="0" applyFill="1" applyAlignment="1">
      <alignment wrapText="1"/>
    </xf>
    <xf numFmtId="0" fontId="0" fillId="812" borderId="0" xfId="0" applyFill="1" applyAlignment="1">
      <alignment wrapText="1"/>
    </xf>
    <xf numFmtId="0" fontId="0" fillId="813" borderId="0" xfId="0" applyFill="1" applyAlignment="1">
      <alignment wrapText="1"/>
    </xf>
    <xf numFmtId="0" fontId="0" fillId="814" borderId="0" xfId="0" applyFill="1" applyAlignment="1">
      <alignment wrapText="1"/>
    </xf>
    <xf numFmtId="0" fontId="0" fillId="815" borderId="0" xfId="0" applyFill="1" applyAlignment="1">
      <alignment wrapText="1"/>
    </xf>
    <xf numFmtId="0" fontId="0" fillId="816" borderId="0" xfId="0" applyFill="1" applyAlignment="1">
      <alignment wrapText="1"/>
    </xf>
    <xf numFmtId="0" fontId="0" fillId="817" borderId="0" xfId="0" applyFill="1" applyAlignment="1">
      <alignment wrapText="1"/>
    </xf>
    <xf numFmtId="0" fontId="0" fillId="818" borderId="0" xfId="0" applyFill="1" applyAlignment="1">
      <alignment wrapText="1"/>
    </xf>
    <xf numFmtId="0" fontId="0" fillId="819" borderId="0" xfId="0" applyFill="1" applyAlignment="1">
      <alignment wrapText="1"/>
    </xf>
    <xf numFmtId="0" fontId="0" fillId="820" borderId="0" xfId="0" applyFill="1" applyAlignment="1">
      <alignment wrapText="1"/>
    </xf>
    <xf numFmtId="0" fontId="0" fillId="821" borderId="0" xfId="0" applyFill="1" applyAlignment="1">
      <alignment wrapText="1"/>
    </xf>
    <xf numFmtId="0" fontId="0" fillId="822" borderId="0" xfId="0" applyFill="1" applyAlignment="1">
      <alignment wrapText="1"/>
    </xf>
    <xf numFmtId="0" fontId="0" fillId="823" borderId="0" xfId="0" applyFill="1" applyAlignment="1">
      <alignment wrapText="1"/>
    </xf>
    <xf numFmtId="0" fontId="0" fillId="824" borderId="0" xfId="0" applyFill="1" applyAlignment="1">
      <alignment wrapText="1"/>
    </xf>
    <xf numFmtId="0" fontId="0" fillId="825" borderId="0" xfId="0" applyFill="1" applyAlignment="1">
      <alignment wrapText="1"/>
    </xf>
    <xf numFmtId="0" fontId="0" fillId="826" borderId="0" xfId="0" applyFill="1" applyAlignment="1">
      <alignment wrapText="1"/>
    </xf>
    <xf numFmtId="0" fontId="0" fillId="827" borderId="0" xfId="0" applyFill="1" applyAlignment="1">
      <alignment wrapText="1"/>
    </xf>
    <xf numFmtId="0" fontId="0" fillId="828" borderId="0" xfId="0" applyFill="1" applyAlignment="1">
      <alignment wrapText="1"/>
    </xf>
    <xf numFmtId="0" fontId="0" fillId="829" borderId="0" xfId="0" applyFill="1" applyAlignment="1">
      <alignment wrapText="1"/>
    </xf>
    <xf numFmtId="0" fontId="0" fillId="830" borderId="0" xfId="0" applyFill="1" applyAlignment="1">
      <alignment wrapText="1"/>
    </xf>
    <xf numFmtId="0" fontId="0" fillId="831" borderId="0" xfId="0" applyFill="1" applyAlignment="1">
      <alignment wrapText="1"/>
    </xf>
    <xf numFmtId="0" fontId="0" fillId="832" borderId="0" xfId="0" applyFill="1" applyAlignment="1">
      <alignment wrapText="1"/>
    </xf>
    <xf numFmtId="0" fontId="0" fillId="833" borderId="0" xfId="0" applyFill="1" applyAlignment="1">
      <alignment wrapText="1"/>
    </xf>
    <xf numFmtId="0" fontId="0" fillId="834" borderId="0" xfId="0" applyFill="1" applyAlignment="1">
      <alignment wrapText="1"/>
    </xf>
    <xf numFmtId="0" fontId="0" fillId="835" borderId="0" xfId="0" applyFill="1" applyAlignment="1">
      <alignment wrapText="1"/>
    </xf>
    <xf numFmtId="0" fontId="0" fillId="836" borderId="0" xfId="0" applyFill="1" applyAlignment="1">
      <alignment wrapText="1"/>
    </xf>
    <xf numFmtId="0" fontId="0" fillId="837" borderId="0" xfId="0" applyFill="1" applyAlignment="1">
      <alignment wrapText="1"/>
    </xf>
    <xf numFmtId="0" fontId="0" fillId="838" borderId="0" xfId="0" applyFill="1" applyAlignment="1">
      <alignment wrapText="1"/>
    </xf>
    <xf numFmtId="0" fontId="0" fillId="839" borderId="0" xfId="0" applyFill="1" applyAlignment="1">
      <alignment wrapText="1"/>
    </xf>
    <xf numFmtId="0" fontId="0" fillId="840" borderId="0" xfId="0" applyFill="1" applyAlignment="1">
      <alignment wrapText="1"/>
    </xf>
    <xf numFmtId="0" fontId="0" fillId="841" borderId="0" xfId="0" applyFill="1" applyAlignment="1">
      <alignment wrapText="1"/>
    </xf>
    <xf numFmtId="0" fontId="0" fillId="842" borderId="0" xfId="0" applyFill="1" applyAlignment="1">
      <alignment wrapText="1"/>
    </xf>
    <xf numFmtId="0" fontId="0" fillId="843" borderId="0" xfId="0" applyFill="1" applyAlignment="1">
      <alignment wrapText="1"/>
    </xf>
    <xf numFmtId="0" fontId="0" fillId="844" borderId="0" xfId="0" applyFill="1" applyAlignment="1">
      <alignment wrapText="1"/>
    </xf>
    <xf numFmtId="0" fontId="0" fillId="845" borderId="0" xfId="0" applyFill="1" applyAlignment="1">
      <alignment wrapText="1"/>
    </xf>
    <xf numFmtId="0" fontId="0" fillId="846" borderId="0" xfId="0" applyFill="1" applyAlignment="1">
      <alignment wrapText="1"/>
    </xf>
    <xf numFmtId="0" fontId="0" fillId="847" borderId="0" xfId="0" applyFill="1" applyAlignment="1">
      <alignment wrapText="1"/>
    </xf>
    <xf numFmtId="0" fontId="0" fillId="848" borderId="0" xfId="0" applyFill="1" applyAlignment="1">
      <alignment wrapText="1"/>
    </xf>
    <xf numFmtId="0" fontId="0" fillId="849" borderId="0" xfId="0" applyFill="1" applyAlignment="1">
      <alignment wrapText="1"/>
    </xf>
    <xf numFmtId="0" fontId="0" fillId="850" borderId="0" xfId="0" applyFill="1" applyAlignment="1">
      <alignment wrapText="1"/>
    </xf>
    <xf numFmtId="0" fontId="0" fillId="851" borderId="0" xfId="0" applyFill="1" applyAlignment="1">
      <alignment wrapText="1"/>
    </xf>
    <xf numFmtId="0" fontId="0" fillId="852" borderId="0" xfId="0" applyFill="1" applyAlignment="1">
      <alignment wrapText="1"/>
    </xf>
    <xf numFmtId="0" fontId="0" fillId="853" borderId="0" xfId="0" applyFill="1" applyAlignment="1">
      <alignment wrapText="1"/>
    </xf>
    <xf numFmtId="0" fontId="0" fillId="854" borderId="0" xfId="0" applyFill="1" applyAlignment="1">
      <alignment wrapText="1"/>
    </xf>
    <xf numFmtId="0" fontId="0" fillId="855" borderId="0" xfId="0" applyFill="1" applyAlignment="1">
      <alignment wrapText="1"/>
    </xf>
    <xf numFmtId="0" fontId="0" fillId="856" borderId="0" xfId="0" applyFill="1" applyAlignment="1">
      <alignment wrapText="1"/>
    </xf>
    <xf numFmtId="0" fontId="0" fillId="857" borderId="0" xfId="0" applyFill="1" applyAlignment="1">
      <alignment wrapText="1"/>
    </xf>
    <xf numFmtId="0" fontId="0" fillId="858" borderId="0" xfId="0" applyFill="1" applyAlignment="1">
      <alignment wrapText="1"/>
    </xf>
    <xf numFmtId="0" fontId="0" fillId="859" borderId="0" xfId="0" applyFill="1" applyAlignment="1">
      <alignment wrapText="1"/>
    </xf>
    <xf numFmtId="0" fontId="0" fillId="860" borderId="0" xfId="0" applyFill="1" applyAlignment="1">
      <alignment wrapText="1"/>
    </xf>
    <xf numFmtId="0" fontId="0" fillId="861" borderId="0" xfId="0" applyFill="1" applyAlignment="1">
      <alignment wrapText="1"/>
    </xf>
    <xf numFmtId="0" fontId="0" fillId="862" borderId="0" xfId="0" applyFill="1" applyAlignment="1">
      <alignment wrapText="1"/>
    </xf>
    <xf numFmtId="0" fontId="0" fillId="863" borderId="0" xfId="0" applyFill="1" applyAlignment="1">
      <alignment wrapText="1"/>
    </xf>
    <xf numFmtId="0" fontId="0" fillId="864" borderId="0" xfId="0" applyFill="1" applyAlignment="1">
      <alignment wrapText="1"/>
    </xf>
    <xf numFmtId="0" fontId="0" fillId="865" borderId="0" xfId="0" applyFill="1" applyAlignment="1">
      <alignment wrapText="1"/>
    </xf>
    <xf numFmtId="0" fontId="0" fillId="866" borderId="0" xfId="0" applyFill="1" applyAlignment="1">
      <alignment wrapText="1"/>
    </xf>
    <xf numFmtId="0" fontId="0" fillId="867" borderId="0" xfId="0" applyFill="1" applyAlignment="1">
      <alignment wrapText="1"/>
    </xf>
    <xf numFmtId="0" fontId="0" fillId="868" borderId="0" xfId="0" applyFill="1" applyAlignment="1">
      <alignment wrapText="1"/>
    </xf>
    <xf numFmtId="0" fontId="0" fillId="869" borderId="0" xfId="0" applyFill="1" applyAlignment="1">
      <alignment wrapText="1"/>
    </xf>
    <xf numFmtId="0" fontId="0" fillId="870" borderId="0" xfId="0" applyFill="1" applyAlignment="1">
      <alignment wrapText="1"/>
    </xf>
    <xf numFmtId="0" fontId="0" fillId="871" borderId="0" xfId="0" applyFill="1" applyAlignment="1">
      <alignment wrapText="1"/>
    </xf>
    <xf numFmtId="0" fontId="0" fillId="872" borderId="0" xfId="0" applyFill="1" applyAlignment="1">
      <alignment wrapText="1"/>
    </xf>
    <xf numFmtId="0" fontId="0" fillId="873" borderId="0" xfId="0" applyFill="1" applyAlignment="1">
      <alignment wrapText="1"/>
    </xf>
    <xf numFmtId="0" fontId="0" fillId="874" borderId="0" xfId="0" applyFill="1" applyAlignment="1">
      <alignment wrapText="1"/>
    </xf>
    <xf numFmtId="0" fontId="0" fillId="875" borderId="0" xfId="0" applyFill="1" applyAlignment="1">
      <alignment wrapText="1"/>
    </xf>
    <xf numFmtId="0" fontId="0" fillId="876" borderId="0" xfId="0" applyFill="1" applyAlignment="1">
      <alignment wrapText="1"/>
    </xf>
    <xf numFmtId="0" fontId="0" fillId="877" borderId="0" xfId="0" applyFill="1" applyAlignment="1">
      <alignment wrapText="1"/>
    </xf>
    <xf numFmtId="0" fontId="0" fillId="878" borderId="0" xfId="0" applyFill="1" applyAlignment="1">
      <alignment wrapText="1"/>
    </xf>
    <xf numFmtId="0" fontId="0" fillId="879" borderId="0" xfId="0" applyFill="1" applyAlignment="1">
      <alignment wrapText="1"/>
    </xf>
    <xf numFmtId="0" fontId="0" fillId="880" borderId="0" xfId="0" applyFill="1" applyAlignment="1">
      <alignment wrapText="1"/>
    </xf>
    <xf numFmtId="0" fontId="0" fillId="881" borderId="0" xfId="0" applyFill="1" applyAlignment="1">
      <alignment wrapText="1"/>
    </xf>
    <xf numFmtId="0" fontId="0" fillId="882" borderId="0" xfId="0" applyFill="1" applyAlignment="1">
      <alignment wrapText="1"/>
    </xf>
    <xf numFmtId="0" fontId="0" fillId="883" borderId="0" xfId="0" applyFill="1" applyAlignment="1">
      <alignment wrapText="1"/>
    </xf>
    <xf numFmtId="0" fontId="0" fillId="884" borderId="0" xfId="0" applyFill="1" applyAlignment="1">
      <alignment wrapText="1"/>
    </xf>
    <xf numFmtId="0" fontId="0" fillId="885" borderId="0" xfId="0" applyFill="1" applyAlignment="1">
      <alignment wrapText="1"/>
    </xf>
    <xf numFmtId="0" fontId="0" fillId="886" borderId="0" xfId="0" applyFill="1" applyAlignment="1">
      <alignment wrapText="1"/>
    </xf>
    <xf numFmtId="0" fontId="0" fillId="887" borderId="0" xfId="0" applyFill="1" applyAlignment="1">
      <alignment wrapText="1"/>
    </xf>
    <xf numFmtId="0" fontId="0" fillId="888" borderId="0" xfId="0" applyFill="1" applyAlignment="1">
      <alignment wrapText="1"/>
    </xf>
    <xf numFmtId="0" fontId="0" fillId="889" borderId="0" xfId="0" applyFill="1" applyAlignment="1">
      <alignment wrapText="1"/>
    </xf>
    <xf numFmtId="0" fontId="0" fillId="890" borderId="0" xfId="0" applyFill="1" applyAlignment="1">
      <alignment wrapText="1"/>
    </xf>
    <xf numFmtId="0" fontId="0" fillId="891" borderId="0" xfId="0" applyFill="1" applyAlignment="1">
      <alignment wrapText="1"/>
    </xf>
    <xf numFmtId="0" fontId="0" fillId="892" borderId="0" xfId="0" applyFill="1" applyAlignment="1">
      <alignment wrapText="1"/>
    </xf>
    <xf numFmtId="0" fontId="0" fillId="893" borderId="0" xfId="0" applyFill="1" applyAlignment="1">
      <alignment wrapText="1"/>
    </xf>
    <xf numFmtId="0" fontId="0" fillId="894" borderId="0" xfId="0" applyFill="1" applyAlignment="1">
      <alignment wrapText="1"/>
    </xf>
    <xf numFmtId="0" fontId="0" fillId="895" borderId="0" xfId="0" applyFill="1" applyAlignment="1">
      <alignment wrapText="1"/>
    </xf>
    <xf numFmtId="0" fontId="0" fillId="896" borderId="0" xfId="0" applyFill="1" applyAlignment="1">
      <alignment wrapText="1"/>
    </xf>
    <xf numFmtId="0" fontId="0" fillId="897" borderId="0" xfId="0" applyFill="1" applyAlignment="1">
      <alignment wrapText="1"/>
    </xf>
    <xf numFmtId="0" fontId="0" fillId="898" borderId="0" xfId="0" applyFill="1" applyAlignment="1">
      <alignment wrapText="1"/>
    </xf>
    <xf numFmtId="0" fontId="0" fillId="899" borderId="0" xfId="0" applyFill="1" applyAlignment="1">
      <alignment wrapText="1"/>
    </xf>
    <xf numFmtId="0" fontId="0" fillId="900" borderId="0" xfId="0" applyFill="1" applyAlignment="1">
      <alignment wrapText="1"/>
    </xf>
    <xf numFmtId="0" fontId="0" fillId="901" borderId="0" xfId="0" applyFill="1" applyAlignment="1">
      <alignment wrapText="1"/>
    </xf>
    <xf numFmtId="0" fontId="0" fillId="902" borderId="0" xfId="0" applyFill="1" applyAlignment="1">
      <alignment wrapText="1"/>
    </xf>
    <xf numFmtId="0" fontId="0" fillId="903" borderId="0" xfId="0" applyFill="1" applyAlignment="1">
      <alignment wrapText="1"/>
    </xf>
    <xf numFmtId="0" fontId="0" fillId="904" borderId="0" xfId="0" applyFill="1" applyAlignment="1">
      <alignment wrapText="1"/>
    </xf>
    <xf numFmtId="0" fontId="0" fillId="905" borderId="0" xfId="0" applyFill="1" applyAlignment="1">
      <alignment wrapText="1"/>
    </xf>
    <xf numFmtId="0" fontId="0" fillId="906" borderId="0" xfId="0" applyFill="1" applyAlignment="1">
      <alignment wrapText="1"/>
    </xf>
    <xf numFmtId="0" fontId="0" fillId="907" borderId="0" xfId="0" applyFill="1" applyAlignment="1">
      <alignment wrapText="1"/>
    </xf>
    <xf numFmtId="0" fontId="0" fillId="908" borderId="0" xfId="0" applyFill="1" applyAlignment="1">
      <alignment wrapText="1"/>
    </xf>
    <xf numFmtId="0" fontId="0" fillId="909" borderId="0" xfId="0" applyFill="1" applyAlignment="1">
      <alignment wrapText="1"/>
    </xf>
    <xf numFmtId="0" fontId="0" fillId="910" borderId="0" xfId="0" applyFill="1" applyAlignment="1">
      <alignment wrapText="1"/>
    </xf>
    <xf numFmtId="0" fontId="0" fillId="911" borderId="0" xfId="0" applyFill="1" applyAlignment="1">
      <alignment wrapText="1"/>
    </xf>
    <xf numFmtId="0" fontId="0" fillId="912" borderId="0" xfId="0" applyFill="1" applyAlignment="1">
      <alignment wrapText="1"/>
    </xf>
    <xf numFmtId="0" fontId="0" fillId="913" borderId="0" xfId="0" applyFill="1" applyAlignment="1">
      <alignment wrapText="1"/>
    </xf>
    <xf numFmtId="0" fontId="0" fillId="914" borderId="0" xfId="0" applyFill="1" applyAlignment="1">
      <alignment wrapText="1"/>
    </xf>
    <xf numFmtId="0" fontId="0" fillId="915" borderId="0" xfId="0" applyFill="1" applyAlignment="1">
      <alignment wrapText="1"/>
    </xf>
    <xf numFmtId="0" fontId="0" fillId="916" borderId="0" xfId="0" applyFill="1" applyAlignment="1">
      <alignment wrapText="1"/>
    </xf>
    <xf numFmtId="0" fontId="0" fillId="917" borderId="0" xfId="0" applyFill="1" applyAlignment="1">
      <alignment wrapText="1"/>
    </xf>
    <xf numFmtId="0" fontId="0" fillId="918" borderId="0" xfId="0" applyFill="1" applyAlignment="1">
      <alignment wrapText="1"/>
    </xf>
    <xf numFmtId="0" fontId="0" fillId="919" borderId="0" xfId="0" applyFill="1" applyAlignment="1">
      <alignment wrapText="1"/>
    </xf>
    <xf numFmtId="0" fontId="0" fillId="920" borderId="0" xfId="0" applyFill="1" applyAlignment="1">
      <alignment wrapText="1"/>
    </xf>
    <xf numFmtId="0" fontId="0" fillId="921" borderId="0" xfId="0" applyFill="1" applyAlignment="1">
      <alignment wrapText="1"/>
    </xf>
    <xf numFmtId="0" fontId="0" fillId="922" borderId="0" xfId="0" applyFill="1" applyAlignment="1">
      <alignment wrapText="1"/>
    </xf>
    <xf numFmtId="0" fontId="0" fillId="923" borderId="0" xfId="0" applyFill="1" applyAlignment="1">
      <alignment wrapText="1"/>
    </xf>
    <xf numFmtId="0" fontId="0" fillId="924" borderId="0" xfId="0" applyFill="1" applyAlignment="1">
      <alignment wrapText="1"/>
    </xf>
    <xf numFmtId="0" fontId="0" fillId="925" borderId="0" xfId="0" applyFill="1" applyAlignment="1">
      <alignment wrapText="1"/>
    </xf>
    <xf numFmtId="0" fontId="0" fillId="926" borderId="0" xfId="0" applyFill="1" applyAlignment="1">
      <alignment wrapText="1"/>
    </xf>
    <xf numFmtId="0" fontId="0" fillId="927" borderId="0" xfId="0" applyFill="1" applyAlignment="1">
      <alignment wrapText="1"/>
    </xf>
    <xf numFmtId="0" fontId="0" fillId="20" borderId="0" xfId="0" applyFill="1" applyAlignment="1">
      <alignment wrapText="1"/>
    </xf>
    <xf numFmtId="0" fontId="0" fillId="928" borderId="0" xfId="0" applyFill="1" applyAlignment="1">
      <alignment wrapText="1"/>
    </xf>
    <xf numFmtId="0" fontId="0" fillId="929" borderId="0" xfId="0" applyFill="1" applyAlignment="1">
      <alignment wrapText="1"/>
    </xf>
    <xf numFmtId="0" fontId="0" fillId="930" borderId="0" xfId="0" applyFill="1" applyAlignment="1">
      <alignment wrapText="1"/>
    </xf>
    <xf numFmtId="0" fontId="0" fillId="931" borderId="0" xfId="0" applyFill="1" applyAlignment="1">
      <alignment wrapText="1"/>
    </xf>
    <xf numFmtId="0" fontId="0" fillId="932" borderId="0" xfId="0" applyFill="1" applyAlignment="1">
      <alignment wrapText="1"/>
    </xf>
    <xf numFmtId="0" fontId="0" fillId="933" borderId="0" xfId="0" applyFill="1" applyAlignment="1">
      <alignment wrapText="1"/>
    </xf>
    <xf numFmtId="0" fontId="0" fillId="934" borderId="0" xfId="0" applyFill="1" applyAlignment="1">
      <alignment wrapText="1"/>
    </xf>
    <xf numFmtId="0" fontId="0" fillId="935" borderId="0" xfId="0" applyFill="1" applyAlignment="1">
      <alignment wrapText="1"/>
    </xf>
    <xf numFmtId="0" fontId="0" fillId="936" borderId="0" xfId="0" applyFill="1" applyAlignment="1">
      <alignment wrapText="1"/>
    </xf>
    <xf numFmtId="0" fontId="0" fillId="937" borderId="0" xfId="0" applyFill="1" applyAlignment="1">
      <alignment wrapText="1"/>
    </xf>
    <xf numFmtId="0" fontId="0" fillId="938" borderId="0" xfId="0" applyFill="1" applyAlignment="1">
      <alignment wrapText="1"/>
    </xf>
    <xf numFmtId="0" fontId="0" fillId="939" borderId="0" xfId="0" applyFill="1" applyAlignment="1">
      <alignment wrapText="1"/>
    </xf>
    <xf numFmtId="0" fontId="0" fillId="940" borderId="0" xfId="0" applyFill="1" applyAlignment="1">
      <alignment wrapText="1"/>
    </xf>
    <xf numFmtId="0" fontId="0" fillId="941" borderId="0" xfId="0" applyFill="1" applyAlignment="1">
      <alignment wrapText="1"/>
    </xf>
    <xf numFmtId="0" fontId="0" fillId="942" borderId="0" xfId="0" applyFill="1" applyAlignment="1">
      <alignment wrapText="1"/>
    </xf>
    <xf numFmtId="0" fontId="0" fillId="943" borderId="0" xfId="0" applyFill="1" applyAlignment="1">
      <alignment wrapText="1"/>
    </xf>
    <xf numFmtId="0" fontId="0" fillId="944" borderId="0" xfId="0" applyFill="1" applyAlignment="1">
      <alignment wrapText="1"/>
    </xf>
    <xf numFmtId="0" fontId="0" fillId="945" borderId="0" xfId="0" applyFill="1" applyAlignment="1">
      <alignment wrapText="1"/>
    </xf>
    <xf numFmtId="0" fontId="0" fillId="946" borderId="0" xfId="0" applyFill="1" applyAlignment="1">
      <alignment wrapText="1"/>
    </xf>
    <xf numFmtId="0" fontId="0" fillId="947" borderId="0" xfId="0" applyFill="1" applyAlignment="1">
      <alignment wrapText="1"/>
    </xf>
    <xf numFmtId="0" fontId="0" fillId="948" borderId="0" xfId="0" applyFill="1" applyAlignment="1">
      <alignment wrapText="1"/>
    </xf>
    <xf numFmtId="0" fontId="0" fillId="949" borderId="0" xfId="0" applyFill="1" applyAlignment="1">
      <alignment wrapText="1"/>
    </xf>
    <xf numFmtId="0" fontId="0" fillId="950" borderId="0" xfId="0" applyFill="1" applyAlignment="1">
      <alignment wrapText="1"/>
    </xf>
    <xf numFmtId="0" fontId="0" fillId="951" borderId="0" xfId="0" applyFill="1" applyAlignment="1">
      <alignment wrapText="1"/>
    </xf>
    <xf numFmtId="0" fontId="0" fillId="952" borderId="0" xfId="0" applyFill="1" applyAlignment="1">
      <alignment wrapText="1"/>
    </xf>
    <xf numFmtId="0" fontId="0" fillId="953" borderId="0" xfId="0" applyFill="1" applyAlignment="1">
      <alignment wrapText="1"/>
    </xf>
    <xf numFmtId="0" fontId="0" fillId="954" borderId="0" xfId="0" applyFill="1" applyAlignment="1">
      <alignment wrapText="1"/>
    </xf>
    <xf numFmtId="0" fontId="0" fillId="955" borderId="0" xfId="0" applyFill="1" applyAlignment="1">
      <alignment wrapText="1"/>
    </xf>
    <xf numFmtId="0" fontId="0" fillId="956" borderId="0" xfId="0" applyFill="1" applyAlignment="1">
      <alignment wrapText="1"/>
    </xf>
    <xf numFmtId="0" fontId="0" fillId="957" borderId="0" xfId="0" applyFill="1" applyAlignment="1">
      <alignment wrapText="1"/>
    </xf>
    <xf numFmtId="0" fontId="0" fillId="958" borderId="0" xfId="0" applyFill="1" applyAlignment="1">
      <alignment wrapText="1"/>
    </xf>
    <xf numFmtId="0" fontId="0" fillId="959" borderId="0" xfId="0" applyFill="1" applyAlignment="1">
      <alignment wrapText="1"/>
    </xf>
    <xf numFmtId="0" fontId="0" fillId="960" borderId="0" xfId="0" applyFill="1" applyAlignment="1">
      <alignment wrapText="1"/>
    </xf>
    <xf numFmtId="0" fontId="0" fillId="961" borderId="0" xfId="0" applyFill="1" applyAlignment="1">
      <alignment wrapText="1"/>
    </xf>
    <xf numFmtId="0" fontId="0" fillId="962" borderId="0" xfId="0" applyFill="1" applyAlignment="1">
      <alignment wrapText="1"/>
    </xf>
    <xf numFmtId="0" fontId="0" fillId="963" borderId="0" xfId="0" applyFill="1" applyAlignment="1">
      <alignment wrapText="1"/>
    </xf>
    <xf numFmtId="0" fontId="0" fillId="964" borderId="0" xfId="0" applyFill="1" applyAlignment="1">
      <alignment wrapText="1"/>
    </xf>
    <xf numFmtId="0" fontId="0" fillId="965" borderId="0" xfId="0" applyFill="1" applyAlignment="1">
      <alignment wrapText="1"/>
    </xf>
    <xf numFmtId="0" fontId="0" fillId="966" borderId="0" xfId="0" applyFill="1" applyAlignment="1">
      <alignment wrapText="1"/>
    </xf>
    <xf numFmtId="0" fontId="0" fillId="967" borderId="0" xfId="0" applyFill="1" applyAlignment="1">
      <alignment wrapText="1"/>
    </xf>
    <xf numFmtId="0" fontId="0" fillId="968" borderId="0" xfId="0" applyFill="1" applyAlignment="1">
      <alignment wrapText="1"/>
    </xf>
    <xf numFmtId="0" fontId="0" fillId="969" borderId="0" xfId="0" applyFill="1" applyAlignment="1">
      <alignment wrapText="1"/>
    </xf>
    <xf numFmtId="0" fontId="0" fillId="970" borderId="0" xfId="0" applyFill="1" applyAlignment="1">
      <alignment wrapText="1"/>
    </xf>
    <xf numFmtId="0" fontId="0" fillId="971" borderId="0" xfId="0" applyFill="1" applyAlignment="1">
      <alignment wrapText="1"/>
    </xf>
    <xf numFmtId="0" fontId="0" fillId="972" borderId="0" xfId="0" applyFill="1" applyAlignment="1">
      <alignment wrapText="1"/>
    </xf>
    <xf numFmtId="0" fontId="0" fillId="973" borderId="0" xfId="0" applyFill="1" applyAlignment="1">
      <alignment wrapText="1"/>
    </xf>
    <xf numFmtId="0" fontId="0" fillId="974" borderId="0" xfId="0" applyFill="1" applyAlignment="1">
      <alignment wrapText="1"/>
    </xf>
    <xf numFmtId="0" fontId="0" fillId="975" borderId="0" xfId="0" applyFill="1" applyAlignment="1">
      <alignment wrapText="1"/>
    </xf>
    <xf numFmtId="0" fontId="0" fillId="976" borderId="0" xfId="0" applyFill="1" applyAlignment="1">
      <alignment wrapText="1"/>
    </xf>
    <xf numFmtId="0" fontId="0" fillId="977" borderId="0" xfId="0" applyFill="1" applyAlignment="1">
      <alignment wrapText="1"/>
    </xf>
    <xf numFmtId="0" fontId="0" fillId="978" borderId="0" xfId="0" applyFill="1" applyAlignment="1">
      <alignment wrapText="1"/>
    </xf>
    <xf numFmtId="0" fontId="0" fillId="979" borderId="0" xfId="0" applyFill="1" applyAlignment="1">
      <alignment wrapText="1"/>
    </xf>
    <xf numFmtId="0" fontId="0" fillId="980" borderId="0" xfId="0" applyFill="1" applyAlignment="1">
      <alignment wrapText="1"/>
    </xf>
    <xf numFmtId="0" fontId="0" fillId="981" borderId="0" xfId="0" applyFill="1" applyAlignment="1">
      <alignment wrapText="1"/>
    </xf>
    <xf numFmtId="0" fontId="0" fillId="982" borderId="0" xfId="0" applyFill="1" applyAlignment="1">
      <alignment wrapText="1"/>
    </xf>
    <xf numFmtId="0" fontId="0" fillId="12" borderId="0" xfId="0" applyFill="1" applyAlignment="1">
      <alignment wrapText="1"/>
    </xf>
    <xf numFmtId="0" fontId="0" fillId="983" borderId="0" xfId="0" applyFill="1" applyAlignment="1">
      <alignment wrapText="1"/>
    </xf>
    <xf numFmtId="0" fontId="0" fillId="984" borderId="0" xfId="0" applyFill="1" applyAlignment="1">
      <alignment wrapText="1"/>
    </xf>
    <xf numFmtId="0" fontId="0" fillId="985" borderId="0" xfId="0" applyFill="1" applyAlignment="1">
      <alignment wrapText="1"/>
    </xf>
    <xf numFmtId="0" fontId="0" fillId="986" borderId="0" xfId="0" applyFill="1" applyAlignment="1">
      <alignment wrapText="1"/>
    </xf>
    <xf numFmtId="0" fontId="0" fillId="987" borderId="0" xfId="0" applyFill="1" applyAlignment="1">
      <alignment wrapText="1"/>
    </xf>
    <xf numFmtId="0" fontId="0" fillId="988" borderId="0" xfId="0" applyFill="1" applyAlignment="1">
      <alignment wrapText="1"/>
    </xf>
    <xf numFmtId="0" fontId="0" fillId="989" borderId="0" xfId="0" applyFill="1" applyAlignment="1">
      <alignment wrapText="1"/>
    </xf>
    <xf numFmtId="0" fontId="0" fillId="990" borderId="0" xfId="0" applyFill="1" applyAlignment="1">
      <alignment wrapText="1"/>
    </xf>
    <xf numFmtId="0" fontId="0" fillId="991" borderId="0" xfId="0" applyFill="1" applyAlignment="1">
      <alignment wrapText="1"/>
    </xf>
    <xf numFmtId="0" fontId="0" fillId="992" borderId="0" xfId="0" applyFill="1" applyAlignment="1">
      <alignment wrapText="1"/>
    </xf>
    <xf numFmtId="0" fontId="0" fillId="993" borderId="0" xfId="0" applyFill="1" applyAlignment="1">
      <alignment wrapText="1"/>
    </xf>
    <xf numFmtId="0" fontId="0" fillId="994" borderId="0" xfId="0" applyFill="1" applyAlignment="1">
      <alignment wrapText="1"/>
    </xf>
    <xf numFmtId="0" fontId="0" fillId="995" borderId="0" xfId="0" applyFill="1" applyAlignment="1">
      <alignment wrapText="1"/>
    </xf>
    <xf numFmtId="0" fontId="0" fillId="996" borderId="0" xfId="0" applyFill="1" applyAlignment="1">
      <alignment wrapText="1"/>
    </xf>
    <xf numFmtId="0" fontId="0" fillId="997" borderId="0" xfId="0" applyFill="1" applyAlignment="1">
      <alignment wrapText="1"/>
    </xf>
    <xf numFmtId="0" fontId="0" fillId="998" borderId="0" xfId="0" applyFill="1" applyAlignment="1">
      <alignment wrapText="1"/>
    </xf>
    <xf numFmtId="0" fontId="0" fillId="999" borderId="0" xfId="0" applyFill="1" applyAlignment="1">
      <alignment wrapText="1"/>
    </xf>
    <xf numFmtId="0" fontId="0" fillId="1000" borderId="0" xfId="0" applyFill="1" applyAlignment="1">
      <alignment wrapText="1"/>
    </xf>
    <xf numFmtId="0" fontId="0" fillId="1001" borderId="0" xfId="0" applyFill="1" applyAlignment="1">
      <alignment wrapText="1"/>
    </xf>
    <xf numFmtId="0" fontId="0" fillId="1002" borderId="0" xfId="0" applyFill="1" applyAlignment="1">
      <alignment wrapText="1"/>
    </xf>
    <xf numFmtId="0" fontId="0" fillId="1003" borderId="0" xfId="0" applyFill="1" applyAlignment="1">
      <alignment wrapText="1"/>
    </xf>
    <xf numFmtId="0" fontId="0" fillId="1004" borderId="0" xfId="0" applyFill="1" applyAlignment="1">
      <alignment wrapText="1"/>
    </xf>
    <xf numFmtId="0" fontId="0" fillId="1005" borderId="0" xfId="0" applyFill="1" applyAlignment="1">
      <alignment wrapText="1"/>
    </xf>
    <xf numFmtId="0" fontId="0" fillId="1006" borderId="0" xfId="0" applyFill="1" applyAlignment="1">
      <alignment wrapText="1"/>
    </xf>
    <xf numFmtId="0" fontId="0" fillId="1007" borderId="0" xfId="0" applyFill="1" applyAlignment="1">
      <alignment wrapText="1"/>
    </xf>
    <xf numFmtId="0" fontId="0" fillId="1008" borderId="0" xfId="0" applyFill="1" applyAlignment="1">
      <alignment wrapText="1"/>
    </xf>
    <xf numFmtId="0" fontId="0" fillId="1009" borderId="0" xfId="0" applyFill="1" applyAlignment="1">
      <alignment wrapText="1"/>
    </xf>
    <xf numFmtId="0" fontId="0" fillId="1010" borderId="0" xfId="0" applyFill="1" applyAlignment="1">
      <alignment wrapText="1"/>
    </xf>
    <xf numFmtId="0" fontId="0" fillId="1011" borderId="0" xfId="0" applyFill="1" applyAlignment="1">
      <alignment wrapText="1"/>
    </xf>
    <xf numFmtId="0" fontId="0" fillId="1012" borderId="0" xfId="0" applyFill="1" applyAlignment="1">
      <alignment wrapText="1"/>
    </xf>
    <xf numFmtId="0" fontId="0" fillId="1013" borderId="0" xfId="0" applyFill="1" applyAlignment="1">
      <alignment wrapText="1"/>
    </xf>
    <xf numFmtId="0" fontId="0" fillId="1014" borderId="0" xfId="0" applyFill="1" applyAlignment="1">
      <alignment wrapText="1"/>
    </xf>
    <xf numFmtId="0" fontId="0" fillId="1015" borderId="0" xfId="0" applyFill="1" applyAlignment="1">
      <alignment wrapText="1"/>
    </xf>
    <xf numFmtId="0" fontId="0" fillId="1016" borderId="0" xfId="0" applyFill="1" applyAlignment="1">
      <alignment wrapText="1"/>
    </xf>
    <xf numFmtId="0" fontId="0" fillId="1017" borderId="0" xfId="0" applyFill="1" applyAlignment="1">
      <alignment wrapText="1"/>
    </xf>
    <xf numFmtId="0" fontId="0" fillId="1018" borderId="0" xfId="0" applyFill="1" applyAlignment="1">
      <alignment wrapText="1"/>
    </xf>
    <xf numFmtId="0" fontId="0" fillId="1019" borderId="0" xfId="0" applyFill="1" applyAlignment="1">
      <alignment wrapText="1"/>
    </xf>
    <xf numFmtId="0" fontId="0" fillId="1020" borderId="0" xfId="0" applyFill="1" applyAlignment="1">
      <alignment wrapText="1"/>
    </xf>
    <xf numFmtId="0" fontId="0" fillId="1021" borderId="0" xfId="0" applyFill="1" applyAlignment="1">
      <alignment wrapText="1"/>
    </xf>
    <xf numFmtId="0" fontId="0" fillId="1022" borderId="0" xfId="0" applyFill="1" applyAlignment="1">
      <alignment wrapText="1"/>
    </xf>
    <xf numFmtId="0" fontId="0" fillId="1023" borderId="0" xfId="0" applyFill="1" applyAlignment="1">
      <alignment wrapText="1"/>
    </xf>
    <xf numFmtId="0" fontId="0" fillId="1024" borderId="0" xfId="0" applyFill="1" applyAlignment="1">
      <alignment wrapText="1"/>
    </xf>
    <xf numFmtId="0" fontId="0" fillId="1025" borderId="0" xfId="0" applyFill="1" applyAlignment="1">
      <alignment wrapText="1"/>
    </xf>
    <xf numFmtId="0" fontId="0" fillId="1026" borderId="0" xfId="0" applyFill="1" applyAlignment="1">
      <alignment wrapText="1"/>
    </xf>
    <xf numFmtId="0" fontId="0" fillId="1027" borderId="0" xfId="0" applyFill="1" applyAlignment="1">
      <alignment wrapText="1"/>
    </xf>
    <xf numFmtId="0" fontId="0" fillId="1028" borderId="0" xfId="0" applyFill="1" applyAlignment="1">
      <alignment wrapText="1"/>
    </xf>
    <xf numFmtId="0" fontId="0" fillId="1029" borderId="0" xfId="0" applyFill="1" applyAlignment="1">
      <alignment wrapText="1"/>
    </xf>
    <xf numFmtId="0" fontId="0" fillId="1030" borderId="0" xfId="0" applyFill="1" applyAlignment="1">
      <alignment wrapText="1"/>
    </xf>
    <xf numFmtId="0" fontId="0" fillId="1031" borderId="0" xfId="0" applyFill="1" applyAlignment="1">
      <alignment wrapText="1"/>
    </xf>
    <xf numFmtId="0" fontId="0" fillId="1032" borderId="0" xfId="0" applyFill="1" applyAlignment="1">
      <alignment wrapText="1"/>
    </xf>
    <xf numFmtId="0" fontId="0" fillId="1033" borderId="0" xfId="0" applyFill="1" applyAlignment="1">
      <alignment wrapText="1"/>
    </xf>
    <xf numFmtId="0" fontId="0" fillId="1034" borderId="0" xfId="0" applyFill="1" applyAlignment="1">
      <alignment wrapText="1"/>
    </xf>
    <xf numFmtId="0" fontId="0" fillId="1035" borderId="0" xfId="0" applyFill="1" applyAlignment="1">
      <alignment wrapText="1"/>
    </xf>
    <xf numFmtId="0" fontId="0" fillId="1036" borderId="0" xfId="0" applyFill="1" applyAlignment="1">
      <alignment wrapText="1"/>
    </xf>
    <xf numFmtId="0" fontId="0" fillId="1037" borderId="0" xfId="0" applyFill="1" applyAlignment="1">
      <alignment wrapText="1"/>
    </xf>
    <xf numFmtId="0" fontId="0" fillId="1038" borderId="0" xfId="0" applyFill="1" applyAlignment="1">
      <alignment wrapText="1"/>
    </xf>
    <xf numFmtId="0" fontId="0" fillId="1039" borderId="0" xfId="0" applyFill="1" applyAlignment="1">
      <alignment wrapText="1"/>
    </xf>
    <xf numFmtId="0" fontId="0" fillId="1040" borderId="0" xfId="0" applyFill="1" applyAlignment="1">
      <alignment wrapText="1"/>
    </xf>
    <xf numFmtId="0" fontId="0" fillId="1041" borderId="0" xfId="0" applyFill="1" applyAlignment="1">
      <alignment wrapText="1"/>
    </xf>
    <xf numFmtId="0" fontId="0" fillId="1042" borderId="0" xfId="0" applyFill="1" applyAlignment="1">
      <alignment wrapText="1"/>
    </xf>
    <xf numFmtId="0" fontId="0" fillId="1043" borderId="0" xfId="0" applyFill="1" applyAlignment="1">
      <alignment wrapText="1"/>
    </xf>
    <xf numFmtId="0" fontId="0" fillId="15" borderId="0" xfId="0" applyFill="1" applyAlignment="1">
      <alignment wrapText="1"/>
    </xf>
    <xf numFmtId="0" fontId="0" fillId="1044" borderId="0" xfId="0" applyFill="1" applyAlignment="1">
      <alignment wrapText="1"/>
    </xf>
    <xf numFmtId="0" fontId="0" fillId="1045" borderId="0" xfId="0" applyFill="1" applyAlignment="1">
      <alignment wrapText="1"/>
    </xf>
    <xf numFmtId="0" fontId="0" fillId="1046" borderId="0" xfId="0" applyFill="1" applyAlignment="1">
      <alignment wrapText="1"/>
    </xf>
    <xf numFmtId="0" fontId="0" fillId="1047" borderId="0" xfId="0" applyFill="1" applyAlignment="1">
      <alignment wrapText="1"/>
    </xf>
    <xf numFmtId="0" fontId="0" fillId="1048" borderId="0" xfId="0" applyFill="1" applyAlignment="1">
      <alignment wrapText="1"/>
    </xf>
    <xf numFmtId="0" fontId="0" fillId="1049" borderId="0" xfId="0" applyFill="1" applyAlignment="1">
      <alignment wrapText="1"/>
    </xf>
    <xf numFmtId="0" fontId="0" fillId="1050" borderId="0" xfId="0" applyFill="1" applyAlignment="1">
      <alignment wrapText="1"/>
    </xf>
    <xf numFmtId="0" fontId="0" fillId="1051" borderId="0" xfId="0" applyFill="1" applyAlignment="1">
      <alignment wrapText="1"/>
    </xf>
    <xf numFmtId="0" fontId="0" fillId="1052" borderId="0" xfId="0" applyFill="1" applyAlignment="1">
      <alignment wrapText="1"/>
    </xf>
    <xf numFmtId="0" fontId="0" fillId="1053" borderId="0" xfId="0" applyFill="1" applyAlignment="1">
      <alignment wrapText="1"/>
    </xf>
    <xf numFmtId="0" fontId="0" fillId="1054" borderId="0" xfId="0" applyFill="1" applyAlignment="1">
      <alignment wrapText="1"/>
    </xf>
    <xf numFmtId="0" fontId="0" fillId="1055" borderId="0" xfId="0" applyFill="1" applyAlignment="1">
      <alignment wrapText="1"/>
    </xf>
    <xf numFmtId="0" fontId="0" fillId="1056" borderId="0" xfId="0" applyFill="1" applyAlignment="1">
      <alignment wrapText="1"/>
    </xf>
    <xf numFmtId="0" fontId="0" fillId="1057" borderId="0" xfId="0" applyFill="1" applyAlignment="1">
      <alignment wrapText="1"/>
    </xf>
    <xf numFmtId="0" fontId="0" fillId="1058" borderId="0" xfId="0" applyFill="1" applyAlignment="1">
      <alignment wrapText="1"/>
    </xf>
    <xf numFmtId="0" fontId="0" fillId="1059" borderId="0" xfId="0" applyFill="1" applyAlignment="1">
      <alignment wrapText="1"/>
    </xf>
    <xf numFmtId="0" fontId="0" fillId="1060" borderId="0" xfId="0" applyFill="1" applyAlignment="1">
      <alignment wrapText="1"/>
    </xf>
    <xf numFmtId="0" fontId="0" fillId="1061" borderId="0" xfId="0" applyFill="1" applyAlignment="1">
      <alignment wrapText="1"/>
    </xf>
    <xf numFmtId="0" fontId="0" fillId="1062" borderId="0" xfId="0" applyFill="1" applyAlignment="1">
      <alignment wrapText="1"/>
    </xf>
    <xf numFmtId="0" fontId="0" fillId="1063" borderId="0" xfId="0" applyFill="1" applyAlignment="1">
      <alignment wrapText="1"/>
    </xf>
    <xf numFmtId="0" fontId="0" fillId="1064" borderId="0" xfId="0" applyFill="1" applyAlignment="1">
      <alignment wrapText="1"/>
    </xf>
    <xf numFmtId="0" fontId="0" fillId="1065" borderId="0" xfId="0" applyFill="1" applyAlignment="1">
      <alignment wrapText="1"/>
    </xf>
    <xf numFmtId="0" fontId="0" fillId="1066" borderId="0" xfId="0" applyFill="1" applyAlignment="1">
      <alignment wrapText="1"/>
    </xf>
    <xf numFmtId="0" fontId="0" fillId="1067" borderId="0" xfId="0" applyFill="1" applyAlignment="1">
      <alignment wrapText="1"/>
    </xf>
    <xf numFmtId="0" fontId="0" fillId="1068" borderId="0" xfId="0" applyFill="1" applyAlignment="1">
      <alignment wrapText="1"/>
    </xf>
    <xf numFmtId="0" fontId="0" fillId="1069" borderId="0" xfId="0" applyFill="1" applyAlignment="1">
      <alignment wrapText="1"/>
    </xf>
    <xf numFmtId="0" fontId="0" fillId="1070" borderId="0" xfId="0" applyFill="1" applyAlignment="1">
      <alignment wrapText="1"/>
    </xf>
    <xf numFmtId="0" fontId="0" fillId="1071" borderId="0" xfId="0" applyFill="1" applyAlignment="1">
      <alignment wrapText="1"/>
    </xf>
    <xf numFmtId="0" fontId="0" fillId="1072" borderId="0" xfId="0" applyFill="1" applyAlignment="1">
      <alignment wrapText="1"/>
    </xf>
    <xf numFmtId="0" fontId="0" fillId="1073" borderId="0" xfId="0" applyFill="1" applyAlignment="1">
      <alignment wrapText="1"/>
    </xf>
    <xf numFmtId="0" fontId="0" fillId="1074" borderId="0" xfId="0" applyFill="1" applyAlignment="1">
      <alignment wrapText="1"/>
    </xf>
    <xf numFmtId="0" fontId="0" fillId="1075" borderId="0" xfId="0" applyFill="1" applyAlignment="1">
      <alignment wrapText="1"/>
    </xf>
    <xf numFmtId="0" fontId="0" fillId="1076" borderId="0" xfId="0" applyFill="1" applyAlignment="1">
      <alignment wrapText="1"/>
    </xf>
    <xf numFmtId="0" fontId="0" fillId="1077" borderId="0" xfId="0" applyFill="1" applyAlignment="1">
      <alignment wrapText="1"/>
    </xf>
    <xf numFmtId="0" fontId="0" fillId="1078" borderId="0" xfId="0" applyFill="1" applyAlignment="1">
      <alignment wrapText="1"/>
    </xf>
    <xf numFmtId="0" fontId="0" fillId="1079" borderId="0" xfId="0" applyFill="1" applyAlignment="1">
      <alignment wrapText="1"/>
    </xf>
    <xf numFmtId="0" fontId="0" fillId="1080" borderId="0" xfId="0" applyFill="1" applyAlignment="1">
      <alignment wrapText="1"/>
    </xf>
    <xf numFmtId="0" fontId="0" fillId="1081" borderId="0" xfId="0" applyFill="1" applyAlignment="1">
      <alignment wrapText="1"/>
    </xf>
    <xf numFmtId="0" fontId="0" fillId="1082" borderId="0" xfId="0" applyFill="1" applyAlignment="1">
      <alignment wrapText="1"/>
    </xf>
    <xf numFmtId="0" fontId="0" fillId="1083" borderId="0" xfId="0" applyFill="1" applyAlignment="1">
      <alignment wrapText="1"/>
    </xf>
    <xf numFmtId="0" fontId="0" fillId="1084" borderId="0" xfId="0" applyFill="1" applyAlignment="1">
      <alignment wrapText="1"/>
    </xf>
    <xf numFmtId="0" fontId="0" fillId="1085" borderId="0" xfId="0" applyFill="1" applyAlignment="1">
      <alignment wrapText="1"/>
    </xf>
    <xf numFmtId="0" fontId="0" fillId="1086" borderId="0" xfId="0" applyFill="1" applyAlignment="1">
      <alignment wrapText="1"/>
    </xf>
    <xf numFmtId="0" fontId="0" fillId="1087" borderId="0" xfId="0" applyFill="1" applyAlignment="1">
      <alignment wrapText="1"/>
    </xf>
    <xf numFmtId="0" fontId="0" fillId="1088" borderId="0" xfId="0" applyFill="1" applyAlignment="1">
      <alignment wrapText="1"/>
    </xf>
    <xf numFmtId="0" fontId="0" fillId="1089" borderId="0" xfId="0" applyFill="1" applyAlignment="1">
      <alignment wrapText="1"/>
    </xf>
    <xf numFmtId="0" fontId="0" fillId="1090" borderId="0" xfId="0" applyFill="1" applyAlignment="1">
      <alignment wrapText="1"/>
    </xf>
    <xf numFmtId="0" fontId="0" fillId="1091" borderId="0" xfId="0" applyFill="1" applyAlignment="1">
      <alignment wrapText="1"/>
    </xf>
    <xf numFmtId="0" fontId="0" fillId="1092" borderId="0" xfId="0" applyFill="1" applyAlignment="1">
      <alignment wrapText="1"/>
    </xf>
    <xf numFmtId="0" fontId="0" fillId="82" borderId="0" xfId="0" applyFill="1" applyAlignment="1">
      <alignment wrapText="1"/>
    </xf>
    <xf numFmtId="0" fontId="0" fillId="1093" borderId="0" xfId="0" applyFill="1" applyAlignment="1">
      <alignment wrapText="1"/>
    </xf>
    <xf numFmtId="0" fontId="0" fillId="1094" borderId="0" xfId="0" applyFill="1" applyAlignment="1">
      <alignment wrapText="1"/>
    </xf>
    <xf numFmtId="0" fontId="0" fillId="1095" borderId="0" xfId="0" applyFill="1" applyAlignment="1">
      <alignment wrapText="1"/>
    </xf>
    <xf numFmtId="0" fontId="0" fillId="1096" borderId="0" xfId="0" applyFill="1" applyAlignment="1">
      <alignment wrapText="1"/>
    </xf>
    <xf numFmtId="0" fontId="0" fillId="1097" borderId="0" xfId="0" applyFill="1" applyAlignment="1">
      <alignment wrapText="1"/>
    </xf>
    <xf numFmtId="0" fontId="0" fillId="1098" borderId="0" xfId="0" applyFill="1" applyAlignment="1">
      <alignment wrapText="1"/>
    </xf>
    <xf numFmtId="0" fontId="0" fillId="1099" borderId="0" xfId="0" applyFill="1" applyAlignment="1">
      <alignment wrapText="1"/>
    </xf>
    <xf numFmtId="0" fontId="0" fillId="1100" borderId="0" xfId="0" applyFill="1" applyAlignment="1">
      <alignment wrapText="1"/>
    </xf>
    <xf numFmtId="0" fontId="0" fillId="1101" borderId="0" xfId="0" applyFill="1" applyAlignment="1">
      <alignment wrapText="1"/>
    </xf>
    <xf numFmtId="0" fontId="0" fillId="80" borderId="0" xfId="0" applyFill="1" applyAlignment="1">
      <alignment wrapText="1"/>
    </xf>
    <xf numFmtId="0" fontId="0" fillId="1102" borderId="0" xfId="0" applyFill="1" applyAlignment="1">
      <alignment wrapText="1"/>
    </xf>
    <xf numFmtId="0" fontId="0" fillId="1103" borderId="0" xfId="0" applyFill="1" applyAlignment="1">
      <alignment wrapText="1"/>
    </xf>
    <xf numFmtId="0" fontId="0" fillId="1104" borderId="0" xfId="0" applyFill="1" applyAlignment="1">
      <alignment wrapText="1"/>
    </xf>
    <xf numFmtId="0" fontId="0" fillId="1105" borderId="0" xfId="0" applyFill="1" applyAlignment="1">
      <alignment wrapText="1"/>
    </xf>
    <xf numFmtId="0" fontId="0" fillId="1106" borderId="0" xfId="0" applyFill="1" applyAlignment="1">
      <alignment wrapText="1"/>
    </xf>
    <xf numFmtId="0" fontId="0" fillId="1107" borderId="0" xfId="0" applyFill="1" applyAlignment="1">
      <alignment wrapText="1"/>
    </xf>
    <xf numFmtId="0" fontId="0" fillId="1108" borderId="0" xfId="0" applyFill="1" applyAlignment="1">
      <alignment wrapText="1"/>
    </xf>
    <xf numFmtId="0" fontId="0" fillId="1109" borderId="0" xfId="0" applyFill="1" applyAlignment="1">
      <alignment wrapText="1"/>
    </xf>
    <xf numFmtId="0" fontId="0" fillId="1110" borderId="0" xfId="0" applyFill="1" applyAlignment="1">
      <alignment wrapText="1"/>
    </xf>
    <xf numFmtId="0" fontId="0" fillId="1111" borderId="0" xfId="0" applyFill="1" applyAlignment="1">
      <alignment wrapText="1"/>
    </xf>
    <xf numFmtId="0" fontId="0" fillId="1112" borderId="0" xfId="0" applyFill="1" applyAlignment="1">
      <alignment wrapText="1"/>
    </xf>
    <xf numFmtId="0" fontId="0" fillId="1113" borderId="0" xfId="0" applyFill="1" applyAlignment="1">
      <alignment wrapText="1"/>
    </xf>
    <xf numFmtId="0" fontId="0" fillId="1114" borderId="0" xfId="0" applyFill="1" applyAlignment="1">
      <alignment wrapText="1"/>
    </xf>
    <xf numFmtId="0" fontId="0" fillId="1115" borderId="0" xfId="0" applyFill="1" applyAlignment="1">
      <alignment wrapText="1"/>
    </xf>
    <xf numFmtId="0" fontId="0" fillId="1116" borderId="0" xfId="0" applyFill="1" applyAlignment="1">
      <alignment wrapText="1"/>
    </xf>
    <xf numFmtId="0" fontId="0" fillId="1117" borderId="0" xfId="0" applyFill="1" applyAlignment="1">
      <alignment wrapText="1"/>
    </xf>
    <xf numFmtId="0" fontId="0" fillId="1118" borderId="0" xfId="0" applyFill="1" applyAlignment="1">
      <alignment wrapText="1"/>
    </xf>
    <xf numFmtId="0" fontId="0" fillId="1119" borderId="0" xfId="0" applyFill="1" applyAlignment="1">
      <alignment wrapText="1"/>
    </xf>
    <xf numFmtId="0" fontId="0" fillId="1120" borderId="0" xfId="0" applyFill="1" applyAlignment="1">
      <alignment wrapText="1"/>
    </xf>
    <xf numFmtId="0" fontId="0" fillId="1121" borderId="0" xfId="0" applyFill="1" applyAlignment="1">
      <alignment wrapText="1"/>
    </xf>
    <xf numFmtId="0" fontId="0" fillId="1122" borderId="0" xfId="0" applyFill="1" applyAlignment="1">
      <alignment wrapText="1"/>
    </xf>
    <xf numFmtId="0" fontId="0" fillId="1123" borderId="0" xfId="0" applyFill="1" applyAlignment="1">
      <alignment wrapText="1"/>
    </xf>
    <xf numFmtId="0" fontId="0" fillId="1124" borderId="0" xfId="0" applyFill="1" applyAlignment="1">
      <alignment wrapText="1"/>
    </xf>
    <xf numFmtId="0" fontId="0" fillId="1125" borderId="0" xfId="0" applyFill="1" applyAlignment="1">
      <alignment wrapText="1"/>
    </xf>
    <xf numFmtId="0" fontId="0" fillId="1126" borderId="0" xfId="0" applyFill="1" applyAlignment="1">
      <alignment wrapText="1"/>
    </xf>
    <xf numFmtId="0" fontId="0" fillId="1127" borderId="0" xfId="0" applyFill="1" applyAlignment="1">
      <alignment wrapText="1"/>
    </xf>
    <xf numFmtId="0" fontId="0" fillId="1128" borderId="0" xfId="0" applyFill="1" applyAlignment="1">
      <alignment wrapText="1"/>
    </xf>
    <xf numFmtId="0" fontId="0" fillId="1129" borderId="0" xfId="0" applyFill="1" applyAlignment="1">
      <alignment wrapText="1"/>
    </xf>
    <xf numFmtId="0" fontId="0" fillId="92" borderId="0" xfId="0" applyFill="1" applyAlignment="1">
      <alignment wrapText="1"/>
    </xf>
    <xf numFmtId="0" fontId="0" fillId="1130" borderId="0" xfId="0" applyFill="1" applyAlignment="1">
      <alignment wrapText="1"/>
    </xf>
    <xf numFmtId="0" fontId="0" fillId="1131" borderId="0" xfId="0" applyFill="1" applyAlignment="1">
      <alignment wrapText="1"/>
    </xf>
    <xf numFmtId="0" fontId="0" fillId="1132" borderId="0" xfId="0" applyFill="1" applyAlignment="1">
      <alignment wrapText="1"/>
    </xf>
    <xf numFmtId="0" fontId="0" fillId="1133" borderId="0" xfId="0" applyFill="1" applyAlignment="1">
      <alignment wrapText="1"/>
    </xf>
    <xf numFmtId="0" fontId="0" fillId="1134" borderId="0" xfId="0" applyFill="1" applyAlignment="1">
      <alignment wrapText="1"/>
    </xf>
    <xf numFmtId="0" fontId="0" fillId="1135" borderId="0" xfId="0" applyFill="1" applyAlignment="1">
      <alignment wrapText="1"/>
    </xf>
    <xf numFmtId="0" fontId="0" fillId="1136" borderId="0" xfId="0" applyFill="1" applyAlignment="1">
      <alignment wrapText="1"/>
    </xf>
    <xf numFmtId="0" fontId="0" fillId="1137" borderId="0" xfId="0" applyFill="1" applyAlignment="1">
      <alignment wrapText="1"/>
    </xf>
    <xf numFmtId="0" fontId="0" fillId="1138" borderId="0" xfId="0" applyFill="1" applyAlignment="1">
      <alignment wrapText="1"/>
    </xf>
    <xf numFmtId="0" fontId="0" fillId="1139" borderId="0" xfId="0" applyFill="1" applyAlignment="1">
      <alignment wrapText="1"/>
    </xf>
    <xf numFmtId="0" fontId="0" fillId="1140" borderId="0" xfId="0" applyFill="1" applyAlignment="1">
      <alignment wrapText="1"/>
    </xf>
    <xf numFmtId="0" fontId="0" fillId="1141" borderId="0" xfId="0" applyFill="1" applyAlignment="1">
      <alignment wrapText="1"/>
    </xf>
    <xf numFmtId="0" fontId="0" fillId="1142" borderId="0" xfId="0" applyFill="1" applyAlignment="1">
      <alignment wrapText="1"/>
    </xf>
    <xf numFmtId="0" fontId="0" fillId="1143" borderId="0" xfId="0" applyFill="1" applyAlignment="1">
      <alignment wrapText="1"/>
    </xf>
    <xf numFmtId="0" fontId="0" fillId="1144" borderId="0" xfId="0" applyFill="1" applyAlignment="1">
      <alignment wrapText="1"/>
    </xf>
    <xf numFmtId="0" fontId="0" fillId="1145" borderId="0" xfId="0" applyFill="1" applyAlignment="1">
      <alignment wrapText="1"/>
    </xf>
    <xf numFmtId="0" fontId="0" fillId="1146" borderId="0" xfId="0" applyFill="1" applyAlignment="1">
      <alignment wrapText="1"/>
    </xf>
    <xf numFmtId="0" fontId="0" fillId="1147" borderId="0" xfId="0" applyFill="1" applyAlignment="1">
      <alignment wrapText="1"/>
    </xf>
    <xf numFmtId="0" fontId="0" fillId="1148" borderId="0" xfId="0" applyFill="1" applyAlignment="1">
      <alignment wrapText="1"/>
    </xf>
    <xf numFmtId="0" fontId="0" fillId="1149" borderId="0" xfId="0" applyFill="1" applyAlignment="1">
      <alignment wrapText="1"/>
    </xf>
    <xf numFmtId="0" fontId="0" fillId="1150" borderId="0" xfId="0" applyFill="1" applyAlignment="1">
      <alignment wrapText="1"/>
    </xf>
    <xf numFmtId="0" fontId="0" fillId="1151" borderId="0" xfId="0" applyFill="1" applyAlignment="1">
      <alignment wrapText="1"/>
    </xf>
    <xf numFmtId="0" fontId="0" fillId="1152" borderId="0" xfId="0" applyFill="1" applyAlignment="1">
      <alignment wrapText="1"/>
    </xf>
    <xf numFmtId="0" fontId="0" fillId="1153" borderId="0" xfId="0" applyFill="1" applyAlignment="1">
      <alignment wrapText="1"/>
    </xf>
    <xf numFmtId="0" fontId="0" fillId="1154" borderId="0" xfId="0" applyFill="1" applyAlignment="1">
      <alignment wrapText="1"/>
    </xf>
    <xf numFmtId="0" fontId="0" fillId="1155" borderId="0" xfId="0" applyFill="1" applyAlignment="1">
      <alignment wrapText="1"/>
    </xf>
    <xf numFmtId="0" fontId="0" fillId="1156" borderId="0" xfId="0" applyFill="1" applyAlignment="1">
      <alignment wrapText="1"/>
    </xf>
    <xf numFmtId="0" fontId="0" fillId="1157" borderId="0" xfId="0" applyFill="1" applyAlignment="1">
      <alignment wrapText="1"/>
    </xf>
    <xf numFmtId="0" fontId="0" fillId="1158" borderId="0" xfId="0" applyFill="1" applyAlignment="1">
      <alignment wrapText="1"/>
    </xf>
    <xf numFmtId="0" fontId="0" fillId="1159" borderId="0" xfId="0" applyFill="1" applyAlignment="1">
      <alignment wrapText="1"/>
    </xf>
    <xf numFmtId="0" fontId="0" fillId="1160" borderId="0" xfId="0" applyFill="1" applyAlignment="1">
      <alignment wrapText="1"/>
    </xf>
    <xf numFmtId="0" fontId="0" fillId="1161" borderId="0" xfId="0" applyFill="1" applyAlignment="1">
      <alignment wrapText="1"/>
    </xf>
    <xf numFmtId="0" fontId="0" fillId="1162" borderId="0" xfId="0" applyFill="1" applyAlignment="1">
      <alignment wrapText="1"/>
    </xf>
    <xf numFmtId="0" fontId="0" fillId="1163" borderId="0" xfId="0" applyFill="1" applyAlignment="1">
      <alignment wrapText="1"/>
    </xf>
    <xf numFmtId="0" fontId="0" fillId="1164" borderId="0" xfId="0" applyFill="1" applyAlignment="1">
      <alignment wrapText="1"/>
    </xf>
    <xf numFmtId="0" fontId="0" fillId="1165" borderId="0" xfId="0" applyFill="1" applyAlignment="1">
      <alignment wrapText="1"/>
    </xf>
    <xf numFmtId="0" fontId="0" fillId="1166" borderId="0" xfId="0" applyFill="1" applyAlignment="1">
      <alignment wrapText="1"/>
    </xf>
    <xf numFmtId="0" fontId="0" fillId="1167" borderId="0" xfId="0" applyFill="1" applyAlignment="1">
      <alignment wrapText="1"/>
    </xf>
    <xf numFmtId="0" fontId="0" fillId="1168" borderId="0" xfId="0" applyFill="1" applyAlignment="1">
      <alignment wrapText="1"/>
    </xf>
    <xf numFmtId="0" fontId="0" fillId="1169" borderId="0" xfId="0" applyFill="1" applyAlignment="1">
      <alignment wrapText="1"/>
    </xf>
    <xf numFmtId="0" fontId="0" fillId="1170" borderId="0" xfId="0" applyFill="1" applyAlignment="1">
      <alignment wrapText="1"/>
    </xf>
    <xf numFmtId="0" fontId="0" fillId="1171" borderId="0" xfId="0" applyFill="1" applyAlignment="1">
      <alignment wrapText="1"/>
    </xf>
    <xf numFmtId="0" fontId="0" fillId="1172" borderId="0" xfId="0" applyFill="1" applyAlignment="1">
      <alignment wrapText="1"/>
    </xf>
    <xf numFmtId="0" fontId="0" fillId="145" borderId="0" xfId="0" applyFill="1" applyAlignment="1">
      <alignment wrapText="1"/>
    </xf>
    <xf numFmtId="0" fontId="0" fillId="1173" borderId="0" xfId="0" applyFill="1" applyAlignment="1">
      <alignment wrapText="1"/>
    </xf>
    <xf numFmtId="0" fontId="0" fillId="1174" borderId="0" xfId="0" applyFill="1" applyAlignment="1">
      <alignment wrapText="1"/>
    </xf>
    <xf numFmtId="0" fontId="0" fillId="1175" borderId="0" xfId="0" applyFill="1" applyAlignment="1">
      <alignment wrapText="1"/>
    </xf>
    <xf numFmtId="0" fontId="0" fillId="1176" borderId="0" xfId="0" applyFill="1" applyAlignment="1">
      <alignment wrapText="1"/>
    </xf>
    <xf numFmtId="0" fontId="0" fillId="1177" borderId="0" xfId="0" applyFill="1" applyAlignment="1">
      <alignment wrapText="1"/>
    </xf>
    <xf numFmtId="0" fontId="0" fillId="1178" borderId="0" xfId="0" applyFill="1" applyAlignment="1">
      <alignment wrapText="1"/>
    </xf>
    <xf numFmtId="0" fontId="0" fillId="1179" borderId="0" xfId="0" applyFill="1" applyAlignment="1">
      <alignment wrapText="1"/>
    </xf>
    <xf numFmtId="0" fontId="0" fillId="1180" borderId="0" xfId="0" applyFill="1" applyAlignment="1">
      <alignment wrapText="1"/>
    </xf>
    <xf numFmtId="0" fontId="0" fillId="1181" borderId="0" xfId="0" applyFill="1" applyAlignment="1">
      <alignment wrapText="1"/>
    </xf>
    <xf numFmtId="0" fontId="0" fillId="17" borderId="0" xfId="0" applyFill="1" applyAlignment="1">
      <alignment wrapText="1"/>
    </xf>
    <xf numFmtId="0" fontId="0" fillId="1182" borderId="0" xfId="0" applyFill="1" applyAlignment="1">
      <alignment wrapText="1"/>
    </xf>
    <xf numFmtId="0" fontId="0" fillId="1183" borderId="0" xfId="0" applyFill="1" applyAlignment="1">
      <alignment wrapText="1"/>
    </xf>
    <xf numFmtId="0" fontId="0" fillId="1184" borderId="0" xfId="0" applyFill="1" applyAlignment="1">
      <alignment wrapText="1"/>
    </xf>
    <xf numFmtId="0" fontId="0" fillId="1185" borderId="0" xfId="0" applyFill="1" applyAlignment="1">
      <alignment wrapText="1"/>
    </xf>
    <xf numFmtId="0" fontId="0" fillId="1186" borderId="0" xfId="0" applyFill="1" applyAlignment="1">
      <alignment wrapText="1"/>
    </xf>
    <xf numFmtId="0" fontId="0" fillId="1187" borderId="0" xfId="0" applyFill="1" applyAlignment="1">
      <alignment wrapText="1"/>
    </xf>
    <xf numFmtId="0" fontId="0" fillId="1188" borderId="0" xfId="0" applyFill="1" applyAlignment="1">
      <alignment wrapText="1"/>
    </xf>
    <xf numFmtId="0" fontId="0" fillId="1189" borderId="0" xfId="0" applyFill="1" applyAlignment="1">
      <alignment wrapText="1"/>
    </xf>
    <xf numFmtId="0" fontId="0" fillId="1190" borderId="0" xfId="0" applyFill="1" applyAlignment="1">
      <alignment wrapText="1"/>
    </xf>
    <xf numFmtId="0" fontId="0" fillId="1191" borderId="0" xfId="0" applyFill="1" applyAlignment="1">
      <alignment wrapText="1"/>
    </xf>
    <xf numFmtId="0" fontId="0" fillId="1192" borderId="0" xfId="0" applyFill="1" applyAlignment="1">
      <alignment wrapText="1"/>
    </xf>
    <xf numFmtId="0" fontId="0" fillId="1193" borderId="0" xfId="0" applyFill="1" applyAlignment="1">
      <alignment wrapText="1"/>
    </xf>
    <xf numFmtId="0" fontId="0" fillId="1194" borderId="0" xfId="0" applyFill="1" applyAlignment="1">
      <alignment wrapText="1"/>
    </xf>
    <xf numFmtId="0" fontId="0" fillId="1195" borderId="0" xfId="0" applyFill="1" applyAlignment="1">
      <alignment wrapText="1"/>
    </xf>
    <xf numFmtId="0" fontId="0" fillId="1196" borderId="0" xfId="0" applyFill="1" applyAlignment="1">
      <alignment wrapText="1"/>
    </xf>
    <xf numFmtId="0" fontId="0" fillId="1197" borderId="0" xfId="0" applyFill="1" applyAlignment="1">
      <alignment wrapText="1"/>
    </xf>
    <xf numFmtId="0" fontId="0" fillId="1198" borderId="0" xfId="0" applyFill="1" applyAlignment="1">
      <alignment wrapText="1"/>
    </xf>
    <xf numFmtId="0" fontId="0" fillId="1199" borderId="0" xfId="0" applyFill="1" applyAlignment="1">
      <alignment wrapText="1"/>
    </xf>
    <xf numFmtId="0" fontId="0" fillId="1200" borderId="0" xfId="0" applyFill="1" applyAlignment="1">
      <alignment wrapText="1"/>
    </xf>
    <xf numFmtId="0" fontId="0" fillId="1201" borderId="0" xfId="0" applyFill="1" applyAlignment="1">
      <alignment wrapText="1"/>
    </xf>
    <xf numFmtId="0" fontId="0" fillId="1202" borderId="0" xfId="0" applyFill="1" applyAlignment="1">
      <alignment wrapText="1"/>
    </xf>
    <xf numFmtId="0" fontId="0" fillId="1203" borderId="0" xfId="0" applyFill="1" applyAlignment="1">
      <alignment wrapText="1"/>
    </xf>
    <xf numFmtId="0" fontId="0" fillId="1204" borderId="0" xfId="0" applyFill="1" applyAlignment="1">
      <alignment wrapText="1"/>
    </xf>
    <xf numFmtId="0" fontId="0" fillId="1205" borderId="0" xfId="0" applyFill="1" applyAlignment="1">
      <alignment wrapText="1"/>
    </xf>
    <xf numFmtId="0" fontId="0" fillId="1206" borderId="0" xfId="0" applyFill="1" applyAlignment="1">
      <alignment wrapText="1"/>
    </xf>
    <xf numFmtId="0" fontId="0" fillId="1207" borderId="0" xfId="0" applyFill="1" applyAlignment="1">
      <alignment wrapText="1"/>
    </xf>
    <xf numFmtId="0" fontId="0" fillId="1208" borderId="0" xfId="0" applyFill="1" applyAlignment="1">
      <alignment wrapText="1"/>
    </xf>
    <xf numFmtId="0" fontId="0" fillId="1209" borderId="0" xfId="0" applyFill="1" applyAlignment="1">
      <alignment wrapText="1"/>
    </xf>
    <xf numFmtId="0" fontId="0" fillId="1210" borderId="0" xfId="0" applyFill="1" applyAlignment="1">
      <alignment wrapText="1"/>
    </xf>
    <xf numFmtId="0" fontId="0" fillId="1211" borderId="0" xfId="0" applyFill="1" applyAlignment="1">
      <alignment wrapText="1"/>
    </xf>
    <xf numFmtId="0" fontId="0" fillId="1212" borderId="0" xfId="0" applyFill="1" applyAlignment="1">
      <alignment wrapText="1"/>
    </xf>
    <xf numFmtId="0" fontId="0" fillId="1213" borderId="0" xfId="0" applyFill="1" applyAlignment="1">
      <alignment wrapText="1"/>
    </xf>
    <xf numFmtId="0" fontId="0" fillId="1214" borderId="0" xfId="0" applyFill="1" applyAlignment="1">
      <alignment wrapText="1"/>
    </xf>
    <xf numFmtId="0" fontId="0" fillId="1215" borderId="0" xfId="0" applyFill="1" applyAlignment="1">
      <alignment wrapText="1"/>
    </xf>
    <xf numFmtId="0" fontId="0" fillId="1216" borderId="0" xfId="0" applyFill="1" applyAlignment="1">
      <alignment wrapText="1"/>
    </xf>
    <xf numFmtId="0" fontId="0" fillId="1217" borderId="0" xfId="0" applyFill="1" applyAlignment="1">
      <alignment wrapText="1"/>
    </xf>
    <xf numFmtId="0" fontId="0" fillId="1218" borderId="0" xfId="0" applyFill="1" applyAlignment="1">
      <alignment wrapText="1"/>
    </xf>
    <xf numFmtId="0" fontId="0" fillId="1219" borderId="0" xfId="0" applyFill="1" applyAlignment="1">
      <alignment wrapText="1"/>
    </xf>
    <xf numFmtId="0" fontId="0" fillId="1220" borderId="0" xfId="0" applyFill="1" applyAlignment="1">
      <alignment wrapText="1"/>
    </xf>
    <xf numFmtId="0" fontId="0" fillId="1221" borderId="0" xfId="0" applyFill="1" applyAlignment="1">
      <alignment wrapText="1"/>
    </xf>
    <xf numFmtId="0" fontId="0" fillId="1222" borderId="0" xfId="0" applyFill="1" applyAlignment="1">
      <alignment wrapText="1"/>
    </xf>
    <xf numFmtId="0" fontId="0" fillId="1223" borderId="0" xfId="0" applyFill="1" applyAlignment="1">
      <alignment wrapText="1"/>
    </xf>
    <xf numFmtId="0" fontId="0" fillId="1224" borderId="0" xfId="0" applyFill="1" applyAlignment="1">
      <alignment wrapText="1"/>
    </xf>
    <xf numFmtId="0" fontId="0" fillId="1225" borderId="0" xfId="0" applyFill="1" applyAlignment="1">
      <alignment wrapText="1"/>
    </xf>
    <xf numFmtId="0" fontId="0" fillId="1226" borderId="0" xfId="0" applyFill="1" applyAlignment="1">
      <alignment wrapText="1"/>
    </xf>
    <xf numFmtId="0" fontId="0" fillId="1227" borderId="0" xfId="0" applyFill="1" applyAlignment="1">
      <alignment wrapText="1"/>
    </xf>
    <xf numFmtId="0" fontId="0" fillId="1228" borderId="0" xfId="0" applyFill="1" applyAlignment="1">
      <alignment wrapText="1"/>
    </xf>
    <xf numFmtId="0" fontId="0" fillId="1229" borderId="0" xfId="0" applyFill="1" applyAlignment="1">
      <alignment wrapText="1"/>
    </xf>
    <xf numFmtId="0" fontId="0" fillId="1230" borderId="0" xfId="0" applyFill="1" applyAlignment="1">
      <alignment wrapText="1"/>
    </xf>
    <xf numFmtId="0" fontId="0" fillId="1231" borderId="0" xfId="0" applyFill="1" applyAlignment="1">
      <alignment wrapText="1"/>
    </xf>
    <xf numFmtId="0" fontId="0" fillId="1232" borderId="0" xfId="0" applyFill="1" applyAlignment="1">
      <alignment wrapText="1"/>
    </xf>
    <xf numFmtId="0" fontId="0" fillId="1233" borderId="0" xfId="0" applyFill="1" applyAlignment="1">
      <alignment wrapText="1"/>
    </xf>
    <xf numFmtId="0" fontId="0" fillId="1234" borderId="0" xfId="0" applyFill="1" applyAlignment="1">
      <alignment wrapText="1"/>
    </xf>
    <xf numFmtId="0" fontId="0" fillId="1235" borderId="0" xfId="0" applyFill="1" applyAlignment="1">
      <alignment wrapText="1"/>
    </xf>
    <xf numFmtId="0" fontId="0" fillId="1236" borderId="0" xfId="0" applyFill="1" applyAlignment="1">
      <alignment wrapText="1"/>
    </xf>
    <xf numFmtId="0" fontId="0" fillId="1237" borderId="0" xfId="0" applyFill="1" applyAlignment="1">
      <alignment wrapText="1"/>
    </xf>
    <xf numFmtId="0" fontId="0" fillId="1238" borderId="0" xfId="0" applyFill="1" applyAlignment="1">
      <alignment wrapText="1"/>
    </xf>
    <xf numFmtId="0" fontId="0" fillId="1239" borderId="0" xfId="0" applyFill="1" applyAlignment="1">
      <alignment wrapText="1"/>
    </xf>
    <xf numFmtId="0" fontId="0" fillId="1240" borderId="0" xfId="0" applyFill="1" applyAlignment="1">
      <alignment wrapText="1"/>
    </xf>
    <xf numFmtId="0" fontId="0" fillId="1241" borderId="0" xfId="0" applyFill="1" applyAlignment="1">
      <alignment wrapText="1"/>
    </xf>
    <xf numFmtId="0" fontId="0" fillId="1242" borderId="0" xfId="0" applyFill="1" applyAlignment="1">
      <alignment wrapText="1"/>
    </xf>
    <xf numFmtId="0" fontId="0" fillId="1243" borderId="0" xfId="0" applyFill="1" applyAlignment="1">
      <alignment wrapText="1"/>
    </xf>
    <xf numFmtId="0" fontId="0" fillId="1244" borderId="0" xfId="0" applyFill="1" applyAlignment="1">
      <alignment wrapText="1"/>
    </xf>
    <xf numFmtId="0" fontId="0" fillId="1245" borderId="0" xfId="0" applyFill="1" applyAlignment="1">
      <alignment wrapText="1"/>
    </xf>
    <xf numFmtId="0" fontId="0" fillId="1246" borderId="0" xfId="0" applyFill="1" applyAlignment="1">
      <alignment wrapText="1"/>
    </xf>
    <xf numFmtId="0" fontId="0" fillId="1247" borderId="0" xfId="0" applyFill="1" applyAlignment="1">
      <alignment wrapText="1"/>
    </xf>
    <xf numFmtId="0" fontId="0" fillId="1248" borderId="0" xfId="0" applyFill="1" applyAlignment="1">
      <alignment wrapText="1"/>
    </xf>
    <xf numFmtId="0" fontId="0" fillId="1249" borderId="0" xfId="0" applyFill="1" applyAlignment="1">
      <alignment wrapText="1"/>
    </xf>
    <xf numFmtId="0" fontId="0" fillId="1250" borderId="0" xfId="0" applyFill="1" applyAlignment="1">
      <alignment wrapText="1"/>
    </xf>
    <xf numFmtId="0" fontId="0" fillId="1251" borderId="0" xfId="0" applyFill="1" applyAlignment="1">
      <alignment wrapText="1"/>
    </xf>
    <xf numFmtId="0" fontId="0" fillId="1252" borderId="0" xfId="0" applyFill="1" applyAlignment="1">
      <alignment wrapText="1"/>
    </xf>
    <xf numFmtId="0" fontId="0" fillId="1253" borderId="0" xfId="0" applyFill="1" applyAlignment="1">
      <alignment wrapText="1"/>
    </xf>
    <xf numFmtId="0" fontId="0" fillId="1254" borderId="0" xfId="0" applyFill="1" applyAlignment="1">
      <alignment wrapText="1"/>
    </xf>
    <xf numFmtId="0" fontId="0" fillId="1255" borderId="0" xfId="0" applyFill="1" applyAlignment="1">
      <alignment wrapText="1"/>
    </xf>
    <xf numFmtId="0" fontId="0" fillId="1256" borderId="0" xfId="0" applyFill="1" applyAlignment="1">
      <alignment wrapText="1"/>
    </xf>
    <xf numFmtId="0" fontId="0" fillId="1257" borderId="0" xfId="0" applyFill="1" applyAlignment="1">
      <alignment wrapText="1"/>
    </xf>
    <xf numFmtId="0" fontId="0" fillId="1258" borderId="0" xfId="0" applyFill="1" applyAlignment="1">
      <alignment wrapText="1"/>
    </xf>
    <xf numFmtId="0" fontId="0" fillId="1259" borderId="0" xfId="0" applyFill="1" applyAlignment="1">
      <alignment wrapText="1"/>
    </xf>
    <xf numFmtId="0" fontId="0" fillId="1260" borderId="0" xfId="0" applyFill="1" applyAlignment="1">
      <alignment wrapText="1"/>
    </xf>
    <xf numFmtId="0" fontId="0" fillId="1261" borderId="0" xfId="0" applyFill="1" applyAlignment="1">
      <alignment wrapText="1"/>
    </xf>
    <xf numFmtId="0" fontId="0" fillId="1262" borderId="0" xfId="0" applyFill="1" applyAlignment="1">
      <alignment wrapText="1"/>
    </xf>
    <xf numFmtId="0" fontId="0" fillId="1263" borderId="0" xfId="0" applyFill="1" applyAlignment="1">
      <alignment wrapText="1"/>
    </xf>
    <xf numFmtId="0" fontId="0" fillId="1264" borderId="0" xfId="0" applyFill="1" applyAlignment="1">
      <alignment wrapText="1"/>
    </xf>
    <xf numFmtId="0" fontId="0" fillId="1265" borderId="0" xfId="0" applyFill="1" applyAlignment="1">
      <alignment wrapText="1"/>
    </xf>
    <xf numFmtId="0" fontId="0" fillId="1266" borderId="0" xfId="0" applyFill="1" applyAlignment="1">
      <alignment wrapText="1"/>
    </xf>
    <xf numFmtId="0" fontId="0" fillId="1267" borderId="0" xfId="0" applyFill="1" applyAlignment="1">
      <alignment wrapText="1"/>
    </xf>
    <xf numFmtId="0" fontId="0" fillId="1268" borderId="0" xfId="0" applyFill="1" applyAlignment="1">
      <alignment wrapText="1"/>
    </xf>
    <xf numFmtId="0" fontId="0" fillId="1269" borderId="0" xfId="0" applyFill="1" applyAlignment="1">
      <alignment wrapText="1"/>
    </xf>
    <xf numFmtId="0" fontId="0" fillId="1270" borderId="0" xfId="0" applyFill="1" applyAlignment="1">
      <alignment wrapText="1"/>
    </xf>
    <xf numFmtId="0" fontId="0" fillId="1271" borderId="0" xfId="0" applyFill="1" applyAlignment="1">
      <alignment wrapText="1"/>
    </xf>
    <xf numFmtId="0" fontId="0" fillId="1272" borderId="0" xfId="0" applyFill="1" applyAlignment="1">
      <alignment wrapText="1"/>
    </xf>
    <xf numFmtId="0" fontId="0" fillId="1273" borderId="0" xfId="0" applyFill="1" applyAlignment="1">
      <alignment wrapText="1"/>
    </xf>
    <xf numFmtId="0" fontId="0" fillId="1274" borderId="0" xfId="0" applyFill="1" applyAlignment="1">
      <alignment wrapText="1"/>
    </xf>
    <xf numFmtId="0" fontId="0" fillId="1275" borderId="0" xfId="0" applyFill="1" applyAlignment="1">
      <alignment wrapText="1"/>
    </xf>
    <xf numFmtId="0" fontId="0" fillId="1276" borderId="0" xfId="0" applyFill="1" applyAlignment="1">
      <alignment wrapText="1"/>
    </xf>
    <xf numFmtId="0" fontId="0" fillId="1277" borderId="0" xfId="0" applyFill="1" applyAlignment="1">
      <alignment wrapText="1"/>
    </xf>
    <xf numFmtId="0" fontId="0" fillId="1278" borderId="0" xfId="0" applyFill="1" applyAlignment="1">
      <alignment wrapText="1"/>
    </xf>
    <xf numFmtId="0" fontId="0" fillId="1279" borderId="0" xfId="0" applyFill="1" applyAlignment="1">
      <alignment wrapText="1"/>
    </xf>
    <xf numFmtId="0" fontId="0" fillId="1280" borderId="0" xfId="0" applyFill="1" applyAlignment="1">
      <alignment wrapText="1"/>
    </xf>
    <xf numFmtId="0" fontId="0" fillId="1281" borderId="0" xfId="0" applyFill="1" applyAlignment="1">
      <alignment wrapText="1"/>
    </xf>
    <xf numFmtId="0" fontId="0" fillId="1282" borderId="0" xfId="0" applyFill="1" applyAlignment="1">
      <alignment wrapText="1"/>
    </xf>
    <xf numFmtId="0" fontId="0" fillId="1283" borderId="0" xfId="0" applyFill="1" applyAlignment="1">
      <alignment wrapText="1"/>
    </xf>
    <xf numFmtId="0" fontId="0" fillId="1284" borderId="0" xfId="0" applyFill="1" applyAlignment="1">
      <alignment wrapText="1"/>
    </xf>
    <xf numFmtId="0" fontId="0" fillId="1285" borderId="0" xfId="0" applyFill="1" applyAlignment="1">
      <alignment wrapText="1"/>
    </xf>
    <xf numFmtId="0" fontId="0" fillId="1286" borderId="0" xfId="0" applyFill="1" applyAlignment="1">
      <alignment wrapText="1"/>
    </xf>
    <xf numFmtId="0" fontId="0" fillId="1287" borderId="0" xfId="0" applyFill="1" applyAlignment="1">
      <alignment wrapText="1"/>
    </xf>
    <xf numFmtId="0" fontId="0" fillId="1288" borderId="0" xfId="0" applyFill="1" applyAlignment="1">
      <alignment wrapText="1"/>
    </xf>
    <xf numFmtId="0" fontId="0" fillId="1289" borderId="0" xfId="0" applyFill="1" applyAlignment="1">
      <alignment wrapText="1"/>
    </xf>
    <xf numFmtId="0" fontId="0" fillId="1290" borderId="0" xfId="0" applyFill="1" applyAlignment="1">
      <alignment wrapText="1"/>
    </xf>
    <xf numFmtId="0" fontId="0" fillId="1291" borderId="0" xfId="0" applyFill="1" applyAlignment="1">
      <alignment wrapText="1"/>
    </xf>
    <xf numFmtId="0" fontId="0" fillId="1292" borderId="0" xfId="0" applyFill="1" applyAlignment="1">
      <alignment wrapText="1"/>
    </xf>
    <xf numFmtId="0" fontId="0" fillId="1293" borderId="0" xfId="0" applyFill="1" applyAlignment="1">
      <alignment wrapText="1"/>
    </xf>
    <xf numFmtId="0" fontId="0" fillId="1294" borderId="0" xfId="0" applyFill="1" applyAlignment="1">
      <alignment wrapText="1"/>
    </xf>
    <xf numFmtId="0" fontId="0" fillId="1295" borderId="0" xfId="0" applyFill="1" applyAlignment="1">
      <alignment wrapText="1"/>
    </xf>
    <xf numFmtId="0" fontId="0" fillId="1296" borderId="0" xfId="0" applyFill="1" applyAlignment="1">
      <alignment wrapText="1"/>
    </xf>
    <xf numFmtId="0" fontId="0" fillId="1297" borderId="0" xfId="0" applyFill="1" applyAlignment="1">
      <alignment wrapText="1"/>
    </xf>
    <xf numFmtId="0" fontId="0" fillId="1298" borderId="0" xfId="0" applyFill="1" applyAlignment="1">
      <alignment wrapText="1"/>
    </xf>
    <xf numFmtId="0" fontId="0" fillId="1299" borderId="0" xfId="0" applyFill="1" applyAlignment="1">
      <alignment wrapText="1"/>
    </xf>
    <xf numFmtId="0" fontId="0" fillId="1300" borderId="0" xfId="0" applyFill="1" applyAlignment="1">
      <alignment wrapText="1"/>
    </xf>
    <xf numFmtId="0" fontId="0" fillId="1301" borderId="0" xfId="0" applyFill="1" applyAlignment="1">
      <alignment wrapText="1"/>
    </xf>
    <xf numFmtId="0" fontId="0" fillId="1302" borderId="0" xfId="0" applyFill="1" applyAlignment="1">
      <alignment wrapText="1"/>
    </xf>
    <xf numFmtId="0" fontId="0" fillId="1303" borderId="0" xfId="0" applyFill="1" applyAlignment="1">
      <alignment wrapText="1"/>
    </xf>
    <xf numFmtId="0" fontId="0" fillId="1304" borderId="0" xfId="0" applyFill="1" applyAlignment="1">
      <alignment wrapText="1"/>
    </xf>
    <xf numFmtId="0" fontId="0" fillId="1305" borderId="0" xfId="0" applyFill="1" applyAlignment="1">
      <alignment wrapText="1"/>
    </xf>
    <xf numFmtId="0" fontId="0" fillId="1306" borderId="0" xfId="0" applyFill="1" applyAlignment="1">
      <alignment wrapText="1"/>
    </xf>
    <xf numFmtId="0" fontId="0" fillId="1307" borderId="0" xfId="0" applyFill="1" applyAlignment="1">
      <alignment wrapText="1"/>
    </xf>
    <xf numFmtId="0" fontId="0" fillId="1308" borderId="0" xfId="0" applyFill="1" applyAlignment="1">
      <alignment wrapText="1"/>
    </xf>
    <xf numFmtId="0" fontId="0" fillId="1309" borderId="0" xfId="0" applyFill="1" applyAlignment="1">
      <alignment wrapText="1"/>
    </xf>
    <xf numFmtId="0" fontId="0" fillId="1310" borderId="0" xfId="0" applyFill="1" applyAlignment="1">
      <alignment wrapText="1"/>
    </xf>
    <xf numFmtId="0" fontId="0" fillId="1311" borderId="0" xfId="0" applyFill="1" applyAlignment="1">
      <alignment wrapText="1"/>
    </xf>
    <xf numFmtId="0" fontId="0" fillId="1312" borderId="0" xfId="0" applyFill="1" applyAlignment="1">
      <alignment wrapText="1"/>
    </xf>
    <xf numFmtId="0" fontId="0" fillId="1313" borderId="0" xfId="0" applyFill="1" applyAlignment="1">
      <alignment wrapText="1"/>
    </xf>
    <xf numFmtId="0" fontId="0" fillId="1314" borderId="0" xfId="0" applyFill="1" applyAlignment="1">
      <alignment wrapText="1"/>
    </xf>
    <xf numFmtId="0" fontId="0" fillId="1315" borderId="0" xfId="0" applyFill="1" applyAlignment="1">
      <alignment wrapText="1"/>
    </xf>
    <xf numFmtId="0" fontId="0" fillId="1316" borderId="0" xfId="0" applyFill="1" applyAlignment="1">
      <alignment wrapText="1"/>
    </xf>
    <xf numFmtId="0" fontId="0" fillId="1317" borderId="0" xfId="0" applyFill="1" applyAlignment="1">
      <alignment wrapText="1"/>
    </xf>
    <xf numFmtId="0" fontId="0" fillId="1318" borderId="0" xfId="0" applyFill="1" applyAlignment="1">
      <alignment wrapText="1"/>
    </xf>
    <xf numFmtId="0" fontId="0" fillId="1319" borderId="0" xfId="0" applyFill="1" applyAlignment="1">
      <alignment wrapText="1"/>
    </xf>
    <xf numFmtId="0" fontId="0" fillId="1320" borderId="0" xfId="0" applyFill="1" applyAlignment="1">
      <alignment wrapText="1"/>
    </xf>
    <xf numFmtId="0" fontId="0" fillId="1321" borderId="0" xfId="0" applyFill="1" applyAlignment="1">
      <alignment wrapText="1"/>
    </xf>
    <xf numFmtId="0" fontId="0" fillId="1322" borderId="0" xfId="0" applyFill="1" applyAlignment="1">
      <alignment wrapText="1"/>
    </xf>
    <xf numFmtId="0" fontId="0" fillId="1323" borderId="0" xfId="0" applyFill="1" applyAlignment="1">
      <alignment wrapText="1"/>
    </xf>
    <xf numFmtId="0" fontId="0" fillId="1324" borderId="0" xfId="0" applyFill="1" applyAlignment="1">
      <alignment wrapText="1"/>
    </xf>
    <xf numFmtId="0" fontId="0" fillId="1325" borderId="0" xfId="0" applyFill="1" applyAlignment="1">
      <alignment wrapText="1"/>
    </xf>
    <xf numFmtId="0" fontId="0" fillId="1326" borderId="0" xfId="0" applyFill="1" applyAlignment="1">
      <alignment wrapText="1"/>
    </xf>
    <xf numFmtId="0" fontId="0" fillId="1327" borderId="0" xfId="0" applyFill="1" applyAlignment="1">
      <alignment wrapText="1"/>
    </xf>
    <xf numFmtId="0" fontId="0" fillId="1328" borderId="0" xfId="0" applyFill="1" applyAlignment="1">
      <alignment wrapText="1"/>
    </xf>
    <xf numFmtId="0" fontId="0" fillId="1329" borderId="0" xfId="0" applyFill="1" applyAlignment="1">
      <alignment wrapText="1"/>
    </xf>
    <xf numFmtId="0" fontId="0" fillId="1330" borderId="0" xfId="0" applyFill="1" applyAlignment="1">
      <alignment wrapText="1"/>
    </xf>
    <xf numFmtId="0" fontId="0" fillId="1331" borderId="0" xfId="0" applyFill="1" applyAlignment="1">
      <alignment wrapText="1"/>
    </xf>
    <xf numFmtId="0" fontId="0" fillId="1332" borderId="0" xfId="0" applyFill="1" applyAlignment="1">
      <alignment wrapText="1"/>
    </xf>
    <xf numFmtId="0" fontId="0" fillId="1333" borderId="0" xfId="0" applyFill="1" applyAlignment="1">
      <alignment wrapText="1"/>
    </xf>
    <xf numFmtId="0" fontId="0" fillId="1334" borderId="0" xfId="0" applyFill="1" applyAlignment="1">
      <alignment wrapText="1"/>
    </xf>
    <xf numFmtId="0" fontId="0" fillId="1335" borderId="0" xfId="0" applyFill="1" applyAlignment="1">
      <alignment wrapText="1"/>
    </xf>
    <xf numFmtId="0" fontId="0" fillId="1336" borderId="0" xfId="0" applyFill="1" applyAlignment="1">
      <alignment wrapText="1"/>
    </xf>
    <xf numFmtId="0" fontId="0" fillId="1337" borderId="0" xfId="0" applyFill="1" applyAlignment="1">
      <alignment wrapText="1"/>
    </xf>
    <xf numFmtId="0" fontId="0" fillId="1338" borderId="0" xfId="0" applyFill="1" applyAlignment="1">
      <alignment wrapText="1"/>
    </xf>
    <xf numFmtId="0" fontId="0" fillId="1339" borderId="0" xfId="0" applyFill="1" applyAlignment="1">
      <alignment wrapText="1"/>
    </xf>
    <xf numFmtId="0" fontId="0" fillId="1340" borderId="0" xfId="0" applyFill="1" applyAlignment="1">
      <alignment wrapText="1"/>
    </xf>
    <xf numFmtId="0" fontId="0" fillId="1341" borderId="0" xfId="0" applyFill="1" applyAlignment="1">
      <alignment wrapText="1"/>
    </xf>
    <xf numFmtId="0" fontId="0" fillId="1342" borderId="0" xfId="0" applyFill="1" applyAlignment="1">
      <alignment wrapText="1"/>
    </xf>
    <xf numFmtId="0" fontId="0" fillId="1343" borderId="0" xfId="0" applyFill="1" applyAlignment="1">
      <alignment wrapText="1"/>
    </xf>
    <xf numFmtId="0" fontId="0" fillId="1344" borderId="0" xfId="0" applyFill="1" applyAlignment="1">
      <alignment wrapText="1"/>
    </xf>
    <xf numFmtId="0" fontId="0" fillId="1345" borderId="0" xfId="0" applyFill="1" applyAlignment="1">
      <alignment wrapText="1"/>
    </xf>
    <xf numFmtId="0" fontId="0" fillId="1346" borderId="0" xfId="0" applyFill="1" applyAlignment="1">
      <alignment wrapText="1"/>
    </xf>
    <xf numFmtId="0" fontId="0" fillId="1347" borderId="0" xfId="0" applyFill="1" applyAlignment="1">
      <alignment wrapText="1"/>
    </xf>
    <xf numFmtId="0" fontId="0" fillId="1348" borderId="0" xfId="0" applyFill="1" applyAlignment="1">
      <alignment wrapText="1"/>
    </xf>
    <xf numFmtId="0" fontId="0" fillId="1349" borderId="0" xfId="0" applyFill="1" applyAlignment="1">
      <alignment wrapText="1"/>
    </xf>
    <xf numFmtId="0" fontId="0" fillId="1350" borderId="0" xfId="0" applyFill="1" applyAlignment="1">
      <alignment wrapText="1"/>
    </xf>
    <xf numFmtId="0" fontId="0" fillId="1351" borderId="0" xfId="0" applyFill="1" applyAlignment="1">
      <alignment wrapText="1"/>
    </xf>
    <xf numFmtId="0" fontId="0" fillId="1352" borderId="0" xfId="0" applyFill="1" applyAlignment="1">
      <alignment wrapText="1"/>
    </xf>
    <xf numFmtId="0" fontId="0" fillId="1353" borderId="0" xfId="0" applyFill="1" applyAlignment="1">
      <alignment wrapText="1"/>
    </xf>
    <xf numFmtId="0" fontId="0" fillId="1354" borderId="0" xfId="0" applyFill="1" applyAlignment="1">
      <alignment wrapText="1"/>
    </xf>
    <xf numFmtId="0" fontId="0" fillId="1355" borderId="0" xfId="0" applyFill="1" applyAlignment="1">
      <alignment wrapText="1"/>
    </xf>
    <xf numFmtId="0" fontId="0" fillId="1356" borderId="0" xfId="0" applyFill="1" applyAlignment="1">
      <alignment wrapText="1"/>
    </xf>
    <xf numFmtId="0" fontId="0" fillId="1357" borderId="0" xfId="0" applyFill="1" applyAlignment="1">
      <alignment wrapText="1"/>
    </xf>
    <xf numFmtId="0" fontId="0" fillId="1358" borderId="0" xfId="0" applyFill="1" applyAlignment="1">
      <alignment wrapText="1"/>
    </xf>
    <xf numFmtId="0" fontId="0" fillId="1359" borderId="0" xfId="0" applyFill="1" applyAlignment="1">
      <alignment wrapText="1"/>
    </xf>
    <xf numFmtId="0" fontId="0" fillId="1360" borderId="0" xfId="0" applyFill="1" applyAlignment="1">
      <alignment wrapText="1"/>
    </xf>
    <xf numFmtId="0" fontId="0" fillId="1361" borderId="0" xfId="0" applyFill="1" applyAlignment="1">
      <alignment wrapText="1"/>
    </xf>
    <xf numFmtId="0" fontId="0" fillId="1362" borderId="0" xfId="0" applyFill="1" applyAlignment="1">
      <alignment wrapText="1"/>
    </xf>
    <xf numFmtId="0" fontId="0" fillId="1363" borderId="0" xfId="0" applyFill="1" applyAlignment="1">
      <alignment wrapText="1"/>
    </xf>
    <xf numFmtId="0" fontId="0" fillId="1364" borderId="0" xfId="0" applyFill="1" applyAlignment="1">
      <alignment wrapText="1"/>
    </xf>
    <xf numFmtId="0" fontId="0" fillId="1365" borderId="0" xfId="0" applyFill="1" applyAlignment="1">
      <alignment wrapText="1"/>
    </xf>
    <xf numFmtId="0" fontId="0" fillId="1366" borderId="0" xfId="0" applyFill="1" applyAlignment="1">
      <alignment wrapText="1"/>
    </xf>
    <xf numFmtId="0" fontId="0" fillId="1367" borderId="0" xfId="0" applyFill="1" applyAlignment="1">
      <alignment wrapText="1"/>
    </xf>
    <xf numFmtId="0" fontId="0" fillId="1368" borderId="0" xfId="0" applyFill="1" applyAlignment="1">
      <alignment wrapText="1"/>
    </xf>
    <xf numFmtId="0" fontId="0" fillId="1369" borderId="0" xfId="0" applyFill="1" applyAlignment="1">
      <alignment wrapText="1"/>
    </xf>
    <xf numFmtId="0" fontId="0" fillId="1370" borderId="0" xfId="0" applyFill="1" applyAlignment="1">
      <alignment wrapText="1"/>
    </xf>
    <xf numFmtId="0" fontId="0" fillId="84" borderId="0" xfId="0" applyFill="1" applyAlignment="1">
      <alignment wrapText="1"/>
    </xf>
    <xf numFmtId="0" fontId="0" fillId="1371" borderId="0" xfId="0" applyFill="1" applyAlignment="1">
      <alignment wrapText="1"/>
    </xf>
    <xf numFmtId="0" fontId="0" fillId="1372" borderId="0" xfId="0" applyFill="1" applyAlignment="1">
      <alignment wrapText="1"/>
    </xf>
    <xf numFmtId="0" fontId="0" fillId="1373" borderId="0" xfId="0" applyFill="1" applyAlignment="1">
      <alignment wrapText="1"/>
    </xf>
    <xf numFmtId="0" fontId="0" fillId="1374" borderId="0" xfId="0" applyFill="1" applyAlignment="1">
      <alignment wrapText="1"/>
    </xf>
    <xf numFmtId="0" fontId="0" fillId="1375" borderId="0" xfId="0" applyFill="1" applyAlignment="1">
      <alignment wrapText="1"/>
    </xf>
    <xf numFmtId="0" fontId="0" fillId="1376" borderId="0" xfId="0" applyFill="1" applyAlignment="1">
      <alignment wrapText="1"/>
    </xf>
    <xf numFmtId="0" fontId="0" fillId="1377" borderId="0" xfId="0" applyFill="1" applyAlignment="1">
      <alignment wrapText="1"/>
    </xf>
    <xf numFmtId="0" fontId="0" fillId="1378" borderId="0" xfId="0" applyFill="1" applyAlignment="1">
      <alignment wrapText="1"/>
    </xf>
    <xf numFmtId="0" fontId="0" fillId="1379" borderId="0" xfId="0" applyFill="1" applyAlignment="1">
      <alignment wrapText="1"/>
    </xf>
    <xf numFmtId="0" fontId="0" fillId="1380" borderId="0" xfId="0" applyFill="1" applyAlignment="1">
      <alignment wrapText="1"/>
    </xf>
    <xf numFmtId="0" fontId="0" fillId="1381" borderId="0" xfId="0" applyFill="1" applyAlignment="1">
      <alignment wrapText="1"/>
    </xf>
    <xf numFmtId="0" fontId="0" fillId="1382" borderId="0" xfId="0" applyFill="1" applyAlignment="1">
      <alignment wrapText="1"/>
    </xf>
    <xf numFmtId="0" fontId="0" fillId="1383" borderId="0" xfId="0" applyFill="1" applyAlignment="1">
      <alignment wrapText="1"/>
    </xf>
    <xf numFmtId="0" fontId="0" fillId="1384" borderId="0" xfId="0" applyFill="1" applyAlignment="1">
      <alignment wrapText="1"/>
    </xf>
    <xf numFmtId="0" fontId="0" fillId="1385" borderId="0" xfId="0" applyFill="1" applyAlignment="1">
      <alignment wrapText="1"/>
    </xf>
    <xf numFmtId="0" fontId="0" fillId="1386" borderId="0" xfId="0" applyFill="1" applyAlignment="1">
      <alignment wrapText="1"/>
    </xf>
    <xf numFmtId="0" fontId="0" fillId="1387" borderId="0" xfId="0" applyFill="1" applyAlignment="1">
      <alignment wrapText="1"/>
    </xf>
    <xf numFmtId="0" fontId="0" fillId="1388" borderId="0" xfId="0" applyFill="1" applyAlignment="1">
      <alignment wrapText="1"/>
    </xf>
    <xf numFmtId="0" fontId="0" fillId="1389" borderId="0" xfId="0" applyFill="1" applyAlignment="1">
      <alignment wrapText="1"/>
    </xf>
    <xf numFmtId="0" fontId="0" fillId="1390" borderId="0" xfId="0" applyFill="1" applyAlignment="1">
      <alignment wrapText="1"/>
    </xf>
    <xf numFmtId="0" fontId="0" fillId="1391" borderId="0" xfId="0" applyFill="1" applyAlignment="1">
      <alignment wrapText="1"/>
    </xf>
    <xf numFmtId="0" fontId="0" fillId="1392" borderId="0" xfId="0" applyFill="1" applyAlignment="1">
      <alignment wrapText="1"/>
    </xf>
    <xf numFmtId="0" fontId="0" fillId="18" borderId="0" xfId="0" applyFill="1" applyAlignment="1">
      <alignment wrapText="1"/>
    </xf>
    <xf numFmtId="0" fontId="0" fillId="1393" borderId="0" xfId="0" applyFill="1" applyAlignment="1">
      <alignment wrapText="1"/>
    </xf>
    <xf numFmtId="0" fontId="0" fillId="1394" borderId="0" xfId="0" applyFill="1" applyAlignment="1">
      <alignment wrapText="1"/>
    </xf>
    <xf numFmtId="0" fontId="0" fillId="1395" borderId="0" xfId="0" applyFill="1" applyAlignment="1">
      <alignment wrapText="1"/>
    </xf>
    <xf numFmtId="0" fontId="0" fillId="1396" borderId="0" xfId="0" applyFill="1" applyAlignment="1">
      <alignment wrapText="1"/>
    </xf>
    <xf numFmtId="0" fontId="0" fillId="1397" borderId="0" xfId="0" applyFill="1" applyAlignment="1">
      <alignment wrapText="1"/>
    </xf>
    <xf numFmtId="0" fontId="0" fillId="1398" borderId="0" xfId="0" applyFill="1" applyAlignment="1">
      <alignment wrapText="1"/>
    </xf>
    <xf numFmtId="0" fontId="0" fillId="1399" borderId="0" xfId="0" applyFill="1" applyAlignment="1">
      <alignment wrapText="1"/>
    </xf>
    <xf numFmtId="0" fontId="0" fillId="1400" borderId="0" xfId="0" applyFill="1" applyAlignment="1">
      <alignment wrapText="1"/>
    </xf>
    <xf numFmtId="0" fontId="0" fillId="1401" borderId="0" xfId="0" applyFill="1" applyAlignment="1">
      <alignment wrapText="1"/>
    </xf>
    <xf numFmtId="0" fontId="0" fillId="1402" borderId="0" xfId="0" applyFill="1" applyAlignment="1">
      <alignment wrapText="1"/>
    </xf>
    <xf numFmtId="0" fontId="0" fillId="1403" borderId="0" xfId="0" applyFill="1" applyAlignment="1">
      <alignment wrapText="1"/>
    </xf>
    <xf numFmtId="0" fontId="0" fillId="1404" borderId="0" xfId="0" applyFill="1" applyAlignment="1">
      <alignment wrapText="1"/>
    </xf>
    <xf numFmtId="0" fontId="0" fillId="1405" borderId="0" xfId="0" applyFill="1" applyAlignment="1">
      <alignment wrapText="1"/>
    </xf>
    <xf numFmtId="0" fontId="0" fillId="1406" borderId="0" xfId="0" applyFill="1" applyAlignment="1">
      <alignment wrapText="1"/>
    </xf>
    <xf numFmtId="0" fontId="0" fillId="1407" borderId="0" xfId="0" applyFill="1" applyAlignment="1">
      <alignment wrapText="1"/>
    </xf>
    <xf numFmtId="0" fontId="0" fillId="1408" borderId="0" xfId="0" applyFill="1" applyAlignment="1">
      <alignment wrapText="1"/>
    </xf>
    <xf numFmtId="0" fontId="0" fillId="1409" borderId="0" xfId="0" applyFill="1" applyAlignment="1">
      <alignment wrapText="1"/>
    </xf>
    <xf numFmtId="0" fontId="0" fillId="1410" borderId="0" xfId="0" applyFill="1" applyAlignment="1">
      <alignment wrapText="1"/>
    </xf>
    <xf numFmtId="0" fontId="0" fillId="1411" borderId="0" xfId="0" applyFill="1" applyAlignment="1">
      <alignment wrapText="1"/>
    </xf>
    <xf numFmtId="0" fontId="0" fillId="1412" borderId="0" xfId="0" applyFill="1" applyAlignment="1">
      <alignment wrapText="1"/>
    </xf>
    <xf numFmtId="0" fontId="0" fillId="1413" borderId="0" xfId="0" applyFill="1" applyAlignment="1">
      <alignment wrapText="1"/>
    </xf>
    <xf numFmtId="0" fontId="0" fillId="22" borderId="0" xfId="0" applyFill="1" applyAlignment="1">
      <alignment wrapText="1"/>
    </xf>
    <xf numFmtId="0" fontId="0" fillId="1414" borderId="0" xfId="0" applyFill="1" applyAlignment="1">
      <alignment wrapText="1"/>
    </xf>
    <xf numFmtId="0" fontId="0" fillId="1415" borderId="0" xfId="0" applyFill="1" applyAlignment="1">
      <alignment wrapText="1"/>
    </xf>
    <xf numFmtId="0" fontId="0" fillId="1416" borderId="0" xfId="0" applyFill="1" applyAlignment="1">
      <alignment wrapText="1"/>
    </xf>
    <xf numFmtId="0" fontId="0" fillId="1417" borderId="0" xfId="0" applyFill="1" applyAlignment="1">
      <alignment wrapText="1"/>
    </xf>
    <xf numFmtId="0" fontId="0" fillId="1418" borderId="0" xfId="0" applyFill="1" applyAlignment="1">
      <alignment wrapText="1"/>
    </xf>
    <xf numFmtId="0" fontId="0" fillId="1419" borderId="0" xfId="0" applyFill="1" applyAlignment="1">
      <alignment wrapText="1"/>
    </xf>
    <xf numFmtId="0" fontId="0" fillId="1420" borderId="0" xfId="0" applyFill="1" applyAlignment="1">
      <alignment wrapText="1"/>
    </xf>
    <xf numFmtId="0" fontId="0" fillId="1421" borderId="0" xfId="0" applyFill="1" applyAlignment="1">
      <alignment wrapText="1"/>
    </xf>
    <xf numFmtId="0" fontId="0" fillId="1422" borderId="0" xfId="0" applyFill="1" applyAlignment="1">
      <alignment wrapText="1"/>
    </xf>
    <xf numFmtId="0" fontId="0" fillId="1423" borderId="0" xfId="0" applyFill="1" applyAlignment="1">
      <alignment wrapText="1"/>
    </xf>
    <xf numFmtId="0" fontId="0" fillId="1424" borderId="0" xfId="0" applyFill="1" applyAlignment="1">
      <alignment wrapText="1"/>
    </xf>
    <xf numFmtId="0" fontId="0" fillId="1425" borderId="0" xfId="0" applyFill="1" applyAlignment="1">
      <alignment wrapText="1"/>
    </xf>
    <xf numFmtId="0" fontId="0" fillId="1426" borderId="0" xfId="0" applyFill="1" applyAlignment="1">
      <alignment wrapText="1"/>
    </xf>
    <xf numFmtId="0" fontId="0" fillId="1427" borderId="0" xfId="0" applyFill="1" applyAlignment="1">
      <alignment wrapText="1"/>
    </xf>
    <xf numFmtId="0" fontId="0" fillId="1428" borderId="0" xfId="0" applyFill="1" applyAlignment="1">
      <alignment wrapText="1"/>
    </xf>
    <xf numFmtId="0" fontId="0" fillId="1429" borderId="0" xfId="0" applyFill="1" applyAlignment="1">
      <alignment wrapText="1"/>
    </xf>
    <xf numFmtId="0" fontId="0" fillId="1430" borderId="0" xfId="0" applyFill="1" applyAlignment="1">
      <alignment wrapText="1"/>
    </xf>
    <xf numFmtId="0" fontId="0" fillId="1431" borderId="0" xfId="0" applyFill="1" applyAlignment="1">
      <alignment wrapText="1"/>
    </xf>
    <xf numFmtId="0" fontId="0" fillId="1432" borderId="0" xfId="0" applyFill="1" applyAlignment="1">
      <alignment wrapText="1"/>
    </xf>
    <xf numFmtId="0" fontId="0" fillId="1433" borderId="0" xfId="0" applyFill="1" applyAlignment="1">
      <alignment wrapText="1"/>
    </xf>
    <xf numFmtId="0" fontId="0" fillId="1434" borderId="0" xfId="0" applyFill="1" applyAlignment="1">
      <alignment wrapText="1"/>
    </xf>
    <xf numFmtId="0" fontId="0" fillId="1435" borderId="0" xfId="0" applyFill="1" applyAlignment="1">
      <alignment wrapText="1"/>
    </xf>
    <xf numFmtId="0" fontId="0" fillId="1436" borderId="0" xfId="0" applyFill="1" applyAlignment="1">
      <alignment wrapText="1"/>
    </xf>
    <xf numFmtId="0" fontId="0" fillId="1437" borderId="0" xfId="0" applyFill="1" applyAlignment="1">
      <alignment wrapText="1"/>
    </xf>
    <xf numFmtId="0" fontId="0" fillId="1438" borderId="0" xfId="0" applyFill="1" applyAlignment="1">
      <alignment wrapText="1"/>
    </xf>
    <xf numFmtId="0" fontId="0" fillId="1439" borderId="0" xfId="0" applyFill="1" applyAlignment="1">
      <alignment wrapText="1"/>
    </xf>
    <xf numFmtId="0" fontId="0" fillId="1440" borderId="0" xfId="0" applyFill="1" applyAlignment="1">
      <alignment wrapText="1"/>
    </xf>
    <xf numFmtId="0" fontId="0" fillId="1441" borderId="0" xfId="0" applyFill="1" applyAlignment="1">
      <alignment wrapText="1"/>
    </xf>
    <xf numFmtId="0" fontId="0" fillId="1442" borderId="0" xfId="0" applyFill="1" applyAlignment="1">
      <alignment wrapText="1"/>
    </xf>
    <xf numFmtId="0" fontId="0" fillId="78" borderId="0" xfId="0" applyFill="1" applyAlignment="1">
      <alignment wrapText="1"/>
    </xf>
    <xf numFmtId="0" fontId="0" fillId="1443" borderId="0" xfId="0" applyFill="1" applyAlignment="1">
      <alignment wrapText="1"/>
    </xf>
    <xf numFmtId="0" fontId="0" fillId="1444" borderId="0" xfId="0" applyFill="1" applyAlignment="1">
      <alignment wrapText="1"/>
    </xf>
    <xf numFmtId="0" fontId="0" fillId="1445" borderId="0" xfId="0" applyFill="1" applyAlignment="1">
      <alignment wrapText="1"/>
    </xf>
    <xf numFmtId="0" fontId="0" fillId="1446" borderId="0" xfId="0" applyFill="1" applyAlignment="1">
      <alignment wrapText="1"/>
    </xf>
    <xf numFmtId="0" fontId="0" fillId="1447" borderId="0" xfId="0" applyFill="1" applyAlignment="1">
      <alignment wrapText="1"/>
    </xf>
    <xf numFmtId="0" fontId="0" fillId="1448" borderId="0" xfId="0" applyFill="1" applyAlignment="1">
      <alignment wrapText="1"/>
    </xf>
    <xf numFmtId="0" fontId="0" fillId="1449" borderId="0" xfId="0" applyFill="1" applyAlignment="1">
      <alignment wrapText="1"/>
    </xf>
    <xf numFmtId="0" fontId="0" fillId="51" borderId="0" xfId="0" applyFill="1" applyAlignment="1">
      <alignment wrapText="1"/>
    </xf>
    <xf numFmtId="0" fontId="0" fillId="1450" borderId="0" xfId="0" applyFill="1" applyAlignment="1">
      <alignment wrapText="1"/>
    </xf>
    <xf numFmtId="0" fontId="0" fillId="1451" borderId="0" xfId="0" applyFill="1" applyAlignment="1">
      <alignment wrapText="1"/>
    </xf>
    <xf numFmtId="0" fontId="0" fillId="1452" borderId="0" xfId="0" applyFill="1" applyAlignment="1">
      <alignment wrapText="1"/>
    </xf>
    <xf numFmtId="0" fontId="0" fillId="1453" borderId="0" xfId="0" applyFill="1" applyAlignment="1">
      <alignment wrapText="1"/>
    </xf>
    <xf numFmtId="0" fontId="0" fillId="1454" borderId="0" xfId="0" applyFill="1" applyAlignment="1">
      <alignment wrapText="1"/>
    </xf>
    <xf numFmtId="0" fontId="0" fillId="1455" borderId="0" xfId="0" applyFill="1" applyAlignment="1">
      <alignment wrapText="1"/>
    </xf>
    <xf numFmtId="0" fontId="0" fillId="1456" borderId="0" xfId="0" applyFill="1" applyAlignment="1">
      <alignment wrapText="1"/>
    </xf>
    <xf numFmtId="0" fontId="0" fillId="1457" borderId="0" xfId="0" applyFill="1" applyAlignment="1">
      <alignment wrapText="1"/>
    </xf>
    <xf numFmtId="0" fontId="0" fillId="1458" borderId="0" xfId="0" applyFill="1" applyAlignment="1">
      <alignment wrapText="1"/>
    </xf>
    <xf numFmtId="0" fontId="0" fillId="1459" borderId="0" xfId="0" applyFill="1" applyAlignment="1">
      <alignment wrapText="1"/>
    </xf>
    <xf numFmtId="0" fontId="0" fillId="1460" borderId="0" xfId="0" applyFill="1" applyAlignment="1">
      <alignment wrapText="1"/>
    </xf>
    <xf numFmtId="0" fontId="0" fillId="1461" borderId="0" xfId="0" applyFill="1" applyAlignment="1">
      <alignment wrapText="1"/>
    </xf>
    <xf numFmtId="0" fontId="0" fillId="1462" borderId="0" xfId="0" applyFill="1" applyAlignment="1">
      <alignment wrapText="1"/>
    </xf>
    <xf numFmtId="0" fontId="0" fillId="1463" borderId="0" xfId="0" applyFill="1" applyAlignment="1">
      <alignment wrapText="1"/>
    </xf>
    <xf numFmtId="0" fontId="0" fillId="1464" borderId="0" xfId="0" applyFill="1" applyAlignment="1">
      <alignment wrapText="1"/>
    </xf>
    <xf numFmtId="0" fontId="0" fillId="1465" borderId="0" xfId="0" applyFill="1" applyAlignment="1">
      <alignment wrapText="1"/>
    </xf>
    <xf numFmtId="0" fontId="0" fillId="1466" borderId="0" xfId="0" applyFill="1" applyAlignment="1">
      <alignment wrapText="1"/>
    </xf>
    <xf numFmtId="0" fontId="0" fillId="1467" borderId="0" xfId="0" applyFill="1" applyAlignment="1">
      <alignment wrapText="1"/>
    </xf>
    <xf numFmtId="0" fontId="0" fillId="1468" borderId="0" xfId="0" applyFill="1" applyAlignment="1">
      <alignment wrapText="1"/>
    </xf>
    <xf numFmtId="0" fontId="0" fillId="1469" borderId="0" xfId="0" applyFill="1" applyAlignment="1">
      <alignment wrapText="1"/>
    </xf>
    <xf numFmtId="0" fontId="0" fillId="1470" borderId="0" xfId="0" applyFill="1" applyAlignment="1">
      <alignment wrapText="1"/>
    </xf>
    <xf numFmtId="0" fontId="0" fillId="1471" borderId="0" xfId="0" applyFill="1" applyAlignment="1">
      <alignment wrapText="1"/>
    </xf>
    <xf numFmtId="0" fontId="0" fillId="1472" borderId="0" xfId="0" applyFill="1" applyAlignment="1">
      <alignment wrapText="1"/>
    </xf>
    <xf numFmtId="0" fontId="0" fillId="1473" borderId="0" xfId="0" applyFill="1" applyAlignment="1">
      <alignment wrapText="1"/>
    </xf>
    <xf numFmtId="0" fontId="0" fillId="1474" borderId="0" xfId="0" applyFill="1" applyAlignment="1">
      <alignment wrapText="1"/>
    </xf>
    <xf numFmtId="0" fontId="0" fillId="1475" borderId="0" xfId="0" applyFill="1" applyAlignment="1">
      <alignment wrapText="1"/>
    </xf>
    <xf numFmtId="0" fontId="0" fillId="81" borderId="0" xfId="0" applyFill="1" applyAlignment="1">
      <alignment wrapText="1"/>
    </xf>
    <xf numFmtId="0" fontId="0" fillId="1476" borderId="0" xfId="0" applyFill="1" applyAlignment="1">
      <alignment wrapText="1"/>
    </xf>
    <xf numFmtId="0" fontId="0" fillId="1477" borderId="0" xfId="0" applyFill="1" applyAlignment="1">
      <alignment wrapText="1"/>
    </xf>
    <xf numFmtId="0" fontId="0" fillId="1478" borderId="0" xfId="0" applyFill="1" applyAlignment="1">
      <alignment wrapText="1"/>
    </xf>
    <xf numFmtId="0" fontId="0" fillId="1479" borderId="0" xfId="0" applyFill="1" applyAlignment="1">
      <alignment wrapText="1"/>
    </xf>
    <xf numFmtId="0" fontId="0" fillId="87" borderId="0" xfId="0" applyFill="1" applyAlignment="1">
      <alignment wrapText="1"/>
    </xf>
    <xf numFmtId="0" fontId="0" fillId="1480" borderId="0" xfId="0" applyFill="1" applyAlignment="1">
      <alignment wrapText="1"/>
    </xf>
    <xf numFmtId="0" fontId="0" fillId="1481" borderId="0" xfId="0" applyFill="1" applyAlignment="1">
      <alignment wrapText="1"/>
    </xf>
    <xf numFmtId="0" fontId="0" fillId="1482" borderId="0" xfId="0" applyFill="1" applyAlignment="1">
      <alignment wrapText="1"/>
    </xf>
    <xf numFmtId="0" fontId="0" fillId="1483" borderId="0" xfId="0" applyFill="1" applyAlignment="1">
      <alignment wrapText="1"/>
    </xf>
    <xf numFmtId="0" fontId="0" fillId="1484" borderId="0" xfId="0" applyFill="1" applyAlignment="1">
      <alignment wrapText="1"/>
    </xf>
    <xf numFmtId="0" fontId="0" fillId="1485" borderId="0" xfId="0" applyFill="1" applyAlignment="1">
      <alignment wrapText="1"/>
    </xf>
    <xf numFmtId="0" fontId="0" fillId="1486" borderId="0" xfId="0" applyFill="1" applyAlignment="1">
      <alignment wrapText="1"/>
    </xf>
    <xf numFmtId="0" fontId="0" fillId="1487" borderId="0" xfId="0" applyFill="1" applyAlignment="1">
      <alignment wrapText="1"/>
    </xf>
    <xf numFmtId="0" fontId="0" fillId="1488" borderId="0" xfId="0" applyFill="1" applyAlignment="1">
      <alignment wrapText="1"/>
    </xf>
    <xf numFmtId="0" fontId="0" fillId="1489" borderId="0" xfId="0" applyFill="1" applyAlignment="1">
      <alignment wrapText="1"/>
    </xf>
    <xf numFmtId="0" fontId="0" fillId="1490" borderId="0" xfId="0" applyFill="1" applyAlignment="1">
      <alignment wrapText="1"/>
    </xf>
    <xf numFmtId="0" fontId="0" fillId="1491" borderId="0" xfId="0" applyFill="1" applyAlignment="1">
      <alignment wrapText="1"/>
    </xf>
    <xf numFmtId="0" fontId="0" fillId="1492" borderId="0" xfId="0" applyFill="1" applyAlignment="1">
      <alignment wrapText="1"/>
    </xf>
    <xf numFmtId="0" fontId="0" fillId="1493" borderId="0" xfId="0" applyFill="1" applyAlignment="1">
      <alignment wrapText="1"/>
    </xf>
    <xf numFmtId="0" fontId="0" fillId="1494" borderId="0" xfId="0" applyFill="1" applyAlignment="1">
      <alignment wrapText="1"/>
    </xf>
    <xf numFmtId="0" fontId="0" fillId="1495" borderId="0" xfId="0" applyFill="1" applyAlignment="1">
      <alignment wrapText="1"/>
    </xf>
    <xf numFmtId="0" fontId="0" fillId="1496" borderId="0" xfId="0" applyFill="1" applyAlignment="1">
      <alignment wrapText="1"/>
    </xf>
    <xf numFmtId="0" fontId="0" fillId="1497" borderId="0" xfId="0" applyFill="1" applyAlignment="1">
      <alignment wrapText="1"/>
    </xf>
    <xf numFmtId="0" fontId="0" fillId="1498" borderId="0" xfId="0" applyFill="1" applyAlignment="1">
      <alignment wrapText="1"/>
    </xf>
    <xf numFmtId="0" fontId="0" fillId="1499" borderId="0" xfId="0" applyFill="1" applyAlignment="1">
      <alignment wrapText="1"/>
    </xf>
    <xf numFmtId="0" fontId="0" fillId="1500" borderId="0" xfId="0" applyFill="1" applyAlignment="1">
      <alignment wrapText="1"/>
    </xf>
    <xf numFmtId="0" fontId="0" fillId="1501" borderId="0" xfId="0" applyFill="1" applyAlignment="1">
      <alignment wrapText="1"/>
    </xf>
    <xf numFmtId="0" fontId="0" fillId="1502" borderId="0" xfId="0" applyFill="1" applyAlignment="1">
      <alignment wrapText="1"/>
    </xf>
    <xf numFmtId="0" fontId="0" fillId="1503" borderId="0" xfId="0" applyFill="1" applyAlignment="1">
      <alignment wrapText="1"/>
    </xf>
    <xf numFmtId="0" fontId="0" fillId="1504" borderId="0" xfId="0" applyFill="1" applyAlignment="1">
      <alignment wrapText="1"/>
    </xf>
    <xf numFmtId="0" fontId="0" fillId="1505" borderId="0" xfId="0" applyFill="1" applyAlignment="1">
      <alignment wrapText="1"/>
    </xf>
    <xf numFmtId="0" fontId="0" fillId="1506" borderId="0" xfId="0" applyFill="1" applyAlignment="1">
      <alignment wrapText="1"/>
    </xf>
    <xf numFmtId="0" fontId="0" fillId="1507" borderId="0" xfId="0" applyFill="1" applyAlignment="1">
      <alignment wrapText="1"/>
    </xf>
    <xf numFmtId="0" fontId="0" fillId="1508" borderId="0" xfId="0" applyFill="1" applyAlignment="1">
      <alignment wrapText="1"/>
    </xf>
    <xf numFmtId="0" fontId="0" fillId="1509" borderId="0" xfId="0" applyFill="1" applyAlignment="1">
      <alignment wrapText="1"/>
    </xf>
    <xf numFmtId="0" fontId="0" fillId="1510" borderId="0" xfId="0" applyFill="1" applyAlignment="1">
      <alignment wrapText="1"/>
    </xf>
    <xf numFmtId="0" fontId="0" fillId="1511" borderId="0" xfId="0" applyFill="1" applyAlignment="1">
      <alignment wrapText="1"/>
    </xf>
    <xf numFmtId="0" fontId="0" fillId="1512" borderId="0" xfId="0" applyFill="1" applyAlignment="1">
      <alignment wrapText="1"/>
    </xf>
    <xf numFmtId="0" fontId="0" fillId="1513" borderId="0" xfId="0" applyFill="1" applyAlignment="1">
      <alignment wrapText="1"/>
    </xf>
    <xf numFmtId="0" fontId="0" fillId="1514" borderId="0" xfId="0" applyFill="1" applyAlignment="1">
      <alignment wrapText="1"/>
    </xf>
    <xf numFmtId="0" fontId="0" fillId="1515" borderId="0" xfId="0" applyFill="1" applyAlignment="1">
      <alignment wrapText="1"/>
    </xf>
    <xf numFmtId="0" fontId="0" fillId="1516" borderId="0" xfId="0" applyFill="1" applyAlignment="1">
      <alignment wrapText="1"/>
    </xf>
    <xf numFmtId="0" fontId="0" fillId="1517" borderId="0" xfId="0" applyFill="1" applyAlignment="1">
      <alignment wrapText="1"/>
    </xf>
    <xf numFmtId="0" fontId="0" fillId="1518" borderId="0" xfId="0" applyFill="1" applyAlignment="1">
      <alignment wrapText="1"/>
    </xf>
    <xf numFmtId="0" fontId="0" fillId="1519" borderId="0" xfId="0" applyFill="1" applyAlignment="1">
      <alignment wrapText="1"/>
    </xf>
    <xf numFmtId="0" fontId="0" fillId="1520" borderId="0" xfId="0" applyFill="1" applyAlignment="1">
      <alignment wrapText="1"/>
    </xf>
    <xf numFmtId="0" fontId="0" fillId="1521" borderId="0" xfId="0" applyFill="1" applyAlignment="1">
      <alignment wrapText="1"/>
    </xf>
    <xf numFmtId="0" fontId="0" fillId="1522" borderId="0" xfId="0" applyFill="1" applyAlignment="1">
      <alignment wrapText="1"/>
    </xf>
    <xf numFmtId="0" fontId="0" fillId="1523" borderId="0" xfId="0" applyFill="1" applyAlignment="1">
      <alignment wrapText="1"/>
    </xf>
    <xf numFmtId="0" fontId="0" fillId="1524" borderId="0" xfId="0" applyFill="1" applyAlignment="1">
      <alignment wrapText="1"/>
    </xf>
    <xf numFmtId="0" fontId="0" fillId="1525" borderId="0" xfId="0" applyFill="1" applyAlignment="1">
      <alignment wrapText="1"/>
    </xf>
    <xf numFmtId="0" fontId="0" fillId="1526" borderId="0" xfId="0" applyFill="1" applyAlignment="1">
      <alignment wrapText="1"/>
    </xf>
    <xf numFmtId="0" fontId="0" fillId="1527" borderId="0" xfId="0" applyFill="1" applyAlignment="1">
      <alignment wrapText="1"/>
    </xf>
    <xf numFmtId="0" fontId="0" fillId="1528" borderId="0" xfId="0" applyFill="1" applyAlignment="1">
      <alignment wrapText="1"/>
    </xf>
    <xf numFmtId="0" fontId="0" fillId="1529" borderId="0" xfId="0" applyFill="1" applyAlignment="1">
      <alignment wrapText="1"/>
    </xf>
    <xf numFmtId="0" fontId="0" fillId="10" borderId="0" xfId="0" applyFill="1" applyAlignment="1">
      <alignment wrapText="1"/>
    </xf>
    <xf numFmtId="0" fontId="0" fillId="1530" borderId="0" xfId="0" applyFill="1" applyAlignment="1">
      <alignment wrapText="1"/>
    </xf>
    <xf numFmtId="0" fontId="0" fillId="1531" borderId="0" xfId="0" applyFill="1" applyAlignment="1">
      <alignment wrapText="1"/>
    </xf>
    <xf numFmtId="0" fontId="0" fillId="1532" borderId="0" xfId="0" applyFill="1" applyAlignment="1">
      <alignment wrapText="1"/>
    </xf>
    <xf numFmtId="0" fontId="0" fillId="1533" borderId="0" xfId="0" applyFill="1" applyAlignment="1">
      <alignment wrapText="1"/>
    </xf>
    <xf numFmtId="0" fontId="0" fillId="1534" borderId="0" xfId="0" applyFill="1" applyAlignment="1">
      <alignment wrapText="1"/>
    </xf>
    <xf numFmtId="0" fontId="0" fillId="1535" borderId="0" xfId="0" applyFill="1" applyAlignment="1">
      <alignment wrapText="1"/>
    </xf>
    <xf numFmtId="0" fontId="0" fillId="1536" borderId="0" xfId="0" applyFill="1" applyAlignment="1">
      <alignment wrapText="1"/>
    </xf>
    <xf numFmtId="0" fontId="0" fillId="1537" borderId="0" xfId="0" applyFill="1" applyAlignment="1">
      <alignment wrapText="1"/>
    </xf>
    <xf numFmtId="0" fontId="0" fillId="1538" borderId="0" xfId="0" applyFill="1" applyAlignment="1">
      <alignment wrapText="1"/>
    </xf>
    <xf numFmtId="0" fontId="0" fillId="1539" borderId="0" xfId="0" applyFill="1" applyAlignment="1">
      <alignment wrapText="1"/>
    </xf>
    <xf numFmtId="0" fontId="0" fillId="1540" borderId="0" xfId="0" applyFill="1" applyAlignment="1">
      <alignment wrapText="1"/>
    </xf>
    <xf numFmtId="0" fontId="0" fillId="1541" borderId="0" xfId="0" applyFill="1" applyAlignment="1">
      <alignment wrapText="1"/>
    </xf>
    <xf numFmtId="0" fontId="0" fillId="1542" borderId="0" xfId="0" applyFill="1" applyAlignment="1">
      <alignment wrapText="1"/>
    </xf>
    <xf numFmtId="0" fontId="0" fillId="1543" borderId="0" xfId="0" applyFill="1" applyAlignment="1">
      <alignment wrapText="1"/>
    </xf>
    <xf numFmtId="0" fontId="0" fillId="1544" borderId="0" xfId="0" applyFill="1" applyAlignment="1">
      <alignment wrapText="1"/>
    </xf>
    <xf numFmtId="0" fontId="0" fillId="1545" borderId="0" xfId="0" applyFill="1" applyAlignment="1">
      <alignment wrapText="1"/>
    </xf>
    <xf numFmtId="0" fontId="0" fillId="1546" borderId="0" xfId="0" applyFill="1" applyAlignment="1">
      <alignment wrapText="1"/>
    </xf>
    <xf numFmtId="0" fontId="0" fillId="1547" borderId="0" xfId="0" applyFill="1" applyAlignment="1">
      <alignment wrapText="1"/>
    </xf>
    <xf numFmtId="0" fontId="0" fillId="1548" borderId="0" xfId="0" applyFill="1" applyAlignment="1">
      <alignment wrapText="1"/>
    </xf>
    <xf numFmtId="0" fontId="0" fillId="1549" borderId="0" xfId="0" applyFill="1" applyAlignment="1">
      <alignment wrapText="1"/>
    </xf>
    <xf numFmtId="0" fontId="0" fillId="1550" borderId="0" xfId="0" applyFill="1" applyAlignment="1">
      <alignment wrapText="1"/>
    </xf>
    <xf numFmtId="0" fontId="0" fillId="1551" borderId="0" xfId="0" applyFill="1" applyAlignment="1">
      <alignment wrapText="1"/>
    </xf>
    <xf numFmtId="0" fontId="0" fillId="1552" borderId="0" xfId="0" applyFill="1" applyAlignment="1">
      <alignment wrapText="1"/>
    </xf>
    <xf numFmtId="0" fontId="0" fillId="1553" borderId="0" xfId="0" applyFill="1" applyAlignment="1">
      <alignment wrapText="1"/>
    </xf>
    <xf numFmtId="0" fontId="0" fillId="1554" borderId="0" xfId="0" applyFill="1" applyAlignment="1">
      <alignment wrapText="1"/>
    </xf>
    <xf numFmtId="0" fontId="0" fillId="1555" borderId="0" xfId="0" applyFill="1" applyAlignment="1">
      <alignment wrapText="1"/>
    </xf>
    <xf numFmtId="0" fontId="0" fillId="1556" borderId="0" xfId="0" applyFill="1" applyAlignment="1">
      <alignment wrapText="1"/>
    </xf>
    <xf numFmtId="0" fontId="0" fillId="1557" borderId="0" xfId="0" applyFill="1" applyAlignment="1">
      <alignment wrapText="1"/>
    </xf>
    <xf numFmtId="0" fontId="0" fillId="1558" borderId="0" xfId="0" applyFill="1" applyAlignment="1">
      <alignment wrapText="1"/>
    </xf>
    <xf numFmtId="0" fontId="0" fillId="1559" borderId="0" xfId="0" applyFill="1" applyAlignment="1">
      <alignment wrapText="1"/>
    </xf>
    <xf numFmtId="0" fontId="0" fillId="1560" borderId="0" xfId="0" applyFill="1" applyAlignment="1">
      <alignment wrapText="1"/>
    </xf>
    <xf numFmtId="0" fontId="0" fillId="1561" borderId="0" xfId="0" applyFill="1" applyAlignment="1">
      <alignment wrapText="1"/>
    </xf>
    <xf numFmtId="0" fontId="0" fillId="1562" borderId="0" xfId="0" applyFill="1" applyAlignment="1">
      <alignment wrapText="1"/>
    </xf>
    <xf numFmtId="0" fontId="0" fillId="1563" borderId="0" xfId="0" applyFill="1" applyAlignment="1">
      <alignment wrapText="1"/>
    </xf>
    <xf numFmtId="0" fontId="0" fillId="1564" borderId="0" xfId="0" applyFill="1" applyAlignment="1">
      <alignment wrapText="1"/>
    </xf>
    <xf numFmtId="0" fontId="0" fillId="1565" borderId="0" xfId="0" applyFill="1" applyAlignment="1">
      <alignment wrapText="1"/>
    </xf>
    <xf numFmtId="0" fontId="0" fillId="1566" borderId="0" xfId="0" applyFill="1" applyAlignment="1">
      <alignment wrapText="1"/>
    </xf>
    <xf numFmtId="0" fontId="0" fillId="1567" borderId="0" xfId="0" applyFill="1" applyAlignment="1">
      <alignment wrapText="1"/>
    </xf>
    <xf numFmtId="0" fontId="0" fillId="1568" borderId="0" xfId="0" applyFill="1" applyAlignment="1">
      <alignment wrapText="1"/>
    </xf>
    <xf numFmtId="0" fontId="0" fillId="1569" borderId="0" xfId="0" applyFill="1" applyAlignment="1">
      <alignment wrapText="1"/>
    </xf>
    <xf numFmtId="0" fontId="0" fillId="1570" borderId="0" xfId="0" applyFill="1" applyAlignment="1">
      <alignment wrapText="1"/>
    </xf>
    <xf numFmtId="0" fontId="0" fillId="1571" borderId="0" xfId="0" applyFill="1" applyAlignment="1">
      <alignment wrapText="1"/>
    </xf>
    <xf numFmtId="0" fontId="0" fillId="1572" borderId="0" xfId="0" applyFill="1" applyAlignment="1">
      <alignment wrapText="1"/>
    </xf>
    <xf numFmtId="0" fontId="0" fillId="1573" borderId="0" xfId="0" applyFill="1" applyAlignment="1">
      <alignment wrapText="1"/>
    </xf>
    <xf numFmtId="0" fontId="0" fillId="1574" borderId="0" xfId="0" applyFill="1" applyAlignment="1">
      <alignment wrapText="1"/>
    </xf>
    <xf numFmtId="0" fontId="0" fillId="1575" borderId="0" xfId="0" applyFill="1" applyAlignment="1">
      <alignment wrapText="1"/>
    </xf>
    <xf numFmtId="0" fontId="0" fillId="1576" borderId="0" xfId="0" applyFill="1" applyAlignment="1">
      <alignment wrapText="1"/>
    </xf>
    <xf numFmtId="0" fontId="0" fillId="1577" borderId="0" xfId="0" applyFill="1" applyAlignment="1">
      <alignment wrapText="1"/>
    </xf>
    <xf numFmtId="0" fontId="0" fillId="1578" borderId="0" xfId="0" applyFill="1" applyAlignment="1">
      <alignment wrapText="1"/>
    </xf>
    <xf numFmtId="0" fontId="0" fillId="1579" borderId="0" xfId="0" applyFill="1" applyAlignment="1">
      <alignment wrapText="1"/>
    </xf>
    <xf numFmtId="0" fontId="0" fillId="1580" borderId="0" xfId="0" applyFill="1" applyAlignment="1">
      <alignment wrapText="1"/>
    </xf>
    <xf numFmtId="0" fontId="0" fillId="1581" borderId="0" xfId="0" applyFill="1" applyAlignment="1">
      <alignment wrapText="1"/>
    </xf>
    <xf numFmtId="0" fontId="0" fillId="1582" borderId="0" xfId="0" applyFill="1" applyAlignment="1">
      <alignment wrapText="1"/>
    </xf>
    <xf numFmtId="0" fontId="0" fillId="1583" borderId="0" xfId="0" applyFill="1" applyAlignment="1">
      <alignment wrapText="1"/>
    </xf>
    <xf numFmtId="0" fontId="0" fillId="1584" borderId="0" xfId="0" applyFill="1" applyAlignment="1">
      <alignment wrapText="1"/>
    </xf>
    <xf numFmtId="0" fontId="0" fillId="1585" borderId="0" xfId="0" applyFill="1" applyAlignment="1">
      <alignment wrapText="1"/>
    </xf>
    <xf numFmtId="0" fontId="0" fillId="1586" borderId="0" xfId="0" applyFill="1" applyAlignment="1">
      <alignment wrapText="1"/>
    </xf>
    <xf numFmtId="0" fontId="0" fillId="1587" borderId="0" xfId="0" applyFill="1" applyAlignment="1">
      <alignment wrapText="1"/>
    </xf>
    <xf numFmtId="0" fontId="0" fillId="1588" borderId="0" xfId="0" applyFill="1" applyAlignment="1">
      <alignment wrapText="1"/>
    </xf>
    <xf numFmtId="0" fontId="0" fillId="1589" borderId="0" xfId="0" applyFill="1" applyAlignment="1">
      <alignment wrapText="1"/>
    </xf>
    <xf numFmtId="0" fontId="0" fillId="1590" borderId="0" xfId="0" applyFill="1" applyAlignment="1">
      <alignment wrapText="1"/>
    </xf>
    <xf numFmtId="0" fontId="0" fillId="1591" borderId="0" xfId="0" applyFill="1" applyAlignment="1">
      <alignment wrapText="1"/>
    </xf>
    <xf numFmtId="0" fontId="0" fillId="1592" borderId="0" xfId="0" applyFill="1" applyAlignment="1">
      <alignment wrapText="1"/>
    </xf>
    <xf numFmtId="0" fontId="0" fillId="1593" borderId="0" xfId="0" applyFill="1" applyAlignment="1">
      <alignment wrapText="1"/>
    </xf>
    <xf numFmtId="0" fontId="0" fillId="1594" borderId="0" xfId="0" applyFill="1" applyAlignment="1">
      <alignment wrapText="1"/>
    </xf>
    <xf numFmtId="0" fontId="0" fillId="1595" borderId="0" xfId="0" applyFill="1" applyAlignment="1">
      <alignment wrapText="1"/>
    </xf>
    <xf numFmtId="0" fontId="0" fillId="1596" borderId="0" xfId="0" applyFill="1" applyAlignment="1">
      <alignment wrapText="1"/>
    </xf>
    <xf numFmtId="0" fontId="0" fillId="1597" borderId="0" xfId="0" applyFill="1" applyAlignment="1">
      <alignment wrapText="1"/>
    </xf>
    <xf numFmtId="0" fontId="0" fillId="1598" borderId="0" xfId="0" applyFill="1" applyAlignment="1">
      <alignment wrapText="1"/>
    </xf>
    <xf numFmtId="0" fontId="0" fillId="1599" borderId="0" xfId="0" applyFill="1" applyAlignment="1">
      <alignment wrapText="1"/>
    </xf>
    <xf numFmtId="0" fontId="0" fillId="1600" borderId="0" xfId="0" applyFill="1" applyAlignment="1">
      <alignment wrapText="1"/>
    </xf>
    <xf numFmtId="0" fontId="0" fillId="1601" borderId="0" xfId="0" applyFill="1" applyAlignment="1">
      <alignment wrapText="1"/>
    </xf>
    <xf numFmtId="0" fontId="0" fillId="1602" borderId="0" xfId="0" applyFill="1" applyAlignment="1">
      <alignment wrapText="1"/>
    </xf>
    <xf numFmtId="0" fontId="0" fillId="1603" borderId="0" xfId="0" applyFill="1" applyAlignment="1">
      <alignment wrapText="1"/>
    </xf>
    <xf numFmtId="0" fontId="0" fillId="1604" borderId="0" xfId="0" applyFill="1" applyAlignment="1">
      <alignment wrapText="1"/>
    </xf>
    <xf numFmtId="0" fontId="0" fillId="1605" borderId="0" xfId="0" applyFill="1" applyAlignment="1">
      <alignment wrapText="1"/>
    </xf>
    <xf numFmtId="0" fontId="0" fillId="1606" borderId="0" xfId="0" applyFill="1" applyAlignment="1">
      <alignment wrapText="1"/>
    </xf>
    <xf numFmtId="0" fontId="0" fillId="1607" borderId="0" xfId="0" applyFill="1" applyAlignment="1">
      <alignment wrapText="1"/>
    </xf>
    <xf numFmtId="0" fontId="0" fillId="1608" borderId="0" xfId="0" applyFill="1" applyAlignment="1">
      <alignment wrapText="1"/>
    </xf>
    <xf numFmtId="0" fontId="0" fillId="1609" borderId="0" xfId="0" applyFill="1" applyAlignment="1">
      <alignment wrapText="1"/>
    </xf>
    <xf numFmtId="0" fontId="0" fillId="1610" borderId="0" xfId="0" applyFill="1" applyAlignment="1">
      <alignment wrapText="1"/>
    </xf>
    <xf numFmtId="0" fontId="0" fillId="1611" borderId="0" xfId="0" applyFill="1" applyAlignment="1">
      <alignment wrapText="1"/>
    </xf>
    <xf numFmtId="0" fontId="0" fillId="1612" borderId="0" xfId="0" applyFill="1" applyAlignment="1">
      <alignment wrapText="1"/>
    </xf>
    <xf numFmtId="0" fontId="0" fillId="1613" borderId="0" xfId="0" applyFill="1" applyAlignment="1">
      <alignment wrapText="1"/>
    </xf>
    <xf numFmtId="0" fontId="0" fillId="1614" borderId="0" xfId="0" applyFill="1" applyAlignment="1">
      <alignment wrapText="1"/>
    </xf>
    <xf numFmtId="0" fontId="0" fillId="1615" borderId="0" xfId="0" applyFill="1" applyAlignment="1">
      <alignment wrapText="1"/>
    </xf>
    <xf numFmtId="0" fontId="0" fillId="1616" borderId="0" xfId="0" applyFill="1" applyAlignment="1">
      <alignment wrapText="1"/>
    </xf>
    <xf numFmtId="0" fontId="0" fillId="1617" borderId="0" xfId="0" applyFill="1" applyAlignment="1">
      <alignment wrapText="1"/>
    </xf>
    <xf numFmtId="0" fontId="0" fillId="1618" borderId="0" xfId="0" applyFill="1" applyAlignment="1">
      <alignment wrapText="1"/>
    </xf>
    <xf numFmtId="0" fontId="0" fillId="1619" borderId="0" xfId="0" applyFill="1" applyAlignment="1">
      <alignment wrapText="1"/>
    </xf>
    <xf numFmtId="0" fontId="0" fillId="1620" borderId="0" xfId="0" applyFill="1" applyAlignment="1">
      <alignment wrapText="1"/>
    </xf>
    <xf numFmtId="0" fontId="0" fillId="1621" borderId="0" xfId="0" applyFill="1" applyAlignment="1">
      <alignment wrapText="1"/>
    </xf>
    <xf numFmtId="0" fontId="0" fillId="1622" borderId="0" xfId="0" applyFill="1" applyAlignment="1">
      <alignment wrapText="1"/>
    </xf>
    <xf numFmtId="0" fontId="0" fillId="1623" borderId="0" xfId="0" applyFill="1" applyAlignment="1">
      <alignment wrapText="1"/>
    </xf>
    <xf numFmtId="0" fontId="0" fillId="1624" borderId="0" xfId="0" applyFill="1" applyAlignment="1">
      <alignment wrapText="1"/>
    </xf>
    <xf numFmtId="0" fontId="0" fillId="1625" borderId="0" xfId="0" applyFill="1" applyAlignment="1">
      <alignment wrapText="1"/>
    </xf>
    <xf numFmtId="0" fontId="0" fillId="1626" borderId="0" xfId="0" applyFill="1" applyAlignment="1">
      <alignment wrapText="1"/>
    </xf>
    <xf numFmtId="0" fontId="0" fillId="1627" borderId="0" xfId="0" applyFill="1" applyAlignment="1">
      <alignment wrapText="1"/>
    </xf>
    <xf numFmtId="0" fontId="0" fillId="1628" borderId="0" xfId="0" applyFill="1" applyAlignment="1">
      <alignment wrapText="1"/>
    </xf>
    <xf numFmtId="0" fontId="0" fillId="1629" borderId="0" xfId="0" applyFill="1" applyAlignment="1">
      <alignment wrapText="1"/>
    </xf>
    <xf numFmtId="0" fontId="0" fillId="1630" borderId="0" xfId="0" applyFill="1" applyAlignment="1">
      <alignment wrapText="1"/>
    </xf>
    <xf numFmtId="0" fontId="0" fillId="1631" borderId="0" xfId="0" applyFill="1" applyAlignment="1">
      <alignment wrapText="1"/>
    </xf>
    <xf numFmtId="0" fontId="0" fillId="1632" borderId="0" xfId="0" applyFill="1" applyAlignment="1">
      <alignment wrapText="1"/>
    </xf>
    <xf numFmtId="0" fontId="0" fillId="1633" borderId="0" xfId="0" applyFill="1" applyAlignment="1">
      <alignment wrapText="1"/>
    </xf>
    <xf numFmtId="0" fontId="0" fillId="1634" borderId="0" xfId="0" applyFill="1" applyAlignment="1">
      <alignment wrapText="1"/>
    </xf>
    <xf numFmtId="0" fontId="0" fillId="1635" borderId="0" xfId="0" applyFill="1" applyAlignment="1">
      <alignment wrapText="1"/>
    </xf>
    <xf numFmtId="0" fontId="0" fillId="1636" borderId="0" xfId="0" applyFill="1" applyAlignment="1">
      <alignment wrapText="1"/>
    </xf>
    <xf numFmtId="0" fontId="0" fillId="1637" borderId="0" xfId="0" applyFill="1" applyAlignment="1">
      <alignment wrapText="1"/>
    </xf>
    <xf numFmtId="0" fontId="0" fillId="1638" borderId="0" xfId="0" applyFill="1" applyAlignment="1">
      <alignment wrapText="1"/>
    </xf>
    <xf numFmtId="0" fontId="0" fillId="1639" borderId="0" xfId="0" applyFill="1" applyAlignment="1">
      <alignment wrapText="1"/>
    </xf>
    <xf numFmtId="0" fontId="0" fillId="1640" borderId="0" xfId="0" applyFill="1" applyAlignment="1">
      <alignment wrapText="1"/>
    </xf>
    <xf numFmtId="0" fontId="0" fillId="1641" borderId="0" xfId="0" applyFill="1" applyAlignment="1">
      <alignment wrapText="1"/>
    </xf>
    <xf numFmtId="0" fontId="0" fillId="1642" borderId="0" xfId="0" applyFill="1" applyAlignment="1">
      <alignment wrapText="1"/>
    </xf>
    <xf numFmtId="0" fontId="0" fillId="1643" borderId="0" xfId="0" applyFill="1" applyAlignment="1">
      <alignment wrapText="1"/>
    </xf>
    <xf numFmtId="0" fontId="0" fillId="1644" borderId="0" xfId="0" applyFill="1" applyAlignment="1">
      <alignment wrapText="1"/>
    </xf>
    <xf numFmtId="0" fontId="0" fillId="1645" borderId="0" xfId="0" applyFill="1" applyAlignment="1">
      <alignment wrapText="1"/>
    </xf>
    <xf numFmtId="0" fontId="0" fillId="1646" borderId="0" xfId="0" applyFill="1" applyAlignment="1">
      <alignment wrapText="1"/>
    </xf>
    <xf numFmtId="0" fontId="0" fillId="1647" borderId="0" xfId="0" applyFill="1" applyAlignment="1">
      <alignment wrapText="1"/>
    </xf>
    <xf numFmtId="0" fontId="0" fillId="1648" borderId="0" xfId="0" applyFill="1" applyAlignment="1">
      <alignment wrapText="1"/>
    </xf>
    <xf numFmtId="0" fontId="0" fillId="1649" borderId="0" xfId="0" applyFill="1" applyAlignment="1">
      <alignment wrapText="1"/>
    </xf>
    <xf numFmtId="0" fontId="0" fillId="1650" borderId="0" xfId="0" applyFill="1" applyAlignment="1">
      <alignment wrapText="1"/>
    </xf>
    <xf numFmtId="0" fontId="0" fillId="1651" borderId="0" xfId="0" applyFill="1" applyAlignment="1">
      <alignment wrapText="1"/>
    </xf>
    <xf numFmtId="0" fontId="0" fillId="1652" borderId="0" xfId="0" applyFill="1" applyAlignment="1">
      <alignment wrapText="1"/>
    </xf>
    <xf numFmtId="0" fontId="0" fillId="1653" borderId="0" xfId="0" applyFill="1" applyAlignment="1">
      <alignment wrapText="1"/>
    </xf>
    <xf numFmtId="0" fontId="0" fillId="1654" borderId="0" xfId="0" applyFill="1" applyAlignment="1">
      <alignment wrapText="1"/>
    </xf>
    <xf numFmtId="0" fontId="0" fillId="1655" borderId="0" xfId="0" applyFill="1" applyAlignment="1">
      <alignment wrapText="1"/>
    </xf>
    <xf numFmtId="0" fontId="0" fillId="1656" borderId="0" xfId="0" applyFill="1" applyAlignment="1">
      <alignment wrapText="1"/>
    </xf>
    <xf numFmtId="0" fontId="0" fillId="1657" borderId="0" xfId="0" applyFill="1" applyAlignment="1">
      <alignment wrapText="1"/>
    </xf>
    <xf numFmtId="0" fontId="0" fillId="1658" borderId="0" xfId="0" applyFill="1" applyAlignment="1">
      <alignment wrapText="1"/>
    </xf>
    <xf numFmtId="0" fontId="0" fillId="1659" borderId="0" xfId="0" applyFill="1" applyAlignment="1">
      <alignment wrapText="1"/>
    </xf>
    <xf numFmtId="0" fontId="0" fillId="1660" borderId="0" xfId="0" applyFill="1" applyAlignment="1">
      <alignment wrapText="1"/>
    </xf>
    <xf numFmtId="0" fontId="0" fillId="1661" borderId="0" xfId="0" applyFill="1" applyAlignment="1">
      <alignment wrapText="1"/>
    </xf>
    <xf numFmtId="0" fontId="0" fillId="1662" borderId="0" xfId="0" applyFill="1" applyAlignment="1">
      <alignment wrapText="1"/>
    </xf>
    <xf numFmtId="0" fontId="0" fillId="1663" borderId="0" xfId="0" applyFill="1" applyAlignment="1">
      <alignment wrapText="1"/>
    </xf>
    <xf numFmtId="0" fontId="0" fillId="1664" borderId="0" xfId="0" applyFill="1" applyAlignment="1">
      <alignment wrapText="1"/>
    </xf>
    <xf numFmtId="0" fontId="0" fillId="1665" borderId="0" xfId="0" applyFill="1" applyAlignment="1">
      <alignment wrapText="1"/>
    </xf>
    <xf numFmtId="0" fontId="0" fillId="1666" borderId="0" xfId="0" applyFill="1" applyAlignment="1">
      <alignment wrapText="1"/>
    </xf>
    <xf numFmtId="0" fontId="0" fillId="1667" borderId="0" xfId="0" applyFill="1" applyAlignment="1">
      <alignment wrapText="1"/>
    </xf>
    <xf numFmtId="0" fontId="0" fillId="1668" borderId="0" xfId="0" applyFill="1" applyAlignment="1">
      <alignment wrapText="1"/>
    </xf>
    <xf numFmtId="0" fontId="0" fillId="1669" borderId="0" xfId="0" applyFill="1" applyAlignment="1">
      <alignment wrapText="1"/>
    </xf>
    <xf numFmtId="0" fontId="0" fillId="1670" borderId="0" xfId="0" applyFill="1" applyAlignment="1">
      <alignment wrapText="1"/>
    </xf>
    <xf numFmtId="0" fontId="0" fillId="1671" borderId="0" xfId="0" applyFill="1" applyAlignment="1">
      <alignment wrapText="1"/>
    </xf>
    <xf numFmtId="0" fontId="0" fillId="1672" borderId="0" xfId="0" applyFill="1" applyAlignment="1">
      <alignment wrapText="1"/>
    </xf>
    <xf numFmtId="0" fontId="0" fillId="1673" borderId="0" xfId="0" applyFill="1" applyAlignment="1">
      <alignment wrapText="1"/>
    </xf>
    <xf numFmtId="0" fontId="0" fillId="1674" borderId="0" xfId="0" applyFill="1" applyAlignment="1">
      <alignment wrapText="1"/>
    </xf>
    <xf numFmtId="0" fontId="0" fillId="1675" borderId="0" xfId="0" applyFill="1" applyAlignment="1">
      <alignment wrapText="1"/>
    </xf>
    <xf numFmtId="0" fontId="0" fillId="1676" borderId="0" xfId="0" applyFill="1" applyAlignment="1">
      <alignment wrapText="1"/>
    </xf>
    <xf numFmtId="0" fontId="0" fillId="1677" borderId="0" xfId="0" applyFill="1" applyAlignment="1">
      <alignment wrapText="1"/>
    </xf>
    <xf numFmtId="0" fontId="0" fillId="1678" borderId="0" xfId="0" applyFill="1" applyAlignment="1">
      <alignment wrapText="1"/>
    </xf>
    <xf numFmtId="0" fontId="0" fillId="1679" borderId="0" xfId="0" applyFill="1" applyAlignment="1">
      <alignment wrapText="1"/>
    </xf>
    <xf numFmtId="0" fontId="0" fillId="1680" borderId="0" xfId="0" applyFill="1" applyAlignment="1">
      <alignment wrapText="1"/>
    </xf>
    <xf numFmtId="0" fontId="0" fillId="1681" borderId="0" xfId="0" applyFill="1" applyAlignment="1">
      <alignment wrapText="1"/>
    </xf>
    <xf numFmtId="0" fontId="0" fillId="1682" borderId="0" xfId="0" applyFill="1" applyAlignment="1">
      <alignment wrapText="1"/>
    </xf>
    <xf numFmtId="0" fontId="0" fillId="1683" borderId="0" xfId="0" applyFill="1" applyAlignment="1">
      <alignment wrapText="1"/>
    </xf>
    <xf numFmtId="0" fontId="0" fillId="1684" borderId="0" xfId="0" applyFill="1" applyAlignment="1">
      <alignment wrapText="1"/>
    </xf>
    <xf numFmtId="0" fontId="0" fillId="1685" borderId="0" xfId="0" applyFill="1" applyAlignment="1">
      <alignment wrapText="1"/>
    </xf>
    <xf numFmtId="0" fontId="0" fillId="1686" borderId="0" xfId="0" applyFill="1" applyAlignment="1">
      <alignment wrapText="1"/>
    </xf>
    <xf numFmtId="0" fontId="0" fillId="1687" borderId="0" xfId="0" applyFill="1" applyAlignment="1">
      <alignment wrapText="1"/>
    </xf>
    <xf numFmtId="0" fontId="0" fillId="1688" borderId="0" xfId="0" applyFill="1" applyAlignment="1">
      <alignment wrapText="1"/>
    </xf>
    <xf numFmtId="0" fontId="0" fillId="1689" borderId="0" xfId="0" applyFill="1" applyAlignment="1">
      <alignment wrapText="1"/>
    </xf>
    <xf numFmtId="0" fontId="0" fillId="1690" borderId="0" xfId="0" applyFill="1" applyAlignment="1">
      <alignment wrapText="1"/>
    </xf>
    <xf numFmtId="0" fontId="0" fillId="1691" borderId="0" xfId="0" applyFill="1" applyAlignment="1">
      <alignment wrapText="1"/>
    </xf>
    <xf numFmtId="0" fontId="0" fillId="1692" borderId="0" xfId="0" applyFill="1" applyAlignment="1">
      <alignment wrapText="1"/>
    </xf>
    <xf numFmtId="0" fontId="0" fillId="1693" borderId="0" xfId="0" applyFill="1" applyAlignment="1">
      <alignment wrapText="1"/>
    </xf>
    <xf numFmtId="0" fontId="0" fillId="1694" borderId="0" xfId="0" applyFill="1" applyAlignment="1">
      <alignment wrapText="1"/>
    </xf>
    <xf numFmtId="0" fontId="0" fillId="1695" borderId="0" xfId="0" applyFill="1" applyAlignment="1">
      <alignment wrapText="1"/>
    </xf>
    <xf numFmtId="0" fontId="0" fillId="1696" borderId="0" xfId="0" applyFill="1" applyAlignment="1">
      <alignment wrapText="1"/>
    </xf>
    <xf numFmtId="0" fontId="0" fillId="133" borderId="0" xfId="0" applyFill="1" applyAlignment="1">
      <alignment wrapText="1"/>
    </xf>
    <xf numFmtId="0" fontId="0" fillId="1697" borderId="0" xfId="0" applyFill="1" applyAlignment="1">
      <alignment wrapText="1"/>
    </xf>
    <xf numFmtId="0" fontId="0" fillId="1698" borderId="0" xfId="0" applyFill="1" applyAlignment="1">
      <alignment wrapText="1"/>
    </xf>
    <xf numFmtId="0" fontId="0" fillId="1699" borderId="0" xfId="0" applyFill="1" applyAlignment="1">
      <alignment wrapText="1"/>
    </xf>
    <xf numFmtId="0" fontId="0" fillId="1700" borderId="0" xfId="0" applyFill="1" applyAlignment="1">
      <alignment wrapText="1"/>
    </xf>
    <xf numFmtId="0" fontId="0" fillId="1701" borderId="0" xfId="0" applyFill="1" applyAlignment="1">
      <alignment wrapText="1"/>
    </xf>
    <xf numFmtId="0" fontId="0" fillId="1702" borderId="0" xfId="0" applyFill="1" applyAlignment="1">
      <alignment wrapText="1"/>
    </xf>
    <xf numFmtId="0" fontId="0" fillId="1703" borderId="0" xfId="0" applyFill="1" applyAlignment="1">
      <alignment wrapText="1"/>
    </xf>
    <xf numFmtId="0" fontId="0" fillId="1704" borderId="0" xfId="0" applyFill="1" applyAlignment="1">
      <alignment wrapText="1"/>
    </xf>
    <xf numFmtId="0" fontId="0" fillId="1705" borderId="0" xfId="0" applyFill="1" applyAlignment="1">
      <alignment wrapText="1"/>
    </xf>
    <xf numFmtId="0" fontId="0" fillId="1706" borderId="0" xfId="0" applyFill="1" applyAlignment="1">
      <alignment wrapText="1"/>
    </xf>
    <xf numFmtId="0" fontId="0" fillId="1707" borderId="0" xfId="0" applyFill="1" applyAlignment="1">
      <alignment wrapText="1"/>
    </xf>
    <xf numFmtId="0" fontId="0" fillId="1708" borderId="0" xfId="0" applyFill="1" applyAlignment="1">
      <alignment wrapText="1"/>
    </xf>
    <xf numFmtId="0" fontId="0" fillId="1709" borderId="0" xfId="0" applyFill="1" applyAlignment="1">
      <alignment wrapText="1"/>
    </xf>
    <xf numFmtId="0" fontId="0" fillId="1710" borderId="0" xfId="0" applyFill="1" applyAlignment="1">
      <alignment wrapText="1"/>
    </xf>
    <xf numFmtId="0" fontId="0" fillId="1711" borderId="0" xfId="0" applyFill="1" applyAlignment="1">
      <alignment wrapText="1"/>
    </xf>
    <xf numFmtId="0" fontId="0" fillId="1712" borderId="0" xfId="0" applyFill="1" applyAlignment="1">
      <alignment wrapText="1"/>
    </xf>
    <xf numFmtId="0" fontId="0" fillId="1713" borderId="0" xfId="0" applyFill="1" applyAlignment="1">
      <alignment wrapText="1"/>
    </xf>
    <xf numFmtId="0" fontId="0" fillId="1714" borderId="0" xfId="0" applyFill="1" applyAlignment="1">
      <alignment wrapText="1"/>
    </xf>
    <xf numFmtId="0" fontId="0" fillId="1715" borderId="0" xfId="0" applyFill="1" applyAlignment="1">
      <alignment wrapText="1"/>
    </xf>
    <xf numFmtId="0" fontId="0" fillId="1716" borderId="0" xfId="0" applyFill="1" applyAlignment="1">
      <alignment wrapText="1"/>
    </xf>
    <xf numFmtId="0" fontId="0" fillId="1717" borderId="0" xfId="0" applyFill="1" applyAlignment="1">
      <alignment wrapText="1"/>
    </xf>
    <xf numFmtId="0" fontId="0" fillId="1718" borderId="0" xfId="0" applyFill="1" applyAlignment="1">
      <alignment wrapText="1"/>
    </xf>
    <xf numFmtId="0" fontId="0" fillId="1719" borderId="0" xfId="0" applyFill="1" applyAlignment="1">
      <alignment wrapText="1"/>
    </xf>
    <xf numFmtId="0" fontId="0" fillId="1720" borderId="0" xfId="0" applyFill="1" applyAlignment="1">
      <alignment wrapText="1"/>
    </xf>
    <xf numFmtId="0" fontId="0" fillId="1721" borderId="0" xfId="0" applyFill="1" applyAlignment="1">
      <alignment wrapText="1"/>
    </xf>
    <xf numFmtId="0" fontId="0" fillId="1722" borderId="0" xfId="0" applyFill="1" applyAlignment="1">
      <alignment wrapText="1"/>
    </xf>
    <xf numFmtId="0" fontId="0" fillId="1723" borderId="0" xfId="0" applyFill="1" applyAlignment="1">
      <alignment wrapText="1"/>
    </xf>
    <xf numFmtId="0" fontId="0" fillId="1724" borderId="0" xfId="0" applyFill="1" applyAlignment="1">
      <alignment wrapText="1"/>
    </xf>
    <xf numFmtId="0" fontId="0" fillId="1725" borderId="0" xfId="0" applyFill="1" applyAlignment="1">
      <alignment wrapText="1"/>
    </xf>
    <xf numFmtId="0" fontId="0" fillId="1726" borderId="0" xfId="0" applyFill="1" applyAlignment="1">
      <alignment wrapText="1"/>
    </xf>
    <xf numFmtId="0" fontId="0" fillId="1727" borderId="0" xfId="0" applyFill="1" applyAlignment="1">
      <alignment wrapText="1"/>
    </xf>
    <xf numFmtId="0" fontId="0" fillId="1728" borderId="0" xfId="0" applyFill="1" applyAlignment="1">
      <alignment wrapText="1"/>
    </xf>
    <xf numFmtId="0" fontId="0" fillId="1729" borderId="0" xfId="0" applyFill="1" applyAlignment="1">
      <alignment wrapText="1"/>
    </xf>
    <xf numFmtId="0" fontId="0" fillId="1730" borderId="0" xfId="0" applyFill="1" applyAlignment="1">
      <alignment wrapText="1"/>
    </xf>
    <xf numFmtId="0" fontId="0" fillId="1731" borderId="0" xfId="0" applyFill="1" applyAlignment="1">
      <alignment wrapText="1"/>
    </xf>
    <xf numFmtId="0" fontId="0" fillId="1732" borderId="0" xfId="0" applyFill="1" applyAlignment="1">
      <alignment wrapText="1"/>
    </xf>
    <xf numFmtId="0" fontId="0" fillId="1733" borderId="0" xfId="0" applyFill="1" applyAlignment="1">
      <alignment wrapText="1"/>
    </xf>
    <xf numFmtId="0" fontId="0" fillId="1734" borderId="0" xfId="0" applyFill="1" applyAlignment="1">
      <alignment wrapText="1"/>
    </xf>
    <xf numFmtId="0" fontId="0" fillId="1735" borderId="0" xfId="0" applyFill="1" applyAlignment="1">
      <alignment wrapText="1"/>
    </xf>
    <xf numFmtId="0" fontId="0" fillId="1736" borderId="0" xfId="0" applyFill="1" applyAlignment="1">
      <alignment wrapText="1"/>
    </xf>
    <xf numFmtId="0" fontId="0" fillId="1737" borderId="0" xfId="0" applyFill="1" applyAlignment="1">
      <alignment wrapText="1"/>
    </xf>
    <xf numFmtId="0" fontId="0" fillId="1738" borderId="0" xfId="0" applyFill="1" applyAlignment="1">
      <alignment wrapText="1"/>
    </xf>
    <xf numFmtId="0" fontId="0" fillId="1739" borderId="0" xfId="0" applyFill="1" applyAlignment="1">
      <alignment wrapText="1"/>
    </xf>
    <xf numFmtId="0" fontId="0" fillId="1740" borderId="0" xfId="0" applyFill="1" applyAlignment="1">
      <alignment wrapText="1"/>
    </xf>
    <xf numFmtId="0" fontId="0" fillId="1741" borderId="0" xfId="0" applyFill="1" applyAlignment="1">
      <alignment wrapText="1"/>
    </xf>
    <xf numFmtId="0" fontId="0" fillId="1742" borderId="0" xfId="0" applyFill="1" applyAlignment="1">
      <alignment wrapText="1"/>
    </xf>
    <xf numFmtId="0" fontId="0" fillId="1743" borderId="0" xfId="0" applyFill="1" applyAlignment="1">
      <alignment wrapText="1"/>
    </xf>
    <xf numFmtId="0" fontId="0" fillId="1744" borderId="0" xfId="0" applyFill="1" applyAlignment="1">
      <alignment wrapText="1"/>
    </xf>
    <xf numFmtId="0" fontId="0" fillId="1745" borderId="0" xfId="0" applyFill="1" applyAlignment="1">
      <alignment wrapText="1"/>
    </xf>
    <xf numFmtId="0" fontId="0" fillId="1746" borderId="0" xfId="0" applyFill="1" applyAlignment="1">
      <alignment wrapText="1"/>
    </xf>
    <xf numFmtId="0" fontId="0" fillId="1747" borderId="0" xfId="0" applyFill="1" applyAlignment="1">
      <alignment wrapText="1"/>
    </xf>
    <xf numFmtId="0" fontId="0" fillId="1748" borderId="0" xfId="0" applyFill="1" applyAlignment="1">
      <alignment wrapText="1"/>
    </xf>
    <xf numFmtId="0" fontId="0" fillId="1749" borderId="0" xfId="0" applyFill="1" applyAlignment="1">
      <alignment wrapText="1"/>
    </xf>
    <xf numFmtId="0" fontId="0" fillId="1750" borderId="0" xfId="0" applyFill="1" applyAlignment="1">
      <alignment wrapText="1"/>
    </xf>
    <xf numFmtId="0" fontId="0" fillId="1751" borderId="0" xfId="0" applyFill="1" applyAlignment="1">
      <alignment wrapText="1"/>
    </xf>
    <xf numFmtId="0" fontId="0" fillId="1752" borderId="0" xfId="0" applyFill="1" applyAlignment="1">
      <alignment wrapText="1"/>
    </xf>
    <xf numFmtId="0" fontId="0" fillId="1753" borderId="0" xfId="0" applyFill="1" applyAlignment="1">
      <alignment wrapText="1"/>
    </xf>
    <xf numFmtId="0" fontId="0" fillId="1754" borderId="0" xfId="0" applyFill="1" applyAlignment="1">
      <alignment wrapText="1"/>
    </xf>
    <xf numFmtId="0" fontId="0" fillId="1755" borderId="0" xfId="0" applyFill="1" applyAlignment="1">
      <alignment wrapText="1"/>
    </xf>
    <xf numFmtId="0" fontId="0" fillId="1756" borderId="0" xfId="0" applyFill="1" applyAlignment="1">
      <alignment wrapText="1"/>
    </xf>
    <xf numFmtId="0" fontId="0" fillId="1757" borderId="0" xfId="0" applyFill="1" applyAlignment="1">
      <alignment wrapText="1"/>
    </xf>
    <xf numFmtId="0" fontId="0" fillId="1758" borderId="0" xfId="0" applyFill="1" applyAlignment="1">
      <alignment wrapText="1"/>
    </xf>
    <xf numFmtId="0" fontId="0" fillId="1759" borderId="0" xfId="0" applyFill="1" applyAlignment="1">
      <alignment wrapText="1"/>
    </xf>
    <xf numFmtId="0" fontId="0" fillId="1760" borderId="0" xfId="0" applyFill="1" applyAlignment="1">
      <alignment wrapText="1"/>
    </xf>
    <xf numFmtId="0" fontId="0" fillId="1761" borderId="0" xfId="0" applyFill="1" applyAlignment="1">
      <alignment wrapText="1"/>
    </xf>
    <xf numFmtId="0" fontId="0" fillId="1762" borderId="0" xfId="0" applyFill="1" applyAlignment="1">
      <alignment wrapText="1"/>
    </xf>
    <xf numFmtId="0" fontId="0" fillId="1763" borderId="0" xfId="0" applyFill="1" applyAlignment="1">
      <alignment wrapText="1"/>
    </xf>
    <xf numFmtId="0" fontId="0" fillId="1764" borderId="0" xfId="0" applyFill="1" applyAlignment="1">
      <alignment wrapText="1"/>
    </xf>
    <xf numFmtId="0" fontId="0" fillId="1765" borderId="0" xfId="0" applyFill="1" applyAlignment="1">
      <alignment wrapText="1"/>
    </xf>
    <xf numFmtId="0" fontId="0" fillId="1766" borderId="0" xfId="0" applyFill="1" applyAlignment="1">
      <alignment wrapText="1"/>
    </xf>
    <xf numFmtId="0" fontId="0" fillId="1767" borderId="0" xfId="0" applyFill="1" applyAlignment="1">
      <alignment wrapText="1"/>
    </xf>
    <xf numFmtId="0" fontId="0" fillId="1768" borderId="0" xfId="0" applyFill="1" applyAlignment="1">
      <alignment wrapText="1"/>
    </xf>
    <xf numFmtId="0" fontId="0" fillId="1769" borderId="0" xfId="0" applyFill="1" applyAlignment="1">
      <alignment wrapText="1"/>
    </xf>
    <xf numFmtId="0" fontId="0" fillId="1770" borderId="0" xfId="0" applyFill="1" applyAlignment="1">
      <alignment wrapText="1"/>
    </xf>
    <xf numFmtId="0" fontId="0" fillId="1771" borderId="0" xfId="0" applyFill="1" applyAlignment="1">
      <alignment wrapText="1"/>
    </xf>
    <xf numFmtId="0" fontId="0" fillId="1772" borderId="0" xfId="0" applyFill="1" applyAlignment="1">
      <alignment wrapText="1"/>
    </xf>
    <xf numFmtId="0" fontId="0" fillId="1773" borderId="0" xfId="0" applyFill="1" applyAlignment="1">
      <alignment wrapText="1"/>
    </xf>
    <xf numFmtId="0" fontId="0" fillId="21" borderId="0" xfId="0" applyFill="1" applyAlignment="1">
      <alignment wrapText="1"/>
    </xf>
    <xf numFmtId="0" fontId="0" fillId="1774" borderId="0" xfId="0" applyFill="1" applyAlignment="1">
      <alignment wrapText="1"/>
    </xf>
    <xf numFmtId="0" fontId="0" fillId="1775" borderId="0" xfId="0" applyFill="1" applyAlignment="1">
      <alignment wrapText="1"/>
    </xf>
    <xf numFmtId="0" fontId="0" fillId="1776" borderId="0" xfId="0" applyFill="1" applyAlignment="1">
      <alignment wrapText="1"/>
    </xf>
    <xf numFmtId="0" fontId="0" fillId="1777" borderId="0" xfId="0" applyFill="1" applyAlignment="1">
      <alignment wrapText="1"/>
    </xf>
    <xf numFmtId="0" fontId="0" fillId="1778" borderId="0" xfId="0" applyFill="1" applyAlignment="1">
      <alignment wrapText="1"/>
    </xf>
    <xf numFmtId="0" fontId="0" fillId="1779" borderId="0" xfId="0" applyFill="1" applyAlignment="1">
      <alignment wrapText="1"/>
    </xf>
    <xf numFmtId="0" fontId="0" fillId="1780" borderId="0" xfId="0" applyFill="1" applyAlignment="1">
      <alignment wrapText="1"/>
    </xf>
    <xf numFmtId="0" fontId="0" fillId="1781" borderId="0" xfId="0" applyFill="1" applyAlignment="1">
      <alignment wrapText="1"/>
    </xf>
    <xf numFmtId="0" fontId="0" fillId="1782" borderId="0" xfId="0" applyFill="1" applyAlignment="1">
      <alignment wrapText="1"/>
    </xf>
    <xf numFmtId="0" fontId="0" fillId="1783" borderId="0" xfId="0" applyFill="1" applyAlignment="1">
      <alignment wrapText="1"/>
    </xf>
    <xf numFmtId="0" fontId="0" fillId="1784" borderId="0" xfId="0" applyFill="1" applyAlignment="1">
      <alignment wrapText="1"/>
    </xf>
    <xf numFmtId="0" fontId="0" fillId="1785" borderId="0" xfId="0" applyFill="1" applyAlignment="1">
      <alignment wrapText="1"/>
    </xf>
    <xf numFmtId="0" fontId="0" fillId="1786" borderId="0" xfId="0" applyFill="1" applyAlignment="1">
      <alignment wrapText="1"/>
    </xf>
    <xf numFmtId="0" fontId="0" fillId="1787" borderId="0" xfId="0" applyFill="1" applyAlignment="1">
      <alignment wrapText="1"/>
    </xf>
    <xf numFmtId="0" fontId="0" fillId="1788" borderId="0" xfId="0" applyFill="1" applyAlignment="1">
      <alignment wrapText="1"/>
    </xf>
    <xf numFmtId="0" fontId="0" fillId="1789" borderId="0" xfId="0" applyFill="1" applyAlignment="1">
      <alignment wrapText="1"/>
    </xf>
    <xf numFmtId="0" fontId="0" fillId="1790" borderId="0" xfId="0" applyFill="1" applyAlignment="1">
      <alignment wrapText="1"/>
    </xf>
    <xf numFmtId="0" fontId="0" fillId="1791" borderId="0" xfId="0" applyFill="1" applyAlignment="1">
      <alignment wrapText="1"/>
    </xf>
    <xf numFmtId="0" fontId="0" fillId="1792" borderId="0" xfId="0" applyFill="1" applyAlignment="1">
      <alignment wrapText="1"/>
    </xf>
    <xf numFmtId="0" fontId="0" fillId="1793" borderId="0" xfId="0" applyFill="1" applyAlignment="1">
      <alignment wrapText="1"/>
    </xf>
    <xf numFmtId="0" fontId="0" fillId="1794" borderId="0" xfId="0" applyFill="1" applyAlignment="1">
      <alignment wrapText="1"/>
    </xf>
    <xf numFmtId="0" fontId="0" fillId="1795" borderId="0" xfId="0" applyFill="1" applyAlignment="1">
      <alignment wrapText="1"/>
    </xf>
    <xf numFmtId="0" fontId="0" fillId="1796" borderId="0" xfId="0" applyFill="1" applyAlignment="1">
      <alignment wrapText="1"/>
    </xf>
    <xf numFmtId="0" fontId="0" fillId="1797" borderId="0" xfId="0" applyFill="1" applyAlignment="1">
      <alignment wrapText="1"/>
    </xf>
    <xf numFmtId="0" fontId="0" fillId="1798" borderId="0" xfId="0" applyFill="1" applyAlignment="1">
      <alignment wrapText="1"/>
    </xf>
    <xf numFmtId="0" fontId="0" fillId="1799" borderId="0" xfId="0" applyFill="1" applyAlignment="1">
      <alignment wrapText="1"/>
    </xf>
    <xf numFmtId="0" fontId="0" fillId="1800" borderId="0" xfId="0" applyFill="1" applyAlignment="1">
      <alignment wrapText="1"/>
    </xf>
    <xf numFmtId="0" fontId="0" fillId="14" borderId="0" xfId="0" applyFill="1" applyAlignment="1">
      <alignment wrapText="1"/>
    </xf>
    <xf numFmtId="0" fontId="0" fillId="1801" borderId="0" xfId="0" applyFill="1" applyAlignment="1">
      <alignment wrapText="1"/>
    </xf>
    <xf numFmtId="0" fontId="0" fillId="1802" borderId="0" xfId="0" applyFill="1" applyAlignment="1">
      <alignment wrapText="1"/>
    </xf>
    <xf numFmtId="0" fontId="0" fillId="1803" borderId="0" xfId="0" applyFill="1" applyAlignment="1">
      <alignment wrapText="1"/>
    </xf>
    <xf numFmtId="0" fontId="0" fillId="1804" borderId="0" xfId="0" applyFill="1" applyAlignment="1">
      <alignment wrapText="1"/>
    </xf>
    <xf numFmtId="0" fontId="0" fillId="1805" borderId="0" xfId="0" applyFill="1" applyAlignment="1">
      <alignment wrapText="1"/>
    </xf>
    <xf numFmtId="0" fontId="0" fillId="1806" borderId="0" xfId="0" applyFill="1" applyAlignment="1">
      <alignment wrapText="1"/>
    </xf>
    <xf numFmtId="0" fontId="0" fillId="1807" borderId="0" xfId="0" applyFill="1" applyAlignment="1">
      <alignment wrapText="1"/>
    </xf>
    <xf numFmtId="0" fontId="0" fillId="1808" borderId="0" xfId="0" applyFill="1" applyAlignment="1">
      <alignment wrapText="1"/>
    </xf>
    <xf numFmtId="0" fontId="0" fillId="1809" borderId="0" xfId="0" applyFill="1" applyAlignment="1">
      <alignment wrapText="1"/>
    </xf>
    <xf numFmtId="0" fontId="0" fillId="1810" borderId="0" xfId="0" applyFill="1" applyAlignment="1">
      <alignment wrapText="1"/>
    </xf>
    <xf numFmtId="0" fontId="0" fillId="1811" borderId="0" xfId="0" applyFill="1" applyAlignment="1">
      <alignment wrapText="1"/>
    </xf>
    <xf numFmtId="0" fontId="0" fillId="1812" borderId="0" xfId="0" applyFill="1" applyAlignment="1">
      <alignment wrapText="1"/>
    </xf>
    <xf numFmtId="0" fontId="0" fillId="1813" borderId="0" xfId="0" applyFill="1" applyAlignment="1">
      <alignment wrapText="1"/>
    </xf>
    <xf numFmtId="0" fontId="0" fillId="1814" borderId="0" xfId="0" applyFill="1" applyAlignment="1">
      <alignment wrapText="1"/>
    </xf>
    <xf numFmtId="0" fontId="0" fillId="1815" borderId="0" xfId="0" applyFill="1" applyAlignment="1">
      <alignment wrapText="1"/>
    </xf>
    <xf numFmtId="0" fontId="0" fillId="1816" borderId="0" xfId="0" applyFill="1" applyAlignment="1">
      <alignment wrapText="1"/>
    </xf>
    <xf numFmtId="0" fontId="0" fillId="1817" borderId="0" xfId="0" applyFill="1" applyAlignment="1">
      <alignment wrapText="1"/>
    </xf>
    <xf numFmtId="0" fontId="0" fillId="1818" borderId="0" xfId="0" applyFill="1" applyAlignment="1">
      <alignment wrapText="1"/>
    </xf>
    <xf numFmtId="0" fontId="0" fillId="1819" borderId="0" xfId="0" applyFill="1" applyAlignment="1">
      <alignment wrapText="1"/>
    </xf>
    <xf numFmtId="0" fontId="0" fillId="1820" borderId="0" xfId="0" applyFill="1" applyAlignment="1">
      <alignment wrapText="1"/>
    </xf>
    <xf numFmtId="0" fontId="0" fillId="1821" borderId="0" xfId="0" applyFill="1" applyAlignment="1">
      <alignment wrapText="1"/>
    </xf>
    <xf numFmtId="0" fontId="0" fillId="1822" borderId="0" xfId="0" applyFill="1" applyAlignment="1">
      <alignment wrapText="1"/>
    </xf>
    <xf numFmtId="0" fontId="0" fillId="1823" borderId="0" xfId="0" applyFill="1" applyAlignment="1">
      <alignment wrapText="1"/>
    </xf>
    <xf numFmtId="0" fontId="0" fillId="1824" borderId="0" xfId="0" applyFill="1" applyAlignment="1">
      <alignment wrapText="1"/>
    </xf>
    <xf numFmtId="0" fontId="0" fillId="1825" borderId="0" xfId="0" applyFill="1" applyAlignment="1">
      <alignment wrapText="1"/>
    </xf>
    <xf numFmtId="0" fontId="0" fillId="1826" borderId="0" xfId="0" applyFill="1" applyAlignment="1">
      <alignment wrapText="1"/>
    </xf>
    <xf numFmtId="0" fontId="0" fillId="1827" borderId="0" xfId="0" applyFill="1" applyAlignment="1">
      <alignment wrapText="1"/>
    </xf>
    <xf numFmtId="0" fontId="0" fillId="1828" borderId="0" xfId="0" applyFill="1" applyAlignment="1">
      <alignment wrapText="1"/>
    </xf>
    <xf numFmtId="0" fontId="0" fillId="1829" borderId="0" xfId="0" applyFill="1" applyAlignment="1">
      <alignment wrapText="1"/>
    </xf>
    <xf numFmtId="0" fontId="0" fillId="1830" borderId="0" xfId="0" applyFill="1" applyAlignment="1">
      <alignment wrapText="1"/>
    </xf>
    <xf numFmtId="0" fontId="0" fillId="1831" borderId="0" xfId="0" applyFill="1" applyAlignment="1">
      <alignment wrapText="1"/>
    </xf>
    <xf numFmtId="0" fontId="0" fillId="1832" borderId="0" xfId="0" applyFill="1" applyAlignment="1">
      <alignment wrapText="1"/>
    </xf>
    <xf numFmtId="0" fontId="0" fillId="1833" borderId="0" xfId="0" applyFill="1" applyAlignment="1">
      <alignment wrapText="1"/>
    </xf>
    <xf numFmtId="0" fontId="0" fillId="1834" borderId="0" xfId="0" applyFill="1" applyAlignment="1">
      <alignment wrapText="1"/>
    </xf>
    <xf numFmtId="0" fontId="0" fillId="1835" borderId="0" xfId="0" applyFill="1" applyAlignment="1">
      <alignment wrapText="1"/>
    </xf>
    <xf numFmtId="0" fontId="0" fillId="1836" borderId="0" xfId="0" applyFill="1" applyAlignment="1">
      <alignment wrapText="1"/>
    </xf>
    <xf numFmtId="0" fontId="0" fillId="77" borderId="0" xfId="0" applyFill="1" applyAlignment="1">
      <alignment wrapText="1"/>
    </xf>
    <xf numFmtId="0" fontId="0" fillId="1837" borderId="0" xfId="0" applyFill="1" applyAlignment="1">
      <alignment wrapText="1"/>
    </xf>
    <xf numFmtId="0" fontId="0" fillId="1838" borderId="0" xfId="0" applyFill="1" applyAlignment="1">
      <alignment wrapText="1"/>
    </xf>
    <xf numFmtId="0" fontId="0" fillId="1839" borderId="0" xfId="0" applyFill="1" applyAlignment="1">
      <alignment wrapText="1"/>
    </xf>
    <xf numFmtId="0" fontId="0" fillId="1840" borderId="0" xfId="0" applyFill="1" applyAlignment="1">
      <alignment wrapText="1"/>
    </xf>
    <xf numFmtId="0" fontId="0" fillId="1841" borderId="0" xfId="0" applyFill="1" applyAlignment="1">
      <alignment wrapText="1"/>
    </xf>
    <xf numFmtId="0" fontId="0" fillId="1842" borderId="0" xfId="0" applyFill="1" applyAlignment="1">
      <alignment wrapText="1"/>
    </xf>
    <xf numFmtId="0" fontId="0" fillId="1843" borderId="0" xfId="0" applyFill="1" applyAlignment="1">
      <alignment wrapText="1"/>
    </xf>
    <xf numFmtId="0" fontId="0" fillId="1844" borderId="0" xfId="0" applyFill="1" applyAlignment="1">
      <alignment wrapText="1"/>
    </xf>
    <xf numFmtId="0" fontId="0" fillId="1845" borderId="0" xfId="0" applyFill="1" applyAlignment="1">
      <alignment wrapText="1"/>
    </xf>
    <xf numFmtId="0" fontId="0" fillId="1846" borderId="0" xfId="0" applyFill="1" applyAlignment="1">
      <alignment wrapText="1"/>
    </xf>
    <xf numFmtId="0" fontId="0" fillId="1847" borderId="0" xfId="0" applyFill="1" applyAlignment="1">
      <alignment wrapText="1"/>
    </xf>
    <xf numFmtId="0" fontId="0" fillId="1848" borderId="0" xfId="0" applyFill="1" applyAlignment="1">
      <alignment wrapText="1"/>
    </xf>
    <xf numFmtId="0" fontId="0" fillId="1849" borderId="0" xfId="0" applyFill="1" applyAlignment="1">
      <alignment wrapText="1"/>
    </xf>
    <xf numFmtId="0" fontId="0" fillId="1850" borderId="0" xfId="0" applyFill="1" applyAlignment="1">
      <alignment wrapText="1"/>
    </xf>
    <xf numFmtId="0" fontId="0" fillId="1851" borderId="0" xfId="0" applyFill="1" applyAlignment="1">
      <alignment wrapText="1"/>
    </xf>
    <xf numFmtId="0" fontId="0" fillId="1852" borderId="0" xfId="0" applyFill="1" applyAlignment="1">
      <alignment wrapText="1"/>
    </xf>
    <xf numFmtId="0" fontId="0" fillId="1853" borderId="0" xfId="0" applyFill="1" applyAlignment="1">
      <alignment wrapText="1"/>
    </xf>
    <xf numFmtId="0" fontId="0" fillId="1854" borderId="0" xfId="0" applyFill="1" applyAlignment="1">
      <alignment wrapText="1"/>
    </xf>
    <xf numFmtId="0" fontId="0" fillId="1855" borderId="0" xfId="0" applyFill="1" applyAlignment="1">
      <alignment wrapText="1"/>
    </xf>
    <xf numFmtId="0" fontId="0" fillId="1856" borderId="0" xfId="0" applyFill="1" applyAlignment="1">
      <alignment wrapText="1"/>
    </xf>
    <xf numFmtId="0" fontId="0" fillId="1857" borderId="0" xfId="0" applyFill="1" applyAlignment="1">
      <alignment wrapText="1"/>
    </xf>
    <xf numFmtId="0" fontId="0" fillId="1858" borderId="0" xfId="0" applyFill="1" applyAlignment="1">
      <alignment wrapText="1"/>
    </xf>
    <xf numFmtId="0" fontId="0" fillId="1859" borderId="0" xfId="0" applyFill="1" applyAlignment="1">
      <alignment wrapText="1"/>
    </xf>
    <xf numFmtId="0" fontId="0" fillId="1860" borderId="0" xfId="0" applyFill="1" applyAlignment="1">
      <alignment wrapText="1"/>
    </xf>
    <xf numFmtId="0" fontId="0" fillId="1861" borderId="0" xfId="0" applyFill="1" applyAlignment="1">
      <alignment wrapText="1"/>
    </xf>
    <xf numFmtId="0" fontId="0" fillId="1862" borderId="0" xfId="0" applyFill="1" applyAlignment="1">
      <alignment wrapText="1"/>
    </xf>
    <xf numFmtId="0" fontId="0" fillId="1863" borderId="0" xfId="0" applyFill="1" applyAlignment="1">
      <alignment wrapText="1"/>
    </xf>
    <xf numFmtId="0" fontId="0" fillId="1864" borderId="0" xfId="0" applyFill="1" applyAlignment="1">
      <alignment wrapText="1"/>
    </xf>
    <xf numFmtId="0" fontId="0" fillId="1865" borderId="0" xfId="0" applyFill="1" applyAlignment="1">
      <alignment wrapText="1"/>
    </xf>
    <xf numFmtId="0" fontId="0" fillId="1866" borderId="0" xfId="0" applyFill="1" applyAlignment="1">
      <alignment wrapText="1"/>
    </xf>
    <xf numFmtId="0" fontId="0" fillId="1867" borderId="0" xfId="0" applyFill="1" applyAlignment="1">
      <alignment wrapText="1"/>
    </xf>
    <xf numFmtId="0" fontId="0" fillId="1868" borderId="0" xfId="0" applyFill="1" applyAlignment="1">
      <alignment wrapText="1"/>
    </xf>
    <xf numFmtId="0" fontId="0" fillId="1869" borderId="0" xfId="0" applyFill="1" applyAlignment="1">
      <alignment wrapText="1"/>
    </xf>
    <xf numFmtId="0" fontId="0" fillId="1870" borderId="0" xfId="0" applyFill="1" applyAlignment="1">
      <alignment wrapText="1"/>
    </xf>
    <xf numFmtId="0" fontId="0" fillId="1871" borderId="0" xfId="0" applyFill="1" applyAlignment="1">
      <alignment wrapText="1"/>
    </xf>
    <xf numFmtId="0" fontId="0" fillId="1872" borderId="0" xfId="0" applyFill="1" applyAlignment="1">
      <alignment wrapText="1"/>
    </xf>
    <xf numFmtId="0" fontId="0" fillId="1873" borderId="0" xfId="0" applyFill="1" applyAlignment="1">
      <alignment wrapText="1"/>
    </xf>
    <xf numFmtId="0" fontId="0" fillId="1874" borderId="0" xfId="0" applyFill="1" applyAlignment="1">
      <alignment wrapText="1"/>
    </xf>
    <xf numFmtId="0" fontId="0" fillId="1875" borderId="0" xfId="0" applyFill="1" applyAlignment="1">
      <alignment wrapText="1"/>
    </xf>
    <xf numFmtId="0" fontId="0" fillId="1876" borderId="0" xfId="0" applyFill="1" applyAlignment="1">
      <alignment wrapText="1"/>
    </xf>
    <xf numFmtId="0" fontId="0" fillId="1877" borderId="0" xfId="0" applyFill="1" applyAlignment="1">
      <alignment wrapText="1"/>
    </xf>
    <xf numFmtId="0" fontId="0" fillId="1878" borderId="0" xfId="0" applyFill="1" applyAlignment="1">
      <alignment wrapText="1"/>
    </xf>
    <xf numFmtId="0" fontId="0" fillId="1879" borderId="0" xfId="0" applyFill="1" applyAlignment="1">
      <alignment wrapText="1"/>
    </xf>
    <xf numFmtId="0" fontId="0" fillId="1880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881" borderId="0" xfId="0" applyFill="1" applyAlignment="1">
      <alignment wrapText="1"/>
    </xf>
    <xf numFmtId="0" fontId="0" fillId="1882" borderId="0" xfId="0" applyFill="1" applyAlignment="1">
      <alignment wrapText="1"/>
    </xf>
    <xf numFmtId="0" fontId="0" fillId="1883" borderId="0" xfId="0" applyFill="1" applyAlignment="1">
      <alignment wrapText="1"/>
    </xf>
    <xf numFmtId="0" fontId="0" fillId="1884" borderId="0" xfId="0" applyFill="1" applyAlignment="1">
      <alignment wrapText="1"/>
    </xf>
    <xf numFmtId="0" fontId="0" fillId="1885" borderId="0" xfId="0" applyFill="1" applyAlignment="1">
      <alignment wrapText="1"/>
    </xf>
    <xf numFmtId="0" fontId="0" fillId="1886" borderId="0" xfId="0" applyFill="1" applyAlignment="1">
      <alignment wrapText="1"/>
    </xf>
    <xf numFmtId="0" fontId="0" fillId="1887" borderId="0" xfId="0" applyFill="1" applyAlignment="1">
      <alignment wrapText="1"/>
    </xf>
    <xf numFmtId="0" fontId="0" fillId="1888" borderId="0" xfId="0" applyFill="1" applyAlignment="1">
      <alignment wrapText="1"/>
    </xf>
    <xf numFmtId="0" fontId="0" fillId="1889" borderId="0" xfId="0" applyFill="1" applyAlignment="1">
      <alignment wrapText="1"/>
    </xf>
    <xf numFmtId="0" fontId="0" fillId="1890" borderId="0" xfId="0" applyFill="1" applyAlignment="1">
      <alignment wrapText="1"/>
    </xf>
    <xf numFmtId="0" fontId="0" fillId="1891" borderId="0" xfId="0" applyFill="1" applyAlignment="1">
      <alignment wrapText="1"/>
    </xf>
    <xf numFmtId="0" fontId="0" fillId="1892" borderId="0" xfId="0" applyFill="1" applyAlignment="1">
      <alignment wrapText="1"/>
    </xf>
    <xf numFmtId="0" fontId="0" fillId="1893" borderId="0" xfId="0" applyFill="1" applyAlignment="1">
      <alignment wrapText="1"/>
    </xf>
    <xf numFmtId="0" fontId="0" fillId="1894" borderId="0" xfId="0" applyFill="1" applyAlignment="1">
      <alignment wrapText="1"/>
    </xf>
    <xf numFmtId="0" fontId="0" fillId="1895" borderId="0" xfId="0" applyFill="1" applyAlignment="1">
      <alignment wrapText="1"/>
    </xf>
    <xf numFmtId="0" fontId="0" fillId="1896" borderId="0" xfId="0" applyFill="1" applyAlignment="1">
      <alignment wrapText="1"/>
    </xf>
    <xf numFmtId="0" fontId="0" fillId="1897" borderId="0" xfId="0" applyFill="1" applyAlignment="1">
      <alignment wrapText="1"/>
    </xf>
    <xf numFmtId="0" fontId="0" fillId="1898" borderId="0" xfId="0" applyFill="1" applyAlignment="1">
      <alignment wrapText="1"/>
    </xf>
    <xf numFmtId="0" fontId="0" fillId="1899" borderId="0" xfId="0" applyFill="1" applyAlignment="1">
      <alignment wrapText="1"/>
    </xf>
    <xf numFmtId="0" fontId="0" fillId="1900" borderId="0" xfId="0" applyFill="1" applyAlignment="1">
      <alignment wrapText="1"/>
    </xf>
    <xf numFmtId="0" fontId="0" fillId="1901" borderId="0" xfId="0" applyFill="1" applyAlignment="1">
      <alignment wrapText="1"/>
    </xf>
    <xf numFmtId="0" fontId="0" fillId="1902" borderId="0" xfId="0" applyFill="1" applyAlignment="1">
      <alignment wrapText="1"/>
    </xf>
    <xf numFmtId="0" fontId="0" fillId="1903" borderId="0" xfId="0" applyFill="1" applyAlignment="1">
      <alignment wrapText="1"/>
    </xf>
    <xf numFmtId="0" fontId="0" fillId="1904" borderId="0" xfId="0" applyFill="1" applyAlignment="1">
      <alignment wrapText="1"/>
    </xf>
    <xf numFmtId="0" fontId="0" fillId="83" borderId="0" xfId="0" applyFill="1" applyAlignment="1">
      <alignment wrapText="1"/>
    </xf>
    <xf numFmtId="0" fontId="0" fillId="1905" borderId="0" xfId="0" applyFill="1" applyAlignment="1">
      <alignment wrapText="1"/>
    </xf>
    <xf numFmtId="0" fontId="0" fillId="1906" borderId="0" xfId="0" applyFill="1" applyAlignment="1">
      <alignment wrapText="1"/>
    </xf>
    <xf numFmtId="0" fontId="0" fillId="1907" borderId="0" xfId="0" applyFill="1" applyAlignment="1">
      <alignment wrapText="1"/>
    </xf>
    <xf numFmtId="0" fontId="0" fillId="1908" borderId="0" xfId="0" applyFill="1" applyAlignment="1">
      <alignment wrapText="1"/>
    </xf>
    <xf numFmtId="0" fontId="0" fillId="1909" borderId="0" xfId="0" applyFill="1" applyAlignment="1">
      <alignment wrapText="1"/>
    </xf>
    <xf numFmtId="0" fontId="0" fillId="1910" borderId="0" xfId="0" applyFill="1" applyAlignment="1">
      <alignment wrapText="1"/>
    </xf>
    <xf numFmtId="0" fontId="0" fillId="1911" borderId="0" xfId="0" applyFill="1" applyAlignment="1">
      <alignment wrapText="1"/>
    </xf>
    <xf numFmtId="0" fontId="0" fillId="1912" borderId="0" xfId="0" applyFill="1" applyAlignment="1">
      <alignment wrapText="1"/>
    </xf>
    <xf numFmtId="0" fontId="0" fillId="1913" borderId="0" xfId="0" applyFill="1" applyAlignment="1">
      <alignment wrapText="1"/>
    </xf>
    <xf numFmtId="0" fontId="0" fillId="1914" borderId="0" xfId="0" applyFill="1" applyAlignment="1">
      <alignment wrapText="1"/>
    </xf>
    <xf numFmtId="0" fontId="0" fillId="1915" borderId="0" xfId="0" applyFill="1" applyAlignment="1">
      <alignment wrapText="1"/>
    </xf>
    <xf numFmtId="0" fontId="0" fillId="1916" borderId="0" xfId="0" applyFill="1" applyAlignment="1">
      <alignment wrapText="1"/>
    </xf>
    <xf numFmtId="0" fontId="0" fillId="1917" borderId="0" xfId="0" applyFill="1" applyAlignment="1">
      <alignment wrapText="1"/>
    </xf>
    <xf numFmtId="0" fontId="0" fillId="1918" borderId="0" xfId="0" applyFill="1" applyAlignment="1">
      <alignment wrapText="1"/>
    </xf>
    <xf numFmtId="0" fontId="0" fillId="1919" borderId="0" xfId="0" applyFill="1" applyAlignment="1">
      <alignment wrapText="1"/>
    </xf>
    <xf numFmtId="0" fontId="0" fillId="1920" borderId="0" xfId="0" applyFill="1" applyAlignment="1">
      <alignment wrapText="1"/>
    </xf>
    <xf numFmtId="0" fontId="0" fillId="1921" borderId="0" xfId="0" applyFill="1" applyAlignment="1">
      <alignment wrapText="1"/>
    </xf>
    <xf numFmtId="0" fontId="0" fillId="1922" borderId="0" xfId="0" applyFill="1" applyAlignment="1">
      <alignment wrapText="1"/>
    </xf>
    <xf numFmtId="0" fontId="0" fillId="1923" borderId="0" xfId="0" applyFill="1" applyAlignment="1">
      <alignment wrapText="1"/>
    </xf>
    <xf numFmtId="0" fontId="0" fillId="1924" borderId="0" xfId="0" applyFill="1" applyAlignment="1">
      <alignment wrapText="1"/>
    </xf>
    <xf numFmtId="0" fontId="0" fillId="1925" borderId="0" xfId="0" applyFill="1" applyAlignment="1">
      <alignment wrapText="1"/>
    </xf>
    <xf numFmtId="0" fontId="0" fillId="1926" borderId="0" xfId="0" applyFill="1" applyAlignment="1">
      <alignment wrapText="1"/>
    </xf>
    <xf numFmtId="0" fontId="0" fillId="1927" borderId="0" xfId="0" applyFill="1" applyAlignment="1">
      <alignment wrapText="1"/>
    </xf>
    <xf numFmtId="0" fontId="0" fillId="1928" borderId="0" xfId="0" applyFill="1" applyAlignment="1">
      <alignment wrapText="1"/>
    </xf>
    <xf numFmtId="0" fontId="0" fillId="1929" borderId="0" xfId="0" applyFill="1" applyAlignment="1">
      <alignment wrapText="1"/>
    </xf>
    <xf numFmtId="0" fontId="0" fillId="1930" borderId="0" xfId="0" applyFill="1" applyAlignment="1">
      <alignment wrapText="1"/>
    </xf>
    <xf numFmtId="0" fontId="0" fillId="1931" borderId="0" xfId="0" applyFill="1" applyAlignment="1">
      <alignment wrapText="1"/>
    </xf>
    <xf numFmtId="0" fontId="0" fillId="1932" borderId="0" xfId="0" applyFill="1" applyAlignment="1">
      <alignment wrapText="1"/>
    </xf>
    <xf numFmtId="0" fontId="0" fillId="1933" borderId="0" xfId="0" applyFill="1" applyAlignment="1">
      <alignment wrapText="1"/>
    </xf>
    <xf numFmtId="0" fontId="0" fillId="1934" borderId="0" xfId="0" applyFill="1" applyAlignment="1">
      <alignment wrapText="1"/>
    </xf>
    <xf numFmtId="0" fontId="0" fillId="1935" borderId="0" xfId="0" applyFill="1" applyAlignment="1">
      <alignment wrapText="1"/>
    </xf>
    <xf numFmtId="0" fontId="0" fillId="1936" borderId="0" xfId="0" applyFill="1" applyAlignment="1">
      <alignment wrapText="1"/>
    </xf>
    <xf numFmtId="0" fontId="0" fillId="1937" borderId="0" xfId="0" applyFill="1" applyAlignment="1">
      <alignment wrapText="1"/>
    </xf>
    <xf numFmtId="0" fontId="0" fillId="1938" borderId="0" xfId="0" applyFill="1" applyAlignment="1">
      <alignment wrapText="1"/>
    </xf>
    <xf numFmtId="0" fontId="0" fillId="1939" borderId="0" xfId="0" applyFill="1" applyAlignment="1">
      <alignment wrapText="1"/>
    </xf>
    <xf numFmtId="0" fontId="0" fillId="1940" borderId="0" xfId="0" applyFill="1" applyAlignment="1">
      <alignment wrapText="1"/>
    </xf>
    <xf numFmtId="0" fontId="0" fillId="1941" borderId="0" xfId="0" applyFill="1" applyAlignment="1">
      <alignment wrapText="1"/>
    </xf>
    <xf numFmtId="0" fontId="0" fillId="1942" borderId="0" xfId="0" applyFill="1" applyAlignment="1">
      <alignment wrapText="1"/>
    </xf>
    <xf numFmtId="0" fontId="0" fillId="1943" borderId="0" xfId="0" applyFill="1" applyAlignment="1">
      <alignment wrapText="1"/>
    </xf>
    <xf numFmtId="0" fontId="0" fillId="1944" borderId="0" xfId="0" applyFill="1" applyAlignment="1">
      <alignment wrapText="1"/>
    </xf>
    <xf numFmtId="0" fontId="0" fillId="1945" borderId="0" xfId="0" applyFill="1" applyAlignment="1">
      <alignment wrapText="1"/>
    </xf>
    <xf numFmtId="0" fontId="0" fillId="1946" borderId="0" xfId="0" applyFill="1" applyAlignment="1">
      <alignment wrapText="1"/>
    </xf>
    <xf numFmtId="0" fontId="0" fillId="1947" borderId="0" xfId="0" applyFill="1" applyAlignment="1">
      <alignment wrapText="1"/>
    </xf>
    <xf numFmtId="0" fontId="0" fillId="1948" borderId="0" xfId="0" applyFill="1" applyAlignment="1">
      <alignment wrapText="1"/>
    </xf>
    <xf numFmtId="0" fontId="0" fillId="1949" borderId="0" xfId="0" applyFill="1" applyAlignment="1">
      <alignment wrapText="1"/>
    </xf>
    <xf numFmtId="0" fontId="0" fillId="1950" borderId="0" xfId="0" applyFill="1" applyAlignment="1">
      <alignment wrapText="1"/>
    </xf>
    <xf numFmtId="0" fontId="0" fillId="1951" borderId="0" xfId="0" applyFill="1" applyAlignment="1">
      <alignment wrapText="1"/>
    </xf>
    <xf numFmtId="0" fontId="0" fillId="1952" borderId="0" xfId="0" applyFill="1" applyAlignment="1">
      <alignment wrapText="1"/>
    </xf>
    <xf numFmtId="0" fontId="0" fillId="1953" borderId="0" xfId="0" applyFill="1" applyAlignment="1">
      <alignment wrapText="1"/>
    </xf>
    <xf numFmtId="0" fontId="0" fillId="1954" borderId="0" xfId="0" applyFill="1" applyAlignment="1">
      <alignment wrapText="1"/>
    </xf>
    <xf numFmtId="0" fontId="0" fillId="1955" borderId="0" xfId="0" applyFill="1" applyAlignment="1">
      <alignment wrapText="1"/>
    </xf>
    <xf numFmtId="0" fontId="0" fillId="1956" borderId="0" xfId="0" applyFill="1" applyAlignment="1">
      <alignment wrapText="1"/>
    </xf>
    <xf numFmtId="0" fontId="0" fillId="1957" borderId="0" xfId="0" applyFill="1" applyAlignment="1">
      <alignment wrapText="1"/>
    </xf>
    <xf numFmtId="0" fontId="0" fillId="1958" borderId="0" xfId="0" applyFill="1" applyAlignment="1">
      <alignment wrapText="1"/>
    </xf>
    <xf numFmtId="0" fontId="0" fillId="1959" borderId="0" xfId="0" applyFill="1" applyAlignment="1">
      <alignment wrapText="1"/>
    </xf>
    <xf numFmtId="0" fontId="0" fillId="1960" borderId="0" xfId="0" applyFill="1" applyAlignment="1">
      <alignment wrapText="1"/>
    </xf>
    <xf numFmtId="0" fontId="0" fillId="1961" borderId="0" xfId="0" applyFill="1" applyAlignment="1">
      <alignment wrapText="1"/>
    </xf>
    <xf numFmtId="0" fontId="0" fillId="1962" borderId="0" xfId="0" applyFill="1" applyAlignment="1">
      <alignment wrapText="1"/>
    </xf>
    <xf numFmtId="0" fontId="0" fillId="1963" borderId="0" xfId="0" applyFill="1" applyAlignment="1">
      <alignment wrapText="1"/>
    </xf>
    <xf numFmtId="0" fontId="0" fillId="1964" borderId="0" xfId="0" applyFill="1" applyAlignment="1">
      <alignment wrapText="1"/>
    </xf>
    <xf numFmtId="0" fontId="0" fillId="1965" borderId="0" xfId="0" applyFill="1" applyAlignment="1">
      <alignment wrapText="1"/>
    </xf>
    <xf numFmtId="0" fontId="0" fillId="1966" borderId="0" xfId="0" applyFill="1" applyAlignment="1">
      <alignment wrapText="1"/>
    </xf>
    <xf numFmtId="0" fontId="0" fillId="1967" borderId="0" xfId="0" applyFill="1" applyAlignment="1">
      <alignment wrapText="1"/>
    </xf>
    <xf numFmtId="0" fontId="0" fillId="1968" borderId="0" xfId="0" applyFill="1" applyAlignment="1">
      <alignment wrapText="1"/>
    </xf>
    <xf numFmtId="0" fontId="0" fillId="1969" borderId="0" xfId="0" applyFill="1" applyAlignment="1">
      <alignment wrapText="1"/>
    </xf>
    <xf numFmtId="0" fontId="0" fillId="1970" borderId="0" xfId="0" applyFill="1" applyAlignment="1">
      <alignment wrapText="1"/>
    </xf>
    <xf numFmtId="0" fontId="0" fillId="1971" borderId="0" xfId="0" applyFill="1" applyAlignment="1">
      <alignment wrapText="1"/>
    </xf>
    <xf numFmtId="0" fontId="0" fillId="1972" borderId="0" xfId="0" applyFill="1" applyAlignment="1">
      <alignment wrapText="1"/>
    </xf>
    <xf numFmtId="0" fontId="0" fillId="1973" borderId="0" xfId="0" applyFill="1" applyAlignment="1">
      <alignment wrapText="1"/>
    </xf>
    <xf numFmtId="0" fontId="0" fillId="1974" borderId="0" xfId="0" applyFill="1" applyAlignment="1">
      <alignment wrapText="1"/>
    </xf>
    <xf numFmtId="0" fontId="0" fillId="1975" borderId="0" xfId="0" applyFill="1" applyAlignment="1">
      <alignment wrapText="1"/>
    </xf>
    <xf numFmtId="0" fontId="0" fillId="1976" borderId="0" xfId="0" applyFill="1" applyAlignment="1">
      <alignment wrapText="1"/>
    </xf>
    <xf numFmtId="0" fontId="0" fillId="1977" borderId="0" xfId="0" applyFill="1" applyAlignment="1">
      <alignment wrapText="1"/>
    </xf>
    <xf numFmtId="0" fontId="0" fillId="1978" borderId="0" xfId="0" applyFill="1" applyAlignment="1">
      <alignment wrapText="1"/>
    </xf>
    <xf numFmtId="0" fontId="0" fillId="1979" borderId="0" xfId="0" applyFill="1" applyAlignment="1">
      <alignment wrapText="1"/>
    </xf>
    <xf numFmtId="0" fontId="0" fillId="1980" borderId="0" xfId="0" applyFill="1" applyAlignment="1">
      <alignment wrapText="1"/>
    </xf>
    <xf numFmtId="0" fontId="0" fillId="1981" borderId="0" xfId="0" applyFill="1" applyAlignment="1">
      <alignment wrapText="1"/>
    </xf>
    <xf numFmtId="0" fontId="0" fillId="1982" borderId="0" xfId="0" applyFill="1" applyAlignment="1">
      <alignment wrapText="1"/>
    </xf>
    <xf numFmtId="0" fontId="0" fillId="1983" borderId="0" xfId="0" applyFill="1" applyAlignment="1">
      <alignment wrapText="1"/>
    </xf>
    <xf numFmtId="0" fontId="0" fillId="1984" borderId="0" xfId="0" applyFill="1" applyAlignment="1">
      <alignment wrapText="1"/>
    </xf>
    <xf numFmtId="0" fontId="0" fillId="1985" borderId="0" xfId="0" applyFill="1" applyAlignment="1">
      <alignment wrapText="1"/>
    </xf>
    <xf numFmtId="0" fontId="0" fillId="1986" borderId="0" xfId="0" applyFill="1" applyAlignment="1">
      <alignment wrapText="1"/>
    </xf>
    <xf numFmtId="0" fontId="0" fillId="1987" borderId="0" xfId="0" applyFill="1" applyAlignment="1">
      <alignment wrapText="1"/>
    </xf>
    <xf numFmtId="0" fontId="0" fillId="91" borderId="0" xfId="0" applyFill="1" applyAlignment="1">
      <alignment wrapText="1"/>
    </xf>
    <xf numFmtId="0" fontId="0" fillId="1988" borderId="0" xfId="0" applyFill="1" applyAlignment="1">
      <alignment wrapText="1"/>
    </xf>
    <xf numFmtId="0" fontId="0" fillId="1989" borderId="0" xfId="0" applyFill="1" applyAlignment="1">
      <alignment wrapText="1"/>
    </xf>
    <xf numFmtId="0" fontId="0" fillId="1990" borderId="0" xfId="0" applyFill="1" applyAlignment="1">
      <alignment wrapText="1"/>
    </xf>
    <xf numFmtId="0" fontId="0" fillId="1991" borderId="0" xfId="0" applyFill="1" applyAlignment="1">
      <alignment wrapText="1"/>
    </xf>
    <xf numFmtId="0" fontId="0" fillId="1992" borderId="0" xfId="0" applyFill="1" applyAlignment="1">
      <alignment wrapText="1"/>
    </xf>
    <xf numFmtId="0" fontId="0" fillId="1993" borderId="0" xfId="0" applyFill="1" applyAlignment="1">
      <alignment wrapText="1"/>
    </xf>
    <xf numFmtId="0" fontId="0" fillId="1994" borderId="0" xfId="0" applyFill="1" applyAlignment="1">
      <alignment wrapText="1"/>
    </xf>
    <xf numFmtId="0" fontId="0" fillId="1995" borderId="0" xfId="0" applyFill="1" applyAlignment="1">
      <alignment wrapText="1"/>
    </xf>
    <xf numFmtId="0" fontId="0" fillId="1996" borderId="0" xfId="0" applyFill="1" applyAlignment="1">
      <alignment wrapText="1"/>
    </xf>
    <xf numFmtId="0" fontId="0" fillId="1997" borderId="0" xfId="0" applyFill="1" applyAlignment="1">
      <alignment wrapText="1"/>
    </xf>
    <xf numFmtId="0" fontId="0" fillId="1998" borderId="0" xfId="0" applyFill="1" applyAlignment="1">
      <alignment wrapText="1"/>
    </xf>
    <xf numFmtId="0" fontId="0" fillId="1999" borderId="0" xfId="0" applyFill="1" applyAlignment="1">
      <alignment wrapText="1"/>
    </xf>
    <xf numFmtId="0" fontId="0" fillId="2000" borderId="0" xfId="0" applyFill="1" applyAlignment="1">
      <alignment wrapText="1"/>
    </xf>
    <xf numFmtId="0" fontId="0" fillId="2001" borderId="0" xfId="0" applyFill="1" applyAlignment="1">
      <alignment wrapText="1"/>
    </xf>
    <xf numFmtId="0" fontId="0" fillId="2002" borderId="0" xfId="0" applyFill="1" applyAlignment="1">
      <alignment wrapText="1"/>
    </xf>
    <xf numFmtId="0" fontId="0" fillId="2003" borderId="0" xfId="0" applyFill="1" applyAlignment="1">
      <alignment wrapText="1"/>
    </xf>
    <xf numFmtId="0" fontId="0" fillId="2004" borderId="0" xfId="0" applyFill="1" applyAlignment="1">
      <alignment wrapText="1"/>
    </xf>
    <xf numFmtId="0" fontId="0" fillId="2005" borderId="0" xfId="0" applyFill="1" applyAlignment="1">
      <alignment wrapText="1"/>
    </xf>
    <xf numFmtId="0" fontId="0" fillId="2006" borderId="0" xfId="0" applyFill="1" applyAlignment="1">
      <alignment wrapText="1"/>
    </xf>
    <xf numFmtId="0" fontId="0" fillId="2007" borderId="0" xfId="0" applyFill="1" applyAlignment="1">
      <alignment wrapText="1"/>
    </xf>
    <xf numFmtId="0" fontId="0" fillId="2008" borderId="0" xfId="0" applyFill="1" applyAlignment="1">
      <alignment wrapText="1"/>
    </xf>
    <xf numFmtId="0" fontId="0" fillId="2009" borderId="0" xfId="0" applyFill="1" applyAlignment="1">
      <alignment wrapText="1"/>
    </xf>
    <xf numFmtId="0" fontId="0" fillId="2010" borderId="0" xfId="0" applyFill="1" applyAlignment="1">
      <alignment wrapText="1"/>
    </xf>
    <xf numFmtId="0" fontId="0" fillId="2011" borderId="0" xfId="0" applyFill="1" applyAlignment="1">
      <alignment wrapText="1"/>
    </xf>
    <xf numFmtId="0" fontId="0" fillId="2012" borderId="0" xfId="0" applyFill="1" applyAlignment="1">
      <alignment wrapText="1"/>
    </xf>
    <xf numFmtId="0" fontId="0" fillId="2013" borderId="0" xfId="0" applyFill="1" applyAlignment="1">
      <alignment wrapText="1"/>
    </xf>
    <xf numFmtId="0" fontId="0" fillId="2014" borderId="0" xfId="0" applyFill="1" applyAlignment="1">
      <alignment wrapText="1"/>
    </xf>
    <xf numFmtId="0" fontId="0" fillId="2015" borderId="0" xfId="0" applyFill="1" applyAlignment="1">
      <alignment wrapText="1"/>
    </xf>
    <xf numFmtId="0" fontId="0" fillId="2016" borderId="0" xfId="0" applyFill="1" applyAlignment="1">
      <alignment wrapText="1"/>
    </xf>
    <xf numFmtId="0" fontId="0" fillId="2017" borderId="0" xfId="0" applyFill="1" applyAlignment="1">
      <alignment wrapText="1"/>
    </xf>
    <xf numFmtId="0" fontId="0" fillId="2018" borderId="0" xfId="0" applyFill="1" applyAlignment="1">
      <alignment wrapText="1"/>
    </xf>
    <xf numFmtId="0" fontId="0" fillId="2019" borderId="0" xfId="0" applyFill="1" applyAlignment="1">
      <alignment wrapText="1"/>
    </xf>
    <xf numFmtId="0" fontId="0" fillId="2020" borderId="0" xfId="0" applyFill="1" applyAlignment="1">
      <alignment wrapText="1"/>
    </xf>
    <xf numFmtId="0" fontId="0" fillId="2021" borderId="0" xfId="0" applyFill="1" applyAlignment="1">
      <alignment wrapText="1"/>
    </xf>
    <xf numFmtId="0" fontId="0" fillId="2022" borderId="0" xfId="0" applyFill="1" applyAlignment="1">
      <alignment wrapText="1"/>
    </xf>
    <xf numFmtId="0" fontId="0" fillId="2023" borderId="0" xfId="0" applyFill="1" applyAlignment="1">
      <alignment wrapText="1"/>
    </xf>
    <xf numFmtId="0" fontId="0" fillId="2024" borderId="0" xfId="0" applyFill="1" applyAlignment="1">
      <alignment wrapText="1"/>
    </xf>
    <xf numFmtId="0" fontId="0" fillId="2025" borderId="0" xfId="0" applyFill="1" applyAlignment="1">
      <alignment wrapText="1"/>
    </xf>
    <xf numFmtId="0" fontId="0" fillId="2026" borderId="0" xfId="0" applyFill="1" applyAlignment="1">
      <alignment wrapText="1"/>
    </xf>
    <xf numFmtId="0" fontId="0" fillId="2027" borderId="0" xfId="0" applyFill="1" applyAlignment="1">
      <alignment wrapText="1"/>
    </xf>
    <xf numFmtId="0" fontId="0" fillId="2028" borderId="0" xfId="0" applyFill="1" applyAlignment="1">
      <alignment wrapText="1"/>
    </xf>
    <xf numFmtId="0" fontId="0" fillId="2029" borderId="0" xfId="0" applyFill="1" applyAlignment="1">
      <alignment wrapText="1"/>
    </xf>
    <xf numFmtId="0" fontId="0" fillId="2030" borderId="0" xfId="0" applyFill="1" applyAlignment="1">
      <alignment wrapText="1"/>
    </xf>
    <xf numFmtId="0" fontId="0" fillId="2031" borderId="0" xfId="0" applyFill="1" applyAlignment="1">
      <alignment wrapText="1"/>
    </xf>
    <xf numFmtId="0" fontId="0" fillId="2032" borderId="0" xfId="0" applyFill="1" applyAlignment="1">
      <alignment wrapText="1"/>
    </xf>
    <xf numFmtId="0" fontId="0" fillId="2033" borderId="0" xfId="0" applyFill="1" applyAlignment="1">
      <alignment wrapText="1"/>
    </xf>
    <xf numFmtId="0" fontId="0" fillId="2034" borderId="0" xfId="0" applyFill="1" applyAlignment="1">
      <alignment wrapText="1"/>
    </xf>
    <xf numFmtId="0" fontId="0" fillId="2035" borderId="0" xfId="0" applyFill="1" applyAlignment="1">
      <alignment wrapText="1"/>
    </xf>
    <xf numFmtId="0" fontId="0" fillId="2036" borderId="0" xfId="0" applyFill="1" applyAlignment="1">
      <alignment wrapText="1"/>
    </xf>
    <xf numFmtId="0" fontId="0" fillId="2037" borderId="0" xfId="0" applyFill="1" applyAlignment="1">
      <alignment wrapText="1"/>
    </xf>
    <xf numFmtId="0" fontId="0" fillId="2038" borderId="0" xfId="0" applyFill="1" applyAlignment="1">
      <alignment wrapText="1"/>
    </xf>
    <xf numFmtId="0" fontId="0" fillId="2039" borderId="0" xfId="0" applyFill="1" applyAlignment="1">
      <alignment wrapText="1"/>
    </xf>
    <xf numFmtId="0" fontId="0" fillId="2040" borderId="0" xfId="0" applyFill="1" applyAlignment="1">
      <alignment wrapText="1"/>
    </xf>
    <xf numFmtId="0" fontId="0" fillId="2041" borderId="0" xfId="0" applyFill="1" applyAlignment="1">
      <alignment wrapText="1"/>
    </xf>
    <xf numFmtId="0" fontId="0" fillId="2042" borderId="0" xfId="0" applyFill="1" applyAlignment="1">
      <alignment wrapText="1"/>
    </xf>
    <xf numFmtId="0" fontId="0" fillId="2043" borderId="0" xfId="0" applyFill="1" applyAlignment="1">
      <alignment wrapText="1"/>
    </xf>
    <xf numFmtId="0" fontId="0" fillId="2044" borderId="0" xfId="0" applyFill="1" applyAlignment="1">
      <alignment wrapText="1"/>
    </xf>
    <xf numFmtId="0" fontId="0" fillId="2045" borderId="0" xfId="0" applyFill="1" applyAlignment="1">
      <alignment wrapText="1"/>
    </xf>
    <xf numFmtId="0" fontId="0" fillId="2046" borderId="0" xfId="0" applyFill="1" applyAlignment="1">
      <alignment wrapText="1"/>
    </xf>
    <xf numFmtId="0" fontId="0" fillId="2047" borderId="0" xfId="0" applyFill="1" applyAlignment="1">
      <alignment wrapText="1"/>
    </xf>
    <xf numFmtId="0" fontId="0" fillId="2048" borderId="0" xfId="0" applyFill="1" applyAlignment="1">
      <alignment wrapText="1"/>
    </xf>
    <xf numFmtId="0" fontId="0" fillId="2049" borderId="0" xfId="0" applyFill="1" applyAlignment="1">
      <alignment wrapText="1"/>
    </xf>
    <xf numFmtId="0" fontId="0" fillId="2050" borderId="0" xfId="0" applyFill="1" applyAlignment="1">
      <alignment wrapText="1"/>
    </xf>
    <xf numFmtId="0" fontId="0" fillId="2051" borderId="0" xfId="0" applyFill="1" applyAlignment="1">
      <alignment wrapText="1"/>
    </xf>
    <xf numFmtId="0" fontId="0" fillId="2052" borderId="0" xfId="0" applyFill="1" applyAlignment="1">
      <alignment wrapText="1"/>
    </xf>
    <xf numFmtId="0" fontId="0" fillId="2053" borderId="0" xfId="0" applyFill="1" applyAlignment="1">
      <alignment wrapText="1"/>
    </xf>
    <xf numFmtId="0" fontId="0" fillId="2054" borderId="0" xfId="0" applyFill="1" applyAlignment="1">
      <alignment wrapText="1"/>
    </xf>
    <xf numFmtId="0" fontId="0" fillId="2055" borderId="0" xfId="0" applyFill="1" applyAlignment="1">
      <alignment wrapText="1"/>
    </xf>
    <xf numFmtId="0" fontId="0" fillId="2056" borderId="0" xfId="0" applyFill="1" applyAlignment="1">
      <alignment wrapText="1"/>
    </xf>
    <xf numFmtId="0" fontId="0" fillId="2057" borderId="0" xfId="0" applyFill="1" applyAlignment="1">
      <alignment wrapText="1"/>
    </xf>
    <xf numFmtId="0" fontId="0" fillId="2058" borderId="0" xfId="0" applyFill="1" applyAlignment="1">
      <alignment wrapText="1"/>
    </xf>
    <xf numFmtId="0" fontId="0" fillId="2059" borderId="0" xfId="0" applyFill="1" applyAlignment="1">
      <alignment wrapText="1"/>
    </xf>
    <xf numFmtId="0" fontId="0" fillId="2060" borderId="0" xfId="0" applyFill="1" applyAlignment="1">
      <alignment wrapText="1"/>
    </xf>
    <xf numFmtId="0" fontId="0" fillId="2061" borderId="0" xfId="0" applyFill="1" applyAlignment="1">
      <alignment wrapText="1"/>
    </xf>
    <xf numFmtId="0" fontId="0" fillId="144" borderId="0" xfId="0" applyFill="1" applyAlignment="1">
      <alignment wrapText="1"/>
    </xf>
    <xf numFmtId="0" fontId="0" fillId="2062" borderId="0" xfId="0" applyFill="1" applyAlignment="1">
      <alignment wrapText="1"/>
    </xf>
    <xf numFmtId="0" fontId="0" fillId="2063" borderId="0" xfId="0" applyFill="1" applyAlignment="1">
      <alignment wrapText="1"/>
    </xf>
    <xf numFmtId="0" fontId="0" fillId="2064" borderId="0" xfId="0" applyFill="1" applyAlignment="1">
      <alignment wrapText="1"/>
    </xf>
    <xf numFmtId="0" fontId="0" fillId="2065" borderId="0" xfId="0" applyFill="1" applyAlignment="1">
      <alignment wrapText="1"/>
    </xf>
    <xf numFmtId="0" fontId="0" fillId="2066" borderId="0" xfId="0" applyFill="1" applyAlignment="1">
      <alignment wrapText="1"/>
    </xf>
    <xf numFmtId="0" fontId="0" fillId="2067" borderId="0" xfId="0" applyFill="1" applyAlignment="1">
      <alignment wrapText="1"/>
    </xf>
    <xf numFmtId="0" fontId="0" fillId="2068" borderId="0" xfId="0" applyFill="1" applyAlignment="1">
      <alignment wrapText="1"/>
    </xf>
    <xf numFmtId="0" fontId="0" fillId="2069" borderId="0" xfId="0" applyFill="1" applyAlignment="1">
      <alignment wrapText="1"/>
    </xf>
    <xf numFmtId="0" fontId="0" fillId="2070" borderId="0" xfId="0" applyFill="1" applyAlignment="1">
      <alignment wrapText="1"/>
    </xf>
    <xf numFmtId="0" fontId="0" fillId="2071" borderId="0" xfId="0" applyFill="1" applyAlignment="1">
      <alignment wrapText="1"/>
    </xf>
    <xf numFmtId="0" fontId="0" fillId="2072" borderId="0" xfId="0" applyFill="1" applyAlignment="1">
      <alignment wrapText="1"/>
    </xf>
    <xf numFmtId="0" fontId="0" fillId="2073" borderId="0" xfId="0" applyFill="1" applyAlignment="1">
      <alignment wrapText="1"/>
    </xf>
    <xf numFmtId="0" fontId="0" fillId="2074" borderId="0" xfId="0" applyFill="1" applyAlignment="1">
      <alignment wrapText="1"/>
    </xf>
    <xf numFmtId="0" fontId="0" fillId="2075" borderId="0" xfId="0" applyFill="1" applyAlignment="1">
      <alignment wrapText="1"/>
    </xf>
    <xf numFmtId="0" fontId="0" fillId="2076" borderId="0" xfId="0" applyFill="1" applyAlignment="1">
      <alignment wrapText="1"/>
    </xf>
    <xf numFmtId="0" fontId="0" fillId="2077" borderId="0" xfId="0" applyFill="1" applyAlignment="1">
      <alignment wrapText="1"/>
    </xf>
    <xf numFmtId="0" fontId="0" fillId="2078" borderId="0" xfId="0" applyFill="1" applyAlignment="1">
      <alignment wrapText="1"/>
    </xf>
    <xf numFmtId="0" fontId="0" fillId="2079" borderId="0" xfId="0" applyFill="1" applyAlignment="1">
      <alignment wrapText="1"/>
    </xf>
    <xf numFmtId="0" fontId="0" fillId="2080" borderId="0" xfId="0" applyFill="1" applyAlignment="1">
      <alignment wrapText="1"/>
    </xf>
    <xf numFmtId="0" fontId="0" fillId="2081" borderId="0" xfId="0" applyFill="1" applyAlignment="1">
      <alignment wrapText="1"/>
    </xf>
    <xf numFmtId="0" fontId="0" fillId="2082" borderId="0" xfId="0" applyFill="1" applyAlignment="1">
      <alignment wrapText="1"/>
    </xf>
    <xf numFmtId="0" fontId="0" fillId="2083" borderId="0" xfId="0" applyFill="1" applyAlignment="1">
      <alignment wrapText="1"/>
    </xf>
    <xf numFmtId="0" fontId="0" fillId="2084" borderId="0" xfId="0" applyFill="1" applyAlignment="1">
      <alignment wrapText="1"/>
    </xf>
    <xf numFmtId="0" fontId="0" fillId="2085" borderId="0" xfId="0" applyFill="1" applyAlignment="1">
      <alignment wrapText="1"/>
    </xf>
    <xf numFmtId="0" fontId="0" fillId="2086" borderId="0" xfId="0" applyFill="1" applyAlignment="1">
      <alignment wrapText="1"/>
    </xf>
    <xf numFmtId="0" fontId="0" fillId="2087" borderId="0" xfId="0" applyFill="1" applyAlignment="1">
      <alignment wrapText="1"/>
    </xf>
    <xf numFmtId="0" fontId="0" fillId="2088" borderId="0" xfId="0" applyFill="1" applyAlignment="1">
      <alignment wrapText="1"/>
    </xf>
    <xf numFmtId="0" fontId="0" fillId="2089" borderId="0" xfId="0" applyFill="1" applyAlignment="1">
      <alignment wrapText="1"/>
    </xf>
    <xf numFmtId="0" fontId="0" fillId="2090" borderId="0" xfId="0" applyFill="1" applyAlignment="1">
      <alignment wrapText="1"/>
    </xf>
    <xf numFmtId="0" fontId="0" fillId="2091" borderId="0" xfId="0" applyFill="1" applyAlignment="1">
      <alignment wrapText="1"/>
    </xf>
    <xf numFmtId="0" fontId="0" fillId="2092" borderId="0" xfId="0" applyFill="1" applyAlignment="1">
      <alignment wrapText="1"/>
    </xf>
    <xf numFmtId="0" fontId="0" fillId="2093" borderId="0" xfId="0" applyFill="1" applyAlignment="1">
      <alignment wrapText="1"/>
    </xf>
    <xf numFmtId="0" fontId="0" fillId="2094" borderId="0" xfId="0" applyFill="1" applyAlignment="1">
      <alignment wrapText="1"/>
    </xf>
    <xf numFmtId="0" fontId="0" fillId="2095" borderId="0" xfId="0" applyFill="1" applyAlignment="1">
      <alignment wrapText="1"/>
    </xf>
    <xf numFmtId="0" fontId="0" fillId="2096" borderId="0" xfId="0" applyFill="1" applyAlignment="1">
      <alignment wrapText="1"/>
    </xf>
    <xf numFmtId="0" fontId="0" fillId="2097" borderId="0" xfId="0" applyFill="1" applyAlignment="1">
      <alignment wrapText="1"/>
    </xf>
    <xf numFmtId="0" fontId="0" fillId="2098" borderId="0" xfId="0" applyFill="1" applyAlignment="1">
      <alignment wrapText="1"/>
    </xf>
    <xf numFmtId="0" fontId="0" fillId="2099" borderId="0" xfId="0" applyFill="1" applyAlignment="1">
      <alignment wrapText="1"/>
    </xf>
    <xf numFmtId="0" fontId="0" fillId="2100" borderId="0" xfId="0" applyFill="1" applyAlignment="1">
      <alignment wrapText="1"/>
    </xf>
    <xf numFmtId="0" fontId="0" fillId="2101" borderId="0" xfId="0" applyFill="1" applyAlignment="1">
      <alignment wrapText="1"/>
    </xf>
    <xf numFmtId="0" fontId="0" fillId="2102" borderId="0" xfId="0" applyFill="1" applyAlignment="1">
      <alignment wrapText="1"/>
    </xf>
    <xf numFmtId="0" fontId="0" fillId="2103" borderId="0" xfId="0" applyFill="1" applyAlignment="1">
      <alignment wrapText="1"/>
    </xf>
    <xf numFmtId="0" fontId="0" fillId="2104" borderId="0" xfId="0" applyFill="1" applyAlignment="1">
      <alignment wrapText="1"/>
    </xf>
    <xf numFmtId="0" fontId="0" fillId="2105" borderId="0" xfId="0" applyFill="1" applyAlignment="1">
      <alignment wrapText="1"/>
    </xf>
    <xf numFmtId="0" fontId="0" fillId="2106" borderId="0" xfId="0" applyFill="1" applyAlignment="1">
      <alignment wrapText="1"/>
    </xf>
    <xf numFmtId="0" fontId="0" fillId="2107" borderId="0" xfId="0" applyFill="1" applyAlignment="1">
      <alignment wrapText="1"/>
    </xf>
    <xf numFmtId="0" fontId="0" fillId="2108" borderId="0" xfId="0" applyFill="1" applyAlignment="1">
      <alignment wrapText="1"/>
    </xf>
    <xf numFmtId="0" fontId="0" fillId="2109" borderId="0" xfId="0" applyFill="1" applyAlignment="1">
      <alignment wrapText="1"/>
    </xf>
    <xf numFmtId="0" fontId="0" fillId="2110" borderId="0" xfId="0" applyFill="1" applyAlignment="1">
      <alignment wrapText="1"/>
    </xf>
    <xf numFmtId="0" fontId="0" fillId="2111" borderId="0" xfId="0" applyFill="1" applyAlignment="1">
      <alignment wrapText="1"/>
    </xf>
    <xf numFmtId="0" fontId="0" fillId="2112" borderId="0" xfId="0" applyFill="1" applyAlignment="1">
      <alignment wrapText="1"/>
    </xf>
    <xf numFmtId="0" fontId="0" fillId="2113" borderId="0" xfId="0" applyFill="1" applyAlignment="1">
      <alignment wrapText="1"/>
    </xf>
    <xf numFmtId="0" fontId="0" fillId="2114" borderId="0" xfId="0" applyFill="1" applyAlignment="1">
      <alignment wrapText="1"/>
    </xf>
    <xf numFmtId="0" fontId="0" fillId="2115" borderId="0" xfId="0" applyFill="1" applyAlignment="1">
      <alignment wrapText="1"/>
    </xf>
    <xf numFmtId="0" fontId="0" fillId="2116" borderId="0" xfId="0" applyFill="1" applyAlignment="1">
      <alignment wrapText="1"/>
    </xf>
    <xf numFmtId="0" fontId="0" fillId="2117" borderId="0" xfId="0" applyFill="1" applyAlignment="1">
      <alignment wrapText="1"/>
    </xf>
    <xf numFmtId="0" fontId="0" fillId="2118" borderId="0" xfId="0" applyFill="1" applyAlignment="1">
      <alignment wrapText="1"/>
    </xf>
    <xf numFmtId="0" fontId="0" fillId="2119" borderId="0" xfId="0" applyFill="1" applyAlignment="1">
      <alignment wrapText="1"/>
    </xf>
    <xf numFmtId="0" fontId="0" fillId="2120" borderId="0" xfId="0" applyFill="1" applyAlignment="1">
      <alignment wrapText="1"/>
    </xf>
    <xf numFmtId="0" fontId="0" fillId="2121" borderId="0" xfId="0" applyFill="1" applyAlignment="1">
      <alignment wrapText="1"/>
    </xf>
    <xf numFmtId="0" fontId="0" fillId="2122" borderId="0" xfId="0" applyFill="1" applyAlignment="1">
      <alignment wrapText="1"/>
    </xf>
    <xf numFmtId="0" fontId="0" fillId="2123" borderId="0" xfId="0" applyFill="1" applyAlignment="1">
      <alignment wrapText="1"/>
    </xf>
    <xf numFmtId="0" fontId="0" fillId="2124" borderId="0" xfId="0" applyFill="1" applyAlignment="1">
      <alignment wrapText="1"/>
    </xf>
    <xf numFmtId="0" fontId="0" fillId="2125" borderId="0" xfId="0" applyFill="1" applyAlignment="1">
      <alignment wrapText="1"/>
    </xf>
    <xf numFmtId="0" fontId="0" fillId="2126" borderId="0" xfId="0" applyFill="1" applyAlignment="1">
      <alignment wrapText="1"/>
    </xf>
    <xf numFmtId="0" fontId="0" fillId="2127" borderId="0" xfId="0" applyFill="1" applyAlignment="1">
      <alignment wrapText="1"/>
    </xf>
    <xf numFmtId="0" fontId="0" fillId="2128" borderId="0" xfId="0" applyFill="1" applyAlignment="1">
      <alignment wrapText="1"/>
    </xf>
    <xf numFmtId="0" fontId="0" fillId="2129" borderId="0" xfId="0" applyFill="1" applyAlignment="1">
      <alignment wrapText="1"/>
    </xf>
    <xf numFmtId="0" fontId="0" fillId="2130" borderId="0" xfId="0" applyFill="1" applyAlignment="1">
      <alignment wrapText="1"/>
    </xf>
    <xf numFmtId="0" fontId="0" fillId="2131" borderId="0" xfId="0" applyFill="1" applyAlignment="1">
      <alignment wrapText="1"/>
    </xf>
    <xf numFmtId="0" fontId="0" fillId="2132" borderId="0" xfId="0" applyFill="1" applyAlignment="1">
      <alignment wrapText="1"/>
    </xf>
    <xf numFmtId="0" fontId="0" fillId="2133" borderId="0" xfId="0" applyFill="1" applyAlignment="1">
      <alignment wrapText="1"/>
    </xf>
    <xf numFmtId="0" fontId="0" fillId="2134" borderId="0" xfId="0" applyFill="1" applyAlignment="1">
      <alignment wrapText="1"/>
    </xf>
    <xf numFmtId="0" fontId="0" fillId="2135" borderId="0" xfId="0" applyFill="1" applyAlignment="1">
      <alignment wrapText="1"/>
    </xf>
    <xf numFmtId="0" fontId="0" fillId="2136" borderId="0" xfId="0" applyFill="1" applyAlignment="1">
      <alignment wrapText="1"/>
    </xf>
    <xf numFmtId="0" fontId="0" fillId="2137" borderId="0" xfId="0" applyFill="1" applyAlignment="1">
      <alignment wrapText="1"/>
    </xf>
    <xf numFmtId="0" fontId="0" fillId="2138" borderId="0" xfId="0" applyFill="1" applyAlignment="1">
      <alignment wrapText="1"/>
    </xf>
    <xf numFmtId="0" fontId="0" fillId="2139" borderId="0" xfId="0" applyFill="1" applyAlignment="1">
      <alignment wrapText="1"/>
    </xf>
    <xf numFmtId="0" fontId="0" fillId="2140" borderId="0" xfId="0" applyFill="1" applyAlignment="1">
      <alignment wrapText="1"/>
    </xf>
    <xf numFmtId="0" fontId="0" fillId="2141" borderId="0" xfId="0" applyFill="1" applyAlignment="1">
      <alignment wrapText="1"/>
    </xf>
    <xf numFmtId="0" fontId="0" fillId="2142" borderId="0" xfId="0" applyFill="1" applyAlignment="1">
      <alignment wrapText="1"/>
    </xf>
    <xf numFmtId="0" fontId="0" fillId="2143" borderId="0" xfId="0" applyFill="1" applyAlignment="1">
      <alignment wrapText="1"/>
    </xf>
    <xf numFmtId="0" fontId="0" fillId="2144" borderId="0" xfId="0" applyFill="1" applyAlignment="1">
      <alignment wrapText="1"/>
    </xf>
    <xf numFmtId="0" fontId="0" fillId="2145" borderId="0" xfId="0" applyFill="1" applyAlignment="1">
      <alignment wrapText="1"/>
    </xf>
    <xf numFmtId="0" fontId="0" fillId="2146" borderId="0" xfId="0" applyFill="1" applyAlignment="1">
      <alignment wrapText="1"/>
    </xf>
    <xf numFmtId="0" fontId="0" fillId="2147" borderId="0" xfId="0" applyFill="1" applyAlignment="1">
      <alignment wrapText="1"/>
    </xf>
    <xf numFmtId="0" fontId="0" fillId="2148" borderId="0" xfId="0" applyFill="1" applyAlignment="1">
      <alignment wrapText="1"/>
    </xf>
    <xf numFmtId="0" fontId="0" fillId="2149" borderId="0" xfId="0" applyFill="1" applyAlignment="1">
      <alignment wrapText="1"/>
    </xf>
    <xf numFmtId="0" fontId="0" fillId="2150" borderId="0" xfId="0" applyFill="1" applyAlignment="1">
      <alignment wrapText="1"/>
    </xf>
    <xf numFmtId="0" fontId="0" fillId="2151" borderId="0" xfId="0" applyFill="1" applyAlignment="1">
      <alignment wrapText="1"/>
    </xf>
    <xf numFmtId="0" fontId="0" fillId="2152" borderId="0" xfId="0" applyFill="1" applyAlignment="1">
      <alignment wrapText="1"/>
    </xf>
    <xf numFmtId="0" fontId="0" fillId="2153" borderId="0" xfId="0" applyFill="1" applyAlignment="1">
      <alignment wrapText="1"/>
    </xf>
    <xf numFmtId="0" fontId="0" fillId="2154" borderId="0" xfId="0" applyFill="1" applyAlignment="1">
      <alignment wrapText="1"/>
    </xf>
    <xf numFmtId="0" fontId="0" fillId="2155" borderId="0" xfId="0" applyFill="1" applyAlignment="1">
      <alignment wrapText="1"/>
    </xf>
    <xf numFmtId="0" fontId="0" fillId="2156" borderId="0" xfId="0" applyFill="1" applyAlignment="1">
      <alignment wrapText="1"/>
    </xf>
    <xf numFmtId="0" fontId="0" fillId="2157" borderId="0" xfId="0" applyFill="1" applyAlignment="1">
      <alignment wrapText="1"/>
    </xf>
    <xf numFmtId="0" fontId="0" fillId="2158" borderId="0" xfId="0" applyFill="1" applyAlignment="1">
      <alignment wrapText="1"/>
    </xf>
    <xf numFmtId="0" fontId="0" fillId="2159" borderId="0" xfId="0" applyFill="1" applyAlignment="1">
      <alignment wrapText="1"/>
    </xf>
    <xf numFmtId="0" fontId="0" fillId="2160" borderId="0" xfId="0" applyFill="1" applyAlignment="1">
      <alignment wrapText="1"/>
    </xf>
    <xf numFmtId="0" fontId="0" fillId="2161" borderId="0" xfId="0" applyFill="1" applyAlignment="1">
      <alignment wrapText="1"/>
    </xf>
    <xf numFmtId="0" fontId="0" fillId="2162" borderId="0" xfId="0" applyFill="1" applyAlignment="1">
      <alignment wrapText="1"/>
    </xf>
    <xf numFmtId="0" fontId="0" fillId="2163" borderId="0" xfId="0" applyFill="1" applyAlignment="1">
      <alignment wrapText="1"/>
    </xf>
    <xf numFmtId="0" fontId="0" fillId="2164" borderId="0" xfId="0" applyFill="1" applyAlignment="1">
      <alignment wrapText="1"/>
    </xf>
    <xf numFmtId="0" fontId="0" fillId="2165" borderId="0" xfId="0" applyFill="1" applyAlignment="1">
      <alignment wrapText="1"/>
    </xf>
    <xf numFmtId="0" fontId="0" fillId="2166" borderId="0" xfId="0" applyFill="1" applyAlignment="1">
      <alignment wrapText="1"/>
    </xf>
    <xf numFmtId="0" fontId="0" fillId="2167" borderId="0" xfId="0" applyFill="1" applyAlignment="1">
      <alignment wrapText="1"/>
    </xf>
    <xf numFmtId="0" fontId="0" fillId="2168" borderId="0" xfId="0" applyFill="1" applyAlignment="1">
      <alignment wrapText="1"/>
    </xf>
    <xf numFmtId="0" fontId="0" fillId="2169" borderId="0" xfId="0" applyFill="1" applyAlignment="1">
      <alignment wrapText="1"/>
    </xf>
    <xf numFmtId="0" fontId="0" fillId="2170" borderId="0" xfId="0" applyFill="1" applyAlignment="1">
      <alignment wrapText="1"/>
    </xf>
    <xf numFmtId="0" fontId="0" fillId="2171" borderId="0" xfId="0" applyFill="1" applyAlignment="1">
      <alignment wrapText="1"/>
    </xf>
    <xf numFmtId="0" fontId="0" fillId="2172" borderId="0" xfId="0" applyFill="1" applyAlignment="1">
      <alignment wrapText="1"/>
    </xf>
    <xf numFmtId="0" fontId="0" fillId="2173" borderId="0" xfId="0" applyFill="1" applyAlignment="1">
      <alignment wrapText="1"/>
    </xf>
    <xf numFmtId="0" fontId="0" fillId="2174" borderId="0" xfId="0" applyFill="1" applyAlignment="1">
      <alignment wrapText="1"/>
    </xf>
    <xf numFmtId="0" fontId="0" fillId="2175" borderId="0" xfId="0" applyFill="1" applyAlignment="1">
      <alignment wrapText="1"/>
    </xf>
    <xf numFmtId="0" fontId="0" fillId="2176" borderId="0" xfId="0" applyFill="1" applyAlignment="1">
      <alignment wrapText="1"/>
    </xf>
    <xf numFmtId="0" fontId="0" fillId="2177" borderId="0" xfId="0" applyFill="1" applyAlignment="1">
      <alignment wrapText="1"/>
    </xf>
    <xf numFmtId="0" fontId="0" fillId="79" borderId="0" xfId="0" applyFill="1" applyAlignment="1">
      <alignment wrapText="1"/>
    </xf>
    <xf numFmtId="0" fontId="0" fillId="2178" borderId="0" xfId="0" applyFill="1" applyAlignment="1">
      <alignment wrapText="1"/>
    </xf>
    <xf numFmtId="0" fontId="0" fillId="2179" borderId="0" xfId="0" applyFill="1" applyAlignment="1">
      <alignment wrapText="1"/>
    </xf>
    <xf numFmtId="0" fontId="0" fillId="2180" borderId="0" xfId="0" applyFill="1" applyAlignment="1">
      <alignment wrapText="1"/>
    </xf>
    <xf numFmtId="0" fontId="0" fillId="2181" borderId="0" xfId="0" applyFill="1" applyAlignment="1">
      <alignment wrapText="1"/>
    </xf>
    <xf numFmtId="0" fontId="0" fillId="2182" borderId="0" xfId="0" applyFill="1" applyAlignment="1">
      <alignment wrapText="1"/>
    </xf>
    <xf numFmtId="0" fontId="0" fillId="2183" borderId="0" xfId="0" applyFill="1" applyAlignment="1">
      <alignment wrapText="1"/>
    </xf>
    <xf numFmtId="0" fontId="0" fillId="2184" borderId="0" xfId="0" applyFill="1" applyAlignment="1">
      <alignment wrapText="1"/>
    </xf>
    <xf numFmtId="0" fontId="0" fillId="2185" borderId="0" xfId="0" applyFill="1" applyAlignment="1">
      <alignment wrapText="1"/>
    </xf>
    <xf numFmtId="0" fontId="0" fillId="2186" borderId="0" xfId="0" applyFill="1" applyAlignment="1">
      <alignment wrapText="1"/>
    </xf>
    <xf numFmtId="0" fontId="0" fillId="2187" borderId="0" xfId="0" applyFill="1" applyAlignment="1">
      <alignment wrapText="1"/>
    </xf>
    <xf numFmtId="0" fontId="0" fillId="2188" borderId="0" xfId="0" applyFill="1" applyAlignment="1">
      <alignment wrapText="1"/>
    </xf>
    <xf numFmtId="0" fontId="0" fillId="2189" borderId="0" xfId="0" applyFill="1" applyAlignment="1">
      <alignment wrapText="1"/>
    </xf>
    <xf numFmtId="0" fontId="0" fillId="2190" borderId="0" xfId="0" applyFill="1" applyAlignment="1">
      <alignment wrapText="1"/>
    </xf>
    <xf numFmtId="0" fontId="0" fillId="2191" borderId="0" xfId="0" applyFill="1" applyAlignment="1">
      <alignment wrapText="1"/>
    </xf>
    <xf numFmtId="0" fontId="0" fillId="2192" borderId="0" xfId="0" applyFill="1" applyAlignment="1">
      <alignment wrapText="1"/>
    </xf>
    <xf numFmtId="0" fontId="0" fillId="2193" borderId="0" xfId="0" applyFill="1" applyAlignment="1">
      <alignment wrapText="1"/>
    </xf>
    <xf numFmtId="0" fontId="0" fillId="2194" borderId="0" xfId="0" applyFill="1" applyAlignment="1">
      <alignment wrapText="1"/>
    </xf>
    <xf numFmtId="0" fontId="0" fillId="2195" borderId="0" xfId="0" applyFill="1" applyAlignment="1">
      <alignment wrapText="1"/>
    </xf>
    <xf numFmtId="0" fontId="0" fillId="2196" borderId="0" xfId="0" applyFill="1" applyAlignment="1">
      <alignment wrapText="1"/>
    </xf>
    <xf numFmtId="0" fontId="0" fillId="2197" borderId="0" xfId="0" applyFill="1" applyAlignment="1">
      <alignment wrapText="1"/>
    </xf>
    <xf numFmtId="0" fontId="0" fillId="2198" borderId="0" xfId="0" applyFill="1" applyAlignment="1">
      <alignment wrapText="1"/>
    </xf>
    <xf numFmtId="0" fontId="0" fillId="2199" borderId="0" xfId="0" applyFill="1" applyAlignment="1">
      <alignment wrapText="1"/>
    </xf>
    <xf numFmtId="0" fontId="0" fillId="2200" borderId="0" xfId="0" applyFill="1" applyAlignment="1">
      <alignment wrapText="1"/>
    </xf>
    <xf numFmtId="0" fontId="0" fillId="2201" borderId="0" xfId="0" applyFill="1" applyAlignment="1">
      <alignment wrapText="1"/>
    </xf>
    <xf numFmtId="0" fontId="0" fillId="2202" borderId="0" xfId="0" applyFill="1" applyAlignment="1">
      <alignment wrapText="1"/>
    </xf>
    <xf numFmtId="0" fontId="0" fillId="2203" borderId="0" xfId="0" applyFill="1" applyAlignment="1">
      <alignment wrapText="1"/>
    </xf>
    <xf numFmtId="0" fontId="0" fillId="2204" borderId="0" xfId="0" applyFill="1" applyAlignment="1">
      <alignment wrapText="1"/>
    </xf>
    <xf numFmtId="0" fontId="0" fillId="2205" borderId="0" xfId="0" applyFill="1" applyAlignment="1">
      <alignment wrapText="1"/>
    </xf>
    <xf numFmtId="0" fontId="0" fillId="2206" borderId="0" xfId="0" applyFill="1" applyAlignment="1">
      <alignment wrapText="1"/>
    </xf>
    <xf numFmtId="0" fontId="0" fillId="2207" borderId="0" xfId="0" applyFill="1" applyAlignment="1">
      <alignment wrapText="1"/>
    </xf>
    <xf numFmtId="0" fontId="0" fillId="2208" borderId="0" xfId="0" applyFill="1" applyAlignment="1">
      <alignment wrapText="1"/>
    </xf>
    <xf numFmtId="0" fontId="0" fillId="2209" borderId="0" xfId="0" applyFill="1" applyAlignment="1">
      <alignment wrapText="1"/>
    </xf>
    <xf numFmtId="0" fontId="0" fillId="2210" borderId="0" xfId="0" applyFill="1" applyAlignment="1">
      <alignment wrapText="1"/>
    </xf>
    <xf numFmtId="0" fontId="0" fillId="161" borderId="0" xfId="0" applyFill="1"/>
    <xf numFmtId="0" fontId="0" fillId="162" borderId="0" xfId="0" applyFill="1"/>
    <xf numFmtId="0" fontId="0" fillId="98" borderId="0" xfId="0" applyFill="1"/>
    <xf numFmtId="0" fontId="0" fillId="168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96" borderId="0" xfId="0" applyFill="1"/>
    <xf numFmtId="0" fontId="0" fillId="188" borderId="0" xfId="0" applyFill="1"/>
    <xf numFmtId="0" fontId="0" fillId="225" borderId="0" xfId="0" applyFill="1"/>
    <xf numFmtId="0" fontId="0" fillId="23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59" borderId="0" xfId="0" applyFill="1"/>
    <xf numFmtId="0" fontId="0" fillId="277" borderId="0" xfId="0" applyFill="1"/>
    <xf numFmtId="0" fontId="0" fillId="288" borderId="0" xfId="0" applyFill="1"/>
    <xf numFmtId="0" fontId="0" fillId="306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27" borderId="0" xfId="0" applyFill="1"/>
    <xf numFmtId="0" fontId="0" fillId="477" borderId="0" xfId="0" applyFill="1"/>
    <xf numFmtId="0" fontId="0" fillId="478" borderId="0" xfId="0" applyFill="1"/>
    <xf numFmtId="0" fontId="0" fillId="495" borderId="0" xfId="0" applyFill="1"/>
    <xf numFmtId="0" fontId="0" fillId="497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622" borderId="0" xfId="0" applyFill="1"/>
    <xf numFmtId="0" fontId="0" fillId="710" borderId="0" xfId="0" applyFill="1"/>
    <xf numFmtId="0" fontId="0" fillId="2205" borderId="0" xfId="0" applyFill="1"/>
    <xf numFmtId="0" fontId="0" fillId="2211" borderId="0" xfId="0" applyFill="1"/>
    <xf numFmtId="0" fontId="69" fillId="0" borderId="0" xfId="0" applyFont="1" applyAlignment="1">
      <alignment vertical="center" wrapText="1"/>
    </xf>
    <xf numFmtId="0" fontId="70" fillId="0" borderId="0" xfId="0" applyFont="1" applyAlignment="1">
      <alignment vertical="center" wrapText="1"/>
    </xf>
    <xf numFmtId="0" fontId="72" fillId="2217" borderId="16" xfId="0" applyFont="1" applyFill="1" applyBorder="1" applyAlignment="1">
      <alignment horizontal="left" vertical="center" wrapText="1"/>
    </xf>
    <xf numFmtId="0" fontId="73" fillId="2218" borderId="24" xfId="0" applyFont="1" applyFill="1" applyBorder="1" applyAlignment="1">
      <alignment horizontal="center" vertical="center" wrapText="1"/>
    </xf>
    <xf numFmtId="0" fontId="74" fillId="0" borderId="25" xfId="9" applyFont="1" applyBorder="1" applyAlignment="1">
      <alignment wrapText="1"/>
    </xf>
    <xf numFmtId="0" fontId="8" fillId="88" borderId="16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2" fontId="0" fillId="2219" borderId="16" xfId="0" applyNumberFormat="1" applyFill="1" applyBorder="1" applyAlignment="1">
      <alignment horizontal="right"/>
    </xf>
    <xf numFmtId="2" fontId="0" fillId="2220" borderId="16" xfId="0" applyNumberFormat="1" applyFill="1" applyBorder="1" applyAlignment="1">
      <alignment horizontal="right"/>
    </xf>
    <xf numFmtId="2" fontId="0" fillId="2225" borderId="16" xfId="0" applyNumberFormat="1" applyFill="1" applyBorder="1" applyAlignment="1">
      <alignment horizontal="right"/>
    </xf>
    <xf numFmtId="2" fontId="74" fillId="2227" borderId="16" xfId="9" applyNumberFormat="1" applyFont="1" applyFill="1" applyBorder="1" applyAlignment="1">
      <alignment horizontal="right"/>
    </xf>
    <xf numFmtId="2" fontId="74" fillId="2228" borderId="16" xfId="9" applyNumberFormat="1" applyFont="1" applyFill="1" applyBorder="1" applyAlignment="1">
      <alignment horizontal="right"/>
    </xf>
    <xf numFmtId="2" fontId="74" fillId="2229" borderId="16" xfId="9" applyNumberFormat="1" applyFont="1" applyFill="1" applyBorder="1" applyAlignment="1">
      <alignment horizontal="right"/>
    </xf>
    <xf numFmtId="2" fontId="74" fillId="2230" borderId="16" xfId="9" applyNumberFormat="1" applyFont="1" applyFill="1" applyBorder="1" applyAlignment="1">
      <alignment horizontal="right"/>
    </xf>
    <xf numFmtId="2" fontId="0" fillId="2227" borderId="16" xfId="0" applyNumberFormat="1" applyFill="1" applyBorder="1" applyAlignment="1">
      <alignment horizontal="right"/>
    </xf>
    <xf numFmtId="2" fontId="0" fillId="2228" borderId="16" xfId="0" applyNumberFormat="1" applyFill="1" applyBorder="1" applyAlignment="1">
      <alignment horizontal="right"/>
    </xf>
    <xf numFmtId="2" fontId="0" fillId="2229" borderId="16" xfId="0" applyNumberFormat="1" applyFill="1" applyBorder="1" applyAlignment="1">
      <alignment horizontal="right"/>
    </xf>
    <xf numFmtId="2" fontId="0" fillId="2230" borderId="16" xfId="0" applyNumberFormat="1" applyFill="1" applyBorder="1" applyAlignment="1">
      <alignment horizontal="right"/>
    </xf>
    <xf numFmtId="2" fontId="0" fillId="0" borderId="0" xfId="0" applyNumberFormat="1" applyAlignment="1">
      <alignment horizontal="right"/>
    </xf>
    <xf numFmtId="2" fontId="75" fillId="2221" borderId="16" xfId="0" applyNumberFormat="1" applyFont="1" applyFill="1" applyBorder="1" applyAlignment="1">
      <alignment horizontal="right" wrapText="1"/>
    </xf>
    <xf numFmtId="2" fontId="75" fillId="2222" borderId="16" xfId="0" applyNumberFormat="1" applyFont="1" applyFill="1" applyBorder="1" applyAlignment="1">
      <alignment horizontal="right" wrapText="1"/>
    </xf>
    <xf numFmtId="2" fontId="75" fillId="2223" borderId="16" xfId="0" applyNumberFormat="1" applyFont="1" applyFill="1" applyBorder="1" applyAlignment="1">
      <alignment horizontal="right" wrapText="1"/>
    </xf>
    <xf numFmtId="2" fontId="75" fillId="2224" borderId="16" xfId="0" applyNumberFormat="1" applyFont="1" applyFill="1" applyBorder="1" applyAlignment="1">
      <alignment horizontal="right" wrapText="1"/>
    </xf>
    <xf numFmtId="2" fontId="76" fillId="2226" borderId="24" xfId="0" applyNumberFormat="1" applyFont="1" applyFill="1" applyBorder="1" applyAlignment="1">
      <alignment horizontal="right" wrapText="1"/>
    </xf>
    <xf numFmtId="2" fontId="69" fillId="0" borderId="0" xfId="0" applyNumberFormat="1" applyFont="1" applyAlignment="1">
      <alignment horizontal="right" wrapText="1"/>
    </xf>
    <xf numFmtId="2" fontId="70" fillId="0" borderId="0" xfId="0" applyNumberFormat="1" applyFont="1" applyAlignment="1">
      <alignment horizontal="right" wrapText="1"/>
    </xf>
    <xf numFmtId="2" fontId="71" fillId="0" borderId="0" xfId="0" applyNumberFormat="1" applyFont="1" applyAlignment="1">
      <alignment horizontal="right" wrapText="1"/>
    </xf>
    <xf numFmtId="0" fontId="0" fillId="0" borderId="23" xfId="0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74" fillId="0" borderId="24" xfId="9" applyFont="1" applyBorder="1" applyAlignment="1">
      <alignment horizontal="center" vertical="center" wrapText="1"/>
    </xf>
    <xf numFmtId="173" fontId="78" fillId="0" borderId="24" xfId="9" applyNumberFormat="1" applyFont="1" applyBorder="1" applyAlignment="1">
      <alignment horizontal="center" vertical="center" wrapText="1"/>
    </xf>
    <xf numFmtId="173" fontId="79" fillId="0" borderId="24" xfId="9" applyNumberFormat="1" applyFont="1" applyBorder="1" applyAlignment="1">
      <alignment horizontal="center" vertical="center" wrapText="1"/>
    </xf>
    <xf numFmtId="8" fontId="78" fillId="0" borderId="24" xfId="9" applyNumberFormat="1" applyFont="1" applyBorder="1" applyAlignment="1">
      <alignment horizontal="center" vertical="center" wrapText="1"/>
    </xf>
    <xf numFmtId="0" fontId="8" fillId="88" borderId="23" xfId="0" applyFont="1" applyFill="1" applyBorder="1" applyAlignment="1">
      <alignment horizontal="center" vertical="center" wrapText="1"/>
    </xf>
    <xf numFmtId="0" fontId="78" fillId="0" borderId="24" xfId="9" applyFont="1" applyBorder="1" applyAlignment="1">
      <alignment horizontal="center" vertical="center" wrapText="1"/>
    </xf>
    <xf numFmtId="173" fontId="78" fillId="0" borderId="24" xfId="0" applyNumberFormat="1" applyFont="1" applyBorder="1" applyAlignment="1">
      <alignment horizontal="center" vertical="center" wrapText="1"/>
    </xf>
    <xf numFmtId="173" fontId="78" fillId="0" borderId="27" xfId="0" applyNumberFormat="1" applyFont="1" applyBorder="1" applyAlignment="1">
      <alignment horizontal="center" vertical="center" wrapText="1"/>
    </xf>
    <xf numFmtId="173" fontId="78" fillId="0" borderId="0" xfId="9" applyNumberFormat="1" applyFont="1" applyAlignment="1">
      <alignment horizontal="center" vertical="center" wrapText="1"/>
    </xf>
    <xf numFmtId="173" fontId="78" fillId="0" borderId="27" xfId="9" applyNumberFormat="1" applyFont="1" applyBorder="1" applyAlignment="1">
      <alignment horizontal="center" vertical="center" wrapText="1"/>
    </xf>
    <xf numFmtId="0" fontId="72" fillId="2212" borderId="16" xfId="0" applyFont="1" applyFill="1" applyBorder="1" applyAlignment="1">
      <alignment vertical="center" wrapText="1"/>
    </xf>
    <xf numFmtId="0" fontId="0" fillId="1146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881" borderId="0" xfId="0" applyFill="1" applyAlignment="1">
      <alignment vertical="top"/>
    </xf>
    <xf numFmtId="0" fontId="0" fillId="880" borderId="0" xfId="0" applyFill="1" applyAlignment="1">
      <alignment vertical="top"/>
    </xf>
    <xf numFmtId="0" fontId="0" fillId="542" borderId="0" xfId="0" applyFill="1" applyAlignment="1">
      <alignment vertical="top"/>
    </xf>
    <xf numFmtId="0" fontId="0" fillId="1070" borderId="0" xfId="0" applyFill="1" applyAlignment="1">
      <alignment vertical="top"/>
    </xf>
    <xf numFmtId="0" fontId="0" fillId="859" borderId="0" xfId="0" applyFill="1" applyAlignment="1">
      <alignment vertical="top"/>
    </xf>
    <xf numFmtId="0" fontId="0" fillId="626" borderId="0" xfId="0" applyFill="1" applyAlignment="1">
      <alignment vertical="top"/>
    </xf>
    <xf numFmtId="0" fontId="0" fillId="1852" borderId="0" xfId="0" applyFill="1" applyAlignment="1">
      <alignment vertical="top"/>
    </xf>
    <xf numFmtId="0" fontId="0" fillId="896" borderId="0" xfId="0" applyFill="1" applyAlignment="1">
      <alignment vertical="top"/>
    </xf>
    <xf numFmtId="0" fontId="0" fillId="1363" borderId="0" xfId="0" applyFill="1" applyAlignment="1">
      <alignment vertical="top"/>
    </xf>
    <xf numFmtId="0" fontId="0" fillId="1279" borderId="0" xfId="0" applyFill="1" applyAlignment="1">
      <alignment vertical="top"/>
    </xf>
    <xf numFmtId="0" fontId="0" fillId="417" borderId="0" xfId="0" applyFill="1" applyAlignment="1">
      <alignment vertical="top"/>
    </xf>
    <xf numFmtId="0" fontId="0" fillId="166" borderId="0" xfId="0" applyFill="1" applyAlignment="1">
      <alignment vertical="top"/>
    </xf>
    <xf numFmtId="0" fontId="0" fillId="569" borderId="0" xfId="0" applyFill="1" applyAlignment="1">
      <alignment vertical="top"/>
    </xf>
    <xf numFmtId="0" fontId="0" fillId="401" borderId="0" xfId="0" applyFill="1" applyAlignment="1">
      <alignment vertical="top"/>
    </xf>
    <xf numFmtId="0" fontId="0" fillId="776" borderId="0" xfId="0" applyFill="1" applyAlignment="1">
      <alignment vertical="top"/>
    </xf>
    <xf numFmtId="0" fontId="0" fillId="345" borderId="0" xfId="0" applyFill="1" applyAlignment="1">
      <alignment vertical="top"/>
    </xf>
    <xf numFmtId="0" fontId="0" fillId="1597" borderId="0" xfId="0" applyFill="1" applyAlignment="1">
      <alignment vertical="top"/>
    </xf>
    <xf numFmtId="0" fontId="0" fillId="1557" borderId="0" xfId="0" applyFill="1" applyAlignment="1">
      <alignment vertical="top"/>
    </xf>
    <xf numFmtId="0" fontId="0" fillId="1217" borderId="0" xfId="0" applyFill="1" applyAlignment="1">
      <alignment vertical="top"/>
    </xf>
    <xf numFmtId="0" fontId="0" fillId="15" borderId="0" xfId="0" applyFill="1" applyAlignment="1">
      <alignment vertical="top"/>
    </xf>
    <xf numFmtId="0" fontId="0" fillId="1013" borderId="0" xfId="0" applyFill="1" applyAlignment="1">
      <alignment vertical="top"/>
    </xf>
    <xf numFmtId="0" fontId="0" fillId="1056" borderId="0" xfId="0" applyFill="1" applyAlignment="1">
      <alignment vertical="top"/>
    </xf>
    <xf numFmtId="0" fontId="0" fillId="1292" borderId="0" xfId="0" applyFill="1" applyAlignment="1">
      <alignment vertical="top"/>
    </xf>
    <xf numFmtId="0" fontId="0" fillId="597" borderId="0" xfId="0" applyFill="1" applyAlignment="1">
      <alignment vertical="top"/>
    </xf>
    <xf numFmtId="0" fontId="0" fillId="988" borderId="0" xfId="0" applyFill="1" applyAlignment="1">
      <alignment vertical="top"/>
    </xf>
    <xf numFmtId="0" fontId="0" fillId="1128" borderId="0" xfId="0" applyFill="1" applyAlignment="1">
      <alignment vertical="top"/>
    </xf>
    <xf numFmtId="0" fontId="0" fillId="1635" borderId="0" xfId="0" applyFill="1" applyAlignment="1">
      <alignment vertical="top"/>
    </xf>
    <xf numFmtId="0" fontId="0" fillId="1516" borderId="0" xfId="0" applyFill="1" applyAlignment="1">
      <alignment vertical="top"/>
    </xf>
    <xf numFmtId="0" fontId="0" fillId="22" borderId="0" xfId="0" applyFill="1" applyAlignment="1">
      <alignment vertical="top"/>
    </xf>
    <xf numFmtId="0" fontId="0" fillId="1589" borderId="0" xfId="0" applyFill="1" applyAlignment="1">
      <alignment vertical="top"/>
    </xf>
    <xf numFmtId="0" fontId="0" fillId="1492" borderId="0" xfId="0" applyFill="1" applyAlignment="1">
      <alignment vertical="top"/>
    </xf>
    <xf numFmtId="0" fontId="0" fillId="2200" borderId="0" xfId="0" applyFill="1" applyAlignment="1">
      <alignment vertical="top"/>
    </xf>
    <xf numFmtId="0" fontId="0" fillId="16" borderId="0" xfId="0" applyFill="1" applyAlignment="1">
      <alignment vertical="top"/>
    </xf>
    <xf numFmtId="0" fontId="0" fillId="14" borderId="0" xfId="0" applyFill="1" applyAlignment="1">
      <alignment vertical="top"/>
    </xf>
    <xf numFmtId="0" fontId="0" fillId="1856" borderId="0" xfId="0" applyFill="1" applyAlignment="1">
      <alignment vertical="top"/>
    </xf>
    <xf numFmtId="0" fontId="0" fillId="1711" borderId="0" xfId="0" applyFill="1" applyAlignment="1">
      <alignment vertical="top"/>
    </xf>
    <xf numFmtId="0" fontId="0" fillId="259" borderId="0" xfId="0" applyFill="1" applyAlignment="1">
      <alignment vertical="top"/>
    </xf>
    <xf numFmtId="0" fontId="0" fillId="415" borderId="0" xfId="0" applyFill="1" applyAlignment="1">
      <alignment vertical="top"/>
    </xf>
    <xf numFmtId="0" fontId="0" fillId="424" borderId="0" xfId="0" applyFill="1" applyAlignment="1">
      <alignment vertical="top"/>
    </xf>
    <xf numFmtId="0" fontId="0" fillId="2206" borderId="0" xfId="0" applyFill="1" applyAlignment="1">
      <alignment vertical="top"/>
    </xf>
    <xf numFmtId="0" fontId="0" fillId="713" borderId="0" xfId="0" applyFill="1" applyAlignment="1">
      <alignment vertical="top"/>
    </xf>
    <xf numFmtId="0" fontId="0" fillId="698" borderId="0" xfId="0" applyFill="1" applyAlignment="1">
      <alignment vertical="top"/>
    </xf>
    <xf numFmtId="0" fontId="0" fillId="648" borderId="0" xfId="0" applyFill="1" applyAlignment="1">
      <alignment vertical="top"/>
    </xf>
    <xf numFmtId="0" fontId="0" fillId="430" borderId="0" xfId="0" applyFill="1" applyAlignment="1">
      <alignment vertical="top"/>
    </xf>
    <xf numFmtId="0" fontId="0" fillId="561" borderId="0" xfId="0" applyFill="1" applyAlignment="1">
      <alignment vertical="top"/>
    </xf>
    <xf numFmtId="0" fontId="0" fillId="478" borderId="0" xfId="0" applyFill="1" applyAlignment="1">
      <alignment vertical="top"/>
    </xf>
    <xf numFmtId="0" fontId="0" fillId="477" borderId="0" xfId="0" applyFill="1" applyAlignment="1">
      <alignment vertical="top"/>
    </xf>
    <xf numFmtId="0" fontId="0" fillId="225" borderId="0" xfId="0" applyFill="1" applyAlignment="1">
      <alignment vertical="top"/>
    </xf>
    <xf numFmtId="0" fontId="0" fillId="418" borderId="0" xfId="0" applyFill="1" applyAlignment="1">
      <alignment vertical="top"/>
    </xf>
    <xf numFmtId="0" fontId="0" fillId="180" borderId="0" xfId="0" applyFill="1" applyAlignment="1">
      <alignment vertical="top"/>
    </xf>
    <xf numFmtId="0" fontId="0" fillId="181" borderId="0" xfId="0" applyFill="1" applyAlignment="1">
      <alignment vertical="top"/>
    </xf>
    <xf numFmtId="0" fontId="0" fillId="168" borderId="0" xfId="0" applyFill="1" applyAlignment="1">
      <alignment vertical="top"/>
    </xf>
    <xf numFmtId="0" fontId="0" fillId="306" borderId="0" xfId="0" applyFill="1" applyAlignment="1">
      <alignment vertical="top"/>
    </xf>
    <xf numFmtId="0" fontId="0" fillId="161" borderId="0" xfId="0" applyFill="1" applyAlignment="1">
      <alignment vertical="top"/>
    </xf>
    <xf numFmtId="0" fontId="0" fillId="177" borderId="0" xfId="0" applyFill="1" applyAlignment="1">
      <alignment vertical="top"/>
    </xf>
    <xf numFmtId="0" fontId="0" fillId="188" borderId="0" xfId="0" applyFill="1" applyAlignment="1">
      <alignment vertical="top"/>
    </xf>
    <xf numFmtId="0" fontId="0" fillId="416" borderId="0" xfId="0" applyFill="1" applyAlignment="1">
      <alignment vertical="top"/>
    </xf>
    <xf numFmtId="0" fontId="0" fillId="729" borderId="0" xfId="0" applyFill="1" applyAlignment="1">
      <alignment vertical="top"/>
    </xf>
    <xf numFmtId="0" fontId="0" fillId="200" borderId="0" xfId="0" applyFill="1" applyAlignment="1">
      <alignment vertical="top"/>
    </xf>
    <xf numFmtId="0" fontId="0" fillId="232" borderId="0" xfId="0" applyFill="1" applyAlignment="1">
      <alignment vertical="top"/>
    </xf>
    <xf numFmtId="0" fontId="0" fillId="1208" borderId="0" xfId="0" applyFill="1" applyAlignment="1">
      <alignment vertical="top"/>
    </xf>
    <xf numFmtId="0" fontId="0" fillId="276" borderId="0" xfId="0" applyFill="1" applyAlignment="1">
      <alignment vertical="top"/>
    </xf>
    <xf numFmtId="0" fontId="0" fillId="296" borderId="0" xfId="0" applyFill="1" applyAlignment="1">
      <alignment vertical="top"/>
    </xf>
    <xf numFmtId="0" fontId="0" fillId="281" borderId="0" xfId="0" applyFill="1" applyAlignment="1">
      <alignment vertical="top"/>
    </xf>
    <xf numFmtId="0" fontId="0" fillId="282" borderId="0" xfId="0" applyFill="1" applyAlignment="1">
      <alignment vertical="top"/>
    </xf>
    <xf numFmtId="0" fontId="0" fillId="278" borderId="0" xfId="0" applyFill="1" applyAlignment="1">
      <alignment vertical="top"/>
    </xf>
    <xf numFmtId="0" fontId="0" fillId="291" borderId="0" xfId="0" applyFill="1" applyAlignment="1">
      <alignment vertical="top"/>
    </xf>
    <xf numFmtId="0" fontId="0" fillId="325" borderId="0" xfId="0" applyFill="1" applyAlignment="1">
      <alignment vertical="top"/>
    </xf>
    <xf numFmtId="0" fontId="0" fillId="151" borderId="0" xfId="0" applyFill="1" applyAlignment="1">
      <alignment vertical="top"/>
    </xf>
    <xf numFmtId="0" fontId="0" fillId="1707" borderId="0" xfId="0" applyFill="1" applyAlignment="1">
      <alignment vertical="top"/>
    </xf>
    <xf numFmtId="0" fontId="0" fillId="947" borderId="0" xfId="0" applyFill="1" applyAlignment="1">
      <alignment vertical="top"/>
    </xf>
    <xf numFmtId="0" fontId="0" fillId="1788" borderId="0" xfId="0" applyFill="1" applyAlignment="1">
      <alignment vertical="top"/>
    </xf>
    <xf numFmtId="0" fontId="0" fillId="987" borderId="0" xfId="0" applyFill="1" applyAlignment="1">
      <alignment vertical="top"/>
    </xf>
    <xf numFmtId="0" fontId="0" fillId="13" borderId="0" xfId="0" applyFill="1" applyAlignment="1">
      <alignment vertical="top"/>
    </xf>
    <xf numFmtId="0" fontId="0" fillId="1343" borderId="0" xfId="0" applyFill="1" applyAlignment="1">
      <alignment vertical="top"/>
    </xf>
    <xf numFmtId="0" fontId="0" fillId="897" borderId="0" xfId="0" applyFill="1" applyAlignment="1">
      <alignment vertical="top"/>
    </xf>
    <xf numFmtId="0" fontId="0" fillId="1344" borderId="0" xfId="0" applyFill="1" applyAlignment="1">
      <alignment vertical="top"/>
    </xf>
    <xf numFmtId="0" fontId="0" fillId="1339" borderId="0" xfId="0" applyFill="1" applyAlignment="1">
      <alignment vertical="top"/>
    </xf>
    <xf numFmtId="0" fontId="0" fillId="795" borderId="0" xfId="0" applyFill="1" applyAlignment="1">
      <alignment vertical="top"/>
    </xf>
    <xf numFmtId="0" fontId="0" fillId="791" borderId="0" xfId="0" applyFill="1" applyAlignment="1">
      <alignment vertical="top"/>
    </xf>
    <xf numFmtId="0" fontId="0" fillId="1009" borderId="0" xfId="0" applyFill="1" applyAlignment="1">
      <alignment vertical="top"/>
    </xf>
    <xf numFmtId="0" fontId="0" fillId="1066" borderId="0" xfId="0" applyFill="1" applyAlignment="1">
      <alignment vertical="top"/>
    </xf>
    <xf numFmtId="0" fontId="0" fillId="886" borderId="0" xfId="0" applyFill="1" applyAlignment="1">
      <alignment vertical="top"/>
    </xf>
    <xf numFmtId="0" fontId="0" fillId="423" borderId="0" xfId="0" applyFill="1" applyAlignment="1">
      <alignment vertical="top"/>
    </xf>
    <xf numFmtId="0" fontId="0" fillId="436" borderId="0" xfId="0" applyFill="1" applyAlignment="1">
      <alignment vertical="top"/>
    </xf>
    <xf numFmtId="0" fontId="0" fillId="1167" borderId="0" xfId="0" applyFill="1" applyAlignment="1">
      <alignment vertical="top"/>
    </xf>
    <xf numFmtId="0" fontId="0" fillId="1211" borderId="0" xfId="0" applyFill="1" applyAlignment="1">
      <alignment vertical="top"/>
    </xf>
    <xf numFmtId="0" fontId="0" fillId="627" borderId="0" xfId="0" applyFill="1" applyAlignment="1">
      <alignment vertical="top"/>
    </xf>
    <xf numFmtId="0" fontId="0" fillId="898" borderId="0" xfId="0" applyFill="1" applyAlignment="1">
      <alignment vertical="top"/>
    </xf>
    <xf numFmtId="0" fontId="0" fillId="2126" borderId="0" xfId="0" applyFill="1" applyAlignment="1">
      <alignment vertical="top"/>
    </xf>
    <xf numFmtId="0" fontId="0" fillId="2130" borderId="0" xfId="0" applyFill="1" applyAlignment="1">
      <alignment vertical="top"/>
    </xf>
    <xf numFmtId="0" fontId="0" fillId="628" borderId="0" xfId="0" applyFill="1" applyAlignment="1">
      <alignment vertical="top"/>
    </xf>
    <xf numFmtId="0" fontId="0" fillId="634" borderId="0" xfId="0" applyFill="1" applyAlignment="1">
      <alignment vertical="top"/>
    </xf>
    <xf numFmtId="0" fontId="0" fillId="690" borderId="0" xfId="0" applyFill="1" applyAlignment="1">
      <alignment vertical="top"/>
    </xf>
    <xf numFmtId="0" fontId="0" fillId="721" borderId="0" xfId="0" applyFill="1" applyAlignment="1">
      <alignment vertical="top"/>
    </xf>
    <xf numFmtId="0" fontId="0" fillId="1889" borderId="0" xfId="0" applyFill="1" applyAlignment="1">
      <alignment vertical="top"/>
    </xf>
    <xf numFmtId="0" fontId="0" fillId="1720" borderId="0" xfId="0" applyFill="1" applyAlignment="1">
      <alignment vertical="top"/>
    </xf>
    <xf numFmtId="0" fontId="0" fillId="1706" borderId="0" xfId="0" applyFill="1" applyAlignment="1">
      <alignment vertical="top"/>
    </xf>
    <xf numFmtId="0" fontId="0" fillId="1523" borderId="0" xfId="0" applyFill="1" applyAlignment="1">
      <alignment vertical="top"/>
    </xf>
    <xf numFmtId="0" fontId="0" fillId="676" borderId="0" xfId="0" applyFill="1" applyAlignment="1">
      <alignment vertical="top"/>
    </xf>
    <xf numFmtId="0" fontId="0" fillId="673" borderId="0" xfId="0" applyFill="1" applyAlignment="1">
      <alignment vertical="top"/>
    </xf>
    <xf numFmtId="0" fontId="0" fillId="677" borderId="0" xfId="0" applyFill="1" applyAlignment="1">
      <alignment vertical="top"/>
    </xf>
    <xf numFmtId="0" fontId="0" fillId="674" borderId="0" xfId="0" applyFill="1" applyAlignment="1">
      <alignment vertical="top"/>
    </xf>
    <xf numFmtId="0" fontId="0" fillId="725" borderId="0" xfId="0" applyFill="1" applyAlignment="1">
      <alignment vertical="top"/>
    </xf>
    <xf numFmtId="0" fontId="0" fillId="840" borderId="0" xfId="0" applyFill="1" applyAlignment="1">
      <alignment vertical="top"/>
    </xf>
    <xf numFmtId="0" fontId="0" fillId="740" borderId="0" xfId="0" applyFill="1" applyAlignment="1">
      <alignment vertical="top"/>
    </xf>
    <xf numFmtId="0" fontId="0" fillId="741" borderId="0" xfId="0" applyFill="1" applyAlignment="1">
      <alignment vertical="top"/>
    </xf>
    <xf numFmtId="0" fontId="0" fillId="1117" borderId="0" xfId="0" applyFill="1" applyAlignment="1">
      <alignment vertical="top"/>
    </xf>
    <xf numFmtId="0" fontId="0" fillId="877" borderId="0" xfId="0" applyFill="1" applyAlignment="1">
      <alignment vertical="top"/>
    </xf>
    <xf numFmtId="0" fontId="0" fillId="678" borderId="0" xfId="0" applyFill="1" applyAlignment="1">
      <alignment vertical="top"/>
    </xf>
    <xf numFmtId="0" fontId="0" fillId="845" borderId="0" xfId="0" applyFill="1" applyAlignment="1">
      <alignment vertical="top"/>
    </xf>
    <xf numFmtId="0" fontId="0" fillId="847" borderId="0" xfId="0" applyFill="1" applyAlignment="1">
      <alignment vertical="top"/>
    </xf>
    <xf numFmtId="0" fontId="0" fillId="771" borderId="0" xfId="0" applyFill="1" applyAlignment="1">
      <alignment vertical="top"/>
    </xf>
    <xf numFmtId="0" fontId="0" fillId="773" borderId="0" xfId="0" applyFill="1" applyAlignment="1">
      <alignment vertical="top"/>
    </xf>
    <xf numFmtId="0" fontId="0" fillId="920" borderId="0" xfId="0" applyFill="1" applyAlignment="1">
      <alignment vertical="top"/>
    </xf>
    <xf numFmtId="0" fontId="0" fillId="913" borderId="0" xfId="0" applyFill="1" applyAlignment="1">
      <alignment vertical="top"/>
    </xf>
    <xf numFmtId="0" fontId="0" fillId="797" borderId="0" xfId="0" applyFill="1" applyAlignment="1">
      <alignment vertical="top"/>
    </xf>
    <xf numFmtId="0" fontId="0" fillId="782" borderId="0" xfId="0" applyFill="1" applyAlignment="1">
      <alignment vertical="top"/>
    </xf>
    <xf numFmtId="0" fontId="0" fillId="815" borderId="0" xfId="0" applyFill="1" applyAlignment="1">
      <alignment vertical="top"/>
    </xf>
    <xf numFmtId="0" fontId="0" fillId="783" borderId="0" xfId="0" applyFill="1" applyAlignment="1">
      <alignment vertical="top"/>
    </xf>
    <xf numFmtId="0" fontId="0" fillId="800" borderId="0" xfId="0" applyFill="1" applyAlignment="1">
      <alignment vertical="top"/>
    </xf>
    <xf numFmtId="0" fontId="0" fillId="857" borderId="0" xfId="0" applyFill="1" applyAlignment="1">
      <alignment vertical="top"/>
    </xf>
    <xf numFmtId="0" fontId="0" fillId="785" borderId="0" xfId="0" applyFill="1" applyAlignment="1">
      <alignment vertical="top"/>
    </xf>
    <xf numFmtId="0" fontId="0" fillId="923" borderId="0" xfId="0" applyFill="1" applyAlignment="1">
      <alignment vertical="top"/>
    </xf>
    <xf numFmtId="0" fontId="0" fillId="1006" borderId="0" xfId="0" applyFill="1" applyAlignment="1">
      <alignment vertical="top"/>
    </xf>
    <xf numFmtId="0" fontId="0" fillId="816" borderId="0" xfId="0" applyFill="1" applyAlignment="1">
      <alignment vertical="top"/>
    </xf>
    <xf numFmtId="0" fontId="0" fillId="824" borderId="0" xfId="0" applyFill="1" applyAlignment="1">
      <alignment vertical="top"/>
    </xf>
    <xf numFmtId="0" fontId="0" fillId="817" borderId="0" xfId="0" applyFill="1" applyAlignment="1">
      <alignment vertical="top"/>
    </xf>
    <xf numFmtId="0" fontId="0" fillId="831" borderId="0" xfId="0" applyFill="1" applyAlignment="1">
      <alignment vertical="top"/>
    </xf>
    <xf numFmtId="0" fontId="0" fillId="20" borderId="0" xfId="0" applyFill="1" applyAlignment="1">
      <alignment vertical="top"/>
    </xf>
    <xf numFmtId="0" fontId="0" fillId="928" borderId="0" xfId="0" applyFill="1" applyAlignment="1">
      <alignment vertical="top"/>
    </xf>
    <xf numFmtId="0" fontId="0" fillId="819" borderId="0" xfId="0" applyFill="1" applyAlignment="1">
      <alignment vertical="top"/>
    </xf>
    <xf numFmtId="0" fontId="0" fillId="830" borderId="0" xfId="0" applyFill="1" applyAlignment="1">
      <alignment vertical="top"/>
    </xf>
    <xf numFmtId="0" fontId="0" fillId="931" borderId="0" xfId="0" applyFill="1" applyAlignment="1">
      <alignment vertical="top"/>
    </xf>
    <xf numFmtId="0" fontId="0" fillId="669" borderId="0" xfId="0" applyFill="1" applyAlignment="1">
      <alignment vertical="top"/>
    </xf>
    <xf numFmtId="0" fontId="0" fillId="724" borderId="0" xfId="0" applyFill="1" applyAlignment="1">
      <alignment vertical="top"/>
    </xf>
    <xf numFmtId="0" fontId="0" fillId="512" borderId="0" xfId="0" applyFill="1" applyAlignment="1">
      <alignment vertical="top"/>
    </xf>
    <xf numFmtId="0" fontId="0" fillId="915" borderId="0" xfId="0" applyFill="1" applyAlignment="1">
      <alignment vertical="top"/>
    </xf>
    <xf numFmtId="0" fontId="0" fillId="798" borderId="0" xfId="0" applyFill="1" applyAlignment="1">
      <alignment vertical="top"/>
    </xf>
    <xf numFmtId="0" fontId="0" fillId="858" borderId="0" xfId="0" applyFill="1" applyAlignment="1">
      <alignment vertical="top"/>
    </xf>
    <xf numFmtId="0" fontId="0" fillId="956" borderId="0" xfId="0" applyFill="1" applyAlignment="1">
      <alignment vertical="top"/>
    </xf>
    <xf numFmtId="0" fontId="0" fillId="684" borderId="0" xfId="0" applyFill="1" applyAlignment="1">
      <alignment vertical="top"/>
    </xf>
    <xf numFmtId="0" fontId="0" fillId="1148" borderId="0" xfId="0" applyFill="1" applyAlignment="1">
      <alignment vertical="top"/>
    </xf>
    <xf numFmtId="0" fontId="0" fillId="726" borderId="0" xfId="0" applyFill="1" applyAlignment="1">
      <alignment vertical="top"/>
    </xf>
    <xf numFmtId="0" fontId="0" fillId="916" borderId="0" xfId="0" applyFill="1" applyAlignment="1">
      <alignment vertical="top"/>
    </xf>
    <xf numFmtId="0" fontId="0" fillId="774" borderId="0" xfId="0" applyFill="1" applyAlignment="1">
      <alignment vertical="top"/>
    </xf>
    <xf numFmtId="0" fontId="0" fillId="833" borderId="0" xfId="0" applyFill="1" applyAlignment="1">
      <alignment vertical="top"/>
    </xf>
    <xf numFmtId="0" fontId="0" fillId="841" borderId="0" xfId="0" applyFill="1" applyAlignment="1">
      <alignment vertical="top"/>
    </xf>
    <xf numFmtId="0" fontId="0" fillId="746" borderId="0" xfId="0" applyFill="1" applyAlignment="1">
      <alignment vertical="top"/>
    </xf>
    <xf numFmtId="0" fontId="0" fillId="927" borderId="0" xfId="0" applyFill="1" applyAlignment="1">
      <alignment vertical="top"/>
    </xf>
    <xf numFmtId="0" fontId="0" fillId="786" borderId="0" xfId="0" applyFill="1" applyAlignment="1">
      <alignment vertical="top"/>
    </xf>
    <xf numFmtId="0" fontId="0" fillId="1005" borderId="0" xfId="0" applyFill="1" applyAlignment="1">
      <alignment vertical="top"/>
    </xf>
    <xf numFmtId="0" fontId="0" fillId="518" borderId="0" xfId="0" applyFill="1" applyAlignment="1">
      <alignment vertical="top"/>
    </xf>
    <xf numFmtId="0" fontId="0" fillId="732" borderId="0" xfId="0" applyFill="1" applyAlignment="1">
      <alignment vertical="top"/>
    </xf>
    <xf numFmtId="0" fontId="0" fillId="1138" borderId="0" xfId="0" applyFill="1" applyAlignment="1">
      <alignment vertical="top"/>
    </xf>
    <xf numFmtId="0" fontId="0" fillId="727" borderId="0" xfId="0" applyFill="1" applyAlignment="1">
      <alignment vertical="top"/>
    </xf>
    <xf numFmtId="0" fontId="0" fillId="789" borderId="0" xfId="0" applyFill="1" applyAlignment="1">
      <alignment vertical="top"/>
    </xf>
    <xf numFmtId="0" fontId="0" fillId="914" borderId="0" xfId="0" applyFill="1" applyAlignment="1">
      <alignment vertical="top"/>
    </xf>
    <xf numFmtId="0" fontId="0" fillId="846" borderId="0" xfId="0" applyFill="1" applyAlignment="1">
      <alignment vertical="top"/>
    </xf>
    <xf numFmtId="0" fontId="0" fillId="853" borderId="0" xfId="0" applyFill="1" applyAlignment="1">
      <alignment vertical="top"/>
    </xf>
    <xf numFmtId="0" fontId="0" fillId="922" borderId="0" xfId="0" applyFill="1" applyAlignment="1">
      <alignment vertical="top"/>
    </xf>
    <xf numFmtId="0" fontId="0" fillId="813" borderId="0" xfId="0" applyFill="1" applyAlignment="1">
      <alignment vertical="top"/>
    </xf>
    <xf numFmtId="0" fontId="0" fillId="680" borderId="0" xfId="0" applyFill="1" applyAlignment="1">
      <alignment vertical="top"/>
    </xf>
    <xf numFmtId="0" fontId="0" fillId="670" borderId="0" xfId="0" applyFill="1" applyAlignment="1">
      <alignment vertical="top"/>
    </xf>
    <xf numFmtId="0" fontId="0" fillId="682" borderId="0" xfId="0" applyFill="1" applyAlignment="1">
      <alignment vertical="top"/>
    </xf>
    <xf numFmtId="0" fontId="0" fillId="685" borderId="0" xfId="0" applyFill="1" applyAlignment="1">
      <alignment vertical="top"/>
    </xf>
    <xf numFmtId="0" fontId="0" fillId="768" borderId="0" xfId="0" applyFill="1" applyAlignment="1">
      <alignment vertical="top"/>
    </xf>
    <xf numFmtId="0" fontId="0" fillId="1150" borderId="0" xfId="0" applyFill="1" applyAlignment="1">
      <alignment vertical="top"/>
    </xf>
    <xf numFmtId="0" fontId="0" fillId="742" borderId="0" xfId="0" applyFill="1" applyAlignment="1">
      <alignment vertical="top"/>
    </xf>
    <xf numFmtId="0" fontId="0" fillId="921" borderId="0" xfId="0" applyFill="1" applyAlignment="1">
      <alignment vertical="top"/>
    </xf>
    <xf numFmtId="0" fontId="0" fillId="854" borderId="0" xfId="0" applyFill="1" applyAlignment="1">
      <alignment vertical="top"/>
    </xf>
    <xf numFmtId="0" fontId="0" fillId="924" borderId="0" xfId="0" applyFill="1" applyAlignment="1">
      <alignment vertical="top"/>
    </xf>
    <xf numFmtId="0" fontId="0" fillId="825" borderId="0" xfId="0" applyFill="1" applyAlignment="1">
      <alignment vertical="top"/>
    </xf>
    <xf numFmtId="0" fontId="0" fillId="1073" borderId="0" xfId="0" applyFill="1" applyAlignment="1">
      <alignment vertical="top"/>
    </xf>
    <xf numFmtId="0" fontId="0" fillId="687" borderId="0" xfId="0" applyFill="1" applyAlignment="1">
      <alignment vertical="top"/>
    </xf>
    <xf numFmtId="0" fontId="0" fillId="1151" borderId="0" xfId="0" applyFill="1" applyAlignment="1">
      <alignment vertical="top"/>
    </xf>
    <xf numFmtId="0" fontId="0" fillId="747" borderId="0" xfId="0" applyFill="1" applyAlignment="1">
      <alignment vertical="top"/>
    </xf>
    <xf numFmtId="0" fontId="0" fillId="856" borderId="0" xfId="0" applyFill="1" applyAlignment="1">
      <alignment vertical="top"/>
    </xf>
    <xf numFmtId="0" fontId="0" fillId="934" borderId="0" xfId="0" applyFill="1" applyAlignment="1">
      <alignment vertical="top"/>
    </xf>
    <xf numFmtId="0" fontId="0" fillId="836" borderId="0" xfId="0" applyFill="1" applyAlignment="1">
      <alignment vertical="top"/>
    </xf>
    <xf numFmtId="0" fontId="0" fillId="681" borderId="0" xfId="0" applyFill="1" applyAlignment="1">
      <alignment vertical="top"/>
    </xf>
    <xf numFmtId="0" fontId="0" fillId="663" borderId="0" xfId="0" applyFill="1" applyAlignment="1">
      <alignment vertical="top"/>
    </xf>
    <xf numFmtId="0" fontId="0" fillId="1137" borderId="0" xfId="0" applyFill="1" applyAlignment="1">
      <alignment vertical="top"/>
    </xf>
    <xf numFmtId="0" fontId="0" fillId="510" borderId="0" xfId="0" applyFill="1" applyAlignment="1">
      <alignment vertical="top"/>
    </xf>
    <xf numFmtId="0" fontId="0" fillId="739" borderId="0" xfId="0" applyFill="1" applyAlignment="1">
      <alignment vertical="top"/>
    </xf>
    <xf numFmtId="0" fontId="0" fillId="1106" borderId="0" xfId="0" applyFill="1" applyAlignment="1">
      <alignment vertical="top"/>
    </xf>
    <xf numFmtId="0" fontId="0" fillId="843" borderId="0" xfId="0" applyFill="1" applyAlignment="1">
      <alignment vertical="top"/>
    </xf>
    <xf numFmtId="0" fontId="0" fillId="878" borderId="0" xfId="0" applyFill="1" applyAlignment="1">
      <alignment vertical="top"/>
    </xf>
    <xf numFmtId="0" fontId="0" fillId="994" borderId="0" xfId="0" applyFill="1" applyAlignment="1">
      <alignment vertical="top"/>
    </xf>
    <xf numFmtId="0" fontId="0" fillId="823" borderId="0" xfId="0" applyFill="1" applyAlignment="1">
      <alignment vertical="top"/>
    </xf>
    <xf numFmtId="0" fontId="0" fillId="933" borderId="0" xfId="0" applyFill="1" applyAlignment="1">
      <alignment vertical="top"/>
    </xf>
    <xf numFmtId="0" fontId="0" fillId="1102" borderId="0" xfId="0" applyFill="1" applyAlignment="1">
      <alignment vertical="top"/>
    </xf>
    <xf numFmtId="0" fontId="0" fillId="1147" borderId="0" xfId="0" applyFill="1" applyAlignment="1">
      <alignment vertical="top"/>
    </xf>
    <xf numFmtId="0" fontId="0" fillId="671" borderId="0" xfId="0" applyFill="1" applyAlignment="1">
      <alignment vertical="top"/>
    </xf>
    <xf numFmtId="0" fontId="0" fillId="1115" borderId="0" xfId="0" applyFill="1" applyAlignment="1">
      <alignment vertical="top"/>
    </xf>
    <xf numFmtId="0" fontId="0" fillId="737" borderId="0" xfId="0" applyFill="1" applyAlignment="1">
      <alignment vertical="top"/>
    </xf>
    <xf numFmtId="0" fontId="0" fillId="738" borderId="0" xfId="0" applyFill="1" applyAlignment="1">
      <alignment vertical="top"/>
    </xf>
    <xf numFmtId="0" fontId="0" fillId="731" borderId="0" xfId="0" applyFill="1" applyAlignment="1">
      <alignment vertical="top"/>
    </xf>
    <xf numFmtId="0" fontId="0" fillId="772" borderId="0" xfId="0" applyFill="1" applyAlignment="1">
      <alignment vertical="top"/>
    </xf>
    <xf numFmtId="0" fontId="0" fillId="997" borderId="0" xfId="0" applyFill="1" applyAlignment="1">
      <alignment vertical="top"/>
    </xf>
    <xf numFmtId="0" fontId="0" fillId="184" borderId="0" xfId="0" applyFill="1" applyAlignment="1">
      <alignment vertical="top"/>
    </xf>
    <xf numFmtId="0" fontId="0" fillId="195" borderId="0" xfId="0" applyFill="1" applyAlignment="1">
      <alignment vertical="top"/>
    </xf>
    <xf numFmtId="0" fontId="0" fillId="614" borderId="0" xfId="0" applyFill="1" applyAlignment="1">
      <alignment vertical="top"/>
    </xf>
    <xf numFmtId="0" fontId="0" fillId="661" borderId="0" xfId="0" applyFill="1" applyAlignment="1">
      <alignment vertical="top"/>
    </xf>
    <xf numFmtId="0" fontId="0" fillId="1109" borderId="0" xfId="0" applyFill="1" applyAlignment="1">
      <alignment vertical="top"/>
    </xf>
    <xf numFmtId="0" fontId="0" fillId="686" borderId="0" xfId="0" applyFill="1" applyAlignment="1">
      <alignment vertical="top"/>
    </xf>
    <xf numFmtId="0" fontId="0" fillId="769" borderId="0" xfId="0" applyFill="1" applyAlignment="1">
      <alignment vertical="top"/>
    </xf>
    <xf numFmtId="0" fontId="0" fillId="1004" borderId="0" xfId="0" applyFill="1" applyAlignment="1">
      <alignment vertical="top"/>
    </xf>
    <xf numFmtId="0" fontId="0" fillId="929" borderId="0" xfId="0" applyFill="1" applyAlignment="1">
      <alignment vertical="top"/>
    </xf>
    <xf numFmtId="0" fontId="0" fillId="957" borderId="0" xfId="0" applyFill="1" applyAlignment="1">
      <alignment vertical="top"/>
    </xf>
    <xf numFmtId="0" fontId="0" fillId="95" borderId="0" xfId="0" applyFill="1" applyAlignment="1">
      <alignment vertical="top"/>
    </xf>
    <xf numFmtId="0" fontId="0" fillId="192" borderId="0" xfId="0" applyFill="1" applyAlignment="1">
      <alignment vertical="top"/>
    </xf>
    <xf numFmtId="0" fontId="0" fillId="224" borderId="0" xfId="0" applyFill="1" applyAlignment="1">
      <alignment vertical="top"/>
    </xf>
    <xf numFmtId="0" fontId="0" fillId="1104" borderId="0" xfId="0" applyFill="1" applyAlignment="1">
      <alignment vertical="top"/>
    </xf>
    <xf numFmtId="0" fontId="0" fillId="1154" borderId="0" xfId="0" applyFill="1" applyAlignment="1">
      <alignment vertical="top"/>
    </xf>
    <xf numFmtId="0" fontId="0" fillId="1156" borderId="0" xfId="0" applyFill="1" applyAlignment="1">
      <alignment vertical="top"/>
    </xf>
    <xf numFmtId="0" fontId="0" fillId="799" borderId="0" xfId="0" applyFill="1" applyAlignment="1">
      <alignment vertical="top"/>
    </xf>
    <xf numFmtId="0" fontId="0" fillId="1007" borderId="0" xfId="0" applyFill="1" applyAlignment="1">
      <alignment vertical="top"/>
    </xf>
    <xf numFmtId="0" fontId="0" fillId="935" borderId="0" xfId="0" applyFill="1" applyAlignment="1">
      <alignment vertical="top"/>
    </xf>
    <xf numFmtId="0" fontId="0" fillId="829" borderId="0" xfId="0" applyFill="1" applyAlignment="1">
      <alignment vertical="top"/>
    </xf>
    <xf numFmtId="0" fontId="0" fillId="613" borderId="0" xfId="0" applyFill="1" applyAlignment="1">
      <alignment vertical="top"/>
    </xf>
    <xf numFmtId="0" fontId="0" fillId="171" borderId="0" xfId="0" applyFill="1" applyAlignment="1">
      <alignment vertical="top"/>
    </xf>
    <xf numFmtId="0" fontId="0" fillId="615" borderId="0" xfId="0" applyFill="1" applyAlignment="1">
      <alignment vertical="top"/>
    </xf>
    <xf numFmtId="0" fontId="0" fillId="1064" borderId="0" xfId="0" applyFill="1" applyAlignment="1">
      <alignment vertical="top"/>
    </xf>
    <xf numFmtId="0" fontId="0" fillId="173" borderId="0" xfId="0" applyFill="1" applyAlignment="1">
      <alignment vertical="top"/>
    </xf>
    <xf numFmtId="0" fontId="0" fillId="1144" borderId="0" xfId="0" applyFill="1" applyAlignment="1">
      <alignment vertical="top"/>
    </xf>
    <xf numFmtId="0" fontId="0" fillId="396" borderId="0" xfId="0" applyFill="1" applyAlignment="1">
      <alignment vertical="top"/>
    </xf>
    <xf numFmtId="0" fontId="0" fillId="1105" borderId="0" xfId="0" applyFill="1" applyAlignment="1">
      <alignment vertical="top"/>
    </xf>
    <xf numFmtId="0" fontId="0" fillId="514" borderId="0" xfId="0" applyFill="1" applyAlignment="1">
      <alignment vertical="top"/>
    </xf>
    <xf numFmtId="0" fontId="0" fillId="1107" borderId="0" xfId="0" applyFill="1" applyAlignment="1">
      <alignment vertical="top"/>
    </xf>
    <xf numFmtId="0" fontId="0" fillId="1149" borderId="0" xfId="0" applyFill="1" applyAlignment="1">
      <alignment vertical="top"/>
    </xf>
    <xf numFmtId="0" fontId="0" fillId="842" borderId="0" xfId="0" applyFill="1" applyAlignment="1">
      <alignment vertical="top"/>
    </xf>
    <xf numFmtId="0" fontId="0" fillId="675" borderId="0" xfId="0" applyFill="1" applyAlignment="1">
      <alignment vertical="top"/>
    </xf>
    <xf numFmtId="0" fontId="0" fillId="844" borderId="0" xfId="0" applyFill="1" applyAlignment="1">
      <alignment vertical="top"/>
    </xf>
    <xf numFmtId="0" fontId="0" fillId="993" borderId="0" xfId="0" applyFill="1" applyAlignment="1">
      <alignment vertical="top"/>
    </xf>
    <xf numFmtId="0" fontId="0" fillId="818" borderId="0" xfId="0" applyFill="1" applyAlignment="1">
      <alignment vertical="top"/>
    </xf>
    <xf numFmtId="0" fontId="0" fillId="820" borderId="0" xfId="0" applyFill="1" applyAlignment="1">
      <alignment vertical="top"/>
    </xf>
    <xf numFmtId="0" fontId="0" fillId="156" borderId="0" xfId="0" applyFill="1" applyAlignment="1">
      <alignment vertical="top"/>
    </xf>
    <xf numFmtId="0" fontId="0" fillId="2100" borderId="0" xfId="0" applyFill="1" applyAlignment="1">
      <alignment vertical="top"/>
    </xf>
    <xf numFmtId="0" fontId="0" fillId="612" borderId="0" xfId="0" applyFill="1" applyAlignment="1">
      <alignment vertical="top"/>
    </xf>
    <xf numFmtId="0" fontId="0" fillId="186" borderId="0" xfId="0" applyFill="1" applyAlignment="1">
      <alignment vertical="top"/>
    </xf>
    <xf numFmtId="0" fontId="0" fillId="170" borderId="0" xfId="0" applyFill="1" applyAlignment="1">
      <alignment vertical="top"/>
    </xf>
    <xf numFmtId="0" fontId="0" fillId="616" borderId="0" xfId="0" applyFill="1" applyAlignment="1">
      <alignment vertical="top"/>
    </xf>
    <xf numFmtId="0" fontId="0" fillId="196" borderId="0" xfId="0" applyFill="1" applyAlignment="1">
      <alignment vertical="top"/>
    </xf>
    <xf numFmtId="0" fontId="0" fillId="86" borderId="0" xfId="0" applyFill="1" applyAlignment="1">
      <alignment vertical="top"/>
    </xf>
    <xf numFmtId="0" fontId="0" fillId="672" borderId="0" xfId="0" applyFill="1" applyAlignment="1">
      <alignment vertical="top"/>
    </xf>
    <xf numFmtId="0" fontId="0" fillId="1152" borderId="0" xfId="0" applyFill="1" applyAlignment="1">
      <alignment vertical="top"/>
    </xf>
    <xf numFmtId="0" fontId="0" fillId="822" borderId="0" xfId="0" applyFill="1" applyAlignment="1">
      <alignment vertical="top"/>
    </xf>
    <xf numFmtId="0" fontId="0" fillId="832" borderId="0" xfId="0" applyFill="1" applyAlignment="1">
      <alignment vertical="top"/>
    </xf>
    <xf numFmtId="0" fontId="0" fillId="834" borderId="0" xfId="0" applyFill="1" applyAlignment="1">
      <alignment vertical="top"/>
    </xf>
    <xf numFmtId="0" fontId="0" fillId="932" borderId="0" xfId="0" applyFill="1" applyAlignment="1">
      <alignment vertical="top"/>
    </xf>
    <xf numFmtId="0" fontId="0" fillId="97" borderId="0" xfId="0" applyFill="1" applyAlignment="1">
      <alignment vertical="top"/>
    </xf>
    <xf numFmtId="0" fontId="0" fillId="159" borderId="0" xfId="0" applyFill="1" applyAlignment="1">
      <alignment vertical="top"/>
    </xf>
    <xf numFmtId="0" fontId="0" fillId="132" borderId="0" xfId="0" applyFill="1" applyAlignment="1">
      <alignment vertical="top"/>
    </xf>
    <xf numFmtId="0" fontId="0" fillId="193" borderId="0" xfId="0" applyFill="1" applyAlignment="1">
      <alignment vertical="top"/>
    </xf>
    <xf numFmtId="0" fontId="0" fillId="519" borderId="0" xfId="0" applyFill="1" applyAlignment="1">
      <alignment vertical="top"/>
    </xf>
    <xf numFmtId="0" fontId="0" fillId="223" borderId="0" xfId="0" applyFill="1" applyAlignment="1">
      <alignment vertical="top"/>
    </xf>
    <xf numFmtId="0" fontId="0" fillId="509" borderId="0" xfId="0" applyFill="1" applyAlignment="1">
      <alignment vertical="top"/>
    </xf>
    <xf numFmtId="0" fontId="0" fillId="767" borderId="0" xfId="0" applyFill="1" applyAlignment="1">
      <alignment vertical="top"/>
    </xf>
    <xf numFmtId="0" fontId="0" fillId="1028" borderId="0" xfId="0" applyFill="1" applyAlignment="1">
      <alignment vertical="top"/>
    </xf>
    <xf numFmtId="0" fontId="0" fillId="1153" borderId="0" xfId="0" applyFill="1" applyAlignment="1">
      <alignment vertical="top"/>
    </xf>
    <xf numFmtId="0" fontId="0" fillId="992" borderId="0" xfId="0" applyFill="1" applyAlignment="1">
      <alignment vertical="top"/>
    </xf>
    <xf numFmtId="0" fontId="0" fillId="748" borderId="0" xfId="0" applyFill="1" applyAlignment="1">
      <alignment vertical="top"/>
    </xf>
    <xf numFmtId="0" fontId="0" fillId="852" borderId="0" xfId="0" applyFill="1" applyAlignment="1">
      <alignment vertical="top"/>
    </xf>
    <xf numFmtId="0" fontId="0" fillId="936" borderId="0" xfId="0" applyFill="1" applyAlignment="1">
      <alignment vertical="top"/>
    </xf>
    <xf numFmtId="0" fontId="0" fillId="837" borderId="0" xfId="0" applyFill="1" applyAlignment="1">
      <alignment vertical="top"/>
    </xf>
    <xf numFmtId="0" fontId="0" fillId="2096" borderId="0" xfId="0" applyFill="1" applyAlignment="1">
      <alignment vertical="top"/>
    </xf>
    <xf numFmtId="0" fontId="0" fillId="158" borderId="0" xfId="0" applyFill="1" applyAlignment="1">
      <alignment vertical="top"/>
    </xf>
    <xf numFmtId="0" fontId="0" fillId="511" borderId="0" xfId="0" applyFill="1" applyAlignment="1">
      <alignment vertical="top"/>
    </xf>
    <xf numFmtId="0" fontId="0" fillId="736" borderId="0" xfId="0" applyFill="1" applyAlignment="1">
      <alignment vertical="top"/>
    </xf>
    <xf numFmtId="0" fontId="0" fillId="770" borderId="0" xfId="0" applyFill="1" applyAlignment="1">
      <alignment vertical="top"/>
    </xf>
    <xf numFmtId="0" fontId="0" fillId="787" borderId="0" xfId="0" applyFill="1" applyAlignment="1">
      <alignment vertical="top"/>
    </xf>
    <xf numFmtId="0" fontId="0" fillId="1038" borderId="0" xfId="0" applyFill="1" applyAlignment="1">
      <alignment vertical="top"/>
    </xf>
    <xf numFmtId="0" fontId="0" fillId="153" borderId="0" xfId="0" applyFill="1" applyAlignment="1">
      <alignment vertical="top"/>
    </xf>
    <xf numFmtId="0" fontId="0" fillId="157" borderId="0" xfId="0" applyFill="1" applyAlignment="1">
      <alignment vertical="top"/>
    </xf>
    <xf numFmtId="0" fontId="0" fillId="165" borderId="0" xfId="0" applyFill="1" applyAlignment="1">
      <alignment vertical="top"/>
    </xf>
    <xf numFmtId="0" fontId="0" fillId="656" borderId="0" xfId="0" applyFill="1" applyAlignment="1">
      <alignment vertical="top"/>
    </xf>
    <xf numFmtId="0" fontId="0" fillId="653" borderId="0" xfId="0" applyFill="1" applyAlignment="1">
      <alignment vertical="top"/>
    </xf>
    <xf numFmtId="0" fontId="0" fillId="187" borderId="0" xfId="0" applyFill="1" applyAlignment="1">
      <alignment vertical="top"/>
    </xf>
    <xf numFmtId="0" fontId="0" fillId="172" borderId="0" xfId="0" applyFill="1" applyAlignment="1">
      <alignment vertical="top"/>
    </xf>
    <xf numFmtId="0" fontId="0" fillId="679" borderId="0" xfId="0" applyFill="1" applyAlignment="1">
      <alignment vertical="top"/>
    </xf>
    <xf numFmtId="0" fontId="0" fillId="516" borderId="0" xfId="0" applyFill="1" applyAlignment="1">
      <alignment vertical="top"/>
    </xf>
    <xf numFmtId="0" fontId="0" fillId="1031" borderId="0" xfId="0" applyFill="1" applyAlignment="1">
      <alignment vertical="top"/>
    </xf>
    <xf numFmtId="0" fontId="0" fillId="835" borderId="0" xfId="0" applyFill="1" applyAlignment="1">
      <alignment vertical="top"/>
    </xf>
    <xf numFmtId="0" fontId="0" fillId="198" borderId="0" xfId="0" applyFill="1" applyAlignment="1">
      <alignment vertical="top"/>
    </xf>
    <xf numFmtId="0" fontId="0" fillId="152" borderId="0" xfId="0" applyFill="1" applyAlignment="1">
      <alignment vertical="top"/>
    </xf>
    <xf numFmtId="0" fontId="0" fillId="650" borderId="0" xfId="0" applyFill="1" applyAlignment="1">
      <alignment vertical="top"/>
    </xf>
    <xf numFmtId="0" fontId="0" fillId="189" borderId="0" xfId="0" applyFill="1" applyAlignment="1">
      <alignment vertical="top"/>
    </xf>
    <xf numFmtId="0" fontId="0" fillId="662" borderId="0" xfId="0" applyFill="1" applyAlignment="1">
      <alignment vertical="top"/>
    </xf>
    <xf numFmtId="0" fontId="0" fillId="513" borderId="0" xfId="0" applyFill="1" applyAlignment="1">
      <alignment vertical="top"/>
    </xf>
    <xf numFmtId="0" fontId="0" fillId="1029" borderId="0" xfId="0" applyFill="1" applyAlignment="1">
      <alignment vertical="top"/>
    </xf>
    <xf numFmtId="0" fontId="0" fillId="743" borderId="0" xfId="0" applyFill="1" applyAlignment="1">
      <alignment vertical="top"/>
    </xf>
    <xf numFmtId="0" fontId="0" fillId="990" borderId="0" xfId="0" applyFill="1" applyAlignment="1">
      <alignment vertical="top"/>
    </xf>
    <xf numFmtId="0" fontId="0" fillId="655" borderId="0" xfId="0" applyFill="1" applyAlignment="1">
      <alignment vertical="top"/>
    </xf>
    <xf numFmtId="0" fontId="0" fillId="654" borderId="0" xfId="0" applyFill="1" applyAlignment="1">
      <alignment vertical="top"/>
    </xf>
    <xf numFmtId="0" fontId="0" fillId="194" borderId="0" xfId="0" applyFill="1" applyAlignment="1">
      <alignment vertical="top"/>
    </xf>
    <xf numFmtId="0" fontId="0" fillId="185" borderId="0" xfId="0" applyFill="1" applyAlignment="1">
      <alignment vertical="top"/>
    </xf>
    <xf numFmtId="0" fontId="0" fillId="1065" borderId="0" xfId="0" applyFill="1" applyAlignment="1">
      <alignment vertical="top"/>
    </xf>
    <xf numFmtId="0" fontId="0" fillId="399" borderId="0" xfId="0" applyFill="1" applyAlignment="1">
      <alignment vertical="top"/>
    </xf>
    <xf numFmtId="0" fontId="0" fillId="668" borderId="0" xfId="0" applyFill="1" applyAlignment="1">
      <alignment vertical="top"/>
    </xf>
    <xf numFmtId="0" fontId="0" fillId="1116" borderId="0" xfId="0" applyFill="1" applyAlignment="1">
      <alignment vertical="top"/>
    </xf>
    <xf numFmtId="0" fontId="0" fillId="991" borderId="0" xfId="0" applyFill="1" applyAlignment="1">
      <alignment vertical="top"/>
    </xf>
    <xf numFmtId="0" fontId="0" fillId="784" borderId="0" xfId="0" applyFill="1" applyAlignment="1">
      <alignment vertical="top"/>
    </xf>
    <xf numFmtId="0" fontId="0" fillId="1040" borderId="0" xfId="0" applyFill="1" applyAlignment="1">
      <alignment vertical="top"/>
    </xf>
    <xf numFmtId="0" fontId="0" fillId="1000" borderId="0" xfId="0" applyFill="1" applyAlignment="1">
      <alignment vertical="top"/>
    </xf>
    <xf numFmtId="0" fontId="0" fillId="651" borderId="0" xfId="0" applyFill="1" applyAlignment="1">
      <alignment vertical="top"/>
    </xf>
    <xf numFmtId="0" fontId="0" fillId="652" borderId="0" xfId="0" applyFill="1" applyAlignment="1">
      <alignment vertical="top"/>
    </xf>
    <xf numFmtId="0" fontId="0" fillId="155" borderId="0" xfId="0" applyFill="1" applyAlignment="1">
      <alignment vertical="top"/>
    </xf>
    <xf numFmtId="0" fontId="0" fillId="94" borderId="0" xfId="0" applyFill="1" applyAlignment="1">
      <alignment vertical="top"/>
    </xf>
    <xf numFmtId="0" fontId="0" fillId="98" borderId="0" xfId="0" applyFill="1" applyAlignment="1">
      <alignment vertical="top"/>
    </xf>
    <xf numFmtId="0" fontId="0" fillId="666" borderId="0" xfId="0" applyFill="1" applyAlignment="1">
      <alignment vertical="top"/>
    </xf>
    <xf numFmtId="0" fontId="0" fillId="96" borderId="0" xfId="0" applyFill="1" applyAlignment="1">
      <alignment vertical="top"/>
    </xf>
    <xf numFmtId="0" fontId="0" fillId="617" borderId="0" xfId="0" applyFill="1" applyAlignment="1">
      <alignment vertical="top"/>
    </xf>
    <xf numFmtId="0" fontId="0" fillId="517" borderId="0" xfId="0" applyFill="1" applyAlignment="1">
      <alignment vertical="top"/>
    </xf>
    <xf numFmtId="0" fontId="0" fillId="1139" borderId="0" xfId="0" applyFill="1" applyAlignment="1">
      <alignment vertical="top"/>
    </xf>
    <xf numFmtId="0" fontId="0" fillId="520" borderId="0" xfId="0" applyFill="1" applyAlignment="1">
      <alignment vertical="top"/>
    </xf>
    <xf numFmtId="0" fontId="0" fillId="537" borderId="0" xfId="0" applyFill="1" applyAlignment="1">
      <alignment vertical="top"/>
    </xf>
    <xf numFmtId="0" fontId="0" fillId="733" borderId="0" xfId="0" applyFill="1" applyAlignment="1">
      <alignment vertical="top"/>
    </xf>
    <xf numFmtId="0" fontId="0" fillId="848" borderId="0" xfId="0" applyFill="1" applyAlignment="1">
      <alignment vertical="top"/>
    </xf>
    <xf numFmtId="0" fontId="0" fillId="1157" borderId="0" xfId="0" applyFill="1" applyAlignment="1">
      <alignment vertical="top"/>
    </xf>
    <xf numFmtId="0" fontId="0" fillId="1046" borderId="0" xfId="0" applyFill="1" applyAlignment="1">
      <alignment vertical="top"/>
    </xf>
    <xf numFmtId="0" fontId="0" fillId="930" borderId="0" xfId="0" applyFill="1" applyAlignment="1">
      <alignment vertical="top"/>
    </xf>
    <xf numFmtId="0" fontId="0" fillId="2098" borderId="0" xfId="0" applyFill="1" applyAlignment="1">
      <alignment vertical="top"/>
    </xf>
    <xf numFmtId="0" fontId="0" fillId="480" borderId="0" xfId="0" applyFill="1" applyAlignment="1">
      <alignment vertical="top"/>
    </xf>
    <xf numFmtId="0" fontId="0" fillId="174" borderId="0" xfId="0" applyFill="1" applyAlignment="1">
      <alignment vertical="top"/>
    </xf>
    <xf numFmtId="0" fontId="0" fillId="1071" borderId="0" xfId="0" applyFill="1" applyAlignment="1">
      <alignment vertical="top"/>
    </xf>
    <xf numFmtId="0" fontId="0" fillId="1067" borderId="0" xfId="0" applyFill="1" applyAlignment="1">
      <alignment vertical="top"/>
    </xf>
    <xf numFmtId="0" fontId="0" fillId="790" borderId="0" xfId="0" applyFill="1" applyAlignment="1">
      <alignment vertical="top"/>
    </xf>
    <xf numFmtId="0" fontId="0" fillId="730" borderId="0" xfId="0" applyFill="1" applyAlignment="1">
      <alignment vertical="top"/>
    </xf>
    <xf numFmtId="0" fontId="0" fillId="1032" borderId="0" xfId="0" applyFill="1" applyAlignment="1">
      <alignment vertical="top"/>
    </xf>
    <xf numFmtId="0" fontId="0" fillId="801" borderId="0" xfId="0" applyFill="1" applyAlignment="1">
      <alignment vertical="top"/>
    </xf>
    <xf numFmtId="0" fontId="0" fillId="827" borderId="0" xfId="0" applyFill="1" applyAlignment="1">
      <alignment vertical="top"/>
    </xf>
    <xf numFmtId="0" fontId="0" fillId="397" borderId="0" xfId="0" applyFill="1" applyAlignment="1">
      <alignment vertical="top"/>
    </xf>
    <xf numFmtId="0" fontId="0" fillId="476" borderId="0" xfId="0" applyFill="1" applyAlignment="1">
      <alignment vertical="top"/>
    </xf>
    <xf numFmtId="0" fontId="0" fillId="683" borderId="0" xfId="0" applyFill="1" applyAlignment="1">
      <alignment vertical="top"/>
    </xf>
    <xf numFmtId="0" fontId="0" fillId="764" borderId="0" xfId="0" applyFill="1" applyAlignment="1">
      <alignment vertical="top"/>
    </xf>
    <xf numFmtId="0" fontId="0" fillId="745" borderId="0" xfId="0" applyFill="1" applyAlignment="1">
      <alignment vertical="top"/>
    </xf>
    <xf numFmtId="0" fontId="0" fillId="1001" borderId="0" xfId="0" applyFill="1" applyAlignment="1">
      <alignment vertical="top"/>
    </xf>
    <xf numFmtId="0" fontId="0" fillId="951" borderId="0" xfId="0" applyFill="1" applyAlignment="1">
      <alignment vertical="top"/>
    </xf>
    <xf numFmtId="0" fontId="0" fillId="221" borderId="0" xfId="0" applyFill="1" applyAlignment="1">
      <alignment vertical="top"/>
    </xf>
    <xf numFmtId="0" fontId="0" fillId="855" borderId="0" xfId="0" applyFill="1" applyAlignment="1">
      <alignment vertical="top"/>
    </xf>
    <xf numFmtId="0" fontId="0" fillId="999" borderId="0" xfId="0" applyFill="1" applyAlignment="1">
      <alignment vertical="top"/>
    </xf>
    <xf numFmtId="0" fontId="0" fillId="937" borderId="0" xfId="0" applyFill="1" applyAlignment="1">
      <alignment vertical="top"/>
    </xf>
    <xf numFmtId="0" fontId="0" fillId="958" borderId="0" xfId="0" applyFill="1" applyAlignment="1">
      <alignment vertical="top"/>
    </xf>
    <xf numFmtId="0" fontId="0" fillId="1008" borderId="0" xfId="0" applyFill="1" applyAlignment="1">
      <alignment vertical="top"/>
    </xf>
    <xf numFmtId="0" fontId="0" fillId="2099" borderId="0" xfId="0" applyFill="1" applyAlignment="1">
      <alignment vertical="top"/>
    </xf>
    <xf numFmtId="0" fontId="0" fillId="474" borderId="0" xfId="0" applyFill="1" applyAlignment="1">
      <alignment vertical="top"/>
    </xf>
    <xf numFmtId="0" fontId="0" fillId="131" borderId="0" xfId="0" applyFill="1" applyAlignment="1">
      <alignment vertical="top"/>
    </xf>
    <xf numFmtId="0" fontId="0" fillId="1168" borderId="0" xfId="0" applyFill="1" applyAlignment="1">
      <alignment vertical="top"/>
    </xf>
    <xf numFmtId="0" fontId="0" fillId="1030" borderId="0" xfId="0" applyFill="1" applyAlignment="1">
      <alignment vertical="top"/>
    </xf>
    <xf numFmtId="0" fontId="0" fillId="925" borderId="0" xfId="0" applyFill="1" applyAlignment="1">
      <alignment vertical="top"/>
    </xf>
    <xf numFmtId="0" fontId="0" fillId="1041" borderId="0" xfId="0" applyFill="1" applyAlignment="1">
      <alignment vertical="top"/>
    </xf>
    <xf numFmtId="0" fontId="0" fillId="828" borderId="0" xfId="0" applyFill="1" applyAlignment="1">
      <alignment vertical="top"/>
    </xf>
    <xf numFmtId="0" fontId="0" fillId="222" borderId="0" xfId="0" applyFill="1" applyAlignment="1">
      <alignment vertical="top"/>
    </xf>
    <xf numFmtId="0" fontId="0" fillId="1171" borderId="0" xfId="0" applyFill="1" applyAlignment="1">
      <alignment vertical="top"/>
    </xf>
    <xf numFmtId="0" fontId="0" fillId="879" borderId="0" xfId="0" applyFill="1" applyAlignment="1">
      <alignment vertical="top"/>
    </xf>
    <xf numFmtId="0" fontId="0" fillId="1039" borderId="0" xfId="0" applyFill="1" applyAlignment="1">
      <alignment vertical="top"/>
    </xf>
    <xf numFmtId="0" fontId="0" fillId="826" borderId="0" xfId="0" applyFill="1" applyAlignment="1">
      <alignment vertical="top"/>
    </xf>
    <xf numFmtId="0" fontId="0" fillId="821" borderId="0" xfId="0" applyFill="1" applyAlignment="1">
      <alignment vertical="top"/>
    </xf>
    <xf numFmtId="0" fontId="0" fillId="2097" borderId="0" xfId="0" applyFill="1" applyAlignment="1">
      <alignment vertical="top"/>
    </xf>
    <xf numFmtId="0" fontId="0" fillId="154" borderId="0" xfId="0" applyFill="1" applyAlignment="1">
      <alignment vertical="top"/>
    </xf>
    <xf numFmtId="0" fontId="0" fillId="2108" borderId="0" xfId="0" applyFill="1" applyAlignment="1">
      <alignment vertical="top"/>
    </xf>
    <xf numFmtId="0" fontId="0" fillId="191" borderId="0" xfId="0" applyFill="1" applyAlignment="1">
      <alignment vertical="top"/>
    </xf>
    <xf numFmtId="0" fontId="0" fillId="175" borderId="0" xfId="0" applyFill="1" applyAlignment="1">
      <alignment vertical="top"/>
    </xf>
    <xf numFmtId="0" fontId="0" fillId="629" borderId="0" xfId="0" applyFill="1" applyAlignment="1">
      <alignment vertical="top"/>
    </xf>
    <xf numFmtId="0" fontId="0" fillId="176" borderId="0" xfId="0" applyFill="1" applyAlignment="1">
      <alignment vertical="top"/>
    </xf>
    <xf numFmtId="0" fontId="0" fillId="521" borderId="0" xfId="0" applyFill="1" applyAlignment="1">
      <alignment vertical="top"/>
    </xf>
    <xf numFmtId="0" fontId="0" fillId="475" borderId="0" xfId="0" applyFill="1" applyAlignment="1">
      <alignment vertical="top"/>
    </xf>
    <xf numFmtId="0" fontId="0" fillId="1145" borderId="0" xfId="0" applyFill="1" applyAlignment="1">
      <alignment vertical="top"/>
    </xf>
    <xf numFmtId="0" fontId="0" fillId="995" borderId="0" xfId="0" applyFill="1" applyAlignment="1">
      <alignment vertical="top"/>
    </xf>
    <xf numFmtId="0" fontId="0" fillId="949" borderId="0" xfId="0" applyFill="1" applyAlignment="1">
      <alignment vertical="top"/>
    </xf>
    <xf numFmtId="0" fontId="0" fillId="167" borderId="0" xfId="0" applyFill="1" applyAlignment="1">
      <alignment vertical="top"/>
    </xf>
    <xf numFmtId="0" fontId="0" fillId="169" borderId="0" xfId="0" applyFill="1" applyAlignment="1">
      <alignment vertical="top"/>
    </xf>
    <xf numFmtId="0" fontId="0" fillId="1141" borderId="0" xfId="0" applyFill="1" applyAlignment="1">
      <alignment vertical="top"/>
    </xf>
    <xf numFmtId="0" fontId="0" fillId="762" borderId="0" xfId="0" applyFill="1" applyAlignment="1">
      <alignment vertical="top"/>
    </xf>
    <xf numFmtId="0" fontId="0" fillId="1169" borderId="0" xfId="0" applyFill="1" applyAlignment="1">
      <alignment vertical="top"/>
    </xf>
    <xf numFmtId="0" fontId="0" fillId="1155" borderId="0" xfId="0" applyFill="1" applyAlignment="1">
      <alignment vertical="top"/>
    </xf>
    <xf numFmtId="0" fontId="0" fillId="540" borderId="0" xfId="0" applyFill="1" applyAlignment="1">
      <alignment vertical="top"/>
    </xf>
    <xf numFmtId="0" fontId="0" fillId="998" borderId="0" xfId="0" applyFill="1" applyAlignment="1">
      <alignment vertical="top"/>
    </xf>
    <xf numFmtId="0" fontId="0" fillId="201" borderId="0" xfId="0" applyFill="1" applyAlignment="1">
      <alignment vertical="top"/>
    </xf>
    <xf numFmtId="0" fontId="0" fillId="2110" borderId="0" xfId="0" applyFill="1" applyAlignment="1">
      <alignment vertical="top"/>
    </xf>
    <xf numFmtId="0" fontId="0" fillId="197" borderId="0" xfId="0" applyFill="1" applyAlignment="1">
      <alignment vertical="top"/>
    </xf>
    <xf numFmtId="0" fontId="0" fillId="660" borderId="0" xfId="0" applyFill="1" applyAlignment="1">
      <alignment vertical="top"/>
    </xf>
    <xf numFmtId="0" fontId="0" fillId="1072" borderId="0" xfId="0" applyFill="1" applyAlignment="1">
      <alignment vertical="top"/>
    </xf>
    <xf numFmtId="0" fontId="0" fillId="219" borderId="0" xfId="0" applyFill="1" applyAlignment="1">
      <alignment vertical="top"/>
    </xf>
    <xf numFmtId="0" fontId="0" fillId="398" borderId="0" xfId="0" applyFill="1" applyAlignment="1">
      <alignment vertical="top"/>
    </xf>
    <xf numFmtId="0" fontId="0" fillId="538" borderId="0" xfId="0" applyFill="1" applyAlignment="1">
      <alignment vertical="top"/>
    </xf>
    <xf numFmtId="0" fontId="0" fillId="1042" borderId="0" xfId="0" applyFill="1" applyAlignment="1">
      <alignment vertical="top"/>
    </xf>
    <xf numFmtId="0" fontId="0" fillId="209" borderId="0" xfId="0" applyFill="1" applyAlignment="1">
      <alignment vertical="top"/>
    </xf>
    <xf numFmtId="0" fontId="0" fillId="179" borderId="0" xfId="0" applyFill="1" applyAlignment="1">
      <alignment vertical="top"/>
    </xf>
    <xf numFmtId="0" fontId="0" fillId="190" borderId="0" xfId="0" applyFill="1" applyAlignment="1">
      <alignment vertical="top"/>
    </xf>
    <xf numFmtId="0" fontId="0" fillId="1103" borderId="0" xfId="0" applyFill="1" applyAlignment="1">
      <alignment vertical="top"/>
    </xf>
    <xf numFmtId="0" fontId="0" fillId="481" borderId="0" xfId="0" applyFill="1" applyAlignment="1">
      <alignment vertical="top"/>
    </xf>
    <xf numFmtId="0" fontId="0" fillId="531" borderId="0" xfId="0" applyFill="1" applyAlignment="1">
      <alignment vertical="top"/>
    </xf>
    <xf numFmtId="0" fontId="0" fillId="688" borderId="0" xfId="0" applyFill="1" applyAlignment="1">
      <alignment vertical="top"/>
    </xf>
    <xf numFmtId="0" fontId="0" fillId="805" borderId="0" xfId="0" applyFill="1" applyAlignment="1">
      <alignment vertical="top"/>
    </xf>
    <xf numFmtId="0" fontId="0" fillId="1011" borderId="0" xfId="0" applyFill="1" applyAlignment="1">
      <alignment vertical="top"/>
    </xf>
    <xf numFmtId="0" fontId="0" fillId="2106" borderId="0" xfId="0" applyFill="1" applyAlignment="1">
      <alignment vertical="top"/>
    </xf>
    <xf numFmtId="0" fontId="0" fillId="664" borderId="0" xfId="0" applyFill="1" applyAlignment="1">
      <alignment vertical="top"/>
    </xf>
    <xf numFmtId="0" fontId="0" fillId="763" borderId="0" xfId="0" applyFill="1" applyAlignment="1">
      <alignment vertical="top"/>
    </xf>
    <xf numFmtId="0" fontId="0" fillId="884" borderId="0" xfId="0" applyFill="1" applyAlignment="1">
      <alignment vertical="top"/>
    </xf>
    <xf numFmtId="0" fontId="0" fillId="1047" borderId="0" xfId="0" applyFill="1" applyAlignment="1">
      <alignment vertical="top"/>
    </xf>
    <xf numFmtId="0" fontId="0" fillId="205" borderId="0" xfId="0" applyFill="1" applyAlignment="1">
      <alignment vertical="top"/>
    </xf>
    <xf numFmtId="0" fontId="0" fillId="207" borderId="0" xfId="0" applyFill="1" applyAlignment="1">
      <alignment vertical="top"/>
    </xf>
    <xf numFmtId="0" fontId="0" fillId="199" borderId="0" xfId="0" applyFill="1" applyAlignment="1">
      <alignment vertical="top"/>
    </xf>
    <xf numFmtId="0" fontId="0" fillId="400" borderId="0" xfId="0" applyFill="1" applyAlignment="1">
      <alignment vertical="top"/>
    </xf>
    <xf numFmtId="0" fontId="0" fillId="1108" borderId="0" xfId="0" applyFill="1" applyAlignment="1">
      <alignment vertical="top"/>
    </xf>
    <xf numFmtId="0" fontId="0" fillId="515" borderId="0" xfId="0" applyFill="1" applyAlignment="1">
      <alignment vertical="top"/>
    </xf>
    <xf numFmtId="0" fontId="0" fillId="728" borderId="0" xfId="0" applyFill="1" applyAlignment="1">
      <alignment vertical="top"/>
    </xf>
    <xf numFmtId="0" fontId="0" fillId="1118" borderId="0" xfId="0" applyFill="1" applyAlignment="1">
      <alignment vertical="top"/>
    </xf>
    <xf numFmtId="0" fontId="0" fillId="917" borderId="0" xfId="0" applyFill="1" applyAlignment="1">
      <alignment vertical="top"/>
    </xf>
    <xf numFmtId="0" fontId="0" fillId="882" borderId="0" xfId="0" applyFill="1" applyAlignment="1">
      <alignment vertical="top"/>
    </xf>
    <xf numFmtId="0" fontId="0" fillId="1034" borderId="0" xfId="0" applyFill="1" applyAlignment="1">
      <alignment vertical="top"/>
    </xf>
    <xf numFmtId="0" fontId="0" fillId="838" borderId="0" xfId="0" applyFill="1" applyAlignment="1">
      <alignment vertical="top"/>
    </xf>
    <xf numFmtId="0" fontId="0" fillId="1014" borderId="0" xfId="0" applyFill="1" applyAlignment="1">
      <alignment vertical="top"/>
    </xf>
    <xf numFmtId="0" fontId="0" fillId="206" borderId="0" xfId="0" applyFill="1" applyAlignment="1">
      <alignment vertical="top"/>
    </xf>
    <xf numFmtId="0" fontId="0" fillId="2104" borderId="0" xfId="0" applyFill="1" applyAlignment="1">
      <alignment vertical="top"/>
    </xf>
    <xf numFmtId="0" fontId="0" fillId="160" borderId="0" xfId="0" applyFill="1" applyAlignment="1">
      <alignment vertical="top"/>
    </xf>
    <xf numFmtId="0" fontId="0" fillId="2109" borderId="0" xfId="0" applyFill="1" applyAlignment="1">
      <alignment vertical="top"/>
    </xf>
    <xf numFmtId="0" fontId="0" fillId="523" borderId="0" xfId="0" applyFill="1" applyAlignment="1">
      <alignment vertical="top"/>
    </xf>
    <xf numFmtId="0" fontId="0" fillId="1140" borderId="0" xfId="0" applyFill="1" applyAlignment="1">
      <alignment vertical="top"/>
    </xf>
    <xf numFmtId="0" fontId="0" fillId="849" borderId="0" xfId="0" applyFill="1" applyAlignment="1">
      <alignment vertical="top"/>
    </xf>
    <xf numFmtId="0" fontId="0" fillId="1928" borderId="0" xfId="0" applyFill="1" applyAlignment="1">
      <alignment vertical="top"/>
    </xf>
    <xf numFmtId="0" fontId="0" fillId="202" borderId="0" xfId="0" applyFill="1" applyAlignment="1">
      <alignment vertical="top"/>
    </xf>
    <xf numFmtId="0" fontId="0" fillId="1350" borderId="0" xfId="0" applyFill="1" applyAlignment="1">
      <alignment vertical="top"/>
    </xf>
    <xf numFmtId="0" fontId="0" fillId="618" borderId="0" xfId="0" applyFill="1" applyAlignment="1">
      <alignment vertical="top"/>
    </xf>
    <xf numFmtId="0" fontId="0" fillId="1351" borderId="0" xfId="0" applyFill="1" applyAlignment="1">
      <alignment vertical="top"/>
    </xf>
    <xf numFmtId="0" fontId="0" fillId="765" borderId="0" xfId="0" applyFill="1" applyAlignment="1">
      <alignment vertical="top"/>
    </xf>
    <xf numFmtId="0" fontId="0" fillId="788" borderId="0" xfId="0" applyFill="1" applyAlignment="1">
      <alignment vertical="top"/>
    </xf>
    <xf numFmtId="0" fontId="0" fillId="1043" borderId="0" xfId="0" applyFill="1" applyAlignment="1">
      <alignment vertical="top"/>
    </xf>
    <xf numFmtId="0" fontId="0" fillId="941" borderId="0" xfId="0" applyFill="1" applyAlignment="1">
      <alignment vertical="top"/>
    </xf>
    <xf numFmtId="0" fontId="0" fillId="2083" borderId="0" xfId="0" applyFill="1" applyAlignment="1">
      <alignment vertical="top"/>
    </xf>
    <xf numFmtId="0" fontId="0" fillId="2107" borderId="0" xfId="0" applyFill="1" applyAlignment="1">
      <alignment vertical="top"/>
    </xf>
    <xf numFmtId="0" fontId="0" fillId="2105" borderId="0" xfId="0" applyFill="1" applyAlignment="1">
      <alignment vertical="top"/>
    </xf>
    <xf numFmtId="0" fontId="0" fillId="659" borderId="0" xfId="0" applyFill="1" applyAlignment="1">
      <alignment vertical="top"/>
    </xf>
    <xf numFmtId="0" fontId="0" fillId="183" borderId="0" xfId="0" applyFill="1" applyAlignment="1">
      <alignment vertical="top"/>
    </xf>
    <xf numFmtId="0" fontId="0" fillId="220" borderId="0" xfId="0" applyFill="1" applyAlignment="1">
      <alignment vertical="top"/>
    </xf>
    <xf numFmtId="0" fontId="0" fillId="734" borderId="0" xfId="0" applyFill="1" applyAlignment="1">
      <alignment vertical="top"/>
    </xf>
    <xf numFmtId="0" fontId="0" fillId="533" borderId="0" xfId="0" applyFill="1" applyAlignment="1">
      <alignment vertical="top"/>
    </xf>
    <xf numFmtId="0" fontId="0" fillId="1119" borderId="0" xfId="0" applyFill="1" applyAlignment="1">
      <alignment vertical="top"/>
    </xf>
    <xf numFmtId="0" fontId="0" fillId="539" borderId="0" xfId="0" applyFill="1" applyAlignment="1">
      <alignment vertical="top"/>
    </xf>
    <xf numFmtId="0" fontId="0" fillId="1033" borderId="0" xfId="0" applyFill="1" applyAlignment="1">
      <alignment vertical="top"/>
    </xf>
    <xf numFmtId="0" fontId="0" fillId="814" borderId="0" xfId="0" applyFill="1" applyAlignment="1">
      <alignment vertical="top"/>
    </xf>
    <xf numFmtId="0" fontId="0" fillId="863" borderId="0" xfId="0" applyFill="1" applyAlignment="1">
      <alignment vertical="top"/>
    </xf>
    <xf numFmtId="0" fontId="0" fillId="948" borderId="0" xfId="0" applyFill="1" applyAlignment="1">
      <alignment vertical="top"/>
    </xf>
    <xf numFmtId="0" fontId="0" fillId="162" borderId="0" xfId="0" applyFill="1" applyAlignment="1">
      <alignment vertical="top"/>
    </xf>
    <xf numFmtId="0" fontId="0" fillId="482" borderId="0" xfId="0" applyFill="1" applyAlignment="1">
      <alignment vertical="top"/>
    </xf>
    <xf numFmtId="0" fontId="0" fillId="1142" borderId="0" xfId="0" applyFill="1" applyAlignment="1">
      <alignment vertical="top"/>
    </xf>
    <xf numFmtId="0" fontId="0" fillId="760" borderId="0" xfId="0" applyFill="1" applyAlignment="1">
      <alignment vertical="top"/>
    </xf>
    <xf numFmtId="0" fontId="0" fillId="665" borderId="0" xfId="0" applyFill="1" applyAlignment="1">
      <alignment vertical="top"/>
    </xf>
    <xf numFmtId="0" fontId="0" fillId="1174" borderId="0" xfId="0" applyFill="1" applyAlignment="1">
      <alignment vertical="top"/>
    </xf>
    <xf numFmtId="0" fontId="0" fillId="1158" borderId="0" xfId="0" applyFill="1" applyAlignment="1">
      <alignment vertical="top"/>
    </xf>
    <xf numFmtId="0" fontId="0" fillId="802" borderId="0" xfId="0" applyFill="1" applyAlignment="1">
      <alignment vertical="top"/>
    </xf>
    <xf numFmtId="0" fontId="0" fillId="996" borderId="0" xfId="0" applyFill="1" applyAlignment="1">
      <alignment vertical="top"/>
    </xf>
    <xf numFmtId="0" fontId="0" fillId="1048" borderId="0" xfId="0" applyFill="1" applyAlignment="1">
      <alignment vertical="top"/>
    </xf>
    <xf numFmtId="0" fontId="0" fillId="1930" borderId="0" xfId="0" applyFill="1" applyAlignment="1">
      <alignment vertical="top"/>
    </xf>
    <xf numFmtId="0" fontId="0" fillId="203" borderId="0" xfId="0" applyFill="1" applyAlignment="1">
      <alignment vertical="top"/>
    </xf>
    <xf numFmtId="0" fontId="0" fillId="212" borderId="0" xfId="0" applyFill="1" applyAlignment="1">
      <alignment vertical="top"/>
    </xf>
    <xf numFmtId="0" fontId="0" fillId="479" borderId="0" xfId="0" applyFill="1" applyAlignment="1">
      <alignment vertical="top"/>
    </xf>
    <xf numFmtId="0" fontId="0" fillId="526" borderId="0" xfId="0" applyFill="1" applyAlignment="1">
      <alignment vertical="top"/>
    </xf>
    <xf numFmtId="0" fontId="0" fillId="639" borderId="0" xfId="0" applyFill="1" applyAlignment="1">
      <alignment vertical="top"/>
    </xf>
    <xf numFmtId="0" fontId="0" fillId="744" borderId="0" xfId="0" applyFill="1" applyAlignment="1">
      <alignment vertical="top"/>
    </xf>
    <xf numFmtId="0" fontId="0" fillId="792" borderId="0" xfId="0" applyFill="1" applyAlignment="1">
      <alignment vertical="top"/>
    </xf>
    <xf numFmtId="0" fontId="0" fillId="918" borderId="0" xfId="0" applyFill="1" applyAlignment="1">
      <alignment vertical="top"/>
    </xf>
    <xf numFmtId="0" fontId="0" fillId="950" borderId="0" xfId="0" applyFill="1" applyAlignment="1">
      <alignment vertical="top"/>
    </xf>
    <xf numFmtId="0" fontId="0" fillId="955" borderId="0" xfId="0" applyFill="1" applyAlignment="1">
      <alignment vertical="top"/>
    </xf>
    <xf numFmtId="0" fontId="0" fillId="942" borderId="0" xfId="0" applyFill="1" applyAlignment="1">
      <alignment vertical="top"/>
    </xf>
    <xf numFmtId="0" fontId="0" fillId="1951" borderId="0" xfId="0" applyFill="1" applyAlignment="1">
      <alignment vertical="top"/>
    </xf>
    <xf numFmtId="0" fontId="0" fillId="2101" borderId="0" xfId="0" applyFill="1" applyAlignment="1">
      <alignment vertical="top"/>
    </xf>
    <xf numFmtId="0" fontId="0" fillId="623" borderId="0" xfId="0" applyFill="1" applyAlignment="1">
      <alignment vertical="top"/>
    </xf>
    <xf numFmtId="0" fontId="0" fillId="761" borderId="0" xfId="0" applyFill="1" applyAlignment="1">
      <alignment vertical="top"/>
    </xf>
    <xf numFmtId="0" fontId="0" fillId="807" borderId="0" xfId="0" applyFill="1" applyAlignment="1">
      <alignment vertical="top"/>
    </xf>
    <xf numFmtId="0" fontId="0" fillId="806" borderId="0" xfId="0" applyFill="1" applyAlignment="1">
      <alignment vertical="top"/>
    </xf>
    <xf numFmtId="0" fontId="0" fillId="1010" borderId="0" xfId="0" applyFill="1" applyAlignment="1">
      <alignment vertical="top"/>
    </xf>
    <xf numFmtId="0" fontId="0" fillId="940" borderId="0" xfId="0" applyFill="1" applyAlignment="1">
      <alignment vertical="top"/>
    </xf>
    <xf numFmtId="0" fontId="0" fillId="964" borderId="0" xfId="0" applyFill="1" applyAlignment="1">
      <alignment vertical="top"/>
    </xf>
    <xf numFmtId="0" fontId="0" fillId="280" borderId="0" xfId="0" applyFill="1" applyAlignment="1">
      <alignment vertical="top"/>
    </xf>
    <xf numFmtId="0" fontId="0" fillId="1314" borderId="0" xfId="0" applyFill="1" applyAlignment="1">
      <alignment vertical="top"/>
    </xf>
    <xf numFmtId="0" fontId="0" fillId="182" borderId="0" xfId="0" applyFill="1" applyAlignment="1">
      <alignment vertical="top"/>
    </xf>
    <xf numFmtId="0" fontId="0" fillId="525" borderId="0" xfId="0" applyFill="1" applyAlignment="1">
      <alignment vertical="top"/>
    </xf>
    <xf numFmtId="0" fontId="0" fillId="1110" borderId="0" xfId="0" applyFill="1" applyAlignment="1">
      <alignment vertical="top"/>
    </xf>
    <xf numFmtId="0" fontId="0" fillId="532" borderId="0" xfId="0" applyFill="1" applyAlignment="1">
      <alignment vertical="top"/>
    </xf>
    <xf numFmtId="0" fontId="0" fillId="1170" borderId="0" xfId="0" applyFill="1" applyAlignment="1">
      <alignment vertical="top"/>
    </xf>
    <xf numFmtId="0" fontId="0" fillId="775" borderId="0" xfId="0" applyFill="1" applyAlignment="1">
      <alignment vertical="top"/>
    </xf>
    <xf numFmtId="0" fontId="0" fillId="204" borderId="0" xfId="0" applyFill="1" applyAlignment="1">
      <alignment vertical="top"/>
    </xf>
    <xf numFmtId="0" fontId="0" fillId="638" borderId="0" xfId="0" applyFill="1" applyAlignment="1">
      <alignment vertical="top"/>
    </xf>
    <xf numFmtId="0" fontId="0" fillId="524" borderId="0" xfId="0" applyFill="1" applyAlignment="1">
      <alignment vertical="top"/>
    </xf>
    <xf numFmtId="0" fontId="0" fillId="630" borderId="0" xfId="0" applyFill="1" applyAlignment="1">
      <alignment vertical="top"/>
    </xf>
    <xf numFmtId="0" fontId="0" fillId="619" borderId="0" xfId="0" applyFill="1" applyAlignment="1">
      <alignment vertical="top"/>
    </xf>
    <xf numFmtId="0" fontId="0" fillId="689" borderId="0" xfId="0" applyFill="1" applyAlignment="1">
      <alignment vertical="top"/>
    </xf>
    <xf numFmtId="0" fontId="0" fillId="402" borderId="0" xfId="0" applyFill="1" applyAlignment="1">
      <alignment vertical="top"/>
    </xf>
    <xf numFmtId="0" fontId="0" fillId="919" borderId="0" xfId="0" applyFill="1" applyAlignment="1">
      <alignment vertical="top"/>
    </xf>
    <xf numFmtId="0" fontId="0" fillId="1012" borderId="0" xfId="0" applyFill="1" applyAlignment="1">
      <alignment vertical="top"/>
    </xf>
    <xf numFmtId="0" fontId="0" fillId="952" borderId="0" xfId="0" applyFill="1" applyAlignment="1">
      <alignment vertical="top"/>
    </xf>
    <xf numFmtId="0" fontId="0" fillId="667" borderId="0" xfId="0" applyFill="1" applyAlignment="1">
      <alignment vertical="top"/>
    </xf>
    <xf numFmtId="0" fontId="0" fillId="624" borderId="0" xfId="0" applyFill="1" applyAlignment="1">
      <alignment vertical="top"/>
    </xf>
    <xf numFmtId="0" fontId="0" fillId="1172" borderId="0" xfId="0" applyFill="1" applyAlignment="1">
      <alignment vertical="top"/>
    </xf>
    <xf numFmtId="0" fontId="0" fillId="1120" borderId="0" xfId="0" applyFill="1" applyAlignment="1">
      <alignment vertical="top"/>
    </xf>
    <xf numFmtId="0" fontId="0" fillId="541" borderId="0" xfId="0" applyFill="1" applyAlignment="1">
      <alignment vertical="top"/>
    </xf>
    <xf numFmtId="0" fontId="0" fillId="749" borderId="0" xfId="0" applyFill="1" applyAlignment="1">
      <alignment vertical="top"/>
    </xf>
    <xf numFmtId="0" fontId="0" fillId="1035" borderId="0" xfId="0" applyFill="1" applyAlignment="1">
      <alignment vertical="top"/>
    </xf>
    <xf numFmtId="0" fontId="0" fillId="939" borderId="0" xfId="0" applyFill="1" applyAlignment="1">
      <alignment vertical="top"/>
    </xf>
    <xf numFmtId="0" fontId="0" fillId="963" borderId="0" xfId="0" applyFill="1" applyAlignment="1">
      <alignment vertical="top"/>
    </xf>
    <xf numFmtId="0" fontId="0" fillId="210" borderId="0" xfId="0" applyFill="1" applyAlignment="1">
      <alignment vertical="top"/>
    </xf>
    <xf numFmtId="0" fontId="0" fillId="218" borderId="0" xfId="0" applyFill="1" applyAlignment="1">
      <alignment vertical="top"/>
    </xf>
    <xf numFmtId="0" fontId="0" fillId="217" borderId="0" xfId="0" applyFill="1" applyAlignment="1">
      <alignment vertical="top"/>
    </xf>
    <xf numFmtId="0" fontId="0" fillId="1929" borderId="0" xfId="0" applyFill="1" applyAlignment="1">
      <alignment vertical="top"/>
    </xf>
    <xf numFmtId="0" fontId="0" fillId="622" borderId="0" xfId="0" applyFill="1" applyAlignment="1">
      <alignment vertical="top"/>
    </xf>
    <xf numFmtId="0" fontId="0" fillId="710" borderId="0" xfId="0" applyFill="1" applyAlignment="1">
      <alignment vertical="top"/>
    </xf>
    <xf numFmtId="0" fontId="0" fillId="1143" borderId="0" xfId="0" applyFill="1" applyAlignment="1">
      <alignment vertical="top"/>
    </xf>
    <xf numFmtId="0" fontId="0" fillId="145" borderId="0" xfId="0" applyFill="1" applyAlignment="1">
      <alignment vertical="top"/>
    </xf>
    <xf numFmtId="0" fontId="0" fillId="808" borderId="0" xfId="0" applyFill="1" applyAlignment="1">
      <alignment vertical="top"/>
    </xf>
    <xf numFmtId="0" fontId="0" fillId="2090" borderId="0" xfId="0" applyFill="1" applyAlignment="1">
      <alignment vertical="top"/>
    </xf>
    <xf numFmtId="0" fontId="0" fillId="233" borderId="0" xfId="0" applyFill="1" applyAlignment="1">
      <alignment vertical="top"/>
    </xf>
    <xf numFmtId="0" fontId="0" fillId="163" borderId="0" xfId="0" applyFill="1" applyAlignment="1">
      <alignment vertical="top"/>
    </xf>
    <xf numFmtId="0" fontId="0" fillId="1315" borderId="0" xfId="0" applyFill="1" applyAlignment="1">
      <alignment vertical="top"/>
    </xf>
    <xf numFmtId="0" fontId="0" fillId="230" borderId="0" xfId="0" applyFill="1" applyAlignment="1">
      <alignment vertical="top"/>
    </xf>
    <xf numFmtId="0" fontId="0" fillId="530" borderId="0" xfId="0" applyFill="1" applyAlignment="1">
      <alignment vertical="top"/>
    </xf>
    <xf numFmtId="0" fontId="0" fillId="735" borderId="0" xfId="0" applyFill="1" applyAlignment="1">
      <alignment vertical="top"/>
    </xf>
    <xf numFmtId="0" fontId="0" fillId="926" borderId="0" xfId="0" applyFill="1" applyAlignment="1">
      <alignment vertical="top"/>
    </xf>
    <xf numFmtId="0" fontId="0" fillId="938" borderId="0" xfId="0" applyFill="1" applyAlignment="1">
      <alignment vertical="top"/>
    </xf>
    <xf numFmtId="0" fontId="0" fillId="954" borderId="0" xfId="0" applyFill="1" applyAlignment="1">
      <alignment vertical="top"/>
    </xf>
    <xf numFmtId="0" fontId="0" fillId="1931" borderId="0" xfId="0" applyFill="1" applyAlignment="1">
      <alignment vertical="top"/>
    </xf>
    <xf numFmtId="0" fontId="0" fillId="213" borderId="0" xfId="0" applyFill="1" applyAlignment="1">
      <alignment vertical="top"/>
    </xf>
    <xf numFmtId="0" fontId="0" fillId="625" borderId="0" xfId="0" applyFill="1" applyAlignment="1">
      <alignment vertical="top"/>
    </xf>
    <xf numFmtId="0" fontId="0" fillId="703" borderId="0" xfId="0" applyFill="1" applyAlignment="1">
      <alignment vertical="top"/>
    </xf>
    <xf numFmtId="0" fontId="0" fillId="1074" borderId="0" xfId="0" applyFill="1" applyAlignment="1">
      <alignment vertical="top"/>
    </xf>
    <xf numFmtId="0" fontId="0" fillId="1176" borderId="0" xfId="0" applyFill="1" applyAlignment="1">
      <alignment vertical="top"/>
    </xf>
    <xf numFmtId="0" fontId="0" fillId="2085" borderId="0" xfId="0" applyFill="1" applyAlignment="1">
      <alignment vertical="top"/>
    </xf>
    <xf numFmtId="0" fontId="0" fillId="301" borderId="0" xfId="0" applyFill="1" applyAlignment="1">
      <alignment vertical="top"/>
    </xf>
    <xf numFmtId="0" fontId="0" fillId="2111" borderId="0" xfId="0" applyFill="1" applyAlignment="1">
      <alignment vertical="top"/>
    </xf>
    <xf numFmtId="0" fontId="0" fillId="631" borderId="0" xfId="0" applyFill="1" applyAlignment="1">
      <alignment vertical="top"/>
    </xf>
    <xf numFmtId="0" fontId="0" fillId="404" borderId="0" xfId="0" applyFill="1" applyAlignment="1">
      <alignment vertical="top"/>
    </xf>
    <xf numFmtId="0" fontId="0" fillId="812" borderId="0" xfId="0" applyFill="1" applyAlignment="1">
      <alignment vertical="top"/>
    </xf>
    <xf numFmtId="0" fontId="0" fillId="2141" borderId="0" xfId="0" applyFill="1" applyAlignment="1">
      <alignment vertical="top"/>
    </xf>
    <xf numFmtId="0" fontId="0" fillId="1316" borderId="0" xfId="0" applyFill="1" applyAlignment="1">
      <alignment vertical="top"/>
    </xf>
    <xf numFmtId="0" fontId="0" fillId="228" borderId="0" xfId="0" applyFill="1" applyAlignment="1">
      <alignment vertical="top"/>
    </xf>
    <xf numFmtId="0" fontId="0" fillId="1352" borderId="0" xfId="0" applyFill="1" applyAlignment="1">
      <alignment vertical="top"/>
    </xf>
    <xf numFmtId="0" fontId="0" fillId="694" borderId="0" xfId="0" applyFill="1" applyAlignment="1">
      <alignment vertical="top"/>
    </xf>
    <xf numFmtId="0" fontId="0" fillId="1016" borderId="0" xfId="0" applyFill="1" applyAlignment="1">
      <alignment vertical="top"/>
    </xf>
    <xf numFmtId="0" fontId="0" fillId="208" borderId="0" xfId="0" applyFill="1" applyAlignment="1">
      <alignment vertical="top"/>
    </xf>
    <xf numFmtId="0" fontId="0" fillId="2139" borderId="0" xfId="0" applyFill="1" applyAlignment="1">
      <alignment vertical="top"/>
    </xf>
    <xf numFmtId="0" fontId="0" fillId="214" borderId="0" xfId="0" applyFill="1" applyAlignment="1">
      <alignment vertical="top"/>
    </xf>
    <xf numFmtId="0" fontId="0" fillId="2084" borderId="0" xfId="0" applyFill="1" applyAlignment="1">
      <alignment vertical="top"/>
    </xf>
    <xf numFmtId="0" fontId="0" fillId="2102" borderId="0" xfId="0" applyFill="1" applyAlignment="1">
      <alignment vertical="top"/>
    </xf>
    <xf numFmtId="0" fontId="0" fillId="1111" borderId="0" xfId="0" applyFill="1" applyAlignment="1">
      <alignment vertical="top"/>
    </xf>
    <xf numFmtId="0" fontId="0" fillId="1113" borderId="0" xfId="0" applyFill="1" applyAlignment="1">
      <alignment vertical="top"/>
    </xf>
    <xf numFmtId="0" fontId="0" fillId="708" borderId="0" xfId="0" applyFill="1" applyAlignment="1">
      <alignment vertical="top"/>
    </xf>
    <xf numFmtId="0" fontId="0" fillId="750" borderId="0" xfId="0" applyFill="1" applyAlignment="1">
      <alignment vertical="top"/>
    </xf>
    <xf numFmtId="0" fontId="0" fillId="883" borderId="0" xfId="0" applyFill="1" applyAlignment="1">
      <alignment vertical="top"/>
    </xf>
    <xf numFmtId="0" fontId="0" fillId="1050" borderId="0" xfId="0" applyFill="1" applyAlignment="1">
      <alignment vertical="top"/>
    </xf>
    <xf numFmtId="0" fontId="0" fillId="1052" borderId="0" xfId="0" applyFill="1" applyAlignment="1">
      <alignment vertical="top"/>
    </xf>
    <xf numFmtId="0" fontId="0" fillId="1015" borderId="0" xfId="0" applyFill="1" applyAlignment="1">
      <alignment vertical="top"/>
    </xf>
    <xf numFmtId="0" fontId="0" fillId="1850" borderId="0" xfId="0" applyFill="1" applyAlignment="1">
      <alignment vertical="top"/>
    </xf>
    <xf numFmtId="0" fontId="0" fillId="1991" borderId="0" xfId="0" applyFill="1" applyAlignment="1">
      <alignment vertical="top"/>
    </xf>
    <xf numFmtId="0" fontId="0" fillId="211" borderId="0" xfId="0" applyFill="1" applyAlignment="1">
      <alignment vertical="top"/>
    </xf>
    <xf numFmtId="0" fontId="0" fillId="164" borderId="0" xfId="0" applyFill="1" applyAlignment="1">
      <alignment vertical="top"/>
    </xf>
    <xf numFmtId="0" fontId="0" fillId="226" borderId="0" xfId="0" applyFill="1" applyAlignment="1">
      <alignment vertical="top"/>
    </xf>
    <xf numFmtId="0" fontId="0" fillId="658" borderId="0" xfId="0" applyFill="1" applyAlignment="1">
      <alignment vertical="top"/>
    </xf>
    <xf numFmtId="0" fontId="0" fillId="229" borderId="0" xfId="0" applyFill="1" applyAlignment="1">
      <alignment vertical="top"/>
    </xf>
    <xf numFmtId="0" fontId="0" fillId="227" borderId="0" xfId="0" applyFill="1" applyAlignment="1">
      <alignment vertical="top"/>
    </xf>
    <xf numFmtId="0" fontId="0" fillId="1389" borderId="0" xfId="0" applyFill="1" applyAlignment="1">
      <alignment vertical="top"/>
    </xf>
    <xf numFmtId="0" fontId="0" fillId="2204" borderId="0" xfId="0" applyFill="1" applyAlignment="1">
      <alignment vertical="top"/>
    </xf>
    <xf numFmtId="0" fontId="0" fillId="502" borderId="0" xfId="0" applyFill="1" applyAlignment="1">
      <alignment vertical="top"/>
    </xf>
    <xf numFmtId="0" fontId="0" fillId="633" borderId="0" xfId="0" applyFill="1" applyAlignment="1">
      <alignment vertical="top"/>
    </xf>
    <xf numFmtId="0" fontId="0" fillId="766" borderId="0" xfId="0" applyFill="1" applyAlignment="1">
      <alignment vertical="top"/>
    </xf>
    <xf numFmtId="0" fontId="0" fillId="1161" borderId="0" xfId="0" applyFill="1" applyAlignment="1">
      <alignment vertical="top"/>
    </xf>
    <xf numFmtId="0" fontId="0" fillId="1175" borderId="0" xfId="0" applyFill="1" applyAlignment="1">
      <alignment vertical="top"/>
    </xf>
    <xf numFmtId="0" fontId="0" fillId="803" borderId="0" xfId="0" applyFill="1" applyAlignment="1">
      <alignment vertical="top"/>
    </xf>
    <xf numFmtId="0" fontId="0" fillId="1037" borderId="0" xfId="0" applyFill="1" applyAlignment="1">
      <alignment vertical="top"/>
    </xf>
    <xf numFmtId="0" fontId="0" fillId="1049" borderId="0" xfId="0" applyFill="1" applyAlignment="1">
      <alignment vertical="top"/>
    </xf>
    <xf numFmtId="0" fontId="0" fillId="1045" borderId="0" xfId="0" applyFill="1" applyAlignment="1">
      <alignment vertical="top"/>
    </xf>
    <xf numFmtId="0" fontId="0" fillId="1922" borderId="0" xfId="0" applyFill="1" applyAlignment="1">
      <alignment vertical="top"/>
    </xf>
    <xf numFmtId="0" fontId="0" fillId="657" borderId="0" xfId="0" applyFill="1" applyAlignment="1">
      <alignment vertical="top"/>
    </xf>
    <xf numFmtId="0" fontId="0" fillId="1317" borderId="0" xfId="0" applyFill="1" applyAlignment="1">
      <alignment vertical="top"/>
    </xf>
    <xf numFmtId="0" fontId="0" fillId="621" borderId="0" xfId="0" applyFill="1" applyAlignment="1">
      <alignment vertical="top"/>
    </xf>
    <xf numFmtId="0" fontId="0" fillId="496" borderId="0" xfId="0" applyFill="1" applyAlignment="1">
      <alignment vertical="top"/>
    </xf>
    <xf numFmtId="0" fontId="0" fillId="620" borderId="0" xfId="0" applyFill="1" applyAlignment="1">
      <alignment vertical="top"/>
    </xf>
    <xf numFmtId="0" fontId="0" fillId="1358" borderId="0" xfId="0" applyFill="1" applyAlignment="1">
      <alignment vertical="top"/>
    </xf>
    <xf numFmtId="0" fontId="0" fillId="706" borderId="0" xfId="0" applyFill="1" applyAlignment="1">
      <alignment vertical="top"/>
    </xf>
    <xf numFmtId="0" fontId="0" fillId="1121" borderId="0" xfId="0" applyFill="1" applyAlignment="1">
      <alignment vertical="top"/>
    </xf>
    <xf numFmtId="0" fontId="0" fillId="1173" borderId="0" xfId="0" applyFill="1" applyAlignment="1">
      <alignment vertical="top"/>
    </xf>
    <xf numFmtId="0" fontId="0" fillId="1075" borderId="0" xfId="0" applyFill="1" applyAlignment="1">
      <alignment vertical="top"/>
    </xf>
    <xf numFmtId="0" fontId="0" fillId="778" borderId="0" xfId="0" applyFill="1" applyAlignment="1">
      <alignment vertical="top"/>
    </xf>
    <xf numFmtId="0" fontId="0" fillId="1068" borderId="0" xfId="0" applyFill="1" applyAlignment="1">
      <alignment vertical="top"/>
    </xf>
    <xf numFmtId="0" fontId="0" fillId="860" borderId="0" xfId="0" applyFill="1" applyAlignment="1">
      <alignment vertical="top"/>
    </xf>
    <xf numFmtId="0" fontId="0" fillId="1002" borderId="0" xfId="0" applyFill="1" applyAlignment="1">
      <alignment vertical="top"/>
    </xf>
    <xf numFmtId="0" fontId="0" fillId="865" borderId="0" xfId="0" applyFill="1" applyAlignment="1">
      <alignment vertical="top"/>
    </xf>
    <xf numFmtId="0" fontId="0" fillId="215" borderId="0" xfId="0" applyFill="1" applyAlignment="1">
      <alignment vertical="top"/>
    </xf>
    <xf numFmtId="0" fontId="0" fillId="2134" borderId="0" xfId="0" applyFill="1" applyAlignment="1">
      <alignment vertical="top"/>
    </xf>
    <xf numFmtId="0" fontId="0" fillId="1424" borderId="0" xfId="0" applyFill="1" applyAlignment="1">
      <alignment vertical="top"/>
    </xf>
    <xf numFmtId="0" fontId="0" fillId="178" borderId="0" xfId="0" applyFill="1" applyAlignment="1">
      <alignment vertical="top"/>
    </xf>
    <xf numFmtId="0" fontId="0" fillId="779" borderId="0" xfId="0" applyFill="1" applyAlignment="1">
      <alignment vertical="top"/>
    </xf>
    <xf numFmtId="0" fontId="0" fillId="793" borderId="0" xfId="0" applyFill="1" applyAlignment="1">
      <alignment vertical="top"/>
    </xf>
    <xf numFmtId="0" fontId="0" fillId="966" borderId="0" xfId="0" applyFill="1" applyAlignment="1">
      <alignment vertical="top"/>
    </xf>
    <xf numFmtId="0" fontId="0" fillId="2091" borderId="0" xfId="0" applyFill="1" applyAlignment="1">
      <alignment vertical="top"/>
    </xf>
    <xf numFmtId="0" fontId="0" fillId="1708" borderId="0" xfId="0" applyFill="1" applyAlignment="1">
      <alignment vertical="top"/>
    </xf>
    <xf numFmtId="0" fontId="0" fillId="1950" borderId="0" xfId="0" applyFill="1" applyAlignment="1">
      <alignment vertical="top"/>
    </xf>
    <xf numFmtId="0" fontId="0" fillId="275" borderId="0" xfId="0" applyFill="1" applyAlignment="1">
      <alignment vertical="top"/>
    </xf>
    <xf numFmtId="0" fontId="0" fillId="2112" borderId="0" xfId="0" applyFill="1" applyAlignment="1">
      <alignment vertical="top"/>
    </xf>
    <xf numFmtId="0" fontId="0" fillId="632" borderId="0" xfId="0" applyFill="1" applyAlignment="1">
      <alignment vertical="top"/>
    </xf>
    <xf numFmtId="0" fontId="0" fillId="705" borderId="0" xfId="0" applyFill="1" applyAlignment="1">
      <alignment vertical="top"/>
    </xf>
    <xf numFmtId="0" fontId="0" fillId="754" borderId="0" xfId="0" applyFill="1" applyAlignment="1">
      <alignment vertical="top"/>
    </xf>
    <xf numFmtId="0" fontId="0" fillId="777" borderId="0" xfId="0" applyFill="1" applyAlignment="1">
      <alignment vertical="top"/>
    </xf>
    <xf numFmtId="0" fontId="0" fillId="1003" borderId="0" xfId="0" applyFill="1" applyAlignment="1">
      <alignment vertical="top"/>
    </xf>
    <xf numFmtId="0" fontId="0" fillId="1053" borderId="0" xfId="0" applyFill="1" applyAlignment="1">
      <alignment vertical="top"/>
    </xf>
    <xf numFmtId="0" fontId="0" fillId="1942" borderId="0" xfId="0" applyFill="1" applyAlignment="1">
      <alignment vertical="top"/>
    </xf>
    <xf numFmtId="0" fontId="0" fillId="1321" borderId="0" xfId="0" applyFill="1" applyAlignment="1">
      <alignment vertical="top"/>
    </xf>
    <xf numFmtId="0" fontId="0" fillId="637" borderId="0" xfId="0" applyFill="1" applyAlignment="1">
      <alignment vertical="top"/>
    </xf>
    <xf numFmtId="0" fontId="0" fillId="483" borderId="0" xfId="0" applyFill="1" applyAlignment="1">
      <alignment vertical="top"/>
    </xf>
    <xf numFmtId="0" fontId="0" fillId="412" borderId="0" xfId="0" applyFill="1" applyAlignment="1">
      <alignment vertical="top"/>
    </xf>
    <xf numFmtId="0" fontId="0" fillId="1249" borderId="0" xfId="0" applyFill="1" applyAlignment="1">
      <alignment vertical="top"/>
    </xf>
    <xf numFmtId="0" fontId="0" fillId="1122" borderId="0" xfId="0" applyFill="1" applyAlignment="1">
      <alignment vertical="top"/>
    </xf>
    <xf numFmtId="0" fontId="0" fillId="1159" borderId="0" xfId="0" applyFill="1" applyAlignment="1">
      <alignment vertical="top"/>
    </xf>
    <xf numFmtId="0" fontId="0" fillId="1160" borderId="0" xfId="0" applyFill="1" applyAlignment="1">
      <alignment vertical="top"/>
    </xf>
    <xf numFmtId="0" fontId="0" fillId="885" borderId="0" xfId="0" applyFill="1" applyAlignment="1">
      <alignment vertical="top"/>
    </xf>
    <xf numFmtId="0" fontId="0" fillId="850" borderId="0" xfId="0" applyFill="1" applyAlignment="1">
      <alignment vertical="top"/>
    </xf>
    <xf numFmtId="0" fontId="0" fillId="851" borderId="0" xfId="0" applyFill="1" applyAlignment="1">
      <alignment vertical="top"/>
    </xf>
    <xf numFmtId="0" fontId="0" fillId="1057" borderId="0" xfId="0" applyFill="1" applyAlignment="1">
      <alignment vertical="top"/>
    </xf>
    <xf numFmtId="0" fontId="0" fillId="1058" borderId="0" xfId="0" applyFill="1" applyAlignment="1">
      <alignment vertical="top"/>
    </xf>
    <xf numFmtId="0" fontId="0" fillId="960" borderId="0" xfId="0" applyFill="1" applyAlignment="1">
      <alignment vertical="top"/>
    </xf>
    <xf numFmtId="0" fontId="0" fillId="965" borderId="0" xfId="0" applyFill="1" applyAlignment="1">
      <alignment vertical="top"/>
    </xf>
    <xf numFmtId="0" fontId="0" fillId="2092" borderId="0" xfId="0" applyFill="1" applyAlignment="1">
      <alignment vertical="top"/>
    </xf>
    <xf numFmtId="0" fontId="0" fillId="274" borderId="0" xfId="0" applyFill="1" applyAlignment="1">
      <alignment vertical="top"/>
    </xf>
    <xf numFmtId="0" fontId="0" fillId="522" borderId="0" xfId="0" applyFill="1" applyAlignment="1">
      <alignment vertical="top"/>
    </xf>
    <xf numFmtId="0" fontId="0" fillId="695" borderId="0" xfId="0" applyFill="1" applyAlignment="1">
      <alignment vertical="top"/>
    </xf>
    <xf numFmtId="0" fontId="0" fillId="796" borderId="0" xfId="0" applyFill="1" applyAlignment="1">
      <alignment vertical="top"/>
    </xf>
    <xf numFmtId="0" fontId="0" fillId="967" borderId="0" xfId="0" applyFill="1" applyAlignment="1">
      <alignment vertical="top"/>
    </xf>
    <xf numFmtId="0" fontId="0" fillId="1687" borderId="0" xfId="0" applyFill="1" applyAlignment="1">
      <alignment vertical="top"/>
    </xf>
    <xf numFmtId="0" fontId="0" fillId="636" borderId="0" xfId="0" applyFill="1" applyAlignment="1">
      <alignment vertical="top"/>
    </xf>
    <xf numFmtId="0" fontId="0" fillId="403" borderId="0" xfId="0" applyFill="1" applyAlignment="1">
      <alignment vertical="top"/>
    </xf>
    <xf numFmtId="0" fontId="0" fillId="9" borderId="0" xfId="0" applyFill="1" applyAlignment="1">
      <alignment vertical="top"/>
    </xf>
    <xf numFmtId="0" fontId="0" fillId="1059" borderId="0" xfId="0" applyFill="1" applyAlignment="1">
      <alignment vertical="top"/>
    </xf>
    <xf numFmtId="0" fontId="0" fillId="972" borderId="0" xfId="0" applyFill="1" applyAlignment="1">
      <alignment vertical="top"/>
    </xf>
    <xf numFmtId="0" fontId="0" fillId="1680" borderId="0" xfId="0" applyFill="1" applyAlignment="1">
      <alignment vertical="top"/>
    </xf>
    <xf numFmtId="0" fontId="0" fillId="216" borderId="0" xfId="0" applyFill="1" applyAlignment="1">
      <alignment vertical="top"/>
    </xf>
    <xf numFmtId="0" fontId="0" fillId="2142" borderId="0" xfId="0" applyFill="1" applyAlignment="1">
      <alignment vertical="top"/>
    </xf>
    <xf numFmtId="0" fontId="0" fillId="1937" borderId="0" xfId="0" applyFill="1" applyAlignment="1">
      <alignment vertical="top"/>
    </xf>
    <xf numFmtId="0" fontId="0" fillId="2103" borderId="0" xfId="0" applyFill="1" applyAlignment="1">
      <alignment vertical="top"/>
    </xf>
    <xf numFmtId="0" fontId="0" fillId="273" borderId="0" xfId="0" applyFill="1" applyAlignment="1">
      <alignment vertical="top"/>
    </xf>
    <xf numFmtId="0" fontId="0" fillId="240" borderId="0" xfId="0" applyFill="1" applyAlignment="1">
      <alignment vertical="top"/>
    </xf>
    <xf numFmtId="0" fontId="0" fillId="231" borderId="0" xfId="0" applyFill="1" applyAlignment="1">
      <alignment vertical="top"/>
    </xf>
    <xf numFmtId="0" fontId="0" fillId="702" borderId="0" xfId="0" applyFill="1" applyAlignment="1">
      <alignment vertical="top"/>
    </xf>
    <xf numFmtId="0" fontId="0" fillId="943" borderId="0" xfId="0" applyFill="1" applyAlignment="1">
      <alignment vertical="top"/>
    </xf>
    <xf numFmtId="0" fontId="0" fillId="1054" borderId="0" xfId="0" applyFill="1" applyAlignment="1">
      <alignment vertical="top"/>
    </xf>
    <xf numFmtId="0" fontId="0" fillId="2140" borderId="0" xfId="0" applyFill="1" applyAlignment="1">
      <alignment vertical="top"/>
    </xf>
    <xf numFmtId="0" fontId="0" fillId="1932" borderId="0" xfId="0" applyFill="1" applyAlignment="1">
      <alignment vertical="top"/>
    </xf>
    <xf numFmtId="0" fontId="0" fillId="298" borderId="0" xfId="0" applyFill="1" applyAlignment="1">
      <alignment vertical="top"/>
    </xf>
    <xf numFmtId="0" fontId="0" fillId="332" borderId="0" xfId="0" applyFill="1" applyAlignment="1">
      <alignment vertical="top"/>
    </xf>
    <xf numFmtId="0" fontId="0" fillId="425" borderId="0" xfId="0" applyFill="1" applyAlignment="1">
      <alignment vertical="top"/>
    </xf>
    <xf numFmtId="0" fontId="0" fillId="264" borderId="0" xfId="0" applyFill="1" applyAlignment="1">
      <alignment vertical="top"/>
    </xf>
    <xf numFmtId="0" fontId="0" fillId="419" borderId="0" xfId="0" applyFill="1" applyAlignment="1">
      <alignment vertical="top"/>
    </xf>
    <xf numFmtId="0" fontId="0" fillId="1112" borderId="0" xfId="0" applyFill="1" applyAlignment="1">
      <alignment vertical="top"/>
    </xf>
    <xf numFmtId="0" fontId="0" fillId="507" borderId="0" xfId="0" applyFill="1" applyAlignment="1">
      <alignment vertical="top"/>
    </xf>
    <xf numFmtId="0" fontId="0" fillId="755" borderId="0" xfId="0" applyFill="1" applyAlignment="1">
      <alignment vertical="top"/>
    </xf>
    <xf numFmtId="0" fontId="0" fillId="1069" borderId="0" xfId="0" applyFill="1" applyAlignment="1">
      <alignment vertical="top"/>
    </xf>
    <xf numFmtId="0" fontId="0" fillId="1177" borderId="0" xfId="0" applyFill="1" applyAlignment="1">
      <alignment vertical="top"/>
    </xf>
    <xf numFmtId="0" fontId="0" fillId="861" borderId="0" xfId="0" applyFill="1" applyAlignment="1">
      <alignment vertical="top"/>
    </xf>
    <xf numFmtId="0" fontId="0" fillId="1036" borderId="0" xfId="0" applyFill="1" applyAlignment="1">
      <alignment vertical="top"/>
    </xf>
    <xf numFmtId="0" fontId="0" fillId="953" borderId="0" xfId="0" applyFill="1" applyAlignment="1">
      <alignment vertical="top"/>
    </xf>
    <xf numFmtId="0" fontId="0" fillId="1681" borderId="0" xfId="0" applyFill="1" applyAlignment="1">
      <alignment vertical="top"/>
    </xf>
    <xf numFmtId="0" fontId="0" fillId="2077" borderId="0" xfId="0" applyFill="1" applyAlignment="1">
      <alignment vertical="top"/>
    </xf>
    <xf numFmtId="0" fontId="0" fillId="1548" borderId="0" xfId="0" applyFill="1" applyAlignment="1">
      <alignment vertical="top"/>
    </xf>
    <xf numFmtId="0" fontId="0" fillId="643" borderId="0" xfId="0" applyFill="1" applyAlignment="1">
      <alignment vertical="top"/>
    </xf>
    <xf numFmtId="0" fontId="0" fillId="696" borderId="0" xfId="0" applyFill="1" applyAlignment="1">
      <alignment vertical="top"/>
    </xf>
    <xf numFmtId="0" fontId="0" fillId="534" borderId="0" xfId="0" applyFill="1" applyAlignment="1">
      <alignment vertical="top"/>
    </xf>
    <xf numFmtId="0" fontId="0" fillId="862" borderId="0" xfId="0" applyFill="1" applyAlignment="1">
      <alignment vertical="top"/>
    </xf>
    <xf numFmtId="0" fontId="0" fillId="1020" borderId="0" xfId="0" applyFill="1" applyAlignment="1">
      <alignment vertical="top"/>
    </xf>
    <xf numFmtId="0" fontId="0" fillId="1682" borderId="0" xfId="0" applyFill="1" applyAlignment="1">
      <alignment vertical="top"/>
    </xf>
    <xf numFmtId="0" fontId="0" fillId="239" borderId="0" xfId="0" applyFill="1" applyAlignment="1">
      <alignment vertical="top"/>
    </xf>
    <xf numFmtId="0" fontId="0" fillId="2207" borderId="0" xfId="0" applyFill="1" applyAlignment="1">
      <alignment vertical="top"/>
    </xf>
    <xf numFmtId="0" fontId="0" fillId="1264" borderId="0" xfId="0" applyFill="1" applyAlignment="1">
      <alignment vertical="top"/>
    </xf>
    <xf numFmtId="0" fontId="0" fillId="700" borderId="0" xfId="0" applyFill="1" applyAlignment="1">
      <alignment vertical="top"/>
    </xf>
    <xf numFmtId="0" fontId="0" fillId="780" borderId="0" xfId="0" applyFill="1" applyAlignment="1">
      <alignment vertical="top"/>
    </xf>
    <xf numFmtId="0" fontId="0" fillId="809" borderId="0" xfId="0" applyFill="1" applyAlignment="1">
      <alignment vertical="top"/>
    </xf>
    <xf numFmtId="0" fontId="0" fillId="810" borderId="0" xfId="0" applyFill="1" applyAlignment="1">
      <alignment vertical="top"/>
    </xf>
    <xf numFmtId="0" fontId="0" fillId="1018" borderId="0" xfId="0" applyFill="1" applyAlignment="1">
      <alignment vertical="top"/>
    </xf>
    <xf numFmtId="0" fontId="0" fillId="1864" borderId="0" xfId="0" applyFill="1" applyAlignment="1">
      <alignment vertical="top"/>
    </xf>
    <xf numFmtId="0" fontId="0" fillId="2088" borderId="0" xfId="0" applyFill="1" applyAlignment="1">
      <alignment vertical="top"/>
    </xf>
    <xf numFmtId="0" fontId="0" fillId="426" borderId="0" xfId="0" applyFill="1" applyAlignment="1">
      <alignment vertical="top"/>
    </xf>
    <xf numFmtId="0" fontId="0" fillId="543" borderId="0" xfId="0" applyFill="1" applyAlignment="1">
      <alignment vertical="top"/>
    </xf>
    <xf numFmtId="0" fontId="0" fillId="1051" borderId="0" xfId="0" applyFill="1" applyAlignment="1">
      <alignment vertical="top"/>
    </xf>
    <xf numFmtId="0" fontId="0" fillId="968" borderId="0" xfId="0" applyFill="1" applyAlignment="1">
      <alignment vertical="top"/>
    </xf>
    <xf numFmtId="0" fontId="0" fillId="2076" borderId="0" xfId="0" applyFill="1" applyAlignment="1">
      <alignment vertical="top"/>
    </xf>
    <xf numFmtId="0" fontId="0" fillId="1694" borderId="0" xfId="0" applyFill="1" applyAlignment="1">
      <alignment vertical="top"/>
    </xf>
    <xf numFmtId="0" fontId="0" fillId="1569" borderId="0" xfId="0" applyFill="1" applyAlignment="1">
      <alignment vertical="top"/>
    </xf>
    <xf numFmtId="0" fontId="0" fillId="1216" borderId="0" xfId="0" applyFill="1" applyAlignment="1">
      <alignment vertical="top"/>
    </xf>
    <xf numFmtId="0" fontId="0" fillId="701" borderId="0" xfId="0" applyFill="1" applyAlignment="1">
      <alignment vertical="top"/>
    </xf>
    <xf numFmtId="0" fontId="0" fillId="545" borderId="0" xfId="0" applyFill="1" applyAlignment="1">
      <alignment vertical="top"/>
    </xf>
    <xf numFmtId="0" fontId="0" fillId="568" borderId="0" xfId="0" applyFill="1" applyAlignment="1">
      <alignment vertical="top"/>
    </xf>
    <xf numFmtId="0" fontId="0" fillId="1178" borderId="0" xfId="0" applyFill="1" applyAlignment="1">
      <alignment vertical="top"/>
    </xf>
    <xf numFmtId="0" fontId="0" fillId="959" borderId="0" xfId="0" applyFill="1" applyAlignment="1">
      <alignment vertical="top"/>
    </xf>
    <xf numFmtId="0" fontId="0" fillId="1017" borderId="0" xfId="0" applyFill="1" applyAlignment="1">
      <alignment vertical="top"/>
    </xf>
    <xf numFmtId="0" fontId="0" fillId="2133" borderId="0" xfId="0" applyFill="1" applyAlignment="1">
      <alignment vertical="top"/>
    </xf>
    <xf numFmtId="0" fontId="0" fillId="2147" borderId="0" xfId="0" applyFill="1" applyAlignment="1">
      <alignment vertical="top"/>
    </xf>
    <xf numFmtId="0" fontId="0" fillId="1933" borderId="0" xfId="0" applyFill="1" applyAlignment="1">
      <alignment vertical="top"/>
    </xf>
    <xf numFmtId="0" fontId="0" fillId="2113" borderId="0" xfId="0" applyFill="1" applyAlignment="1">
      <alignment vertical="top"/>
    </xf>
    <xf numFmtId="0" fontId="0" fillId="297" borderId="0" xfId="0" applyFill="1" applyAlignment="1">
      <alignment vertical="top"/>
    </xf>
    <xf numFmtId="0" fontId="0" fillId="1426" borderId="0" xfId="0" applyFill="1" applyAlignment="1">
      <alignment vertical="top"/>
    </xf>
    <xf numFmtId="0" fontId="0" fillId="277" borderId="0" xfId="0" applyFill="1" applyAlignment="1">
      <alignment vertical="top"/>
    </xf>
    <xf numFmtId="0" fontId="0" fillId="495" borderId="0" xfId="0" applyFill="1" applyAlignment="1">
      <alignment vertical="top"/>
    </xf>
    <xf numFmtId="0" fontId="0" fillId="1357" borderId="0" xfId="0" applyFill="1" applyAlignment="1">
      <alignment vertical="top"/>
    </xf>
    <xf numFmtId="0" fontId="0" fillId="1245" borderId="0" xfId="0" applyFill="1" applyAlignment="1">
      <alignment vertical="top"/>
    </xf>
    <xf numFmtId="0" fontId="0" fillId="411" borderId="0" xfId="0" applyFill="1" applyAlignment="1">
      <alignment vertical="top"/>
    </xf>
    <xf numFmtId="0" fontId="0" fillId="405" borderId="0" xfId="0" applyFill="1" applyAlignment="1">
      <alignment vertical="top"/>
    </xf>
    <xf numFmtId="0" fontId="0" fillId="1230" borderId="0" xfId="0" applyFill="1" applyAlignment="1">
      <alignment vertical="top"/>
    </xf>
    <xf numFmtId="0" fontId="0" fillId="971" borderId="0" xfId="0" applyFill="1" applyAlignment="1">
      <alignment vertical="top"/>
    </xf>
    <xf numFmtId="0" fontId="0" fillId="1022" borderId="0" xfId="0" applyFill="1" applyAlignment="1">
      <alignment vertical="top"/>
    </xf>
    <xf numFmtId="0" fontId="0" fillId="1688" borderId="0" xfId="0" applyFill="1" applyAlignment="1">
      <alignment vertical="top"/>
    </xf>
    <xf numFmtId="0" fontId="0" fillId="1938" borderId="0" xfId="0" applyFill="1" applyAlignment="1">
      <alignment vertical="top"/>
    </xf>
    <xf numFmtId="0" fontId="0" fillId="2079" borderId="0" xfId="0" applyFill="1" applyAlignment="1">
      <alignment vertical="top"/>
    </xf>
    <xf numFmtId="0" fontId="0" fillId="242" borderId="0" xfId="0" applyFill="1" applyAlignment="1">
      <alignment vertical="top"/>
    </xf>
    <xf numFmtId="0" fontId="0" fillId="85" borderId="0" xfId="0" applyFill="1" applyAlignment="1">
      <alignment vertical="top"/>
    </xf>
    <xf numFmtId="0" fontId="0" fillId="640" borderId="0" xfId="0" applyFill="1" applyAlignment="1">
      <alignment vertical="top"/>
    </xf>
    <xf numFmtId="0" fontId="0" fillId="1250" borderId="0" xfId="0" applyFill="1" applyAlignment="1">
      <alignment vertical="top"/>
    </xf>
    <xf numFmtId="0" fontId="0" fillId="693" borderId="0" xfId="0" applyFill="1" applyAlignment="1">
      <alignment vertical="top"/>
    </xf>
    <xf numFmtId="0" fontId="0" fillId="2208" borderId="0" xfId="0" applyFill="1" applyAlignment="1">
      <alignment vertical="top"/>
    </xf>
    <xf numFmtId="0" fontId="0" fillId="1702" borderId="0" xfId="0" applyFill="1" applyAlignment="1">
      <alignment vertical="top"/>
    </xf>
    <xf numFmtId="0" fontId="0" fillId="1851" borderId="0" xfId="0" applyFill="1" applyAlignment="1">
      <alignment vertical="top"/>
    </xf>
    <xf numFmtId="0" fontId="0" fillId="1700" borderId="0" xfId="0" applyFill="1" applyAlignment="1">
      <alignment vertical="top"/>
    </xf>
    <xf numFmtId="0" fontId="0" fillId="2143" borderId="0" xfId="0" applyFill="1" applyAlignment="1">
      <alignment vertical="top"/>
    </xf>
    <xf numFmtId="0" fontId="0" fillId="2078" borderId="0" xfId="0" applyFill="1" applyAlignment="1">
      <alignment vertical="top"/>
    </xf>
    <xf numFmtId="0" fontId="0" fillId="235" borderId="0" xfId="0" applyFill="1" applyAlignment="1">
      <alignment vertical="top"/>
    </xf>
    <xf numFmtId="0" fontId="0" fillId="527" borderId="0" xfId="0" applyFill="1" applyAlignment="1">
      <alignment vertical="top"/>
    </xf>
    <xf numFmtId="0" fontId="0" fillId="753" borderId="0" xfId="0" applyFill="1" applyAlignment="1">
      <alignment vertical="top"/>
    </xf>
    <xf numFmtId="0" fontId="0" fillId="704" borderId="0" xfId="0" applyFill="1" applyAlignment="1">
      <alignment vertical="top"/>
    </xf>
    <xf numFmtId="0" fontId="0" fillId="709" borderId="0" xfId="0" applyFill="1" applyAlignment="1">
      <alignment vertical="top"/>
    </xf>
    <xf numFmtId="0" fontId="0" fillId="562" borderId="0" xfId="0" applyFill="1" applyAlignment="1">
      <alignment vertical="top"/>
    </xf>
    <xf numFmtId="0" fontId="0" fillId="839" borderId="0" xfId="0" applyFill="1" applyAlignment="1">
      <alignment vertical="top"/>
    </xf>
    <xf numFmtId="0" fontId="0" fillId="2132" borderId="0" xfId="0" applyFill="1" applyAlignment="1">
      <alignment vertical="top"/>
    </xf>
    <xf numFmtId="0" fontId="0" fillId="2148" borderId="0" xfId="0" applyFill="1" applyAlignment="1">
      <alignment vertical="top"/>
    </xf>
    <xf numFmtId="0" fontId="0" fillId="290" borderId="0" xfId="0" applyFill="1" applyAlignment="1">
      <alignment vertical="top"/>
    </xf>
    <xf numFmtId="0" fontId="0" fillId="1244" borderId="0" xfId="0" applyFill="1" applyAlignment="1">
      <alignment vertical="top"/>
    </xf>
    <xf numFmtId="0" fontId="0" fillId="497" borderId="0" xfId="0" applyFill="1" applyAlignment="1">
      <alignment vertical="top"/>
    </xf>
    <xf numFmtId="0" fontId="0" fillId="1162" borderId="0" xfId="0" applyFill="1" applyAlignment="1">
      <alignment vertical="top"/>
    </xf>
    <xf numFmtId="0" fontId="0" fillId="891" borderId="0" xfId="0" applyFill="1" applyAlignment="1">
      <alignment vertical="top"/>
    </xf>
    <xf numFmtId="0" fontId="0" fillId="864" borderId="0" xfId="0" applyFill="1" applyAlignment="1">
      <alignment vertical="top"/>
    </xf>
    <xf numFmtId="0" fontId="0" fillId="961" borderId="0" xfId="0" applyFill="1" applyAlignment="1">
      <alignment vertical="top"/>
    </xf>
    <xf numFmtId="0" fontId="0" fillId="1939" borderId="0" xfId="0" applyFill="1" applyAlignment="1">
      <alignment vertical="top"/>
    </xf>
    <xf numFmtId="0" fontId="0" fillId="1923" borderId="0" xfId="0" applyFill="1" applyAlignment="1">
      <alignment vertical="top"/>
    </xf>
    <xf numFmtId="0" fontId="0" fillId="234" borderId="0" xfId="0" applyFill="1" applyAlignment="1">
      <alignment vertical="top"/>
    </xf>
    <xf numFmtId="0" fontId="0" fillId="413" borderId="0" xfId="0" applyFill="1" applyAlignment="1">
      <alignment vertical="top"/>
    </xf>
    <xf numFmtId="0" fontId="0" fillId="646" borderId="0" xfId="0" applyFill="1" applyAlignment="1">
      <alignment vertical="top"/>
    </xf>
    <xf numFmtId="0" fontId="0" fillId="707" borderId="0" xfId="0" applyFill="1" applyAlignment="1">
      <alignment vertical="top"/>
    </xf>
    <xf numFmtId="0" fontId="0" fillId="1360" borderId="0" xfId="0" applyFill="1" applyAlignment="1">
      <alignment vertical="top"/>
    </xf>
    <xf numFmtId="0" fontId="0" fillId="1181" borderId="0" xfId="0" applyFill="1" applyAlignment="1">
      <alignment vertical="top"/>
    </xf>
    <xf numFmtId="0" fontId="0" fillId="794" borderId="0" xfId="0" applyFill="1" applyAlignment="1">
      <alignment vertical="top"/>
    </xf>
    <xf numFmtId="0" fontId="0" fillId="2082" borderId="0" xfId="0" applyFill="1" applyAlignment="1">
      <alignment vertical="top"/>
    </xf>
    <xf numFmtId="0" fontId="0" fillId="1549" borderId="0" xfId="0" applyFill="1" applyAlignment="1">
      <alignment vertical="top"/>
    </xf>
    <xf numFmtId="0" fontId="0" fillId="2144" borderId="0" xfId="0" applyFill="1" applyAlignment="1">
      <alignment vertical="top"/>
    </xf>
    <xf numFmtId="0" fontId="0" fillId="644" borderId="0" xfId="0" applyFill="1" applyAlignment="1">
      <alignment vertical="top"/>
    </xf>
    <xf numFmtId="0" fontId="0" fillId="1353" borderId="0" xfId="0" applyFill="1" applyAlignment="1">
      <alignment vertical="top"/>
    </xf>
    <xf numFmtId="0" fontId="0" fillId="1246" borderId="0" xfId="0" applyFill="1" applyAlignment="1">
      <alignment vertical="top"/>
    </xf>
    <xf numFmtId="0" fontId="0" fillId="1114" borderId="0" xfId="0" applyFill="1" applyAlignment="1">
      <alignment vertical="top"/>
    </xf>
    <xf numFmtId="0" fontId="0" fillId="508" borderId="0" xfId="0" applyFill="1" applyAlignment="1">
      <alignment vertical="top"/>
    </xf>
    <xf numFmtId="0" fontId="0" fillId="1060" borderId="0" xfId="0" applyFill="1" applyAlignment="1">
      <alignment vertical="top"/>
    </xf>
    <xf numFmtId="0" fontId="0" fillId="2027" borderId="0" xfId="0" applyFill="1" applyAlignment="1">
      <alignment vertical="top"/>
    </xf>
    <xf numFmtId="0" fontId="0" fillId="2028" borderId="0" xfId="0" applyFill="1" applyAlignment="1">
      <alignment vertical="top"/>
    </xf>
    <xf numFmtId="0" fontId="0" fillId="1689" borderId="0" xfId="0" applyFill="1" applyAlignment="1">
      <alignment vertical="top"/>
    </xf>
    <xf numFmtId="0" fontId="0" fillId="1550" borderId="0" xfId="0" applyFill="1" applyAlignment="1">
      <alignment vertical="top"/>
    </xf>
    <xf numFmtId="0" fontId="0" fillId="1924" borderId="0" xfId="0" applyFill="1" applyAlignment="1">
      <alignment vertical="top"/>
    </xf>
    <xf numFmtId="0" fontId="0" fillId="1461" borderId="0" xfId="0" applyFill="1" applyAlignment="1">
      <alignment vertical="top"/>
    </xf>
    <xf numFmtId="0" fontId="0" fillId="236" borderId="0" xfId="0" applyFill="1" applyAlignment="1">
      <alignment vertical="top"/>
    </xf>
    <xf numFmtId="0" fontId="0" fillId="1355" borderId="0" xfId="0" applyFill="1" applyAlignment="1">
      <alignment vertical="top"/>
    </xf>
    <xf numFmtId="0" fontId="0" fillId="23" borderId="0" xfId="0" applyFill="1" applyAlignment="1">
      <alignment vertical="top"/>
    </xf>
    <xf numFmtId="0" fontId="0" fillId="427" borderId="0" xfId="0" applyFill="1" applyAlignment="1">
      <alignment vertical="top"/>
    </xf>
    <xf numFmtId="0" fontId="0" fillId="1248" borderId="0" xfId="0" applyFill="1" applyAlignment="1">
      <alignment vertical="top"/>
    </xf>
    <xf numFmtId="0" fontId="0" fillId="410" borderId="0" xfId="0" applyFill="1" applyAlignment="1">
      <alignment vertical="top"/>
    </xf>
    <xf numFmtId="0" fontId="0" fillId="905" borderId="0" xfId="0" applyFill="1" applyAlignment="1">
      <alignment vertical="top"/>
    </xf>
    <xf numFmtId="0" fontId="0" fillId="1021" borderId="0" xfId="0" applyFill="1" applyAlignment="1">
      <alignment vertical="top"/>
    </xf>
    <xf numFmtId="0" fontId="0" fillId="12" borderId="0" xfId="0" applyFill="1" applyAlignment="1">
      <alignment vertical="top"/>
    </xf>
    <xf numFmtId="0" fontId="0" fillId="1992" borderId="0" xfId="0" applyFill="1" applyAlignment="1">
      <alignment vertical="top"/>
    </xf>
    <xf numFmtId="0" fontId="0" fillId="2093" borderId="0" xfId="0" applyFill="1" applyAlignment="1">
      <alignment vertical="top"/>
    </xf>
    <xf numFmtId="0" fontId="0" fillId="302" borderId="0" xfId="0" applyFill="1" applyAlignment="1">
      <alignment vertical="top"/>
    </xf>
    <xf numFmtId="0" fontId="0" fillId="711" borderId="0" xfId="0" applyFill="1" applyAlignment="1">
      <alignment vertical="top"/>
    </xf>
    <xf numFmtId="0" fontId="0" fillId="1359" borderId="0" xfId="0" applyFill="1" applyAlignment="1">
      <alignment vertical="top"/>
    </xf>
    <xf numFmtId="0" fontId="0" fillId="535" borderId="0" xfId="0" applyFill="1" applyAlignment="1">
      <alignment vertical="top"/>
    </xf>
    <xf numFmtId="0" fontId="0" fillId="756" borderId="0" xfId="0" applyFill="1" applyAlignment="1">
      <alignment vertical="top"/>
    </xf>
    <xf numFmtId="0" fontId="0" fillId="781" borderId="0" xfId="0" applyFill="1" applyAlignment="1">
      <alignment vertical="top"/>
    </xf>
    <xf numFmtId="0" fontId="0" fillId="868" borderId="0" xfId="0" applyFill="1" applyAlignment="1">
      <alignment vertical="top"/>
    </xf>
    <xf numFmtId="0" fontId="0" fillId="944" borderId="0" xfId="0" applyFill="1" applyAlignment="1">
      <alignment vertical="top"/>
    </xf>
    <xf numFmtId="0" fontId="0" fillId="980" borderId="0" xfId="0" applyFill="1" applyAlignment="1">
      <alignment vertical="top"/>
    </xf>
    <xf numFmtId="0" fontId="0" fillId="1465" borderId="0" xfId="0" applyFill="1" applyAlignment="1">
      <alignment vertical="top"/>
    </xf>
    <xf numFmtId="0" fontId="0" fillId="1328" borderId="0" xfId="0" applyFill="1" applyAlignment="1">
      <alignment vertical="top"/>
    </xf>
    <xf numFmtId="0" fontId="0" fillId="288" borderId="0" xfId="0" applyFill="1" applyAlignment="1">
      <alignment vertical="top"/>
    </xf>
    <xf numFmtId="0" fontId="0" fillId="647" borderId="0" xfId="0" applyFill="1" applyAlignment="1">
      <alignment vertical="top"/>
    </xf>
    <xf numFmtId="0" fontId="0" fillId="1356" borderId="0" xfId="0" applyFill="1" applyAlignment="1">
      <alignment vertical="top"/>
    </xf>
    <xf numFmtId="0" fontId="0" fillId="1209" borderId="0" xfId="0" applyFill="1" applyAlignment="1">
      <alignment vertical="top"/>
    </xf>
    <xf numFmtId="0" fontId="0" fillId="1354" borderId="0" xfId="0" applyFill="1" applyAlignment="1">
      <alignment vertical="top"/>
    </xf>
    <xf numFmtId="0" fontId="0" fillId="484" borderId="0" xfId="0" applyFill="1" applyAlignment="1">
      <alignment vertical="top"/>
    </xf>
    <xf numFmtId="0" fontId="0" fillId="544" borderId="0" xfId="0" applyFill="1" applyAlignment="1">
      <alignment vertical="top"/>
    </xf>
    <xf numFmtId="0" fontId="0" fillId="887" borderId="0" xfId="0" applyFill="1" applyAlignment="1">
      <alignment vertical="top"/>
    </xf>
    <xf numFmtId="0" fontId="0" fillId="572" borderId="0" xfId="0" applyFill="1" applyAlignment="1">
      <alignment vertical="top"/>
    </xf>
    <xf numFmtId="0" fontId="0" fillId="1055" borderId="0" xfId="0" applyFill="1" applyAlignment="1">
      <alignment vertical="top"/>
    </xf>
    <xf numFmtId="0" fontId="0" fillId="977" borderId="0" xfId="0" applyFill="1" applyAlignment="1">
      <alignment vertical="top"/>
    </xf>
    <xf numFmtId="0" fontId="0" fillId="1703" borderId="0" xfId="0" applyFill="1" applyAlignment="1">
      <alignment vertical="top"/>
    </xf>
    <xf numFmtId="0" fontId="0" fillId="1943" borderId="0" xfId="0" applyFill="1" applyAlignment="1">
      <alignment vertical="top"/>
    </xf>
    <xf numFmtId="0" fontId="0" fillId="1672" borderId="0" xfId="0" applyFill="1" applyAlignment="1">
      <alignment vertical="top"/>
    </xf>
    <xf numFmtId="0" fontId="0" fillId="1954" borderId="0" xfId="0" applyFill="1" applyAlignment="1">
      <alignment vertical="top"/>
    </xf>
    <xf numFmtId="0" fontId="0" fillId="1690" borderId="0" xfId="0" applyFill="1" applyAlignment="1">
      <alignment vertical="top"/>
    </xf>
    <xf numFmtId="0" fontId="0" fillId="1425" borderId="0" xfId="0" applyFill="1" applyAlignment="1">
      <alignment vertical="top"/>
    </xf>
    <xf numFmtId="0" fontId="0" fillId="645" borderId="0" xfId="0" applyFill="1" applyAlignment="1">
      <alignment vertical="top"/>
    </xf>
    <xf numFmtId="0" fontId="0" fillId="1390" borderId="0" xfId="0" applyFill="1" applyAlignment="1">
      <alignment vertical="top"/>
    </xf>
    <xf numFmtId="0" fontId="0" fillId="420" borderId="0" xfId="0" applyFill="1" applyAlignment="1">
      <alignment vertical="top"/>
    </xf>
    <xf numFmtId="0" fontId="0" fillId="692" borderId="0" xfId="0" applyFill="1" applyAlignment="1">
      <alignment vertical="top"/>
    </xf>
    <xf numFmtId="0" fontId="0" fillId="1044" borderId="0" xfId="0" applyFill="1" applyAlignment="1">
      <alignment vertical="top"/>
    </xf>
    <xf numFmtId="0" fontId="0" fillId="974" borderId="0" xfId="0" applyFill="1" applyAlignment="1">
      <alignment vertical="top"/>
    </xf>
    <xf numFmtId="0" fontId="0" fillId="978" borderId="0" xfId="0" applyFill="1" applyAlignment="1">
      <alignment vertical="top"/>
    </xf>
    <xf numFmtId="0" fontId="0" fillId="1462" borderId="0" xfId="0" applyFill="1" applyAlignment="1">
      <alignment vertical="top"/>
    </xf>
    <xf numFmtId="0" fontId="0" fillId="299" borderId="0" xfId="0" applyFill="1" applyAlignment="1">
      <alignment vertical="top"/>
    </xf>
    <xf numFmtId="0" fontId="0" fillId="757" borderId="0" xfId="0" applyFill="1" applyAlignment="1">
      <alignment vertical="top"/>
    </xf>
    <xf numFmtId="0" fontId="0" fillId="804" borderId="0" xfId="0" applyFill="1" applyAlignment="1">
      <alignment vertical="top"/>
    </xf>
    <xf numFmtId="0" fontId="0" fillId="866" borderId="0" xfId="0" applyFill="1" applyAlignment="1">
      <alignment vertical="top"/>
    </xf>
    <xf numFmtId="0" fontId="0" fillId="945" borderId="0" xfId="0" applyFill="1" applyAlignment="1">
      <alignment vertical="top"/>
    </xf>
    <xf numFmtId="0" fontId="0" fillId="970" borderId="0" xfId="0" applyFill="1" applyAlignment="1">
      <alignment vertical="top"/>
    </xf>
    <xf numFmtId="0" fontId="0" fillId="973" borderId="0" xfId="0" applyFill="1" applyAlignment="1">
      <alignment vertical="top"/>
    </xf>
    <xf numFmtId="0" fontId="0" fillId="1865" borderId="0" xfId="0" applyFill="1" applyAlignment="1">
      <alignment vertical="top"/>
    </xf>
    <xf numFmtId="0" fontId="0" fillId="1857" borderId="0" xfId="0" applyFill="1" applyAlignment="1">
      <alignment vertical="top"/>
    </xf>
    <xf numFmtId="0" fontId="0" fillId="1925" borderId="0" xfId="0" applyFill="1" applyAlignment="1">
      <alignment vertical="top"/>
    </xf>
    <xf numFmtId="0" fontId="0" fillId="317" borderId="0" xfId="0" applyFill="1" applyAlignment="1">
      <alignment vertical="top"/>
    </xf>
    <xf numFmtId="0" fontId="0" fillId="300" borderId="0" xfId="0" applyFill="1" applyAlignment="1">
      <alignment vertical="top"/>
    </xf>
    <xf numFmtId="0" fontId="0" fillId="2114" borderId="0" xfId="0" applyFill="1" applyAlignment="1">
      <alignment vertical="top"/>
    </xf>
    <xf numFmtId="0" fontId="0" fillId="1427" borderId="0" xfId="0" applyFill="1" applyAlignment="1">
      <alignment vertical="top"/>
    </xf>
    <xf numFmtId="0" fontId="0" fillId="2174" borderId="0" xfId="0" applyFill="1" applyAlignment="1">
      <alignment vertical="top"/>
    </xf>
    <xf numFmtId="0" fontId="0" fillId="1322" borderId="0" xfId="0" applyFill="1" applyAlignment="1">
      <alignment vertical="top"/>
    </xf>
    <xf numFmtId="0" fontId="0" fillId="409" borderId="0" xfId="0" applyFill="1" applyAlignment="1">
      <alignment vertical="top"/>
    </xf>
    <xf numFmtId="0" fontId="0" fillId="485" borderId="0" xfId="0" applyFill="1" applyAlignment="1">
      <alignment vertical="top"/>
    </xf>
    <xf numFmtId="0" fontId="0" fillId="1215" borderId="0" xfId="0" applyFill="1" applyAlignment="1">
      <alignment vertical="top"/>
    </xf>
    <xf numFmtId="0" fontId="0" fillId="691" borderId="0" xfId="0" applyFill="1" applyAlignment="1">
      <alignment vertical="top"/>
    </xf>
    <xf numFmtId="0" fontId="0" fillId="536" borderId="0" xfId="0" applyFill="1" applyAlignment="1">
      <alignment vertical="top"/>
    </xf>
    <xf numFmtId="0" fontId="0" fillId="2209" borderId="0" xfId="0" applyFill="1" applyAlignment="1">
      <alignment vertical="top"/>
    </xf>
    <xf numFmtId="0" fontId="0" fillId="1182" borderId="0" xfId="0" applyFill="1" applyAlignment="1">
      <alignment vertical="top"/>
    </xf>
    <xf numFmtId="0" fontId="0" fillId="2034" borderId="0" xfId="0" applyFill="1" applyAlignment="1">
      <alignment vertical="top"/>
    </xf>
    <xf numFmtId="0" fontId="0" fillId="318" borderId="0" xfId="0" applyFill="1" applyAlignment="1">
      <alignment vertical="top"/>
    </xf>
    <xf numFmtId="0" fontId="0" fillId="1329" borderId="0" xfId="0" applyFill="1" applyAlignment="1">
      <alignment vertical="top"/>
    </xf>
    <xf numFmtId="0" fontId="0" fillId="2089" borderId="0" xfId="0" applyFill="1" applyAlignment="1">
      <alignment vertical="top"/>
    </xf>
    <xf numFmtId="0" fontId="0" fillId="528" borderId="0" xfId="0" applyFill="1" applyAlignment="1">
      <alignment vertical="top"/>
    </xf>
    <xf numFmtId="0" fontId="0" fillId="407" borderId="0" xfId="0" applyFill="1" applyAlignment="1">
      <alignment vertical="top"/>
    </xf>
    <xf numFmtId="0" fontId="0" fillId="1165" borderId="0" xfId="0" applyFill="1" applyAlignment="1">
      <alignment vertical="top"/>
    </xf>
    <xf numFmtId="0" fontId="0" fillId="570" borderId="0" xfId="0" applyFill="1" applyAlignment="1">
      <alignment vertical="top"/>
    </xf>
    <xf numFmtId="0" fontId="0" fillId="969" borderId="0" xfId="0" applyFill="1" applyAlignment="1">
      <alignment vertical="top"/>
    </xf>
    <xf numFmtId="0" fontId="0" fillId="981" borderId="0" xfId="0" applyFill="1" applyAlignment="1">
      <alignment vertical="top"/>
    </xf>
    <xf numFmtId="0" fontId="0" fillId="1701" borderId="0" xfId="0" applyFill="1" applyAlignment="1">
      <alignment vertical="top"/>
    </xf>
    <xf numFmtId="0" fontId="0" fillId="1940" borderId="0" xfId="0" applyFill="1" applyAlignment="1">
      <alignment vertical="top"/>
    </xf>
    <xf numFmtId="0" fontId="0" fillId="2086" borderId="0" xfId="0" applyFill="1" applyAlignment="1">
      <alignment vertical="top"/>
    </xf>
    <xf numFmtId="0" fontId="0" fillId="255" borderId="0" xfId="0" applyFill="1" applyAlignment="1">
      <alignment vertical="top"/>
    </xf>
    <xf numFmtId="0" fontId="0" fillId="428" borderId="0" xfId="0" applyFill="1" applyAlignment="1">
      <alignment vertical="top"/>
    </xf>
    <xf numFmtId="0" fontId="0" fillId="1395" borderId="0" xfId="0" applyFill="1" applyAlignment="1">
      <alignment vertical="top"/>
    </xf>
    <xf numFmtId="0" fontId="0" fillId="1164" borderId="0" xfId="0" applyFill="1" applyAlignment="1">
      <alignment vertical="top"/>
    </xf>
    <xf numFmtId="0" fontId="0" fillId="1934" borderId="0" xfId="0" applyFill="1" applyAlignment="1">
      <alignment vertical="top"/>
    </xf>
    <xf numFmtId="0" fontId="0" fillId="1466" borderId="0" xfId="0" applyFill="1" applyAlignment="1">
      <alignment vertical="top"/>
    </xf>
    <xf numFmtId="0" fontId="0" fillId="1464" borderId="0" xfId="0" applyFill="1" applyAlignment="1">
      <alignment vertical="top"/>
    </xf>
    <xf numFmtId="0" fontId="0" fillId="238" borderId="0" xfId="0" applyFill="1" applyAlignment="1">
      <alignment vertical="top"/>
    </xf>
    <xf numFmtId="0" fontId="0" fillId="2116" borderId="0" xfId="0" applyFill="1" applyAlignment="1">
      <alignment vertical="top"/>
    </xf>
    <xf numFmtId="0" fontId="0" fillId="1318" borderId="0" xfId="0" applyFill="1" applyAlignment="1">
      <alignment vertical="top"/>
    </xf>
    <xf numFmtId="0" fontId="0" fillId="243" borderId="0" xfId="0" applyFill="1" applyAlignment="1">
      <alignment vertical="top"/>
    </xf>
    <xf numFmtId="0" fontId="0" fillId="1361" borderId="0" xfId="0" applyFill="1" applyAlignment="1">
      <alignment vertical="top"/>
    </xf>
    <xf numFmtId="0" fontId="0" fillId="871" borderId="0" xfId="0" applyFill="1" applyAlignment="1">
      <alignment vertical="top"/>
    </xf>
    <xf numFmtId="0" fontId="0" fillId="2168" borderId="0" xfId="0" applyFill="1" applyAlignment="1">
      <alignment vertical="top"/>
    </xf>
    <xf numFmtId="0" fontId="0" fillId="241" borderId="0" xfId="0" applyFill="1" applyAlignment="1">
      <alignment vertical="top"/>
    </xf>
    <xf numFmtId="0" fontId="0" fillId="414" borderId="0" xfId="0" applyFill="1" applyAlignment="1">
      <alignment vertical="top"/>
    </xf>
    <xf numFmtId="0" fontId="0" fillId="406" borderId="0" xfId="0" applyFill="1" applyAlignment="1">
      <alignment vertical="top"/>
    </xf>
    <xf numFmtId="0" fontId="0" fillId="699" borderId="0" xfId="0" applyFill="1" applyAlignment="1">
      <alignment vertical="top"/>
    </xf>
    <xf numFmtId="0" fontId="0" fillId="1183" borderId="0" xfId="0" applyFill="1" applyAlignment="1">
      <alignment vertical="top"/>
    </xf>
    <xf numFmtId="0" fontId="0" fillId="869" borderId="0" xfId="0" applyFill="1" applyAlignment="1">
      <alignment vertical="top"/>
    </xf>
    <xf numFmtId="0" fontId="0" fillId="1019" borderId="0" xfId="0" applyFill="1" applyAlignment="1">
      <alignment vertical="top"/>
    </xf>
    <xf numFmtId="0" fontId="0" fillId="1023" borderId="0" xfId="0" applyFill="1" applyAlignment="1">
      <alignment vertical="top"/>
    </xf>
    <xf numFmtId="0" fontId="0" fillId="1594" borderId="0" xfId="0" applyFill="1" applyAlignment="1">
      <alignment vertical="top"/>
    </xf>
    <xf numFmtId="0" fontId="0" fillId="1619" borderId="0" xfId="0" applyFill="1" applyAlignment="1">
      <alignment vertical="top"/>
    </xf>
    <xf numFmtId="0" fontId="0" fillId="2081" borderId="0" xfId="0" applyFill="1" applyAlignment="1">
      <alignment vertical="top"/>
    </xf>
    <xf numFmtId="0" fontId="0" fillId="1944" borderId="0" xfId="0" applyFill="1" applyAlignment="1">
      <alignment vertical="top"/>
    </xf>
    <xf numFmtId="0" fontId="0" fillId="1551" borderId="0" xfId="0" applyFill="1" applyAlignment="1">
      <alignment vertical="top"/>
    </xf>
    <xf numFmtId="0" fontId="0" fillId="2145" borderId="0" xfId="0" applyFill="1" applyAlignment="1">
      <alignment vertical="top"/>
    </xf>
    <xf numFmtId="0" fontId="0" fillId="2135" borderId="0" xfId="0" applyFill="1" applyAlignment="1">
      <alignment vertical="top"/>
    </xf>
    <xf numFmtId="0" fontId="0" fillId="2080" borderId="0" xfId="0" applyFill="1" applyAlignment="1">
      <alignment vertical="top"/>
    </xf>
    <xf numFmtId="0" fontId="0" fillId="319" borderId="0" xfId="0" applyFill="1" applyAlignment="1">
      <alignment vertical="top"/>
    </xf>
    <xf numFmtId="0" fontId="0" fillId="2087" borderId="0" xfId="0" applyFill="1" applyAlignment="1">
      <alignment vertical="top"/>
    </xf>
    <xf numFmtId="0" fontId="0" fillId="2176" borderId="0" xfId="0" applyFill="1" applyAlignment="1">
      <alignment vertical="top"/>
    </xf>
    <xf numFmtId="0" fontId="0" fillId="712" borderId="0" xfId="0" applyFill="1" applyAlignment="1">
      <alignment vertical="top"/>
    </xf>
    <xf numFmtId="0" fontId="0" fillId="1247" borderId="0" xfId="0" applyFill="1" applyAlignment="1">
      <alignment vertical="top"/>
    </xf>
    <xf numFmtId="0" fontId="0" fillId="1166" borderId="0" xfId="0" applyFill="1" applyAlignment="1">
      <alignment vertical="top"/>
    </xf>
    <xf numFmtId="0" fontId="0" fillId="892" borderId="0" xfId="0" applyFill="1" applyAlignment="1">
      <alignment vertical="top"/>
    </xf>
    <xf numFmtId="0" fontId="0" fillId="571" borderId="0" xfId="0" applyFill="1" applyAlignment="1">
      <alignment vertical="top"/>
    </xf>
    <xf numFmtId="0" fontId="0" fillId="573" borderId="0" xfId="0" applyFill="1" applyAlignment="1">
      <alignment vertical="top"/>
    </xf>
    <xf numFmtId="0" fontId="0" fillId="962" borderId="0" xfId="0" applyFill="1" applyAlignment="1">
      <alignment vertical="top"/>
    </xf>
    <xf numFmtId="0" fontId="0" fillId="1993" borderId="0" xfId="0" applyFill="1" applyAlignment="1">
      <alignment vertical="top"/>
    </xf>
    <xf numFmtId="0" fontId="0" fillId="1691" borderId="0" xfId="0" applyFill="1" applyAlignment="1">
      <alignment vertical="top"/>
    </xf>
    <xf numFmtId="0" fontId="0" fillId="2146" borderId="0" xfId="0" applyFill="1" applyAlignment="1">
      <alignment vertical="top"/>
    </xf>
    <xf numFmtId="0" fontId="0" fillId="2149" borderId="0" xfId="0" applyFill="1" applyAlignment="1">
      <alignment vertical="top"/>
    </xf>
    <xf numFmtId="0" fontId="0" fillId="546" borderId="0" xfId="0" applyFill="1" applyAlignment="1">
      <alignment vertical="top"/>
    </xf>
    <xf numFmtId="0" fontId="0" fillId="893" borderId="0" xfId="0" applyFill="1" applyAlignment="1">
      <alignment vertical="top"/>
    </xf>
    <xf numFmtId="0" fontId="0" fillId="1077" borderId="0" xfId="0" applyFill="1" applyAlignment="1">
      <alignment vertical="top"/>
    </xf>
    <xf numFmtId="0" fontId="0" fillId="811" borderId="0" xfId="0" applyFill="1" applyAlignment="1">
      <alignment vertical="top"/>
    </xf>
    <xf numFmtId="0" fontId="0" fillId="1080" borderId="0" xfId="0" applyFill="1" applyAlignment="1">
      <alignment vertical="top"/>
    </xf>
    <xf numFmtId="0" fontId="0" fillId="2117" borderId="0" xfId="0" applyFill="1" applyAlignment="1">
      <alignment vertical="top"/>
    </xf>
    <xf numFmtId="0" fontId="0" fillId="308" borderId="0" xfId="0" applyFill="1" applyAlignment="1">
      <alignment vertical="top"/>
    </xf>
    <xf numFmtId="0" fontId="0" fillId="2205" borderId="0" xfId="0" applyFill="1" applyAlignment="1">
      <alignment vertical="top"/>
    </xf>
    <xf numFmtId="0" fontId="0" fillId="504" borderId="0" xfId="0" applyFill="1" applyAlignment="1">
      <alignment vertical="top"/>
    </xf>
    <xf numFmtId="0" fontId="0" fillId="1076" borderId="0" xfId="0" applyFill="1" applyAlignment="1">
      <alignment vertical="top"/>
    </xf>
    <xf numFmtId="0" fontId="0" fillId="870" borderId="0" xfId="0" applyFill="1" applyAlignment="1">
      <alignment vertical="top"/>
    </xf>
    <xf numFmtId="0" fontId="0" fillId="1078" borderId="0" xfId="0" applyFill="1" applyAlignment="1">
      <alignment vertical="top"/>
    </xf>
    <xf numFmtId="0" fontId="0" fillId="906" borderId="0" xfId="0" applyFill="1" applyAlignment="1">
      <alignment vertical="top"/>
    </xf>
    <xf numFmtId="0" fontId="0" fillId="975" borderId="0" xfId="0" applyFill="1" applyAlignment="1">
      <alignment vertical="top"/>
    </xf>
    <xf numFmtId="0" fontId="0" fillId="2041" borderId="0" xfId="0" applyFill="1" applyAlignment="1">
      <alignment vertical="top"/>
    </xf>
    <xf numFmtId="0" fontId="0" fillId="1674" borderId="0" xfId="0" applyFill="1" applyAlignment="1">
      <alignment vertical="top"/>
    </xf>
    <xf numFmtId="0" fontId="0" fillId="1945" borderId="0" xfId="0" applyFill="1" applyAlignment="1">
      <alignment vertical="top"/>
    </xf>
    <xf numFmtId="0" fontId="0" fillId="1927" borderId="0" xfId="0" applyFill="1" applyAlignment="1">
      <alignment vertical="top"/>
    </xf>
    <xf numFmtId="0" fontId="0" fillId="2175" borderId="0" xfId="0" applyFill="1" applyAlignment="1">
      <alignment vertical="top"/>
    </xf>
    <xf numFmtId="0" fontId="0" fillId="237" borderId="0" xfId="0" applyFill="1" applyAlignment="1">
      <alignment vertical="top"/>
    </xf>
    <xf numFmtId="0" fontId="0" fillId="245" borderId="0" xfId="0" applyFill="1" applyAlignment="1">
      <alignment vertical="top"/>
    </xf>
    <xf numFmtId="0" fontId="0" fillId="486" borderId="0" xfId="0" applyFill="1" applyAlignment="1">
      <alignment vertical="top"/>
    </xf>
    <xf numFmtId="0" fontId="0" fillId="697" borderId="0" xfId="0" applyFill="1" applyAlignment="1">
      <alignment vertical="top"/>
    </xf>
    <xf numFmtId="0" fontId="0" fillId="1695" borderId="0" xfId="0" applyFill="1" applyAlignment="1">
      <alignment vertical="top"/>
    </xf>
    <xf numFmtId="0" fontId="0" fillId="2062" borderId="0" xfId="0" applyFill="1" applyAlignment="1">
      <alignment vertical="top"/>
    </xf>
    <xf numFmtId="0" fontId="0" fillId="1556" borderId="0" xfId="0" applyFill="1" applyAlignment="1">
      <alignment vertical="top"/>
    </xf>
    <xf numFmtId="0" fontId="0" fillId="2152" borderId="0" xfId="0" applyFill="1" applyAlignment="1">
      <alignment vertical="top"/>
    </xf>
    <xf numFmtId="0" fontId="0" fillId="2115" borderId="0" xfId="0" applyFill="1" applyAlignment="1">
      <alignment vertical="top"/>
    </xf>
    <xf numFmtId="0" fontId="0" fillId="431" borderId="0" xfId="0" applyFill="1" applyAlignment="1">
      <alignment vertical="top"/>
    </xf>
    <xf numFmtId="0" fontId="0" fillId="498" borderId="0" xfId="0" applyFill="1" applyAlignment="1">
      <alignment vertical="top"/>
    </xf>
    <xf numFmtId="0" fontId="0" fillId="717" borderId="0" xfId="0" applyFill="1" applyAlignment="1">
      <alignment vertical="top"/>
    </xf>
    <xf numFmtId="0" fontId="0" fillId="1362" borderId="0" xfId="0" applyFill="1" applyAlignment="1">
      <alignment vertical="top"/>
    </xf>
    <xf numFmtId="0" fontId="0" fillId="506" borderId="0" xfId="0" applyFill="1" applyAlignment="1">
      <alignment vertical="top"/>
    </xf>
    <xf numFmtId="0" fontId="0" fillId="894" borderId="0" xfId="0" applyFill="1" applyAlignment="1">
      <alignment vertical="top"/>
    </xf>
    <xf numFmtId="0" fontId="0" fillId="899" borderId="0" xfId="0" applyFill="1" applyAlignment="1">
      <alignment vertical="top"/>
    </xf>
    <xf numFmtId="0" fontId="0" fillId="1858" borderId="0" xfId="0" applyFill="1" applyAlignment="1">
      <alignment vertical="top"/>
    </xf>
    <xf numFmtId="0" fontId="0" fillId="2094" borderId="0" xfId="0" applyFill="1" applyAlignment="1">
      <alignment vertical="top"/>
    </xf>
    <xf numFmtId="0" fontId="0" fillId="2118" borderId="0" xfId="0" applyFill="1" applyAlignment="1">
      <alignment vertical="top"/>
    </xf>
    <xf numFmtId="0" fontId="0" fillId="2196" borderId="0" xfId="0" applyFill="1" applyAlignment="1">
      <alignment vertical="top"/>
    </xf>
    <xf numFmtId="0" fontId="0" fillId="1391" borderId="0" xfId="0" applyFill="1" applyAlignment="1">
      <alignment vertical="top"/>
    </xf>
    <xf numFmtId="0" fontId="0" fillId="421" borderId="0" xfId="0" applyFill="1" applyAlignment="1">
      <alignment vertical="top"/>
    </xf>
    <xf numFmtId="0" fontId="0" fillId="2119" borderId="0" xfId="0" applyFill="1" applyAlignment="1">
      <alignment vertical="top"/>
    </xf>
    <xf numFmtId="0" fontId="0" fillId="488" borderId="0" xfId="0" applyFill="1" applyAlignment="1">
      <alignment vertical="top"/>
    </xf>
    <xf numFmtId="0" fontId="0" fillId="1218" borderId="0" xfId="0" applyFill="1" applyAlignment="1">
      <alignment vertical="top"/>
    </xf>
    <xf numFmtId="0" fontId="0" fillId="895" borderId="0" xfId="0" applyFill="1" applyAlignment="1">
      <alignment vertical="top"/>
    </xf>
    <xf numFmtId="0" fontId="0" fillId="303" borderId="0" xfId="0" applyFill="1" applyAlignment="1">
      <alignment vertical="top"/>
    </xf>
    <xf numFmtId="0" fontId="0" fillId="244" borderId="0" xfId="0" applyFill="1" applyAlignment="1">
      <alignment vertical="top"/>
    </xf>
    <xf numFmtId="0" fontId="0" fillId="256" borderId="0" xfId="0" applyFill="1" applyAlignment="1">
      <alignment vertical="top"/>
    </xf>
    <xf numFmtId="0" fontId="0" fillId="1214" borderId="0" xfId="0" applyFill="1" applyAlignment="1">
      <alignment vertical="top"/>
    </xf>
    <xf numFmtId="0" fontId="0" fillId="1280" borderId="0" xfId="0" applyFill="1" applyAlignment="1">
      <alignment vertical="top"/>
    </xf>
    <xf numFmtId="0" fontId="0" fillId="641" borderId="0" xfId="0" applyFill="1" applyAlignment="1">
      <alignment vertical="top"/>
    </xf>
    <xf numFmtId="0" fontId="0" fillId="529" borderId="0" xfId="0" applyFill="1" applyAlignment="1">
      <alignment vertical="top"/>
    </xf>
    <xf numFmtId="0" fontId="0" fillId="503" borderId="0" xfId="0" applyFill="1" applyAlignment="1">
      <alignment vertical="top"/>
    </xf>
    <xf numFmtId="0" fontId="0" fillId="553" borderId="0" xfId="0" applyFill="1" applyAlignment="1">
      <alignment vertical="top"/>
    </xf>
    <xf numFmtId="0" fontId="0" fillId="976" borderId="0" xfId="0" applyFill="1" applyAlignment="1">
      <alignment vertical="top"/>
    </xf>
    <xf numFmtId="0" fontId="0" fillId="1946" borderId="0" xfId="0" applyFill="1" applyAlignment="1">
      <alignment vertical="top"/>
    </xf>
    <xf numFmtId="0" fontId="0" fillId="1477" borderId="0" xfId="0" applyFill="1" applyAlignment="1">
      <alignment vertical="top"/>
    </xf>
    <xf numFmtId="0" fontId="0" fillId="2136" borderId="0" xfId="0" applyFill="1" applyAlignment="1">
      <alignment vertical="top"/>
    </xf>
    <xf numFmtId="0" fontId="0" fillId="265" borderId="0" xfId="0" applyFill="1" applyAlignment="1">
      <alignment vertical="top"/>
    </xf>
    <xf numFmtId="0" fontId="0" fillId="499" borderId="0" xfId="0" applyFill="1" applyAlignment="1">
      <alignment vertical="top"/>
    </xf>
    <xf numFmtId="0" fontId="0" fillId="408" borderId="0" xfId="0" applyFill="1" applyAlignment="1">
      <alignment vertical="top"/>
    </xf>
    <xf numFmtId="0" fontId="0" fillId="1251" borderId="0" xfId="0" applyFill="1" applyAlignment="1">
      <alignment vertical="top"/>
    </xf>
    <xf numFmtId="0" fontId="0" fillId="888" borderId="0" xfId="0" applyFill="1" applyAlignment="1">
      <alignment vertical="top"/>
    </xf>
    <xf numFmtId="0" fontId="0" fillId="17" borderId="0" xfId="0" applyFill="1" applyAlignment="1">
      <alignment vertical="top"/>
    </xf>
    <xf numFmtId="0" fontId="0" fillId="1184" borderId="0" xfId="0" applyFill="1" applyAlignment="1">
      <alignment vertical="top"/>
    </xf>
    <xf numFmtId="0" fontId="0" fillId="946" borderId="0" xfId="0" applyFill="1" applyAlignment="1">
      <alignment vertical="top"/>
    </xf>
    <xf numFmtId="0" fontId="0" fillId="1704" borderId="0" xfId="0" applyFill="1" applyAlignment="1">
      <alignment vertical="top"/>
    </xf>
    <xf numFmtId="0" fontId="0" fillId="758" borderId="0" xfId="0" applyFill="1" applyAlignment="1">
      <alignment vertical="top"/>
    </xf>
    <xf numFmtId="0" fontId="0" fillId="1079" borderId="0" xfId="0" applyFill="1" applyAlignment="1">
      <alignment vertical="top"/>
    </xf>
    <xf numFmtId="0" fontId="0" fillId="979" borderId="0" xfId="0" applyFill="1" applyAlignment="1">
      <alignment vertical="top"/>
    </xf>
    <xf numFmtId="0" fontId="0" fillId="321" borderId="0" xfId="0" applyFill="1" applyAlignment="1">
      <alignment vertical="top"/>
    </xf>
    <xf numFmtId="0" fontId="0" fillId="2197" borderId="0" xfId="0" applyFill="1" applyAlignment="1">
      <alignment vertical="top"/>
    </xf>
    <xf numFmtId="0" fontId="0" fillId="1212" borderId="0" xfId="0" applyFill="1" applyAlignment="1">
      <alignment vertical="top"/>
    </xf>
    <xf numFmtId="0" fontId="0" fillId="505" borderId="0" xfId="0" applyFill="1" applyAlignment="1">
      <alignment vertical="top"/>
    </xf>
    <xf numFmtId="0" fontId="0" fillId="900" borderId="0" xfId="0" applyFill="1" applyAlignment="1">
      <alignment vertical="top"/>
    </xf>
    <xf numFmtId="0" fontId="0" fillId="1061" borderId="0" xfId="0" applyFill="1" applyAlignment="1">
      <alignment vertical="top"/>
    </xf>
    <xf numFmtId="0" fontId="0" fillId="1673" borderId="0" xfId="0" applyFill="1" applyAlignment="1">
      <alignment vertical="top"/>
    </xf>
    <xf numFmtId="0" fontId="0" fillId="1952" borderId="0" xfId="0" applyFill="1" applyAlignment="1">
      <alignment vertical="top"/>
    </xf>
    <xf numFmtId="0" fontId="0" fillId="1953" borderId="0" xfId="0" applyFill="1" applyAlignment="1">
      <alignment vertical="top"/>
    </xf>
    <xf numFmtId="0" fontId="0" fillId="1941" borderId="0" xfId="0" applyFill="1" applyAlignment="1">
      <alignment vertical="top"/>
    </xf>
    <xf numFmtId="0" fontId="0" fillId="1428" borderId="0" xfId="0" applyFill="1" applyAlignment="1">
      <alignment vertical="top"/>
    </xf>
    <xf numFmtId="0" fontId="0" fillId="283" borderId="0" xfId="0" applyFill="1" applyAlignment="1">
      <alignment vertical="top"/>
    </xf>
    <xf numFmtId="0" fontId="0" fillId="649" borderId="0" xfId="0" applyFill="1" applyAlignment="1">
      <alignment vertical="top"/>
    </xf>
    <xf numFmtId="0" fontId="0" fillId="642" borderId="0" xfId="0" applyFill="1" applyAlignment="1">
      <alignment vertical="top"/>
    </xf>
    <xf numFmtId="0" fontId="0" fillId="982" borderId="0" xfId="0" applyFill="1" applyAlignment="1">
      <alignment vertical="top"/>
    </xf>
    <xf numFmtId="0" fontId="0" fillId="983" borderId="0" xfId="0" applyFill="1" applyAlignment="1">
      <alignment vertical="top"/>
    </xf>
    <xf numFmtId="0" fontId="0" fillId="2035" borderId="0" xfId="0" applyFill="1" applyAlignment="1">
      <alignment vertical="top"/>
    </xf>
    <xf numFmtId="0" fontId="0" fillId="1634" borderId="0" xfId="0" applyFill="1" applyAlignment="1">
      <alignment vertical="top"/>
    </xf>
    <xf numFmtId="0" fontId="0" fillId="1620" borderId="0" xfId="0" applyFill="1" applyAlignment="1">
      <alignment vertical="top"/>
    </xf>
    <xf numFmtId="0" fontId="0" fillId="1884" borderId="0" xfId="0" applyFill="1" applyAlignment="1">
      <alignment vertical="top"/>
    </xf>
    <xf numFmtId="0" fontId="0" fillId="320" borderId="0" xfId="0" applyFill="1" applyAlignment="1">
      <alignment vertical="top"/>
    </xf>
    <xf numFmtId="0" fontId="0" fillId="1430" borderId="0" xfId="0" applyFill="1" applyAlignment="1">
      <alignment vertical="top"/>
    </xf>
    <xf numFmtId="0" fontId="0" fillId="1213" borderId="0" xfId="0" applyFill="1" applyAlignment="1">
      <alignment vertical="top"/>
    </xf>
    <xf numFmtId="0" fontId="0" fillId="422" borderId="0" xfId="0" applyFill="1" applyAlignment="1">
      <alignment vertical="top"/>
    </xf>
    <xf numFmtId="0" fontId="0" fillId="1396" borderId="0" xfId="0" applyFill="1" applyAlignment="1">
      <alignment vertical="top"/>
    </xf>
    <xf numFmtId="0" fontId="0" fillId="635" borderId="0" xfId="0" applyFill="1" applyAlignment="1">
      <alignment vertical="top"/>
    </xf>
    <xf numFmtId="0" fontId="0" fillId="1185" borderId="0" xfId="0" applyFill="1" applyAlignment="1">
      <alignment vertical="top"/>
    </xf>
    <xf numFmtId="0" fontId="0" fillId="1709" borderId="0" xfId="0" applyFill="1" applyAlignment="1">
      <alignment vertical="top"/>
    </xf>
    <xf numFmtId="0" fontId="0" fillId="1955" borderId="0" xfId="0" applyFill="1" applyAlignment="1">
      <alignment vertical="top"/>
    </xf>
    <xf numFmtId="0" fontId="0" fillId="2137" borderId="0" xfId="0" applyFill="1" applyAlignment="1">
      <alignment vertical="top"/>
    </xf>
    <xf numFmtId="0" fontId="0" fillId="322" borderId="0" xfId="0" applyFill="1" applyAlignment="1">
      <alignment vertical="top"/>
    </xf>
    <xf numFmtId="0" fontId="0" fillId="284" borderId="0" xfId="0" applyFill="1" applyAlignment="1">
      <alignment vertical="top"/>
    </xf>
    <xf numFmtId="0" fontId="0" fillId="279" borderId="0" xfId="0" applyFill="1" applyAlignment="1">
      <alignment vertical="top"/>
    </xf>
    <xf numFmtId="0" fontId="0" fillId="268" borderId="0" xfId="0" applyFill="1" applyAlignment="1">
      <alignment vertical="top"/>
    </xf>
    <xf numFmtId="0" fontId="0" fillId="1062" borderId="0" xfId="0" applyFill="1" applyAlignment="1">
      <alignment vertical="top"/>
    </xf>
    <xf numFmtId="0" fontId="0" fillId="2029" borderId="0" xfId="0" applyFill="1" applyAlignment="1">
      <alignment vertical="top"/>
    </xf>
    <xf numFmtId="0" fontId="0" fillId="1935" borderId="0" xfId="0" applyFill="1" applyAlignment="1">
      <alignment vertical="top"/>
    </xf>
    <xf numFmtId="0" fontId="0" fillId="343" borderId="0" xfId="0" applyFill="1" applyAlignment="1">
      <alignment vertical="top"/>
    </xf>
    <xf numFmtId="0" fontId="0" fillId="246" borderId="0" xfId="0" applyFill="1" applyAlignment="1">
      <alignment vertical="top"/>
    </xf>
    <xf numFmtId="0" fontId="0" fillId="490" borderId="0" xfId="0" applyFill="1" applyAlignment="1">
      <alignment vertical="top"/>
    </xf>
    <xf numFmtId="0" fontId="0" fillId="548" borderId="0" xfId="0" applyFill="1" applyAlignment="1">
      <alignment vertical="top"/>
    </xf>
    <xf numFmtId="0" fontId="0" fillId="751" borderId="0" xfId="0" applyFill="1" applyAlignment="1">
      <alignment vertical="top"/>
    </xf>
    <xf numFmtId="0" fontId="0" fillId="1179" borderId="0" xfId="0" applyFill="1" applyAlignment="1">
      <alignment vertical="top"/>
    </xf>
    <xf numFmtId="0" fontId="0" fillId="1180" borderId="0" xfId="0" applyFill="1" applyAlignment="1">
      <alignment vertical="top"/>
    </xf>
    <xf numFmtId="0" fontId="0" fillId="1123" borderId="0" xfId="0" applyFill="1" applyAlignment="1">
      <alignment vertical="top"/>
    </xf>
    <xf numFmtId="0" fontId="0" fillId="901" borderId="0" xfId="0" applyFill="1" applyAlignment="1">
      <alignment vertical="top"/>
    </xf>
    <xf numFmtId="0" fontId="0" fillId="1081" borderId="0" xfId="0" applyFill="1" applyAlignment="1">
      <alignment vertical="top"/>
    </xf>
    <xf numFmtId="0" fontId="0" fillId="247" borderId="0" xfId="0" applyFill="1" applyAlignment="1">
      <alignment vertical="top"/>
    </xf>
    <xf numFmtId="0" fontId="0" fillId="1397" borderId="0" xfId="0" applyFill="1" applyAlignment="1">
      <alignment vertical="top"/>
    </xf>
    <xf numFmtId="0" fontId="0" fillId="1163" borderId="0" xfId="0" applyFill="1" applyAlignment="1">
      <alignment vertical="top"/>
    </xf>
    <xf numFmtId="0" fontId="0" fillId="554" borderId="0" xfId="0" applyFill="1" applyAlignment="1">
      <alignment vertical="top"/>
    </xf>
    <xf numFmtId="0" fontId="0" fillId="563" borderId="0" xfId="0" applyFill="1" applyAlignment="1">
      <alignment vertical="top"/>
    </xf>
    <xf numFmtId="0" fontId="0" fillId="903" borderId="0" xfId="0" applyFill="1" applyAlignment="1">
      <alignment vertical="top"/>
    </xf>
    <xf numFmtId="0" fontId="0" fillId="1194" borderId="0" xfId="0" applyFill="1" applyAlignment="1">
      <alignment vertical="top"/>
    </xf>
    <xf numFmtId="0" fontId="0" fillId="1675" borderId="0" xfId="0" applyFill="1" applyAlignment="1">
      <alignment vertical="top"/>
    </xf>
    <xf numFmtId="0" fontId="0" fillId="1638" borderId="0" xfId="0" applyFill="1" applyAlignment="1">
      <alignment vertical="top"/>
    </xf>
    <xf numFmtId="0" fontId="0" fillId="1716" borderId="0" xfId="0" applyFill="1" applyAlignment="1">
      <alignment vertical="top"/>
    </xf>
    <xf numFmtId="0" fontId="0" fillId="1478" borderId="0" xfId="0" applyFill="1" applyAlignment="1">
      <alignment vertical="top"/>
    </xf>
    <xf numFmtId="0" fontId="0" fillId="1538" borderId="0" xfId="0" applyFill="1" applyAlignment="1">
      <alignment vertical="top"/>
    </xf>
    <xf numFmtId="0" fontId="0" fillId="1926" borderId="0" xfId="0" applyFill="1" applyAlignment="1">
      <alignment vertical="top"/>
    </xf>
    <xf numFmtId="0" fontId="0" fillId="258" borderId="0" xfId="0" applyFill="1" applyAlignment="1">
      <alignment vertical="top"/>
    </xf>
    <xf numFmtId="0" fontId="0" fillId="1210" borderId="0" xfId="0" applyFill="1" applyAlignment="1">
      <alignment vertical="top"/>
    </xf>
    <xf numFmtId="0" fontId="0" fillId="1323" borderId="0" xfId="0" applyFill="1" applyAlignment="1">
      <alignment vertical="top"/>
    </xf>
    <xf numFmtId="0" fontId="0" fillId="489" borderId="0" xfId="0" applyFill="1" applyAlignment="1">
      <alignment vertical="top"/>
    </xf>
    <xf numFmtId="0" fontId="0" fillId="1026" borderId="0" xfId="0" applyFill="1" applyAlignment="1">
      <alignment vertical="top"/>
    </xf>
    <xf numFmtId="0" fontId="0" fillId="2162" borderId="0" xfId="0" applyFill="1" applyAlignment="1">
      <alignment vertical="top"/>
    </xf>
    <xf numFmtId="0" fontId="0" fillId="1345" borderId="0" xfId="0" applyFill="1" applyAlignment="1">
      <alignment vertical="top"/>
    </xf>
    <xf numFmtId="0" fontId="0" fillId="79" borderId="0" xfId="0" applyFill="1" applyAlignment="1">
      <alignment vertical="top"/>
    </xf>
    <xf numFmtId="0" fontId="0" fillId="257" borderId="0" xfId="0" applyFill="1" applyAlignment="1">
      <alignment vertical="top"/>
    </xf>
    <xf numFmtId="0" fontId="0" fillId="2177" borderId="0" xfId="0" applyFill="1" applyAlignment="1">
      <alignment vertical="top"/>
    </xf>
    <xf numFmtId="0" fontId="0" fillId="714" borderId="0" xfId="0" applyFill="1" applyAlignment="1">
      <alignment vertical="top"/>
    </xf>
    <xf numFmtId="0" fontId="0" fillId="551" borderId="0" xfId="0" applyFill="1" applyAlignment="1">
      <alignment vertical="top"/>
    </xf>
    <xf numFmtId="0" fontId="0" fillId="1265" borderId="0" xfId="0" applyFill="1" applyAlignment="1">
      <alignment vertical="top"/>
    </xf>
    <xf numFmtId="0" fontId="0" fillId="547" borderId="0" xfId="0" applyFill="1" applyAlignment="1">
      <alignment vertical="top"/>
    </xf>
    <xf numFmtId="0" fontId="0" fillId="1124" borderId="0" xfId="0" applyFill="1" applyAlignment="1">
      <alignment vertical="top"/>
    </xf>
    <xf numFmtId="0" fontId="0" fillId="907" borderId="0" xfId="0" applyFill="1" applyAlignment="1">
      <alignment vertical="top"/>
    </xf>
    <xf numFmtId="0" fontId="0" fillId="1025" borderId="0" xfId="0" applyFill="1" applyAlignment="1">
      <alignment vertical="top"/>
    </xf>
    <xf numFmtId="0" fontId="0" fillId="1710" borderId="0" xfId="0" applyFill="1" applyAlignment="1">
      <alignment vertical="top"/>
    </xf>
    <xf numFmtId="0" fontId="0" fillId="2036" borderId="0" xfId="0" applyFill="1" applyAlignment="1">
      <alignment vertical="top"/>
    </xf>
    <xf numFmtId="0" fontId="0" fillId="2095" borderId="0" xfId="0" applyFill="1" applyAlignment="1">
      <alignment vertical="top"/>
    </xf>
    <xf numFmtId="0" fontId="0" fillId="1593" borderId="0" xfId="0" applyFill="1" applyAlignment="1">
      <alignment vertical="top"/>
    </xf>
    <xf numFmtId="0" fontId="0" fillId="1885" borderId="0" xfId="0" applyFill="1" applyAlignment="1">
      <alignment vertical="top"/>
    </xf>
    <xf numFmtId="0" fontId="0" fillId="1552" borderId="0" xfId="0" applyFill="1" applyAlignment="1">
      <alignment vertical="top"/>
    </xf>
    <xf numFmtId="0" fontId="0" fillId="323" borderId="0" xfId="0" applyFill="1" applyAlignment="1">
      <alignment vertical="top"/>
    </xf>
    <xf numFmtId="0" fontId="0" fillId="2150" borderId="0" xfId="0" applyFill="1" applyAlignment="1">
      <alignment vertical="top"/>
    </xf>
    <xf numFmtId="0" fontId="0" fillId="2120" borderId="0" xfId="0" applyFill="1" applyAlignment="1">
      <alignment vertical="top"/>
    </xf>
    <xf numFmtId="0" fontId="0" fillId="2179" borderId="0" xfId="0" applyFill="1" applyAlignment="1">
      <alignment vertical="top"/>
    </xf>
    <xf numFmtId="0" fontId="0" fillId="2125" borderId="0" xfId="0" applyFill="1" applyAlignment="1">
      <alignment vertical="top"/>
    </xf>
    <xf numFmtId="0" fontId="0" fillId="552" borderId="0" xfId="0" applyFill="1" applyAlignment="1">
      <alignment vertical="top"/>
    </xf>
    <xf numFmtId="0" fontId="0" fillId="555" borderId="0" xfId="0" applyFill="1" applyAlignment="1">
      <alignment vertical="top"/>
    </xf>
    <xf numFmtId="0" fontId="0" fillId="1252" borderId="0" xfId="0" applyFill="1" applyAlignment="1">
      <alignment vertical="top"/>
    </xf>
    <xf numFmtId="0" fontId="0" fillId="1130" borderId="0" xfId="0" applyFill="1" applyAlignment="1">
      <alignment vertical="top"/>
    </xf>
    <xf numFmtId="0" fontId="0" fillId="1622" borderId="0" xfId="0" applyFill="1" applyAlignment="1">
      <alignment vertical="top"/>
    </xf>
    <xf numFmtId="0" fontId="0" fillId="1627" borderId="0" xfId="0" applyFill="1" applyAlignment="1">
      <alignment vertical="top"/>
    </xf>
    <xf numFmtId="0" fontId="0" fillId="2210" borderId="0" xfId="0" applyFill="1" applyAlignment="1">
      <alignment vertical="top"/>
    </xf>
    <xf numFmtId="0" fontId="0" fillId="1429" borderId="0" xfId="0" applyFill="1" applyAlignment="1">
      <alignment vertical="top"/>
    </xf>
    <xf numFmtId="0" fontId="0" fillId="292" borderId="0" xfId="0" applyFill="1" applyAlignment="1">
      <alignment vertical="top"/>
    </xf>
    <xf numFmtId="0" fontId="0" fillId="1320" borderId="0" xfId="0" applyFill="1" applyAlignment="1">
      <alignment vertical="top"/>
    </xf>
    <xf numFmtId="0" fontId="0" fillId="491" borderId="0" xfId="0" applyFill="1" applyAlignment="1">
      <alignment vertical="top"/>
    </xf>
    <xf numFmtId="0" fontId="0" fillId="890" borderId="0" xfId="0" applyFill="1" applyAlignment="1">
      <alignment vertical="top"/>
    </xf>
    <xf numFmtId="0" fontId="0" fillId="902" borderId="0" xfId="0" applyFill="1" applyAlignment="1">
      <alignment vertical="top"/>
    </xf>
    <xf numFmtId="0" fontId="0" fillId="867" borderId="0" xfId="0" applyFill="1" applyAlignment="1">
      <alignment vertical="top"/>
    </xf>
    <xf numFmtId="0" fontId="0" fillId="1027" borderId="0" xfId="0" applyFill="1" applyAlignment="1">
      <alignment vertical="top"/>
    </xf>
    <xf numFmtId="0" fontId="0" fillId="984" borderId="0" xfId="0" applyFill="1" applyAlignment="1">
      <alignment vertical="top"/>
    </xf>
    <xf numFmtId="0" fontId="0" fillId="1024" borderId="0" xfId="0" applyFill="1" applyAlignment="1">
      <alignment vertical="top"/>
    </xf>
    <xf numFmtId="0" fontId="0" fillId="1866" borderId="0" xfId="0" applyFill="1" applyAlignment="1">
      <alignment vertical="top"/>
    </xf>
    <xf numFmtId="0" fontId="0" fillId="2074" borderId="0" xfId="0" applyFill="1" applyAlignment="1">
      <alignment vertical="top"/>
    </xf>
    <xf numFmtId="0" fontId="0" fillId="1677" borderId="0" xfId="0" applyFill="1" applyAlignment="1">
      <alignment vertical="top"/>
    </xf>
    <xf numFmtId="0" fontId="0" fillId="2138" borderId="0" xfId="0" applyFill="1" applyAlignment="1">
      <alignment vertical="top"/>
    </xf>
    <xf numFmtId="0" fontId="0" fillId="351" borderId="0" xfId="0" applyFill="1" applyAlignment="1">
      <alignment vertical="top"/>
    </xf>
    <xf numFmtId="0" fontId="0" fillId="1337" borderId="0" xfId="0" applyFill="1" applyAlignment="1">
      <alignment vertical="top"/>
    </xf>
    <xf numFmtId="0" fontId="0" fillId="433" borderId="0" xfId="0" applyFill="1" applyAlignment="1">
      <alignment vertical="top"/>
    </xf>
    <xf numFmtId="0" fontId="0" fillId="889" borderId="0" xfId="0" applyFill="1" applyAlignment="1">
      <alignment vertical="top"/>
    </xf>
    <xf numFmtId="0" fontId="0" fillId="872" borderId="0" xfId="0" applyFill="1" applyAlignment="1">
      <alignment vertical="top"/>
    </xf>
    <xf numFmtId="0" fontId="0" fillId="556" borderId="0" xfId="0" applyFill="1" applyAlignment="1">
      <alignment vertical="top"/>
    </xf>
    <xf numFmtId="0" fontId="0" fillId="904" borderId="0" xfId="0" applyFill="1" applyAlignment="1">
      <alignment vertical="top"/>
    </xf>
    <xf numFmtId="0" fontId="0" fillId="985" borderId="0" xfId="0" applyFill="1" applyAlignment="1">
      <alignment vertical="top"/>
    </xf>
    <xf numFmtId="0" fontId="0" fillId="1998" borderId="0" xfId="0" applyFill="1" applyAlignment="1">
      <alignment vertical="top"/>
    </xf>
    <xf numFmtId="0" fontId="0" fillId="1595" borderId="0" xfId="0" applyFill="1" applyAlignment="1">
      <alignment vertical="top"/>
    </xf>
    <xf numFmtId="0" fontId="0" fillId="2069" borderId="0" xfId="0" applyFill="1" applyAlignment="1">
      <alignment vertical="top"/>
    </xf>
    <xf numFmtId="0" fontId="0" fillId="311" borderId="0" xfId="0" applyFill="1" applyAlignment="1">
      <alignment vertical="top"/>
    </xf>
    <xf numFmtId="0" fontId="0" fillId="2121" borderId="0" xfId="0" applyFill="1" applyAlignment="1">
      <alignment vertical="top"/>
    </xf>
    <xf numFmtId="0" fontId="0" fillId="309" borderId="0" xfId="0" applyFill="1" applyAlignment="1">
      <alignment vertical="top"/>
    </xf>
    <xf numFmtId="0" fontId="0" fillId="342" borderId="0" xfId="0" applyFill="1" applyAlignment="1">
      <alignment vertical="top"/>
    </xf>
    <xf numFmtId="0" fontId="0" fillId="2178" borderId="0" xfId="0" applyFill="1" applyAlignment="1">
      <alignment vertical="top"/>
    </xf>
    <xf numFmtId="0" fontId="0" fillId="549" borderId="0" xfId="0" applyFill="1" applyAlignment="1">
      <alignment vertical="top"/>
    </xf>
    <xf numFmtId="0" fontId="0" fillId="575" borderId="0" xfId="0" applyFill="1" applyAlignment="1">
      <alignment vertical="top"/>
    </xf>
    <xf numFmtId="0" fontId="0" fillId="1705" borderId="0" xfId="0" applyFill="1" applyAlignment="1">
      <alignment vertical="top"/>
    </xf>
    <xf numFmtId="0" fontId="0" fillId="2042" borderId="0" xfId="0" applyFill="1" applyAlignment="1">
      <alignment vertical="top"/>
    </xf>
    <xf numFmtId="0" fontId="0" fillId="1995" borderId="0" xfId="0" applyFill="1" applyAlignment="1">
      <alignment vertical="top"/>
    </xf>
    <xf numFmtId="0" fontId="0" fillId="2071" borderId="0" xfId="0" applyFill="1" applyAlignment="1">
      <alignment vertical="top"/>
    </xf>
    <xf numFmtId="0" fontId="0" fillId="19" borderId="0" xfId="0" applyFill="1" applyAlignment="1">
      <alignment vertical="top"/>
    </xf>
    <xf numFmtId="0" fontId="0" fillId="1332" borderId="0" xfId="0" applyFill="1" applyAlignment="1">
      <alignment vertical="top"/>
    </xf>
    <xf numFmtId="0" fontId="0" fillId="266" borderId="0" xfId="0" applyFill="1" applyAlignment="1">
      <alignment vertical="top"/>
    </xf>
    <xf numFmtId="0" fontId="0" fillId="1398" borderId="0" xfId="0" applyFill="1" applyAlignment="1">
      <alignment vertical="top"/>
    </xf>
    <xf numFmtId="0" fontId="0" fillId="494" borderId="0" xfId="0" applyFill="1" applyAlignment="1">
      <alignment vertical="top"/>
    </xf>
    <xf numFmtId="0" fontId="0" fillId="1281" borderId="0" xfId="0" applyFill="1" applyAlignment="1">
      <alignment vertical="top"/>
    </xf>
    <xf numFmtId="0" fontId="0" fillId="576" borderId="0" xfId="0" applyFill="1" applyAlignment="1">
      <alignment vertical="top"/>
    </xf>
    <xf numFmtId="0" fontId="0" fillId="1125" borderId="0" xfId="0" applyFill="1" applyAlignment="1">
      <alignment vertical="top"/>
    </xf>
    <xf numFmtId="0" fontId="0" fillId="874" borderId="0" xfId="0" applyFill="1" applyAlignment="1">
      <alignment vertical="top"/>
    </xf>
    <xf numFmtId="0" fontId="0" fillId="1621" borderId="0" xfId="0" applyFill="1" applyAlignment="1">
      <alignment vertical="top"/>
    </xf>
    <xf numFmtId="0" fontId="0" fillId="2030" borderId="0" xfId="0" applyFill="1" applyAlignment="1">
      <alignment vertical="top"/>
    </xf>
    <xf numFmtId="0" fontId="0" fillId="1628" borderId="0" xfId="0" applyFill="1" applyAlignment="1">
      <alignment vertical="top"/>
    </xf>
    <xf numFmtId="0" fontId="0" fillId="1539" borderId="0" xfId="0" applyFill="1" applyAlignment="1">
      <alignment vertical="top"/>
    </xf>
    <xf numFmtId="0" fontId="0" fillId="18" borderId="0" xfId="0" applyFill="1" applyAlignment="1">
      <alignment vertical="top"/>
    </xf>
    <xf numFmtId="0" fontId="0" fillId="500" borderId="0" xfId="0" applyFill="1" applyAlignment="1">
      <alignment vertical="top"/>
    </xf>
    <xf numFmtId="0" fontId="0" fillId="574" borderId="0" xfId="0" applyFill="1" applyAlignment="1">
      <alignment vertical="top"/>
    </xf>
    <xf numFmtId="0" fontId="0" fillId="1188" borderId="0" xfId="0" applyFill="1" applyAlignment="1">
      <alignment vertical="top"/>
    </xf>
    <xf numFmtId="0" fontId="0" fillId="1082" borderId="0" xfId="0" applyFill="1" applyAlignment="1">
      <alignment vertical="top"/>
    </xf>
    <xf numFmtId="0" fontId="0" fillId="1336" borderId="0" xfId="0" applyFill="1" applyAlignment="1">
      <alignment vertical="top"/>
    </xf>
    <xf numFmtId="0" fontId="0" fillId="1324" borderId="0" xfId="0" applyFill="1" applyAlignment="1">
      <alignment vertical="top"/>
    </xf>
    <xf numFmtId="0" fontId="0" fillId="1365" borderId="0" xfId="0" applyFill="1" applyAlignment="1">
      <alignment vertical="top"/>
    </xf>
    <xf numFmtId="0" fontId="0" fillId="718" borderId="0" xfId="0" applyFill="1" applyAlignment="1">
      <alignment vertical="top"/>
    </xf>
    <xf numFmtId="0" fontId="0" fillId="1063" borderId="0" xfId="0" applyFill="1" applyAlignment="1">
      <alignment vertical="top"/>
    </xf>
    <xf numFmtId="0" fontId="0" fillId="986" borderId="0" xfId="0" applyFill="1" applyAlignment="1">
      <alignment vertical="top"/>
    </xf>
    <xf numFmtId="0" fontId="0" fillId="1696" borderId="0" xfId="0" applyFill="1" applyAlignment="1">
      <alignment vertical="top"/>
    </xf>
    <xf numFmtId="0" fontId="0" fillId="2070" borderId="0" xfId="0" applyFill="1" applyAlignment="1">
      <alignment vertical="top"/>
    </xf>
    <xf numFmtId="0" fontId="0" fillId="1431" borderId="0" xfId="0" applyFill="1" applyAlignment="1">
      <alignment vertical="top"/>
    </xf>
    <xf numFmtId="0" fontId="0" fillId="305" borderId="0" xfId="0" applyFill="1" applyAlignment="1">
      <alignment vertical="top"/>
    </xf>
    <xf numFmtId="0" fontId="0" fillId="248" borderId="0" xfId="0" applyFill="1" applyAlignment="1">
      <alignment vertical="top"/>
    </xf>
    <xf numFmtId="0" fontId="0" fillId="2128" borderId="0" xfId="0" applyFill="1" applyAlignment="1">
      <alignment vertical="top"/>
    </xf>
    <xf numFmtId="0" fontId="0" fillId="586" borderId="0" xfId="0" applyFill="1" applyAlignment="1">
      <alignment vertical="top"/>
    </xf>
    <xf numFmtId="0" fontId="0" fillId="875" borderId="0" xfId="0" applyFill="1" applyAlignment="1">
      <alignment vertical="top"/>
    </xf>
    <xf numFmtId="0" fontId="0" fillId="1948" borderId="0" xfId="0" applyFill="1" applyAlignment="1">
      <alignment vertical="top"/>
    </xf>
    <xf numFmtId="0" fontId="0" fillId="1947" borderId="0" xfId="0" applyFill="1" applyAlignment="1">
      <alignment vertical="top"/>
    </xf>
    <xf numFmtId="0" fontId="0" fillId="1540" borderId="0" xfId="0" applyFill="1" applyAlignment="1">
      <alignment vertical="top"/>
    </xf>
    <xf numFmtId="0" fontId="0" fillId="2068" borderId="0" xfId="0" applyFill="1" applyAlignment="1">
      <alignment vertical="top"/>
    </xf>
    <xf numFmtId="0" fontId="0" fillId="1553" borderId="0" xfId="0" applyFill="1" applyAlignment="1">
      <alignment vertical="top"/>
    </xf>
    <xf numFmtId="0" fontId="0" fillId="1469" borderId="0" xfId="0" applyFill="1" applyAlignment="1">
      <alignment vertical="top"/>
    </xf>
    <xf numFmtId="0" fontId="0" fillId="1231" borderId="0" xfId="0" applyFill="1" applyAlignment="1">
      <alignment vertical="top"/>
    </xf>
    <xf numFmtId="0" fontId="0" fillId="577" borderId="0" xfId="0" applyFill="1" applyAlignment="1">
      <alignment vertical="top"/>
    </xf>
    <xf numFmtId="0" fontId="0" fillId="2153" borderId="0" xfId="0" applyFill="1" applyAlignment="1">
      <alignment vertical="top"/>
    </xf>
    <xf numFmtId="0" fontId="0" fillId="1451" borderId="0" xfId="0" applyFill="1" applyAlignment="1">
      <alignment vertical="top"/>
    </xf>
    <xf numFmtId="0" fontId="0" fillId="1432" borderId="0" xfId="0" applyFill="1" applyAlignment="1">
      <alignment vertical="top"/>
    </xf>
    <xf numFmtId="0" fontId="0" fillId="249" borderId="0" xfId="0" applyFill="1" applyAlignment="1">
      <alignment vertical="top"/>
    </xf>
    <xf numFmtId="0" fontId="0" fillId="289" borderId="0" xfId="0" applyFill="1" applyAlignment="1">
      <alignment vertical="top"/>
    </xf>
    <xf numFmtId="0" fontId="0" fillId="2127" borderId="0" xfId="0" applyFill="1" applyAlignment="1">
      <alignment vertical="top"/>
    </xf>
    <xf numFmtId="0" fontId="0" fillId="2122" borderId="0" xfId="0" applyFill="1" applyAlignment="1">
      <alignment vertical="top"/>
    </xf>
    <xf numFmtId="0" fontId="0" fillId="435" borderId="0" xfId="0" applyFill="1" applyAlignment="1">
      <alignment vertical="top"/>
    </xf>
    <xf numFmtId="0" fontId="0" fillId="1258" borderId="0" xfId="0" applyFill="1" applyAlignment="1">
      <alignment vertical="top"/>
    </xf>
    <xf numFmtId="0" fontId="0" fillId="587" borderId="0" xfId="0" applyFill="1" applyAlignment="1">
      <alignment vertical="top"/>
    </xf>
    <xf numFmtId="0" fontId="0" fillId="908" borderId="0" xfId="0" applyFill="1" applyAlignment="1">
      <alignment vertical="top"/>
    </xf>
    <xf numFmtId="0" fontId="0" fillId="133" borderId="0" xfId="0" applyFill="1" applyAlignment="1">
      <alignment vertical="top"/>
    </xf>
    <xf numFmtId="0" fontId="0" fillId="1683" borderId="0" xfId="0" applyFill="1" applyAlignment="1">
      <alignment vertical="top"/>
    </xf>
    <xf numFmtId="0" fontId="0" fillId="1692" borderId="0" xfId="0" applyFill="1" applyAlignment="1">
      <alignment vertical="top"/>
    </xf>
    <xf numFmtId="0" fontId="0" fillId="324" borderId="0" xfId="0" applyFill="1" applyAlignment="1">
      <alignment vertical="top"/>
    </xf>
    <xf numFmtId="0" fontId="0" fillId="2169" borderId="0" xfId="0" applyFill="1" applyAlignment="1">
      <alignment vertical="top"/>
    </xf>
    <xf numFmtId="0" fontId="0" fillId="252" borderId="0" xfId="0" applyFill="1" applyAlignment="1">
      <alignment vertical="top"/>
    </xf>
    <xf numFmtId="0" fontId="0" fillId="2129" borderId="0" xfId="0" applyFill="1" applyAlignment="1">
      <alignment vertical="top"/>
    </xf>
    <xf numFmtId="0" fontId="0" fillId="501" borderId="0" xfId="0" applyFill="1" applyAlignment="1">
      <alignment vertical="top"/>
    </xf>
    <xf numFmtId="0" fontId="0" fillId="752" borderId="0" xfId="0" applyFill="1" applyAlignment="1">
      <alignment vertical="top"/>
    </xf>
    <xf numFmtId="0" fontId="0" fillId="1253" borderId="0" xfId="0" applyFill="1" applyAlignment="1">
      <alignment vertical="top"/>
    </xf>
    <xf numFmtId="0" fontId="0" fillId="1195" borderId="0" xfId="0" applyFill="1" applyAlignment="1">
      <alignment vertical="top"/>
    </xf>
    <xf numFmtId="0" fontId="0" fillId="1570" borderId="0" xfId="0" applyFill="1" applyAlignment="1">
      <alignment vertical="top"/>
    </xf>
    <xf numFmtId="0" fontId="0" fillId="304" borderId="0" xfId="0" applyFill="1" applyAlignment="1">
      <alignment vertical="top"/>
    </xf>
    <xf numFmtId="0" fontId="0" fillId="350" borderId="0" xfId="0" applyFill="1" applyAlignment="1">
      <alignment vertical="top"/>
    </xf>
    <xf numFmtId="0" fontId="0" fillId="1330" borderId="0" xfId="0" applyFill="1" applyAlignment="1">
      <alignment vertical="top"/>
    </xf>
    <xf numFmtId="0" fontId="0" fillId="1319" borderId="0" xfId="0" applyFill="1" applyAlignment="1">
      <alignment vertical="top"/>
    </xf>
    <xf numFmtId="0" fontId="0" fillId="1392" borderId="0" xfId="0" applyFill="1" applyAlignment="1">
      <alignment vertical="top"/>
    </xf>
    <xf numFmtId="0" fontId="0" fillId="429" borderId="0" xfId="0" applyFill="1" applyAlignment="1">
      <alignment vertical="top"/>
    </xf>
    <xf numFmtId="0" fontId="0" fillId="720" borderId="0" xfId="0" applyFill="1" applyAlignment="1">
      <alignment vertical="top"/>
    </xf>
    <xf numFmtId="0" fontId="0" fillId="1266" borderId="0" xfId="0" applyFill="1" applyAlignment="1">
      <alignment vertical="top"/>
    </xf>
    <xf numFmtId="0" fontId="0" fillId="564" borderId="0" xfId="0" applyFill="1" applyAlignment="1">
      <alignment vertical="top"/>
    </xf>
    <xf numFmtId="0" fontId="0" fillId="585" borderId="0" xfId="0" applyFill="1" applyAlignment="1">
      <alignment vertical="top"/>
    </xf>
    <xf numFmtId="0" fontId="0" fillId="92" borderId="0" xfId="0" applyFill="1" applyAlignment="1">
      <alignment vertical="top"/>
    </xf>
    <xf numFmtId="0" fontId="0" fillId="1994" borderId="0" xfId="0" applyFill="1" applyAlignment="1">
      <alignment vertical="top"/>
    </xf>
    <xf numFmtId="0" fontId="0" fillId="2063" borderId="0" xfId="0" applyFill="1" applyAlignment="1">
      <alignment vertical="top"/>
    </xf>
    <xf numFmtId="0" fontId="0" fillId="307" borderId="0" xfId="0" applyFill="1" applyAlignment="1">
      <alignment vertical="top"/>
    </xf>
    <xf numFmtId="0" fontId="0" fillId="492" borderId="0" xfId="0" applyFill="1" applyAlignment="1">
      <alignment vertical="top"/>
    </xf>
    <xf numFmtId="0" fontId="0" fillId="450" borderId="0" xfId="0" applyFill="1" applyAlignment="1">
      <alignment vertical="top"/>
    </xf>
    <xf numFmtId="0" fontId="0" fillId="719" borderId="0" xfId="0" applyFill="1" applyAlignment="1">
      <alignment vertical="top"/>
    </xf>
    <xf numFmtId="0" fontId="0" fillId="434" borderId="0" xfId="0" applyFill="1" applyAlignment="1">
      <alignment vertical="top"/>
    </xf>
    <xf numFmtId="0" fontId="0" fillId="557" borderId="0" xfId="0" applyFill="1" applyAlignment="1">
      <alignment vertical="top"/>
    </xf>
    <xf numFmtId="0" fontId="0" fillId="1189" borderId="0" xfId="0" applyFill="1" applyAlignment="1">
      <alignment vertical="top"/>
    </xf>
    <xf numFmtId="0" fontId="0" fillId="876" borderId="0" xfId="0" applyFill="1" applyAlignment="1">
      <alignment vertical="top"/>
    </xf>
    <xf numFmtId="0" fontId="0" fillId="1087" borderId="0" xfId="0" applyFill="1" applyAlignment="1">
      <alignment vertical="top"/>
    </xf>
    <xf numFmtId="0" fontId="0" fillId="1867" borderId="0" xfId="0" applyFill="1" applyAlignment="1">
      <alignment vertical="top"/>
    </xf>
    <xf numFmtId="0" fontId="0" fillId="1541" borderId="0" xfId="0" applyFill="1" applyAlignment="1">
      <alignment vertical="top"/>
    </xf>
    <xf numFmtId="0" fontId="0" fillId="1468" borderId="0" xfId="0" applyFill="1" applyAlignment="1">
      <alignment vertical="top"/>
    </xf>
    <xf numFmtId="0" fontId="0" fillId="1254" borderId="0" xfId="0" applyFill="1" applyAlignment="1">
      <alignment vertical="top"/>
    </xf>
    <xf numFmtId="0" fontId="0" fillId="1131" borderId="0" xfId="0" applyFill="1" applyAlignment="1">
      <alignment vertical="top"/>
    </xf>
    <xf numFmtId="0" fontId="0" fillId="1676" borderId="0" xfId="0" applyFill="1" applyAlignment="1">
      <alignment vertical="top"/>
    </xf>
    <xf numFmtId="0" fontId="0" fillId="1724" borderId="0" xfId="0" applyFill="1" applyAlignment="1">
      <alignment vertical="top"/>
    </xf>
    <xf numFmtId="0" fontId="0" fillId="1467" borderId="0" xfId="0" applyFill="1" applyAlignment="1">
      <alignment vertical="top"/>
    </xf>
    <xf numFmtId="0" fontId="0" fillId="1957" borderId="0" xfId="0" applyFill="1" applyAlignment="1">
      <alignment vertical="top"/>
    </xf>
    <xf numFmtId="0" fontId="0" fillId="285" borderId="0" xfId="0" applyFill="1" applyAlignment="1">
      <alignment vertical="top"/>
    </xf>
    <xf numFmtId="0" fontId="0" fillId="1223" borderId="0" xfId="0" applyFill="1" applyAlignment="1">
      <alignment vertical="top"/>
    </xf>
    <xf numFmtId="0" fontId="0" fillId="1086" borderId="0" xfId="0" applyFill="1" applyAlignment="1">
      <alignment vertical="top"/>
    </xf>
    <xf numFmtId="0" fontId="0" fillId="1088" borderId="0" xfId="0" applyFill="1" applyAlignment="1">
      <alignment vertical="top"/>
    </xf>
    <xf numFmtId="0" fontId="0" fillId="1439" borderId="0" xfId="0" applyFill="1" applyAlignment="1">
      <alignment vertical="top"/>
    </xf>
    <xf numFmtId="0" fontId="0" fillId="310" borderId="0" xfId="0" applyFill="1" applyAlignment="1">
      <alignment vertical="top"/>
    </xf>
    <xf numFmtId="0" fontId="0" fillId="1331" borderId="0" xfId="0" applyFill="1" applyAlignment="1">
      <alignment vertical="top"/>
    </xf>
    <xf numFmtId="0" fontId="0" fillId="493" borderId="0" xfId="0" applyFill="1" applyAlignment="1">
      <alignment vertical="top"/>
    </xf>
    <xf numFmtId="0" fontId="0" fillId="1260" borderId="0" xfId="0" applyFill="1" applyAlignment="1">
      <alignment vertical="top"/>
    </xf>
    <xf numFmtId="0" fontId="0" fillId="1368" borderId="0" xfId="0" applyFill="1" applyAlignment="1">
      <alignment vertical="top"/>
    </xf>
    <xf numFmtId="0" fontId="0" fillId="1186" borderId="0" xfId="0" applyFill="1" applyAlignment="1">
      <alignment vertical="top"/>
    </xf>
    <xf numFmtId="0" fontId="0" fillId="559" borderId="0" xfId="0" applyFill="1" applyAlignment="1">
      <alignment vertical="top"/>
    </xf>
    <xf numFmtId="0" fontId="0" fillId="1083" borderId="0" xfId="0" applyFill="1" applyAlignment="1">
      <alignment vertical="top"/>
    </xf>
    <xf numFmtId="0" fontId="0" fillId="1479" borderId="0" xfId="0" applyFill="1" applyAlignment="1">
      <alignment vertical="top"/>
    </xf>
    <xf numFmtId="0" fontId="0" fillId="2180" borderId="0" xfId="0" applyFill="1" applyAlignment="1">
      <alignment vertical="top"/>
    </xf>
    <xf numFmtId="0" fontId="0" fillId="251" borderId="0" xfId="0" applyFill="1" applyAlignment="1">
      <alignment vertical="top"/>
    </xf>
    <xf numFmtId="0" fontId="0" fillId="487" borderId="0" xfId="0" applyFill="1" applyAlignment="1">
      <alignment vertical="top"/>
    </xf>
    <xf numFmtId="0" fontId="0" fillId="1366" borderId="0" xfId="0" applyFill="1" applyAlignment="1">
      <alignment vertical="top"/>
    </xf>
    <xf numFmtId="0" fontId="0" fillId="550" borderId="0" xfId="0" applyFill="1" applyAlignment="1">
      <alignment vertical="top"/>
    </xf>
    <xf numFmtId="0" fontId="0" fillId="2031" borderId="0" xfId="0" applyFill="1" applyAlignment="1">
      <alignment vertical="top"/>
    </xf>
    <xf numFmtId="0" fontId="0" fillId="1463" borderId="0" xfId="0" applyFill="1" applyAlignment="1">
      <alignment vertical="top"/>
    </xf>
    <xf numFmtId="0" fontId="0" fillId="312" borderId="0" xfId="0" applyFill="1" applyAlignment="1">
      <alignment vertical="top"/>
    </xf>
    <xf numFmtId="0" fontId="0" fillId="2187" borderId="0" xfId="0" applyFill="1" applyAlignment="1">
      <alignment vertical="top"/>
    </xf>
    <xf numFmtId="0" fontId="0" fillId="1346" borderId="0" xfId="0" applyFill="1" applyAlignment="1">
      <alignment vertical="top"/>
    </xf>
    <xf numFmtId="0" fontId="0" fillId="260" borderId="0" xfId="0" applyFill="1" applyAlignment="1">
      <alignment vertical="top"/>
    </xf>
    <xf numFmtId="0" fontId="0" fillId="2123" borderId="0" xfId="0" applyFill="1" applyAlignment="1">
      <alignment vertical="top"/>
    </xf>
    <xf numFmtId="0" fontId="0" fillId="1282" borderId="0" xfId="0" applyFill="1" applyAlignment="1">
      <alignment vertical="top"/>
    </xf>
    <xf numFmtId="0" fontId="0" fillId="722" borderId="0" xfId="0" applyFill="1" applyAlignment="1">
      <alignment vertical="top"/>
    </xf>
    <xf numFmtId="0" fontId="0" fillId="578" borderId="0" xfId="0" applyFill="1" applyAlignment="1">
      <alignment vertical="top"/>
    </xf>
    <xf numFmtId="0" fontId="0" fillId="1367" borderId="0" xfId="0" applyFill="1" applyAlignment="1">
      <alignment vertical="top"/>
    </xf>
    <xf numFmtId="0" fontId="0" fillId="1196" borderId="0" xfId="0" applyFill="1" applyAlignment="1">
      <alignment vertical="top"/>
    </xf>
    <xf numFmtId="0" fontId="0" fillId="2032" borderId="0" xfId="0" applyFill="1" applyAlignment="1">
      <alignment vertical="top"/>
    </xf>
    <xf numFmtId="0" fontId="0" fillId="1433" borderId="0" xfId="0" applyFill="1" applyAlignment="1">
      <alignment vertical="top"/>
    </xf>
    <xf numFmtId="0" fontId="0" fillId="2163" borderId="0" xfId="0" applyFill="1" applyAlignment="1">
      <alignment vertical="top"/>
    </xf>
    <xf numFmtId="0" fontId="0" fillId="1347" borderId="0" xfId="0" applyFill="1" applyAlignment="1">
      <alignment vertical="top"/>
    </xf>
    <xf numFmtId="0" fontId="0" fillId="293" borderId="0" xfId="0" applyFill="1" applyAlignment="1">
      <alignment vertical="top"/>
    </xf>
    <xf numFmtId="0" fontId="0" fillId="250" borderId="0" xfId="0" applyFill="1" applyAlignment="1">
      <alignment vertical="top"/>
    </xf>
    <xf numFmtId="0" fontId="0" fillId="1399" borderId="0" xfId="0" applyFill="1" applyAlignment="1">
      <alignment vertical="top"/>
    </xf>
    <xf numFmtId="0" fontId="0" fillId="715" borderId="0" xfId="0" applyFill="1" applyAlignment="1">
      <alignment vertical="top"/>
    </xf>
    <xf numFmtId="0" fontId="0" fillId="560" borderId="0" xfId="0" applyFill="1" applyAlignment="1">
      <alignment vertical="top"/>
    </xf>
    <xf numFmtId="0" fontId="0" fillId="909" borderId="0" xfId="0" applyFill="1" applyAlignment="1">
      <alignment vertical="top"/>
    </xf>
    <xf numFmtId="0" fontId="0" fillId="1725" borderId="0" xfId="0" applyFill="1" applyAlignment="1">
      <alignment vertical="top"/>
    </xf>
    <xf numFmtId="0" fontId="0" fillId="2151" borderId="0" xfId="0" applyFill="1" applyAlignment="1">
      <alignment vertical="top"/>
    </xf>
    <xf numFmtId="0" fontId="0" fillId="1197" borderId="0" xfId="0" applyFill="1" applyAlignment="1">
      <alignment vertical="top"/>
    </xf>
    <xf numFmtId="0" fontId="0" fillId="1608" borderId="0" xfId="0" applyFill="1" applyAlignment="1">
      <alignment vertical="top"/>
    </xf>
    <xf numFmtId="0" fontId="0" fillId="1732" borderId="0" xfId="0" applyFill="1" applyAlignment="1">
      <alignment vertical="top"/>
    </xf>
    <xf numFmtId="0" fontId="0" fillId="313" borderId="0" xfId="0" applyFill="1" applyAlignment="1">
      <alignment vertical="top"/>
    </xf>
    <xf numFmtId="0" fontId="0" fillId="1333" borderId="0" xfId="0" applyFill="1" applyAlignment="1">
      <alignment vertical="top"/>
    </xf>
    <xf numFmtId="0" fontId="0" fillId="287" borderId="0" xfId="0" applyFill="1" applyAlignment="1">
      <alignment vertical="top"/>
    </xf>
    <xf numFmtId="0" fontId="0" fillId="1393" borderId="0" xfId="0" applyFill="1" applyAlignment="1">
      <alignment vertical="top"/>
    </xf>
    <xf numFmtId="0" fontId="0" fillId="579" borderId="0" xfId="0" applyFill="1" applyAlignment="1">
      <alignment vertical="top"/>
    </xf>
    <xf numFmtId="0" fontId="0" fillId="583" borderId="0" xfId="0" applyFill="1" applyAlignment="1">
      <alignment vertical="top"/>
    </xf>
    <xf numFmtId="0" fontId="0" fillId="910" borderId="0" xfId="0" applyFill="1" applyAlignment="1">
      <alignment vertical="top"/>
    </xf>
    <xf numFmtId="0" fontId="0" fillId="1853" borderId="0" xfId="0" applyFill="1" applyAlignment="1">
      <alignment vertical="top"/>
    </xf>
    <xf numFmtId="0" fontId="0" fillId="327" borderId="0" xfId="0" applyFill="1" applyAlignment="1">
      <alignment vertical="top"/>
    </xf>
    <xf numFmtId="0" fontId="0" fillId="2183" borderId="0" xfId="0" applyFill="1" applyAlignment="1">
      <alignment vertical="top"/>
    </xf>
    <xf numFmtId="0" fontId="0" fillId="262" borderId="0" xfId="0" applyFill="1" applyAlignment="1">
      <alignment vertical="top"/>
    </xf>
    <xf numFmtId="0" fontId="0" fillId="2064" borderId="0" xfId="0" applyFill="1" applyAlignment="1">
      <alignment vertical="top"/>
    </xf>
    <xf numFmtId="0" fontId="0" fillId="1571" borderId="0" xfId="0" applyFill="1" applyAlignment="1">
      <alignment vertical="top"/>
    </xf>
    <xf numFmtId="0" fontId="0" fillId="2154" borderId="0" xfId="0" applyFill="1" applyAlignment="1">
      <alignment vertical="top"/>
    </xf>
    <xf numFmtId="0" fontId="0" fillId="261" borderId="0" xfId="0" applyFill="1" applyAlignment="1">
      <alignment vertical="top"/>
    </xf>
    <xf numFmtId="0" fontId="0" fillId="359" borderId="0" xfId="0" applyFill="1" applyAlignment="1">
      <alignment vertical="top"/>
    </xf>
    <xf numFmtId="0" fontId="0" fillId="1262" borderId="0" xfId="0" applyFill="1" applyAlignment="1">
      <alignment vertical="top"/>
    </xf>
    <xf numFmtId="0" fontId="0" fillId="1201" borderId="0" xfId="0" applyFill="1" applyAlignment="1">
      <alignment vertical="top"/>
    </xf>
    <xf numFmtId="0" fontId="0" fillId="873" borderId="0" xfId="0" applyFill="1" applyAlignment="1">
      <alignment vertical="top"/>
    </xf>
    <xf numFmtId="0" fontId="0" fillId="87" borderId="0" xfId="0" applyFill="1" applyAlignment="1">
      <alignment vertical="top"/>
    </xf>
    <xf numFmtId="0" fontId="0" fillId="1730" borderId="0" xfId="0" applyFill="1" applyAlignment="1">
      <alignment vertical="top"/>
    </xf>
    <xf numFmtId="0" fontId="0" fillId="1470" borderId="0" xfId="0" applyFill="1" applyAlignment="1">
      <alignment vertical="top"/>
    </xf>
    <xf numFmtId="0" fontId="0" fillId="1886" borderId="0" xfId="0" applyFill="1" applyAlignment="1">
      <alignment vertical="top"/>
    </xf>
    <xf numFmtId="0" fontId="0" fillId="1440" borderId="0" xfId="0" applyFill="1" applyAlignment="1">
      <alignment vertical="top"/>
    </xf>
    <xf numFmtId="0" fontId="0" fillId="2185" borderId="0" xfId="0" applyFill="1" applyAlignment="1">
      <alignment vertical="top"/>
    </xf>
    <xf numFmtId="0" fontId="0" fillId="566" borderId="0" xfId="0" applyFill="1" applyAlignment="1">
      <alignment vertical="top"/>
    </xf>
    <xf numFmtId="0" fontId="0" fillId="565" borderId="0" xfId="0" applyFill="1" applyAlignment="1">
      <alignment vertical="top"/>
    </xf>
    <xf numFmtId="0" fontId="0" fillId="1126" borderId="0" xfId="0" applyFill="1" applyAlignment="1">
      <alignment vertical="top"/>
    </xf>
    <xf numFmtId="0" fontId="0" fillId="1089" borderId="0" xfId="0" applyFill="1" applyAlignment="1">
      <alignment vertical="top"/>
    </xf>
    <xf numFmtId="0" fontId="0" fillId="1199" borderId="0" xfId="0" applyFill="1" applyAlignment="1">
      <alignment vertical="top"/>
    </xf>
    <xf numFmtId="0" fontId="0" fillId="1999" borderId="0" xfId="0" applyFill="1" applyAlignment="1">
      <alignment vertical="top"/>
    </xf>
    <xf numFmtId="0" fontId="0" fillId="1996" borderId="0" xfId="0" applyFill="1" applyAlignment="1">
      <alignment vertical="top"/>
    </xf>
    <xf numFmtId="0" fontId="0" fillId="326" borderId="0" xfId="0" applyFill="1" applyAlignment="1">
      <alignment vertical="top"/>
    </xf>
    <xf numFmtId="0" fontId="0" fillId="1364" borderId="0" xfId="0" applyFill="1" applyAlignment="1">
      <alignment vertical="top"/>
    </xf>
    <xf numFmtId="0" fontId="0" fillId="1219" borderId="0" xfId="0" applyFill="1" applyAlignment="1">
      <alignment vertical="top"/>
    </xf>
    <xf numFmtId="0" fontId="0" fillId="93" borderId="0" xfId="0" applyFill="1" applyAlignment="1">
      <alignment vertical="top"/>
    </xf>
    <xf numFmtId="0" fontId="0" fillId="1369" borderId="0" xfId="0" applyFill="1" applyAlignment="1">
      <alignment vertical="top"/>
    </xf>
    <xf numFmtId="0" fontId="0" fillId="1255" borderId="0" xfId="0" applyFill="1" applyAlignment="1">
      <alignment vertical="top"/>
    </xf>
    <xf numFmtId="0" fontId="0" fillId="1639" borderId="0" xfId="0" applyFill="1" applyAlignment="1">
      <alignment vertical="top"/>
    </xf>
    <xf numFmtId="0" fontId="0" fillId="1956" borderId="0" xfId="0" applyFill="1" applyAlignment="1">
      <alignment vertical="top"/>
    </xf>
    <xf numFmtId="0" fontId="0" fillId="1731" borderId="0" xfId="0" applyFill="1" applyAlignment="1">
      <alignment vertical="top"/>
    </xf>
    <xf numFmtId="0" fontId="0" fillId="1723" borderId="0" xfId="0" applyFill="1" applyAlignment="1">
      <alignment vertical="top"/>
    </xf>
    <xf numFmtId="0" fontId="0" fillId="1737" borderId="0" xfId="0" applyFill="1" applyAlignment="1">
      <alignment vertical="top"/>
    </xf>
    <xf numFmtId="0" fontId="0" fillId="314" borderId="0" xfId="0" applyFill="1" applyAlignment="1">
      <alignment vertical="top"/>
    </xf>
    <xf numFmtId="0" fontId="0" fillId="253" borderId="0" xfId="0" applyFill="1" applyAlignment="1">
      <alignment vertical="top"/>
    </xf>
    <xf numFmtId="0" fontId="0" fillId="432" borderId="0" xfId="0" applyFill="1" applyAlignment="1">
      <alignment vertical="top"/>
    </xf>
    <xf numFmtId="0" fontId="0" fillId="1198" borderId="0" xfId="0" applyFill="1" applyAlignment="1">
      <alignment vertical="top"/>
    </xf>
    <xf numFmtId="0" fontId="0" fillId="1084" borderId="0" xfId="0" applyFill="1" applyAlignment="1">
      <alignment vertical="top"/>
    </xf>
    <xf numFmtId="0" fontId="0" fillId="1693" borderId="0" xfId="0" applyFill="1" applyAlignment="1">
      <alignment vertical="top"/>
    </xf>
    <xf numFmtId="0" fontId="0" fillId="2040" borderId="0" xfId="0" applyFill="1" applyAlignment="1">
      <alignment vertical="top"/>
    </xf>
    <xf numFmtId="0" fontId="0" fillId="1543" borderId="0" xfId="0" applyFill="1" applyAlignment="1">
      <alignment vertical="top"/>
    </xf>
    <xf numFmtId="0" fontId="0" fillId="1338" borderId="0" xfId="0" applyFill="1" applyAlignment="1">
      <alignment vertical="top"/>
    </xf>
    <xf numFmtId="0" fontId="0" fillId="1263" borderId="0" xfId="0" applyFill="1" applyAlignment="1">
      <alignment vertical="top"/>
    </xf>
    <xf numFmtId="0" fontId="0" fillId="1679" borderId="0" xfId="0" applyFill="1" applyAlignment="1">
      <alignment vertical="top"/>
    </xf>
    <xf numFmtId="0" fontId="0" fillId="2065" borderId="0" xfId="0" applyFill="1" applyAlignment="1">
      <alignment vertical="top"/>
    </xf>
    <xf numFmtId="0" fontId="0" fillId="1936" borderId="0" xfId="0" applyFill="1" applyAlignment="1">
      <alignment vertical="top"/>
    </xf>
    <xf numFmtId="0" fontId="0" fillId="1259" borderId="0" xfId="0" applyFill="1" applyAlignment="1">
      <alignment vertical="top"/>
    </xf>
    <xf numFmtId="0" fontId="0" fillId="1222" borderId="0" xfId="0" applyFill="1" applyAlignment="1">
      <alignment vertical="top"/>
    </xf>
    <xf numFmtId="0" fontId="0" fillId="1127" borderId="0" xfId="0" applyFill="1" applyAlignment="1">
      <alignment vertical="top"/>
    </xf>
    <xf numFmtId="0" fontId="0" fillId="1096" borderId="0" xfId="0" applyFill="1" applyAlignment="1">
      <alignment vertical="top"/>
    </xf>
    <xf numFmtId="0" fontId="0" fillId="607" borderId="0" xfId="0" applyFill="1" applyAlignment="1">
      <alignment vertical="top"/>
    </xf>
    <xf numFmtId="0" fontId="0" fillId="1868" borderId="0" xfId="0" applyFill="1" applyAlignment="1">
      <alignment vertical="top"/>
    </xf>
    <xf numFmtId="0" fontId="0" fillId="1859" borderId="0" xfId="0" applyFill="1" applyAlignment="1">
      <alignment vertical="top"/>
    </xf>
    <xf numFmtId="0" fontId="0" fillId="1678" borderId="0" xfId="0" applyFill="1" applyAlignment="1">
      <alignment vertical="top"/>
    </xf>
    <xf numFmtId="0" fontId="0" fillId="1697" borderId="0" xfId="0" applyFill="1" applyAlignment="1">
      <alignment vertical="top"/>
    </xf>
    <xf numFmtId="0" fontId="0" fillId="1958" borderId="0" xfId="0" applyFill="1" applyAlignment="1">
      <alignment vertical="top"/>
    </xf>
    <xf numFmtId="0" fontId="0" fillId="1623" borderId="0" xfId="0" applyFill="1" applyAlignment="1">
      <alignment vertical="top"/>
    </xf>
    <xf numFmtId="0" fontId="0" fillId="581" borderId="0" xfId="0" applyFill="1" applyAlignment="1">
      <alignment vertical="top"/>
    </xf>
    <xf numFmtId="0" fontId="0" fillId="590" borderId="0" xfId="0" applyFill="1" applyAlignment="1">
      <alignment vertical="top"/>
    </xf>
    <xf numFmtId="0" fontId="0" fillId="2039" borderId="0" xfId="0" applyFill="1" applyAlignment="1">
      <alignment vertical="top"/>
    </xf>
    <xf numFmtId="0" fontId="0" fillId="1887" borderId="0" xfId="0" applyFill="1" applyAlignment="1">
      <alignment vertical="top"/>
    </xf>
    <xf numFmtId="0" fontId="0" fillId="1631" borderId="0" xfId="0" applyFill="1" applyAlignment="1">
      <alignment vertical="top"/>
    </xf>
    <xf numFmtId="0" fontId="0" fillId="1596" borderId="0" xfId="0" applyFill="1" applyAlignment="1">
      <alignment vertical="top"/>
    </xf>
    <xf numFmtId="0" fontId="0" fillId="584" borderId="0" xfId="0" applyFill="1" applyAlignment="1">
      <alignment vertical="top"/>
    </xf>
    <xf numFmtId="0" fontId="0" fillId="1267" borderId="0" xfId="0" applyFill="1" applyAlignment="1">
      <alignment vertical="top"/>
    </xf>
    <xf numFmtId="0" fontId="0" fillId="1187" borderId="0" xfId="0" applyFill="1" applyAlignment="1">
      <alignment vertical="top"/>
    </xf>
    <xf numFmtId="0" fontId="0" fillId="558" borderId="0" xfId="0" applyFill="1" applyAlignment="1">
      <alignment vertical="top"/>
    </xf>
    <xf numFmtId="0" fontId="0" fillId="1471" borderId="0" xfId="0" applyFill="1" applyAlignment="1">
      <alignment vertical="top"/>
    </xf>
    <xf numFmtId="0" fontId="0" fillId="2164" borderId="0" xfId="0" applyFill="1" applyAlignment="1">
      <alignment vertical="top"/>
    </xf>
    <xf numFmtId="0" fontId="0" fillId="2124" borderId="0" xfId="0" applyFill="1" applyAlignment="1">
      <alignment vertical="top"/>
    </xf>
    <xf numFmtId="0" fontId="0" fillId="1283" borderId="0" xfId="0" applyFill="1" applyAlignment="1">
      <alignment vertical="top"/>
    </xf>
    <xf numFmtId="0" fontId="0" fillId="582" borderId="0" xfId="0" applyFill="1" applyAlignment="1">
      <alignment vertical="top"/>
    </xf>
    <xf numFmtId="0" fontId="0" fillId="589" borderId="0" xfId="0" applyFill="1" applyAlignment="1">
      <alignment vertical="top"/>
    </xf>
    <xf numFmtId="0" fontId="0" fillId="1256" borderId="0" xfId="0" applyFill="1" applyAlignment="1">
      <alignment vertical="top"/>
    </xf>
    <xf numFmtId="0" fontId="0" fillId="1204" borderId="0" xfId="0" applyFill="1" applyAlignment="1">
      <alignment vertical="top"/>
    </xf>
    <xf numFmtId="0" fontId="0" fillId="1190" borderId="0" xfId="0" applyFill="1" applyAlignment="1">
      <alignment vertical="top"/>
    </xf>
    <xf numFmtId="0" fontId="0" fillId="1473" borderId="0" xfId="0" applyFill="1" applyAlignment="1">
      <alignment vertical="top"/>
    </xf>
    <xf numFmtId="0" fontId="0" fillId="2155" borderId="0" xfId="0" applyFill="1" applyAlignment="1">
      <alignment vertical="top"/>
    </xf>
    <xf numFmtId="0" fontId="0" fillId="1434" borderId="0" xfId="0" applyFill="1" applyAlignment="1">
      <alignment vertical="top"/>
    </xf>
    <xf numFmtId="0" fontId="0" fillId="348" borderId="0" xfId="0" applyFill="1" applyAlignment="1">
      <alignment vertical="top"/>
    </xf>
    <xf numFmtId="0" fontId="0" fillId="286" borderId="0" xfId="0" applyFill="1" applyAlignment="1">
      <alignment vertical="top"/>
    </xf>
    <xf numFmtId="0" fontId="0" fillId="2184" borderId="0" xfId="0" applyFill="1" applyAlignment="1">
      <alignment vertical="top"/>
    </xf>
    <xf numFmtId="0" fontId="0" fillId="1334" borderId="0" xfId="0" applyFill="1" applyAlignment="1">
      <alignment vertical="top"/>
    </xf>
    <xf numFmtId="0" fontId="0" fillId="1094" borderId="0" xfId="0" applyFill="1" applyAlignment="1">
      <alignment vertical="top"/>
    </xf>
    <xf numFmtId="0" fontId="0" fillId="1202" borderId="0" xfId="0" applyFill="1" applyAlignment="1">
      <alignment vertical="top"/>
    </xf>
    <xf numFmtId="0" fontId="0" fillId="1133" borderId="0" xfId="0" applyFill="1" applyAlignment="1">
      <alignment vertical="top"/>
    </xf>
    <xf numFmtId="0" fontId="0" fillId="1780" borderId="0" xfId="0" applyFill="1" applyAlignment="1">
      <alignment vertical="top"/>
    </xf>
    <xf numFmtId="0" fontId="0" fillId="1472" borderId="0" xfId="0" applyFill="1" applyAlignment="1">
      <alignment vertical="top"/>
    </xf>
    <xf numFmtId="0" fontId="0" fillId="344" borderId="0" xfId="0" applyFill="1" applyAlignment="1">
      <alignment vertical="top"/>
    </xf>
    <xf numFmtId="0" fontId="0" fillId="448" borderId="0" xfId="0" applyFill="1" applyAlignment="1">
      <alignment vertical="top"/>
    </xf>
    <xf numFmtId="0" fontId="0" fillId="1286" borderId="0" xfId="0" applyFill="1" applyAlignment="1">
      <alignment vertical="top"/>
    </xf>
    <xf numFmtId="0" fontId="0" fillId="588" borderId="0" xfId="0" applyFill="1" applyAlignment="1">
      <alignment vertical="top"/>
    </xf>
    <xf numFmtId="0" fontId="0" fillId="2002" borderId="0" xfId="0" applyFill="1" applyAlignment="1">
      <alignment vertical="top"/>
    </xf>
    <xf numFmtId="0" fontId="0" fillId="1630" borderId="0" xfId="0" applyFill="1" applyAlignment="1">
      <alignment vertical="top"/>
    </xf>
    <xf numFmtId="0" fontId="0" fillId="315" borderId="0" xfId="0" applyFill="1" applyAlignment="1">
      <alignment vertical="top"/>
    </xf>
    <xf numFmtId="0" fontId="0" fillId="269" borderId="0" xfId="0" applyFill="1" applyAlignment="1">
      <alignment vertical="top"/>
    </xf>
    <xf numFmtId="0" fontId="0" fillId="263" borderId="0" xfId="0" applyFill="1" applyAlignment="1">
      <alignment vertical="top"/>
    </xf>
    <xf numFmtId="0" fontId="0" fillId="716" borderId="0" xfId="0" applyFill="1" applyAlignment="1">
      <alignment vertical="top"/>
    </xf>
    <xf numFmtId="0" fontId="0" fillId="605" borderId="0" xfId="0" applyFill="1" applyAlignment="1">
      <alignment vertical="top"/>
    </xf>
    <xf numFmtId="0" fontId="0" fillId="1200" borderId="0" xfId="0" applyFill="1" applyAlignment="1">
      <alignment vertical="top"/>
    </xf>
    <xf numFmtId="0" fontId="0" fillId="1794" borderId="0" xfId="0" applyFill="1" applyAlignment="1">
      <alignment vertical="top"/>
    </xf>
    <xf numFmtId="0" fontId="0" fillId="1854" borderId="0" xfId="0" applyFill="1" applyAlignment="1">
      <alignment vertical="top"/>
    </xf>
    <xf numFmtId="0" fontId="0" fillId="1474" borderId="0" xfId="0" applyFill="1" applyAlignment="1">
      <alignment vertical="top"/>
    </xf>
    <xf numFmtId="0" fontId="0" fillId="1542" borderId="0" xfId="0" applyFill="1" applyAlignment="1">
      <alignment vertical="top"/>
    </xf>
    <xf numFmtId="0" fontId="0" fillId="2072" borderId="0" xfId="0" applyFill="1" applyAlignment="1">
      <alignment vertical="top"/>
    </xf>
    <xf numFmtId="0" fontId="0" fillId="2157" borderId="0" xfId="0" applyFill="1" applyAlignment="1">
      <alignment vertical="top"/>
    </xf>
    <xf numFmtId="0" fontId="0" fillId="2165" borderId="0" xfId="0" applyFill="1" applyAlignment="1">
      <alignment vertical="top"/>
    </xf>
    <xf numFmtId="0" fontId="0" fillId="1545" borderId="0" xfId="0" applyFill="1" applyAlignment="1">
      <alignment vertical="top"/>
    </xf>
    <xf numFmtId="0" fontId="0" fillId="2181" borderId="0" xfId="0" applyFill="1" applyAlignment="1">
      <alignment vertical="top"/>
    </xf>
    <xf numFmtId="0" fontId="0" fillId="2186" borderId="0" xfId="0" applyFill="1" applyAlignment="1">
      <alignment vertical="top"/>
    </xf>
    <xf numFmtId="0" fontId="0" fillId="458" borderId="0" xfId="0" applyFill="1" applyAlignment="1">
      <alignment vertical="top"/>
    </xf>
    <xf numFmtId="0" fontId="0" fillId="759" borderId="0" xfId="0" applyFill="1" applyAlignment="1">
      <alignment vertical="top"/>
    </xf>
    <xf numFmtId="0" fontId="0" fillId="1090" borderId="0" xfId="0" applyFill="1" applyAlignment="1">
      <alignment vertical="top"/>
    </xf>
    <xf numFmtId="0" fontId="0" fillId="2170" borderId="0" xfId="0" applyFill="1" applyAlignment="1">
      <alignment vertical="top"/>
    </xf>
    <xf numFmtId="0" fontId="0" fillId="294" borderId="0" xfId="0" applyFill="1" applyAlignment="1">
      <alignment vertical="top"/>
    </xf>
    <xf numFmtId="0" fontId="0" fillId="1913" borderId="0" xfId="0" applyFill="1" applyAlignment="1">
      <alignment vertical="top"/>
    </xf>
    <xf numFmtId="0" fontId="0" fillId="267" borderId="0" xfId="0" applyFill="1" applyAlignment="1">
      <alignment vertical="top"/>
    </xf>
    <xf numFmtId="0" fontId="0" fillId="254" borderId="0" xfId="0" applyFill="1" applyAlignment="1">
      <alignment vertical="top"/>
    </xf>
    <xf numFmtId="0" fontId="0" fillId="1394" borderId="0" xfId="0" applyFill="1" applyAlignment="1">
      <alignment vertical="top"/>
    </xf>
    <xf numFmtId="0" fontId="0" fillId="358" borderId="0" xfId="0" applyFill="1" applyAlignment="1">
      <alignment vertical="top"/>
    </xf>
    <xf numFmtId="0" fontId="0" fillId="1220" borderId="0" xfId="0" applyFill="1" applyAlignment="1">
      <alignment vertical="top"/>
    </xf>
    <xf numFmtId="0" fontId="0" fillId="1221" borderId="0" xfId="0" applyFill="1" applyAlignment="1">
      <alignment vertical="top"/>
    </xf>
    <xf numFmtId="0" fontId="0" fillId="1261" borderId="0" xfId="0" applyFill="1" applyAlignment="1">
      <alignment vertical="top"/>
    </xf>
    <xf numFmtId="0" fontId="0" fillId="1269" borderId="0" xfId="0" applyFill="1" applyAlignment="1">
      <alignment vertical="top"/>
    </xf>
    <xf numFmtId="0" fontId="0" fillId="591" borderId="0" xfId="0" applyFill="1" applyAlignment="1">
      <alignment vertical="top"/>
    </xf>
    <xf numFmtId="0" fontId="0" fillId="1132" borderId="0" xfId="0" applyFill="1" applyAlignment="1">
      <alignment vertical="top"/>
    </xf>
    <xf numFmtId="0" fontId="0" fillId="1192" borderId="0" xfId="0" applyFill="1" applyAlignment="1">
      <alignment vertical="top"/>
    </xf>
    <xf numFmtId="0" fontId="0" fillId="2005" borderId="0" xfId="0" applyFill="1" applyAlignment="1">
      <alignment vertical="top"/>
    </xf>
    <xf numFmtId="0" fontId="0" fillId="1624" borderId="0" xfId="0" applyFill="1" applyAlignment="1">
      <alignment vertical="top"/>
    </xf>
    <xf numFmtId="0" fontId="0" fillId="349" borderId="0" xfId="0" applyFill="1" applyAlignment="1">
      <alignment vertical="top"/>
    </xf>
    <xf numFmtId="0" fontId="0" fillId="449" borderId="0" xfId="0" applyFill="1" applyAlignment="1">
      <alignment vertical="top"/>
    </xf>
    <xf numFmtId="0" fontId="0" fillId="2048" borderId="0" xfId="0" applyFill="1" applyAlignment="1">
      <alignment vertical="top"/>
    </xf>
    <xf numFmtId="0" fontId="0" fillId="2043" borderId="0" xfId="0" applyFill="1" applyAlignment="1">
      <alignment vertical="top"/>
    </xf>
    <xf numFmtId="0" fontId="0" fillId="1963" borderId="0" xfId="0" applyFill="1" applyAlignment="1">
      <alignment vertical="top"/>
    </xf>
    <xf numFmtId="0" fontId="0" fillId="1888" borderId="0" xfId="0" applyFill="1" applyAlignment="1">
      <alignment vertical="top"/>
    </xf>
    <xf numFmtId="0" fontId="0" fillId="1453" borderId="0" xfId="0" applyFill="1" applyAlignment="1">
      <alignment vertical="top"/>
    </xf>
    <xf numFmtId="0" fontId="0" fillId="1404" borderId="0" xfId="0" applyFill="1" applyAlignment="1">
      <alignment vertical="top"/>
    </xf>
    <xf numFmtId="0" fontId="0" fillId="580" borderId="0" xfId="0" applyFill="1" applyAlignment="1">
      <alignment vertical="top"/>
    </xf>
    <xf numFmtId="0" fontId="0" fillId="599" borderId="0" xfId="0" applyFill="1" applyAlignment="1">
      <alignment vertical="top"/>
    </xf>
    <xf numFmtId="0" fontId="0" fillId="1097" borderId="0" xfId="0" applyFill="1" applyAlignment="1">
      <alignment vertical="top"/>
    </xf>
    <xf numFmtId="0" fontId="0" fillId="911" borderId="0" xfId="0" applyFill="1" applyAlignment="1">
      <alignment vertical="top"/>
    </xf>
    <xf numFmtId="0" fontId="0" fillId="1960" borderId="0" xfId="0" applyFill="1" applyAlignment="1">
      <alignment vertical="top"/>
    </xf>
    <xf numFmtId="0" fontId="0" fillId="1403" borderId="0" xfId="0" applyFill="1" applyAlignment="1">
      <alignment vertical="top"/>
    </xf>
    <xf numFmtId="0" fontId="0" fillId="2003" borderId="0" xfId="0" applyFill="1" applyAlignment="1">
      <alignment vertical="top"/>
    </xf>
    <xf numFmtId="0" fontId="0" fillId="2000" borderId="0" xfId="0" applyFill="1" applyAlignment="1">
      <alignment vertical="top"/>
    </xf>
    <xf numFmtId="0" fontId="0" fillId="2001" borderId="0" xfId="0" applyFill="1" applyAlignment="1">
      <alignment vertical="top"/>
    </xf>
    <xf numFmtId="0" fontId="0" fillId="1738" borderId="0" xfId="0" applyFill="1" applyAlignment="1">
      <alignment vertical="top"/>
    </xf>
    <xf numFmtId="0" fontId="0" fillId="1435" borderId="0" xfId="0" applyFill="1" applyAlignment="1">
      <alignment vertical="top"/>
    </xf>
    <xf numFmtId="0" fontId="0" fillId="2191" borderId="0" xfId="0" applyFill="1" applyAlignment="1">
      <alignment vertical="top"/>
    </xf>
    <xf numFmtId="0" fontId="0" fillId="1288" borderId="0" xfId="0" applyFill="1" applyAlignment="1">
      <alignment vertical="top"/>
    </xf>
    <xf numFmtId="0" fontId="0" fillId="1129" borderId="0" xfId="0" applyFill="1" applyAlignment="1">
      <alignment vertical="top"/>
    </xf>
    <xf numFmtId="0" fontId="0" fillId="606" borderId="0" xfId="0" applyFill="1" applyAlignment="1">
      <alignment vertical="top"/>
    </xf>
    <xf numFmtId="0" fontId="0" fillId="1135" borderId="0" xfId="0" applyFill="1" applyAlignment="1">
      <alignment vertical="top"/>
    </xf>
    <xf numFmtId="0" fontId="0" fillId="1085" borderId="0" xfId="0" applyFill="1" applyAlignment="1">
      <alignment vertical="top"/>
    </xf>
    <xf numFmtId="0" fontId="0" fillId="2037" borderId="0" xfId="0" applyFill="1" applyAlignment="1">
      <alignment vertical="top"/>
    </xf>
    <xf numFmtId="0" fontId="0" fillId="2073" borderId="0" xfId="0" applyFill="1" applyAlignment="1">
      <alignment vertical="top"/>
    </xf>
    <xf numFmtId="0" fontId="0" fillId="466" borderId="0" xfId="0" applyFill="1" applyAlignment="1">
      <alignment vertical="top"/>
    </xf>
    <xf numFmtId="0" fontId="0" fillId="1860" borderId="0" xfId="0" applyFill="1" applyAlignment="1">
      <alignment vertical="top"/>
    </xf>
    <xf numFmtId="0" fontId="0" fillId="2075" borderId="0" xfId="0" applyFill="1" applyAlignment="1">
      <alignment vertical="top"/>
    </xf>
    <xf numFmtId="0" fontId="0" fillId="1480" borderId="0" xfId="0" applyFill="1" applyAlignment="1">
      <alignment vertical="top"/>
    </xf>
    <xf numFmtId="0" fontId="0" fillId="1959" borderId="0" xfId="0" applyFill="1" applyAlignment="1">
      <alignment vertical="top"/>
    </xf>
    <xf numFmtId="0" fontId="0" fillId="1733" borderId="0" xfId="0" applyFill="1" applyAlignment="1">
      <alignment vertical="top"/>
    </xf>
    <xf numFmtId="0" fontId="0" fillId="2192" borderId="0" xfId="0" applyFill="1" applyAlignment="1">
      <alignment vertical="top"/>
    </xf>
    <xf numFmtId="0" fontId="0" fillId="2131" borderId="0" xfId="0" applyFill="1" applyAlignment="1">
      <alignment vertical="top"/>
    </xf>
    <xf numFmtId="0" fontId="0" fillId="1284" borderId="0" xfId="0" applyFill="1" applyAlignment="1">
      <alignment vertical="top"/>
    </xf>
    <xf numFmtId="0" fontId="0" fillId="441" borderId="0" xfId="0" applyFill="1" applyAlignment="1">
      <alignment vertical="top"/>
    </xf>
    <xf numFmtId="0" fontId="0" fillId="1287" borderId="0" xfId="0" applyFill="1" applyAlignment="1">
      <alignment vertical="top"/>
    </xf>
    <xf numFmtId="0" fontId="0" fillId="1268" borderId="0" xfId="0" applyFill="1" applyAlignment="1">
      <alignment vertical="top"/>
    </xf>
    <xf numFmtId="0" fontId="0" fillId="1134" borderId="0" xfId="0" applyFill="1" applyAlignment="1">
      <alignment vertical="top"/>
    </xf>
    <xf numFmtId="0" fontId="0" fillId="2044" borderId="0" xfId="0" applyFill="1" applyAlignment="1">
      <alignment vertical="top"/>
    </xf>
    <xf numFmtId="0" fontId="0" fillId="2038" borderId="0" xfId="0" applyFill="1" applyAlignment="1">
      <alignment vertical="top"/>
    </xf>
    <xf numFmtId="0" fontId="0" fillId="1598" borderId="0" xfId="0" applyFill="1" applyAlignment="1">
      <alignment vertical="top"/>
    </xf>
    <xf numFmtId="0" fontId="0" fillId="1544" borderId="0" xfId="0" applyFill="1" applyAlignment="1">
      <alignment vertical="top"/>
    </xf>
    <xf numFmtId="0" fontId="0" fillId="723" borderId="0" xfId="0" applyFill="1" applyAlignment="1">
      <alignment vertical="top"/>
    </xf>
    <xf numFmtId="0" fontId="0" fillId="1643" borderId="0" xfId="0" applyFill="1" applyAlignment="1">
      <alignment vertical="top"/>
    </xf>
    <xf numFmtId="0" fontId="0" fillId="1965" borderId="0" xfId="0" applyFill="1" applyAlignment="1">
      <alignment vertical="top"/>
    </xf>
    <xf numFmtId="0" fontId="0" fillId="347" borderId="0" xfId="0" applyFill="1" applyAlignment="1">
      <alignment vertical="top"/>
    </xf>
    <xf numFmtId="0" fontId="0" fillId="1375" borderId="0" xfId="0" applyFill="1" applyAlignment="1">
      <alignment vertical="top"/>
    </xf>
    <xf numFmtId="0" fontId="0" fillId="1092" borderId="0" xfId="0" applyFill="1" applyAlignment="1">
      <alignment vertical="top"/>
    </xf>
    <xf numFmtId="0" fontId="0" fillId="1861" borderId="0" xfId="0" applyFill="1" applyAlignment="1">
      <alignment vertical="top"/>
    </xf>
    <xf numFmtId="0" fontId="0" fillId="1501" borderId="0" xfId="0" applyFill="1" applyAlignment="1">
      <alignment vertical="top"/>
    </xf>
    <xf numFmtId="0" fontId="0" fillId="1997" borderId="0" xfId="0" applyFill="1" applyAlignment="1">
      <alignment vertical="top"/>
    </xf>
    <xf numFmtId="0" fontId="0" fillId="2156" borderId="0" xfId="0" applyFill="1" applyAlignment="1">
      <alignment vertical="top"/>
    </xf>
    <xf numFmtId="0" fontId="0" fillId="271" borderId="0" xfId="0" applyFill="1" applyAlignment="1">
      <alignment vertical="top"/>
    </xf>
    <xf numFmtId="0" fontId="0" fillId="1372" borderId="0" xfId="0" applyFill="1" applyAlignment="1">
      <alignment vertical="top"/>
    </xf>
    <xf numFmtId="0" fontId="0" fillId="1373" borderId="0" xfId="0" applyFill="1" applyAlignment="1">
      <alignment vertical="top"/>
    </xf>
    <xf numFmtId="0" fontId="0" fillId="1203" borderId="0" xfId="0" applyFill="1" applyAlignment="1">
      <alignment vertical="top"/>
    </xf>
    <xf numFmtId="0" fontId="0" fillId="1099" borderId="0" xfId="0" applyFill="1" applyAlignment="1">
      <alignment vertical="top"/>
    </xf>
    <xf numFmtId="0" fontId="0" fillId="82" borderId="0" xfId="0" applyFill="1" applyAlignment="1">
      <alignment vertical="top"/>
    </xf>
    <xf numFmtId="0" fontId="0" fillId="1093" borderId="0" xfId="0" applyFill="1" applyAlignment="1">
      <alignment vertical="top"/>
    </xf>
    <xf numFmtId="0" fontId="0" fillId="1855" borderId="0" xfId="0" applyFill="1" applyAlignment="1">
      <alignment vertical="top"/>
    </xf>
    <xf numFmtId="0" fontId="0" fillId="2004" borderId="0" xfId="0" applyFill="1" applyAlignment="1">
      <alignment vertical="top"/>
    </xf>
    <xf numFmtId="0" fontId="0" fillId="1684" borderId="0" xfId="0" applyFill="1" applyAlignment="1">
      <alignment vertical="top"/>
    </xf>
    <xf numFmtId="0" fontId="0" fillId="1717" borderId="0" xfId="0" applyFill="1" applyAlignment="1">
      <alignment vertical="top"/>
    </xf>
    <xf numFmtId="0" fontId="0" fillId="1629" borderId="0" xfId="0" applyFill="1" applyAlignment="1">
      <alignment vertical="top"/>
    </xf>
    <xf numFmtId="0" fontId="0" fillId="1971" borderId="0" xfId="0" applyFill="1" applyAlignment="1">
      <alignment vertical="top"/>
    </xf>
    <xf numFmtId="0" fontId="0" fillId="1964" borderId="0" xfId="0" applyFill="1" applyAlignment="1">
      <alignment vertical="top"/>
    </xf>
    <xf numFmtId="0" fontId="0" fillId="1445" borderId="0" xfId="0" applyFill="1" applyAlignment="1">
      <alignment vertical="top"/>
    </xf>
    <xf numFmtId="0" fontId="0" fillId="346" borderId="0" xfId="0" applyFill="1" applyAlignment="1">
      <alignment vertical="top"/>
    </xf>
    <xf numFmtId="0" fontId="0" fillId="1285" borderId="0" xfId="0" applyFill="1" applyAlignment="1">
      <alignment vertical="top"/>
    </xf>
    <xf numFmtId="0" fontId="0" fillId="1370" borderId="0" xfId="0" applyFill="1" applyAlignment="1">
      <alignment vertical="top"/>
    </xf>
    <xf numFmtId="0" fontId="0" fillId="2066" borderId="0" xfId="0" applyFill="1" applyAlignment="1">
      <alignment vertical="top"/>
    </xf>
    <xf numFmtId="0" fontId="0" fillId="2033" borderId="0" xfId="0" applyFill="1" applyAlignment="1">
      <alignment vertical="top"/>
    </xf>
    <xf numFmtId="0" fontId="0" fillId="2158" borderId="0" xfId="0" applyFill="1" applyAlignment="1">
      <alignment vertical="top"/>
    </xf>
    <xf numFmtId="0" fontId="0" fillId="2188" borderId="0" xfId="0" applyFill="1" applyAlignment="1">
      <alignment vertical="top"/>
    </xf>
    <xf numFmtId="0" fontId="0" fillId="1335" borderId="0" xfId="0" applyFill="1" applyAlignment="1">
      <alignment vertical="top"/>
    </xf>
    <xf numFmtId="0" fontId="0" fillId="2193" borderId="0" xfId="0" applyFill="1" applyAlignment="1">
      <alignment vertical="top"/>
    </xf>
    <xf numFmtId="0" fontId="0" fillId="440" borderId="0" xfId="0" applyFill="1" applyAlignment="1">
      <alignment vertical="top"/>
    </xf>
    <xf numFmtId="0" fontId="0" fillId="567" borderId="0" xfId="0" applyFill="1" applyAlignment="1">
      <alignment vertical="top"/>
    </xf>
    <xf numFmtId="0" fontId="0" fillId="1290" borderId="0" xfId="0" applyFill="1" applyAlignment="1">
      <alignment vertical="top"/>
    </xf>
    <xf numFmtId="0" fontId="0" fillId="989" borderId="0" xfId="0" applyFill="1" applyAlignment="1">
      <alignment vertical="top"/>
    </xf>
    <xf numFmtId="0" fontId="0" fillId="1962" borderId="0" xfId="0" applyFill="1" applyAlignment="1">
      <alignment vertical="top"/>
    </xf>
    <xf numFmtId="0" fontId="0" fillId="1625" borderId="0" xfId="0" applyFill="1" applyAlignment="1">
      <alignment vertical="top"/>
    </xf>
    <xf numFmtId="0" fontId="0" fillId="1452" borderId="0" xfId="0" applyFill="1" applyAlignment="1">
      <alignment vertical="top"/>
    </xf>
    <xf numFmtId="0" fontId="0" fillId="2182" borderId="0" xfId="0" applyFill="1" applyAlignment="1">
      <alignment vertical="top"/>
    </xf>
    <xf numFmtId="0" fontId="0" fillId="84" borderId="0" xfId="0" applyFill="1" applyAlignment="1">
      <alignment vertical="top"/>
    </xf>
    <xf numFmtId="0" fontId="0" fillId="609" borderId="0" xfId="0" applyFill="1" applyAlignment="1">
      <alignment vertical="top"/>
    </xf>
    <xf numFmtId="0" fontId="0" fillId="1814" borderId="0" xfId="0" applyFill="1" applyAlignment="1">
      <alignment vertical="top"/>
    </xf>
    <xf numFmtId="0" fontId="0" fillId="2067" borderId="0" xfId="0" applyFill="1" applyAlignment="1">
      <alignment vertical="top"/>
    </xf>
    <xf numFmtId="0" fontId="0" fillId="1475" borderId="0" xfId="0" applyFill="1" applyAlignment="1">
      <alignment vertical="top"/>
    </xf>
    <xf numFmtId="0" fontId="0" fillId="1966" borderId="0" xfId="0" applyFill="1" applyAlignment="1">
      <alignment vertical="top"/>
    </xf>
    <xf numFmtId="0" fontId="0" fillId="316" borderId="0" xfId="0" applyFill="1" applyAlignment="1">
      <alignment vertical="top"/>
    </xf>
    <xf numFmtId="0" fontId="0" fillId="374" borderId="0" xfId="0" applyFill="1" applyAlignment="1">
      <alignment vertical="top"/>
    </xf>
    <xf numFmtId="0" fontId="0" fillId="456" borderId="0" xfId="0" applyFill="1" applyAlignment="1">
      <alignment vertical="top"/>
    </xf>
    <xf numFmtId="0" fontId="0" fillId="1636" borderId="0" xfId="0" applyFill="1" applyAlignment="1">
      <alignment vertical="top"/>
    </xf>
    <xf numFmtId="0" fontId="0" fillId="1899" borderId="0" xfId="0" applyFill="1" applyAlignment="1">
      <alignment vertical="top"/>
    </xf>
    <xf numFmtId="0" fontId="0" fillId="1486" borderId="0" xfId="0" applyFill="1" applyAlignment="1">
      <alignment vertical="top"/>
    </xf>
    <xf numFmtId="0" fontId="0" fillId="334" borderId="0" xfId="0" applyFill="1" applyAlignment="1">
      <alignment vertical="top"/>
    </xf>
    <xf numFmtId="0" fontId="0" fillId="451" borderId="0" xfId="0" applyFill="1" applyAlignment="1">
      <alignment vertical="top"/>
    </xf>
    <xf numFmtId="0" fontId="0" fillId="1293" borderId="0" xfId="0" applyFill="1" applyAlignment="1">
      <alignment vertical="top"/>
    </xf>
    <xf numFmtId="0" fontId="0" fillId="443" borderId="0" xfId="0" applyFill="1" applyAlignment="1">
      <alignment vertical="top"/>
    </xf>
    <xf numFmtId="0" fontId="0" fillId="1136" borderId="0" xfId="0" applyFill="1" applyAlignment="1">
      <alignment vertical="top"/>
    </xf>
    <xf numFmtId="0" fontId="0" fillId="1547" borderId="0" xfId="0" applyFill="1" applyAlignment="1">
      <alignment vertical="top"/>
    </xf>
    <xf numFmtId="0" fontId="0" fillId="1546" borderId="0" xfId="0" applyFill="1" applyAlignment="1">
      <alignment vertical="top"/>
    </xf>
    <xf numFmtId="0" fontId="0" fillId="1897" borderId="0" xfId="0" applyFill="1" applyAlignment="1">
      <alignment vertical="top"/>
    </xf>
    <xf numFmtId="0" fontId="0" fillId="1454" borderId="0" xfId="0" applyFill="1" applyAlignment="1">
      <alignment vertical="top"/>
    </xf>
    <xf numFmtId="0" fontId="0" fillId="2189" borderId="0" xfId="0" applyFill="1" applyAlignment="1">
      <alignment vertical="top"/>
    </xf>
    <xf numFmtId="0" fontId="0" fillId="592" borderId="0" xfId="0" applyFill="1" applyAlignment="1">
      <alignment vertical="top"/>
    </xf>
    <xf numFmtId="0" fontId="0" fillId="1767" borderId="0" xfId="0" applyFill="1" applyAlignment="1">
      <alignment vertical="top"/>
    </xf>
    <xf numFmtId="0" fontId="0" fillId="2006" borderId="0" xfId="0" applyFill="1" applyAlignment="1">
      <alignment vertical="top"/>
    </xf>
    <xf numFmtId="0" fontId="0" fillId="1949" borderId="0" xfId="0" applyFill="1" applyAlignment="1">
      <alignment vertical="top"/>
    </xf>
    <xf numFmtId="0" fontId="0" fillId="1446" borderId="0" xfId="0" applyFill="1" applyAlignment="1">
      <alignment vertical="top"/>
    </xf>
    <xf numFmtId="0" fontId="0" fillId="1326" borderId="0" xfId="0" applyFill="1" applyAlignment="1">
      <alignment vertical="top"/>
    </xf>
    <xf numFmtId="0" fontId="0" fillId="439" borderId="0" xfId="0" applyFill="1" applyAlignment="1">
      <alignment vertical="top"/>
    </xf>
    <xf numFmtId="0" fontId="0" fillId="438" borderId="0" xfId="0" applyFill="1" applyAlignment="1">
      <alignment vertical="top"/>
    </xf>
    <xf numFmtId="0" fontId="0" fillId="1095" borderId="0" xfId="0" applyFill="1" applyAlignment="1">
      <alignment vertical="top"/>
    </xf>
    <xf numFmtId="0" fontId="0" fillId="1101" borderId="0" xfId="0" applyFill="1" applyAlignment="1">
      <alignment vertical="top"/>
    </xf>
    <xf numFmtId="0" fontId="0" fillId="2052" borderId="0" xfId="0" applyFill="1" applyAlignment="1">
      <alignment vertical="top"/>
    </xf>
    <xf numFmtId="0" fontId="0" fillId="1685" borderId="0" xfId="0" applyFill="1" applyAlignment="1">
      <alignment vertical="top"/>
    </xf>
    <xf numFmtId="0" fontId="0" fillId="1967" borderId="0" xfId="0" applyFill="1" applyAlignment="1">
      <alignment vertical="top"/>
    </xf>
    <xf numFmtId="0" fontId="0" fillId="1961" borderId="0" xfId="0" applyFill="1" applyAlignment="1">
      <alignment vertical="top"/>
    </xf>
    <xf numFmtId="0" fontId="0" fillId="1289" borderId="0" xfId="0" applyFill="1" applyAlignment="1">
      <alignment vertical="top"/>
    </xf>
    <xf numFmtId="0" fontId="0" fillId="1257" borderId="0" xfId="0" applyFill="1" applyAlignment="1">
      <alignment vertical="top"/>
    </xf>
    <xf numFmtId="0" fontId="0" fillId="1510" borderId="0" xfId="0" applyFill="1" applyAlignment="1">
      <alignment vertical="top"/>
    </xf>
    <xf numFmtId="0" fontId="0" fillId="81" borderId="0" xfId="0" applyFill="1" applyAlignment="1">
      <alignment vertical="top"/>
    </xf>
    <xf numFmtId="0" fontId="0" fillId="1734" borderId="0" xfId="0" applyFill="1" applyAlignment="1">
      <alignment vertical="top"/>
    </xf>
    <xf numFmtId="0" fontId="0" fillId="1493" borderId="0" xfId="0" applyFill="1" applyAlignment="1">
      <alignment vertical="top"/>
    </xf>
    <xf numFmtId="0" fontId="0" fillId="2171" borderId="0" xfId="0" applyFill="1" applyAlignment="1">
      <alignment vertical="top"/>
    </xf>
    <xf numFmtId="0" fontId="0" fillId="1914" borderId="0" xfId="0" applyFill="1" applyAlignment="1">
      <alignment vertical="top"/>
    </xf>
    <xf numFmtId="0" fontId="0" fillId="457" borderId="0" xfId="0" applyFill="1" applyAlignment="1">
      <alignment vertical="top"/>
    </xf>
    <xf numFmtId="0" fontId="0" fillId="437" borderId="0" xfId="0" applyFill="1" applyAlignment="1">
      <alignment vertical="top"/>
    </xf>
    <xf numFmtId="0" fontId="0" fillId="1232" borderId="0" xfId="0" applyFill="1" applyAlignment="1">
      <alignment vertical="top"/>
    </xf>
    <xf numFmtId="0" fontId="0" fillId="444" borderId="0" xfId="0" applyFill="1" applyAlignment="1">
      <alignment vertical="top"/>
    </xf>
    <xf numFmtId="0" fontId="0" fillId="594" borderId="0" xfId="0" applyFill="1" applyAlignment="1">
      <alignment vertical="top"/>
    </xf>
    <xf numFmtId="0" fontId="0" fillId="2049" borderId="0" xfId="0" applyFill="1" applyAlignment="1">
      <alignment vertical="top"/>
    </xf>
    <xf numFmtId="0" fontId="0" fillId="1509" borderId="0" xfId="0" applyFill="1" applyAlignment="1">
      <alignment vertical="top"/>
    </xf>
    <xf numFmtId="0" fontId="0" fillId="1828" borderId="0" xfId="0" applyFill="1" applyAlignment="1">
      <alignment vertical="top"/>
    </xf>
    <xf numFmtId="0" fontId="0" fillId="1718" borderId="0" xfId="0" applyFill="1" applyAlignment="1">
      <alignment vertical="top"/>
    </xf>
    <xf numFmtId="0" fontId="0" fillId="1632" borderId="0" xfId="0" applyFill="1" applyAlignment="1">
      <alignment vertical="top"/>
    </xf>
    <xf numFmtId="0" fontId="0" fillId="1413" borderId="0" xfId="0" applyFill="1" applyAlignment="1">
      <alignment vertical="top"/>
    </xf>
    <xf numFmtId="0" fontId="0" fillId="1348" borderId="0" xfId="0" applyFill="1" applyAlignment="1">
      <alignment vertical="top"/>
    </xf>
    <xf numFmtId="0" fontId="0" fillId="361" borderId="0" xfId="0" applyFill="1" applyAlignment="1">
      <alignment vertical="top"/>
    </xf>
    <xf numFmtId="0" fontId="0" fillId="1405" borderId="0" xfId="0" applyFill="1" applyAlignment="1">
      <alignment vertical="top"/>
    </xf>
    <xf numFmtId="0" fontId="0" fillId="333" borderId="0" xfId="0" applyFill="1" applyAlignment="1">
      <alignment vertical="top"/>
    </xf>
    <xf numFmtId="0" fontId="0" fillId="1401" borderId="0" xfId="0" applyFill="1" applyAlignment="1">
      <alignment vertical="top"/>
    </xf>
    <xf numFmtId="0" fontId="0" fillId="1325" borderId="0" xfId="0" applyFill="1" applyAlignment="1">
      <alignment vertical="top"/>
    </xf>
    <xf numFmtId="0" fontId="0" fillId="1224" borderId="0" xfId="0" applyFill="1" applyAlignment="1">
      <alignment vertical="top"/>
    </xf>
    <xf numFmtId="0" fontId="0" fillId="442" borderId="0" xfId="0" applyFill="1" applyAlignment="1">
      <alignment vertical="top"/>
    </xf>
    <xf numFmtId="0" fontId="0" fillId="1383" borderId="0" xfId="0" applyFill="1" applyAlignment="1">
      <alignment vertical="top"/>
    </xf>
    <xf numFmtId="0" fontId="0" fillId="1100" borderId="0" xfId="0" applyFill="1" applyAlignment="1">
      <alignment vertical="top"/>
    </xf>
    <xf numFmtId="0" fontId="0" fillId="2013" borderId="0" xfId="0" applyFill="1" applyAlignment="1">
      <alignment vertical="top"/>
    </xf>
    <xf numFmtId="0" fontId="0" fillId="1698" borderId="0" xfId="0" applyFill="1" applyAlignment="1">
      <alignment vertical="top"/>
    </xf>
    <xf numFmtId="0" fontId="0" fillId="1972" borderId="0" xfId="0" applyFill="1" applyAlignment="1">
      <alignment vertical="top"/>
    </xf>
    <xf numFmtId="0" fontId="0" fillId="1739" borderId="0" xfId="0" applyFill="1" applyAlignment="1">
      <alignment vertical="top"/>
    </xf>
    <xf numFmtId="0" fontId="0" fillId="1400" borderId="0" xfId="0" applyFill="1" applyAlignment="1">
      <alignment vertical="top"/>
    </xf>
    <xf numFmtId="0" fontId="0" fillId="452" borderId="0" xfId="0" applyFill="1" applyAlignment="1">
      <alignment vertical="top"/>
    </xf>
    <xf numFmtId="0" fontId="0" fillId="595" borderId="0" xfId="0" applyFill="1" applyAlignment="1">
      <alignment vertical="top"/>
    </xf>
    <xf numFmtId="0" fontId="0" fillId="1191" borderId="0" xfId="0" applyFill="1" applyAlignment="1">
      <alignment vertical="top"/>
    </xf>
    <xf numFmtId="0" fontId="0" fillId="1727" borderId="0" xfId="0" applyFill="1" applyAlignment="1">
      <alignment vertical="top"/>
    </xf>
    <xf numFmtId="0" fontId="0" fillId="2159" borderId="0" xfId="0" applyFill="1" applyAlignment="1">
      <alignment vertical="top"/>
    </xf>
    <xf numFmtId="0" fontId="0" fillId="2166" borderId="0" xfId="0" applyFill="1" applyAlignment="1">
      <alignment vertical="top"/>
    </xf>
    <xf numFmtId="0" fontId="0" fillId="1340" borderId="0" xfId="0" applyFill="1" applyAlignment="1">
      <alignment vertical="top"/>
    </xf>
    <xf numFmtId="0" fontId="0" fillId="453" borderId="0" xfId="0" applyFill="1" applyAlignment="1">
      <alignment vertical="top"/>
    </xf>
    <xf numFmtId="0" fontId="0" fillId="1376" borderId="0" xfId="0" applyFill="1" applyAlignment="1">
      <alignment vertical="top"/>
    </xf>
    <xf numFmtId="0" fontId="0" fillId="610" borderId="0" xfId="0" applyFill="1" applyAlignment="1">
      <alignment vertical="top"/>
    </xf>
    <xf numFmtId="0" fontId="0" fillId="912" borderId="0" xfId="0" applyFill="1" applyAlignment="1">
      <alignment vertical="top"/>
    </xf>
    <xf numFmtId="0" fontId="0" fillId="1091" borderId="0" xfId="0" applyFill="1" applyAlignment="1">
      <alignment vertical="top"/>
    </xf>
    <xf numFmtId="0" fontId="0" fillId="2053" borderId="0" xfId="0" applyFill="1" applyAlignment="1">
      <alignment vertical="top"/>
    </xf>
    <xf numFmtId="0" fontId="0" fillId="1973" borderId="0" xfId="0" applyFill="1" applyAlignment="1">
      <alignment vertical="top"/>
    </xf>
    <xf numFmtId="0" fontId="0" fillId="1735" borderId="0" xfId="0" applyFill="1" applyAlignment="1">
      <alignment vertical="top"/>
    </xf>
    <xf numFmtId="0" fontId="0" fillId="1436" borderId="0" xfId="0" applyFill="1" applyAlignment="1">
      <alignment vertical="top"/>
    </xf>
    <xf numFmtId="0" fontId="0" fillId="272" borderId="0" xfId="0" applyFill="1" applyAlignment="1">
      <alignment vertical="top"/>
    </xf>
    <xf numFmtId="0" fontId="0" fillId="365" borderId="0" xfId="0" applyFill="1" applyAlignment="1">
      <alignment vertical="top"/>
    </xf>
    <xf numFmtId="0" fontId="0" fillId="1349" borderId="0" xfId="0" applyFill="1" applyAlignment="1">
      <alignment vertical="top"/>
    </xf>
    <xf numFmtId="0" fontId="0" fillId="1205" borderId="0" xfId="0" applyFill="1" applyAlignment="1">
      <alignment vertical="top"/>
    </xf>
    <xf numFmtId="0" fontId="0" fillId="1193" borderId="0" xfId="0" applyFill="1" applyAlignment="1">
      <alignment vertical="top"/>
    </xf>
    <xf numFmtId="0" fontId="0" fillId="330" borderId="0" xfId="0" applyFill="1" applyAlignment="1">
      <alignment vertical="top"/>
    </xf>
    <xf numFmtId="0" fontId="0" fillId="328" borderId="0" xfId="0" applyFill="1" applyAlignment="1">
      <alignment vertical="top"/>
    </xf>
    <xf numFmtId="0" fontId="0" fillId="364" borderId="0" xfId="0" applyFill="1" applyAlignment="1">
      <alignment vertical="top"/>
    </xf>
    <xf numFmtId="0" fontId="0" fillId="270" borderId="0" xfId="0" applyFill="1" applyAlignment="1">
      <alignment vertical="top"/>
    </xf>
    <xf numFmtId="0" fontId="0" fillId="362" borderId="0" xfId="0" applyFill="1" applyAlignment="1">
      <alignment vertical="top"/>
    </xf>
    <xf numFmtId="0" fontId="0" fillId="445" borderId="0" xfId="0" applyFill="1" applyAlignment="1">
      <alignment vertical="top"/>
    </xf>
    <xf numFmtId="0" fontId="0" fillId="1291" borderId="0" xfId="0" applyFill="1" applyAlignment="1">
      <alignment vertical="top"/>
    </xf>
    <xf numFmtId="0" fontId="0" fillId="608" borderId="0" xfId="0" applyFill="1" applyAlignment="1">
      <alignment vertical="top"/>
    </xf>
    <xf numFmtId="0" fontId="0" fillId="1206" borderId="0" xfId="0" applyFill="1" applyAlignment="1">
      <alignment vertical="top"/>
    </xf>
    <xf numFmtId="0" fontId="0" fillId="1787" borderId="0" xfId="0" applyFill="1" applyAlignment="1">
      <alignment vertical="top"/>
    </xf>
    <xf numFmtId="0" fontId="0" fillId="1554" borderId="0" xfId="0" applyFill="1" applyAlignment="1">
      <alignment vertical="top"/>
    </xf>
    <xf numFmtId="0" fontId="0" fillId="2167" borderId="0" xfId="0" applyFill="1" applyAlignment="1">
      <alignment vertical="top"/>
    </xf>
    <xf numFmtId="0" fontId="0" fillId="352" borderId="0" xfId="0" applyFill="1" applyAlignment="1">
      <alignment vertical="top"/>
    </xf>
    <xf numFmtId="0" fontId="0" fillId="1341" borderId="0" xfId="0" applyFill="1" applyAlignment="1">
      <alignment vertical="top"/>
    </xf>
    <xf numFmtId="0" fontId="0" fillId="2190" borderId="0" xfId="0" applyFill="1" applyAlignment="1">
      <alignment vertical="top"/>
    </xf>
    <xf numFmtId="0" fontId="0" fillId="1272" borderId="0" xfId="0" applyFill="1" applyAlignment="1">
      <alignment vertical="top"/>
    </xf>
    <xf numFmtId="0" fontId="0" fillId="2014" borderId="0" xfId="0" applyFill="1" applyAlignment="1">
      <alignment vertical="top"/>
    </xf>
    <xf numFmtId="0" fontId="0" fillId="1599" borderId="0" xfId="0" applyFill="1" applyAlignment="1">
      <alignment vertical="top"/>
    </xf>
    <xf numFmtId="0" fontId="0" fillId="2172" borderId="0" xfId="0" applyFill="1" applyAlignment="1">
      <alignment vertical="top"/>
    </xf>
    <xf numFmtId="0" fontId="0" fillId="335" borderId="0" xfId="0" applyFill="1" applyAlignment="1">
      <alignment vertical="top"/>
    </xf>
    <xf numFmtId="0" fontId="0" fillId="336" borderId="0" xfId="0" applyFill="1" applyAlignment="1">
      <alignment vertical="top"/>
    </xf>
    <xf numFmtId="0" fontId="0" fillId="1441" borderId="0" xfId="0" applyFill="1" applyAlignment="1">
      <alignment vertical="top"/>
    </xf>
    <xf numFmtId="0" fontId="0" fillId="593" borderId="0" xfId="0" applyFill="1" applyAlignment="1">
      <alignment vertical="top"/>
    </xf>
    <xf numFmtId="0" fontId="0" fillId="1237" borderId="0" xfId="0" applyFill="1" applyAlignment="1">
      <alignment vertical="top"/>
    </xf>
    <xf numFmtId="0" fontId="0" fillId="1377" borderId="0" xfId="0" applyFill="1" applyAlignment="1">
      <alignment vertical="top"/>
    </xf>
    <xf numFmtId="0" fontId="0" fillId="1968" borderId="0" xfId="0" applyFill="1" applyAlignment="1">
      <alignment vertical="top"/>
    </xf>
    <xf numFmtId="0" fontId="0" fillId="1481" borderId="0" xfId="0" applyFill="1" applyAlignment="1">
      <alignment vertical="top"/>
    </xf>
    <xf numFmtId="0" fontId="0" fillId="1726" borderId="0" xfId="0" applyFill="1" applyAlignment="1">
      <alignment vertical="top"/>
    </xf>
    <xf numFmtId="0" fontId="0" fillId="1487" borderId="0" xfId="0" applyFill="1" applyAlignment="1">
      <alignment vertical="top"/>
    </xf>
    <xf numFmtId="0" fontId="0" fillId="329" borderId="0" xfId="0" applyFill="1" applyAlignment="1">
      <alignment vertical="top"/>
    </xf>
    <xf numFmtId="0" fontId="0" fillId="2173" borderId="0" xfId="0" applyFill="1" applyAlignment="1">
      <alignment vertical="top"/>
    </xf>
    <xf numFmtId="0" fontId="0" fillId="455" borderId="0" xfId="0" applyFill="1" applyAlignment="1">
      <alignment vertical="top"/>
    </xf>
    <xf numFmtId="0" fontId="0" fillId="1374" borderId="0" xfId="0" applyFill="1" applyAlignment="1">
      <alignment vertical="top"/>
    </xf>
    <xf numFmtId="0" fontId="0" fillId="1863" borderId="0" xfId="0" applyFill="1" applyAlignment="1">
      <alignment vertical="top"/>
    </xf>
    <xf numFmtId="0" fontId="0" fillId="1766" borderId="0" xfId="0" applyFill="1" applyAlignment="1">
      <alignment vertical="top"/>
    </xf>
    <xf numFmtId="0" fontId="0" fillId="1686" borderId="0" xfId="0" applyFill="1" applyAlignment="1">
      <alignment vertical="top"/>
    </xf>
    <xf numFmtId="0" fontId="0" fillId="1476" borderId="0" xfId="0" applyFill="1" applyAlignment="1">
      <alignment vertical="top"/>
    </xf>
    <xf numFmtId="0" fontId="0" fillId="1983" borderId="0" xfId="0" applyFill="1" applyAlignment="1">
      <alignment vertical="top"/>
    </xf>
    <xf numFmtId="0" fontId="0" fillId="1417" borderId="0" xfId="0" applyFill="1" applyAlignment="1">
      <alignment vertical="top"/>
    </xf>
    <xf numFmtId="0" fontId="0" fillId="295" borderId="0" xfId="0" applyFill="1" applyAlignment="1">
      <alignment vertical="top"/>
    </xf>
    <xf numFmtId="0" fontId="0" fillId="1412" borderId="0" xfId="0" applyFill="1" applyAlignment="1">
      <alignment vertical="top"/>
    </xf>
    <xf numFmtId="0" fontId="0" fillId="2198" borderId="0" xfId="0" applyFill="1" applyAlignment="1">
      <alignment vertical="top"/>
    </xf>
    <xf numFmtId="0" fontId="0" fillId="1270" borderId="0" xfId="0" applyFill="1" applyAlignment="1">
      <alignment vertical="top"/>
    </xf>
    <xf numFmtId="0" fontId="0" fillId="1239" borderId="0" xfId="0" applyFill="1" applyAlignment="1">
      <alignment vertical="top"/>
    </xf>
    <xf numFmtId="0" fontId="0" fillId="1098" borderId="0" xfId="0" applyFill="1" applyAlignment="1">
      <alignment vertical="top"/>
    </xf>
    <xf numFmtId="0" fontId="0" fillId="1483" borderId="0" xfId="0" applyFill="1" applyAlignment="1">
      <alignment vertical="top"/>
    </xf>
    <xf numFmtId="0" fontId="0" fillId="2194" borderId="0" xfId="0" applyFill="1" applyAlignment="1">
      <alignment vertical="top"/>
    </xf>
    <xf numFmtId="0" fontId="0" fillId="1402" borderId="0" xfId="0" applyFill="1" applyAlignment="1">
      <alignment vertical="top"/>
    </xf>
    <xf numFmtId="0" fontId="0" fillId="1382" borderId="0" xfId="0" applyFill="1" applyAlignment="1">
      <alignment vertical="top"/>
    </xf>
    <xf numFmtId="0" fontId="0" fillId="596" borderId="0" xfId="0" applyFill="1" applyAlignment="1">
      <alignment vertical="top"/>
    </xf>
    <xf numFmtId="0" fontId="0" fillId="598" borderId="0" xfId="0" applyFill="1" applyAlignment="1">
      <alignment vertical="top"/>
    </xf>
    <xf numFmtId="0" fontId="0" fillId="1555" borderId="0" xfId="0" applyFill="1" applyAlignment="1">
      <alignment vertical="top"/>
    </xf>
    <xf numFmtId="0" fontId="0" fillId="1418" borderId="0" xfId="0" applyFill="1" applyAlignment="1">
      <alignment vertical="top"/>
    </xf>
    <xf numFmtId="0" fontId="0" fillId="353" borderId="0" xfId="0" applyFill="1" applyAlignment="1">
      <alignment vertical="top"/>
    </xf>
    <xf numFmtId="0" fontId="0" fillId="376" borderId="0" xfId="0" applyFill="1" applyAlignment="1">
      <alignment vertical="top"/>
    </xf>
    <xf numFmtId="0" fontId="0" fillId="1207" borderId="0" xfId="0" applyFill="1" applyAlignment="1">
      <alignment vertical="top"/>
    </xf>
    <xf numFmtId="0" fontId="0" fillId="1712" borderId="0" xfId="0" applyFill="1" applyAlignment="1">
      <alignment vertical="top"/>
    </xf>
    <xf numFmtId="0" fontId="0" fillId="1768" borderId="0" xfId="0" applyFill="1" applyAlignment="1">
      <alignment vertical="top"/>
    </xf>
    <xf numFmtId="0" fontId="0" fillId="1815" borderId="0" xfId="0" applyFill="1" applyAlignment="1">
      <alignment vertical="top"/>
    </xf>
    <xf numFmtId="0" fontId="0" fillId="1485" borderId="0" xfId="0" applyFill="1" applyAlignment="1">
      <alignment vertical="top"/>
    </xf>
    <xf numFmtId="0" fontId="0" fillId="1969" borderId="0" xfId="0" applyFill="1" applyAlignment="1">
      <alignment vertical="top"/>
    </xf>
    <xf numFmtId="0" fontId="0" fillId="1890" borderId="0" xfId="0" applyFill="1" applyAlignment="1">
      <alignment vertical="top"/>
    </xf>
    <xf numFmtId="0" fontId="0" fillId="1985" borderId="0" xfId="0" applyFill="1" applyAlignment="1">
      <alignment vertical="top"/>
    </xf>
    <xf numFmtId="0" fontId="0" fillId="446" borderId="0" xfId="0" applyFill="1" applyAlignment="1">
      <alignment vertical="top"/>
    </xf>
    <xf numFmtId="0" fontId="0" fillId="1273" borderId="0" xfId="0" applyFill="1" applyAlignment="1">
      <alignment vertical="top"/>
    </xf>
    <xf numFmtId="0" fontId="0" fillId="1238" borderId="0" xfId="0" applyFill="1" applyAlignment="1">
      <alignment vertical="top"/>
    </xf>
    <xf numFmtId="0" fontId="0" fillId="1871" borderId="0" xfId="0" applyFill="1" applyAlignment="1">
      <alignment vertical="top"/>
    </xf>
    <xf numFmtId="0" fontId="0" fillId="2015" borderId="0" xfId="0" applyFill="1" applyAlignment="1">
      <alignment vertical="top"/>
    </xf>
    <xf numFmtId="0" fontId="0" fillId="1699" borderId="0" xfId="0" applyFill="1" applyAlignment="1">
      <alignment vertical="top"/>
    </xf>
    <xf numFmtId="0" fontId="0" fillId="1447" borderId="0" xfId="0" applyFill="1" applyAlignment="1">
      <alignment vertical="top"/>
    </xf>
    <xf numFmtId="0" fontId="0" fillId="1414" borderId="0" xfId="0" applyFill="1" applyAlignment="1">
      <alignment vertical="top"/>
    </xf>
    <xf numFmtId="0" fontId="0" fillId="1379" borderId="0" xfId="0" applyFill="1" applyAlignment="1">
      <alignment vertical="top"/>
    </xf>
    <xf numFmtId="0" fontId="0" fillId="1371" borderId="0" xfId="0" applyFill="1" applyAlignment="1">
      <alignment vertical="top"/>
    </xf>
    <xf numFmtId="0" fontId="0" fillId="1274" borderId="0" xfId="0" applyFill="1" applyAlignment="1">
      <alignment vertical="top"/>
    </xf>
    <xf numFmtId="0" fontId="0" fillId="1234" borderId="0" xfId="0" applyFill="1" applyAlignment="1">
      <alignment vertical="top"/>
    </xf>
    <xf numFmtId="0" fontId="0" fillId="611" borderId="0" xfId="0" applyFill="1" applyAlignment="1">
      <alignment vertical="top"/>
    </xf>
    <xf numFmtId="0" fontId="0" fillId="1982" borderId="0" xfId="0" applyFill="1" applyAlignment="1">
      <alignment vertical="top"/>
    </xf>
    <xf numFmtId="0" fontId="0" fillId="1736" borderId="0" xfId="0" applyFill="1" applyAlignment="1">
      <alignment vertical="top"/>
    </xf>
    <xf numFmtId="0" fontId="0" fillId="1438" borderId="0" xfId="0" applyFill="1" applyAlignment="1">
      <alignment vertical="top"/>
    </xf>
    <xf numFmtId="0" fontId="0" fillId="338" borderId="0" xfId="0" applyFill="1" applyAlignment="1">
      <alignment vertical="top"/>
    </xf>
    <xf numFmtId="0" fontId="0" fillId="355" borderId="0" xfId="0" applyFill="1" applyAlignment="1">
      <alignment vertical="top"/>
    </xf>
    <xf numFmtId="0" fontId="0" fillId="1380" borderId="0" xfId="0" applyFill="1" applyAlignment="1">
      <alignment vertical="top"/>
    </xf>
    <xf numFmtId="0" fontId="0" fillId="461" borderId="0" xfId="0" applyFill="1" applyAlignment="1">
      <alignment vertical="top"/>
    </xf>
    <xf numFmtId="0" fontId="0" fillId="1406" borderId="0" xfId="0" applyFill="1" applyAlignment="1">
      <alignment vertical="top"/>
    </xf>
    <xf numFmtId="0" fontId="0" fillId="2160" borderId="0" xfId="0" applyFill="1" applyAlignment="1">
      <alignment vertical="top"/>
    </xf>
    <xf numFmtId="0" fontId="0" fillId="339" borderId="0" xfId="0" applyFill="1" applyAlignment="1">
      <alignment vertical="top"/>
    </xf>
    <xf numFmtId="0" fontId="0" fillId="363" borderId="0" xfId="0" applyFill="1" applyAlignment="1">
      <alignment vertical="top"/>
    </xf>
    <xf numFmtId="0" fontId="0" fillId="1713" borderId="0" xfId="0" applyFill="1" applyAlignment="1">
      <alignment vertical="top"/>
    </xf>
    <xf numFmtId="0" fontId="0" fillId="1502" borderId="0" xfId="0" applyFill="1" applyAlignment="1">
      <alignment vertical="top"/>
    </xf>
    <xf numFmtId="0" fontId="0" fillId="459" borderId="0" xfId="0" applyFill="1" applyAlignment="1">
      <alignment vertical="top"/>
    </xf>
    <xf numFmtId="0" fontId="0" fillId="1227" borderId="0" xfId="0" applyFill="1" applyAlignment="1">
      <alignment vertical="top"/>
    </xf>
    <xf numFmtId="0" fontId="0" fillId="1640" borderId="0" xfId="0" applyFill="1" applyAlignment="1">
      <alignment vertical="top"/>
    </xf>
    <xf numFmtId="0" fontId="0" fillId="1503" borderId="0" xfId="0" applyFill="1" applyAlignment="1">
      <alignment vertical="top"/>
    </xf>
    <xf numFmtId="0" fontId="0" fillId="1609" borderId="0" xfId="0" applyFill="1" applyAlignment="1">
      <alignment vertical="top"/>
    </xf>
    <xf numFmtId="0" fontId="0" fillId="1611" borderId="0" xfId="0" applyFill="1" applyAlignment="1">
      <alignment vertical="top"/>
    </xf>
    <xf numFmtId="0" fontId="0" fillId="1626" borderId="0" xfId="0" applyFill="1" applyAlignment="1">
      <alignment vertical="top"/>
    </xf>
    <xf numFmtId="0" fontId="0" fillId="1437" borderId="0" xfId="0" applyFill="1" applyAlignment="1">
      <alignment vertical="top"/>
    </xf>
    <xf numFmtId="0" fontId="0" fillId="331" borderId="0" xfId="0" applyFill="1" applyAlignment="1">
      <alignment vertical="top"/>
    </xf>
    <xf numFmtId="0" fontId="0" fillId="337" borderId="0" xfId="0" applyFill="1" applyAlignment="1">
      <alignment vertical="top"/>
    </xf>
    <xf numFmtId="0" fontId="0" fillId="460" borderId="0" xfId="0" applyFill="1" applyAlignment="1">
      <alignment vertical="top"/>
    </xf>
    <xf numFmtId="0" fontId="0" fillId="1275" borderId="0" xfId="0" applyFill="1" applyAlignment="1">
      <alignment vertical="top"/>
    </xf>
    <xf numFmtId="0" fontId="0" fillId="80" borderId="0" xfId="0" applyFill="1" applyAlignment="1">
      <alignment vertical="top"/>
    </xf>
    <xf numFmtId="0" fontId="0" fillId="1240" borderId="0" xfId="0" applyFill="1" applyAlignment="1">
      <alignment vertical="top"/>
    </xf>
    <xf numFmtId="0" fontId="0" fillId="1644" borderId="0" xfId="0" applyFill="1" applyAlignment="1">
      <alignment vertical="top"/>
    </xf>
    <xf numFmtId="0" fontId="0" fillId="1482" borderId="0" xfId="0" applyFill="1" applyAlignment="1">
      <alignment vertical="top"/>
    </xf>
    <xf numFmtId="0" fontId="0" fillId="1605" borderId="0" xfId="0" applyFill="1" applyAlignment="1">
      <alignment vertical="top"/>
    </xf>
    <xf numFmtId="0" fontId="0" fillId="1891" borderId="0" xfId="0" applyFill="1" applyAlignment="1">
      <alignment vertical="top"/>
    </xf>
    <xf numFmtId="0" fontId="0" fillId="1892" borderId="0" xfId="0" applyFill="1" applyAlignment="1">
      <alignment vertical="top"/>
    </xf>
    <xf numFmtId="0" fontId="0" fillId="2199" borderId="0" xfId="0" applyFill="1" applyAlignment="1">
      <alignment vertical="top"/>
    </xf>
    <xf numFmtId="0" fontId="0" fillId="360" borderId="0" xfId="0" applyFill="1" applyAlignment="1">
      <alignment vertical="top"/>
    </xf>
    <xf numFmtId="0" fontId="0" fillId="366" borderId="0" xfId="0" applyFill="1" applyAlignment="1">
      <alignment vertical="top"/>
    </xf>
    <xf numFmtId="0" fontId="0" fillId="1226" borderId="0" xfId="0" applyFill="1" applyAlignment="1">
      <alignment vertical="top"/>
    </xf>
    <xf numFmtId="0" fontId="0" fillId="1271" borderId="0" xfId="0" applyFill="1" applyAlignment="1">
      <alignment vertical="top"/>
    </xf>
    <xf numFmtId="0" fontId="0" fillId="1484" borderId="0" xfId="0" applyFill="1" applyAlignment="1">
      <alignment vertical="top"/>
    </xf>
    <xf numFmtId="0" fontId="0" fillId="367" borderId="0" xfId="0" applyFill="1" applyAlignment="1">
      <alignment vertical="top"/>
    </xf>
    <xf numFmtId="0" fontId="0" fillId="1381" borderId="0" xfId="0" applyFill="1" applyAlignment="1">
      <alignment vertical="top"/>
    </xf>
    <xf numFmtId="0" fontId="0" fillId="467" borderId="0" xfId="0" applyFill="1" applyAlignment="1">
      <alignment vertical="top"/>
    </xf>
    <xf numFmtId="0" fontId="0" fillId="454" borderId="0" xfId="0" applyFill="1" applyAlignment="1">
      <alignment vertical="top"/>
    </xf>
    <xf numFmtId="0" fontId="0" fillId="1294" borderId="0" xfId="0" applyFill="1" applyAlignment="1">
      <alignment vertical="top"/>
    </xf>
    <xf numFmtId="0" fontId="0" fillId="1378" borderId="0" xfId="0" applyFill="1" applyAlignment="1">
      <alignment vertical="top"/>
    </xf>
    <xf numFmtId="0" fontId="0" fillId="1276" borderId="0" xfId="0" applyFill="1" applyAlignment="1">
      <alignment vertical="top"/>
    </xf>
    <xf numFmtId="0" fontId="0" fillId="1829" borderId="0" xfId="0" applyFill="1" applyAlignment="1">
      <alignment vertical="top"/>
    </xf>
    <xf numFmtId="0" fontId="0" fillId="1977" borderId="0" xfId="0" applyFill="1" applyAlignment="1">
      <alignment vertical="top"/>
    </xf>
    <xf numFmtId="0" fontId="0" fillId="1600" borderId="0" xfId="0" applyFill="1" applyAlignment="1">
      <alignment vertical="top"/>
    </xf>
    <xf numFmtId="0" fontId="0" fillId="2161" borderId="0" xfId="0" applyFill="1" applyAlignment="1">
      <alignment vertical="top"/>
    </xf>
    <xf numFmtId="0" fontId="0" fillId="603" borderId="0" xfId="0" applyFill="1" applyAlignment="1">
      <alignment vertical="top"/>
    </xf>
    <xf numFmtId="0" fontId="0" fillId="1384" borderId="0" xfId="0" applyFill="1" applyAlignment="1">
      <alignment vertical="top"/>
    </xf>
    <xf numFmtId="0" fontId="0" fillId="1781" borderId="0" xfId="0" applyFill="1" applyAlignment="1">
      <alignment vertical="top"/>
    </xf>
    <xf numFmtId="0" fontId="0" fillId="1869" borderId="0" xfId="0" applyFill="1" applyAlignment="1">
      <alignment vertical="top"/>
    </xf>
    <xf numFmtId="0" fontId="0" fillId="1901" borderId="0" xfId="0" applyFill="1" applyAlignment="1">
      <alignment vertical="top"/>
    </xf>
    <xf numFmtId="0" fontId="0" fillId="1512" borderId="0" xfId="0" applyFill="1" applyAlignment="1">
      <alignment vertical="top"/>
    </xf>
    <xf numFmtId="0" fontId="0" fillId="1558" borderId="0" xfId="0" applyFill="1" applyAlignment="1">
      <alignment vertical="top"/>
    </xf>
    <xf numFmtId="0" fontId="0" fillId="1456" borderId="0" xfId="0" applyFill="1" applyAlignment="1">
      <alignment vertical="top"/>
    </xf>
    <xf numFmtId="0" fontId="0" fillId="2201" borderId="0" xfId="0" applyFill="1" applyAlignment="1">
      <alignment vertical="top"/>
    </xf>
    <xf numFmtId="0" fontId="0" fillId="600" borderId="0" xfId="0" applyFill="1" applyAlignment="1">
      <alignment vertical="top"/>
    </xf>
    <xf numFmtId="0" fontId="0" fillId="468" borderId="0" xfId="0" applyFill="1" applyAlignment="1">
      <alignment vertical="top"/>
    </xf>
    <xf numFmtId="0" fontId="0" fillId="1235" borderId="0" xfId="0" applyFill="1" applyAlignment="1">
      <alignment vertical="top"/>
    </xf>
    <xf numFmtId="0" fontId="0" fillId="602" borderId="0" xfId="0" applyFill="1" applyAlignment="1">
      <alignment vertical="top"/>
    </xf>
    <xf numFmtId="0" fontId="0" fillId="1241" borderId="0" xfId="0" applyFill="1" applyAlignment="1">
      <alignment vertical="top"/>
    </xf>
    <xf numFmtId="0" fontId="0" fillId="1900" borderId="0" xfId="0" applyFill="1" applyAlignment="1">
      <alignment vertical="top"/>
    </xf>
    <xf numFmtId="0" fontId="0" fillId="1633" borderId="0" xfId="0" applyFill="1" applyAlignment="1">
      <alignment vertical="top"/>
    </xf>
    <xf numFmtId="0" fontId="0" fillId="1741" borderId="0" xfId="0" applyFill="1" applyAlignment="1">
      <alignment vertical="top"/>
    </xf>
    <xf numFmtId="0" fontId="0" fillId="2195" borderId="0" xfId="0" applyFill="1" applyAlignment="1">
      <alignment vertical="top"/>
    </xf>
    <xf numFmtId="0" fontId="0" fillId="1870" borderId="0" xfId="0" applyFill="1" applyAlignment="1">
      <alignment vertical="top"/>
    </xf>
    <xf numFmtId="0" fontId="0" fillId="1722" borderId="0" xfId="0" applyFill="1" applyAlignment="1">
      <alignment vertical="top"/>
    </xf>
    <xf numFmtId="0" fontId="0" fillId="1307" borderId="0" xfId="0" applyFill="1" applyAlignment="1">
      <alignment vertical="top"/>
    </xf>
    <xf numFmtId="0" fontId="0" fillId="1410" borderId="0" xfId="0" applyFill="1" applyAlignment="1">
      <alignment vertical="top"/>
    </xf>
    <xf numFmtId="0" fontId="0" fillId="1862" borderId="0" xfId="0" applyFill="1" applyAlignment="1">
      <alignment vertical="top"/>
    </xf>
    <xf numFmtId="0" fontId="0" fillId="2056" borderId="0" xfId="0" applyFill="1" applyAlignment="1">
      <alignment vertical="top"/>
    </xf>
    <xf numFmtId="0" fontId="0" fillId="1719" borderId="0" xfId="0" applyFill="1" applyAlignment="1">
      <alignment vertical="top"/>
    </xf>
    <xf numFmtId="0" fontId="0" fillId="1970" borderId="0" xfId="0" applyFill="1" applyAlignment="1">
      <alignment vertical="top"/>
    </xf>
    <xf numFmtId="0" fontId="0" fillId="1601" borderId="0" xfId="0" applyFill="1" applyAlignment="1">
      <alignment vertical="top"/>
    </xf>
    <xf numFmtId="0" fontId="0" fillId="1742" borderId="0" xfId="0" applyFill="1" applyAlignment="1">
      <alignment vertical="top"/>
    </xf>
    <xf numFmtId="0" fontId="0" fillId="1740" borderId="0" xfId="0" applyFill="1" applyAlignment="1">
      <alignment vertical="top"/>
    </xf>
    <xf numFmtId="0" fontId="0" fillId="1300" borderId="0" xfId="0" applyFill="1" applyAlignment="1">
      <alignment vertical="top"/>
    </xf>
    <xf numFmtId="0" fontId="0" fillId="601" borderId="0" xfId="0" applyFill="1" applyAlignment="1">
      <alignment vertical="top"/>
    </xf>
    <xf numFmtId="0" fontId="0" fillId="1830" borderId="0" xfId="0" applyFill="1" applyAlignment="1">
      <alignment vertical="top"/>
    </xf>
    <xf numFmtId="0" fontId="0" fillId="1604" borderId="0" xfId="0" applyFill="1" applyAlignment="1">
      <alignment vertical="top"/>
    </xf>
    <xf numFmtId="0" fontId="0" fillId="1978" borderId="0" xfId="0" applyFill="1" applyAlignment="1">
      <alignment vertical="top"/>
    </xf>
    <xf numFmtId="0" fontId="0" fillId="1610" borderId="0" xfId="0" applyFill="1" applyAlignment="1">
      <alignment vertical="top"/>
    </xf>
    <xf numFmtId="0" fontId="0" fillId="91" borderId="0" xfId="0" applyFill="1" applyAlignment="1">
      <alignment vertical="top"/>
    </xf>
    <xf numFmtId="0" fontId="0" fillId="2203" borderId="0" xfId="0" applyFill="1" applyAlignment="1">
      <alignment vertical="top"/>
    </xf>
    <xf numFmtId="0" fontId="0" fillId="1407" borderId="0" xfId="0" applyFill="1" applyAlignment="1">
      <alignment vertical="top"/>
    </xf>
    <xf numFmtId="0" fontId="0" fillId="447" borderId="0" xfId="0" applyFill="1" applyAlignment="1">
      <alignment vertical="top"/>
    </xf>
    <xf numFmtId="0" fontId="0" fillId="1327" borderId="0" xfId="0" applyFill="1" applyAlignment="1">
      <alignment vertical="top"/>
    </xf>
    <xf numFmtId="0" fontId="0" fillId="1385" borderId="0" xfId="0" applyFill="1" applyAlignment="1">
      <alignment vertical="top"/>
    </xf>
    <xf numFmtId="0" fontId="0" fillId="1504" borderId="0" xfId="0" applyFill="1" applyAlignment="1">
      <alignment vertical="top"/>
    </xf>
    <xf numFmtId="0" fontId="0" fillId="1974" borderId="0" xfId="0" applyFill="1" applyAlignment="1">
      <alignment vertical="top"/>
    </xf>
    <xf numFmtId="0" fontId="0" fillId="1728" borderId="0" xfId="0" applyFill="1" applyAlignment="1">
      <alignment vertical="top"/>
    </xf>
    <xf numFmtId="0" fontId="0" fillId="1898" borderId="0" xfId="0" applyFill="1" applyAlignment="1">
      <alignment vertical="top"/>
    </xf>
    <xf numFmtId="0" fontId="0" fillId="2202" borderId="0" xfId="0" applyFill="1" applyAlignment="1">
      <alignment vertical="top"/>
    </xf>
    <xf numFmtId="0" fontId="0" fillId="1408" borderId="0" xfId="0" applyFill="1" applyAlignment="1">
      <alignment vertical="top"/>
    </xf>
    <xf numFmtId="0" fontId="0" fillId="1277" borderId="0" xfId="0" applyFill="1" applyAlignment="1">
      <alignment vertical="top"/>
    </xf>
    <xf numFmtId="0" fontId="0" fillId="1243" borderId="0" xfId="0" applyFill="1" applyAlignment="1">
      <alignment vertical="top"/>
    </xf>
    <xf numFmtId="0" fontId="0" fillId="1637" borderId="0" xfId="0" applyFill="1" applyAlignment="1">
      <alignment vertical="top"/>
    </xf>
    <xf numFmtId="0" fontId="0" fillId="1986" borderId="0" xfId="0" applyFill="1" applyAlignment="1">
      <alignment vertical="top"/>
    </xf>
    <xf numFmtId="0" fontId="0" fillId="354" borderId="0" xfId="0" applyFill="1" applyAlignment="1">
      <alignment vertical="top"/>
    </xf>
    <xf numFmtId="0" fontId="0" fillId="1225" borderId="0" xfId="0" applyFill="1" applyAlignment="1">
      <alignment vertical="top"/>
    </xf>
    <xf numFmtId="0" fontId="0" fillId="1602" borderId="0" xfId="0" applyFill="1" applyAlignment="1">
      <alignment vertical="top"/>
    </xf>
    <xf numFmtId="0" fontId="0" fillId="1448" borderId="0" xfId="0" applyFill="1" applyAlignment="1">
      <alignment vertical="top"/>
    </xf>
    <xf numFmtId="0" fontId="0" fillId="1233" borderId="0" xfId="0" applyFill="1" applyAlignment="1">
      <alignment vertical="top"/>
    </xf>
    <xf numFmtId="0" fontId="0" fillId="1297" borderId="0" xfId="0" applyFill="1" applyAlignment="1">
      <alignment vertical="top"/>
    </xf>
    <xf numFmtId="0" fontId="0" fillId="1488" borderId="0" xfId="0" applyFill="1" applyAlignment="1">
      <alignment vertical="top"/>
    </xf>
    <xf numFmtId="0" fontId="0" fillId="1495" borderId="0" xfId="0" applyFill="1" applyAlignment="1">
      <alignment vertical="top"/>
    </xf>
    <xf numFmtId="0" fontId="0" fillId="1915" borderId="0" xfId="0" applyFill="1" applyAlignment="1">
      <alignment vertical="top"/>
    </xf>
    <xf numFmtId="0" fontId="0" fillId="1302" borderId="0" xfId="0" applyFill="1" applyAlignment="1">
      <alignment vertical="top"/>
    </xf>
    <xf numFmtId="0" fontId="0" fillId="1228" borderId="0" xfId="0" applyFill="1" applyAlignment="1">
      <alignment vertical="top"/>
    </xf>
    <xf numFmtId="0" fontId="0" fillId="1296" borderId="0" xfId="0" applyFill="1" applyAlignment="1">
      <alignment vertical="top"/>
    </xf>
    <xf numFmtId="0" fontId="0" fillId="604" borderId="0" xfId="0" applyFill="1" applyAlignment="1">
      <alignment vertical="top"/>
    </xf>
    <xf numFmtId="0" fontId="0" fillId="1242" borderId="0" xfId="0" applyFill="1" applyAlignment="1">
      <alignment vertical="top"/>
    </xf>
    <xf numFmtId="0" fontId="0" fillId="2007" borderId="0" xfId="0" applyFill="1" applyAlignment="1">
      <alignment vertical="top"/>
    </xf>
    <xf numFmtId="0" fontId="0" fillId="1506" borderId="0" xfId="0" applyFill="1" applyAlignment="1">
      <alignment vertical="top"/>
    </xf>
    <xf numFmtId="0" fontId="0" fillId="1816" borderId="0" xfId="0" applyFill="1" applyAlignment="1">
      <alignment vertical="top"/>
    </xf>
    <xf numFmtId="0" fontId="0" fillId="1893" borderId="0" xfId="0" applyFill="1" applyAlignment="1">
      <alignment vertical="top"/>
    </xf>
    <xf numFmtId="0" fontId="0" fillId="469" borderId="0" xfId="0" applyFill="1" applyAlignment="1">
      <alignment vertical="top"/>
    </xf>
    <xf numFmtId="0" fontId="0" fillId="1409" borderId="0" xfId="0" applyFill="1" applyAlignment="1">
      <alignment vertical="top"/>
    </xf>
    <xf numFmtId="0" fontId="0" fillId="1411" borderId="0" xfId="0" applyFill="1" applyAlignment="1">
      <alignment vertical="top"/>
    </xf>
    <xf numFmtId="0" fontId="0" fillId="1295" borderId="0" xfId="0" applyFill="1" applyAlignment="1">
      <alignment vertical="top"/>
    </xf>
    <xf numFmtId="0" fontId="0" fillId="1752" borderId="0" xfId="0" applyFill="1" applyAlignment="1">
      <alignment vertical="top"/>
    </xf>
    <xf numFmtId="0" fontId="0" fillId="1841" borderId="0" xfId="0" applyFill="1" applyAlignment="1">
      <alignment vertical="top"/>
    </xf>
    <xf numFmtId="0" fontId="0" fillId="1494" borderId="0" xfId="0" applyFill="1" applyAlignment="1">
      <alignment vertical="top"/>
    </xf>
    <xf numFmtId="0" fontId="0" fillId="1559" borderId="0" xfId="0" applyFill="1" applyAlignment="1">
      <alignment vertical="top"/>
    </xf>
    <xf numFmtId="0" fontId="0" fillId="1455" borderId="0" xfId="0" applyFill="1" applyAlignment="1">
      <alignment vertical="top"/>
    </xf>
    <xf numFmtId="0" fontId="0" fillId="1577" borderId="0" xfId="0" applyFill="1" applyAlignment="1">
      <alignment vertical="top"/>
    </xf>
    <xf numFmtId="0" fontId="0" fillId="463" borderId="0" xfId="0" applyFill="1" applyAlignment="1">
      <alignment vertical="top"/>
    </xf>
    <xf numFmtId="0" fontId="0" fillId="1298" borderId="0" xfId="0" applyFill="1" applyAlignment="1">
      <alignment vertical="top"/>
    </xf>
    <xf numFmtId="0" fontId="0" fillId="2055" borderId="0" xfId="0" applyFill="1" applyAlignment="1">
      <alignment vertical="top"/>
    </xf>
    <xf numFmtId="0" fontId="0" fillId="1802" borderId="0" xfId="0" applyFill="1" applyAlignment="1">
      <alignment vertical="top"/>
    </xf>
    <xf numFmtId="0" fontId="0" fillId="1511" borderId="0" xfId="0" applyFill="1" applyAlignment="1">
      <alignment vertical="top"/>
    </xf>
    <xf numFmtId="0" fontId="0" fillId="378" borderId="0" xfId="0" applyFill="1" applyAlignment="1">
      <alignment vertical="top"/>
    </xf>
    <xf numFmtId="0" fontId="0" fillId="1458" borderId="0" xfId="0" applyFill="1" applyAlignment="1">
      <alignment vertical="top"/>
    </xf>
    <xf numFmtId="0" fontId="0" fillId="1415" borderId="0" xfId="0" applyFill="1" applyAlignment="1">
      <alignment vertical="top"/>
    </xf>
    <xf numFmtId="0" fontId="0" fillId="1299" borderId="0" xfId="0" applyFill="1" applyAlignment="1">
      <alignment vertical="top"/>
    </xf>
    <xf numFmtId="0" fontId="0" fillId="1641" borderId="0" xfId="0" applyFill="1" applyAlignment="1">
      <alignment vertical="top"/>
    </xf>
    <xf numFmtId="0" fontId="0" fillId="1714" borderId="0" xfId="0" applyFill="1" applyAlignment="1">
      <alignment vertical="top"/>
    </xf>
    <xf numFmtId="0" fontId="0" fillId="1729" borderId="0" xfId="0" applyFill="1" applyAlignment="1">
      <alignment vertical="top"/>
    </xf>
    <xf numFmtId="0" fontId="0" fillId="1303" borderId="0" xfId="0" applyFill="1" applyAlignment="1">
      <alignment vertical="top"/>
    </xf>
    <xf numFmtId="0" fontId="0" fillId="1872" borderId="0" xfId="0" applyFill="1" applyAlignment="1">
      <alignment vertical="top"/>
    </xf>
    <xf numFmtId="0" fontId="0" fillId="2017" borderId="0" xfId="0" applyFill="1" applyAlignment="1">
      <alignment vertical="top"/>
    </xf>
    <xf numFmtId="0" fontId="0" fillId="1976" borderId="0" xfId="0" applyFill="1" applyAlignment="1">
      <alignment vertical="top"/>
    </xf>
    <xf numFmtId="0" fontId="0" fillId="1607" borderId="0" xfId="0" applyFill="1" applyAlignment="1">
      <alignment vertical="top"/>
    </xf>
    <xf numFmtId="0" fontId="0" fillId="462" borderId="0" xfId="0" applyFill="1" applyAlignment="1">
      <alignment vertical="top"/>
    </xf>
    <xf numFmtId="0" fontId="0" fillId="1305" borderId="0" xfId="0" applyFill="1" applyAlignment="1">
      <alignment vertical="top"/>
    </xf>
    <xf numFmtId="0" fontId="0" fillId="1651" borderId="0" xfId="0" applyFill="1" applyAlignment="1">
      <alignment vertical="top"/>
    </xf>
    <xf numFmtId="0" fontId="0" fillId="1489" borderId="0" xfId="0" applyFill="1" applyAlignment="1">
      <alignment vertical="top"/>
    </xf>
    <xf numFmtId="0" fontId="0" fillId="1603" borderId="0" xfId="0" applyFill="1" applyAlignment="1">
      <alignment vertical="top"/>
    </xf>
    <xf numFmtId="0" fontId="0" fillId="1987" borderId="0" xfId="0" applyFill="1" applyAlignment="1">
      <alignment vertical="top"/>
    </xf>
    <xf numFmtId="0" fontId="0" fillId="1572" borderId="0" xfId="0" applyFill="1" applyAlignment="1">
      <alignment vertical="top"/>
    </xf>
    <xf numFmtId="0" fontId="0" fillId="370" borderId="0" xfId="0" applyFill="1" applyAlignment="1">
      <alignment vertical="top"/>
    </xf>
    <xf numFmtId="0" fontId="0" fillId="368" borderId="0" xfId="0" applyFill="1" applyAlignment="1">
      <alignment vertical="top"/>
    </xf>
    <xf numFmtId="0" fontId="0" fillId="356" borderId="0" xfId="0" applyFill="1" applyAlignment="1">
      <alignment vertical="top"/>
    </xf>
    <xf numFmtId="0" fontId="0" fillId="1530" borderId="0" xfId="0" applyFill="1" applyAlignment="1">
      <alignment vertical="top"/>
    </xf>
    <xf numFmtId="0" fontId="0" fillId="1975" borderId="0" xfId="0" applyFill="1" applyAlignment="1">
      <alignment vertical="top"/>
    </xf>
    <xf numFmtId="0" fontId="0" fillId="1457" borderId="0" xfId="0" applyFill="1" applyAlignment="1">
      <alignment vertical="top"/>
    </xf>
    <xf numFmtId="0" fontId="0" fillId="1308" borderId="0" xfId="0" applyFill="1" applyAlignment="1">
      <alignment vertical="top"/>
    </xf>
    <xf numFmtId="0" fontId="0" fillId="470" borderId="0" xfId="0" applyFill="1" applyAlignment="1">
      <alignment vertical="top"/>
    </xf>
    <xf numFmtId="0" fontId="0" fillId="1229" borderId="0" xfId="0" applyFill="1" applyAlignment="1">
      <alignment vertical="top"/>
    </xf>
    <xf numFmtId="0" fontId="0" fillId="1236" borderId="0" xfId="0" applyFill="1" applyAlignment="1">
      <alignment vertical="top"/>
    </xf>
    <xf numFmtId="0" fontId="0" fillId="2054" borderId="0" xfId="0" applyFill="1" applyAlignment="1">
      <alignment vertical="top"/>
    </xf>
    <xf numFmtId="0" fontId="0" fillId="1517" borderId="0" xfId="0" applyFill="1" applyAlignment="1">
      <alignment vertical="top"/>
    </xf>
    <xf numFmtId="0" fontId="0" fillId="1721" borderId="0" xfId="0" applyFill="1" applyAlignment="1">
      <alignment vertical="top"/>
    </xf>
    <xf numFmtId="0" fontId="0" fillId="1419" borderId="0" xfId="0" applyFill="1" applyAlignment="1">
      <alignment vertical="top"/>
    </xf>
    <xf numFmtId="0" fontId="0" fillId="377" borderId="0" xfId="0" applyFill="1" applyAlignment="1">
      <alignment vertical="top"/>
    </xf>
    <xf numFmtId="0" fontId="0" fillId="369" borderId="0" xfId="0" applyFill="1" applyAlignment="1">
      <alignment vertical="top"/>
    </xf>
    <xf numFmtId="0" fontId="0" fillId="379" borderId="0" xfId="0" applyFill="1" applyAlignment="1">
      <alignment vertical="top"/>
    </xf>
    <xf numFmtId="0" fontId="0" fillId="1387" borderId="0" xfId="0" applyFill="1" applyAlignment="1">
      <alignment vertical="top"/>
    </xf>
    <xf numFmtId="0" fontId="0" fillId="1770" borderId="0" xfId="0" applyFill="1" applyAlignment="1">
      <alignment vertical="top"/>
    </xf>
    <xf numFmtId="0" fontId="0" fillId="1981" borderId="0" xfId="0" applyFill="1" applyAlignment="1">
      <alignment vertical="top"/>
    </xf>
    <xf numFmtId="0" fontId="0" fillId="2047" borderId="0" xfId="0" applyFill="1" applyAlignment="1">
      <alignment vertical="top"/>
    </xf>
    <xf numFmtId="0" fontId="0" fillId="1442" borderId="0" xfId="0" applyFill="1" applyAlignment="1">
      <alignment vertical="top"/>
    </xf>
    <xf numFmtId="0" fontId="0" fillId="1310" borderId="0" xfId="0" applyFill="1" applyAlignment="1">
      <alignment vertical="top"/>
    </xf>
    <xf numFmtId="0" fontId="0" fillId="1342" borderId="0" xfId="0" applyFill="1" applyAlignment="1">
      <alignment vertical="top"/>
    </xf>
    <xf numFmtId="0" fontId="0" fillId="1301" borderId="0" xfId="0" applyFill="1" applyAlignment="1">
      <alignment vertical="top"/>
    </xf>
    <xf numFmtId="0" fontId="0" fillId="1606" borderId="0" xfId="0" applyFill="1" applyAlignment="1">
      <alignment vertical="top"/>
    </xf>
    <xf numFmtId="0" fontId="0" fillId="1560" borderId="0" xfId="0" applyFill="1" applyAlignment="1">
      <alignment vertical="top"/>
    </xf>
    <xf numFmtId="0" fontId="0" fillId="1743" borderId="0" xfId="0" applyFill="1" applyAlignment="1">
      <alignment vertical="top"/>
    </xf>
    <xf numFmtId="0" fontId="0" fillId="1459" borderId="0" xfId="0" applyFill="1" applyAlignment="1">
      <alignment vertical="top"/>
    </xf>
    <xf numFmtId="0" fontId="0" fillId="341" borderId="0" xfId="0" applyFill="1" applyAlignment="1">
      <alignment vertical="top"/>
    </xf>
    <xf numFmtId="0" fontId="0" fillId="340" borderId="0" xfId="0" applyFill="1" applyAlignment="1">
      <alignment vertical="top"/>
    </xf>
    <xf numFmtId="0" fontId="0" fillId="1311" borderId="0" xfId="0" applyFill="1" applyAlignment="1">
      <alignment vertical="top"/>
    </xf>
    <xf numFmtId="0" fontId="0" fillId="1386" borderId="0" xfId="0" applyFill="1" applyAlignment="1">
      <alignment vertical="top"/>
    </xf>
    <xf numFmtId="0" fontId="0" fillId="1278" borderId="0" xfId="0" applyFill="1" applyAlignment="1">
      <alignment vertical="top"/>
    </xf>
    <xf numFmtId="0" fontId="0" fillId="2050" borderId="0" xfId="0" applyFill="1" applyAlignment="1">
      <alignment vertical="top"/>
    </xf>
    <xf numFmtId="0" fontId="0" fillId="1782" borderId="0" xfId="0" applyFill="1" applyAlignment="1">
      <alignment vertical="top"/>
    </xf>
    <xf numFmtId="0" fontId="0" fillId="2046" borderId="0" xfId="0" applyFill="1" applyAlignment="1">
      <alignment vertical="top"/>
    </xf>
    <xf numFmtId="0" fontId="0" fillId="1920" borderId="0" xfId="0" applyFill="1" applyAlignment="1">
      <alignment vertical="top"/>
    </xf>
    <xf numFmtId="0" fontId="0" fillId="371" borderId="0" xfId="0" applyFill="1" applyAlignment="1">
      <alignment vertical="top"/>
    </xf>
    <xf numFmtId="0" fontId="0" fillId="1421" borderId="0" xfId="0" applyFill="1" applyAlignment="1">
      <alignment vertical="top"/>
    </xf>
    <xf numFmtId="0" fontId="0" fillId="1416" borderId="0" xfId="0" applyFill="1" applyAlignment="1">
      <alignment vertical="top"/>
    </xf>
    <xf numFmtId="0" fontId="0" fillId="1771" borderId="0" xfId="0" applyFill="1" applyAlignment="1">
      <alignment vertical="top"/>
    </xf>
    <xf numFmtId="0" fontId="0" fillId="1513" borderId="0" xfId="0" applyFill="1" applyAlignment="1">
      <alignment vertical="top"/>
    </xf>
    <xf numFmtId="0" fontId="0" fillId="1905" borderId="0" xfId="0" applyFill="1" applyAlignment="1">
      <alignment vertical="top"/>
    </xf>
    <xf numFmtId="0" fontId="0" fillId="1573" borderId="0" xfId="0" applyFill="1" applyAlignment="1">
      <alignment vertical="top"/>
    </xf>
    <xf numFmtId="0" fontId="0" fillId="375" borderId="0" xfId="0" applyFill="1" applyAlignment="1">
      <alignment vertical="top"/>
    </xf>
    <xf numFmtId="0" fontId="0" fillId="1919" borderId="0" xfId="0" applyFill="1" applyAlignment="1">
      <alignment vertical="top"/>
    </xf>
    <xf numFmtId="0" fontId="0" fillId="464" borderId="0" xfId="0" applyFill="1" applyAlignment="1">
      <alignment vertical="top"/>
    </xf>
    <xf numFmtId="0" fontId="0" fillId="1313" borderId="0" xfId="0" applyFill="1" applyAlignment="1">
      <alignment vertical="top"/>
    </xf>
    <xf numFmtId="0" fontId="0" fillId="1309" borderId="0" xfId="0" applyFill="1" applyAlignment="1">
      <alignment vertical="top"/>
    </xf>
    <xf numFmtId="0" fontId="0" fillId="471" borderId="0" xfId="0" applyFill="1" applyAlignment="1">
      <alignment vertical="top"/>
    </xf>
    <xf numFmtId="0" fontId="0" fillId="1304" borderId="0" xfId="0" applyFill="1" applyAlignment="1">
      <alignment vertical="top"/>
    </xf>
    <xf numFmtId="0" fontId="0" fillId="1817" borderId="0" xfId="0" applyFill="1" applyAlignment="1">
      <alignment vertical="top"/>
    </xf>
    <xf numFmtId="0" fontId="0" fillId="1715" borderId="0" xfId="0" applyFill="1" applyAlignment="1">
      <alignment vertical="top"/>
    </xf>
    <xf numFmtId="0" fontId="0" fillId="1988" borderId="0" xfId="0" applyFill="1" applyAlignment="1">
      <alignment vertical="top"/>
    </xf>
    <xf numFmtId="0" fontId="0" fillId="1989" borderId="0" xfId="0" applyFill="1" applyAlignment="1">
      <alignment vertical="top"/>
    </xf>
    <xf numFmtId="0" fontId="0" fillId="1578" borderId="0" xfId="0" applyFill="1" applyAlignment="1">
      <alignment vertical="top"/>
    </xf>
    <xf numFmtId="0" fontId="0" fillId="388" borderId="0" xfId="0" applyFill="1" applyAlignment="1">
      <alignment vertical="top"/>
    </xf>
    <xf numFmtId="0" fontId="0" fillId="1312" borderId="0" xfId="0" applyFill="1" applyAlignment="1">
      <alignment vertical="top"/>
    </xf>
    <xf numFmtId="0" fontId="0" fillId="1821" borderId="0" xfId="0" applyFill="1" applyAlignment="1">
      <alignment vertical="top"/>
    </xf>
    <xf numFmtId="0" fontId="0" fillId="1842" borderId="0" xfId="0" applyFill="1" applyAlignment="1">
      <alignment vertical="top"/>
    </xf>
    <xf numFmtId="0" fontId="0" fillId="1612" borderId="0" xfId="0" applyFill="1" applyAlignment="1">
      <alignment vertical="top"/>
    </xf>
    <xf numFmtId="0" fontId="0" fillId="1460" borderId="0" xfId="0" applyFill="1" applyAlignment="1">
      <alignment vertical="top"/>
    </xf>
    <xf numFmtId="0" fontId="0" fillId="1420" borderId="0" xfId="0" applyFill="1" applyAlignment="1">
      <alignment vertical="top"/>
    </xf>
    <xf numFmtId="0" fontId="0" fillId="465" borderId="0" xfId="0" applyFill="1" applyAlignment="1">
      <alignment vertical="top"/>
    </xf>
    <xf numFmtId="0" fontId="0" fillId="473" borderId="0" xfId="0" applyFill="1" applyAlignment="1">
      <alignment vertical="top"/>
    </xf>
    <xf numFmtId="0" fontId="0" fillId="1496" borderId="0" xfId="0" applyFill="1" applyAlignment="1">
      <alignment vertical="top"/>
    </xf>
    <xf numFmtId="0" fontId="0" fillId="380" borderId="0" xfId="0" applyFill="1" applyAlignment="1">
      <alignment vertical="top"/>
    </xf>
    <xf numFmtId="0" fontId="0" fillId="1306" borderId="0" xfId="0" applyFill="1" applyAlignment="1">
      <alignment vertical="top"/>
    </xf>
    <xf numFmtId="0" fontId="0" fillId="1505" borderId="0" xfId="0" applyFill="1" applyAlignment="1">
      <alignment vertical="top"/>
    </xf>
    <xf numFmtId="0" fontId="0" fillId="1894" borderId="0" xfId="0" applyFill="1" applyAlignment="1">
      <alignment vertical="top"/>
    </xf>
    <xf numFmtId="0" fontId="0" fillId="1906" borderId="0" xfId="0" applyFill="1" applyAlignment="1">
      <alignment vertical="top"/>
    </xf>
    <xf numFmtId="0" fontId="0" fillId="1908" borderId="0" xfId="0" applyFill="1" applyAlignment="1">
      <alignment vertical="top"/>
    </xf>
    <xf numFmtId="0" fontId="0" fillId="1615" borderId="0" xfId="0" applyFill="1" applyAlignment="1">
      <alignment vertical="top"/>
    </xf>
    <xf numFmtId="0" fontId="0" fillId="1980" borderId="0" xfId="0" applyFill="1" applyAlignment="1">
      <alignment vertical="top"/>
    </xf>
    <xf numFmtId="0" fontId="0" fillId="1490" borderId="0" xfId="0" applyFill="1" applyAlignment="1">
      <alignment vertical="top"/>
    </xf>
    <xf numFmtId="0" fontId="0" fillId="1443" borderId="0" xfId="0" applyFill="1" applyAlignment="1">
      <alignment vertical="top"/>
    </xf>
    <xf numFmtId="0" fontId="0" fillId="1444" borderId="0" xfId="0" applyFill="1" applyAlignment="1">
      <alignment vertical="top"/>
    </xf>
    <xf numFmtId="0" fontId="0" fillId="1642" borderId="0" xfId="0" applyFill="1" applyAlignment="1">
      <alignment vertical="top"/>
    </xf>
    <xf numFmtId="0" fontId="0" fillId="1979" borderId="0" xfId="0" applyFill="1" applyAlignment="1">
      <alignment vertical="top"/>
    </xf>
    <xf numFmtId="0" fontId="0" fillId="1769" borderId="0" xfId="0" applyFill="1" applyAlignment="1">
      <alignment vertical="top"/>
    </xf>
    <xf numFmtId="0" fontId="0" fillId="1613" borderId="0" xfId="0" applyFill="1" applyAlignment="1">
      <alignment vertical="top"/>
    </xf>
    <xf numFmtId="0" fontId="0" fillId="1909" borderId="0" xfId="0" applyFill="1" applyAlignment="1">
      <alignment vertical="top"/>
    </xf>
    <xf numFmtId="0" fontId="0" fillId="1574" borderId="0" xfId="0" applyFill="1" applyAlignment="1">
      <alignment vertical="top"/>
    </xf>
    <xf numFmtId="0" fontId="0" fillId="384" borderId="0" xfId="0" applyFill="1" applyAlignment="1">
      <alignment vertical="top"/>
    </xf>
    <xf numFmtId="0" fontId="0" fillId="1754" borderId="0" xfId="0" applyFill="1" applyAlignment="1">
      <alignment vertical="top"/>
    </xf>
    <xf numFmtId="0" fontId="0" fillId="1584" borderId="0" xfId="0" applyFill="1" applyAlignment="1">
      <alignment vertical="top"/>
    </xf>
    <xf numFmtId="0" fontId="0" fillId="372" borderId="0" xfId="0" applyFill="1" applyAlignment="1">
      <alignment vertical="top"/>
    </xf>
    <xf numFmtId="0" fontId="0" fillId="382" borderId="0" xfId="0" applyFill="1" applyAlignment="1">
      <alignment vertical="top"/>
    </xf>
    <xf numFmtId="0" fontId="0" fillId="1801" borderId="0" xfId="0" applyFill="1" applyAlignment="1">
      <alignment vertical="top"/>
    </xf>
    <xf numFmtId="0" fontId="0" fillId="2016" borderId="0" xfId="0" applyFill="1" applyAlignment="1">
      <alignment vertical="top"/>
    </xf>
    <xf numFmtId="0" fontId="0" fillId="2019" borderId="0" xfId="0" applyFill="1" applyAlignment="1">
      <alignment vertical="top"/>
    </xf>
    <xf numFmtId="0" fontId="0" fillId="1902" borderId="0" xfId="0" applyFill="1" applyAlignment="1">
      <alignment vertical="top"/>
    </xf>
    <xf numFmtId="0" fontId="0" fillId="1745" borderId="0" xfId="0" applyFill="1" applyAlignment="1">
      <alignment vertical="top"/>
    </xf>
    <xf numFmtId="0" fontId="0" fillId="1916" borderId="0" xfId="0" applyFill="1" applyAlignment="1">
      <alignment vertical="top"/>
    </xf>
    <xf numFmtId="0" fontId="0" fillId="1422" borderId="0" xfId="0" applyFill="1" applyAlignment="1">
      <alignment vertical="top"/>
    </xf>
    <xf numFmtId="0" fontId="0" fillId="386" borderId="0" xfId="0" applyFill="1" applyAlignment="1">
      <alignment vertical="top"/>
    </xf>
    <xf numFmtId="0" fontId="0" fillId="2045" borderId="0" xfId="0" applyFill="1" applyAlignment="1">
      <alignment vertical="top"/>
    </xf>
    <xf numFmtId="0" fontId="0" fillId="1843" borderId="0" xfId="0" applyFill="1" applyAlignment="1">
      <alignment vertical="top"/>
    </xf>
    <xf numFmtId="0" fontId="0" fillId="1614" borderId="0" xfId="0" applyFill="1" applyAlignment="1">
      <alignment vertical="top"/>
    </xf>
    <xf numFmtId="0" fontId="0" fillId="1990" borderId="0" xfId="0" applyFill="1" applyAlignment="1">
      <alignment vertical="top"/>
    </xf>
    <xf numFmtId="0" fontId="0" fillId="390" borderId="0" xfId="0" applyFill="1" applyAlignment="1">
      <alignment vertical="top"/>
    </xf>
    <xf numFmtId="0" fontId="0" fillId="472" borderId="0" xfId="0" applyFill="1" applyAlignment="1">
      <alignment vertical="top"/>
    </xf>
    <xf numFmtId="0" fontId="0" fillId="1388" borderId="0" xfId="0" applyFill="1" applyAlignment="1">
      <alignment vertical="top"/>
    </xf>
    <xf numFmtId="0" fontId="0" fillId="1645" borderId="0" xfId="0" applyFill="1" applyAlignment="1">
      <alignment vertical="top"/>
    </xf>
    <xf numFmtId="0" fontId="0" fillId="1514" borderId="0" xfId="0" applyFill="1" applyAlignment="1">
      <alignment vertical="top"/>
    </xf>
    <xf numFmtId="0" fontId="0" fillId="1515" borderId="0" xfId="0" applyFill="1" applyAlignment="1">
      <alignment vertical="top"/>
    </xf>
    <xf numFmtId="0" fontId="0" fillId="10" borderId="0" xfId="0" applyFill="1" applyAlignment="1">
      <alignment vertical="top"/>
    </xf>
    <xf numFmtId="0" fontId="0" fillId="1497" borderId="0" xfId="0" applyFill="1" applyAlignment="1">
      <alignment vertical="top"/>
    </xf>
    <xf numFmtId="0" fontId="0" fillId="1531" borderId="0" xfId="0" applyFill="1" applyAlignment="1">
      <alignment vertical="top"/>
    </xf>
    <xf numFmtId="0" fontId="0" fillId="383" borderId="0" xfId="0" applyFill="1" applyAlignment="1">
      <alignment vertical="top"/>
    </xf>
    <xf numFmtId="0" fontId="0" fillId="1831" borderId="0" xfId="0" applyFill="1" applyAlignment="1">
      <alignment vertical="top"/>
    </xf>
    <xf numFmtId="0" fontId="0" fillId="2018" borderId="0" xfId="0" applyFill="1" applyAlignment="1">
      <alignment vertical="top"/>
    </xf>
    <xf numFmtId="0" fontId="0" fillId="1984" borderId="0" xfId="0" applyFill="1" applyAlignment="1">
      <alignment vertical="top"/>
    </xf>
    <xf numFmtId="0" fontId="0" fillId="1917" borderId="0" xfId="0" applyFill="1" applyAlignment="1">
      <alignment vertical="top"/>
    </xf>
    <xf numFmtId="0" fontId="0" fillId="1648" borderId="0" xfId="0" applyFill="1" applyAlignment="1">
      <alignment vertical="top"/>
    </xf>
    <xf numFmtId="0" fontId="0" fillId="1835" borderId="0" xfId="0" applyFill="1" applyAlignment="1">
      <alignment vertical="top"/>
    </xf>
    <xf numFmtId="0" fontId="0" fillId="78" borderId="0" xfId="0" applyFill="1" applyAlignment="1">
      <alignment vertical="top"/>
    </xf>
    <xf numFmtId="0" fontId="0" fillId="1591" borderId="0" xfId="0" applyFill="1" applyAlignment="1">
      <alignment vertical="top"/>
    </xf>
    <xf numFmtId="0" fontId="0" fillId="394" borderId="0" xfId="0" applyFill="1" applyAlignment="1">
      <alignment vertical="top"/>
    </xf>
    <xf numFmtId="0" fontId="0" fillId="1580" borderId="0" xfId="0" applyFill="1" applyAlignment="1">
      <alignment vertical="top"/>
    </xf>
    <xf numFmtId="0" fontId="0" fillId="1921" borderId="0" xfId="0" applyFill="1" applyAlignment="1">
      <alignment vertical="top"/>
    </xf>
    <xf numFmtId="0" fontId="0" fillId="1423" borderId="0" xfId="0" applyFill="1" applyAlignment="1">
      <alignment vertical="top"/>
    </xf>
    <xf numFmtId="0" fontId="0" fillId="387" borderId="0" xfId="0" applyFill="1" applyAlignment="1">
      <alignment vertical="top"/>
    </xf>
    <xf numFmtId="0" fontId="0" fillId="1832" borderId="0" xfId="0" applyFill="1" applyAlignment="1">
      <alignment vertical="top"/>
    </xf>
    <xf numFmtId="0" fontId="0" fillId="1753" borderId="0" xfId="0" applyFill="1" applyAlignment="1">
      <alignment vertical="top"/>
    </xf>
    <xf numFmtId="0" fontId="0" fillId="1907" borderId="0" xfId="0" applyFill="1" applyAlignment="1">
      <alignment vertical="top"/>
    </xf>
    <xf numFmtId="0" fontId="0" fillId="1498" borderId="0" xfId="0" applyFill="1" applyAlignment="1">
      <alignment vertical="top"/>
    </xf>
    <xf numFmtId="0" fontId="0" fillId="1910" borderId="0" xfId="0" applyFill="1" applyAlignment="1">
      <alignment vertical="top"/>
    </xf>
    <xf numFmtId="0" fontId="0" fillId="1583" borderId="0" xfId="0" applyFill="1" applyAlignment="1">
      <alignment vertical="top"/>
    </xf>
    <xf numFmtId="0" fontId="0" fillId="1518" borderId="0" xfId="0" applyFill="1" applyAlignment="1">
      <alignment vertical="top"/>
    </xf>
    <xf numFmtId="0" fontId="0" fillId="1561" borderId="0" xfId="0" applyFill="1" applyAlignment="1">
      <alignment vertical="top"/>
    </xf>
    <xf numFmtId="0" fontId="0" fillId="1581" borderId="0" xfId="0" applyFill="1" applyAlignment="1">
      <alignment vertical="top"/>
    </xf>
    <xf numFmtId="0" fontId="0" fillId="381" borderId="0" xfId="0" applyFill="1" applyAlignment="1">
      <alignment vertical="top"/>
    </xf>
    <xf numFmtId="0" fontId="0" fillId="2057" borderId="0" xfId="0" applyFill="1" applyAlignment="1">
      <alignment vertical="top"/>
    </xf>
    <xf numFmtId="0" fontId="0" fillId="1845" borderId="0" xfId="0" applyFill="1" applyAlignment="1">
      <alignment vertical="top"/>
    </xf>
    <xf numFmtId="0" fontId="0" fillId="1904" borderId="0" xfId="0" applyFill="1" applyAlignment="1">
      <alignment vertical="top"/>
    </xf>
    <xf numFmtId="0" fontId="0" fillId="1763" borderId="0" xfId="0" applyFill="1" applyAlignment="1">
      <alignment vertical="top"/>
    </xf>
    <xf numFmtId="0" fontId="0" fillId="1896" borderId="0" xfId="0" applyFill="1" applyAlignment="1">
      <alignment vertical="top"/>
    </xf>
    <xf numFmtId="0" fontId="0" fillId="1783" borderId="0" xfId="0" applyFill="1" applyAlignment="1">
      <alignment vertical="top"/>
    </xf>
    <xf numFmtId="0" fontId="0" fillId="1524" borderId="0" xfId="0" applyFill="1" applyAlignment="1">
      <alignment vertical="top"/>
    </xf>
    <xf numFmtId="0" fontId="0" fillId="1755" borderId="0" xfId="0" applyFill="1" applyAlignment="1">
      <alignment vertical="top"/>
    </xf>
    <xf numFmtId="0" fontId="0" fillId="1895" borderId="0" xfId="0" applyFill="1" applyAlignment="1">
      <alignment vertical="top"/>
    </xf>
    <xf numFmtId="0" fontId="0" fillId="1764" borderId="0" xfId="0" applyFill="1" applyAlignment="1">
      <alignment vertical="top"/>
    </xf>
    <xf numFmtId="0" fontId="0" fillId="1912" borderId="0" xfId="0" applyFill="1" applyAlignment="1">
      <alignment vertical="top"/>
    </xf>
    <xf numFmtId="0" fontId="0" fillId="1575" borderId="0" xfId="0" applyFill="1" applyAlignment="1">
      <alignment vertical="top"/>
    </xf>
    <xf numFmtId="0" fontId="0" fillId="1565" borderId="0" xfId="0" applyFill="1" applyAlignment="1">
      <alignment vertical="top"/>
    </xf>
    <xf numFmtId="0" fontId="0" fillId="1834" borderId="0" xfId="0" applyFill="1" applyAlignment="1">
      <alignment vertical="top"/>
    </xf>
    <xf numFmtId="0" fontId="0" fillId="83" borderId="0" xfId="0" applyFill="1" applyAlignment="1">
      <alignment vertical="top"/>
    </xf>
    <xf numFmtId="0" fontId="0" fillId="1537" borderId="0" xfId="0" applyFill="1" applyAlignment="1">
      <alignment vertical="top"/>
    </xf>
    <xf numFmtId="0" fontId="0" fillId="1803" borderId="0" xfId="0" applyFill="1" applyAlignment="1">
      <alignment vertical="top"/>
    </xf>
    <xf numFmtId="0" fontId="0" fillId="1507" borderId="0" xfId="0" applyFill="1" applyAlignment="1">
      <alignment vertical="top"/>
    </xf>
    <xf numFmtId="0" fontId="0" fillId="1671" borderId="0" xfId="0" applyFill="1" applyAlignment="1">
      <alignment vertical="top"/>
    </xf>
    <xf numFmtId="0" fontId="0" fillId="1744" borderId="0" xfId="0" applyFill="1" applyAlignment="1">
      <alignment vertical="top"/>
    </xf>
    <xf numFmtId="0" fontId="0" fillId="1500" borderId="0" xfId="0" applyFill="1" applyAlignment="1">
      <alignment vertical="top"/>
    </xf>
    <xf numFmtId="0" fontId="0" fillId="1592" borderId="0" xfId="0" applyFill="1" applyAlignment="1">
      <alignment vertical="top"/>
    </xf>
    <xf numFmtId="0" fontId="0" fillId="392" borderId="0" xfId="0" applyFill="1" applyAlignment="1">
      <alignment vertical="top"/>
    </xf>
    <xf numFmtId="0" fontId="0" fillId="2009" borderId="0" xfId="0" applyFill="1" applyAlignment="1">
      <alignment vertical="top"/>
    </xf>
    <xf numFmtId="0" fontId="0" fillId="1911" borderId="0" xfId="0" applyFill="1" applyAlignment="1">
      <alignment vertical="top"/>
    </xf>
    <xf numFmtId="0" fontId="0" fillId="1567" borderId="0" xfId="0" applyFill="1" applyAlignment="1">
      <alignment vertical="top"/>
    </xf>
    <xf numFmtId="0" fontId="0" fillId="357" borderId="0" xfId="0" applyFill="1" applyAlignment="1">
      <alignment vertical="top"/>
    </xf>
    <xf numFmtId="0" fontId="0" fillId="1772" borderId="0" xfId="0" applyFill="1" applyAlignment="1">
      <alignment vertical="top"/>
    </xf>
    <xf numFmtId="0" fontId="0" fillId="1449" borderId="0" xfId="0" applyFill="1" applyAlignment="1">
      <alignment vertical="top"/>
    </xf>
    <xf numFmtId="0" fontId="0" fillId="1566" borderId="0" xfId="0" applyFill="1" applyAlignment="1">
      <alignment vertical="top"/>
    </xf>
    <xf numFmtId="0" fontId="0" fillId="76" borderId="0" xfId="0" applyFill="1" applyAlignment="1">
      <alignment vertical="top"/>
    </xf>
    <xf numFmtId="0" fontId="0" fillId="1499" borderId="0" xfId="0" applyFill="1" applyAlignment="1">
      <alignment vertical="top"/>
    </xf>
    <xf numFmtId="0" fontId="0" fillId="1562" borderId="0" xfId="0" applyFill="1" applyAlignment="1">
      <alignment vertical="top"/>
    </xf>
    <xf numFmtId="0" fontId="0" fillId="1563" borderId="0" xfId="0" applyFill="1" applyAlignment="1">
      <alignment vertical="top"/>
    </xf>
    <xf numFmtId="0" fontId="0" fillId="1579" borderId="0" xfId="0" applyFill="1" applyAlignment="1">
      <alignment vertical="top"/>
    </xf>
    <xf numFmtId="0" fontId="0" fillId="2051" borderId="0" xfId="0" applyFill="1" applyAlignment="1">
      <alignment vertical="top"/>
    </xf>
    <xf numFmtId="0" fontId="0" fillId="1587" borderId="0" xfId="0" applyFill="1" applyAlignment="1">
      <alignment vertical="top"/>
    </xf>
    <xf numFmtId="0" fontId="0" fillId="1585" borderId="0" xfId="0" applyFill="1" applyAlignment="1">
      <alignment vertical="top"/>
    </xf>
    <xf numFmtId="0" fontId="0" fillId="391" borderId="0" xfId="0" applyFill="1" applyAlignment="1">
      <alignment vertical="top"/>
    </xf>
    <xf numFmtId="0" fontId="0" fillId="385" borderId="0" xfId="0" applyFill="1" applyAlignment="1">
      <alignment vertical="top"/>
    </xf>
    <xf numFmtId="0" fontId="0" fillId="1508" borderId="0" xfId="0" applyFill="1" applyAlignment="1">
      <alignment vertical="top"/>
    </xf>
    <xf numFmtId="0" fontId="0" fillId="1761" borderId="0" xfId="0" applyFill="1" applyAlignment="1">
      <alignment vertical="top"/>
    </xf>
    <xf numFmtId="0" fontId="0" fillId="389" borderId="0" xfId="0" applyFill="1" applyAlignment="1">
      <alignment vertical="top"/>
    </xf>
    <xf numFmtId="0" fontId="0" fillId="1586" borderId="0" xfId="0" applyFill="1" applyAlignment="1">
      <alignment vertical="top"/>
    </xf>
    <xf numFmtId="0" fontId="0" fillId="1582" borderId="0" xfId="0" applyFill="1" applyAlignment="1">
      <alignment vertical="top"/>
    </xf>
    <xf numFmtId="0" fontId="0" fillId="1818" borderId="0" xfId="0" applyFill="1" applyAlignment="1">
      <alignment vertical="top"/>
    </xf>
    <xf numFmtId="0" fontId="0" fillId="1819" borderId="0" xfId="0" applyFill="1" applyAlignment="1">
      <alignment vertical="top"/>
    </xf>
    <xf numFmtId="0" fontId="0" fillId="1450" borderId="0" xfId="0" applyFill="1" applyAlignment="1">
      <alignment vertical="top"/>
    </xf>
    <xf numFmtId="0" fontId="0" fillId="393" borderId="0" xfId="0" applyFill="1" applyAlignment="1">
      <alignment vertical="top"/>
    </xf>
    <xf numFmtId="0" fontId="0" fillId="1647" borderId="0" xfId="0" applyFill="1" applyAlignment="1">
      <alignment vertical="top"/>
    </xf>
    <xf numFmtId="0" fontId="0" fillId="1588" borderId="0" xfId="0" applyFill="1" applyAlignment="1">
      <alignment vertical="top"/>
    </xf>
    <xf numFmtId="0" fontId="0" fillId="1576" borderId="0" xfId="0" applyFill="1" applyAlignment="1">
      <alignment vertical="top"/>
    </xf>
    <xf numFmtId="0" fontId="0" fillId="395" borderId="0" xfId="0" applyFill="1" applyAlignment="1">
      <alignment vertical="top"/>
    </xf>
    <xf numFmtId="0" fontId="0" fillId="1789" borderId="0" xfId="0" applyFill="1" applyAlignment="1">
      <alignment vertical="top"/>
    </xf>
    <xf numFmtId="0" fontId="0" fillId="1765" borderId="0" xfId="0" applyFill="1" applyAlignment="1">
      <alignment vertical="top"/>
    </xf>
    <xf numFmtId="0" fontId="0" fillId="1536" borderId="0" xfId="0" applyFill="1" applyAlignment="1">
      <alignment vertical="top"/>
    </xf>
    <xf numFmtId="0" fontId="0" fillId="1617" borderId="0" xfId="0" applyFill="1" applyAlignment="1">
      <alignment vertical="top"/>
    </xf>
    <xf numFmtId="0" fontId="0" fillId="1533" borderId="0" xfId="0" applyFill="1" applyAlignment="1">
      <alignment vertical="top"/>
    </xf>
    <xf numFmtId="0" fontId="0" fillId="1564" borderId="0" xfId="0" applyFill="1" applyAlignment="1">
      <alignment vertical="top"/>
    </xf>
    <xf numFmtId="0" fontId="0" fillId="1670" borderId="0" xfId="0" applyFill="1" applyAlignment="1">
      <alignment vertical="top"/>
    </xf>
    <xf numFmtId="0" fontId="0" fillId="2026" borderId="0" xfId="0" applyFill="1" applyAlignment="1">
      <alignment vertical="top"/>
    </xf>
    <xf numFmtId="0" fontId="0" fillId="1848" borderId="0" xfId="0" applyFill="1" applyAlignment="1">
      <alignment vertical="top"/>
    </xf>
    <xf numFmtId="0" fontId="0" fillId="51" borderId="0" xfId="0" applyFill="1" applyAlignment="1">
      <alignment vertical="top"/>
    </xf>
    <xf numFmtId="0" fontId="0" fillId="373" borderId="0" xfId="0" applyFill="1" applyAlignment="1">
      <alignment vertical="top"/>
    </xf>
    <xf numFmtId="0" fontId="0" fillId="1590" borderId="0" xfId="0" applyFill="1" applyAlignment="1">
      <alignment vertical="top"/>
    </xf>
    <xf numFmtId="0" fontId="0" fillId="1568" borderId="0" xfId="0" applyFill="1" applyAlignment="1">
      <alignment vertical="top"/>
    </xf>
    <xf numFmtId="0" fontId="0" fillId="1846" borderId="0" xfId="0" applyFill="1" applyAlignment="1">
      <alignment vertical="top"/>
    </xf>
    <xf numFmtId="0" fontId="0" fillId="1534" borderId="0" xfId="0" applyFill="1" applyAlignment="1">
      <alignment vertical="top"/>
    </xf>
    <xf numFmtId="0" fontId="0" fillId="1491" borderId="0" xfId="0" applyFill="1" applyAlignment="1">
      <alignment vertical="top"/>
    </xf>
    <xf numFmtId="0" fontId="0" fillId="1918" borderId="0" xfId="0" applyFill="1" applyAlignment="1">
      <alignment vertical="top"/>
    </xf>
    <xf numFmtId="0" fontId="0" fillId="1825" borderId="0" xfId="0" applyFill="1" applyAlignment="1">
      <alignment vertical="top"/>
    </xf>
    <xf numFmtId="0" fontId="0" fillId="1844" borderId="0" xfId="0" applyFill="1" applyAlignment="1">
      <alignment vertical="top"/>
    </xf>
    <xf numFmtId="0" fontId="0" fillId="1833" borderId="0" xfId="0" applyFill="1" applyAlignment="1">
      <alignment vertical="top"/>
    </xf>
    <xf numFmtId="0" fontId="0" fillId="1618" borderId="0" xfId="0" applyFill="1" applyAlignment="1">
      <alignment vertical="top"/>
    </xf>
    <xf numFmtId="0" fontId="0" fillId="1532" borderId="0" xfId="0" applyFill="1" applyAlignment="1">
      <alignment vertical="top"/>
    </xf>
    <xf numFmtId="0" fontId="0" fillId="1849" borderId="0" xfId="0" applyFill="1" applyAlignment="1">
      <alignment vertical="top"/>
    </xf>
    <xf numFmtId="0" fontId="0" fillId="144" borderId="0" xfId="0" applyFill="1" applyAlignment="1">
      <alignment vertical="top"/>
    </xf>
    <xf numFmtId="0" fontId="0" fillId="1747" borderId="0" xfId="0" applyFill="1" applyAlignment="1">
      <alignment vertical="top"/>
    </xf>
    <xf numFmtId="0" fontId="0" fillId="1519" borderId="0" xfId="0" applyFill="1" applyAlignment="1">
      <alignment vertical="top"/>
    </xf>
    <xf numFmtId="0" fontId="0" fillId="1762" borderId="0" xfId="0" applyFill="1" applyAlignment="1">
      <alignment vertical="top"/>
    </xf>
    <xf numFmtId="0" fontId="0" fillId="1751" borderId="0" xfId="0" applyFill="1" applyAlignment="1">
      <alignment vertical="top"/>
    </xf>
    <xf numFmtId="0" fontId="0" fillId="1535" borderId="0" xfId="0" applyFill="1" applyAlignment="1">
      <alignment vertical="top"/>
    </xf>
    <xf numFmtId="0" fontId="0" fillId="1760" borderId="0" xfId="0" applyFill="1" applyAlignment="1">
      <alignment vertical="top"/>
    </xf>
    <xf numFmtId="0" fontId="0" fillId="1792" borderId="0" xfId="0" applyFill="1" applyAlignment="1">
      <alignment vertical="top"/>
    </xf>
    <xf numFmtId="0" fontId="0" fillId="1528" borderId="0" xfId="0" applyFill="1" applyAlignment="1">
      <alignment vertical="top"/>
    </xf>
    <xf numFmtId="0" fontId="0" fillId="1521" borderId="0" xfId="0" applyFill="1" applyAlignment="1">
      <alignment vertical="top"/>
    </xf>
    <xf numFmtId="0" fontId="0" fillId="1520" borderId="0" xfId="0" applyFill="1" applyAlignment="1">
      <alignment vertical="top"/>
    </xf>
    <xf numFmtId="0" fontId="0" fillId="1750" borderId="0" xfId="0" applyFill="1" applyAlignment="1">
      <alignment vertical="top"/>
    </xf>
    <xf numFmtId="0" fontId="0" fillId="1840" borderId="0" xfId="0" applyFill="1" applyAlignment="1">
      <alignment vertical="top"/>
    </xf>
    <xf numFmtId="0" fontId="0" fillId="1649" borderId="0" xfId="0" applyFill="1" applyAlignment="1">
      <alignment vertical="top"/>
    </xf>
    <xf numFmtId="0" fontId="0" fillId="1646" borderId="0" xfId="0" applyFill="1" applyAlignment="1">
      <alignment vertical="top"/>
    </xf>
    <xf numFmtId="0" fontId="0" fillId="1822" borderId="0" xfId="0" applyFill="1" applyAlignment="1">
      <alignment vertical="top"/>
    </xf>
    <xf numFmtId="0" fontId="0" fillId="1650" borderId="0" xfId="0" applyFill="1" applyAlignment="1">
      <alignment vertical="top"/>
    </xf>
    <xf numFmtId="0" fontId="0" fillId="2025" borderId="0" xfId="0" applyFill="1" applyAlignment="1">
      <alignment vertical="top"/>
    </xf>
    <xf numFmtId="0" fontId="0" fillId="1847" borderId="0" xfId="0" applyFill="1" applyAlignment="1">
      <alignment vertical="top"/>
    </xf>
    <xf numFmtId="0" fontId="0" fillId="1616" borderId="0" xfId="0" applyFill="1" applyAlignment="1">
      <alignment vertical="top"/>
    </xf>
    <xf numFmtId="0" fontId="0" fillId="1903" borderId="0" xfId="0" applyFill="1" applyAlignment="1">
      <alignment vertical="top"/>
    </xf>
    <xf numFmtId="0" fontId="0" fillId="1804" borderId="0" xfId="0" applyFill="1" applyAlignment="1">
      <alignment vertical="top"/>
    </xf>
    <xf numFmtId="0" fontId="0" fillId="2010" borderId="0" xfId="0" applyFill="1" applyAlignment="1">
      <alignment vertical="top"/>
    </xf>
    <xf numFmtId="0" fontId="0" fillId="1525" borderId="0" xfId="0" applyFill="1" applyAlignment="1">
      <alignment vertical="top"/>
    </xf>
    <xf numFmtId="0" fontId="0" fillId="1759" borderId="0" xfId="0" applyFill="1" applyAlignment="1">
      <alignment vertical="top"/>
    </xf>
    <xf numFmtId="0" fontId="0" fillId="1522" borderId="0" xfId="0" applyFill="1" applyAlignment="1">
      <alignment vertical="top"/>
    </xf>
    <xf numFmtId="0" fontId="0" fillId="1749" borderId="0" xfId="0" applyFill="1" applyAlignment="1">
      <alignment vertical="top"/>
    </xf>
    <xf numFmtId="0" fontId="0" fillId="1824" borderId="0" xfId="0" applyFill="1" applyAlignment="1">
      <alignment vertical="top"/>
    </xf>
    <xf numFmtId="0" fontId="0" fillId="1793" borderId="0" xfId="0" applyFill="1" applyAlignment="1">
      <alignment vertical="top"/>
    </xf>
    <xf numFmtId="0" fontId="0" fillId="1756" borderId="0" xfId="0" applyFill="1" applyAlignment="1">
      <alignment vertical="top"/>
    </xf>
    <xf numFmtId="0" fontId="0" fillId="1526" borderId="0" xfId="0" applyFill="1" applyAlignment="1">
      <alignment vertical="top"/>
    </xf>
    <xf numFmtId="0" fontId="0" fillId="1820" borderId="0" xfId="0" applyFill="1" applyAlignment="1">
      <alignment vertical="top"/>
    </xf>
    <xf numFmtId="0" fontId="0" fillId="1527" borderId="0" xfId="0" applyFill="1" applyAlignment="1">
      <alignment vertical="top"/>
    </xf>
    <xf numFmtId="0" fontId="0" fillId="1873" borderId="0" xfId="0" applyFill="1" applyAlignment="1">
      <alignment vertical="top"/>
    </xf>
    <xf numFmtId="0" fontId="0" fillId="1878" borderId="0" xfId="0" applyFill="1" applyAlignment="1">
      <alignment vertical="top"/>
    </xf>
    <xf numFmtId="0" fontId="0" fillId="1652" borderId="0" xfId="0" applyFill="1" applyAlignment="1">
      <alignment vertical="top"/>
    </xf>
    <xf numFmtId="0" fontId="0" fillId="1807" borderId="0" xfId="0" applyFill="1" applyAlignment="1">
      <alignment vertical="top"/>
    </xf>
    <xf numFmtId="0" fontId="0" fillId="1808" borderId="0" xfId="0" applyFill="1" applyAlignment="1">
      <alignment vertical="top"/>
    </xf>
    <xf numFmtId="0" fontId="0" fillId="1784" borderId="0" xfId="0" applyFill="1" applyAlignment="1">
      <alignment vertical="top"/>
    </xf>
    <xf numFmtId="0" fontId="0" fillId="1795" borderId="0" xfId="0" applyFill="1" applyAlignment="1">
      <alignment vertical="top"/>
    </xf>
    <xf numFmtId="0" fontId="0" fillId="1874" borderId="0" xfId="0" applyFill="1" applyAlignment="1">
      <alignment vertical="top"/>
    </xf>
    <xf numFmtId="0" fontId="0" fillId="1879" borderId="0" xfId="0" applyFill="1" applyAlignment="1">
      <alignment vertical="top"/>
    </xf>
    <xf numFmtId="0" fontId="0" fillId="2008" borderId="0" xfId="0" applyFill="1" applyAlignment="1">
      <alignment vertical="top"/>
    </xf>
    <xf numFmtId="0" fontId="0" fillId="1875" borderId="0" xfId="0" applyFill="1" applyAlignment="1">
      <alignment vertical="top"/>
    </xf>
    <xf numFmtId="0" fontId="0" fillId="2020" borderId="0" xfId="0" applyFill="1" applyAlignment="1">
      <alignment vertical="top"/>
    </xf>
    <xf numFmtId="0" fontId="0" fillId="21" borderId="0" xfId="0" applyFill="1" applyAlignment="1">
      <alignment vertical="top"/>
    </xf>
    <xf numFmtId="0" fontId="0" fillId="1880" borderId="0" xfId="0" applyFill="1" applyAlignment="1">
      <alignment vertical="top"/>
    </xf>
    <xf numFmtId="0" fontId="0" fillId="2021" borderId="0" xfId="0" applyFill="1" applyAlignment="1">
      <alignment vertical="top"/>
    </xf>
    <xf numFmtId="0" fontId="0" fillId="1785" borderId="0" xfId="0" applyFill="1" applyAlignment="1">
      <alignment vertical="top"/>
    </xf>
    <xf numFmtId="0" fontId="0" fillId="1810" borderId="0" xfId="0" applyFill="1" applyAlignment="1">
      <alignment vertical="top"/>
    </xf>
    <xf numFmtId="0" fontId="0" fillId="2022" borderId="0" xfId="0" applyFill="1" applyAlignment="1">
      <alignment vertical="top"/>
    </xf>
    <xf numFmtId="0" fontId="0" fillId="2058" borderId="0" xfId="0" applyFill="1" applyAlignment="1">
      <alignment vertical="top"/>
    </xf>
    <xf numFmtId="0" fontId="0" fillId="1796" borderId="0" xfId="0" applyFill="1" applyAlignment="1">
      <alignment vertical="top"/>
    </xf>
    <xf numFmtId="0" fontId="0" fillId="1811" borderId="0" xfId="0" applyFill="1" applyAlignment="1">
      <alignment vertical="top"/>
    </xf>
    <xf numFmtId="0" fontId="0" fillId="1877" borderId="0" xfId="0" applyFill="1" applyAlignment="1">
      <alignment vertical="top"/>
    </xf>
    <xf numFmtId="0" fontId="0" fillId="1809" borderId="0" xfId="0" applyFill="1" applyAlignment="1">
      <alignment vertical="top"/>
    </xf>
    <xf numFmtId="0" fontId="0" fillId="1654" borderId="0" xfId="0" applyFill="1" applyAlignment="1">
      <alignment vertical="top"/>
    </xf>
    <xf numFmtId="0" fontId="0" fillId="1658" borderId="0" xfId="0" applyFill="1" applyAlignment="1">
      <alignment vertical="top"/>
    </xf>
    <xf numFmtId="0" fontId="0" fillId="1790" borderId="0" xfId="0" applyFill="1" applyAlignment="1">
      <alignment vertical="top"/>
    </xf>
    <xf numFmtId="0" fontId="0" fillId="2011" borderId="0" xfId="0" applyFill="1" applyAlignment="1">
      <alignment vertical="top"/>
    </xf>
    <xf numFmtId="0" fontId="0" fillId="2059" borderId="0" xfId="0" applyFill="1" applyAlignment="1">
      <alignment vertical="top"/>
    </xf>
    <xf numFmtId="0" fontId="0" fillId="1653" borderId="0" xfId="0" applyFill="1" applyAlignment="1">
      <alignment vertical="top"/>
    </xf>
    <xf numFmtId="0" fontId="0" fillId="1655" borderId="0" xfId="0" applyFill="1" applyAlignment="1">
      <alignment vertical="top"/>
    </xf>
    <xf numFmtId="0" fontId="0" fillId="1774" borderId="0" xfId="0" applyFill="1" applyAlignment="1">
      <alignment vertical="top"/>
    </xf>
    <xf numFmtId="0" fontId="0" fillId="1797" borderId="0" xfId="0" applyFill="1" applyAlignment="1">
      <alignment vertical="top"/>
    </xf>
    <xf numFmtId="0" fontId="0" fillId="1876" borderId="0" xfId="0" applyFill="1" applyAlignment="1">
      <alignment vertical="top"/>
    </xf>
    <xf numFmtId="0" fontId="0" fillId="2012" borderId="0" xfId="0" applyFill="1" applyAlignment="1">
      <alignment vertical="top"/>
    </xf>
    <xf numFmtId="0" fontId="0" fillId="1661" borderId="0" xfId="0" applyFill="1" applyAlignment="1">
      <alignment vertical="top"/>
    </xf>
    <xf numFmtId="0" fontId="0" fillId="1800" borderId="0" xfId="0" applyFill="1" applyAlignment="1">
      <alignment vertical="top"/>
    </xf>
    <xf numFmtId="0" fontId="0" fillId="2060" borderId="0" xfId="0" applyFill="1" applyAlignment="1">
      <alignment vertical="top"/>
    </xf>
    <xf numFmtId="0" fontId="0" fillId="1775" borderId="0" xfId="0" applyFill="1" applyAlignment="1">
      <alignment vertical="top"/>
    </xf>
    <xf numFmtId="0" fontId="0" fillId="1798" borderId="0" xfId="0" applyFill="1" applyAlignment="1">
      <alignment vertical="top"/>
    </xf>
    <xf numFmtId="0" fontId="0" fillId="1659" borderId="0" xfId="0" applyFill="1" applyAlignment="1">
      <alignment vertical="top"/>
    </xf>
    <xf numFmtId="0" fontId="0" fillId="1776" borderId="0" xfId="0" applyFill="1" applyAlignment="1">
      <alignment vertical="top"/>
    </xf>
    <xf numFmtId="0" fontId="0" fillId="1791" borderId="0" xfId="0" applyFill="1" applyAlignment="1">
      <alignment vertical="top"/>
    </xf>
    <xf numFmtId="0" fontId="0" fillId="1881" borderId="0" xfId="0" applyFill="1" applyAlignment="1">
      <alignment vertical="top"/>
    </xf>
    <xf numFmtId="0" fontId="0" fillId="1799" borderId="0" xfId="0" applyFill="1" applyAlignment="1">
      <alignment vertical="top"/>
    </xf>
    <xf numFmtId="0" fontId="0" fillId="1777" borderId="0" xfId="0" applyFill="1" applyAlignment="1">
      <alignment vertical="top"/>
    </xf>
    <xf numFmtId="0" fontId="0" fillId="1812" borderId="0" xfId="0" applyFill="1" applyAlignment="1">
      <alignment vertical="top"/>
    </xf>
    <xf numFmtId="0" fontId="0" fillId="1660" borderId="0" xfId="0" applyFill="1" applyAlignment="1">
      <alignment vertical="top"/>
    </xf>
    <xf numFmtId="0" fontId="0" fillId="1823" borderId="0" xfId="0" applyFill="1" applyAlignment="1">
      <alignment vertical="top"/>
    </xf>
    <xf numFmtId="0" fontId="0" fillId="2023" borderId="0" xfId="0" applyFill="1" applyAlignment="1">
      <alignment vertical="top"/>
    </xf>
    <xf numFmtId="0" fontId="0" fillId="1805" borderId="0" xfId="0" applyFill="1" applyAlignment="1">
      <alignment vertical="top"/>
    </xf>
    <xf numFmtId="0" fontId="0" fillId="1662" borderId="0" xfId="0" applyFill="1" applyAlignment="1">
      <alignment vertical="top"/>
    </xf>
    <xf numFmtId="0" fontId="0" fillId="1656" borderId="0" xfId="0" applyFill="1" applyAlignment="1">
      <alignment vertical="top"/>
    </xf>
    <xf numFmtId="0" fontId="0" fillId="1786" borderId="0" xfId="0" applyFill="1" applyAlignment="1">
      <alignment vertical="top"/>
    </xf>
    <xf numFmtId="0" fontId="0" fillId="2061" borderId="0" xfId="0" applyFill="1" applyAlignment="1">
      <alignment vertical="top"/>
    </xf>
    <xf numFmtId="0" fontId="0" fillId="1663" borderId="0" xfId="0" applyFill="1" applyAlignment="1">
      <alignment vertical="top"/>
    </xf>
    <xf numFmtId="0" fontId="0" fillId="1666" borderId="0" xfId="0" applyFill="1" applyAlignment="1">
      <alignment vertical="top"/>
    </xf>
    <xf numFmtId="0" fontId="0" fillId="1664" borderId="0" xfId="0" applyFill="1" applyAlignment="1">
      <alignment vertical="top"/>
    </xf>
    <xf numFmtId="0" fontId="0" fillId="1778" borderId="0" xfId="0" applyFill="1" applyAlignment="1">
      <alignment vertical="top"/>
    </xf>
    <xf numFmtId="0" fontId="0" fillId="2024" borderId="0" xfId="0" applyFill="1" applyAlignment="1">
      <alignment vertical="top"/>
    </xf>
    <xf numFmtId="0" fontId="0" fillId="1657" borderId="0" xfId="0" applyFill="1" applyAlignment="1">
      <alignment vertical="top"/>
    </xf>
    <xf numFmtId="0" fontId="0" fillId="1813" borderId="0" xfId="0" applyFill="1" applyAlignment="1">
      <alignment vertical="top"/>
    </xf>
    <xf numFmtId="0" fontId="0" fillId="1665" borderId="0" xfId="0" applyFill="1" applyAlignment="1">
      <alignment vertical="top"/>
    </xf>
    <xf numFmtId="0" fontId="0" fillId="1882" borderId="0" xfId="0" applyFill="1" applyAlignment="1">
      <alignment vertical="top"/>
    </xf>
    <xf numFmtId="0" fontId="0" fillId="1806" borderId="0" xfId="0" applyFill="1" applyAlignment="1">
      <alignment vertical="top"/>
    </xf>
    <xf numFmtId="0" fontId="0" fillId="1883" borderId="0" xfId="0" applyFill="1" applyAlignment="1">
      <alignment vertical="top"/>
    </xf>
    <xf numFmtId="0" fontId="0" fillId="1779" borderId="0" xfId="0" applyFill="1" applyAlignment="1">
      <alignment vertical="top"/>
    </xf>
    <xf numFmtId="0" fontId="0" fillId="1826" borderId="0" xfId="0" applyFill="1" applyAlignment="1">
      <alignment vertical="top"/>
    </xf>
    <xf numFmtId="0" fontId="0" fillId="1837" borderId="0" xfId="0" applyFill="1" applyAlignment="1">
      <alignment vertical="top"/>
    </xf>
    <xf numFmtId="0" fontId="0" fillId="1838" borderId="0" xfId="0" applyFill="1" applyAlignment="1">
      <alignment vertical="top"/>
    </xf>
    <xf numFmtId="0" fontId="0" fillId="1746" borderId="0" xfId="0" applyFill="1" applyAlignment="1">
      <alignment vertical="top"/>
    </xf>
    <xf numFmtId="0" fontId="0" fillId="77" borderId="0" xfId="0" applyFill="1" applyAlignment="1">
      <alignment vertical="top"/>
    </xf>
    <xf numFmtId="0" fontId="0" fillId="1667" borderId="0" xfId="0" applyFill="1" applyAlignment="1">
      <alignment vertical="top"/>
    </xf>
    <xf numFmtId="0" fontId="0" fillId="1773" borderId="0" xfId="0" applyFill="1" applyAlignment="1">
      <alignment vertical="top"/>
    </xf>
    <xf numFmtId="0" fontId="0" fillId="1827" borderId="0" xfId="0" applyFill="1" applyAlignment="1">
      <alignment vertical="top"/>
    </xf>
    <xf numFmtId="0" fontId="0" fillId="1758" borderId="0" xfId="0" applyFill="1" applyAlignment="1">
      <alignment vertical="top"/>
    </xf>
    <xf numFmtId="0" fontId="0" fillId="1836" borderId="0" xfId="0" applyFill="1" applyAlignment="1">
      <alignment vertical="top"/>
    </xf>
    <xf numFmtId="0" fontId="0" fillId="1669" borderId="0" xfId="0" applyFill="1" applyAlignment="1">
      <alignment vertical="top"/>
    </xf>
    <xf numFmtId="0" fontId="0" fillId="1668" borderId="0" xfId="0" applyFill="1" applyAlignment="1">
      <alignment vertical="top"/>
    </xf>
    <xf numFmtId="0" fontId="0" fillId="1748" borderId="0" xfId="0" applyFill="1" applyAlignment="1">
      <alignment vertical="top"/>
    </xf>
    <xf numFmtId="0" fontId="0" fillId="1839" borderId="0" xfId="0" applyFill="1" applyAlignment="1">
      <alignment vertical="top"/>
    </xf>
    <xf numFmtId="0" fontId="0" fillId="1757" borderId="0" xfId="0" applyFill="1" applyAlignment="1">
      <alignment vertical="top"/>
    </xf>
    <xf numFmtId="0" fontId="0" fillId="1529" borderId="0" xfId="0" applyFill="1" applyAlignment="1">
      <alignment vertical="top"/>
    </xf>
    <xf numFmtId="0" fontId="74" fillId="0" borderId="0" xfId="9" applyFont="1" applyAlignment="1">
      <alignment horizontal="center" vertical="center" wrapText="1"/>
    </xf>
    <xf numFmtId="176" fontId="85" fillId="0" borderId="0" xfId="206" applyNumberFormat="1" applyFont="1" applyAlignment="1">
      <alignment horizontal="right"/>
    </xf>
    <xf numFmtId="176" fontId="86" fillId="0" borderId="24" xfId="206" applyNumberFormat="1" applyFont="1" applyBorder="1" applyAlignment="1">
      <alignment horizontal="right" wrapText="1"/>
    </xf>
    <xf numFmtId="8" fontId="69" fillId="0" borderId="0" xfId="0" applyNumberFormat="1" applyFont="1" applyAlignment="1">
      <alignment vertical="center" wrapText="1"/>
    </xf>
    <xf numFmtId="0" fontId="74" fillId="0" borderId="0" xfId="9" applyFont="1"/>
    <xf numFmtId="0" fontId="89" fillId="2238" borderId="24" xfId="9" applyFont="1" applyFill="1" applyBorder="1" applyAlignment="1">
      <alignment horizontal="center" vertical="center" wrapText="1"/>
    </xf>
    <xf numFmtId="0" fontId="89" fillId="2239" borderId="24" xfId="9" applyFont="1" applyFill="1" applyBorder="1" applyAlignment="1">
      <alignment horizontal="center" vertical="center" wrapText="1"/>
    </xf>
    <xf numFmtId="0" fontId="74" fillId="2238" borderId="24" xfId="9" applyFont="1" applyFill="1" applyBorder="1" applyAlignment="1">
      <alignment horizontal="center" vertical="center" wrapText="1"/>
    </xf>
    <xf numFmtId="0" fontId="74" fillId="2237" borderId="24" xfId="9" applyFont="1" applyFill="1" applyBorder="1" applyAlignment="1">
      <alignment horizontal="center" vertical="center" wrapText="1"/>
    </xf>
    <xf numFmtId="173" fontId="79" fillId="2238" borderId="24" xfId="9" applyNumberFormat="1" applyFont="1" applyFill="1" applyBorder="1" applyAlignment="1">
      <alignment horizontal="center" vertical="center" wrapText="1"/>
    </xf>
    <xf numFmtId="0" fontId="79" fillId="0" borderId="24" xfId="9" applyFont="1" applyBorder="1" applyAlignment="1">
      <alignment horizontal="center" vertical="center" wrapText="1"/>
    </xf>
    <xf numFmtId="0" fontId="79" fillId="2238" borderId="24" xfId="9" applyFont="1" applyFill="1" applyBorder="1"/>
    <xf numFmtId="0" fontId="79" fillId="2238" borderId="24" xfId="9" applyFont="1" applyFill="1" applyBorder="1" applyAlignment="1">
      <alignment horizontal="center" vertical="center" wrapText="1"/>
    </xf>
    <xf numFmtId="0" fontId="79" fillId="2240" borderId="24" xfId="9" applyFont="1" applyFill="1" applyBorder="1" applyAlignment="1">
      <alignment horizontal="center" vertical="center" wrapText="1"/>
    </xf>
    <xf numFmtId="173" fontId="78" fillId="2238" borderId="24" xfId="9" applyNumberFormat="1" applyFont="1" applyFill="1" applyBorder="1" applyAlignment="1">
      <alignment horizontal="center" vertical="center" wrapText="1"/>
    </xf>
    <xf numFmtId="0" fontId="14" fillId="0" borderId="24" xfId="9" applyBorder="1" applyAlignment="1">
      <alignment horizontal="center" vertical="center" wrapText="1"/>
    </xf>
    <xf numFmtId="0" fontId="14" fillId="0" borderId="24" xfId="9" applyBorder="1"/>
    <xf numFmtId="173" fontId="78" fillId="2237" borderId="24" xfId="9" applyNumberFormat="1" applyFont="1" applyFill="1" applyBorder="1" applyAlignment="1">
      <alignment horizontal="center" vertical="center" wrapText="1"/>
    </xf>
    <xf numFmtId="2" fontId="0" fillId="2219" borderId="0" xfId="0" applyNumberFormat="1" applyFill="1" applyAlignment="1">
      <alignment horizontal="right"/>
    </xf>
    <xf numFmtId="2" fontId="0" fillId="2220" borderId="0" xfId="0" applyNumberFormat="1" applyFill="1" applyAlignment="1">
      <alignment horizontal="right"/>
    </xf>
    <xf numFmtId="2" fontId="75" fillId="2221" borderId="0" xfId="0" applyNumberFormat="1" applyFont="1" applyFill="1" applyAlignment="1">
      <alignment horizontal="right" wrapText="1"/>
    </xf>
    <xf numFmtId="2" fontId="75" fillId="2222" borderId="0" xfId="0" applyNumberFormat="1" applyFont="1" applyFill="1" applyAlignment="1">
      <alignment horizontal="right" wrapText="1"/>
    </xf>
    <xf numFmtId="2" fontId="75" fillId="2223" borderId="0" xfId="0" applyNumberFormat="1" applyFont="1" applyFill="1" applyAlignment="1">
      <alignment horizontal="right" wrapText="1"/>
    </xf>
    <xf numFmtId="2" fontId="75" fillId="2224" borderId="0" xfId="0" applyNumberFormat="1" applyFont="1" applyFill="1" applyAlignment="1">
      <alignment horizontal="right" wrapText="1"/>
    </xf>
    <xf numFmtId="2" fontId="0" fillId="2225" borderId="0" xfId="0" applyNumberFormat="1" applyFill="1" applyAlignment="1">
      <alignment horizontal="right"/>
    </xf>
    <xf numFmtId="2" fontId="76" fillId="2226" borderId="0" xfId="0" applyNumberFormat="1" applyFont="1" applyFill="1" applyAlignment="1">
      <alignment horizontal="right" wrapText="1"/>
    </xf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235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2432" borderId="0" xfId="0" applyFill="1"/>
    <xf numFmtId="0" fontId="0" fillId="2433" borderId="0" xfId="0" applyFill="1"/>
    <xf numFmtId="0" fontId="0" fillId="2434" borderId="0" xfId="0" applyFill="1"/>
    <xf numFmtId="0" fontId="0" fillId="2435" borderId="0" xfId="0" applyFill="1"/>
    <xf numFmtId="0" fontId="0" fillId="2436" borderId="0" xfId="0" applyFill="1"/>
    <xf numFmtId="0" fontId="0" fillId="2437" borderId="0" xfId="0" applyFill="1"/>
    <xf numFmtId="0" fontId="0" fillId="2438" borderId="0" xfId="0" applyFill="1"/>
    <xf numFmtId="0" fontId="0" fillId="2439" borderId="0" xfId="0" applyFill="1"/>
    <xf numFmtId="0" fontId="0" fillId="2440" borderId="0" xfId="0" applyFill="1"/>
    <xf numFmtId="0" fontId="0" fillId="2441" borderId="0" xfId="0" applyFill="1"/>
    <xf numFmtId="0" fontId="0" fillId="2442" borderId="0" xfId="0" applyFill="1"/>
    <xf numFmtId="0" fontId="0" fillId="2443" borderId="0" xfId="0" applyFill="1"/>
    <xf numFmtId="0" fontId="0" fillId="2444" borderId="0" xfId="0" applyFill="1"/>
    <xf numFmtId="0" fontId="0" fillId="2445" borderId="0" xfId="0" applyFill="1"/>
    <xf numFmtId="0" fontId="0" fillId="2446" borderId="0" xfId="0" applyFill="1"/>
    <xf numFmtId="0" fontId="0" fillId="2447" borderId="0" xfId="0" applyFill="1"/>
    <xf numFmtId="0" fontId="0" fillId="2448" borderId="0" xfId="0" applyFill="1"/>
    <xf numFmtId="0" fontId="0" fillId="2449" borderId="0" xfId="0" applyFill="1"/>
    <xf numFmtId="0" fontId="0" fillId="2450" borderId="0" xfId="0" applyFill="1"/>
    <xf numFmtId="0" fontId="8" fillId="88" borderId="0" xfId="0" applyFont="1" applyFill="1" applyAlignment="1">
      <alignment horizontal="center" vertical="center" wrapText="1"/>
    </xf>
    <xf numFmtId="0" fontId="92" fillId="0" borderId="0" xfId="0" applyFont="1" applyAlignment="1">
      <alignment wrapText="1"/>
    </xf>
    <xf numFmtId="0" fontId="68" fillId="2212" borderId="21" xfId="0" applyFont="1" applyFill="1" applyBorder="1"/>
    <xf numFmtId="0" fontId="68" fillId="2212" borderId="22" xfId="0" applyFont="1" applyFill="1" applyBorder="1"/>
    <xf numFmtId="0" fontId="68" fillId="2212" borderId="22" xfId="0" applyFont="1" applyFill="1" applyBorder="1" applyAlignment="1">
      <alignment wrapText="1"/>
    </xf>
    <xf numFmtId="0" fontId="68" fillId="2212" borderId="23" xfId="0" applyFont="1" applyFill="1" applyBorder="1"/>
    <xf numFmtId="0" fontId="68" fillId="2212" borderId="23" xfId="0" applyFont="1" applyFill="1" applyBorder="1" applyAlignment="1">
      <alignment wrapText="1"/>
    </xf>
    <xf numFmtId="0" fontId="0" fillId="1146" borderId="0" xfId="0" applyFill="1"/>
    <xf numFmtId="0" fontId="0" fillId="881" borderId="0" xfId="0" applyFill="1"/>
    <xf numFmtId="0" fontId="0" fillId="880" borderId="0" xfId="0" applyFill="1"/>
    <xf numFmtId="0" fontId="0" fillId="542" borderId="0" xfId="0" applyFill="1"/>
    <xf numFmtId="0" fontId="0" fillId="1070" borderId="0" xfId="0" applyFill="1"/>
    <xf numFmtId="0" fontId="0" fillId="859" borderId="0" xfId="0" applyFill="1"/>
    <xf numFmtId="0" fontId="0" fillId="626" borderId="0" xfId="0" applyFill="1"/>
    <xf numFmtId="0" fontId="0" fillId="1852" borderId="0" xfId="0" applyFill="1"/>
    <xf numFmtId="0" fontId="0" fillId="896" borderId="0" xfId="0" applyFill="1"/>
    <xf numFmtId="0" fontId="0" fillId="1363" borderId="0" xfId="0" applyFill="1"/>
    <xf numFmtId="0" fontId="0" fillId="1279" borderId="0" xfId="0" applyFill="1"/>
    <xf numFmtId="0" fontId="0" fillId="166" borderId="0" xfId="0" applyFill="1"/>
    <xf numFmtId="0" fontId="0" fillId="569" borderId="0" xfId="0" applyFill="1"/>
    <xf numFmtId="0" fontId="0" fillId="401" borderId="0" xfId="0" applyFill="1"/>
    <xf numFmtId="0" fontId="0" fillId="776" borderId="0" xfId="0" applyFill="1"/>
    <xf numFmtId="0" fontId="0" fillId="345" borderId="0" xfId="0" applyFill="1"/>
    <xf numFmtId="0" fontId="0" fillId="1597" borderId="0" xfId="0" applyFill="1"/>
    <xf numFmtId="0" fontId="0" fillId="1557" borderId="0" xfId="0" applyFill="1"/>
    <xf numFmtId="0" fontId="0" fillId="129" borderId="0" xfId="0" applyFill="1" applyAlignment="1">
      <alignment wrapText="1"/>
    </xf>
    <xf numFmtId="0" fontId="0" fillId="138" borderId="0" xfId="0" applyFill="1" applyAlignment="1">
      <alignment wrapText="1"/>
    </xf>
    <xf numFmtId="0" fontId="0" fillId="15" borderId="0" xfId="0" applyFill="1"/>
    <xf numFmtId="0" fontId="0" fillId="2213" borderId="0" xfId="0" applyFill="1" applyAlignment="1">
      <alignment wrapText="1"/>
    </xf>
    <xf numFmtId="0" fontId="0" fillId="2214" borderId="0" xfId="0" applyFill="1" applyAlignment="1">
      <alignment wrapText="1"/>
    </xf>
    <xf numFmtId="0" fontId="0" fillId="1013" borderId="0" xfId="0" applyFill="1"/>
    <xf numFmtId="0" fontId="0" fillId="1056" borderId="0" xfId="0" applyFill="1"/>
    <xf numFmtId="0" fontId="0" fillId="2215" borderId="0" xfId="0" applyFill="1" applyAlignment="1">
      <alignment wrapText="1"/>
    </xf>
    <xf numFmtId="0" fontId="0" fillId="2216" borderId="0" xfId="0" applyFill="1" applyAlignment="1">
      <alignment wrapText="1"/>
    </xf>
    <xf numFmtId="0" fontId="0" fillId="1292" borderId="0" xfId="0" applyFill="1"/>
    <xf numFmtId="0" fontId="0" fillId="597" borderId="0" xfId="0" applyFill="1"/>
    <xf numFmtId="0" fontId="0" fillId="988" borderId="0" xfId="0" applyFill="1"/>
    <xf numFmtId="0" fontId="0" fillId="1128" borderId="0" xfId="0" applyFill="1"/>
    <xf numFmtId="0" fontId="0" fillId="1635" borderId="0" xfId="0" applyFill="1"/>
    <xf numFmtId="0" fontId="0" fillId="1516" borderId="0" xfId="0" applyFill="1"/>
    <xf numFmtId="0" fontId="0" fillId="22" borderId="0" xfId="0" applyFill="1"/>
    <xf numFmtId="0" fontId="0" fillId="1589" borderId="0" xfId="0" applyFill="1"/>
    <xf numFmtId="0" fontId="0" fillId="1492" borderId="0" xfId="0" applyFill="1"/>
    <xf numFmtId="0" fontId="0" fillId="1616" borderId="0" xfId="0" applyFill="1"/>
    <xf numFmtId="0" fontId="0" fillId="2200" borderId="0" xfId="0" applyFill="1"/>
    <xf numFmtId="0" fontId="0" fillId="14" borderId="0" xfId="0" applyFill="1"/>
    <xf numFmtId="0" fontId="0" fillId="1856" borderId="0" xfId="0" applyFill="1"/>
    <xf numFmtId="0" fontId="0" fillId="1711" borderId="0" xfId="0" applyFill="1"/>
    <xf numFmtId="0" fontId="0" fillId="415" borderId="0" xfId="0" applyFill="1"/>
    <xf numFmtId="0" fontId="0" fillId="424" borderId="0" xfId="0" applyFill="1"/>
    <xf numFmtId="0" fontId="0" fillId="2206" borderId="0" xfId="0" applyFill="1"/>
    <xf numFmtId="0" fontId="0" fillId="713" borderId="0" xfId="0" applyFill="1"/>
    <xf numFmtId="0" fontId="0" fillId="698" borderId="0" xfId="0" applyFill="1"/>
    <xf numFmtId="0" fontId="0" fillId="648" borderId="0" xfId="0" applyFill="1"/>
    <xf numFmtId="0" fontId="0" fillId="430" borderId="0" xfId="0" applyFill="1"/>
    <xf numFmtId="0" fontId="0" fillId="561" borderId="0" xfId="0" applyFill="1"/>
    <xf numFmtId="0" fontId="0" fillId="177" borderId="0" xfId="0" applyFill="1"/>
    <xf numFmtId="0" fontId="0" fillId="729" borderId="0" xfId="0" applyFill="1"/>
    <xf numFmtId="0" fontId="0" fillId="200" borderId="0" xfId="0" applyFill="1"/>
    <xf numFmtId="0" fontId="0" fillId="232" borderId="0" xfId="0" applyFill="1"/>
    <xf numFmtId="0" fontId="0" fillId="1208" borderId="0" xfId="0" applyFill="1"/>
    <xf numFmtId="0" fontId="0" fillId="276" borderId="0" xfId="0" applyFill="1"/>
    <xf numFmtId="0" fontId="0" fillId="296" borderId="0" xfId="0" applyFill="1"/>
    <xf numFmtId="0" fontId="0" fillId="281" borderId="0" xfId="0" applyFill="1"/>
    <xf numFmtId="0" fontId="0" fillId="282" borderId="0" xfId="0" applyFill="1"/>
    <xf numFmtId="0" fontId="0" fillId="278" borderId="0" xfId="0" applyFill="1"/>
    <xf numFmtId="0" fontId="0" fillId="291" borderId="0" xfId="0" applyFill="1"/>
    <xf numFmtId="0" fontId="0" fillId="325" borderId="0" xfId="0" applyFill="1"/>
    <xf numFmtId="0" fontId="0" fillId="1707" borderId="0" xfId="0" applyFill="1"/>
    <xf numFmtId="0" fontId="0" fillId="947" borderId="0" xfId="0" applyFill="1"/>
    <xf numFmtId="0" fontId="0" fillId="1788" borderId="0" xfId="0" applyFill="1"/>
    <xf numFmtId="0" fontId="0" fillId="987" borderId="0" xfId="0" applyFill="1"/>
    <xf numFmtId="0" fontId="0" fillId="13" borderId="0" xfId="0" applyFill="1"/>
    <xf numFmtId="0" fontId="0" fillId="2234" borderId="0" xfId="0" applyFill="1"/>
    <xf numFmtId="0" fontId="0" fillId="1343" borderId="0" xfId="0" applyFill="1"/>
    <xf numFmtId="0" fontId="0" fillId="897" borderId="0" xfId="0" applyFill="1"/>
    <xf numFmtId="0" fontId="0" fillId="1344" borderId="0" xfId="0" applyFill="1"/>
    <xf numFmtId="0" fontId="0" fillId="1339" borderId="0" xfId="0" applyFill="1"/>
    <xf numFmtId="0" fontId="0" fillId="90" borderId="0" xfId="0" applyFill="1"/>
    <xf numFmtId="0" fontId="0" fillId="795" borderId="0" xfId="0" applyFill="1"/>
    <xf numFmtId="0" fontId="0" fillId="791" borderId="0" xfId="0" applyFill="1"/>
    <xf numFmtId="0" fontId="0" fillId="1009" borderId="0" xfId="0" applyFill="1"/>
    <xf numFmtId="0" fontId="0" fillId="2235" borderId="0" xfId="0" applyFill="1"/>
    <xf numFmtId="0" fontId="0" fillId="1066" borderId="0" xfId="0" applyFill="1"/>
    <xf numFmtId="0" fontId="0" fillId="886" borderId="0" xfId="0" applyFill="1"/>
    <xf numFmtId="0" fontId="0" fillId="423" borderId="0" xfId="0" applyFill="1"/>
    <xf numFmtId="0" fontId="0" fillId="2222" borderId="0" xfId="0" applyFill="1"/>
    <xf numFmtId="0" fontId="0" fillId="436" borderId="0" xfId="0" applyFill="1"/>
    <xf numFmtId="0" fontId="0" fillId="1167" borderId="0" xfId="0" applyFill="1"/>
    <xf numFmtId="0" fontId="0" fillId="1211" borderId="0" xfId="0" applyFill="1"/>
    <xf numFmtId="0" fontId="0" fillId="2219" borderId="0" xfId="0" applyFill="1"/>
    <xf numFmtId="0" fontId="0" fillId="627" borderId="0" xfId="0" applyFill="1"/>
    <xf numFmtId="0" fontId="0" fillId="898" borderId="0" xfId="0" applyFill="1"/>
    <xf numFmtId="0" fontId="0" fillId="2126" borderId="0" xfId="0" applyFill="1"/>
    <xf numFmtId="0" fontId="0" fillId="2130" borderId="0" xfId="0" applyFill="1"/>
    <xf numFmtId="0" fontId="0" fillId="2236" borderId="0" xfId="0" applyFill="1"/>
    <xf numFmtId="0" fontId="0" fillId="628" borderId="0" xfId="0" applyFill="1"/>
    <xf numFmtId="0" fontId="0" fillId="634" borderId="0" xfId="0" applyFill="1"/>
    <xf numFmtId="0" fontId="0" fillId="690" borderId="0" xfId="0" applyFill="1"/>
    <xf numFmtId="0" fontId="0" fillId="721" borderId="0" xfId="0" applyFill="1"/>
    <xf numFmtId="0" fontId="0" fillId="2225" borderId="0" xfId="0" applyFill="1"/>
    <xf numFmtId="0" fontId="0" fillId="1889" borderId="0" xfId="0" applyFill="1"/>
    <xf numFmtId="0" fontId="0" fillId="1720" borderId="0" xfId="0" applyFill="1"/>
    <xf numFmtId="0" fontId="0" fillId="1706" borderId="0" xfId="0" applyFill="1"/>
    <xf numFmtId="0" fontId="0" fillId="1523" borderId="0" xfId="0" applyFill="1"/>
    <xf numFmtId="0" fontId="0" fillId="309" borderId="0" xfId="0" applyFill="1"/>
    <xf numFmtId="0" fontId="0" fillId="2210" borderId="0" xfId="0" applyFill="1"/>
    <xf numFmtId="0" fontId="0" fillId="266" borderId="0" xfId="0" applyFill="1"/>
    <xf numFmtId="0" fontId="0" fillId="187" borderId="0" xfId="0" applyFill="1"/>
    <xf numFmtId="0" fontId="0" fillId="522" borderId="0" xfId="0" applyFill="1"/>
    <xf numFmtId="0" fontId="0" fillId="80" borderId="0" xfId="0" applyFill="1"/>
    <xf numFmtId="0" fontId="0" fillId="262" borderId="0" xfId="0" applyFill="1"/>
    <xf numFmtId="0" fontId="0" fillId="484" borderId="0" xfId="0" applyFill="1"/>
    <xf numFmtId="0" fontId="92" fillId="0" borderId="0" xfId="0" applyFont="1"/>
    <xf numFmtId="0" fontId="0" fillId="1527" borderId="0" xfId="0" applyFill="1"/>
    <xf numFmtId="0" fontId="0" fillId="670" borderId="0" xfId="0" applyFill="1"/>
    <xf numFmtId="0" fontId="0" fillId="950" borderId="0" xfId="0" applyFill="1"/>
    <xf numFmtId="0" fontId="0" fillId="2044" borderId="0" xfId="0" applyFill="1"/>
    <xf numFmtId="0" fontId="0" fillId="1105" borderId="0" xfId="0" applyFill="1"/>
    <xf numFmtId="0" fontId="0" fillId="1115" borderId="0" xfId="0" applyFill="1"/>
    <xf numFmtId="0" fontId="0" fillId="163" borderId="0" xfId="0" applyFill="1"/>
    <xf numFmtId="0" fontId="56" fillId="1146" borderId="0" xfId="0" applyFont="1" applyFill="1" applyAlignment="1">
      <alignment horizontal="left" vertical="center"/>
    </xf>
    <xf numFmtId="0" fontId="56" fillId="881" borderId="0" xfId="0" applyFont="1" applyFill="1" applyAlignment="1">
      <alignment horizontal="left" vertical="center"/>
    </xf>
    <xf numFmtId="0" fontId="56" fillId="880" borderId="0" xfId="0" applyFont="1" applyFill="1" applyAlignment="1">
      <alignment horizontal="left" vertical="center"/>
    </xf>
    <xf numFmtId="0" fontId="56" fillId="542" borderId="0" xfId="0" applyFont="1" applyFill="1" applyAlignment="1">
      <alignment horizontal="left" vertical="center"/>
    </xf>
    <xf numFmtId="0" fontId="56" fillId="1070" borderId="0" xfId="0" applyFont="1" applyFill="1" applyAlignment="1">
      <alignment horizontal="left" vertical="center"/>
    </xf>
    <xf numFmtId="0" fontId="56" fillId="859" borderId="0" xfId="0" applyFont="1" applyFill="1" applyAlignment="1">
      <alignment horizontal="left" vertical="center"/>
    </xf>
    <xf numFmtId="0" fontId="56" fillId="626" borderId="0" xfId="0" applyFont="1" applyFill="1" applyAlignment="1">
      <alignment horizontal="left" vertical="center"/>
    </xf>
    <xf numFmtId="0" fontId="56" fillId="896" borderId="0" xfId="0" applyFont="1" applyFill="1" applyAlignment="1">
      <alignment horizontal="left" vertical="center"/>
    </xf>
    <xf numFmtId="0" fontId="56" fillId="1363" borderId="0" xfId="0" applyFont="1" applyFill="1" applyAlignment="1">
      <alignment horizontal="left" vertical="center"/>
    </xf>
    <xf numFmtId="0" fontId="56" fillId="1279" borderId="0" xfId="0" applyFont="1" applyFill="1" applyAlignment="1">
      <alignment horizontal="left" vertical="center"/>
    </xf>
    <xf numFmtId="0" fontId="56" fillId="417" borderId="0" xfId="0" applyFont="1" applyFill="1" applyAlignment="1">
      <alignment horizontal="left" vertical="center"/>
    </xf>
    <xf numFmtId="0" fontId="56" fillId="569" borderId="0" xfId="0" applyFont="1" applyFill="1" applyAlignment="1">
      <alignment horizontal="left" vertical="center"/>
    </xf>
    <xf numFmtId="0" fontId="56" fillId="401" borderId="0" xfId="0" applyFont="1" applyFill="1" applyAlignment="1">
      <alignment horizontal="left" vertical="center"/>
    </xf>
    <xf numFmtId="0" fontId="56" fillId="345" borderId="0" xfId="0" applyFont="1" applyFill="1" applyAlignment="1">
      <alignment horizontal="left" vertical="center"/>
    </xf>
    <xf numFmtId="0" fontId="56" fillId="1597" borderId="0" xfId="0" applyFont="1" applyFill="1" applyAlignment="1">
      <alignment horizontal="left" vertical="center"/>
    </xf>
    <xf numFmtId="0" fontId="56" fillId="1557" borderId="0" xfId="0" applyFont="1" applyFill="1" applyAlignment="1">
      <alignment horizontal="left" vertical="center"/>
    </xf>
    <xf numFmtId="0" fontId="56" fillId="129" borderId="0" xfId="0" applyFont="1" applyFill="1" applyAlignment="1">
      <alignment horizontal="left" vertical="center" wrapText="1"/>
    </xf>
    <xf numFmtId="0" fontId="56" fillId="138" borderId="0" xfId="0" applyFont="1" applyFill="1" applyAlignment="1">
      <alignment horizontal="left" vertical="center" wrapText="1"/>
    </xf>
    <xf numFmtId="0" fontId="56" fillId="1010" borderId="0" xfId="0" applyFont="1" applyFill="1" applyAlignment="1">
      <alignment horizontal="left" vertical="center" wrapText="1"/>
    </xf>
    <xf numFmtId="0" fontId="56" fillId="924" borderId="0" xfId="0" applyFont="1" applyFill="1" applyAlignment="1">
      <alignment horizontal="left" vertical="center" wrapText="1"/>
    </xf>
    <xf numFmtId="0" fontId="56" fillId="145" borderId="0" xfId="0" applyFont="1" applyFill="1" applyAlignment="1">
      <alignment horizontal="left" vertical="center" wrapText="1"/>
    </xf>
    <xf numFmtId="0" fontId="56" fillId="1246" borderId="0" xfId="0" applyFont="1" applyFill="1" applyAlignment="1">
      <alignment horizontal="left" vertical="center" wrapText="1"/>
    </xf>
    <xf numFmtId="0" fontId="56" fillId="1217" borderId="0" xfId="0" applyFont="1" applyFill="1" applyAlignment="1">
      <alignment horizontal="left" vertical="center" wrapText="1"/>
    </xf>
    <xf numFmtId="0" fontId="56" fillId="15" borderId="0" xfId="0" applyFont="1" applyFill="1" applyAlignment="1">
      <alignment horizontal="left" vertical="center"/>
    </xf>
    <xf numFmtId="0" fontId="56" fillId="1188" borderId="0" xfId="0" applyFont="1" applyFill="1" applyAlignment="1">
      <alignment horizontal="left" vertical="center" wrapText="1"/>
    </xf>
    <xf numFmtId="0" fontId="56" fillId="1063" borderId="0" xfId="0" applyFont="1" applyFill="1" applyAlignment="1">
      <alignment horizontal="left" vertical="center" wrapText="1"/>
    </xf>
    <xf numFmtId="0" fontId="56" fillId="1402" borderId="0" xfId="0" applyFont="1" applyFill="1" applyAlignment="1">
      <alignment horizontal="left" vertical="center" wrapText="1"/>
    </xf>
    <xf numFmtId="0" fontId="56" fillId="1266" borderId="0" xfId="0" applyFont="1" applyFill="1" applyAlignment="1">
      <alignment horizontal="left" vertical="center" wrapText="1"/>
    </xf>
    <xf numFmtId="0" fontId="56" fillId="1251" borderId="0" xfId="0" applyFont="1" applyFill="1" applyAlignment="1">
      <alignment horizontal="left" vertical="center" wrapText="1"/>
    </xf>
    <xf numFmtId="0" fontId="56" fillId="2213" borderId="0" xfId="0" applyFont="1" applyFill="1" applyAlignment="1">
      <alignment horizontal="left" vertical="center" wrapText="1"/>
    </xf>
    <xf numFmtId="0" fontId="56" fillId="2214" borderId="0" xfId="0" applyFont="1" applyFill="1" applyAlignment="1">
      <alignment horizontal="left" vertical="center" wrapText="1"/>
    </xf>
    <xf numFmtId="0" fontId="56" fillId="1056" borderId="0" xfId="0" applyFont="1" applyFill="1" applyAlignment="1">
      <alignment horizontal="left" vertical="center"/>
    </xf>
    <xf numFmtId="0" fontId="56" fillId="2216" borderId="0" xfId="0" applyFont="1" applyFill="1" applyAlignment="1">
      <alignment horizontal="left" vertical="center" wrapText="1"/>
    </xf>
    <xf numFmtId="0" fontId="56" fillId="1131" borderId="0" xfId="0" applyFont="1" applyFill="1" applyAlignment="1">
      <alignment horizontal="left" vertical="center" wrapText="1"/>
    </xf>
    <xf numFmtId="0" fontId="56" fillId="1240" borderId="0" xfId="0" applyFont="1" applyFill="1" applyAlignment="1">
      <alignment horizontal="left" vertical="center" wrapText="1"/>
    </xf>
    <xf numFmtId="0" fontId="56" fillId="1290" borderId="0" xfId="0" applyFont="1" applyFill="1" applyAlignment="1">
      <alignment horizontal="left" vertical="center" wrapText="1"/>
    </xf>
    <xf numFmtId="0" fontId="56" fillId="1292" borderId="0" xfId="0" applyFont="1" applyFill="1" applyAlignment="1">
      <alignment horizontal="left" vertical="center"/>
    </xf>
    <xf numFmtId="0" fontId="56" fillId="466" borderId="0" xfId="0" applyFont="1" applyFill="1" applyAlignment="1">
      <alignment horizontal="left" vertical="center" wrapText="1"/>
    </xf>
    <xf numFmtId="0" fontId="56" fillId="467" borderId="0" xfId="0" applyFont="1" applyFill="1" applyAlignment="1">
      <alignment horizontal="left" vertical="center" wrapText="1"/>
    </xf>
    <xf numFmtId="0" fontId="56" fillId="597" borderId="0" xfId="0" applyFont="1" applyFill="1" applyAlignment="1">
      <alignment horizontal="left" vertical="center"/>
    </xf>
    <xf numFmtId="0" fontId="56" fillId="897" borderId="0" xfId="0" applyFont="1" applyFill="1" applyAlignment="1">
      <alignment horizontal="left" vertical="center" wrapText="1"/>
    </xf>
    <xf numFmtId="0" fontId="56" fillId="1128" borderId="0" xfId="0" applyFont="1" applyFill="1" applyAlignment="1">
      <alignment horizontal="left" vertical="center"/>
    </xf>
    <xf numFmtId="0" fontId="56" fillId="1516" borderId="0" xfId="0" applyFont="1" applyFill="1" applyAlignment="1">
      <alignment horizontal="left" vertical="center"/>
    </xf>
    <xf numFmtId="0" fontId="56" fillId="1616" borderId="0" xfId="0" applyFont="1" applyFill="1" applyAlignment="1">
      <alignment horizontal="left" vertical="center" wrapText="1"/>
    </xf>
    <xf numFmtId="0" fontId="56" fillId="1589" borderId="0" xfId="0" applyFont="1" applyFill="1" applyAlignment="1">
      <alignment horizontal="left" vertical="center"/>
    </xf>
    <xf numFmtId="0" fontId="56" fillId="1492" borderId="0" xfId="0" applyFont="1" applyFill="1" applyAlignment="1">
      <alignment horizontal="left" vertical="center"/>
    </xf>
    <xf numFmtId="0" fontId="56" fillId="1616" borderId="0" xfId="0" applyFont="1" applyFill="1" applyAlignment="1">
      <alignment horizontal="left" vertical="center"/>
    </xf>
    <xf numFmtId="0" fontId="56" fillId="1460" borderId="0" xfId="0" applyFont="1" applyFill="1" applyAlignment="1">
      <alignment horizontal="left" vertical="center" wrapText="1"/>
    </xf>
    <xf numFmtId="0" fontId="56" fillId="1491" borderId="0" xfId="0" applyFont="1" applyFill="1" applyAlignment="1">
      <alignment horizontal="left" vertical="center" wrapText="1"/>
    </xf>
    <xf numFmtId="0" fontId="56" fillId="1633" borderId="0" xfId="0" applyFont="1" applyFill="1" applyAlignment="1">
      <alignment horizontal="left" vertical="center" wrapText="1"/>
    </xf>
    <xf numFmtId="0" fontId="56" fillId="2200" borderId="0" xfId="0" applyFont="1" applyFill="1" applyAlignment="1">
      <alignment horizontal="left" vertical="center"/>
    </xf>
    <xf numFmtId="0" fontId="56" fillId="2180" borderId="0" xfId="0" applyFont="1" applyFill="1" applyAlignment="1">
      <alignment horizontal="left" vertical="center" wrapText="1"/>
    </xf>
    <xf numFmtId="0" fontId="56" fillId="1914" borderId="0" xfId="0" applyFont="1" applyFill="1" applyAlignment="1">
      <alignment horizontal="left" vertical="center" wrapText="1"/>
    </xf>
    <xf numFmtId="0" fontId="56" fillId="1970" borderId="0" xfId="0" applyFont="1" applyFill="1" applyAlignment="1">
      <alignment horizontal="left" vertical="center" wrapText="1"/>
    </xf>
    <xf numFmtId="0" fontId="56" fillId="16" borderId="0" xfId="0" applyFont="1" applyFill="1" applyAlignment="1">
      <alignment horizontal="left" vertical="center"/>
    </xf>
    <xf numFmtId="0" fontId="56" fillId="14" borderId="0" xfId="0" applyFont="1" applyFill="1" applyAlignment="1">
      <alignment horizontal="left" vertical="center"/>
    </xf>
    <xf numFmtId="0" fontId="56" fillId="1803" borderId="0" xfId="0" applyFont="1" applyFill="1" applyAlignment="1">
      <alignment horizontal="left" vertical="center" wrapText="1"/>
    </xf>
    <xf numFmtId="0" fontId="56" fillId="1856" borderId="0" xfId="0" applyFont="1" applyFill="1" applyAlignment="1">
      <alignment horizontal="left" vertical="center"/>
    </xf>
    <xf numFmtId="0" fontId="56" fillId="1711" borderId="0" xfId="0" applyFont="1" applyFill="1" applyAlignment="1">
      <alignment horizontal="left" vertical="center"/>
    </xf>
    <xf numFmtId="0" fontId="56" fillId="1560" borderId="0" xfId="0" applyFont="1" applyFill="1" applyAlignment="1">
      <alignment horizontal="left" vertical="center" wrapText="1"/>
    </xf>
    <xf numFmtId="0" fontId="56" fillId="393" borderId="0" xfId="0" applyFont="1" applyFill="1" applyAlignment="1">
      <alignment horizontal="left" vertical="center" wrapText="1"/>
    </xf>
    <xf numFmtId="0" fontId="56" fillId="506" borderId="0" xfId="0" applyFont="1" applyFill="1" applyAlignment="1">
      <alignment horizontal="left" vertical="center" wrapText="1"/>
    </xf>
    <xf numFmtId="0" fontId="56" fillId="259" borderId="0" xfId="0" applyFont="1" applyFill="1" applyAlignment="1">
      <alignment horizontal="left" vertical="center"/>
    </xf>
    <xf numFmtId="0" fontId="56" fillId="415" borderId="0" xfId="0" applyFont="1" applyFill="1" applyAlignment="1">
      <alignment horizontal="left" vertical="center"/>
    </xf>
    <xf numFmtId="0" fontId="56" fillId="424" borderId="0" xfId="0" applyFont="1" applyFill="1" applyAlignment="1">
      <alignment horizontal="left" vertical="center"/>
    </xf>
    <xf numFmtId="0" fontId="56" fillId="2206" borderId="0" xfId="0" applyFont="1" applyFill="1" applyAlignment="1">
      <alignment horizontal="left" vertical="center"/>
    </xf>
    <xf numFmtId="0" fontId="56" fillId="713" borderId="0" xfId="0" applyFont="1" applyFill="1" applyAlignment="1">
      <alignment horizontal="left" vertical="center"/>
    </xf>
    <xf numFmtId="0" fontId="56" fillId="698" borderId="0" xfId="0" applyFont="1" applyFill="1" applyAlignment="1">
      <alignment horizontal="left" vertical="center"/>
    </xf>
    <xf numFmtId="0" fontId="56" fillId="648" borderId="0" xfId="0" applyFont="1" applyFill="1" applyAlignment="1">
      <alignment horizontal="left" vertical="center"/>
    </xf>
    <xf numFmtId="0" fontId="56" fillId="430" borderId="0" xfId="0" applyFont="1" applyFill="1" applyAlignment="1">
      <alignment horizontal="left" vertical="center"/>
    </xf>
    <xf numFmtId="0" fontId="56" fillId="561" borderId="0" xfId="0" applyFont="1" applyFill="1" applyAlignment="1">
      <alignment horizontal="left" vertical="center"/>
    </xf>
    <xf numFmtId="0" fontId="56" fillId="478" borderId="0" xfId="0" applyFont="1" applyFill="1" applyAlignment="1">
      <alignment horizontal="left" vertical="center"/>
    </xf>
    <xf numFmtId="0" fontId="56" fillId="477" borderId="0" xfId="0" applyFont="1" applyFill="1" applyAlignment="1">
      <alignment horizontal="left" vertical="center"/>
    </xf>
    <xf numFmtId="0" fontId="56" fillId="225" borderId="0" xfId="0" applyFont="1" applyFill="1" applyAlignment="1">
      <alignment horizontal="left" vertical="center"/>
    </xf>
    <xf numFmtId="0" fontId="56" fillId="418" borderId="0" xfId="0" applyFont="1" applyFill="1" applyAlignment="1">
      <alignment horizontal="left" vertical="center"/>
    </xf>
    <xf numFmtId="0" fontId="56" fillId="482" borderId="0" xfId="0" applyFont="1" applyFill="1" applyAlignment="1">
      <alignment horizontal="left" vertical="center" wrapText="1"/>
    </xf>
    <xf numFmtId="0" fontId="56" fillId="180" borderId="0" xfId="0" applyFont="1" applyFill="1" applyAlignment="1">
      <alignment horizontal="left" vertical="center"/>
    </xf>
    <xf numFmtId="0" fontId="56" fillId="181" borderId="0" xfId="0" applyFont="1" applyFill="1" applyAlignment="1">
      <alignment horizontal="left" vertical="center"/>
    </xf>
    <xf numFmtId="0" fontId="56" fillId="168" borderId="0" xfId="0" applyFont="1" applyFill="1" applyAlignment="1">
      <alignment horizontal="left" vertical="center"/>
    </xf>
    <xf numFmtId="0" fontId="56" fillId="306" borderId="0" xfId="0" applyFont="1" applyFill="1" applyAlignment="1">
      <alignment horizontal="left" vertical="center"/>
    </xf>
    <xf numFmtId="0" fontId="56" fillId="161" borderId="0" xfId="0" applyFont="1" applyFill="1" applyAlignment="1">
      <alignment horizontal="left" vertical="center"/>
    </xf>
    <xf numFmtId="0" fontId="56" fillId="177" borderId="0" xfId="0" applyFont="1" applyFill="1" applyAlignment="1">
      <alignment horizontal="left" vertical="center"/>
    </xf>
    <xf numFmtId="0" fontId="56" fillId="188" borderId="0" xfId="0" applyFont="1" applyFill="1" applyAlignment="1">
      <alignment horizontal="left" vertical="center"/>
    </xf>
    <xf numFmtId="0" fontId="56" fillId="416" borderId="0" xfId="0" applyFont="1" applyFill="1" applyAlignment="1">
      <alignment horizontal="left" vertical="center"/>
    </xf>
    <xf numFmtId="0" fontId="56" fillId="549" borderId="0" xfId="0" applyFont="1" applyFill="1" applyAlignment="1">
      <alignment horizontal="left" vertical="center" wrapText="1"/>
    </xf>
    <xf numFmtId="0" fontId="56" fillId="502" borderId="0" xfId="0" applyFont="1" applyFill="1" applyAlignment="1">
      <alignment horizontal="left" vertical="center" wrapText="1"/>
    </xf>
    <xf numFmtId="0" fontId="56" fillId="1210" borderId="0" xfId="0" applyFont="1" applyFill="1" applyAlignment="1">
      <alignment horizontal="left" vertical="center" wrapText="1"/>
    </xf>
    <xf numFmtId="0" fontId="56" fillId="200" borderId="0" xfId="0" applyFont="1" applyFill="1" applyAlignment="1">
      <alignment horizontal="left" vertical="center"/>
    </xf>
    <xf numFmtId="0" fontId="56" fillId="232" borderId="0" xfId="0" applyFont="1" applyFill="1" applyAlignment="1">
      <alignment horizontal="left" vertical="center"/>
    </xf>
    <xf numFmtId="0" fontId="56" fillId="1208" borderId="0" xfId="0" applyFont="1" applyFill="1" applyAlignment="1">
      <alignment horizontal="left" vertical="center"/>
    </xf>
    <xf numFmtId="0" fontId="56" fillId="276" borderId="0" xfId="0" applyFont="1" applyFill="1" applyAlignment="1">
      <alignment horizontal="left" vertical="center"/>
    </xf>
    <xf numFmtId="0" fontId="56" fillId="296" borderId="0" xfId="0" applyFont="1" applyFill="1" applyAlignment="1">
      <alignment horizontal="left" vertical="center"/>
    </xf>
    <xf numFmtId="0" fontId="56" fillId="281" borderId="0" xfId="0" applyFont="1" applyFill="1" applyAlignment="1">
      <alignment horizontal="left" vertical="center"/>
    </xf>
    <xf numFmtId="0" fontId="56" fillId="282" borderId="0" xfId="0" applyFont="1" applyFill="1" applyAlignment="1">
      <alignment horizontal="left" vertical="center"/>
    </xf>
    <xf numFmtId="0" fontId="56" fillId="278" borderId="0" xfId="0" applyFont="1" applyFill="1" applyAlignment="1">
      <alignment horizontal="left" vertical="center"/>
    </xf>
    <xf numFmtId="0" fontId="56" fillId="291" borderId="0" xfId="0" applyFont="1" applyFill="1" applyAlignment="1">
      <alignment horizontal="left" vertical="center"/>
    </xf>
    <xf numFmtId="0" fontId="56" fillId="325" borderId="0" xfId="0" applyFont="1" applyFill="1" applyAlignment="1">
      <alignment horizontal="left" vertical="center"/>
    </xf>
    <xf numFmtId="0" fontId="56" fillId="151" borderId="0" xfId="0" applyFont="1" applyFill="1" applyAlignment="1">
      <alignment horizontal="left" vertical="center"/>
    </xf>
    <xf numFmtId="0" fontId="56" fillId="1707" borderId="0" xfId="0" applyFont="1" applyFill="1" applyAlignment="1">
      <alignment horizontal="left" vertical="center"/>
    </xf>
    <xf numFmtId="0" fontId="56" fillId="947" borderId="0" xfId="0" applyFont="1" applyFill="1" applyAlignment="1">
      <alignment horizontal="left" vertical="center"/>
    </xf>
    <xf numFmtId="0" fontId="56" fillId="1788" borderId="0" xfId="0" applyFont="1" applyFill="1" applyAlignment="1">
      <alignment horizontal="left" vertical="center"/>
    </xf>
    <xf numFmtId="0" fontId="56" fillId="987" borderId="0" xfId="0" applyFont="1" applyFill="1" applyAlignment="1">
      <alignment horizontal="left" vertical="center"/>
    </xf>
    <xf numFmtId="0" fontId="56" fillId="13" borderId="0" xfId="0" applyFont="1" applyFill="1" applyAlignment="1">
      <alignment horizontal="left" vertical="center"/>
    </xf>
    <xf numFmtId="0" fontId="56" fillId="1343" borderId="0" xfId="0" applyFont="1" applyFill="1" applyAlignment="1">
      <alignment horizontal="left" vertical="center"/>
    </xf>
    <xf numFmtId="0" fontId="56" fillId="897" borderId="0" xfId="0" applyFont="1" applyFill="1" applyAlignment="1">
      <alignment horizontal="left" vertical="center"/>
    </xf>
    <xf numFmtId="0" fontId="56" fillId="1344" borderId="0" xfId="0" applyFont="1" applyFill="1" applyAlignment="1">
      <alignment horizontal="left" vertical="center"/>
    </xf>
    <xf numFmtId="0" fontId="56" fillId="1339" borderId="0" xfId="0" applyFont="1" applyFill="1" applyAlignment="1">
      <alignment horizontal="left" vertical="center"/>
    </xf>
    <xf numFmtId="0" fontId="56" fillId="795" borderId="0" xfId="0" applyFont="1" applyFill="1" applyAlignment="1">
      <alignment horizontal="left" vertical="center"/>
    </xf>
    <xf numFmtId="0" fontId="56" fillId="791" borderId="0" xfId="0" applyFont="1" applyFill="1" applyAlignment="1">
      <alignment horizontal="left" vertical="center"/>
    </xf>
    <xf numFmtId="0" fontId="56" fillId="1009" borderId="0" xfId="0" applyFont="1" applyFill="1" applyAlignment="1">
      <alignment horizontal="left" vertical="center"/>
    </xf>
    <xf numFmtId="0" fontId="56" fillId="1066" borderId="0" xfId="0" applyFont="1" applyFill="1" applyAlignment="1">
      <alignment horizontal="left" vertical="center"/>
    </xf>
    <xf numFmtId="0" fontId="56" fillId="886" borderId="0" xfId="0" applyFont="1" applyFill="1" applyAlignment="1">
      <alignment horizontal="left" vertical="center"/>
    </xf>
    <xf numFmtId="0" fontId="56" fillId="423" borderId="0" xfId="0" applyFont="1" applyFill="1" applyAlignment="1">
      <alignment horizontal="left" vertical="center"/>
    </xf>
    <xf numFmtId="0" fontId="56" fillId="436" borderId="0" xfId="0" applyFont="1" applyFill="1" applyAlignment="1">
      <alignment horizontal="left" vertical="center"/>
    </xf>
    <xf numFmtId="0" fontId="56" fillId="1167" borderId="0" xfId="0" applyFont="1" applyFill="1" applyAlignment="1">
      <alignment horizontal="left" vertical="center"/>
    </xf>
    <xf numFmtId="0" fontId="56" fillId="1211" borderId="0" xfId="0" applyFont="1" applyFill="1" applyAlignment="1">
      <alignment horizontal="left" vertical="center"/>
    </xf>
    <xf numFmtId="0" fontId="56" fillId="627" borderId="0" xfId="0" applyFont="1" applyFill="1" applyAlignment="1">
      <alignment horizontal="left" vertical="center"/>
    </xf>
    <xf numFmtId="0" fontId="56" fillId="898" borderId="0" xfId="0" applyFont="1" applyFill="1" applyAlignment="1">
      <alignment horizontal="left" vertical="center"/>
    </xf>
    <xf numFmtId="0" fontId="56" fillId="2126" borderId="0" xfId="0" applyFont="1" applyFill="1" applyAlignment="1">
      <alignment horizontal="left" vertical="center"/>
    </xf>
    <xf numFmtId="0" fontId="56" fillId="2130" borderId="0" xfId="0" applyFont="1" applyFill="1" applyAlignment="1">
      <alignment horizontal="left" vertical="center"/>
    </xf>
    <xf numFmtId="0" fontId="56" fillId="628" borderId="0" xfId="0" applyFont="1" applyFill="1" applyAlignment="1">
      <alignment horizontal="left" vertical="center"/>
    </xf>
    <xf numFmtId="0" fontId="56" fillId="634" borderId="0" xfId="0" applyFont="1" applyFill="1" applyAlignment="1">
      <alignment horizontal="left" vertical="center"/>
    </xf>
    <xf numFmtId="0" fontId="56" fillId="690" borderId="0" xfId="0" applyFont="1" applyFill="1" applyAlignment="1">
      <alignment horizontal="left" vertical="center"/>
    </xf>
    <xf numFmtId="0" fontId="56" fillId="721" borderId="0" xfId="0" applyFont="1" applyFill="1" applyAlignment="1">
      <alignment horizontal="left" vertical="center"/>
    </xf>
    <xf numFmtId="0" fontId="56" fillId="1889" borderId="0" xfId="0" applyFont="1" applyFill="1" applyAlignment="1">
      <alignment horizontal="left" vertical="center"/>
    </xf>
    <xf numFmtId="0" fontId="56" fillId="1720" borderId="0" xfId="0" applyFont="1" applyFill="1" applyAlignment="1">
      <alignment horizontal="left" vertical="center"/>
    </xf>
    <xf numFmtId="0" fontId="56" fillId="1706" borderId="0" xfId="0" applyFont="1" applyFill="1" applyAlignment="1">
      <alignment horizontal="left" vertical="center"/>
    </xf>
    <xf numFmtId="0" fontId="56" fillId="1523" borderId="0" xfId="0" applyFont="1" applyFill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6" fillId="309" borderId="0" xfId="0" applyFont="1" applyFill="1" applyAlignment="1">
      <alignment horizontal="left" vertical="center"/>
    </xf>
    <xf numFmtId="0" fontId="56" fillId="2210" borderId="0" xfId="0" applyFont="1" applyFill="1" applyAlignment="1">
      <alignment horizontal="left" vertical="center"/>
    </xf>
    <xf numFmtId="0" fontId="56" fillId="266" borderId="0" xfId="0" applyFont="1" applyFill="1" applyAlignment="1">
      <alignment horizontal="left" vertical="center"/>
    </xf>
    <xf numFmtId="0" fontId="56" fillId="187" borderId="0" xfId="0" applyFont="1" applyFill="1" applyAlignment="1">
      <alignment horizontal="left" vertical="center"/>
    </xf>
    <xf numFmtId="0" fontId="56" fillId="96" borderId="0" xfId="0" applyFont="1" applyFill="1" applyAlignment="1">
      <alignment horizontal="left" vertical="center"/>
    </xf>
    <xf numFmtId="0" fontId="56" fillId="156" borderId="0" xfId="0" applyFont="1" applyFill="1" applyAlignment="1">
      <alignment horizontal="left" vertical="center"/>
    </xf>
    <xf numFmtId="0" fontId="56" fillId="98" borderId="0" xfId="0" applyFont="1" applyFill="1" applyAlignment="1">
      <alignment horizontal="left" vertical="center"/>
    </xf>
    <xf numFmtId="0" fontId="56" fillId="522" borderId="0" xfId="0" applyFont="1" applyFill="1" applyAlignment="1">
      <alignment horizontal="left" vertical="center"/>
    </xf>
    <xf numFmtId="0" fontId="56" fillId="80" borderId="0" xfId="0" applyFont="1" applyFill="1" applyAlignment="1">
      <alignment horizontal="left" vertical="center"/>
    </xf>
    <xf numFmtId="0" fontId="56" fillId="535" borderId="0" xfId="0" applyFont="1" applyFill="1" applyAlignment="1">
      <alignment horizontal="left" vertical="center"/>
    </xf>
    <xf numFmtId="0" fontId="56" fillId="262" borderId="0" xfId="0" applyFont="1" applyFill="1" applyAlignment="1">
      <alignment horizontal="left" vertical="center"/>
    </xf>
    <xf numFmtId="0" fontId="56" fillId="484" borderId="0" xfId="0" applyFont="1" applyFill="1" applyAlignment="1">
      <alignment horizontal="left" vertical="center"/>
    </xf>
    <xf numFmtId="0" fontId="56" fillId="2252" borderId="0" xfId="0" applyFont="1" applyFill="1" applyAlignment="1">
      <alignment horizontal="left" vertical="center"/>
    </xf>
    <xf numFmtId="0" fontId="56" fillId="2371" borderId="0" xfId="0" applyFont="1" applyFill="1" applyAlignment="1">
      <alignment horizontal="left" vertical="center"/>
    </xf>
    <xf numFmtId="0" fontId="56" fillId="2330" borderId="0" xfId="0" applyFont="1" applyFill="1" applyAlignment="1">
      <alignment horizontal="left" vertical="center"/>
    </xf>
    <xf numFmtId="0" fontId="56" fillId="2301" borderId="0" xfId="0" applyFont="1" applyFill="1" applyAlignment="1">
      <alignment horizontal="left" vertical="center"/>
    </xf>
    <xf numFmtId="0" fontId="56" fillId="1527" borderId="0" xfId="0" applyFont="1" applyFill="1" applyAlignment="1">
      <alignment horizontal="left" vertical="center"/>
    </xf>
    <xf numFmtId="0" fontId="56" fillId="670" borderId="0" xfId="0" applyFont="1" applyFill="1" applyAlignment="1">
      <alignment horizontal="left" vertical="center"/>
    </xf>
    <xf numFmtId="0" fontId="56" fillId="2410" borderId="0" xfId="0" applyFont="1" applyFill="1" applyAlignment="1">
      <alignment horizontal="left" vertical="center"/>
    </xf>
    <xf numFmtId="0" fontId="56" fillId="2445" borderId="0" xfId="0" applyFont="1" applyFill="1" applyAlignment="1">
      <alignment horizontal="left" vertical="center"/>
    </xf>
    <xf numFmtId="0" fontId="56" fillId="950" borderId="0" xfId="0" applyFont="1" applyFill="1" applyAlignment="1">
      <alignment horizontal="left" vertical="center"/>
    </xf>
    <xf numFmtId="0" fontId="56" fillId="2276" borderId="0" xfId="0" applyFont="1" applyFill="1" applyAlignment="1">
      <alignment horizontal="left" vertical="center"/>
    </xf>
    <xf numFmtId="0" fontId="56" fillId="2044" borderId="0" xfId="0" applyFont="1" applyFill="1" applyAlignment="1">
      <alignment horizontal="left" vertical="center"/>
    </xf>
    <xf numFmtId="0" fontId="56" fillId="1105" borderId="0" xfId="0" applyFont="1" applyFill="1" applyAlignment="1">
      <alignment horizontal="left" vertical="center"/>
    </xf>
    <xf numFmtId="0" fontId="56" fillId="1115" borderId="0" xfId="0" applyFont="1" applyFill="1" applyAlignment="1">
      <alignment horizontal="left" vertical="center"/>
    </xf>
    <xf numFmtId="0" fontId="56" fillId="163" borderId="0" xfId="0" applyFont="1" applyFill="1" applyAlignment="1">
      <alignment horizontal="left" vertical="center"/>
    </xf>
    <xf numFmtId="0" fontId="56" fillId="193" borderId="0" xfId="0" applyFont="1" applyFill="1" applyAlignment="1">
      <alignment horizontal="left" vertical="center"/>
    </xf>
    <xf numFmtId="0" fontId="56" fillId="1144" borderId="0" xfId="0" applyFont="1" applyFill="1" applyAlignment="1">
      <alignment horizontal="left" vertical="center"/>
    </xf>
    <xf numFmtId="0" fontId="56" fillId="1107" borderId="0" xfId="0" applyFont="1" applyFill="1" applyAlignment="1">
      <alignment horizontal="left" vertical="center"/>
    </xf>
    <xf numFmtId="0" fontId="56" fillId="1149" borderId="0" xfId="0" applyFont="1" applyFill="1" applyAlignment="1">
      <alignment horizontal="left" vertical="center"/>
    </xf>
    <xf numFmtId="0" fontId="56" fillId="1106" borderId="0" xfId="0" applyFont="1" applyFill="1" applyAlignment="1">
      <alignment horizontal="left" vertical="center"/>
    </xf>
    <xf numFmtId="0" fontId="56" fillId="1192" borderId="0" xfId="0" applyFont="1" applyFill="1" applyAlignment="1">
      <alignment horizontal="left" vertical="center"/>
    </xf>
    <xf numFmtId="0" fontId="56" fillId="1239" borderId="0" xfId="0" applyFont="1" applyFill="1" applyAlignment="1">
      <alignment horizontal="left" vertical="center"/>
    </xf>
    <xf numFmtId="0" fontId="56" fillId="1257" borderId="0" xfId="0" applyFont="1" applyFill="1" applyAlignment="1">
      <alignment horizontal="left" vertical="center"/>
    </xf>
    <xf numFmtId="0" fontId="56" fillId="1191" borderId="0" xfId="0" applyFont="1" applyFill="1" applyAlignment="1">
      <alignment horizontal="left" vertical="center"/>
    </xf>
    <xf numFmtId="0" fontId="56" fillId="1270" borderId="0" xfId="0" applyFont="1" applyFill="1" applyAlignment="1">
      <alignment horizontal="left" vertical="center"/>
    </xf>
    <xf numFmtId="0" fontId="56" fillId="1289" borderId="0" xfId="0" applyFont="1" applyFill="1" applyAlignment="1">
      <alignment horizontal="left" vertical="center"/>
    </xf>
    <xf numFmtId="0" fontId="56" fillId="2345" borderId="0" xfId="0" applyFont="1" applyFill="1" applyAlignment="1">
      <alignment horizontal="left" vertical="center"/>
    </xf>
    <xf numFmtId="0" fontId="56" fillId="1385" borderId="0" xfId="0" applyFont="1" applyFill="1" applyAlignment="1">
      <alignment horizontal="left" vertical="center"/>
    </xf>
    <xf numFmtId="0" fontId="56" fillId="2341" borderId="0" xfId="0" applyFont="1" applyFill="1" applyAlignment="1">
      <alignment horizontal="left" vertical="center"/>
    </xf>
    <xf numFmtId="0" fontId="56" fillId="198" borderId="0" xfId="0" applyFont="1" applyFill="1" applyAlignment="1">
      <alignment horizontal="left" vertical="center"/>
    </xf>
    <xf numFmtId="0" fontId="56" fillId="1134" borderId="0" xfId="0" applyFont="1" applyFill="1" applyAlignment="1">
      <alignment horizontal="left" vertical="center"/>
    </xf>
    <xf numFmtId="0" fontId="56" fillId="1085" borderId="0" xfId="0" applyFont="1" applyFill="1" applyAlignment="1">
      <alignment horizontal="left" vertical="center"/>
    </xf>
    <xf numFmtId="0" fontId="56" fillId="1098" borderId="0" xfId="0" applyFont="1" applyFill="1" applyAlignment="1">
      <alignment horizontal="left" vertical="center"/>
    </xf>
    <xf numFmtId="0" fontId="65" fillId="131" borderId="0" xfId="0" applyFont="1" applyFill="1" applyAlignment="1">
      <alignment horizontal="center" vertical="center" wrapText="1"/>
    </xf>
    <xf numFmtId="0" fontId="65" fillId="532" borderId="0" xfId="0" applyFont="1" applyFill="1" applyAlignment="1">
      <alignment horizontal="center" vertical="center" wrapText="1"/>
    </xf>
    <xf numFmtId="0" fontId="65" fillId="1007" borderId="0" xfId="0" applyFont="1" applyFill="1" applyAlignment="1">
      <alignment horizontal="center" vertical="center" wrapText="1"/>
    </xf>
    <xf numFmtId="0" fontId="65" fillId="1097" borderId="0" xfId="0" applyFont="1" applyFill="1" applyAlignment="1">
      <alignment horizontal="center" vertical="center" wrapText="1"/>
    </xf>
    <xf numFmtId="0" fontId="65" fillId="1128" borderId="0" xfId="0" applyFont="1" applyFill="1" applyAlignment="1">
      <alignment horizontal="center" vertical="center" wrapText="1"/>
    </xf>
    <xf numFmtId="0" fontId="94" fillId="340" borderId="0" xfId="0" applyFont="1" applyFill="1" applyAlignment="1">
      <alignment horizontal="center" vertical="center" wrapText="1"/>
    </xf>
    <xf numFmtId="0" fontId="0" fillId="393" borderId="0" xfId="0" applyFill="1"/>
    <xf numFmtId="0" fontId="0" fillId="1266" borderId="0" xfId="0" applyFill="1"/>
    <xf numFmtId="0" fontId="0" fillId="975" borderId="0" xfId="0" applyFill="1"/>
    <xf numFmtId="0" fontId="0" fillId="2330" borderId="0" xfId="0" applyFill="1" applyAlignment="1">
      <alignment horizontal="center" vertical="center"/>
    </xf>
    <xf numFmtId="0" fontId="0" fillId="1266" borderId="0" xfId="0" applyFill="1" applyAlignment="1">
      <alignment horizontal="center" vertical="center"/>
    </xf>
    <xf numFmtId="0" fontId="0" fillId="1128" borderId="0" xfId="0" applyFill="1" applyAlignment="1">
      <alignment horizontal="center" vertical="center"/>
    </xf>
    <xf numFmtId="0" fontId="95" fillId="0" borderId="0" xfId="0" applyFont="1" applyAlignment="1">
      <alignment vertical="top"/>
    </xf>
    <xf numFmtId="0" fontId="95" fillId="92" borderId="0" xfId="0" applyFont="1" applyFill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0" fontId="0" fillId="1191" borderId="0" xfId="0" applyFill="1"/>
    <xf numFmtId="0" fontId="0" fillId="975" borderId="0" xfId="0" applyFill="1" applyAlignment="1">
      <alignment horizontal="center" vertical="center"/>
    </xf>
    <xf numFmtId="7" fontId="85" fillId="0" borderId="0" xfId="206" applyNumberFormat="1" applyFont="1" applyAlignment="1">
      <alignment horizontal="right"/>
    </xf>
    <xf numFmtId="0" fontId="97" fillId="1183" borderId="0" xfId="0" applyFont="1" applyFill="1" applyAlignment="1">
      <alignment horizontal="center" vertical="center" wrapText="1"/>
    </xf>
    <xf numFmtId="0" fontId="98" fillId="393" borderId="0" xfId="0" applyFont="1" applyFill="1" applyAlignment="1">
      <alignment horizontal="left" vertical="center" wrapText="1"/>
    </xf>
    <xf numFmtId="0" fontId="94" fillId="1007" borderId="0" xfId="0" applyFont="1" applyFill="1" applyAlignment="1">
      <alignment horizontal="center" vertical="center" wrapText="1"/>
    </xf>
    <xf numFmtId="0" fontId="94" fillId="1188" borderId="0" xfId="0" applyFont="1" applyFill="1" applyAlignment="1">
      <alignment horizontal="center" vertical="center" wrapText="1"/>
    </xf>
    <xf numFmtId="0" fontId="0" fillId="340" borderId="0" xfId="0" applyFill="1"/>
    <xf numFmtId="0" fontId="0" fillId="1240" borderId="0" xfId="0" applyFill="1"/>
    <xf numFmtId="0" fontId="0" fillId="1385" borderId="0" xfId="0" applyFill="1"/>
    <xf numFmtId="0" fontId="0" fillId="466" borderId="0" xfId="0" applyFill="1"/>
    <xf numFmtId="0" fontId="0" fillId="467" borderId="0" xfId="0" applyFill="1"/>
    <xf numFmtId="0" fontId="0" fillId="453" borderId="0" xfId="0" applyFill="1"/>
    <xf numFmtId="0" fontId="0" fillId="2180" borderId="0" xfId="0" applyFill="1"/>
    <xf numFmtId="0" fontId="0" fillId="198" borderId="0" xfId="0" applyFill="1"/>
    <xf numFmtId="0" fontId="0" fillId="94" borderId="0" xfId="0" applyFill="1"/>
    <xf numFmtId="0" fontId="0" fillId="1188" borderId="0" xfId="0" applyFill="1"/>
    <xf numFmtId="0" fontId="0" fillId="934" borderId="0" xfId="0" applyFill="1"/>
    <xf numFmtId="0" fontId="0" fillId="2216" borderId="0" xfId="0" applyFill="1"/>
    <xf numFmtId="0" fontId="0" fillId="1840" borderId="0" xfId="0" applyFill="1"/>
    <xf numFmtId="0" fontId="94" fillId="2450" borderId="0" xfId="0" applyFont="1" applyFill="1" applyAlignment="1">
      <alignment horizontal="center" vertical="center"/>
    </xf>
    <xf numFmtId="0" fontId="95" fillId="0" borderId="0" xfId="0" applyFont="1" applyAlignment="1">
      <alignment vertical="top" wrapText="1"/>
    </xf>
    <xf numFmtId="0" fontId="95" fillId="987" borderId="0" xfId="0" applyFont="1" applyFill="1" applyAlignment="1">
      <alignment vertical="top"/>
    </xf>
    <xf numFmtId="0" fontId="68" fillId="2212" borderId="22" xfId="0" applyFont="1" applyFill="1" applyBorder="1" applyAlignment="1">
      <alignment horizontal="center" wrapText="1"/>
    </xf>
    <xf numFmtId="0" fontId="56" fillId="166" borderId="0" xfId="0" applyFont="1" applyFill="1" applyAlignment="1">
      <alignment horizontal="center" vertical="center"/>
    </xf>
    <xf numFmtId="0" fontId="56" fillId="924" borderId="0" xfId="0" applyFont="1" applyFill="1" applyAlignment="1">
      <alignment horizontal="center" vertical="center" wrapText="1"/>
    </xf>
    <xf numFmtId="0" fontId="56" fillId="1146" borderId="0" xfId="0" applyFont="1" applyFill="1" applyAlignment="1">
      <alignment horizontal="center" vertical="center"/>
    </xf>
    <xf numFmtId="0" fontId="56" fillId="138" borderId="0" xfId="0" applyFont="1" applyFill="1" applyAlignment="1">
      <alignment horizontal="center" vertical="center" wrapText="1"/>
    </xf>
    <xf numFmtId="0" fontId="56" fillId="129" borderId="0" xfId="0" applyFont="1" applyFill="1" applyAlignment="1">
      <alignment horizontal="center" vertical="center" wrapText="1"/>
    </xf>
    <xf numFmtId="0" fontId="56" fillId="1010" borderId="0" xfId="0" applyFont="1" applyFill="1" applyAlignment="1">
      <alignment horizontal="center" vertical="center" wrapText="1"/>
    </xf>
    <xf numFmtId="0" fontId="56" fillId="881" borderId="0" xfId="0" applyFont="1" applyFill="1" applyAlignment="1">
      <alignment horizontal="center" vertical="center"/>
    </xf>
    <xf numFmtId="0" fontId="56" fillId="880" borderId="0" xfId="0" applyFont="1" applyFill="1" applyAlignment="1">
      <alignment horizontal="center" vertical="center"/>
    </xf>
    <xf numFmtId="0" fontId="56" fillId="542" borderId="0" xfId="0" applyFont="1" applyFill="1" applyAlignment="1">
      <alignment horizontal="center" vertical="center"/>
    </xf>
    <xf numFmtId="0" fontId="56" fillId="1070" borderId="0" xfId="0" applyFont="1" applyFill="1" applyAlignment="1">
      <alignment horizontal="center" vertical="center"/>
    </xf>
    <xf numFmtId="0" fontId="56" fillId="1266" borderId="0" xfId="0" applyFont="1" applyFill="1" applyAlignment="1">
      <alignment horizontal="center" vertical="center" wrapText="1"/>
    </xf>
    <xf numFmtId="0" fontId="56" fillId="1251" borderId="0" xfId="0" applyFont="1" applyFill="1" applyAlignment="1">
      <alignment horizontal="center" vertical="center" wrapText="1"/>
    </xf>
    <xf numFmtId="0" fontId="56" fillId="2213" borderId="0" xfId="0" applyFont="1" applyFill="1" applyAlignment="1">
      <alignment horizontal="center" vertical="center" wrapText="1"/>
    </xf>
    <xf numFmtId="0" fontId="56" fillId="859" borderId="0" xfId="0" applyFont="1" applyFill="1" applyAlignment="1">
      <alignment horizontal="center" vertical="center"/>
    </xf>
    <xf numFmtId="0" fontId="56" fillId="626" borderId="0" xfId="0" applyFont="1" applyFill="1" applyAlignment="1">
      <alignment horizontal="center" vertical="center"/>
    </xf>
    <xf numFmtId="0" fontId="56" fillId="1852" borderId="0" xfId="0" applyFont="1" applyFill="1" applyAlignment="1">
      <alignment horizontal="center" vertical="center"/>
    </xf>
    <xf numFmtId="0" fontId="56" fillId="896" borderId="0" xfId="0" applyFont="1" applyFill="1" applyAlignment="1">
      <alignment horizontal="center" vertical="center"/>
    </xf>
    <xf numFmtId="0" fontId="56" fillId="569" borderId="0" xfId="0" applyFont="1" applyFill="1" applyAlignment="1">
      <alignment horizontal="center" vertical="center"/>
    </xf>
    <xf numFmtId="0" fontId="56" fillId="1363" borderId="0" xfId="0" applyFont="1" applyFill="1" applyAlignment="1">
      <alignment horizontal="center" vertical="center"/>
    </xf>
    <xf numFmtId="0" fontId="56" fillId="1279" borderId="0" xfId="0" applyFont="1" applyFill="1" applyAlignment="1">
      <alignment horizontal="center" vertical="center"/>
    </xf>
    <xf numFmtId="0" fontId="56" fillId="417" borderId="0" xfId="0" applyFont="1" applyFill="1" applyAlignment="1">
      <alignment horizontal="center" vertical="center"/>
    </xf>
    <xf numFmtId="0" fontId="56" fillId="401" borderId="0" xfId="0" applyFont="1" applyFill="1" applyAlignment="1">
      <alignment horizontal="center" vertical="center"/>
    </xf>
    <xf numFmtId="0" fontId="56" fillId="776" borderId="0" xfId="0" applyFont="1" applyFill="1" applyAlignment="1">
      <alignment horizontal="center" vertical="center"/>
    </xf>
    <xf numFmtId="0" fontId="56" fillId="345" borderId="0" xfId="0" applyFont="1" applyFill="1" applyAlignment="1">
      <alignment horizontal="center" vertical="center"/>
    </xf>
    <xf numFmtId="0" fontId="56" fillId="1557" borderId="0" xfId="0" applyFont="1" applyFill="1" applyAlignment="1">
      <alignment horizontal="center" vertical="center"/>
    </xf>
    <xf numFmtId="0" fontId="56" fillId="1597" borderId="0" xfId="0" applyFont="1" applyFill="1" applyAlignment="1">
      <alignment horizontal="center" vertical="center"/>
    </xf>
    <xf numFmtId="0" fontId="56" fillId="514" borderId="0" xfId="0" applyFont="1" applyFill="1" applyAlignment="1">
      <alignment horizontal="center" vertical="center" wrapText="1"/>
    </xf>
    <xf numFmtId="0" fontId="56" fillId="145" borderId="0" xfId="0" applyFont="1" applyFill="1" applyAlignment="1">
      <alignment horizontal="center" vertical="center" wrapText="1"/>
    </xf>
    <xf numFmtId="0" fontId="56" fillId="1246" borderId="0" xfId="0" applyFont="1" applyFill="1" applyAlignment="1">
      <alignment horizontal="center" vertical="center" wrapText="1"/>
    </xf>
    <xf numFmtId="0" fontId="56" fillId="1217" borderId="0" xfId="0" applyFont="1" applyFill="1" applyAlignment="1">
      <alignment horizontal="center" vertical="center" wrapText="1"/>
    </xf>
    <xf numFmtId="0" fontId="56" fillId="15" borderId="0" xfId="0" applyFont="1" applyFill="1" applyAlignment="1">
      <alignment horizontal="center" vertical="center"/>
    </xf>
    <xf numFmtId="0" fontId="56" fillId="1060" borderId="0" xfId="0" applyFont="1" applyFill="1" applyAlignment="1">
      <alignment horizontal="center" vertical="center" wrapText="1"/>
    </xf>
    <xf numFmtId="0" fontId="56" fillId="1188" borderId="0" xfId="0" applyFont="1" applyFill="1" applyAlignment="1">
      <alignment horizontal="center" vertical="center" wrapText="1"/>
    </xf>
    <xf numFmtId="0" fontId="56" fillId="1063" borderId="0" xfId="0" applyFont="1" applyFill="1" applyAlignment="1">
      <alignment horizontal="center" vertical="center" wrapText="1"/>
    </xf>
    <xf numFmtId="0" fontId="95" fillId="92" borderId="0" xfId="0" applyFont="1" applyFill="1" applyAlignment="1">
      <alignment horizontal="center" vertical="center" wrapText="1"/>
    </xf>
    <xf numFmtId="0" fontId="56" fillId="2214" borderId="0" xfId="0" applyFont="1" applyFill="1" applyAlignment="1">
      <alignment horizontal="center" vertical="center" wrapText="1"/>
    </xf>
    <xf numFmtId="0" fontId="56" fillId="1013" borderId="0" xfId="0" applyFont="1" applyFill="1" applyAlignment="1">
      <alignment horizontal="center" vertical="center"/>
    </xf>
    <xf numFmtId="0" fontId="56" fillId="1056" borderId="0" xfId="0" applyFont="1" applyFill="1" applyAlignment="1">
      <alignment horizontal="center" vertical="center"/>
    </xf>
    <xf numFmtId="0" fontId="56" fillId="2215" borderId="0" xfId="0" applyFont="1" applyFill="1" applyAlignment="1">
      <alignment horizontal="center" vertical="center" wrapText="1"/>
    </xf>
    <xf numFmtId="0" fontId="56" fillId="2216" borderId="0" xfId="0" applyFont="1" applyFill="1" applyAlignment="1">
      <alignment horizontal="center" vertical="center" wrapText="1"/>
    </xf>
    <xf numFmtId="0" fontId="56" fillId="1131" borderId="0" xfId="0" applyFont="1" applyFill="1" applyAlignment="1">
      <alignment horizontal="center" vertical="center" wrapText="1"/>
    </xf>
    <xf numFmtId="0" fontId="56" fillId="1240" borderId="0" xfId="0" applyFont="1" applyFill="1" applyAlignment="1">
      <alignment horizontal="center" vertical="center" wrapText="1"/>
    </xf>
    <xf numFmtId="0" fontId="56" fillId="1290" borderId="0" xfId="0" applyFont="1" applyFill="1" applyAlignment="1">
      <alignment horizontal="center" vertical="center" wrapText="1"/>
    </xf>
    <xf numFmtId="0" fontId="56" fillId="1292" borderId="0" xfId="0" applyFont="1" applyFill="1" applyAlignment="1">
      <alignment horizontal="center" vertical="center"/>
    </xf>
    <xf numFmtId="0" fontId="56" fillId="466" borderId="0" xfId="0" applyFont="1" applyFill="1" applyAlignment="1">
      <alignment horizontal="center" vertical="center" wrapText="1"/>
    </xf>
    <xf numFmtId="0" fontId="56" fillId="467" borderId="0" xfId="0" applyFont="1" applyFill="1" applyAlignment="1">
      <alignment horizontal="center" vertical="center" wrapText="1"/>
    </xf>
    <xf numFmtId="0" fontId="56" fillId="597" borderId="0" xfId="0" applyFont="1" applyFill="1" applyAlignment="1">
      <alignment horizontal="center" vertical="center"/>
    </xf>
    <xf numFmtId="0" fontId="56" fillId="897" borderId="0" xfId="0" applyFont="1" applyFill="1" applyAlignment="1">
      <alignment horizontal="center" vertical="center" wrapText="1"/>
    </xf>
    <xf numFmtId="0" fontId="56" fillId="988" borderId="0" xfId="0" applyFont="1" applyFill="1" applyAlignment="1">
      <alignment horizontal="center" vertical="center"/>
    </xf>
    <xf numFmtId="0" fontId="56" fillId="1128" borderId="0" xfId="0" applyFont="1" applyFill="1" applyAlignment="1">
      <alignment horizontal="center" vertical="center"/>
    </xf>
    <xf numFmtId="0" fontId="0" fillId="1191" borderId="0" xfId="0" applyFill="1" applyAlignment="1">
      <alignment horizontal="center" wrapText="1"/>
    </xf>
    <xf numFmtId="0" fontId="56" fillId="1594" borderId="0" xfId="0" applyFont="1" applyFill="1" applyAlignment="1">
      <alignment horizontal="center" vertical="center" wrapText="1"/>
    </xf>
    <xf numFmtId="0" fontId="56" fillId="1635" borderId="0" xfId="0" applyFont="1" applyFill="1" applyAlignment="1">
      <alignment horizontal="center" vertical="center"/>
    </xf>
    <xf numFmtId="0" fontId="56" fillId="1516" borderId="0" xfId="0" applyFont="1" applyFill="1" applyAlignment="1">
      <alignment horizontal="center" vertical="center"/>
    </xf>
    <xf numFmtId="0" fontId="56" fillId="1522" borderId="0" xfId="0" applyFont="1" applyFill="1" applyAlignment="1">
      <alignment horizontal="center" vertical="center" wrapText="1"/>
    </xf>
    <xf numFmtId="0" fontId="56" fillId="22" borderId="0" xfId="0" applyFont="1" applyFill="1" applyAlignment="1">
      <alignment horizontal="center" vertical="center"/>
    </xf>
    <xf numFmtId="0" fontId="56" fillId="1616" borderId="0" xfId="0" applyFont="1" applyFill="1" applyAlignment="1">
      <alignment horizontal="center" vertical="center" wrapText="1"/>
    </xf>
    <xf numFmtId="0" fontId="56" fillId="1589" borderId="0" xfId="0" applyFont="1" applyFill="1" applyAlignment="1">
      <alignment horizontal="center" vertical="center"/>
    </xf>
    <xf numFmtId="0" fontId="56" fillId="1492" borderId="0" xfId="0" applyFont="1" applyFill="1" applyAlignment="1">
      <alignment horizontal="center" vertical="center"/>
    </xf>
    <xf numFmtId="0" fontId="56" fillId="1515" borderId="0" xfId="0" applyFont="1" applyFill="1" applyAlignment="1">
      <alignment horizontal="center" vertical="center" wrapText="1"/>
    </xf>
    <xf numFmtId="0" fontId="56" fillId="1670" borderId="0" xfId="0" applyFont="1" applyFill="1" applyAlignment="1">
      <alignment horizontal="center" vertical="center" wrapText="1"/>
    </xf>
    <xf numFmtId="0" fontId="56" fillId="1491" borderId="0" xfId="0" applyFont="1" applyFill="1" applyAlignment="1">
      <alignment horizontal="center" vertical="center" wrapText="1"/>
    </xf>
    <xf numFmtId="0" fontId="56" fillId="1633" borderId="0" xfId="0" applyFont="1" applyFill="1" applyAlignment="1">
      <alignment horizontal="center" vertical="center" wrapText="1"/>
    </xf>
    <xf numFmtId="0" fontId="56" fillId="1774" borderId="0" xfId="0" applyFont="1" applyFill="1" applyAlignment="1">
      <alignment horizontal="center" vertical="center" wrapText="1"/>
    </xf>
    <xf numFmtId="0" fontId="56" fillId="1460" borderId="0" xfId="0" applyFont="1" applyFill="1" applyAlignment="1">
      <alignment horizontal="center" vertical="center" wrapText="1"/>
    </xf>
    <xf numFmtId="0" fontId="56" fillId="1402" borderId="0" xfId="0" applyFont="1" applyFill="1" applyAlignment="1">
      <alignment horizontal="center" vertical="center" wrapText="1"/>
    </xf>
    <xf numFmtId="0" fontId="56" fillId="1428" borderId="0" xfId="0" applyFont="1" applyFill="1" applyAlignment="1">
      <alignment horizontal="center" vertical="center" wrapText="1"/>
    </xf>
    <xf numFmtId="0" fontId="56" fillId="2200" borderId="0" xfId="0" applyFont="1" applyFill="1" applyAlignment="1">
      <alignment horizontal="center" vertical="center"/>
    </xf>
    <xf numFmtId="0" fontId="56" fillId="2180" borderId="0" xfId="0" applyFont="1" applyFill="1" applyAlignment="1">
      <alignment horizontal="center" vertical="center" wrapText="1"/>
    </xf>
    <xf numFmtId="0" fontId="56" fillId="1914" borderId="0" xfId="0" applyFont="1" applyFill="1" applyAlignment="1">
      <alignment horizontal="center" vertical="center" wrapText="1"/>
    </xf>
    <xf numFmtId="0" fontId="56" fillId="1970" borderId="0" xfId="0" applyFont="1" applyFill="1" applyAlignment="1">
      <alignment horizontal="center" vertical="center" wrapText="1"/>
    </xf>
    <xf numFmtId="0" fontId="56" fillId="16" borderId="0" xfId="0" applyFont="1" applyFill="1" applyAlignment="1">
      <alignment horizontal="center" vertical="center"/>
    </xf>
    <xf numFmtId="0" fontId="56" fillId="1860" borderId="0" xfId="0" applyFont="1" applyFill="1" applyAlignment="1">
      <alignment horizontal="center" vertical="center" wrapText="1"/>
    </xf>
    <xf numFmtId="0" fontId="56" fillId="14" borderId="0" xfId="0" applyFont="1" applyFill="1" applyAlignment="1">
      <alignment horizontal="center" vertical="center"/>
    </xf>
    <xf numFmtId="0" fontId="56" fillId="1784" borderId="0" xfId="0" applyFont="1" applyFill="1" applyAlignment="1">
      <alignment horizontal="center" vertical="center" wrapText="1"/>
    </xf>
    <xf numFmtId="0" fontId="56" fillId="1803" borderId="0" xfId="0" applyFont="1" applyFill="1" applyAlignment="1">
      <alignment horizontal="center" vertical="center" wrapText="1"/>
    </xf>
    <xf numFmtId="0" fontId="56" fillId="1856" borderId="0" xfId="0" applyFont="1" applyFill="1" applyAlignment="1">
      <alignment horizontal="center" vertical="center"/>
    </xf>
    <xf numFmtId="0" fontId="56" fillId="1711" borderId="0" xfId="0" applyFont="1" applyFill="1" applyAlignment="1">
      <alignment horizontal="center" vertical="center"/>
    </xf>
    <xf numFmtId="0" fontId="56" fillId="1560" borderId="0" xfId="0" applyFont="1" applyFill="1" applyAlignment="1">
      <alignment horizontal="center" vertical="center" wrapText="1"/>
    </xf>
    <xf numFmtId="0" fontId="56" fillId="393" borderId="0" xfId="0" applyFont="1" applyFill="1" applyAlignment="1">
      <alignment horizontal="center" vertical="center" wrapText="1"/>
    </xf>
    <xf numFmtId="0" fontId="96" fillId="357" borderId="0" xfId="0" applyFont="1" applyFill="1" applyAlignment="1">
      <alignment horizontal="center" vertical="center" wrapText="1"/>
    </xf>
    <xf numFmtId="0" fontId="56" fillId="506" borderId="0" xfId="0" applyFont="1" applyFill="1" applyAlignment="1">
      <alignment horizontal="center" vertical="center" wrapText="1"/>
    </xf>
    <xf numFmtId="0" fontId="56" fillId="259" borderId="0" xfId="0" applyFont="1" applyFill="1" applyAlignment="1">
      <alignment horizontal="center" vertical="center"/>
    </xf>
    <xf numFmtId="0" fontId="56" fillId="415" borderId="0" xfId="0" applyFont="1" applyFill="1" applyAlignment="1">
      <alignment horizontal="center" vertical="center"/>
    </xf>
    <xf numFmtId="0" fontId="56" fillId="424" borderId="0" xfId="0" applyFont="1" applyFill="1" applyAlignment="1">
      <alignment horizontal="center" vertical="center"/>
    </xf>
    <xf numFmtId="0" fontId="56" fillId="2206" borderId="0" xfId="0" applyFont="1" applyFill="1" applyAlignment="1">
      <alignment horizontal="center" vertical="center"/>
    </xf>
    <xf numFmtId="0" fontId="56" fillId="713" borderId="0" xfId="0" applyFont="1" applyFill="1" applyAlignment="1">
      <alignment horizontal="center" vertical="center"/>
    </xf>
    <xf numFmtId="0" fontId="56" fillId="698" borderId="0" xfId="0" applyFont="1" applyFill="1" applyAlignment="1">
      <alignment horizontal="center" vertical="center"/>
    </xf>
    <xf numFmtId="0" fontId="56" fillId="648" borderId="0" xfId="0" applyFont="1" applyFill="1" applyAlignment="1">
      <alignment horizontal="center" vertical="center"/>
    </xf>
    <xf numFmtId="0" fontId="56" fillId="430" borderId="0" xfId="0" applyFont="1" applyFill="1" applyAlignment="1">
      <alignment horizontal="center" vertical="center"/>
    </xf>
    <xf numFmtId="0" fontId="56" fillId="561" borderId="0" xfId="0" applyFont="1" applyFill="1" applyAlignment="1">
      <alignment horizontal="center" vertical="center"/>
    </xf>
    <xf numFmtId="0" fontId="56" fillId="478" borderId="0" xfId="0" applyFont="1" applyFill="1" applyAlignment="1">
      <alignment horizontal="center" vertical="center"/>
    </xf>
    <xf numFmtId="0" fontId="56" fillId="477" borderId="0" xfId="0" applyFont="1" applyFill="1" applyAlignment="1">
      <alignment horizontal="center" vertical="center"/>
    </xf>
    <xf numFmtId="0" fontId="56" fillId="225" borderId="0" xfId="0" applyFont="1" applyFill="1" applyAlignment="1">
      <alignment horizontal="center" vertical="center"/>
    </xf>
    <xf numFmtId="0" fontId="56" fillId="418" borderId="0" xfId="0" applyFont="1" applyFill="1" applyAlignment="1">
      <alignment horizontal="center" vertical="center"/>
    </xf>
    <xf numFmtId="0" fontId="56" fillId="482" borderId="0" xfId="0" applyFont="1" applyFill="1" applyAlignment="1">
      <alignment horizontal="center" vertical="center" wrapText="1"/>
    </xf>
    <xf numFmtId="0" fontId="56" fillId="180" borderId="0" xfId="0" applyFont="1" applyFill="1" applyAlignment="1">
      <alignment horizontal="center" vertical="center"/>
    </xf>
    <xf numFmtId="0" fontId="56" fillId="181" borderId="0" xfId="0" applyFont="1" applyFill="1" applyAlignment="1">
      <alignment horizontal="center" vertical="center"/>
    </xf>
    <xf numFmtId="0" fontId="56" fillId="168" borderId="0" xfId="0" applyFont="1" applyFill="1" applyAlignment="1">
      <alignment horizontal="center" vertical="center"/>
    </xf>
    <xf numFmtId="0" fontId="56" fillId="306" borderId="0" xfId="0" applyFont="1" applyFill="1" applyAlignment="1">
      <alignment horizontal="center" vertical="center"/>
    </xf>
    <xf numFmtId="0" fontId="56" fillId="161" borderId="0" xfId="0" applyFont="1" applyFill="1" applyAlignment="1">
      <alignment horizontal="center" vertical="center"/>
    </xf>
    <xf numFmtId="0" fontId="56" fillId="177" borderId="0" xfId="0" applyFont="1" applyFill="1" applyAlignment="1">
      <alignment horizontal="center" vertical="center"/>
    </xf>
    <xf numFmtId="0" fontId="56" fillId="188" borderId="0" xfId="0" applyFont="1" applyFill="1" applyAlignment="1">
      <alignment horizontal="center" vertical="center"/>
    </xf>
    <xf numFmtId="0" fontId="56" fillId="416" borderId="0" xfId="0" applyFont="1" applyFill="1" applyAlignment="1">
      <alignment horizontal="center" vertical="center"/>
    </xf>
    <xf numFmtId="0" fontId="56" fillId="549" borderId="0" xfId="0" applyFont="1" applyFill="1" applyAlignment="1">
      <alignment horizontal="center" vertical="center" wrapText="1"/>
    </xf>
    <xf numFmtId="0" fontId="56" fillId="502" borderId="0" xfId="0" applyFont="1" applyFill="1" applyAlignment="1">
      <alignment horizontal="center" vertical="center" wrapText="1"/>
    </xf>
    <xf numFmtId="0" fontId="56" fillId="1210" borderId="0" xfId="0" applyFont="1" applyFill="1" applyAlignment="1">
      <alignment horizontal="center" vertical="center" wrapText="1"/>
    </xf>
    <xf numFmtId="0" fontId="56" fillId="729" borderId="0" xfId="0" applyFont="1" applyFill="1" applyAlignment="1">
      <alignment horizontal="center" vertical="center"/>
    </xf>
    <xf numFmtId="0" fontId="95" fillId="751" borderId="0" xfId="0" applyFont="1" applyFill="1" applyAlignment="1">
      <alignment horizontal="center" vertical="center" wrapText="1"/>
    </xf>
    <xf numFmtId="0" fontId="56" fillId="200" borderId="0" xfId="0" applyFont="1" applyFill="1" applyAlignment="1">
      <alignment horizontal="center" vertical="center"/>
    </xf>
    <xf numFmtId="0" fontId="56" fillId="232" borderId="0" xfId="0" applyFont="1" applyFill="1" applyAlignment="1">
      <alignment horizontal="center" vertical="center"/>
    </xf>
    <xf numFmtId="0" fontId="56" fillId="1208" borderId="0" xfId="0" applyFont="1" applyFill="1" applyAlignment="1">
      <alignment horizontal="center" vertical="center"/>
    </xf>
    <xf numFmtId="0" fontId="56" fillId="276" borderId="0" xfId="0" applyFont="1" applyFill="1" applyAlignment="1">
      <alignment horizontal="center" vertical="center"/>
    </xf>
    <xf numFmtId="0" fontId="56" fillId="296" borderId="0" xfId="0" applyFont="1" applyFill="1" applyAlignment="1">
      <alignment horizontal="center" vertical="center"/>
    </xf>
    <xf numFmtId="0" fontId="56" fillId="281" borderId="0" xfId="0" applyFont="1" applyFill="1" applyAlignment="1">
      <alignment horizontal="center" vertical="center"/>
    </xf>
    <xf numFmtId="0" fontId="56" fillId="282" borderId="0" xfId="0" applyFont="1" applyFill="1" applyAlignment="1">
      <alignment horizontal="center" vertical="center"/>
    </xf>
    <xf numFmtId="0" fontId="56" fillId="278" borderId="0" xfId="0" applyFont="1" applyFill="1" applyAlignment="1">
      <alignment horizontal="center" vertical="center"/>
    </xf>
    <xf numFmtId="0" fontId="56" fillId="291" borderId="0" xfId="0" applyFont="1" applyFill="1" applyAlignment="1">
      <alignment horizontal="center" vertical="center"/>
    </xf>
    <xf numFmtId="0" fontId="56" fillId="325" borderId="0" xfId="0" applyFont="1" applyFill="1" applyAlignment="1">
      <alignment horizontal="center" vertical="center"/>
    </xf>
    <xf numFmtId="0" fontId="56" fillId="151" borderId="0" xfId="0" applyFont="1" applyFill="1" applyAlignment="1">
      <alignment horizontal="center" vertical="center"/>
    </xf>
    <xf numFmtId="0" fontId="56" fillId="1707" borderId="0" xfId="0" applyFont="1" applyFill="1" applyAlignment="1">
      <alignment horizontal="center" vertical="center"/>
    </xf>
    <xf numFmtId="0" fontId="56" fillId="947" borderId="0" xfId="0" applyFont="1" applyFill="1" applyAlignment="1">
      <alignment horizontal="center" vertical="center"/>
    </xf>
    <xf numFmtId="0" fontId="56" fillId="1788" borderId="0" xfId="0" applyFont="1" applyFill="1" applyAlignment="1">
      <alignment horizontal="center" vertical="center"/>
    </xf>
    <xf numFmtId="0" fontId="56" fillId="987" borderId="0" xfId="0" applyFont="1" applyFill="1" applyAlignment="1">
      <alignment horizontal="center" vertical="center"/>
    </xf>
    <xf numFmtId="0" fontId="56" fillId="13" borderId="0" xfId="0" applyFont="1" applyFill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6" fillId="309" borderId="0" xfId="0" applyFont="1" applyFill="1" applyAlignment="1">
      <alignment horizontal="center" vertical="center"/>
    </xf>
    <xf numFmtId="0" fontId="56" fillId="2210" borderId="0" xfId="0" applyFont="1" applyFill="1" applyAlignment="1">
      <alignment horizontal="center" vertical="center"/>
    </xf>
    <xf numFmtId="0" fontId="56" fillId="266" borderId="0" xfId="0" applyFont="1" applyFill="1" applyAlignment="1">
      <alignment horizontal="center" vertical="center"/>
    </xf>
    <xf numFmtId="0" fontId="56" fillId="187" borderId="0" xfId="0" applyFont="1" applyFill="1" applyAlignment="1">
      <alignment horizontal="center" vertical="center"/>
    </xf>
    <xf numFmtId="0" fontId="56" fillId="96" borderId="0" xfId="0" applyFont="1" applyFill="1" applyAlignment="1">
      <alignment horizontal="center" vertical="center"/>
    </xf>
    <xf numFmtId="0" fontId="56" fillId="156" borderId="0" xfId="0" applyFont="1" applyFill="1" applyAlignment="1">
      <alignment horizontal="center" vertical="center"/>
    </xf>
    <xf numFmtId="0" fontId="56" fillId="98" borderId="0" xfId="0" applyFont="1" applyFill="1" applyAlignment="1">
      <alignment horizontal="center" vertical="center"/>
    </xf>
    <xf numFmtId="0" fontId="56" fillId="522" borderId="0" xfId="0" applyFont="1" applyFill="1" applyAlignment="1">
      <alignment horizontal="center" vertical="center"/>
    </xf>
    <xf numFmtId="0" fontId="56" fillId="80" borderId="0" xfId="0" applyFont="1" applyFill="1" applyAlignment="1">
      <alignment horizontal="center" vertical="center"/>
    </xf>
    <xf numFmtId="0" fontId="56" fillId="535" borderId="0" xfId="0" applyFont="1" applyFill="1" applyAlignment="1">
      <alignment horizontal="center" vertical="center"/>
    </xf>
    <xf numFmtId="0" fontId="56" fillId="262" borderId="0" xfId="0" applyFont="1" applyFill="1" applyAlignment="1">
      <alignment horizontal="center" vertical="center"/>
    </xf>
    <xf numFmtId="0" fontId="56" fillId="484" borderId="0" xfId="0" applyFont="1" applyFill="1" applyAlignment="1">
      <alignment horizontal="center" vertical="center"/>
    </xf>
    <xf numFmtId="0" fontId="56" fillId="2252" borderId="0" xfId="0" applyFont="1" applyFill="1" applyAlignment="1">
      <alignment horizontal="center" vertical="center"/>
    </xf>
    <xf numFmtId="0" fontId="56" fillId="2371" borderId="0" xfId="0" applyFont="1" applyFill="1" applyAlignment="1">
      <alignment horizontal="center" vertical="center"/>
    </xf>
    <xf numFmtId="0" fontId="56" fillId="2330" borderId="0" xfId="0" applyFont="1" applyFill="1" applyAlignment="1">
      <alignment horizontal="center" vertical="center"/>
    </xf>
    <xf numFmtId="0" fontId="56" fillId="2301" borderId="0" xfId="0" applyFont="1" applyFill="1" applyAlignment="1">
      <alignment horizontal="center" vertical="center"/>
    </xf>
    <xf numFmtId="0" fontId="56" fillId="1527" borderId="0" xfId="0" applyFont="1" applyFill="1" applyAlignment="1">
      <alignment horizontal="center" vertical="center"/>
    </xf>
    <xf numFmtId="0" fontId="56" fillId="670" borderId="0" xfId="0" applyFont="1" applyFill="1" applyAlignment="1">
      <alignment horizontal="center" vertical="center"/>
    </xf>
    <xf numFmtId="0" fontId="56" fillId="2410" borderId="0" xfId="0" applyFont="1" applyFill="1" applyAlignment="1">
      <alignment horizontal="center" vertical="center"/>
    </xf>
    <xf numFmtId="0" fontId="56" fillId="2445" borderId="0" xfId="0" applyFont="1" applyFill="1" applyAlignment="1">
      <alignment horizontal="center" vertical="center"/>
    </xf>
    <xf numFmtId="0" fontId="56" fillId="950" borderId="0" xfId="0" applyFont="1" applyFill="1" applyAlignment="1">
      <alignment horizontal="center" vertical="center"/>
    </xf>
    <xf numFmtId="0" fontId="56" fillId="2276" borderId="0" xfId="0" applyFont="1" applyFill="1" applyAlignment="1">
      <alignment horizontal="center" vertical="center"/>
    </xf>
    <xf numFmtId="0" fontId="56" fillId="2044" borderId="0" xfId="0" applyFont="1" applyFill="1" applyAlignment="1">
      <alignment horizontal="center" vertical="center"/>
    </xf>
    <xf numFmtId="0" fontId="56" fillId="193" borderId="0" xfId="0" applyFont="1" applyFill="1" applyAlignment="1">
      <alignment horizontal="center" vertical="center"/>
    </xf>
    <xf numFmtId="0" fontId="56" fillId="1144" borderId="0" xfId="0" applyFont="1" applyFill="1" applyAlignment="1">
      <alignment horizontal="center" vertical="center"/>
    </xf>
    <xf numFmtId="0" fontId="56" fillId="1107" borderId="0" xfId="0" applyFont="1" applyFill="1" applyAlignment="1">
      <alignment horizontal="center" vertical="center"/>
    </xf>
    <xf numFmtId="0" fontId="56" fillId="1149" borderId="0" xfId="0" applyFont="1" applyFill="1" applyAlignment="1">
      <alignment horizontal="center" vertical="center"/>
    </xf>
    <xf numFmtId="0" fontId="56" fillId="1106" borderId="0" xfId="0" applyFont="1" applyFill="1" applyAlignment="1">
      <alignment horizontal="center" vertical="center"/>
    </xf>
    <xf numFmtId="0" fontId="56" fillId="1192" borderId="0" xfId="0" applyFont="1" applyFill="1" applyAlignment="1">
      <alignment horizontal="center" vertical="center"/>
    </xf>
    <xf numFmtId="0" fontId="56" fillId="1239" borderId="0" xfId="0" applyFont="1" applyFill="1" applyAlignment="1">
      <alignment horizontal="center" vertical="center"/>
    </xf>
    <xf numFmtId="0" fontId="56" fillId="1257" borderId="0" xfId="0" applyFont="1" applyFill="1" applyAlignment="1">
      <alignment horizontal="center" vertical="center"/>
    </xf>
    <xf numFmtId="0" fontId="56" fillId="1191" borderId="0" xfId="0" applyFont="1" applyFill="1" applyAlignment="1">
      <alignment horizontal="center" vertical="center"/>
    </xf>
    <xf numFmtId="0" fontId="56" fillId="1270" borderId="0" xfId="0" applyFont="1" applyFill="1" applyAlignment="1">
      <alignment horizontal="center" vertical="center"/>
    </xf>
    <xf numFmtId="0" fontId="56" fillId="1289" borderId="0" xfId="0" applyFont="1" applyFill="1" applyAlignment="1">
      <alignment horizontal="center" vertical="center"/>
    </xf>
    <xf numFmtId="0" fontId="56" fillId="2345" borderId="0" xfId="0" applyFont="1" applyFill="1" applyAlignment="1">
      <alignment horizontal="center" vertical="center"/>
    </xf>
    <xf numFmtId="0" fontId="56" fillId="1385" borderId="0" xfId="0" applyFont="1" applyFill="1" applyAlignment="1">
      <alignment horizontal="center" vertical="center"/>
    </xf>
    <xf numFmtId="0" fontId="56" fillId="2341" borderId="0" xfId="0" applyFont="1" applyFill="1" applyAlignment="1">
      <alignment horizontal="center" vertical="center"/>
    </xf>
    <xf numFmtId="0" fontId="56" fillId="1720" borderId="0" xfId="0" applyFont="1" applyFill="1" applyAlignment="1">
      <alignment horizontal="center" vertical="center"/>
    </xf>
    <xf numFmtId="0" fontId="56" fillId="198" borderId="0" xfId="0" applyFont="1" applyFill="1" applyAlignment="1">
      <alignment horizontal="center" vertical="center"/>
    </xf>
    <xf numFmtId="0" fontId="56" fillId="1134" borderId="0" xfId="0" applyFont="1" applyFill="1" applyAlignment="1">
      <alignment horizontal="center" vertical="center"/>
    </xf>
    <xf numFmtId="0" fontId="56" fillId="1085" borderId="0" xfId="0" applyFont="1" applyFill="1" applyAlignment="1">
      <alignment horizontal="center" vertical="center"/>
    </xf>
    <xf numFmtId="0" fontId="56" fillId="109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94" fillId="1236" borderId="0" xfId="0" applyFont="1" applyFill="1" applyAlignment="1">
      <alignment horizontal="center" vertical="center" wrapText="1"/>
    </xf>
    <xf numFmtId="0" fontId="93" fillId="0" borderId="0" xfId="0" applyFont="1" applyAlignment="1">
      <alignment vertical="top" wrapText="1"/>
    </xf>
    <xf numFmtId="0" fontId="94" fillId="151" borderId="0" xfId="0" applyFont="1" applyFill="1" applyAlignment="1">
      <alignment horizontal="center" vertical="center" wrapText="1"/>
    </xf>
    <xf numFmtId="0" fontId="94" fillId="152" borderId="0" xfId="0" applyFont="1" applyFill="1" applyAlignment="1">
      <alignment horizontal="center" vertical="center" wrapText="1"/>
    </xf>
    <xf numFmtId="0" fontId="94" fillId="153" borderId="0" xfId="0" applyFont="1" applyFill="1" applyAlignment="1">
      <alignment horizontal="center" vertical="center" wrapText="1"/>
    </xf>
    <xf numFmtId="0" fontId="94" fillId="97" borderId="0" xfId="0" applyFont="1" applyFill="1" applyAlignment="1">
      <alignment horizontal="center" vertical="center" wrapText="1"/>
    </xf>
    <xf numFmtId="0" fontId="94" fillId="154" borderId="0" xfId="0" applyFont="1" applyFill="1" applyAlignment="1">
      <alignment horizontal="center" vertical="center" wrapText="1"/>
    </xf>
    <xf numFmtId="0" fontId="94" fillId="155" borderId="0" xfId="0" applyFont="1" applyFill="1" applyAlignment="1">
      <alignment horizontal="center" vertical="center" wrapText="1"/>
    </xf>
    <xf numFmtId="0" fontId="94" fillId="156" borderId="0" xfId="0" applyFont="1" applyFill="1" applyAlignment="1">
      <alignment horizontal="center" vertical="center" wrapText="1"/>
    </xf>
    <xf numFmtId="0" fontId="94" fillId="157" borderId="0" xfId="0" applyFont="1" applyFill="1" applyAlignment="1">
      <alignment horizontal="center" vertical="center" wrapText="1"/>
    </xf>
    <xf numFmtId="0" fontId="94" fillId="158" borderId="0" xfId="0" applyFont="1" applyFill="1" applyAlignment="1">
      <alignment horizontal="center" vertical="center" wrapText="1"/>
    </xf>
    <xf numFmtId="0" fontId="94" fillId="159" borderId="0" xfId="0" applyFont="1" applyFill="1" applyAlignment="1">
      <alignment horizontal="center" vertical="center" wrapText="1"/>
    </xf>
    <xf numFmtId="0" fontId="94" fillId="94" borderId="0" xfId="0" applyFont="1" applyFill="1" applyAlignment="1">
      <alignment horizontal="center" vertical="center" wrapText="1"/>
    </xf>
    <xf numFmtId="0" fontId="94" fillId="160" borderId="0" xfId="0" applyFont="1" applyFill="1" applyAlignment="1">
      <alignment horizontal="center" vertical="center" wrapText="1"/>
    </xf>
    <xf numFmtId="0" fontId="94" fillId="161" borderId="0" xfId="0" applyFont="1" applyFill="1" applyAlignment="1">
      <alignment horizontal="center" vertical="center" wrapText="1"/>
    </xf>
    <xf numFmtId="0" fontId="94" fillId="162" borderId="0" xfId="0" applyFont="1" applyFill="1" applyAlignment="1">
      <alignment horizontal="center" vertical="center" wrapText="1"/>
    </xf>
    <xf numFmtId="0" fontId="94" fillId="163" borderId="0" xfId="0" applyFont="1" applyFill="1" applyAlignment="1">
      <alignment horizontal="center" vertical="center" wrapText="1"/>
    </xf>
    <xf numFmtId="0" fontId="94" fillId="164" borderId="0" xfId="0" applyFont="1" applyFill="1" applyAlignment="1">
      <alignment horizontal="center" vertical="center" wrapText="1"/>
    </xf>
    <xf numFmtId="0" fontId="94" fillId="165" borderId="0" xfId="0" applyFont="1" applyFill="1" applyAlignment="1">
      <alignment horizontal="center" vertical="center" wrapText="1"/>
    </xf>
    <xf numFmtId="0" fontId="94" fillId="166" borderId="0" xfId="0" applyFont="1" applyFill="1" applyAlignment="1">
      <alignment horizontal="center" vertical="center" wrapText="1"/>
    </xf>
    <xf numFmtId="0" fontId="94" fillId="98" borderId="0" xfId="0" applyFont="1" applyFill="1" applyAlignment="1">
      <alignment horizontal="center" vertical="center" wrapText="1"/>
    </xf>
    <xf numFmtId="0" fontId="94" fillId="95" borderId="0" xfId="0" applyFont="1" applyFill="1" applyAlignment="1">
      <alignment horizontal="center" vertical="center" wrapText="1"/>
    </xf>
    <xf numFmtId="0" fontId="94" fillId="167" borderId="0" xfId="0" applyFont="1" applyFill="1" applyAlignment="1">
      <alignment horizontal="center" vertical="center" wrapText="1"/>
    </xf>
    <xf numFmtId="0" fontId="94" fillId="168" borderId="0" xfId="0" applyFont="1" applyFill="1" applyAlignment="1">
      <alignment horizontal="center" vertical="center" wrapText="1"/>
    </xf>
    <xf numFmtId="0" fontId="94" fillId="169" borderId="0" xfId="0" applyFont="1" applyFill="1" applyAlignment="1">
      <alignment horizontal="center" vertical="center" wrapText="1"/>
    </xf>
    <xf numFmtId="0" fontId="94" fillId="170" borderId="0" xfId="0" applyFont="1" applyFill="1" applyAlignment="1">
      <alignment horizontal="center" vertical="center" wrapText="1"/>
    </xf>
    <xf numFmtId="0" fontId="94" fillId="171" borderId="0" xfId="0" applyFont="1" applyFill="1" applyAlignment="1">
      <alignment horizontal="center" vertical="center" wrapText="1"/>
    </xf>
    <xf numFmtId="0" fontId="94" fillId="172" borderId="0" xfId="0" applyFont="1" applyFill="1" applyAlignment="1">
      <alignment horizontal="center" vertical="center" wrapText="1"/>
    </xf>
    <xf numFmtId="0" fontId="94" fillId="173" borderId="0" xfId="0" applyFont="1" applyFill="1" applyAlignment="1">
      <alignment horizontal="center" vertical="center" wrapText="1"/>
    </xf>
    <xf numFmtId="0" fontId="94" fillId="174" borderId="0" xfId="0" applyFont="1" applyFill="1" applyAlignment="1">
      <alignment horizontal="center" vertical="center" wrapText="1"/>
    </xf>
    <xf numFmtId="0" fontId="94" fillId="175" borderId="0" xfId="0" applyFont="1" applyFill="1" applyAlignment="1">
      <alignment horizontal="center" vertical="center" wrapText="1"/>
    </xf>
    <xf numFmtId="0" fontId="94" fillId="176" borderId="0" xfId="0" applyFont="1" applyFill="1" applyAlignment="1">
      <alignment horizontal="center" vertical="center" wrapText="1"/>
    </xf>
    <xf numFmtId="0" fontId="94" fillId="177" borderId="0" xfId="0" applyFont="1" applyFill="1" applyAlignment="1">
      <alignment horizontal="center" vertical="center" wrapText="1"/>
    </xf>
    <xf numFmtId="0" fontId="94" fillId="178" borderId="0" xfId="0" applyFont="1" applyFill="1" applyAlignment="1">
      <alignment horizontal="center" vertical="center" wrapText="1"/>
    </xf>
    <xf numFmtId="0" fontId="94" fillId="179" borderId="0" xfId="0" applyFont="1" applyFill="1" applyAlignment="1">
      <alignment horizontal="center" vertical="center" wrapText="1"/>
    </xf>
    <xf numFmtId="0" fontId="94" fillId="180" borderId="0" xfId="0" applyFont="1" applyFill="1" applyAlignment="1">
      <alignment horizontal="center" vertical="center" wrapText="1"/>
    </xf>
    <xf numFmtId="0" fontId="94" fillId="181" borderId="0" xfId="0" applyFont="1" applyFill="1" applyAlignment="1">
      <alignment horizontal="center" vertical="center" wrapText="1"/>
    </xf>
    <xf numFmtId="0" fontId="94" fillId="182" borderId="0" xfId="0" applyFont="1" applyFill="1" applyAlignment="1">
      <alignment horizontal="center" vertical="center" wrapText="1"/>
    </xf>
    <xf numFmtId="0" fontId="94" fillId="183" borderId="0" xfId="0" applyFont="1" applyFill="1" applyAlignment="1">
      <alignment horizontal="center" vertical="center" wrapText="1"/>
    </xf>
    <xf numFmtId="0" fontId="94" fillId="184" borderId="0" xfId="0" applyFont="1" applyFill="1" applyAlignment="1">
      <alignment horizontal="center" vertical="center" wrapText="1"/>
    </xf>
    <xf numFmtId="0" fontId="94" fillId="185" borderId="0" xfId="0" applyFont="1" applyFill="1" applyAlignment="1">
      <alignment horizontal="center" vertical="center" wrapText="1"/>
    </xf>
    <xf numFmtId="0" fontId="94" fillId="186" borderId="0" xfId="0" applyFont="1" applyFill="1" applyAlignment="1">
      <alignment horizontal="center" vertical="center" wrapText="1"/>
    </xf>
    <xf numFmtId="0" fontId="94" fillId="187" borderId="0" xfId="0" applyFont="1" applyFill="1" applyAlignment="1">
      <alignment horizontal="center" vertical="center" wrapText="1"/>
    </xf>
    <xf numFmtId="0" fontId="94" fillId="96" borderId="0" xfId="0" applyFont="1" applyFill="1" applyAlignment="1">
      <alignment horizontal="center" vertical="center" wrapText="1"/>
    </xf>
    <xf numFmtId="0" fontId="94" fillId="188" borderId="0" xfId="0" applyFont="1" applyFill="1" applyAlignment="1">
      <alignment horizontal="center" vertical="center" wrapText="1"/>
    </xf>
    <xf numFmtId="0" fontId="94" fillId="189" borderId="0" xfId="0" applyFont="1" applyFill="1" applyAlignment="1">
      <alignment horizontal="center" vertical="center" wrapText="1"/>
    </xf>
    <xf numFmtId="0" fontId="94" fillId="190" borderId="0" xfId="0" applyFont="1" applyFill="1" applyAlignment="1">
      <alignment horizontal="center" vertical="center" wrapText="1"/>
    </xf>
    <xf numFmtId="0" fontId="94" fillId="191" borderId="0" xfId="0" applyFont="1" applyFill="1" applyAlignment="1">
      <alignment horizontal="center" vertical="center" wrapText="1"/>
    </xf>
    <xf numFmtId="0" fontId="94" fillId="192" borderId="0" xfId="0" applyFont="1" applyFill="1" applyAlignment="1">
      <alignment horizontal="center" vertical="center" wrapText="1"/>
    </xf>
    <xf numFmtId="0" fontId="94" fillId="193" borderId="0" xfId="0" applyFont="1" applyFill="1" applyAlignment="1">
      <alignment horizontal="center" vertical="center" wrapText="1"/>
    </xf>
    <xf numFmtId="0" fontId="94" fillId="194" borderId="0" xfId="0" applyFont="1" applyFill="1" applyAlignment="1">
      <alignment horizontal="center" vertical="center" wrapText="1"/>
    </xf>
    <xf numFmtId="0" fontId="94" fillId="195" borderId="0" xfId="0" applyFont="1" applyFill="1" applyAlignment="1">
      <alignment horizontal="center" vertical="center" wrapText="1"/>
    </xf>
    <xf numFmtId="0" fontId="94" fillId="196" borderId="0" xfId="0" applyFont="1" applyFill="1" applyAlignment="1">
      <alignment horizontal="center" vertical="center" wrapText="1"/>
    </xf>
    <xf numFmtId="0" fontId="94" fillId="197" borderId="0" xfId="0" applyFont="1" applyFill="1" applyAlignment="1">
      <alignment horizontal="center" vertical="center" wrapText="1"/>
    </xf>
    <xf numFmtId="0" fontId="94" fillId="198" borderId="0" xfId="0" applyFont="1" applyFill="1" applyAlignment="1">
      <alignment horizontal="center" vertical="center" wrapText="1"/>
    </xf>
    <xf numFmtId="0" fontId="94" fillId="199" borderId="0" xfId="0" applyFont="1" applyFill="1" applyAlignment="1">
      <alignment horizontal="center" vertical="center" wrapText="1"/>
    </xf>
    <xf numFmtId="0" fontId="94" fillId="200" borderId="0" xfId="0" applyFont="1" applyFill="1" applyAlignment="1">
      <alignment horizontal="center" vertical="center" wrapText="1"/>
    </xf>
    <xf numFmtId="0" fontId="94" fillId="201" borderId="0" xfId="0" applyFont="1" applyFill="1" applyAlignment="1">
      <alignment horizontal="center" vertical="center" wrapText="1"/>
    </xf>
    <xf numFmtId="0" fontId="94" fillId="202" borderId="0" xfId="0" applyFont="1" applyFill="1" applyAlignment="1">
      <alignment horizontal="center" vertical="center" wrapText="1"/>
    </xf>
    <xf numFmtId="0" fontId="94" fillId="203" borderId="0" xfId="0" applyFont="1" applyFill="1" applyAlignment="1">
      <alignment horizontal="center" vertical="center" wrapText="1"/>
    </xf>
    <xf numFmtId="0" fontId="94" fillId="204" borderId="0" xfId="0" applyFont="1" applyFill="1" applyAlignment="1">
      <alignment horizontal="center" vertical="center" wrapText="1"/>
    </xf>
    <xf numFmtId="0" fontId="94" fillId="205" borderId="0" xfId="0" applyFont="1" applyFill="1" applyAlignment="1">
      <alignment horizontal="center" vertical="center" wrapText="1"/>
    </xf>
    <xf numFmtId="0" fontId="94" fillId="206" borderId="0" xfId="0" applyFont="1" applyFill="1" applyAlignment="1">
      <alignment horizontal="center" vertical="center" wrapText="1"/>
    </xf>
    <xf numFmtId="0" fontId="94" fillId="207" borderId="0" xfId="0" applyFont="1" applyFill="1" applyAlignment="1">
      <alignment horizontal="center" vertical="center" wrapText="1"/>
    </xf>
    <xf numFmtId="0" fontId="94" fillId="208" borderId="0" xfId="0" applyFont="1" applyFill="1" applyAlignment="1">
      <alignment horizontal="center" vertical="center" wrapText="1"/>
    </xf>
    <xf numFmtId="0" fontId="94" fillId="209" borderId="0" xfId="0" applyFont="1" applyFill="1" applyAlignment="1">
      <alignment horizontal="center" vertical="center" wrapText="1"/>
    </xf>
    <xf numFmtId="0" fontId="94" fillId="210" borderId="0" xfId="0" applyFont="1" applyFill="1" applyAlignment="1">
      <alignment horizontal="center" vertical="center" wrapText="1"/>
    </xf>
    <xf numFmtId="0" fontId="94" fillId="211" borderId="0" xfId="0" applyFont="1" applyFill="1" applyAlignment="1">
      <alignment horizontal="center" vertical="center" wrapText="1"/>
    </xf>
    <xf numFmtId="0" fontId="94" fillId="212" borderId="0" xfId="0" applyFont="1" applyFill="1" applyAlignment="1">
      <alignment horizontal="center" vertical="center" wrapText="1"/>
    </xf>
    <xf numFmtId="0" fontId="94" fillId="213" borderId="0" xfId="0" applyFont="1" applyFill="1" applyAlignment="1">
      <alignment horizontal="center" vertical="center" wrapText="1"/>
    </xf>
    <xf numFmtId="0" fontId="94" fillId="214" borderId="0" xfId="0" applyFont="1" applyFill="1" applyAlignment="1">
      <alignment horizontal="center" vertical="center" wrapText="1"/>
    </xf>
    <xf numFmtId="0" fontId="94" fillId="215" borderId="0" xfId="0" applyFont="1" applyFill="1" applyAlignment="1">
      <alignment horizontal="center" vertical="center" wrapText="1"/>
    </xf>
    <xf numFmtId="0" fontId="94" fillId="216" borderId="0" xfId="0" applyFont="1" applyFill="1" applyAlignment="1">
      <alignment horizontal="center" vertical="center" wrapText="1"/>
    </xf>
    <xf numFmtId="0" fontId="94" fillId="217" borderId="0" xfId="0" applyFont="1" applyFill="1" applyAlignment="1">
      <alignment horizontal="center" vertical="center" wrapText="1"/>
    </xf>
    <xf numFmtId="0" fontId="94" fillId="218" borderId="0" xfId="0" applyFont="1" applyFill="1" applyAlignment="1">
      <alignment horizontal="center" vertical="center" wrapText="1"/>
    </xf>
    <xf numFmtId="0" fontId="94" fillId="219" borderId="0" xfId="0" applyFont="1" applyFill="1" applyAlignment="1">
      <alignment horizontal="center" vertical="center" wrapText="1"/>
    </xf>
    <xf numFmtId="0" fontId="94" fillId="220" borderId="0" xfId="0" applyFont="1" applyFill="1" applyAlignment="1">
      <alignment horizontal="center" vertical="center" wrapText="1"/>
    </xf>
    <xf numFmtId="0" fontId="94" fillId="221" borderId="0" xfId="0" applyFont="1" applyFill="1" applyAlignment="1">
      <alignment horizontal="center" vertical="center" wrapText="1"/>
    </xf>
    <xf numFmtId="0" fontId="94" fillId="222" borderId="0" xfId="0" applyFont="1" applyFill="1" applyAlignment="1">
      <alignment horizontal="center" vertical="center" wrapText="1"/>
    </xf>
    <xf numFmtId="0" fontId="94" fillId="223" borderId="0" xfId="0" applyFont="1" applyFill="1" applyAlignment="1">
      <alignment horizontal="center" vertical="center" wrapText="1"/>
    </xf>
    <xf numFmtId="0" fontId="94" fillId="224" borderId="0" xfId="0" applyFont="1" applyFill="1" applyAlignment="1">
      <alignment horizontal="center" vertical="center" wrapText="1"/>
    </xf>
    <xf numFmtId="0" fontId="94" fillId="225" borderId="0" xfId="0" applyFont="1" applyFill="1" applyAlignment="1">
      <alignment horizontal="center" vertical="center" wrapText="1"/>
    </xf>
    <xf numFmtId="0" fontId="94" fillId="226" borderId="0" xfId="0" applyFont="1" applyFill="1" applyAlignment="1">
      <alignment horizontal="center" vertical="center" wrapText="1"/>
    </xf>
    <xf numFmtId="0" fontId="94" fillId="227" borderId="0" xfId="0" applyFont="1" applyFill="1" applyAlignment="1">
      <alignment horizontal="center" vertical="center" wrapText="1"/>
    </xf>
    <xf numFmtId="0" fontId="94" fillId="228" borderId="0" xfId="0" applyFont="1" applyFill="1" applyAlignment="1">
      <alignment horizontal="center" vertical="center" wrapText="1"/>
    </xf>
    <xf numFmtId="0" fontId="94" fillId="229" borderId="0" xfId="0" applyFont="1" applyFill="1" applyAlignment="1">
      <alignment horizontal="center" vertical="center" wrapText="1"/>
    </xf>
    <xf numFmtId="0" fontId="94" fillId="230" borderId="0" xfId="0" applyFont="1" applyFill="1" applyAlignment="1">
      <alignment horizontal="center" vertical="center" wrapText="1"/>
    </xf>
    <xf numFmtId="0" fontId="94" fillId="231" borderId="0" xfId="0" applyFont="1" applyFill="1" applyAlignment="1">
      <alignment horizontal="center" vertical="center" wrapText="1"/>
    </xf>
    <xf numFmtId="0" fontId="94" fillId="23" borderId="0" xfId="0" applyFont="1" applyFill="1" applyAlignment="1">
      <alignment horizontal="center" vertical="center" wrapText="1"/>
    </xf>
    <xf numFmtId="0" fontId="94" fillId="232" borderId="0" xfId="0" applyFont="1" applyFill="1" applyAlignment="1">
      <alignment horizontal="center" vertical="center" wrapText="1"/>
    </xf>
    <xf numFmtId="0" fontId="94" fillId="233" borderId="0" xfId="0" applyFont="1" applyFill="1" applyAlignment="1">
      <alignment horizontal="center" vertical="center" wrapText="1"/>
    </xf>
    <xf numFmtId="0" fontId="94" fillId="234" borderId="0" xfId="0" applyFont="1" applyFill="1" applyAlignment="1">
      <alignment horizontal="center" vertical="center" wrapText="1"/>
    </xf>
    <xf numFmtId="0" fontId="94" fillId="235" borderId="0" xfId="0" applyFont="1" applyFill="1" applyAlignment="1">
      <alignment horizontal="center" vertical="center" wrapText="1"/>
    </xf>
    <xf numFmtId="0" fontId="94" fillId="236" borderId="0" xfId="0" applyFont="1" applyFill="1" applyAlignment="1">
      <alignment horizontal="center" vertical="center" wrapText="1"/>
    </xf>
    <xf numFmtId="0" fontId="94" fillId="237" borderId="0" xfId="0" applyFont="1" applyFill="1" applyAlignment="1">
      <alignment horizontal="center" vertical="center" wrapText="1"/>
    </xf>
    <xf numFmtId="0" fontId="94" fillId="238" borderId="0" xfId="0" applyFont="1" applyFill="1" applyAlignment="1">
      <alignment horizontal="center" vertical="center" wrapText="1"/>
    </xf>
    <xf numFmtId="0" fontId="94" fillId="239" borderId="0" xfId="0" applyFont="1" applyFill="1" applyAlignment="1">
      <alignment horizontal="center" vertical="center" wrapText="1"/>
    </xf>
    <xf numFmtId="0" fontId="94" fillId="240" borderId="0" xfId="0" applyFont="1" applyFill="1" applyAlignment="1">
      <alignment horizontal="center" vertical="center" wrapText="1"/>
    </xf>
    <xf numFmtId="0" fontId="94" fillId="241" borderId="0" xfId="0" applyFont="1" applyFill="1" applyAlignment="1">
      <alignment horizontal="center" vertical="center" wrapText="1"/>
    </xf>
    <xf numFmtId="0" fontId="94" fillId="242" borderId="0" xfId="0" applyFont="1" applyFill="1" applyAlignment="1">
      <alignment horizontal="center" vertical="center" wrapText="1"/>
    </xf>
    <xf numFmtId="0" fontId="94" fillId="243" borderId="0" xfId="0" applyFont="1" applyFill="1" applyAlignment="1">
      <alignment horizontal="center" vertical="center" wrapText="1"/>
    </xf>
    <xf numFmtId="0" fontId="94" fillId="244" borderId="0" xfId="0" applyFont="1" applyFill="1" applyAlignment="1">
      <alignment horizontal="center" vertical="center" wrapText="1"/>
    </xf>
    <xf numFmtId="0" fontId="94" fillId="245" borderId="0" xfId="0" applyFont="1" applyFill="1" applyAlignment="1">
      <alignment horizontal="center" vertical="center" wrapText="1"/>
    </xf>
    <xf numFmtId="0" fontId="94" fillId="246" borderId="0" xfId="0" applyFont="1" applyFill="1" applyAlignment="1">
      <alignment horizontal="center" vertical="center" wrapText="1"/>
    </xf>
    <xf numFmtId="0" fontId="94" fillId="247" borderId="0" xfId="0" applyFont="1" applyFill="1" applyAlignment="1">
      <alignment horizontal="center" vertical="center" wrapText="1"/>
    </xf>
    <xf numFmtId="0" fontId="94" fillId="248" borderId="0" xfId="0" applyFont="1" applyFill="1" applyAlignment="1">
      <alignment horizontal="center" vertical="center" wrapText="1"/>
    </xf>
    <xf numFmtId="0" fontId="94" fillId="249" borderId="0" xfId="0" applyFont="1" applyFill="1" applyAlignment="1">
      <alignment horizontal="center" vertical="center" wrapText="1"/>
    </xf>
    <xf numFmtId="0" fontId="94" fillId="250" borderId="0" xfId="0" applyFont="1" applyFill="1" applyAlignment="1">
      <alignment horizontal="center" vertical="center" wrapText="1"/>
    </xf>
    <xf numFmtId="0" fontId="94" fillId="251" borderId="0" xfId="0" applyFont="1" applyFill="1" applyAlignment="1">
      <alignment horizontal="center" vertical="center" wrapText="1"/>
    </xf>
    <xf numFmtId="0" fontId="94" fillId="252" borderId="0" xfId="0" applyFont="1" applyFill="1" applyAlignment="1">
      <alignment horizontal="center" vertical="center" wrapText="1"/>
    </xf>
    <xf numFmtId="0" fontId="94" fillId="253" borderId="0" xfId="0" applyFont="1" applyFill="1" applyAlignment="1">
      <alignment horizontal="center" vertical="center" wrapText="1"/>
    </xf>
    <xf numFmtId="0" fontId="94" fillId="254" borderId="0" xfId="0" applyFont="1" applyFill="1" applyAlignment="1">
      <alignment horizontal="center" vertical="center" wrapText="1"/>
    </xf>
    <xf numFmtId="0" fontId="94" fillId="255" borderId="0" xfId="0" applyFont="1" applyFill="1" applyAlignment="1">
      <alignment horizontal="center" vertical="center" wrapText="1"/>
    </xf>
    <xf numFmtId="0" fontId="94" fillId="256" borderId="0" xfId="0" applyFont="1" applyFill="1" applyAlignment="1">
      <alignment horizontal="center" vertical="center" wrapText="1"/>
    </xf>
    <xf numFmtId="0" fontId="94" fillId="257" borderId="0" xfId="0" applyFont="1" applyFill="1" applyAlignment="1">
      <alignment horizontal="center" vertical="center" wrapText="1"/>
    </xf>
    <xf numFmtId="0" fontId="94" fillId="258" borderId="0" xfId="0" applyFont="1" applyFill="1" applyAlignment="1">
      <alignment horizontal="center" vertical="center" wrapText="1"/>
    </xf>
    <xf numFmtId="0" fontId="94" fillId="259" borderId="0" xfId="0" applyFont="1" applyFill="1" applyAlignment="1">
      <alignment horizontal="center" vertical="center" wrapText="1"/>
    </xf>
    <xf numFmtId="0" fontId="94" fillId="260" borderId="0" xfId="0" applyFont="1" applyFill="1" applyAlignment="1">
      <alignment horizontal="center" vertical="center" wrapText="1"/>
    </xf>
    <xf numFmtId="0" fontId="94" fillId="261" borderId="0" xfId="0" applyFont="1" applyFill="1" applyAlignment="1">
      <alignment horizontal="center" vertical="center" wrapText="1"/>
    </xf>
    <xf numFmtId="0" fontId="94" fillId="262" borderId="0" xfId="0" applyFont="1" applyFill="1" applyAlignment="1">
      <alignment horizontal="center" vertical="center" wrapText="1"/>
    </xf>
    <xf numFmtId="0" fontId="94" fillId="263" borderId="0" xfId="0" applyFont="1" applyFill="1" applyAlignment="1">
      <alignment horizontal="center" vertical="center" wrapText="1"/>
    </xf>
    <xf numFmtId="0" fontId="94" fillId="264" borderId="0" xfId="0" applyFont="1" applyFill="1" applyAlignment="1">
      <alignment horizontal="center" vertical="center" wrapText="1"/>
    </xf>
    <xf numFmtId="0" fontId="94" fillId="265" borderId="0" xfId="0" applyFont="1" applyFill="1" applyAlignment="1">
      <alignment horizontal="center" vertical="center" wrapText="1"/>
    </xf>
    <xf numFmtId="0" fontId="94" fillId="266" borderId="0" xfId="0" applyFont="1" applyFill="1" applyAlignment="1">
      <alignment horizontal="center" vertical="center" wrapText="1"/>
    </xf>
    <xf numFmtId="0" fontId="94" fillId="267" borderId="0" xfId="0" applyFont="1" applyFill="1" applyAlignment="1">
      <alignment horizontal="center" vertical="center" wrapText="1"/>
    </xf>
    <xf numFmtId="0" fontId="94" fillId="268" borderId="0" xfId="0" applyFont="1" applyFill="1" applyAlignment="1">
      <alignment horizontal="center" vertical="center" wrapText="1"/>
    </xf>
    <xf numFmtId="0" fontId="94" fillId="269" borderId="0" xfId="0" applyFont="1" applyFill="1" applyAlignment="1">
      <alignment horizontal="center" vertical="center" wrapText="1"/>
    </xf>
    <xf numFmtId="0" fontId="94" fillId="270" borderId="0" xfId="0" applyFont="1" applyFill="1" applyAlignment="1">
      <alignment horizontal="center" vertical="center" wrapText="1"/>
    </xf>
    <xf numFmtId="0" fontId="94" fillId="271" borderId="0" xfId="0" applyFont="1" applyFill="1" applyAlignment="1">
      <alignment horizontal="center" vertical="center" wrapText="1"/>
    </xf>
    <xf numFmtId="0" fontId="94" fillId="272" borderId="0" xfId="0" applyFont="1" applyFill="1" applyAlignment="1">
      <alignment horizontal="center" vertical="center" wrapText="1"/>
    </xf>
    <xf numFmtId="0" fontId="94" fillId="273" borderId="0" xfId="0" applyFont="1" applyFill="1" applyAlignment="1">
      <alignment horizontal="center" vertical="center" wrapText="1"/>
    </xf>
    <xf numFmtId="0" fontId="94" fillId="274" borderId="0" xfId="0" applyFont="1" applyFill="1" applyAlignment="1">
      <alignment horizontal="center" vertical="center" wrapText="1"/>
    </xf>
    <xf numFmtId="0" fontId="94" fillId="275" borderId="0" xfId="0" applyFont="1" applyFill="1" applyAlignment="1">
      <alignment horizontal="center" vertical="center" wrapText="1"/>
    </xf>
    <xf numFmtId="0" fontId="94" fillId="276" borderId="0" xfId="0" applyFont="1" applyFill="1" applyAlignment="1">
      <alignment horizontal="center" vertical="center" wrapText="1"/>
    </xf>
    <xf numFmtId="0" fontId="94" fillId="277" borderId="0" xfId="0" applyFont="1" applyFill="1" applyAlignment="1">
      <alignment horizontal="center" vertical="center" wrapText="1"/>
    </xf>
    <xf numFmtId="0" fontId="94" fillId="278" borderId="0" xfId="0" applyFont="1" applyFill="1" applyAlignment="1">
      <alignment horizontal="center" vertical="center" wrapText="1"/>
    </xf>
    <xf numFmtId="0" fontId="94" fillId="279" borderId="0" xfId="0" applyFont="1" applyFill="1" applyAlignment="1">
      <alignment horizontal="center" vertical="center" wrapText="1"/>
    </xf>
    <xf numFmtId="0" fontId="94" fillId="280" borderId="0" xfId="0" applyFont="1" applyFill="1" applyAlignment="1">
      <alignment horizontal="center" vertical="center" wrapText="1"/>
    </xf>
    <xf numFmtId="0" fontId="94" fillId="281" borderId="0" xfId="0" applyFont="1" applyFill="1" applyAlignment="1">
      <alignment horizontal="center" vertical="center" wrapText="1"/>
    </xf>
    <xf numFmtId="0" fontId="94" fillId="282" borderId="0" xfId="0" applyFont="1" applyFill="1" applyAlignment="1">
      <alignment horizontal="center" vertical="center" wrapText="1"/>
    </xf>
    <xf numFmtId="0" fontId="94" fillId="283" borderId="0" xfId="0" applyFont="1" applyFill="1" applyAlignment="1">
      <alignment horizontal="center" vertical="center" wrapText="1"/>
    </xf>
    <xf numFmtId="0" fontId="94" fillId="284" borderId="0" xfId="0" applyFont="1" applyFill="1" applyAlignment="1">
      <alignment horizontal="center" vertical="center" wrapText="1"/>
    </xf>
    <xf numFmtId="0" fontId="94" fillId="285" borderId="0" xfId="0" applyFont="1" applyFill="1" applyAlignment="1">
      <alignment horizontal="center" vertical="center" wrapText="1"/>
    </xf>
    <xf numFmtId="0" fontId="94" fillId="286" borderId="0" xfId="0" applyFont="1" applyFill="1" applyAlignment="1">
      <alignment horizontal="center" vertical="center" wrapText="1"/>
    </xf>
    <xf numFmtId="0" fontId="94" fillId="287" borderId="0" xfId="0" applyFont="1" applyFill="1" applyAlignment="1">
      <alignment horizontal="center" vertical="center" wrapText="1"/>
    </xf>
    <xf numFmtId="0" fontId="94" fillId="288" borderId="0" xfId="0" applyFont="1" applyFill="1" applyAlignment="1">
      <alignment horizontal="center" vertical="center" wrapText="1"/>
    </xf>
    <xf numFmtId="0" fontId="94" fillId="289" borderId="0" xfId="0" applyFont="1" applyFill="1" applyAlignment="1">
      <alignment horizontal="center" vertical="center" wrapText="1"/>
    </xf>
    <xf numFmtId="0" fontId="94" fillId="290" borderId="0" xfId="0" applyFont="1" applyFill="1" applyAlignment="1">
      <alignment horizontal="center" vertical="center" wrapText="1"/>
    </xf>
    <xf numFmtId="0" fontId="94" fillId="291" borderId="0" xfId="0" applyFont="1" applyFill="1" applyAlignment="1">
      <alignment horizontal="center" vertical="center" wrapText="1"/>
    </xf>
    <xf numFmtId="0" fontId="94" fillId="292" borderId="0" xfId="0" applyFont="1" applyFill="1" applyAlignment="1">
      <alignment horizontal="center" vertical="center" wrapText="1"/>
    </xf>
    <xf numFmtId="0" fontId="94" fillId="293" borderId="0" xfId="0" applyFont="1" applyFill="1" applyAlignment="1">
      <alignment horizontal="center" vertical="center" wrapText="1"/>
    </xf>
    <xf numFmtId="0" fontId="94" fillId="294" borderId="0" xfId="0" applyFont="1" applyFill="1" applyAlignment="1">
      <alignment horizontal="center" vertical="center" wrapText="1"/>
    </xf>
    <xf numFmtId="0" fontId="94" fillId="295" borderId="0" xfId="0" applyFont="1" applyFill="1" applyAlignment="1">
      <alignment horizontal="center" vertical="center" wrapText="1"/>
    </xf>
    <xf numFmtId="0" fontId="94" fillId="296" borderId="0" xfId="0" applyFont="1" applyFill="1" applyAlignment="1">
      <alignment horizontal="center" vertical="center" wrapText="1"/>
    </xf>
    <xf numFmtId="0" fontId="94" fillId="297" borderId="0" xfId="0" applyFont="1" applyFill="1" applyAlignment="1">
      <alignment horizontal="center" vertical="center" wrapText="1"/>
    </xf>
    <xf numFmtId="0" fontId="94" fillId="298" borderId="0" xfId="0" applyFont="1" applyFill="1" applyAlignment="1">
      <alignment horizontal="center" vertical="center" wrapText="1"/>
    </xf>
    <xf numFmtId="0" fontId="94" fillId="299" borderId="0" xfId="0" applyFont="1" applyFill="1" applyAlignment="1">
      <alignment horizontal="center" vertical="center" wrapText="1"/>
    </xf>
    <xf numFmtId="0" fontId="94" fillId="300" borderId="0" xfId="0" applyFont="1" applyFill="1" applyAlignment="1">
      <alignment horizontal="center" vertical="center" wrapText="1"/>
    </xf>
    <xf numFmtId="0" fontId="94" fillId="301" borderId="0" xfId="0" applyFont="1" applyFill="1" applyAlignment="1">
      <alignment horizontal="center" vertical="center" wrapText="1"/>
    </xf>
    <xf numFmtId="0" fontId="94" fillId="302" borderId="0" xfId="0" applyFont="1" applyFill="1" applyAlignment="1">
      <alignment horizontal="center" vertical="center" wrapText="1"/>
    </xf>
    <xf numFmtId="0" fontId="94" fillId="303" borderId="0" xfId="0" applyFont="1" applyFill="1" applyAlignment="1">
      <alignment horizontal="center" vertical="center" wrapText="1"/>
    </xf>
    <xf numFmtId="0" fontId="94" fillId="304" borderId="0" xfId="0" applyFont="1" applyFill="1" applyAlignment="1">
      <alignment horizontal="center" vertical="center" wrapText="1"/>
    </xf>
    <xf numFmtId="0" fontId="94" fillId="305" borderId="0" xfId="0" applyFont="1" applyFill="1" applyAlignment="1">
      <alignment horizontal="center" vertical="center" wrapText="1"/>
    </xf>
    <xf numFmtId="0" fontId="94" fillId="306" borderId="0" xfId="0" applyFont="1" applyFill="1" applyAlignment="1">
      <alignment horizontal="center" vertical="center" wrapText="1"/>
    </xf>
    <xf numFmtId="0" fontId="94" fillId="307" borderId="0" xfId="0" applyFont="1" applyFill="1" applyAlignment="1">
      <alignment horizontal="center" vertical="center" wrapText="1"/>
    </xf>
    <xf numFmtId="0" fontId="94" fillId="308" borderId="0" xfId="0" applyFont="1" applyFill="1" applyAlignment="1">
      <alignment horizontal="center" vertical="center" wrapText="1"/>
    </xf>
    <xf numFmtId="0" fontId="94" fillId="309" borderId="0" xfId="0" applyFont="1" applyFill="1" applyAlignment="1">
      <alignment horizontal="center" vertical="center" wrapText="1"/>
    </xf>
    <xf numFmtId="0" fontId="94" fillId="310" borderId="0" xfId="0" applyFont="1" applyFill="1" applyAlignment="1">
      <alignment horizontal="center" vertical="center" wrapText="1"/>
    </xf>
    <xf numFmtId="0" fontId="94" fillId="311" borderId="0" xfId="0" applyFont="1" applyFill="1" applyAlignment="1">
      <alignment horizontal="center" vertical="center" wrapText="1"/>
    </xf>
    <xf numFmtId="0" fontId="94" fillId="312" borderId="0" xfId="0" applyFont="1" applyFill="1" applyAlignment="1">
      <alignment horizontal="center" vertical="center" wrapText="1"/>
    </xf>
    <xf numFmtId="0" fontId="94" fillId="313" borderId="0" xfId="0" applyFont="1" applyFill="1" applyAlignment="1">
      <alignment horizontal="center" vertical="center" wrapText="1"/>
    </xf>
    <xf numFmtId="0" fontId="94" fillId="314" borderId="0" xfId="0" applyFont="1" applyFill="1" applyAlignment="1">
      <alignment horizontal="center" vertical="center" wrapText="1"/>
    </xf>
    <xf numFmtId="0" fontId="94" fillId="315" borderId="0" xfId="0" applyFont="1" applyFill="1" applyAlignment="1">
      <alignment horizontal="center" vertical="center" wrapText="1"/>
    </xf>
    <xf numFmtId="0" fontId="94" fillId="316" borderId="0" xfId="0" applyFont="1" applyFill="1" applyAlignment="1">
      <alignment horizontal="center" vertical="center" wrapText="1"/>
    </xf>
    <xf numFmtId="0" fontId="94" fillId="317" borderId="0" xfId="0" applyFont="1" applyFill="1" applyAlignment="1">
      <alignment horizontal="center" vertical="center" wrapText="1"/>
    </xf>
    <xf numFmtId="0" fontId="94" fillId="318" borderId="0" xfId="0" applyFont="1" applyFill="1" applyAlignment="1">
      <alignment horizontal="center" vertical="center" wrapText="1"/>
    </xf>
    <xf numFmtId="0" fontId="94" fillId="319" borderId="0" xfId="0" applyFont="1" applyFill="1" applyAlignment="1">
      <alignment horizontal="center" vertical="center" wrapText="1"/>
    </xf>
    <xf numFmtId="0" fontId="94" fillId="320" borderId="0" xfId="0" applyFont="1" applyFill="1" applyAlignment="1">
      <alignment horizontal="center" vertical="center" wrapText="1"/>
    </xf>
    <xf numFmtId="0" fontId="94" fillId="321" borderId="0" xfId="0" applyFont="1" applyFill="1" applyAlignment="1">
      <alignment horizontal="center" vertical="center" wrapText="1"/>
    </xf>
    <xf numFmtId="0" fontId="94" fillId="322" borderId="0" xfId="0" applyFont="1" applyFill="1" applyAlignment="1">
      <alignment horizontal="center" vertical="center" wrapText="1"/>
    </xf>
    <xf numFmtId="0" fontId="94" fillId="323" borderId="0" xfId="0" applyFont="1" applyFill="1" applyAlignment="1">
      <alignment horizontal="center" vertical="center" wrapText="1"/>
    </xf>
    <xf numFmtId="0" fontId="94" fillId="324" borderId="0" xfId="0" applyFont="1" applyFill="1" applyAlignment="1">
      <alignment horizontal="center" vertical="center" wrapText="1"/>
    </xf>
    <xf numFmtId="0" fontId="94" fillId="325" borderId="0" xfId="0" applyFont="1" applyFill="1" applyAlignment="1">
      <alignment horizontal="center" vertical="center" wrapText="1"/>
    </xf>
    <xf numFmtId="0" fontId="94" fillId="326" borderId="0" xfId="0" applyFont="1" applyFill="1" applyAlignment="1">
      <alignment horizontal="center" vertical="center" wrapText="1"/>
    </xf>
    <xf numFmtId="0" fontId="94" fillId="327" borderId="0" xfId="0" applyFont="1" applyFill="1" applyAlignment="1">
      <alignment horizontal="center" vertical="center" wrapText="1"/>
    </xf>
    <xf numFmtId="0" fontId="94" fillId="328" borderId="0" xfId="0" applyFont="1" applyFill="1" applyAlignment="1">
      <alignment horizontal="center" vertical="center" wrapText="1"/>
    </xf>
    <xf numFmtId="0" fontId="94" fillId="329" borderId="0" xfId="0" applyFont="1" applyFill="1" applyAlignment="1">
      <alignment horizontal="center" vertical="center" wrapText="1"/>
    </xf>
    <xf numFmtId="0" fontId="94" fillId="330" borderId="0" xfId="0" applyFont="1" applyFill="1" applyAlignment="1">
      <alignment horizontal="center" vertical="center" wrapText="1"/>
    </xf>
    <xf numFmtId="0" fontId="94" fillId="331" borderId="0" xfId="0" applyFont="1" applyFill="1" applyAlignment="1">
      <alignment horizontal="center" vertical="center" wrapText="1"/>
    </xf>
    <xf numFmtId="0" fontId="94" fillId="332" borderId="0" xfId="0" applyFont="1" applyFill="1" applyAlignment="1">
      <alignment horizontal="center" vertical="center" wrapText="1"/>
    </xf>
    <xf numFmtId="0" fontId="94" fillId="19" borderId="0" xfId="0" applyFont="1" applyFill="1" applyAlignment="1">
      <alignment horizontal="center" vertical="center" wrapText="1"/>
    </xf>
    <xf numFmtId="0" fontId="94" fillId="333" borderId="0" xfId="0" applyFont="1" applyFill="1" applyAlignment="1">
      <alignment horizontal="center" vertical="center" wrapText="1"/>
    </xf>
    <xf numFmtId="0" fontId="94" fillId="334" borderId="0" xfId="0" applyFont="1" applyFill="1" applyAlignment="1">
      <alignment horizontal="center" vertical="center" wrapText="1"/>
    </xf>
    <xf numFmtId="0" fontId="94" fillId="335" borderId="0" xfId="0" applyFont="1" applyFill="1" applyAlignment="1">
      <alignment horizontal="center" vertical="center" wrapText="1"/>
    </xf>
    <xf numFmtId="0" fontId="94" fillId="336" borderId="0" xfId="0" applyFont="1" applyFill="1" applyAlignment="1">
      <alignment horizontal="center" vertical="center" wrapText="1"/>
    </xf>
    <xf numFmtId="0" fontId="94" fillId="337" borderId="0" xfId="0" applyFont="1" applyFill="1" applyAlignment="1">
      <alignment horizontal="center" vertical="center" wrapText="1"/>
    </xf>
    <xf numFmtId="0" fontId="94" fillId="338" borderId="0" xfId="0" applyFont="1" applyFill="1" applyAlignment="1">
      <alignment horizontal="center" vertical="center" wrapText="1"/>
    </xf>
    <xf numFmtId="0" fontId="94" fillId="339" borderId="0" xfId="0" applyFont="1" applyFill="1" applyAlignment="1">
      <alignment horizontal="center" vertical="center" wrapText="1"/>
    </xf>
    <xf numFmtId="0" fontId="94" fillId="341" borderId="0" xfId="0" applyFont="1" applyFill="1" applyAlignment="1">
      <alignment horizontal="center" vertical="center" wrapText="1"/>
    </xf>
    <xf numFmtId="0" fontId="94" fillId="342" borderId="0" xfId="0" applyFont="1" applyFill="1" applyAlignment="1">
      <alignment horizontal="center" vertical="center" wrapText="1"/>
    </xf>
    <xf numFmtId="0" fontId="94" fillId="343" borderId="0" xfId="0" applyFont="1" applyFill="1" applyAlignment="1">
      <alignment horizontal="center" vertical="center" wrapText="1"/>
    </xf>
    <xf numFmtId="0" fontId="94" fillId="344" borderId="0" xfId="0" applyFont="1" applyFill="1" applyAlignment="1">
      <alignment horizontal="center" vertical="center" wrapText="1"/>
    </xf>
    <xf numFmtId="0" fontId="94" fillId="345" borderId="0" xfId="0" applyFont="1" applyFill="1" applyAlignment="1">
      <alignment horizontal="center" vertical="center" wrapText="1"/>
    </xf>
    <xf numFmtId="0" fontId="94" fillId="346" borderId="0" xfId="0" applyFont="1" applyFill="1" applyAlignment="1">
      <alignment horizontal="center" vertical="center" wrapText="1"/>
    </xf>
    <xf numFmtId="0" fontId="94" fillId="347" borderId="0" xfId="0" applyFont="1" applyFill="1" applyAlignment="1">
      <alignment horizontal="center" vertical="center" wrapText="1"/>
    </xf>
    <xf numFmtId="0" fontId="94" fillId="348" borderId="0" xfId="0" applyFont="1" applyFill="1" applyAlignment="1">
      <alignment horizontal="center" vertical="center" wrapText="1"/>
    </xf>
    <xf numFmtId="0" fontId="94" fillId="349" borderId="0" xfId="0" applyFont="1" applyFill="1" applyAlignment="1">
      <alignment horizontal="center" vertical="center" wrapText="1"/>
    </xf>
    <xf numFmtId="0" fontId="94" fillId="350" borderId="0" xfId="0" applyFont="1" applyFill="1" applyAlignment="1">
      <alignment horizontal="center" vertical="center" wrapText="1"/>
    </xf>
    <xf numFmtId="0" fontId="94" fillId="351" borderId="0" xfId="0" applyFont="1" applyFill="1" applyAlignment="1">
      <alignment horizontal="center" vertical="center" wrapText="1"/>
    </xf>
    <xf numFmtId="0" fontId="94" fillId="352" borderId="0" xfId="0" applyFont="1" applyFill="1" applyAlignment="1">
      <alignment horizontal="center" vertical="center" wrapText="1"/>
    </xf>
    <xf numFmtId="0" fontId="94" fillId="353" borderId="0" xfId="0" applyFont="1" applyFill="1" applyAlignment="1">
      <alignment horizontal="center" vertical="center" wrapText="1"/>
    </xf>
    <xf numFmtId="0" fontId="94" fillId="354" borderId="0" xfId="0" applyFont="1" applyFill="1" applyAlignment="1">
      <alignment horizontal="center" vertical="center" wrapText="1"/>
    </xf>
    <xf numFmtId="0" fontId="94" fillId="355" borderId="0" xfId="0" applyFont="1" applyFill="1" applyAlignment="1">
      <alignment horizontal="center" vertical="center" wrapText="1"/>
    </xf>
    <xf numFmtId="0" fontId="94" fillId="356" borderId="0" xfId="0" applyFont="1" applyFill="1" applyAlignment="1">
      <alignment horizontal="center" vertical="center" wrapText="1"/>
    </xf>
    <xf numFmtId="0" fontId="94" fillId="357" borderId="0" xfId="0" applyFont="1" applyFill="1" applyAlignment="1">
      <alignment horizontal="center" vertical="center" wrapText="1"/>
    </xf>
    <xf numFmtId="0" fontId="94" fillId="358" borderId="0" xfId="0" applyFont="1" applyFill="1" applyAlignment="1">
      <alignment horizontal="center" vertical="center" wrapText="1"/>
    </xf>
    <xf numFmtId="0" fontId="94" fillId="359" borderId="0" xfId="0" applyFont="1" applyFill="1" applyAlignment="1">
      <alignment horizontal="center" vertical="center" wrapText="1"/>
    </xf>
    <xf numFmtId="0" fontId="94" fillId="360" borderId="0" xfId="0" applyFont="1" applyFill="1" applyAlignment="1">
      <alignment horizontal="center" vertical="center" wrapText="1"/>
    </xf>
    <xf numFmtId="0" fontId="94" fillId="361" borderId="0" xfId="0" applyFont="1" applyFill="1" applyAlignment="1">
      <alignment horizontal="center" vertical="center" wrapText="1"/>
    </xf>
    <xf numFmtId="0" fontId="94" fillId="362" borderId="0" xfId="0" applyFont="1" applyFill="1" applyAlignment="1">
      <alignment horizontal="center" vertical="center" wrapText="1"/>
    </xf>
    <xf numFmtId="0" fontId="94" fillId="363" borderId="0" xfId="0" applyFont="1" applyFill="1" applyAlignment="1">
      <alignment horizontal="center" vertical="center" wrapText="1"/>
    </xf>
    <xf numFmtId="0" fontId="94" fillId="364" borderId="0" xfId="0" applyFont="1" applyFill="1" applyAlignment="1">
      <alignment horizontal="center" vertical="center" wrapText="1"/>
    </xf>
    <xf numFmtId="0" fontId="94" fillId="365" borderId="0" xfId="0" applyFont="1" applyFill="1" applyAlignment="1">
      <alignment horizontal="center" vertical="center" wrapText="1"/>
    </xf>
    <xf numFmtId="0" fontId="94" fillId="366" borderId="0" xfId="0" applyFont="1" applyFill="1" applyAlignment="1">
      <alignment horizontal="center" vertical="center" wrapText="1"/>
    </xf>
    <xf numFmtId="0" fontId="94" fillId="367" borderId="0" xfId="0" applyFont="1" applyFill="1" applyAlignment="1">
      <alignment horizontal="center" vertical="center" wrapText="1"/>
    </xf>
    <xf numFmtId="0" fontId="94" fillId="368" borderId="0" xfId="0" applyFont="1" applyFill="1" applyAlignment="1">
      <alignment horizontal="center" vertical="center" wrapText="1"/>
    </xf>
    <xf numFmtId="0" fontId="94" fillId="369" borderId="0" xfId="0" applyFont="1" applyFill="1" applyAlignment="1">
      <alignment horizontal="center" vertical="center" wrapText="1"/>
    </xf>
    <xf numFmtId="0" fontId="94" fillId="370" borderId="0" xfId="0" applyFont="1" applyFill="1" applyAlignment="1">
      <alignment horizontal="center" vertical="center" wrapText="1"/>
    </xf>
    <xf numFmtId="0" fontId="94" fillId="371" borderId="0" xfId="0" applyFont="1" applyFill="1" applyAlignment="1">
      <alignment horizontal="center" vertical="center" wrapText="1"/>
    </xf>
    <xf numFmtId="0" fontId="94" fillId="372" borderId="0" xfId="0" applyFont="1" applyFill="1" applyAlignment="1">
      <alignment horizontal="center" vertical="center" wrapText="1"/>
    </xf>
    <xf numFmtId="0" fontId="94" fillId="373" borderId="0" xfId="0" applyFont="1" applyFill="1" applyAlignment="1">
      <alignment horizontal="center" vertical="center" wrapText="1"/>
    </xf>
    <xf numFmtId="0" fontId="94" fillId="374" borderId="0" xfId="0" applyFont="1" applyFill="1" applyAlignment="1">
      <alignment horizontal="center" vertical="center" wrapText="1"/>
    </xf>
    <xf numFmtId="0" fontId="94" fillId="375" borderId="0" xfId="0" applyFont="1" applyFill="1" applyAlignment="1">
      <alignment horizontal="center" vertical="center" wrapText="1"/>
    </xf>
    <xf numFmtId="0" fontId="94" fillId="376" borderId="0" xfId="0" applyFont="1" applyFill="1" applyAlignment="1">
      <alignment horizontal="center" vertical="center" wrapText="1"/>
    </xf>
    <xf numFmtId="0" fontId="94" fillId="377" borderId="0" xfId="0" applyFont="1" applyFill="1" applyAlignment="1">
      <alignment horizontal="center" vertical="center" wrapText="1"/>
    </xf>
    <xf numFmtId="0" fontId="94" fillId="378" borderId="0" xfId="0" applyFont="1" applyFill="1" applyAlignment="1">
      <alignment horizontal="center" vertical="center" wrapText="1"/>
    </xf>
    <xf numFmtId="0" fontId="94" fillId="379" borderId="0" xfId="0" applyFont="1" applyFill="1" applyAlignment="1">
      <alignment horizontal="center" vertical="center" wrapText="1"/>
    </xf>
    <xf numFmtId="0" fontId="94" fillId="380" borderId="0" xfId="0" applyFont="1" applyFill="1" applyAlignment="1">
      <alignment horizontal="center" vertical="center" wrapText="1"/>
    </xf>
    <xf numFmtId="0" fontId="94" fillId="381" borderId="0" xfId="0" applyFont="1" applyFill="1" applyAlignment="1">
      <alignment horizontal="center" vertical="center" wrapText="1"/>
    </xf>
    <xf numFmtId="0" fontId="94" fillId="382" borderId="0" xfId="0" applyFont="1" applyFill="1" applyAlignment="1">
      <alignment horizontal="center" vertical="center" wrapText="1"/>
    </xf>
    <xf numFmtId="0" fontId="94" fillId="383" borderId="0" xfId="0" applyFont="1" applyFill="1" applyAlignment="1">
      <alignment horizontal="center" vertical="center" wrapText="1"/>
    </xf>
    <xf numFmtId="0" fontId="94" fillId="384" borderId="0" xfId="0" applyFont="1" applyFill="1" applyAlignment="1">
      <alignment horizontal="center" vertical="center" wrapText="1"/>
    </xf>
    <xf numFmtId="0" fontId="94" fillId="385" borderId="0" xfId="0" applyFont="1" applyFill="1" applyAlignment="1">
      <alignment horizontal="center" vertical="center" wrapText="1"/>
    </xf>
    <xf numFmtId="0" fontId="94" fillId="386" borderId="0" xfId="0" applyFont="1" applyFill="1" applyAlignment="1">
      <alignment horizontal="center" vertical="center" wrapText="1"/>
    </xf>
    <xf numFmtId="0" fontId="94" fillId="387" borderId="0" xfId="0" applyFont="1" applyFill="1" applyAlignment="1">
      <alignment horizontal="center" vertical="center" wrapText="1"/>
    </xf>
    <xf numFmtId="0" fontId="94" fillId="388" borderId="0" xfId="0" applyFont="1" applyFill="1" applyAlignment="1">
      <alignment horizontal="center" vertical="center" wrapText="1"/>
    </xf>
    <xf numFmtId="0" fontId="94" fillId="76" borderId="0" xfId="0" applyFont="1" applyFill="1" applyAlignment="1">
      <alignment horizontal="center" vertical="center" wrapText="1"/>
    </xf>
    <xf numFmtId="0" fontId="94" fillId="389" borderId="0" xfId="0" applyFont="1" applyFill="1" applyAlignment="1">
      <alignment horizontal="center" vertical="center" wrapText="1"/>
    </xf>
    <xf numFmtId="0" fontId="94" fillId="390" borderId="0" xfId="0" applyFont="1" applyFill="1" applyAlignment="1">
      <alignment horizontal="center" vertical="center" wrapText="1"/>
    </xf>
    <xf numFmtId="0" fontId="94" fillId="391" borderId="0" xfId="0" applyFont="1" applyFill="1" applyAlignment="1">
      <alignment horizontal="center" vertical="center" wrapText="1"/>
    </xf>
    <xf numFmtId="0" fontId="94" fillId="392" borderId="0" xfId="0" applyFont="1" applyFill="1" applyAlignment="1">
      <alignment horizontal="center" vertical="center" wrapText="1"/>
    </xf>
    <xf numFmtId="0" fontId="94" fillId="393" borderId="0" xfId="0" applyFont="1" applyFill="1" applyAlignment="1">
      <alignment horizontal="center" vertical="center" wrapText="1"/>
    </xf>
    <xf numFmtId="0" fontId="94" fillId="394" borderId="0" xfId="0" applyFont="1" applyFill="1" applyAlignment="1">
      <alignment horizontal="center" vertical="center" wrapText="1"/>
    </xf>
    <xf numFmtId="0" fontId="94" fillId="395" borderId="0" xfId="0" applyFont="1" applyFill="1" applyAlignment="1">
      <alignment horizontal="center" vertical="center" wrapText="1"/>
    </xf>
    <xf numFmtId="0" fontId="94" fillId="396" borderId="0" xfId="0" applyFont="1" applyFill="1" applyAlignment="1">
      <alignment horizontal="center" vertical="center" wrapText="1"/>
    </xf>
    <xf numFmtId="0" fontId="94" fillId="397" borderId="0" xfId="0" applyFont="1" applyFill="1" applyAlignment="1">
      <alignment horizontal="center" vertical="center" wrapText="1"/>
    </xf>
    <xf numFmtId="0" fontId="94" fillId="398" borderId="0" xfId="0" applyFont="1" applyFill="1" applyAlignment="1">
      <alignment horizontal="center" vertical="center" wrapText="1"/>
    </xf>
    <xf numFmtId="0" fontId="94" fillId="399" borderId="0" xfId="0" applyFont="1" applyFill="1" applyAlignment="1">
      <alignment horizontal="center" vertical="center" wrapText="1"/>
    </xf>
    <xf numFmtId="0" fontId="94" fillId="400" borderId="0" xfId="0" applyFont="1" applyFill="1" applyAlignment="1">
      <alignment horizontal="center" vertical="center" wrapText="1"/>
    </xf>
    <xf numFmtId="0" fontId="94" fillId="401" borderId="0" xfId="0" applyFont="1" applyFill="1" applyAlignment="1">
      <alignment horizontal="center" vertical="center" wrapText="1"/>
    </xf>
    <xf numFmtId="0" fontId="94" fillId="402" borderId="0" xfId="0" applyFont="1" applyFill="1" applyAlignment="1">
      <alignment horizontal="center" vertical="center" wrapText="1"/>
    </xf>
    <xf numFmtId="0" fontId="94" fillId="403" borderId="0" xfId="0" applyFont="1" applyFill="1" applyAlignment="1">
      <alignment horizontal="center" vertical="center" wrapText="1"/>
    </xf>
    <xf numFmtId="0" fontId="94" fillId="404" borderId="0" xfId="0" applyFont="1" applyFill="1" applyAlignment="1">
      <alignment horizontal="center" vertical="center" wrapText="1"/>
    </xf>
    <xf numFmtId="0" fontId="94" fillId="9" borderId="0" xfId="0" applyFont="1" applyFill="1" applyAlignment="1">
      <alignment horizontal="center" vertical="center" wrapText="1"/>
    </xf>
    <xf numFmtId="0" fontId="94" fillId="405" borderId="0" xfId="0" applyFont="1" applyFill="1" applyAlignment="1">
      <alignment horizontal="center" vertical="center" wrapText="1"/>
    </xf>
    <xf numFmtId="0" fontId="94" fillId="406" borderId="0" xfId="0" applyFont="1" applyFill="1" applyAlignment="1">
      <alignment horizontal="center" vertical="center" wrapText="1"/>
    </xf>
    <xf numFmtId="0" fontId="94" fillId="407" borderId="0" xfId="0" applyFont="1" applyFill="1" applyAlignment="1">
      <alignment horizontal="center" vertical="center" wrapText="1"/>
    </xf>
    <xf numFmtId="0" fontId="94" fillId="408" borderId="0" xfId="0" applyFont="1" applyFill="1" applyAlignment="1">
      <alignment horizontal="center" vertical="center" wrapText="1"/>
    </xf>
    <xf numFmtId="0" fontId="94" fillId="409" borderId="0" xfId="0" applyFont="1" applyFill="1" applyAlignment="1">
      <alignment horizontal="center" vertical="center" wrapText="1"/>
    </xf>
    <xf numFmtId="0" fontId="94" fillId="410" borderId="0" xfId="0" applyFont="1" applyFill="1" applyAlignment="1">
      <alignment horizontal="center" vertical="center" wrapText="1"/>
    </xf>
    <xf numFmtId="0" fontId="94" fillId="411" borderId="0" xfId="0" applyFont="1" applyFill="1" applyAlignment="1">
      <alignment horizontal="center" vertical="center" wrapText="1"/>
    </xf>
    <xf numFmtId="0" fontId="94" fillId="412" borderId="0" xfId="0" applyFont="1" applyFill="1" applyAlignment="1">
      <alignment horizontal="center" vertical="center" wrapText="1"/>
    </xf>
    <xf numFmtId="0" fontId="94" fillId="413" borderId="0" xfId="0" applyFont="1" applyFill="1" applyAlignment="1">
      <alignment horizontal="center" vertical="center" wrapText="1"/>
    </xf>
    <xf numFmtId="0" fontId="94" fillId="414" borderId="0" xfId="0" applyFont="1" applyFill="1" applyAlignment="1">
      <alignment horizontal="center" vertical="center" wrapText="1"/>
    </xf>
    <xf numFmtId="0" fontId="94" fillId="415" borderId="0" xfId="0" applyFont="1" applyFill="1" applyAlignment="1">
      <alignment horizontal="center" vertical="center" wrapText="1"/>
    </xf>
    <xf numFmtId="0" fontId="94" fillId="416" borderId="0" xfId="0" applyFont="1" applyFill="1" applyAlignment="1">
      <alignment horizontal="center" vertical="center" wrapText="1"/>
    </xf>
    <xf numFmtId="0" fontId="94" fillId="417" borderId="0" xfId="0" applyFont="1" applyFill="1" applyAlignment="1">
      <alignment horizontal="center" vertical="center" wrapText="1"/>
    </xf>
    <xf numFmtId="0" fontId="94" fillId="418" borderId="0" xfId="0" applyFont="1" applyFill="1" applyAlignment="1">
      <alignment horizontal="center" vertical="center" wrapText="1"/>
    </xf>
    <xf numFmtId="0" fontId="94" fillId="419" borderId="0" xfId="0" applyFont="1" applyFill="1" applyAlignment="1">
      <alignment horizontal="center" vertical="center" wrapText="1"/>
    </xf>
    <xf numFmtId="0" fontId="94" fillId="85" borderId="0" xfId="0" applyFont="1" applyFill="1" applyAlignment="1">
      <alignment horizontal="center" vertical="center" wrapText="1"/>
    </xf>
    <xf numFmtId="0" fontId="94" fillId="420" borderId="0" xfId="0" applyFont="1" applyFill="1" applyAlignment="1">
      <alignment horizontal="center" vertical="center" wrapText="1"/>
    </xf>
    <xf numFmtId="0" fontId="94" fillId="421" borderId="0" xfId="0" applyFont="1" applyFill="1" applyAlignment="1">
      <alignment horizontal="center" vertical="center" wrapText="1"/>
    </xf>
    <xf numFmtId="0" fontId="94" fillId="422" borderId="0" xfId="0" applyFont="1" applyFill="1" applyAlignment="1">
      <alignment horizontal="center" vertical="center" wrapText="1"/>
    </xf>
    <xf numFmtId="0" fontId="94" fillId="423" borderId="0" xfId="0" applyFont="1" applyFill="1" applyAlignment="1">
      <alignment horizontal="center" vertical="center" wrapText="1"/>
    </xf>
    <xf numFmtId="0" fontId="94" fillId="424" borderId="0" xfId="0" applyFont="1" applyFill="1" applyAlignment="1">
      <alignment horizontal="center" vertical="center" wrapText="1"/>
    </xf>
    <xf numFmtId="0" fontId="94" fillId="425" borderId="0" xfId="0" applyFont="1" applyFill="1" applyAlignment="1">
      <alignment horizontal="center" vertical="center" wrapText="1"/>
    </xf>
    <xf numFmtId="0" fontId="94" fillId="426" borderId="0" xfId="0" applyFont="1" applyFill="1" applyAlignment="1">
      <alignment horizontal="center" vertical="center" wrapText="1"/>
    </xf>
    <xf numFmtId="0" fontId="94" fillId="427" borderId="0" xfId="0" applyFont="1" applyFill="1" applyAlignment="1">
      <alignment horizontal="center" vertical="center" wrapText="1"/>
    </xf>
    <xf numFmtId="0" fontId="94" fillId="428" borderId="0" xfId="0" applyFont="1" applyFill="1" applyAlignment="1">
      <alignment horizontal="center" vertical="center" wrapText="1"/>
    </xf>
    <xf numFmtId="0" fontId="94" fillId="429" borderId="0" xfId="0" applyFont="1" applyFill="1" applyAlignment="1">
      <alignment horizontal="center" vertical="center" wrapText="1"/>
    </xf>
    <xf numFmtId="0" fontId="94" fillId="430" borderId="0" xfId="0" applyFont="1" applyFill="1" applyAlignment="1">
      <alignment horizontal="center" vertical="center" wrapText="1"/>
    </xf>
    <xf numFmtId="0" fontId="94" fillId="431" borderId="0" xfId="0" applyFont="1" applyFill="1" applyAlignment="1">
      <alignment horizontal="center" vertical="center" wrapText="1"/>
    </xf>
    <xf numFmtId="0" fontId="94" fillId="432" borderId="0" xfId="0" applyFont="1" applyFill="1" applyAlignment="1">
      <alignment horizontal="center" vertical="center" wrapText="1"/>
    </xf>
    <xf numFmtId="0" fontId="94" fillId="433" borderId="0" xfId="0" applyFont="1" applyFill="1" applyAlignment="1">
      <alignment horizontal="center" vertical="center" wrapText="1"/>
    </xf>
    <xf numFmtId="0" fontId="94" fillId="434" borderId="0" xfId="0" applyFont="1" applyFill="1" applyAlignment="1">
      <alignment horizontal="center" vertical="center" wrapText="1"/>
    </xf>
    <xf numFmtId="0" fontId="94" fillId="435" borderId="0" xfId="0" applyFont="1" applyFill="1" applyAlignment="1">
      <alignment horizontal="center" vertical="center" wrapText="1"/>
    </xf>
    <xf numFmtId="0" fontId="94" fillId="436" borderId="0" xfId="0" applyFont="1" applyFill="1" applyAlignment="1">
      <alignment horizontal="center" vertical="center" wrapText="1"/>
    </xf>
    <xf numFmtId="0" fontId="94" fillId="437" borderId="0" xfId="0" applyFont="1" applyFill="1" applyAlignment="1">
      <alignment horizontal="center" vertical="center" wrapText="1"/>
    </xf>
    <xf numFmtId="0" fontId="94" fillId="438" borderId="0" xfId="0" applyFont="1" applyFill="1" applyAlignment="1">
      <alignment horizontal="center" vertical="center" wrapText="1"/>
    </xf>
    <xf numFmtId="0" fontId="94" fillId="439" borderId="0" xfId="0" applyFont="1" applyFill="1" applyAlignment="1">
      <alignment horizontal="center" vertical="center" wrapText="1"/>
    </xf>
    <xf numFmtId="0" fontId="94" fillId="440" borderId="0" xfId="0" applyFont="1" applyFill="1" applyAlignment="1">
      <alignment horizontal="center" vertical="center" wrapText="1"/>
    </xf>
    <xf numFmtId="0" fontId="94" fillId="441" borderId="0" xfId="0" applyFont="1" applyFill="1" applyAlignment="1">
      <alignment horizontal="center" vertical="center" wrapText="1"/>
    </xf>
    <xf numFmtId="0" fontId="94" fillId="442" borderId="0" xfId="0" applyFont="1" applyFill="1" applyAlignment="1">
      <alignment horizontal="center" vertical="center" wrapText="1"/>
    </xf>
    <xf numFmtId="0" fontId="94" fillId="443" borderId="0" xfId="0" applyFont="1" applyFill="1" applyAlignment="1">
      <alignment horizontal="center" vertical="center" wrapText="1"/>
    </xf>
    <xf numFmtId="0" fontId="94" fillId="444" borderId="0" xfId="0" applyFont="1" applyFill="1" applyAlignment="1">
      <alignment horizontal="center" vertical="center" wrapText="1"/>
    </xf>
    <xf numFmtId="0" fontId="94" fillId="445" borderId="0" xfId="0" applyFont="1" applyFill="1" applyAlignment="1">
      <alignment horizontal="center" vertical="center" wrapText="1"/>
    </xf>
    <xf numFmtId="0" fontId="94" fillId="446" borderId="0" xfId="0" applyFont="1" applyFill="1" applyAlignment="1">
      <alignment horizontal="center" vertical="center" wrapText="1"/>
    </xf>
    <xf numFmtId="0" fontId="94" fillId="447" borderId="0" xfId="0" applyFont="1" applyFill="1" applyAlignment="1">
      <alignment horizontal="center" vertical="center" wrapText="1"/>
    </xf>
    <xf numFmtId="0" fontId="94" fillId="448" borderId="0" xfId="0" applyFont="1" applyFill="1" applyAlignment="1">
      <alignment horizontal="center" vertical="center" wrapText="1"/>
    </xf>
    <xf numFmtId="0" fontId="94" fillId="449" borderId="0" xfId="0" applyFont="1" applyFill="1" applyAlignment="1">
      <alignment horizontal="center" vertical="center" wrapText="1"/>
    </xf>
    <xf numFmtId="0" fontId="94" fillId="450" borderId="0" xfId="0" applyFont="1" applyFill="1" applyAlignment="1">
      <alignment horizontal="center" vertical="center" wrapText="1"/>
    </xf>
    <xf numFmtId="0" fontId="94" fillId="451" borderId="0" xfId="0" applyFont="1" applyFill="1" applyAlignment="1">
      <alignment horizontal="center" vertical="center" wrapText="1"/>
    </xf>
    <xf numFmtId="0" fontId="94" fillId="452" borderId="0" xfId="0" applyFont="1" applyFill="1" applyAlignment="1">
      <alignment horizontal="center" vertical="center" wrapText="1"/>
    </xf>
    <xf numFmtId="0" fontId="94" fillId="453" borderId="0" xfId="0" applyFont="1" applyFill="1" applyAlignment="1">
      <alignment horizontal="center" vertical="center" wrapText="1"/>
    </xf>
    <xf numFmtId="0" fontId="94" fillId="454" borderId="0" xfId="0" applyFont="1" applyFill="1" applyAlignment="1">
      <alignment horizontal="center" vertical="center" wrapText="1"/>
    </xf>
    <xf numFmtId="0" fontId="94" fillId="455" borderId="0" xfId="0" applyFont="1" applyFill="1" applyAlignment="1">
      <alignment horizontal="center" vertical="center" wrapText="1"/>
    </xf>
    <xf numFmtId="0" fontId="94" fillId="456" borderId="0" xfId="0" applyFont="1" applyFill="1" applyAlignment="1">
      <alignment horizontal="center" vertical="center" wrapText="1"/>
    </xf>
    <xf numFmtId="0" fontId="94" fillId="457" borderId="0" xfId="0" applyFont="1" applyFill="1" applyAlignment="1">
      <alignment horizontal="center" vertical="center" wrapText="1"/>
    </xf>
    <xf numFmtId="0" fontId="94" fillId="458" borderId="0" xfId="0" applyFont="1" applyFill="1" applyAlignment="1">
      <alignment horizontal="center" vertical="center" wrapText="1"/>
    </xf>
    <xf numFmtId="0" fontId="94" fillId="459" borderId="0" xfId="0" applyFont="1" applyFill="1" applyAlignment="1">
      <alignment horizontal="center" vertical="center" wrapText="1"/>
    </xf>
    <xf numFmtId="0" fontId="94" fillId="460" borderId="0" xfId="0" applyFont="1" applyFill="1" applyAlignment="1">
      <alignment horizontal="center" vertical="center" wrapText="1"/>
    </xf>
    <xf numFmtId="0" fontId="94" fillId="461" borderId="0" xfId="0" applyFont="1" applyFill="1" applyAlignment="1">
      <alignment horizontal="center" vertical="center" wrapText="1"/>
    </xf>
    <xf numFmtId="0" fontId="94" fillId="462" borderId="0" xfId="0" applyFont="1" applyFill="1" applyAlignment="1">
      <alignment horizontal="center" vertical="center" wrapText="1"/>
    </xf>
    <xf numFmtId="0" fontId="94" fillId="463" borderId="0" xfId="0" applyFont="1" applyFill="1" applyAlignment="1">
      <alignment horizontal="center" vertical="center" wrapText="1"/>
    </xf>
    <xf numFmtId="0" fontId="94" fillId="464" borderId="0" xfId="0" applyFont="1" applyFill="1" applyAlignment="1">
      <alignment horizontal="center" vertical="center" wrapText="1"/>
    </xf>
    <xf numFmtId="0" fontId="94" fillId="465" borderId="0" xfId="0" applyFont="1" applyFill="1" applyAlignment="1">
      <alignment horizontal="center" vertical="center" wrapText="1"/>
    </xf>
    <xf numFmtId="0" fontId="94" fillId="466" borderId="0" xfId="0" applyFont="1" applyFill="1" applyAlignment="1">
      <alignment horizontal="center" vertical="center" wrapText="1"/>
    </xf>
    <xf numFmtId="0" fontId="94" fillId="467" borderId="0" xfId="0" applyFont="1" applyFill="1" applyAlignment="1">
      <alignment horizontal="center" vertical="center" wrapText="1"/>
    </xf>
    <xf numFmtId="0" fontId="94" fillId="468" borderId="0" xfId="0" applyFont="1" applyFill="1" applyAlignment="1">
      <alignment horizontal="center" vertical="center" wrapText="1"/>
    </xf>
    <xf numFmtId="0" fontId="94" fillId="469" borderId="0" xfId="0" applyFont="1" applyFill="1" applyAlignment="1">
      <alignment horizontal="center" vertical="center" wrapText="1"/>
    </xf>
    <xf numFmtId="0" fontId="94" fillId="470" borderId="0" xfId="0" applyFont="1" applyFill="1" applyAlignment="1">
      <alignment horizontal="center" vertical="center" wrapText="1"/>
    </xf>
    <xf numFmtId="0" fontId="94" fillId="471" borderId="0" xfId="0" applyFont="1" applyFill="1" applyAlignment="1">
      <alignment horizontal="center" vertical="center" wrapText="1"/>
    </xf>
    <xf numFmtId="0" fontId="94" fillId="472" borderId="0" xfId="0" applyFont="1" applyFill="1" applyAlignment="1">
      <alignment horizontal="center" vertical="center" wrapText="1"/>
    </xf>
    <xf numFmtId="0" fontId="94" fillId="473" borderId="0" xfId="0" applyFont="1" applyFill="1" applyAlignment="1">
      <alignment horizontal="center" vertical="center" wrapText="1"/>
    </xf>
    <xf numFmtId="0" fontId="94" fillId="474" borderId="0" xfId="0" applyFont="1" applyFill="1" applyAlignment="1">
      <alignment horizontal="center" vertical="center" wrapText="1"/>
    </xf>
    <xf numFmtId="0" fontId="94" fillId="131" borderId="0" xfId="0" applyFont="1" applyFill="1" applyAlignment="1">
      <alignment horizontal="center" vertical="center" wrapText="1"/>
    </xf>
    <xf numFmtId="0" fontId="94" fillId="475" borderId="0" xfId="0" applyFont="1" applyFill="1" applyAlignment="1">
      <alignment horizontal="center" vertical="center" wrapText="1"/>
    </xf>
    <xf numFmtId="0" fontId="94" fillId="476" borderId="0" xfId="0" applyFont="1" applyFill="1" applyAlignment="1">
      <alignment horizontal="center" vertical="center" wrapText="1"/>
    </xf>
    <xf numFmtId="0" fontId="94" fillId="477" borderId="0" xfId="0" applyFont="1" applyFill="1" applyAlignment="1">
      <alignment horizontal="center" vertical="center" wrapText="1"/>
    </xf>
    <xf numFmtId="0" fontId="94" fillId="478" borderId="0" xfId="0" applyFont="1" applyFill="1" applyAlignment="1">
      <alignment horizontal="center" vertical="center" wrapText="1"/>
    </xf>
    <xf numFmtId="0" fontId="94" fillId="479" borderId="0" xfId="0" applyFont="1" applyFill="1" applyAlignment="1">
      <alignment horizontal="center" vertical="center" wrapText="1"/>
    </xf>
    <xf numFmtId="0" fontId="94" fillId="480" borderId="0" xfId="0" applyFont="1" applyFill="1" applyAlignment="1">
      <alignment horizontal="center" vertical="center" wrapText="1"/>
    </xf>
    <xf numFmtId="0" fontId="94" fillId="481" borderId="0" xfId="0" applyFont="1" applyFill="1" applyAlignment="1">
      <alignment horizontal="center" vertical="center" wrapText="1"/>
    </xf>
    <xf numFmtId="0" fontId="94" fillId="482" borderId="0" xfId="0" applyFont="1" applyFill="1" applyAlignment="1">
      <alignment horizontal="center" vertical="center" wrapText="1"/>
    </xf>
    <xf numFmtId="0" fontId="94" fillId="483" borderId="0" xfId="0" applyFont="1" applyFill="1" applyAlignment="1">
      <alignment horizontal="center" vertical="center" wrapText="1"/>
    </xf>
    <xf numFmtId="0" fontId="94" fillId="484" borderId="0" xfId="0" applyFont="1" applyFill="1" applyAlignment="1">
      <alignment horizontal="center" vertical="center" wrapText="1"/>
    </xf>
    <xf numFmtId="0" fontId="94" fillId="485" borderId="0" xfId="0" applyFont="1" applyFill="1" applyAlignment="1">
      <alignment horizontal="center" vertical="center" wrapText="1"/>
    </xf>
    <xf numFmtId="0" fontId="94" fillId="486" borderId="0" xfId="0" applyFont="1" applyFill="1" applyAlignment="1">
      <alignment horizontal="center" vertical="center" wrapText="1"/>
    </xf>
    <xf numFmtId="0" fontId="94" fillId="487" borderId="0" xfId="0" applyFont="1" applyFill="1" applyAlignment="1">
      <alignment horizontal="center" vertical="center" wrapText="1"/>
    </xf>
    <xf numFmtId="0" fontId="94" fillId="488" borderId="0" xfId="0" applyFont="1" applyFill="1" applyAlignment="1">
      <alignment horizontal="center" vertical="center" wrapText="1"/>
    </xf>
    <xf numFmtId="0" fontId="94" fillId="489" borderId="0" xfId="0" applyFont="1" applyFill="1" applyAlignment="1">
      <alignment horizontal="center" vertical="center" wrapText="1"/>
    </xf>
    <xf numFmtId="0" fontId="94" fillId="490" borderId="0" xfId="0" applyFont="1" applyFill="1" applyAlignment="1">
      <alignment horizontal="center" vertical="center" wrapText="1"/>
    </xf>
    <xf numFmtId="0" fontId="94" fillId="491" borderId="0" xfId="0" applyFont="1" applyFill="1" applyAlignment="1">
      <alignment horizontal="center" vertical="center" wrapText="1"/>
    </xf>
    <xf numFmtId="0" fontId="94" fillId="492" borderId="0" xfId="0" applyFont="1" applyFill="1" applyAlignment="1">
      <alignment horizontal="center" vertical="center" wrapText="1"/>
    </xf>
    <xf numFmtId="0" fontId="94" fillId="493" borderId="0" xfId="0" applyFont="1" applyFill="1" applyAlignment="1">
      <alignment horizontal="center" vertical="center" wrapText="1"/>
    </xf>
    <xf numFmtId="0" fontId="94" fillId="494" borderId="0" xfId="0" applyFont="1" applyFill="1" applyAlignment="1">
      <alignment horizontal="center" vertical="center" wrapText="1"/>
    </xf>
    <xf numFmtId="0" fontId="94" fillId="495" borderId="0" xfId="0" applyFont="1" applyFill="1" applyAlignment="1">
      <alignment horizontal="center" vertical="center" wrapText="1"/>
    </xf>
    <xf numFmtId="0" fontId="94" fillId="496" borderId="0" xfId="0" applyFont="1" applyFill="1" applyAlignment="1">
      <alignment horizontal="center" vertical="center" wrapText="1"/>
    </xf>
    <xf numFmtId="0" fontId="94" fillId="497" borderId="0" xfId="0" applyFont="1" applyFill="1" applyAlignment="1">
      <alignment horizontal="center" vertical="center" wrapText="1"/>
    </xf>
    <xf numFmtId="0" fontId="94" fillId="498" borderId="0" xfId="0" applyFont="1" applyFill="1" applyAlignment="1">
      <alignment horizontal="center" vertical="center" wrapText="1"/>
    </xf>
    <xf numFmtId="0" fontId="94" fillId="499" borderId="0" xfId="0" applyFont="1" applyFill="1" applyAlignment="1">
      <alignment horizontal="center" vertical="center" wrapText="1"/>
    </xf>
    <xf numFmtId="0" fontId="94" fillId="500" borderId="0" xfId="0" applyFont="1" applyFill="1" applyAlignment="1">
      <alignment horizontal="center" vertical="center" wrapText="1"/>
    </xf>
    <xf numFmtId="0" fontId="94" fillId="501" borderId="0" xfId="0" applyFont="1" applyFill="1" applyAlignment="1">
      <alignment horizontal="center" vertical="center" wrapText="1"/>
    </xf>
    <xf numFmtId="0" fontId="94" fillId="502" borderId="0" xfId="0" applyFont="1" applyFill="1" applyAlignment="1">
      <alignment horizontal="center" vertical="center" wrapText="1"/>
    </xf>
    <xf numFmtId="0" fontId="94" fillId="503" borderId="0" xfId="0" applyFont="1" applyFill="1" applyAlignment="1">
      <alignment horizontal="center" vertical="center" wrapText="1"/>
    </xf>
    <xf numFmtId="0" fontId="94" fillId="504" borderId="0" xfId="0" applyFont="1" applyFill="1" applyAlignment="1">
      <alignment horizontal="center" vertical="center" wrapText="1"/>
    </xf>
    <xf numFmtId="0" fontId="94" fillId="505" borderId="0" xfId="0" applyFont="1" applyFill="1" applyAlignment="1">
      <alignment horizontal="center" vertical="center" wrapText="1"/>
    </xf>
    <xf numFmtId="0" fontId="94" fillId="506" borderId="0" xfId="0" applyFont="1" applyFill="1" applyAlignment="1">
      <alignment horizontal="center" vertical="center" wrapText="1"/>
    </xf>
    <xf numFmtId="0" fontId="94" fillId="507" borderId="0" xfId="0" applyFont="1" applyFill="1" applyAlignment="1">
      <alignment horizontal="center" vertical="center" wrapText="1"/>
    </xf>
    <xf numFmtId="0" fontId="94" fillId="508" borderId="0" xfId="0" applyFont="1" applyFill="1" applyAlignment="1">
      <alignment horizontal="center" vertical="center" wrapText="1"/>
    </xf>
    <xf numFmtId="0" fontId="94" fillId="509" borderId="0" xfId="0" applyFont="1" applyFill="1" applyAlignment="1">
      <alignment horizontal="center" vertical="center" wrapText="1"/>
    </xf>
    <xf numFmtId="0" fontId="94" fillId="510" borderId="0" xfId="0" applyFont="1" applyFill="1" applyAlignment="1">
      <alignment horizontal="center" vertical="center" wrapText="1"/>
    </xf>
    <xf numFmtId="0" fontId="94" fillId="511" borderId="0" xfId="0" applyFont="1" applyFill="1" applyAlignment="1">
      <alignment horizontal="center" vertical="center" wrapText="1"/>
    </xf>
    <xf numFmtId="0" fontId="94" fillId="512" borderId="0" xfId="0" applyFont="1" applyFill="1" applyAlignment="1">
      <alignment horizontal="center" vertical="center" wrapText="1"/>
    </xf>
    <xf numFmtId="0" fontId="94" fillId="513" borderId="0" xfId="0" applyFont="1" applyFill="1" applyAlignment="1">
      <alignment horizontal="center" vertical="center" wrapText="1"/>
    </xf>
    <xf numFmtId="0" fontId="94" fillId="514" borderId="0" xfId="0" applyFont="1" applyFill="1" applyAlignment="1">
      <alignment horizontal="center" vertical="center" wrapText="1"/>
    </xf>
    <xf numFmtId="0" fontId="94" fillId="515" borderId="0" xfId="0" applyFont="1" applyFill="1" applyAlignment="1">
      <alignment horizontal="center" vertical="center" wrapText="1"/>
    </xf>
    <xf numFmtId="0" fontId="94" fillId="516" borderId="0" xfId="0" applyFont="1" applyFill="1" applyAlignment="1">
      <alignment horizontal="center" vertical="center" wrapText="1"/>
    </xf>
    <xf numFmtId="0" fontId="94" fillId="517" borderId="0" xfId="0" applyFont="1" applyFill="1" applyAlignment="1">
      <alignment horizontal="center" vertical="center" wrapText="1"/>
    </xf>
    <xf numFmtId="0" fontId="94" fillId="518" borderId="0" xfId="0" applyFont="1" applyFill="1" applyAlignment="1">
      <alignment horizontal="center" vertical="center" wrapText="1"/>
    </xf>
    <xf numFmtId="0" fontId="94" fillId="519" borderId="0" xfId="0" applyFont="1" applyFill="1" applyAlignment="1">
      <alignment horizontal="center" vertical="center" wrapText="1"/>
    </xf>
    <xf numFmtId="0" fontId="94" fillId="520" borderId="0" xfId="0" applyFont="1" applyFill="1" applyAlignment="1">
      <alignment horizontal="center" vertical="center" wrapText="1"/>
    </xf>
    <xf numFmtId="0" fontId="94" fillId="521" borderId="0" xfId="0" applyFont="1" applyFill="1" applyAlignment="1">
      <alignment horizontal="center" vertical="center" wrapText="1"/>
    </xf>
    <xf numFmtId="0" fontId="94" fillId="522" borderId="0" xfId="0" applyFont="1" applyFill="1" applyAlignment="1">
      <alignment horizontal="center" vertical="center" wrapText="1"/>
    </xf>
    <xf numFmtId="0" fontId="94" fillId="523" borderId="0" xfId="0" applyFont="1" applyFill="1" applyAlignment="1">
      <alignment horizontal="center" vertical="center" wrapText="1"/>
    </xf>
    <xf numFmtId="0" fontId="94" fillId="524" borderId="0" xfId="0" applyFont="1" applyFill="1" applyAlignment="1">
      <alignment horizontal="center" vertical="center" wrapText="1"/>
    </xf>
    <xf numFmtId="0" fontId="94" fillId="525" borderId="0" xfId="0" applyFont="1" applyFill="1" applyAlignment="1">
      <alignment horizontal="center" vertical="center" wrapText="1"/>
    </xf>
    <xf numFmtId="0" fontId="94" fillId="526" borderId="0" xfId="0" applyFont="1" applyFill="1" applyAlignment="1">
      <alignment horizontal="center" vertical="center" wrapText="1"/>
    </xf>
    <xf numFmtId="0" fontId="94" fillId="527" borderId="0" xfId="0" applyFont="1" applyFill="1" applyAlignment="1">
      <alignment horizontal="center" vertical="center" wrapText="1"/>
    </xf>
    <xf numFmtId="0" fontId="94" fillId="528" borderId="0" xfId="0" applyFont="1" applyFill="1" applyAlignment="1">
      <alignment horizontal="center" vertical="center" wrapText="1"/>
    </xf>
    <xf numFmtId="0" fontId="94" fillId="529" borderId="0" xfId="0" applyFont="1" applyFill="1" applyAlignment="1">
      <alignment horizontal="center" vertical="center" wrapText="1"/>
    </xf>
    <xf numFmtId="0" fontId="94" fillId="530" borderId="0" xfId="0" applyFont="1" applyFill="1" applyAlignment="1">
      <alignment horizontal="center" vertical="center" wrapText="1"/>
    </xf>
    <xf numFmtId="0" fontId="94" fillId="531" borderId="0" xfId="0" applyFont="1" applyFill="1" applyAlignment="1">
      <alignment horizontal="center" vertical="center" wrapText="1"/>
    </xf>
    <xf numFmtId="0" fontId="94" fillId="532" borderId="0" xfId="0" applyFont="1" applyFill="1" applyAlignment="1">
      <alignment horizontal="center" vertical="center" wrapText="1"/>
    </xf>
    <xf numFmtId="0" fontId="94" fillId="533" borderId="0" xfId="0" applyFont="1" applyFill="1" applyAlignment="1">
      <alignment horizontal="center" vertical="center" wrapText="1"/>
    </xf>
    <xf numFmtId="0" fontId="94" fillId="534" borderId="0" xfId="0" applyFont="1" applyFill="1" applyAlignment="1">
      <alignment horizontal="center" vertical="center" wrapText="1"/>
    </xf>
    <xf numFmtId="0" fontId="94" fillId="535" borderId="0" xfId="0" applyFont="1" applyFill="1" applyAlignment="1">
      <alignment horizontal="center" vertical="center" wrapText="1"/>
    </xf>
    <xf numFmtId="0" fontId="94" fillId="536" borderId="0" xfId="0" applyFont="1" applyFill="1" applyAlignment="1">
      <alignment horizontal="center" vertical="center" wrapText="1"/>
    </xf>
    <xf numFmtId="0" fontId="94" fillId="537" borderId="0" xfId="0" applyFont="1" applyFill="1" applyAlignment="1">
      <alignment horizontal="center" vertical="center" wrapText="1"/>
    </xf>
    <xf numFmtId="0" fontId="94" fillId="538" borderId="0" xfId="0" applyFont="1" applyFill="1" applyAlignment="1">
      <alignment horizontal="center" vertical="center" wrapText="1"/>
    </xf>
    <xf numFmtId="0" fontId="94" fillId="539" borderId="0" xfId="0" applyFont="1" applyFill="1" applyAlignment="1">
      <alignment horizontal="center" vertical="center" wrapText="1"/>
    </xf>
    <xf numFmtId="0" fontId="94" fillId="540" borderId="0" xfId="0" applyFont="1" applyFill="1" applyAlignment="1">
      <alignment horizontal="center" vertical="center" wrapText="1"/>
    </xf>
    <xf numFmtId="0" fontId="94" fillId="541" borderId="0" xfId="0" applyFont="1" applyFill="1" applyAlignment="1">
      <alignment horizontal="center" vertical="center" wrapText="1"/>
    </xf>
    <xf numFmtId="0" fontId="94" fillId="542" borderId="0" xfId="0" applyFont="1" applyFill="1" applyAlignment="1">
      <alignment horizontal="center" vertical="center" wrapText="1"/>
    </xf>
    <xf numFmtId="0" fontId="94" fillId="543" borderId="0" xfId="0" applyFont="1" applyFill="1" applyAlignment="1">
      <alignment horizontal="center" vertical="center" wrapText="1"/>
    </xf>
    <xf numFmtId="0" fontId="94" fillId="544" borderId="0" xfId="0" applyFont="1" applyFill="1" applyAlignment="1">
      <alignment horizontal="center" vertical="center" wrapText="1"/>
    </xf>
    <xf numFmtId="0" fontId="94" fillId="545" borderId="0" xfId="0" applyFont="1" applyFill="1" applyAlignment="1">
      <alignment horizontal="center" vertical="center" wrapText="1"/>
    </xf>
    <xf numFmtId="0" fontId="94" fillId="546" borderId="0" xfId="0" applyFont="1" applyFill="1" applyAlignment="1">
      <alignment horizontal="center" vertical="center" wrapText="1"/>
    </xf>
    <xf numFmtId="0" fontId="94" fillId="547" borderId="0" xfId="0" applyFont="1" applyFill="1" applyAlignment="1">
      <alignment horizontal="center" vertical="center" wrapText="1"/>
    </xf>
    <xf numFmtId="0" fontId="94" fillId="548" borderId="0" xfId="0" applyFont="1" applyFill="1" applyAlignment="1">
      <alignment horizontal="center" vertical="center" wrapText="1"/>
    </xf>
    <xf numFmtId="0" fontId="94" fillId="549" borderId="0" xfId="0" applyFont="1" applyFill="1" applyAlignment="1">
      <alignment horizontal="center" vertical="center" wrapText="1"/>
    </xf>
    <xf numFmtId="0" fontId="94" fillId="550" borderId="0" xfId="0" applyFont="1" applyFill="1" applyAlignment="1">
      <alignment horizontal="center" vertical="center" wrapText="1"/>
    </xf>
    <xf numFmtId="0" fontId="94" fillId="551" borderId="0" xfId="0" applyFont="1" applyFill="1" applyAlignment="1">
      <alignment horizontal="center" vertical="center" wrapText="1"/>
    </xf>
    <xf numFmtId="0" fontId="94" fillId="552" borderId="0" xfId="0" applyFont="1" applyFill="1" applyAlignment="1">
      <alignment horizontal="center" vertical="center" wrapText="1"/>
    </xf>
    <xf numFmtId="0" fontId="94" fillId="553" borderId="0" xfId="0" applyFont="1" applyFill="1" applyAlignment="1">
      <alignment horizontal="center" vertical="center" wrapText="1"/>
    </xf>
    <xf numFmtId="0" fontId="94" fillId="554" borderId="0" xfId="0" applyFont="1" applyFill="1" applyAlignment="1">
      <alignment horizontal="center" vertical="center" wrapText="1"/>
    </xf>
    <xf numFmtId="0" fontId="94" fillId="555" borderId="0" xfId="0" applyFont="1" applyFill="1" applyAlignment="1">
      <alignment horizontal="center" vertical="center" wrapText="1"/>
    </xf>
    <xf numFmtId="0" fontId="94" fillId="556" borderId="0" xfId="0" applyFont="1" applyFill="1" applyAlignment="1">
      <alignment horizontal="center" vertical="center" wrapText="1"/>
    </xf>
    <xf numFmtId="0" fontId="94" fillId="557" borderId="0" xfId="0" applyFont="1" applyFill="1" applyAlignment="1">
      <alignment horizontal="center" vertical="center" wrapText="1"/>
    </xf>
    <xf numFmtId="0" fontId="94" fillId="558" borderId="0" xfId="0" applyFont="1" applyFill="1" applyAlignment="1">
      <alignment horizontal="center" vertical="center" wrapText="1"/>
    </xf>
    <xf numFmtId="0" fontId="94" fillId="559" borderId="0" xfId="0" applyFont="1" applyFill="1" applyAlignment="1">
      <alignment horizontal="center" vertical="center" wrapText="1"/>
    </xf>
    <xf numFmtId="0" fontId="94" fillId="560" borderId="0" xfId="0" applyFont="1" applyFill="1" applyAlignment="1">
      <alignment horizontal="center" vertical="center" wrapText="1"/>
    </xf>
    <xf numFmtId="0" fontId="94" fillId="561" borderId="0" xfId="0" applyFont="1" applyFill="1" applyAlignment="1">
      <alignment horizontal="center" vertical="center" wrapText="1"/>
    </xf>
    <xf numFmtId="0" fontId="94" fillId="562" borderId="0" xfId="0" applyFont="1" applyFill="1" applyAlignment="1">
      <alignment horizontal="center" vertical="center" wrapText="1"/>
    </xf>
    <xf numFmtId="0" fontId="94" fillId="563" borderId="0" xfId="0" applyFont="1" applyFill="1" applyAlignment="1">
      <alignment horizontal="center" vertical="center" wrapText="1"/>
    </xf>
    <xf numFmtId="0" fontId="94" fillId="564" borderId="0" xfId="0" applyFont="1" applyFill="1" applyAlignment="1">
      <alignment horizontal="center" vertical="center" wrapText="1"/>
    </xf>
    <xf numFmtId="0" fontId="94" fillId="565" borderId="0" xfId="0" applyFont="1" applyFill="1" applyAlignment="1">
      <alignment horizontal="center" vertical="center" wrapText="1"/>
    </xf>
    <xf numFmtId="0" fontId="94" fillId="566" borderId="0" xfId="0" applyFont="1" applyFill="1" applyAlignment="1">
      <alignment horizontal="center" vertical="center" wrapText="1"/>
    </xf>
    <xf numFmtId="0" fontId="94" fillId="567" borderId="0" xfId="0" applyFont="1" applyFill="1" applyAlignment="1">
      <alignment horizontal="center" vertical="center" wrapText="1"/>
    </xf>
    <xf numFmtId="0" fontId="94" fillId="568" borderId="0" xfId="0" applyFont="1" applyFill="1" applyAlignment="1">
      <alignment horizontal="center" vertical="center" wrapText="1"/>
    </xf>
    <xf numFmtId="0" fontId="94" fillId="569" borderId="0" xfId="0" applyFont="1" applyFill="1" applyAlignment="1">
      <alignment horizontal="center" vertical="center" wrapText="1"/>
    </xf>
    <xf numFmtId="0" fontId="94" fillId="570" borderId="0" xfId="0" applyFont="1" applyFill="1" applyAlignment="1">
      <alignment horizontal="center" vertical="center" wrapText="1"/>
    </xf>
    <xf numFmtId="0" fontId="94" fillId="571" borderId="0" xfId="0" applyFont="1" applyFill="1" applyAlignment="1">
      <alignment horizontal="center" vertical="center" wrapText="1"/>
    </xf>
    <xf numFmtId="0" fontId="94" fillId="572" borderId="0" xfId="0" applyFont="1" applyFill="1" applyAlignment="1">
      <alignment horizontal="center" vertical="center" wrapText="1"/>
    </xf>
    <xf numFmtId="0" fontId="94" fillId="573" borderId="0" xfId="0" applyFont="1" applyFill="1" applyAlignment="1">
      <alignment horizontal="center" vertical="center" wrapText="1"/>
    </xf>
    <xf numFmtId="0" fontId="94" fillId="574" borderId="0" xfId="0" applyFont="1" applyFill="1" applyAlignment="1">
      <alignment horizontal="center" vertical="center" wrapText="1"/>
    </xf>
    <xf numFmtId="0" fontId="94" fillId="575" borderId="0" xfId="0" applyFont="1" applyFill="1" applyAlignment="1">
      <alignment horizontal="center" vertical="center" wrapText="1"/>
    </xf>
    <xf numFmtId="0" fontId="94" fillId="576" borderId="0" xfId="0" applyFont="1" applyFill="1" applyAlignment="1">
      <alignment horizontal="center" vertical="center" wrapText="1"/>
    </xf>
    <xf numFmtId="0" fontId="94" fillId="577" borderId="0" xfId="0" applyFont="1" applyFill="1" applyAlignment="1">
      <alignment horizontal="center" vertical="center" wrapText="1"/>
    </xf>
    <xf numFmtId="0" fontId="94" fillId="578" borderId="0" xfId="0" applyFont="1" applyFill="1" applyAlignment="1">
      <alignment horizontal="center" vertical="center" wrapText="1"/>
    </xf>
    <xf numFmtId="0" fontId="94" fillId="579" borderId="0" xfId="0" applyFont="1" applyFill="1" applyAlignment="1">
      <alignment horizontal="center" vertical="center" wrapText="1"/>
    </xf>
    <xf numFmtId="0" fontId="94" fillId="580" borderId="0" xfId="0" applyFont="1" applyFill="1" applyAlignment="1">
      <alignment horizontal="center" vertical="center" wrapText="1"/>
    </xf>
    <xf numFmtId="0" fontId="94" fillId="581" borderId="0" xfId="0" applyFont="1" applyFill="1" applyAlignment="1">
      <alignment horizontal="center" vertical="center" wrapText="1"/>
    </xf>
    <xf numFmtId="0" fontId="94" fillId="582" borderId="0" xfId="0" applyFont="1" applyFill="1" applyAlignment="1">
      <alignment horizontal="center" vertical="center" wrapText="1"/>
    </xf>
    <xf numFmtId="0" fontId="94" fillId="583" borderId="0" xfId="0" applyFont="1" applyFill="1" applyAlignment="1">
      <alignment horizontal="center" vertical="center" wrapText="1"/>
    </xf>
    <xf numFmtId="0" fontId="94" fillId="584" borderId="0" xfId="0" applyFont="1" applyFill="1" applyAlignment="1">
      <alignment horizontal="center" vertical="center" wrapText="1"/>
    </xf>
    <xf numFmtId="0" fontId="94" fillId="585" borderId="0" xfId="0" applyFont="1" applyFill="1" applyAlignment="1">
      <alignment horizontal="center" vertical="center" wrapText="1"/>
    </xf>
    <xf numFmtId="0" fontId="94" fillId="586" borderId="0" xfId="0" applyFont="1" applyFill="1" applyAlignment="1">
      <alignment horizontal="center" vertical="center" wrapText="1"/>
    </xf>
    <xf numFmtId="0" fontId="94" fillId="587" borderId="0" xfId="0" applyFont="1" applyFill="1" applyAlignment="1">
      <alignment horizontal="center" vertical="center" wrapText="1"/>
    </xf>
    <xf numFmtId="0" fontId="94" fillId="588" borderId="0" xfId="0" applyFont="1" applyFill="1" applyAlignment="1">
      <alignment horizontal="center" vertical="center" wrapText="1"/>
    </xf>
    <xf numFmtId="0" fontId="94" fillId="589" borderId="0" xfId="0" applyFont="1" applyFill="1" applyAlignment="1">
      <alignment horizontal="center" vertical="center" wrapText="1"/>
    </xf>
    <xf numFmtId="0" fontId="94" fillId="590" borderId="0" xfId="0" applyFont="1" applyFill="1" applyAlignment="1">
      <alignment horizontal="center" vertical="center" wrapText="1"/>
    </xf>
    <xf numFmtId="0" fontId="94" fillId="591" borderId="0" xfId="0" applyFont="1" applyFill="1" applyAlignment="1">
      <alignment horizontal="center" vertical="center" wrapText="1"/>
    </xf>
    <xf numFmtId="0" fontId="94" fillId="592" borderId="0" xfId="0" applyFont="1" applyFill="1" applyAlignment="1">
      <alignment horizontal="center" vertical="center" wrapText="1"/>
    </xf>
    <xf numFmtId="0" fontId="94" fillId="593" borderId="0" xfId="0" applyFont="1" applyFill="1" applyAlignment="1">
      <alignment horizontal="center" vertical="center" wrapText="1"/>
    </xf>
    <xf numFmtId="0" fontId="94" fillId="594" borderId="0" xfId="0" applyFont="1" applyFill="1" applyAlignment="1">
      <alignment horizontal="center" vertical="center" wrapText="1"/>
    </xf>
    <xf numFmtId="0" fontId="94" fillId="595" borderId="0" xfId="0" applyFont="1" applyFill="1" applyAlignment="1">
      <alignment horizontal="center" vertical="center" wrapText="1"/>
    </xf>
    <xf numFmtId="0" fontId="94" fillId="596" borderId="0" xfId="0" applyFont="1" applyFill="1" applyAlignment="1">
      <alignment horizontal="center" vertical="center" wrapText="1"/>
    </xf>
    <xf numFmtId="0" fontId="94" fillId="597" borderId="0" xfId="0" applyFont="1" applyFill="1" applyAlignment="1">
      <alignment horizontal="center" vertical="center" wrapText="1"/>
    </xf>
    <xf numFmtId="0" fontId="94" fillId="598" borderId="0" xfId="0" applyFont="1" applyFill="1" applyAlignment="1">
      <alignment horizontal="center" vertical="center" wrapText="1"/>
    </xf>
    <xf numFmtId="0" fontId="94" fillId="93" borderId="0" xfId="0" applyFont="1" applyFill="1" applyAlignment="1">
      <alignment horizontal="center" vertical="center" wrapText="1"/>
    </xf>
    <xf numFmtId="0" fontId="94" fillId="599" borderId="0" xfId="0" applyFont="1" applyFill="1" applyAlignment="1">
      <alignment horizontal="center" vertical="center" wrapText="1"/>
    </xf>
    <xf numFmtId="0" fontId="94" fillId="600" borderId="0" xfId="0" applyFont="1" applyFill="1" applyAlignment="1">
      <alignment horizontal="center" vertical="center" wrapText="1"/>
    </xf>
    <xf numFmtId="0" fontId="94" fillId="601" borderId="0" xfId="0" applyFont="1" applyFill="1" applyAlignment="1">
      <alignment horizontal="center" vertical="center" wrapText="1"/>
    </xf>
    <xf numFmtId="0" fontId="94" fillId="602" borderId="0" xfId="0" applyFont="1" applyFill="1" applyAlignment="1">
      <alignment horizontal="center" vertical="center" wrapText="1"/>
    </xf>
    <xf numFmtId="0" fontId="94" fillId="603" borderId="0" xfId="0" applyFont="1" applyFill="1" applyAlignment="1">
      <alignment horizontal="center" vertical="center" wrapText="1"/>
    </xf>
    <xf numFmtId="0" fontId="94" fillId="604" borderId="0" xfId="0" applyFont="1" applyFill="1" applyAlignment="1">
      <alignment horizontal="center" vertical="center" wrapText="1"/>
    </xf>
    <xf numFmtId="0" fontId="94" fillId="605" borderId="0" xfId="0" applyFont="1" applyFill="1" applyAlignment="1">
      <alignment horizontal="center" vertical="center" wrapText="1"/>
    </xf>
    <xf numFmtId="0" fontId="94" fillId="606" borderId="0" xfId="0" applyFont="1" applyFill="1" applyAlignment="1">
      <alignment horizontal="center" vertical="center" wrapText="1"/>
    </xf>
    <xf numFmtId="0" fontId="94" fillId="607" borderId="0" xfId="0" applyFont="1" applyFill="1" applyAlignment="1">
      <alignment horizontal="center" vertical="center" wrapText="1"/>
    </xf>
    <xf numFmtId="0" fontId="94" fillId="608" borderId="0" xfId="0" applyFont="1" applyFill="1" applyAlignment="1">
      <alignment horizontal="center" vertical="center" wrapText="1"/>
    </xf>
    <xf numFmtId="0" fontId="94" fillId="609" borderId="0" xfId="0" applyFont="1" applyFill="1" applyAlignment="1">
      <alignment horizontal="center" vertical="center" wrapText="1"/>
    </xf>
    <xf numFmtId="0" fontId="94" fillId="610" borderId="0" xfId="0" applyFont="1" applyFill="1" applyAlignment="1">
      <alignment horizontal="center" vertical="center" wrapText="1"/>
    </xf>
    <xf numFmtId="0" fontId="94" fillId="611" borderId="0" xfId="0" applyFont="1" applyFill="1" applyAlignment="1">
      <alignment horizontal="center" vertical="center" wrapText="1"/>
    </xf>
    <xf numFmtId="0" fontId="94" fillId="612" borderId="0" xfId="0" applyFont="1" applyFill="1" applyAlignment="1">
      <alignment horizontal="center" vertical="center" wrapText="1"/>
    </xf>
    <xf numFmtId="0" fontId="94" fillId="613" borderId="0" xfId="0" applyFont="1" applyFill="1" applyAlignment="1">
      <alignment horizontal="center" vertical="center" wrapText="1"/>
    </xf>
    <xf numFmtId="0" fontId="94" fillId="614" borderId="0" xfId="0" applyFont="1" applyFill="1" applyAlignment="1">
      <alignment horizontal="center" vertical="center" wrapText="1"/>
    </xf>
    <xf numFmtId="0" fontId="94" fillId="615" borderId="0" xfId="0" applyFont="1" applyFill="1" applyAlignment="1">
      <alignment horizontal="center" vertical="center" wrapText="1"/>
    </xf>
    <xf numFmtId="0" fontId="94" fillId="616" borderId="0" xfId="0" applyFont="1" applyFill="1" applyAlignment="1">
      <alignment horizontal="center" vertical="center" wrapText="1"/>
    </xf>
    <xf numFmtId="0" fontId="94" fillId="617" borderId="0" xfId="0" applyFont="1" applyFill="1" applyAlignment="1">
      <alignment horizontal="center" vertical="center" wrapText="1"/>
    </xf>
    <xf numFmtId="0" fontId="94" fillId="618" borderId="0" xfId="0" applyFont="1" applyFill="1" applyAlignment="1">
      <alignment horizontal="center" vertical="center" wrapText="1"/>
    </xf>
    <xf numFmtId="0" fontId="94" fillId="619" borderId="0" xfId="0" applyFont="1" applyFill="1" applyAlignment="1">
      <alignment horizontal="center" vertical="center" wrapText="1"/>
    </xf>
    <xf numFmtId="0" fontId="94" fillId="620" borderId="0" xfId="0" applyFont="1" applyFill="1" applyAlignment="1">
      <alignment horizontal="center" vertical="center" wrapText="1"/>
    </xf>
    <xf numFmtId="0" fontId="94" fillId="621" borderId="0" xfId="0" applyFont="1" applyFill="1" applyAlignment="1">
      <alignment horizontal="center" vertical="center" wrapText="1"/>
    </xf>
    <xf numFmtId="0" fontId="94" fillId="622" borderId="0" xfId="0" applyFont="1" applyFill="1" applyAlignment="1">
      <alignment horizontal="center" vertical="center" wrapText="1"/>
    </xf>
    <xf numFmtId="0" fontId="94" fillId="623" borderId="0" xfId="0" applyFont="1" applyFill="1" applyAlignment="1">
      <alignment horizontal="center" vertical="center" wrapText="1"/>
    </xf>
    <xf numFmtId="0" fontId="94" fillId="624" borderId="0" xfId="0" applyFont="1" applyFill="1" applyAlignment="1">
      <alignment horizontal="center" vertical="center" wrapText="1"/>
    </xf>
    <xf numFmtId="0" fontId="94" fillId="625" borderId="0" xfId="0" applyFont="1" applyFill="1" applyAlignment="1">
      <alignment horizontal="center" vertical="center" wrapText="1"/>
    </xf>
    <xf numFmtId="0" fontId="94" fillId="626" borderId="0" xfId="0" applyFont="1" applyFill="1" applyAlignment="1">
      <alignment horizontal="center" vertical="center" wrapText="1"/>
    </xf>
    <xf numFmtId="0" fontId="94" fillId="627" borderId="0" xfId="0" applyFont="1" applyFill="1" applyAlignment="1">
      <alignment horizontal="center" vertical="center" wrapText="1"/>
    </xf>
    <xf numFmtId="0" fontId="94" fillId="628" borderId="0" xfId="0" applyFont="1" applyFill="1" applyAlignment="1">
      <alignment horizontal="center" vertical="center" wrapText="1"/>
    </xf>
    <xf numFmtId="0" fontId="94" fillId="629" borderId="0" xfId="0" applyFont="1" applyFill="1" applyAlignment="1">
      <alignment horizontal="center" vertical="center" wrapText="1"/>
    </xf>
    <xf numFmtId="0" fontId="94" fillId="630" borderId="0" xfId="0" applyFont="1" applyFill="1" applyAlignment="1">
      <alignment horizontal="center" vertical="center" wrapText="1"/>
    </xf>
    <xf numFmtId="0" fontId="94" fillId="631" borderId="0" xfId="0" applyFont="1" applyFill="1" applyAlignment="1">
      <alignment horizontal="center" vertical="center" wrapText="1"/>
    </xf>
    <xf numFmtId="0" fontId="94" fillId="632" borderId="0" xfId="0" applyFont="1" applyFill="1" applyAlignment="1">
      <alignment horizontal="center" vertical="center" wrapText="1"/>
    </xf>
    <xf numFmtId="0" fontId="94" fillId="633" borderId="0" xfId="0" applyFont="1" applyFill="1" applyAlignment="1">
      <alignment horizontal="center" vertical="center" wrapText="1"/>
    </xf>
    <xf numFmtId="0" fontId="94" fillId="634" borderId="0" xfId="0" applyFont="1" applyFill="1" applyAlignment="1">
      <alignment horizontal="center" vertical="center" wrapText="1"/>
    </xf>
    <xf numFmtId="0" fontId="94" fillId="635" borderId="0" xfId="0" applyFont="1" applyFill="1" applyAlignment="1">
      <alignment horizontal="center" vertical="center" wrapText="1"/>
    </xf>
    <xf numFmtId="0" fontId="94" fillId="636" borderId="0" xfId="0" applyFont="1" applyFill="1" applyAlignment="1">
      <alignment horizontal="center" vertical="center" wrapText="1"/>
    </xf>
    <xf numFmtId="0" fontId="94" fillId="637" borderId="0" xfId="0" applyFont="1" applyFill="1" applyAlignment="1">
      <alignment horizontal="center" vertical="center" wrapText="1"/>
    </xf>
    <xf numFmtId="0" fontId="94" fillId="638" borderId="0" xfId="0" applyFont="1" applyFill="1" applyAlignment="1">
      <alignment horizontal="center" vertical="center" wrapText="1"/>
    </xf>
    <xf numFmtId="0" fontId="94" fillId="639" borderId="0" xfId="0" applyFont="1" applyFill="1" applyAlignment="1">
      <alignment horizontal="center" vertical="center" wrapText="1"/>
    </xf>
    <xf numFmtId="0" fontId="94" fillId="640" borderId="0" xfId="0" applyFont="1" applyFill="1" applyAlignment="1">
      <alignment horizontal="center" vertical="center" wrapText="1"/>
    </xf>
    <xf numFmtId="0" fontId="94" fillId="641" borderId="0" xfId="0" applyFont="1" applyFill="1" applyAlignment="1">
      <alignment horizontal="center" vertical="center" wrapText="1"/>
    </xf>
    <xf numFmtId="0" fontId="94" fillId="642" borderId="0" xfId="0" applyFont="1" applyFill="1" applyAlignment="1">
      <alignment horizontal="center" vertical="center" wrapText="1"/>
    </xf>
    <xf numFmtId="0" fontId="94" fillId="643" borderId="0" xfId="0" applyFont="1" applyFill="1" applyAlignment="1">
      <alignment horizontal="center" vertical="center" wrapText="1"/>
    </xf>
    <xf numFmtId="0" fontId="94" fillId="644" borderId="0" xfId="0" applyFont="1" applyFill="1" applyAlignment="1">
      <alignment horizontal="center" vertical="center" wrapText="1"/>
    </xf>
    <xf numFmtId="0" fontId="94" fillId="645" borderId="0" xfId="0" applyFont="1" applyFill="1" applyAlignment="1">
      <alignment horizontal="center" vertical="center" wrapText="1"/>
    </xf>
    <xf numFmtId="0" fontId="94" fillId="646" borderId="0" xfId="0" applyFont="1" applyFill="1" applyAlignment="1">
      <alignment horizontal="center" vertical="center" wrapText="1"/>
    </xf>
    <xf numFmtId="0" fontId="94" fillId="647" borderId="0" xfId="0" applyFont="1" applyFill="1" applyAlignment="1">
      <alignment horizontal="center" vertical="center" wrapText="1"/>
    </xf>
    <xf numFmtId="0" fontId="94" fillId="648" borderId="0" xfId="0" applyFont="1" applyFill="1" applyAlignment="1">
      <alignment horizontal="center" vertical="center" wrapText="1"/>
    </xf>
    <xf numFmtId="0" fontId="94" fillId="649" borderId="0" xfId="0" applyFont="1" applyFill="1" applyAlignment="1">
      <alignment horizontal="center" vertical="center" wrapText="1"/>
    </xf>
    <xf numFmtId="0" fontId="94" fillId="650" borderId="0" xfId="0" applyFont="1" applyFill="1" applyAlignment="1">
      <alignment horizontal="center" vertical="center" wrapText="1"/>
    </xf>
    <xf numFmtId="0" fontId="94" fillId="132" borderId="0" xfId="0" applyFont="1" applyFill="1" applyAlignment="1">
      <alignment horizontal="center" vertical="center" wrapText="1"/>
    </xf>
    <xf numFmtId="0" fontId="94" fillId="651" borderId="0" xfId="0" applyFont="1" applyFill="1" applyAlignment="1">
      <alignment horizontal="center" vertical="center" wrapText="1"/>
    </xf>
    <xf numFmtId="0" fontId="94" fillId="652" borderId="0" xfId="0" applyFont="1" applyFill="1" applyAlignment="1">
      <alignment horizontal="center" vertical="center" wrapText="1"/>
    </xf>
    <xf numFmtId="0" fontId="94" fillId="653" borderId="0" xfId="0" applyFont="1" applyFill="1" applyAlignment="1">
      <alignment horizontal="center" vertical="center" wrapText="1"/>
    </xf>
    <xf numFmtId="0" fontId="94" fillId="654" borderId="0" xfId="0" applyFont="1" applyFill="1" applyAlignment="1">
      <alignment horizontal="center" vertical="center" wrapText="1"/>
    </xf>
    <xf numFmtId="0" fontId="94" fillId="655" borderId="0" xfId="0" applyFont="1" applyFill="1" applyAlignment="1">
      <alignment horizontal="center" vertical="center" wrapText="1"/>
    </xf>
    <xf numFmtId="0" fontId="94" fillId="656" borderId="0" xfId="0" applyFont="1" applyFill="1" applyAlignment="1">
      <alignment horizontal="center" vertical="center" wrapText="1"/>
    </xf>
    <xf numFmtId="0" fontId="94" fillId="657" borderId="0" xfId="0" applyFont="1" applyFill="1" applyAlignment="1">
      <alignment horizontal="center" vertical="center" wrapText="1"/>
    </xf>
    <xf numFmtId="0" fontId="94" fillId="658" borderId="0" xfId="0" applyFont="1" applyFill="1" applyAlignment="1">
      <alignment horizontal="center" vertical="center" wrapText="1"/>
    </xf>
    <xf numFmtId="0" fontId="94" fillId="659" borderId="0" xfId="0" applyFont="1" applyFill="1" applyAlignment="1">
      <alignment horizontal="center" vertical="center" wrapText="1"/>
    </xf>
    <xf numFmtId="0" fontId="94" fillId="660" borderId="0" xfId="0" applyFont="1" applyFill="1" applyAlignment="1">
      <alignment horizontal="center" vertical="center" wrapText="1"/>
    </xf>
    <xf numFmtId="0" fontId="94" fillId="661" borderId="0" xfId="0" applyFont="1" applyFill="1" applyAlignment="1">
      <alignment horizontal="center" vertical="center" wrapText="1"/>
    </xf>
    <xf numFmtId="0" fontId="94" fillId="662" borderId="0" xfId="0" applyFont="1" applyFill="1" applyAlignment="1">
      <alignment horizontal="center" vertical="center" wrapText="1"/>
    </xf>
    <xf numFmtId="0" fontId="94" fillId="663" borderId="0" xfId="0" applyFont="1" applyFill="1" applyAlignment="1">
      <alignment horizontal="center" vertical="center" wrapText="1"/>
    </xf>
    <xf numFmtId="0" fontId="94" fillId="664" borderId="0" xfId="0" applyFont="1" applyFill="1" applyAlignment="1">
      <alignment horizontal="center" vertical="center" wrapText="1"/>
    </xf>
    <xf numFmtId="0" fontId="94" fillId="665" borderId="0" xfId="0" applyFont="1" applyFill="1" applyAlignment="1">
      <alignment horizontal="center" vertical="center" wrapText="1"/>
    </xf>
    <xf numFmtId="0" fontId="94" fillId="666" borderId="0" xfId="0" applyFont="1" applyFill="1" applyAlignment="1">
      <alignment horizontal="center" vertical="center" wrapText="1"/>
    </xf>
    <xf numFmtId="0" fontId="94" fillId="667" borderId="0" xfId="0" applyFont="1" applyFill="1" applyAlignment="1">
      <alignment horizontal="center" vertical="center" wrapText="1"/>
    </xf>
    <xf numFmtId="0" fontId="94" fillId="668" borderId="0" xfId="0" applyFont="1" applyFill="1" applyAlignment="1">
      <alignment horizontal="center" vertical="center" wrapText="1"/>
    </xf>
    <xf numFmtId="0" fontId="94" fillId="669" borderId="0" xfId="0" applyFont="1" applyFill="1" applyAlignment="1">
      <alignment horizontal="center" vertical="center" wrapText="1"/>
    </xf>
    <xf numFmtId="0" fontId="94" fillId="670" borderId="0" xfId="0" applyFont="1" applyFill="1" applyAlignment="1">
      <alignment horizontal="center" vertical="center" wrapText="1"/>
    </xf>
    <xf numFmtId="0" fontId="94" fillId="671" borderId="0" xfId="0" applyFont="1" applyFill="1" applyAlignment="1">
      <alignment horizontal="center" vertical="center" wrapText="1"/>
    </xf>
    <xf numFmtId="0" fontId="94" fillId="672" borderId="0" xfId="0" applyFont="1" applyFill="1" applyAlignment="1">
      <alignment horizontal="center" vertical="center" wrapText="1"/>
    </xf>
    <xf numFmtId="0" fontId="94" fillId="13" borderId="0" xfId="0" applyFont="1" applyFill="1" applyAlignment="1">
      <alignment horizontal="center" vertical="center" wrapText="1"/>
    </xf>
    <xf numFmtId="0" fontId="94" fillId="673" borderId="0" xfId="0" applyFont="1" applyFill="1" applyAlignment="1">
      <alignment horizontal="center" vertical="center" wrapText="1"/>
    </xf>
    <xf numFmtId="0" fontId="94" fillId="674" borderId="0" xfId="0" applyFont="1" applyFill="1" applyAlignment="1">
      <alignment horizontal="center" vertical="center" wrapText="1"/>
    </xf>
    <xf numFmtId="0" fontId="94" fillId="675" borderId="0" xfId="0" applyFont="1" applyFill="1" applyAlignment="1">
      <alignment horizontal="center" vertical="center" wrapText="1"/>
    </xf>
    <xf numFmtId="0" fontId="94" fillId="676" borderId="0" xfId="0" applyFont="1" applyFill="1" applyAlignment="1">
      <alignment horizontal="center" vertical="center" wrapText="1"/>
    </xf>
    <xf numFmtId="0" fontId="94" fillId="677" borderId="0" xfId="0" applyFont="1" applyFill="1" applyAlignment="1">
      <alignment horizontal="center" vertical="center" wrapText="1"/>
    </xf>
    <xf numFmtId="0" fontId="94" fillId="86" borderId="0" xfId="0" applyFont="1" applyFill="1" applyAlignment="1">
      <alignment horizontal="center" vertical="center" wrapText="1"/>
    </xf>
    <xf numFmtId="0" fontId="94" fillId="678" borderId="0" xfId="0" applyFont="1" applyFill="1" applyAlignment="1">
      <alignment horizontal="center" vertical="center" wrapText="1"/>
    </xf>
    <xf numFmtId="0" fontId="94" fillId="679" borderId="0" xfId="0" applyFont="1" applyFill="1" applyAlignment="1">
      <alignment horizontal="center" vertical="center" wrapText="1"/>
    </xf>
    <xf numFmtId="0" fontId="94" fillId="680" borderId="0" xfId="0" applyFont="1" applyFill="1" applyAlignment="1">
      <alignment horizontal="center" vertical="center" wrapText="1"/>
    </xf>
    <xf numFmtId="0" fontId="94" fillId="681" borderId="0" xfId="0" applyFont="1" applyFill="1" applyAlignment="1">
      <alignment horizontal="center" vertical="center" wrapText="1"/>
    </xf>
    <xf numFmtId="0" fontId="94" fillId="682" borderId="0" xfId="0" applyFont="1" applyFill="1" applyAlignment="1">
      <alignment horizontal="center" vertical="center" wrapText="1"/>
    </xf>
    <xf numFmtId="0" fontId="94" fillId="683" borderId="0" xfId="0" applyFont="1" applyFill="1" applyAlignment="1">
      <alignment horizontal="center" vertical="center" wrapText="1"/>
    </xf>
    <xf numFmtId="0" fontId="94" fillId="684" borderId="0" xfId="0" applyFont="1" applyFill="1" applyAlignment="1">
      <alignment horizontal="center" vertical="center" wrapText="1"/>
    </xf>
    <xf numFmtId="0" fontId="94" fillId="685" borderId="0" xfId="0" applyFont="1" applyFill="1" applyAlignment="1">
      <alignment horizontal="center" vertical="center" wrapText="1"/>
    </xf>
    <xf numFmtId="0" fontId="94" fillId="686" borderId="0" xfId="0" applyFont="1" applyFill="1" applyAlignment="1">
      <alignment horizontal="center" vertical="center" wrapText="1"/>
    </xf>
    <xf numFmtId="0" fontId="94" fillId="687" borderId="0" xfId="0" applyFont="1" applyFill="1" applyAlignment="1">
      <alignment horizontal="center" vertical="center" wrapText="1"/>
    </xf>
    <xf numFmtId="0" fontId="94" fillId="688" borderId="0" xfId="0" applyFont="1" applyFill="1" applyAlignment="1">
      <alignment horizontal="center" vertical="center" wrapText="1"/>
    </xf>
    <xf numFmtId="0" fontId="94" fillId="689" borderId="0" xfId="0" applyFont="1" applyFill="1" applyAlignment="1">
      <alignment horizontal="center" vertical="center" wrapText="1"/>
    </xf>
    <xf numFmtId="0" fontId="94" fillId="690" borderId="0" xfId="0" applyFont="1" applyFill="1" applyAlignment="1">
      <alignment horizontal="center" vertical="center" wrapText="1"/>
    </xf>
    <xf numFmtId="0" fontId="94" fillId="691" borderId="0" xfId="0" applyFont="1" applyFill="1" applyAlignment="1">
      <alignment horizontal="center" vertical="center" wrapText="1"/>
    </xf>
    <xf numFmtId="0" fontId="94" fillId="692" borderId="0" xfId="0" applyFont="1" applyFill="1" applyAlignment="1">
      <alignment horizontal="center" vertical="center" wrapText="1"/>
    </xf>
    <xf numFmtId="0" fontId="94" fillId="693" borderId="0" xfId="0" applyFont="1" applyFill="1" applyAlignment="1">
      <alignment horizontal="center" vertical="center" wrapText="1"/>
    </xf>
    <xf numFmtId="0" fontId="94" fillId="694" borderId="0" xfId="0" applyFont="1" applyFill="1" applyAlignment="1">
      <alignment horizontal="center" vertical="center" wrapText="1"/>
    </xf>
    <xf numFmtId="0" fontId="94" fillId="695" borderId="0" xfId="0" applyFont="1" applyFill="1" applyAlignment="1">
      <alignment horizontal="center" vertical="center" wrapText="1"/>
    </xf>
    <xf numFmtId="0" fontId="94" fillId="696" borderId="0" xfId="0" applyFont="1" applyFill="1" applyAlignment="1">
      <alignment horizontal="center" vertical="center" wrapText="1"/>
    </xf>
    <xf numFmtId="0" fontId="94" fillId="697" borderId="0" xfId="0" applyFont="1" applyFill="1" applyAlignment="1">
      <alignment horizontal="center" vertical="center" wrapText="1"/>
    </xf>
    <xf numFmtId="0" fontId="94" fillId="698" borderId="0" xfId="0" applyFont="1" applyFill="1" applyAlignment="1">
      <alignment horizontal="center" vertical="center" wrapText="1"/>
    </xf>
    <xf numFmtId="0" fontId="94" fillId="699" borderId="0" xfId="0" applyFont="1" applyFill="1" applyAlignment="1">
      <alignment horizontal="center" vertical="center" wrapText="1"/>
    </xf>
    <xf numFmtId="0" fontId="94" fillId="700" borderId="0" xfId="0" applyFont="1" applyFill="1" applyAlignment="1">
      <alignment horizontal="center" vertical="center" wrapText="1"/>
    </xf>
    <xf numFmtId="0" fontId="94" fillId="701" borderId="0" xfId="0" applyFont="1" applyFill="1" applyAlignment="1">
      <alignment horizontal="center" vertical="center" wrapText="1"/>
    </xf>
    <xf numFmtId="0" fontId="94" fillId="702" borderId="0" xfId="0" applyFont="1" applyFill="1" applyAlignment="1">
      <alignment horizontal="center" vertical="center" wrapText="1"/>
    </xf>
    <xf numFmtId="0" fontId="94" fillId="703" borderId="0" xfId="0" applyFont="1" applyFill="1" applyAlignment="1">
      <alignment horizontal="center" vertical="center" wrapText="1"/>
    </xf>
    <xf numFmtId="0" fontId="94" fillId="704" borderId="0" xfId="0" applyFont="1" applyFill="1" applyAlignment="1">
      <alignment horizontal="center" vertical="center" wrapText="1"/>
    </xf>
    <xf numFmtId="0" fontId="94" fillId="705" borderId="0" xfId="0" applyFont="1" applyFill="1" applyAlignment="1">
      <alignment horizontal="center" vertical="center" wrapText="1"/>
    </xf>
    <xf numFmtId="0" fontId="94" fillId="706" borderId="0" xfId="0" applyFont="1" applyFill="1" applyAlignment="1">
      <alignment horizontal="center" vertical="center" wrapText="1"/>
    </xf>
    <xf numFmtId="0" fontId="94" fillId="707" borderId="0" xfId="0" applyFont="1" applyFill="1" applyAlignment="1">
      <alignment horizontal="center" vertical="center" wrapText="1"/>
    </xf>
    <xf numFmtId="0" fontId="94" fillId="708" borderId="0" xfId="0" applyFont="1" applyFill="1" applyAlignment="1">
      <alignment horizontal="center" vertical="center" wrapText="1"/>
    </xf>
    <xf numFmtId="0" fontId="94" fillId="709" borderId="0" xfId="0" applyFont="1" applyFill="1" applyAlignment="1">
      <alignment horizontal="center" vertical="center" wrapText="1"/>
    </xf>
    <xf numFmtId="0" fontId="94" fillId="710" borderId="0" xfId="0" applyFont="1" applyFill="1" applyAlignment="1">
      <alignment horizontal="center" vertical="center" wrapText="1"/>
    </xf>
    <xf numFmtId="0" fontId="94" fillId="711" borderId="0" xfId="0" applyFont="1" applyFill="1" applyAlignment="1">
      <alignment horizontal="center" vertical="center" wrapText="1"/>
    </xf>
    <xf numFmtId="0" fontId="94" fillId="712" borderId="0" xfId="0" applyFont="1" applyFill="1" applyAlignment="1">
      <alignment horizontal="center" vertical="center" wrapText="1"/>
    </xf>
    <xf numFmtId="0" fontId="94" fillId="713" borderId="0" xfId="0" applyFont="1" applyFill="1" applyAlignment="1">
      <alignment horizontal="center" vertical="center" wrapText="1"/>
    </xf>
    <xf numFmtId="0" fontId="94" fillId="714" borderId="0" xfId="0" applyFont="1" applyFill="1" applyAlignment="1">
      <alignment horizontal="center" vertical="center" wrapText="1"/>
    </xf>
    <xf numFmtId="0" fontId="94" fillId="715" borderId="0" xfId="0" applyFont="1" applyFill="1" applyAlignment="1">
      <alignment horizontal="center" vertical="center" wrapText="1"/>
    </xf>
    <xf numFmtId="0" fontId="94" fillId="716" borderId="0" xfId="0" applyFont="1" applyFill="1" applyAlignment="1">
      <alignment horizontal="center" vertical="center" wrapText="1"/>
    </xf>
    <xf numFmtId="0" fontId="94" fillId="717" borderId="0" xfId="0" applyFont="1" applyFill="1" applyAlignment="1">
      <alignment horizontal="center" vertical="center" wrapText="1"/>
    </xf>
    <xf numFmtId="0" fontId="94" fillId="718" borderId="0" xfId="0" applyFont="1" applyFill="1" applyAlignment="1">
      <alignment horizontal="center" vertical="center" wrapText="1"/>
    </xf>
    <xf numFmtId="0" fontId="94" fillId="719" borderId="0" xfId="0" applyFont="1" applyFill="1" applyAlignment="1">
      <alignment horizontal="center" vertical="center" wrapText="1"/>
    </xf>
    <xf numFmtId="0" fontId="94" fillId="720" borderId="0" xfId="0" applyFont="1" applyFill="1" applyAlignment="1">
      <alignment horizontal="center" vertical="center" wrapText="1"/>
    </xf>
    <xf numFmtId="0" fontId="94" fillId="721" borderId="0" xfId="0" applyFont="1" applyFill="1" applyAlignment="1">
      <alignment horizontal="center" vertical="center" wrapText="1"/>
    </xf>
    <xf numFmtId="0" fontId="94" fillId="722" borderId="0" xfId="0" applyFont="1" applyFill="1" applyAlignment="1">
      <alignment horizontal="center" vertical="center" wrapText="1"/>
    </xf>
    <xf numFmtId="0" fontId="94" fillId="723" borderId="0" xfId="0" applyFont="1" applyFill="1" applyAlignment="1">
      <alignment horizontal="center" vertical="center" wrapText="1"/>
    </xf>
    <xf numFmtId="0" fontId="94" fillId="724" borderId="0" xfId="0" applyFont="1" applyFill="1" applyAlignment="1">
      <alignment horizontal="center" vertical="center" wrapText="1"/>
    </xf>
    <xf numFmtId="0" fontId="94" fillId="725" borderId="0" xfId="0" applyFont="1" applyFill="1" applyAlignment="1">
      <alignment horizontal="center" vertical="center" wrapText="1"/>
    </xf>
    <xf numFmtId="0" fontId="94" fillId="726" borderId="0" xfId="0" applyFont="1" applyFill="1" applyAlignment="1">
      <alignment horizontal="center" vertical="center" wrapText="1"/>
    </xf>
    <xf numFmtId="0" fontId="94" fillId="727" borderId="0" xfId="0" applyFont="1" applyFill="1" applyAlignment="1">
      <alignment horizontal="center" vertical="center" wrapText="1"/>
    </xf>
    <xf numFmtId="0" fontId="94" fillId="728" borderId="0" xfId="0" applyFont="1" applyFill="1" applyAlignment="1">
      <alignment horizontal="center" vertical="center" wrapText="1"/>
    </xf>
    <xf numFmtId="0" fontId="94" fillId="729" borderId="0" xfId="0" applyFont="1" applyFill="1" applyAlignment="1">
      <alignment horizontal="center" vertical="center" wrapText="1"/>
    </xf>
    <xf numFmtId="0" fontId="94" fillId="730" borderId="0" xfId="0" applyFont="1" applyFill="1" applyAlignment="1">
      <alignment horizontal="center" vertical="center" wrapText="1"/>
    </xf>
    <xf numFmtId="0" fontId="94" fillId="731" borderId="0" xfId="0" applyFont="1" applyFill="1" applyAlignment="1">
      <alignment horizontal="center" vertical="center" wrapText="1"/>
    </xf>
    <xf numFmtId="0" fontId="94" fillId="732" borderId="0" xfId="0" applyFont="1" applyFill="1" applyAlignment="1">
      <alignment horizontal="center" vertical="center" wrapText="1"/>
    </xf>
    <xf numFmtId="0" fontId="94" fillId="733" borderId="0" xfId="0" applyFont="1" applyFill="1" applyAlignment="1">
      <alignment horizontal="center" vertical="center" wrapText="1"/>
    </xf>
    <xf numFmtId="0" fontId="94" fillId="734" borderId="0" xfId="0" applyFont="1" applyFill="1" applyAlignment="1">
      <alignment horizontal="center" vertical="center" wrapText="1"/>
    </xf>
    <xf numFmtId="0" fontId="94" fillId="735" borderId="0" xfId="0" applyFont="1" applyFill="1" applyAlignment="1">
      <alignment horizontal="center" vertical="center" wrapText="1"/>
    </xf>
    <xf numFmtId="0" fontId="94" fillId="736" borderId="0" xfId="0" applyFont="1" applyFill="1" applyAlignment="1">
      <alignment horizontal="center" vertical="center" wrapText="1"/>
    </xf>
    <xf numFmtId="0" fontId="94" fillId="737" borderId="0" xfId="0" applyFont="1" applyFill="1" applyAlignment="1">
      <alignment horizontal="center" vertical="center" wrapText="1"/>
    </xf>
    <xf numFmtId="0" fontId="94" fillId="738" borderId="0" xfId="0" applyFont="1" applyFill="1" applyAlignment="1">
      <alignment horizontal="center" vertical="center" wrapText="1"/>
    </xf>
    <xf numFmtId="0" fontId="94" fillId="739" borderId="0" xfId="0" applyFont="1" applyFill="1" applyAlignment="1">
      <alignment horizontal="center" vertical="center" wrapText="1"/>
    </xf>
    <xf numFmtId="0" fontId="94" fillId="740" borderId="0" xfId="0" applyFont="1" applyFill="1" applyAlignment="1">
      <alignment horizontal="center" vertical="center" wrapText="1"/>
    </xf>
    <xf numFmtId="0" fontId="94" fillId="741" borderId="0" xfId="0" applyFont="1" applyFill="1" applyAlignment="1">
      <alignment horizontal="center" vertical="center" wrapText="1"/>
    </xf>
    <xf numFmtId="0" fontId="94" fillId="742" borderId="0" xfId="0" applyFont="1" applyFill="1" applyAlignment="1">
      <alignment horizontal="center" vertical="center" wrapText="1"/>
    </xf>
    <xf numFmtId="0" fontId="94" fillId="743" borderId="0" xfId="0" applyFont="1" applyFill="1" applyAlignment="1">
      <alignment horizontal="center" vertical="center" wrapText="1"/>
    </xf>
    <xf numFmtId="0" fontId="94" fillId="744" borderId="0" xfId="0" applyFont="1" applyFill="1" applyAlignment="1">
      <alignment horizontal="center" vertical="center" wrapText="1"/>
    </xf>
    <xf numFmtId="0" fontId="94" fillId="745" borderId="0" xfId="0" applyFont="1" applyFill="1" applyAlignment="1">
      <alignment horizontal="center" vertical="center" wrapText="1"/>
    </xf>
    <xf numFmtId="0" fontId="94" fillId="746" borderId="0" xfId="0" applyFont="1" applyFill="1" applyAlignment="1">
      <alignment horizontal="center" vertical="center" wrapText="1"/>
    </xf>
    <xf numFmtId="0" fontId="94" fillId="747" borderId="0" xfId="0" applyFont="1" applyFill="1" applyAlignment="1">
      <alignment horizontal="center" vertical="center" wrapText="1"/>
    </xf>
    <xf numFmtId="0" fontId="94" fillId="748" borderId="0" xfId="0" applyFont="1" applyFill="1" applyAlignment="1">
      <alignment horizontal="center" vertical="center" wrapText="1"/>
    </xf>
    <xf numFmtId="0" fontId="94" fillId="749" borderId="0" xfId="0" applyFont="1" applyFill="1" applyAlignment="1">
      <alignment horizontal="center" vertical="center" wrapText="1"/>
    </xf>
    <xf numFmtId="0" fontId="94" fillId="750" borderId="0" xfId="0" applyFont="1" applyFill="1" applyAlignment="1">
      <alignment horizontal="center" vertical="center" wrapText="1"/>
    </xf>
    <xf numFmtId="0" fontId="94" fillId="751" borderId="0" xfId="0" applyFont="1" applyFill="1" applyAlignment="1">
      <alignment horizontal="center" vertical="center" wrapText="1"/>
    </xf>
    <xf numFmtId="0" fontId="94" fillId="752" borderId="0" xfId="0" applyFont="1" applyFill="1" applyAlignment="1">
      <alignment horizontal="center" vertical="center" wrapText="1"/>
    </xf>
    <xf numFmtId="0" fontId="94" fillId="753" borderId="0" xfId="0" applyFont="1" applyFill="1" applyAlignment="1">
      <alignment horizontal="center" vertical="center" wrapText="1"/>
    </xf>
    <xf numFmtId="0" fontId="94" fillId="754" borderId="0" xfId="0" applyFont="1" applyFill="1" applyAlignment="1">
      <alignment horizontal="center" vertical="center" wrapText="1"/>
    </xf>
    <xf numFmtId="0" fontId="94" fillId="755" borderId="0" xfId="0" applyFont="1" applyFill="1" applyAlignment="1">
      <alignment horizontal="center" vertical="center" wrapText="1"/>
    </xf>
    <xf numFmtId="0" fontId="94" fillId="756" borderId="0" xfId="0" applyFont="1" applyFill="1" applyAlignment="1">
      <alignment horizontal="center" vertical="center" wrapText="1"/>
    </xf>
    <xf numFmtId="0" fontId="94" fillId="757" borderId="0" xfId="0" applyFont="1" applyFill="1" applyAlignment="1">
      <alignment horizontal="center" vertical="center" wrapText="1"/>
    </xf>
    <xf numFmtId="0" fontId="94" fillId="758" borderId="0" xfId="0" applyFont="1" applyFill="1" applyAlignment="1">
      <alignment horizontal="center" vertical="center" wrapText="1"/>
    </xf>
    <xf numFmtId="0" fontId="94" fillId="759" borderId="0" xfId="0" applyFont="1" applyFill="1" applyAlignment="1">
      <alignment horizontal="center" vertical="center" wrapText="1"/>
    </xf>
    <xf numFmtId="0" fontId="94" fillId="760" borderId="0" xfId="0" applyFont="1" applyFill="1" applyAlignment="1">
      <alignment horizontal="center" vertical="center" wrapText="1"/>
    </xf>
    <xf numFmtId="0" fontId="94" fillId="761" borderId="0" xfId="0" applyFont="1" applyFill="1" applyAlignment="1">
      <alignment horizontal="center" vertical="center" wrapText="1"/>
    </xf>
    <xf numFmtId="0" fontId="94" fillId="762" borderId="0" xfId="0" applyFont="1" applyFill="1" applyAlignment="1">
      <alignment horizontal="center" vertical="center" wrapText="1"/>
    </xf>
    <xf numFmtId="0" fontId="94" fillId="763" borderId="0" xfId="0" applyFont="1" applyFill="1" applyAlignment="1">
      <alignment horizontal="center" vertical="center" wrapText="1"/>
    </xf>
    <xf numFmtId="0" fontId="94" fillId="764" borderId="0" xfId="0" applyFont="1" applyFill="1" applyAlignment="1">
      <alignment horizontal="center" vertical="center" wrapText="1"/>
    </xf>
    <xf numFmtId="0" fontId="94" fillId="765" borderId="0" xfId="0" applyFont="1" applyFill="1" applyAlignment="1">
      <alignment horizontal="center" vertical="center" wrapText="1"/>
    </xf>
    <xf numFmtId="0" fontId="94" fillId="766" borderId="0" xfId="0" applyFont="1" applyFill="1" applyAlignment="1">
      <alignment horizontal="center" vertical="center" wrapText="1"/>
    </xf>
    <xf numFmtId="0" fontId="94" fillId="767" borderId="0" xfId="0" applyFont="1" applyFill="1" applyAlignment="1">
      <alignment horizontal="center" vertical="center" wrapText="1"/>
    </xf>
    <xf numFmtId="0" fontId="94" fillId="768" borderId="0" xfId="0" applyFont="1" applyFill="1" applyAlignment="1">
      <alignment horizontal="center" vertical="center" wrapText="1"/>
    </xf>
    <xf numFmtId="0" fontId="94" fillId="769" borderId="0" xfId="0" applyFont="1" applyFill="1" applyAlignment="1">
      <alignment horizontal="center" vertical="center" wrapText="1"/>
    </xf>
    <xf numFmtId="0" fontId="94" fillId="770" borderId="0" xfId="0" applyFont="1" applyFill="1" applyAlignment="1">
      <alignment horizontal="center" vertical="center" wrapText="1"/>
    </xf>
    <xf numFmtId="0" fontId="94" fillId="771" borderId="0" xfId="0" applyFont="1" applyFill="1" applyAlignment="1">
      <alignment horizontal="center" vertical="center" wrapText="1"/>
    </xf>
    <xf numFmtId="0" fontId="94" fillId="772" borderId="0" xfId="0" applyFont="1" applyFill="1" applyAlignment="1">
      <alignment horizontal="center" vertical="center" wrapText="1"/>
    </xf>
    <xf numFmtId="0" fontId="94" fillId="773" borderId="0" xfId="0" applyFont="1" applyFill="1" applyAlignment="1">
      <alignment horizontal="center" vertical="center" wrapText="1"/>
    </xf>
    <xf numFmtId="0" fontId="94" fillId="774" borderId="0" xfId="0" applyFont="1" applyFill="1" applyAlignment="1">
      <alignment horizontal="center" vertical="center" wrapText="1"/>
    </xf>
    <xf numFmtId="0" fontId="94" fillId="775" borderId="0" xfId="0" applyFont="1" applyFill="1" applyAlignment="1">
      <alignment horizontal="center" vertical="center" wrapText="1"/>
    </xf>
    <xf numFmtId="0" fontId="94" fillId="776" borderId="0" xfId="0" applyFont="1" applyFill="1" applyAlignment="1">
      <alignment horizontal="center" vertical="center" wrapText="1"/>
    </xf>
    <xf numFmtId="0" fontId="94" fillId="777" borderId="0" xfId="0" applyFont="1" applyFill="1" applyAlignment="1">
      <alignment horizontal="center" vertical="center" wrapText="1"/>
    </xf>
    <xf numFmtId="0" fontId="94" fillId="778" borderId="0" xfId="0" applyFont="1" applyFill="1" applyAlignment="1">
      <alignment horizontal="center" vertical="center" wrapText="1"/>
    </xf>
    <xf numFmtId="0" fontId="94" fillId="779" borderId="0" xfId="0" applyFont="1" applyFill="1" applyAlignment="1">
      <alignment horizontal="center" vertical="center" wrapText="1"/>
    </xf>
    <xf numFmtId="0" fontId="94" fillId="780" borderId="0" xfId="0" applyFont="1" applyFill="1" applyAlignment="1">
      <alignment horizontal="center" vertical="center" wrapText="1"/>
    </xf>
    <xf numFmtId="0" fontId="94" fillId="781" borderId="0" xfId="0" applyFont="1" applyFill="1" applyAlignment="1">
      <alignment horizontal="center" vertical="center" wrapText="1"/>
    </xf>
    <xf numFmtId="0" fontId="94" fillId="782" borderId="0" xfId="0" applyFont="1" applyFill="1" applyAlignment="1">
      <alignment horizontal="center" vertical="center" wrapText="1"/>
    </xf>
    <xf numFmtId="0" fontId="94" fillId="783" borderId="0" xfId="0" applyFont="1" applyFill="1" applyAlignment="1">
      <alignment horizontal="center" vertical="center" wrapText="1"/>
    </xf>
    <xf numFmtId="0" fontId="94" fillId="784" borderId="0" xfId="0" applyFont="1" applyFill="1" applyAlignment="1">
      <alignment horizontal="center" vertical="center" wrapText="1"/>
    </xf>
    <xf numFmtId="0" fontId="94" fillId="785" borderId="0" xfId="0" applyFont="1" applyFill="1" applyAlignment="1">
      <alignment horizontal="center" vertical="center" wrapText="1"/>
    </xf>
    <xf numFmtId="0" fontId="94" fillId="786" borderId="0" xfId="0" applyFont="1" applyFill="1" applyAlignment="1">
      <alignment horizontal="center" vertical="center" wrapText="1"/>
    </xf>
    <xf numFmtId="0" fontId="94" fillId="787" borderId="0" xfId="0" applyFont="1" applyFill="1" applyAlignment="1">
      <alignment horizontal="center" vertical="center" wrapText="1"/>
    </xf>
    <xf numFmtId="0" fontId="94" fillId="788" borderId="0" xfId="0" applyFont="1" applyFill="1" applyAlignment="1">
      <alignment horizontal="center" vertical="center" wrapText="1"/>
    </xf>
    <xf numFmtId="0" fontId="94" fillId="789" borderId="0" xfId="0" applyFont="1" applyFill="1" applyAlignment="1">
      <alignment horizontal="center" vertical="center" wrapText="1"/>
    </xf>
    <xf numFmtId="0" fontId="94" fillId="790" borderId="0" xfId="0" applyFont="1" applyFill="1" applyAlignment="1">
      <alignment horizontal="center" vertical="center" wrapText="1"/>
    </xf>
    <xf numFmtId="0" fontId="94" fillId="791" borderId="0" xfId="0" applyFont="1" applyFill="1" applyAlignment="1">
      <alignment horizontal="center" vertical="center" wrapText="1"/>
    </xf>
    <xf numFmtId="0" fontId="94" fillId="792" borderId="0" xfId="0" applyFont="1" applyFill="1" applyAlignment="1">
      <alignment horizontal="center" vertical="center" wrapText="1"/>
    </xf>
    <xf numFmtId="0" fontId="94" fillId="793" borderId="0" xfId="0" applyFont="1" applyFill="1" applyAlignment="1">
      <alignment horizontal="center" vertical="center" wrapText="1"/>
    </xf>
    <xf numFmtId="0" fontId="94" fillId="794" borderId="0" xfId="0" applyFont="1" applyFill="1" applyAlignment="1">
      <alignment horizontal="center" vertical="center" wrapText="1"/>
    </xf>
    <xf numFmtId="0" fontId="94" fillId="795" borderId="0" xfId="0" applyFont="1" applyFill="1" applyAlignment="1">
      <alignment horizontal="center" vertical="center" wrapText="1"/>
    </xf>
    <xf numFmtId="0" fontId="94" fillId="796" borderId="0" xfId="0" applyFont="1" applyFill="1" applyAlignment="1">
      <alignment horizontal="center" vertical="center" wrapText="1"/>
    </xf>
    <xf numFmtId="0" fontId="94" fillId="797" borderId="0" xfId="0" applyFont="1" applyFill="1" applyAlignment="1">
      <alignment horizontal="center" vertical="center" wrapText="1"/>
    </xf>
    <xf numFmtId="0" fontId="94" fillId="798" borderId="0" xfId="0" applyFont="1" applyFill="1" applyAlignment="1">
      <alignment horizontal="center" vertical="center" wrapText="1"/>
    </xf>
    <xf numFmtId="0" fontId="94" fillId="799" borderId="0" xfId="0" applyFont="1" applyFill="1" applyAlignment="1">
      <alignment horizontal="center" vertical="center" wrapText="1"/>
    </xf>
    <xf numFmtId="0" fontId="94" fillId="800" borderId="0" xfId="0" applyFont="1" applyFill="1" applyAlignment="1">
      <alignment horizontal="center" vertical="center" wrapText="1"/>
    </xf>
    <xf numFmtId="0" fontId="94" fillId="801" borderId="0" xfId="0" applyFont="1" applyFill="1" applyAlignment="1">
      <alignment horizontal="center" vertical="center" wrapText="1"/>
    </xf>
    <xf numFmtId="0" fontId="94" fillId="802" borderId="0" xfId="0" applyFont="1" applyFill="1" applyAlignment="1">
      <alignment horizontal="center" vertical="center" wrapText="1"/>
    </xf>
    <xf numFmtId="0" fontId="94" fillId="803" borderId="0" xfId="0" applyFont="1" applyFill="1" applyAlignment="1">
      <alignment horizontal="center" vertical="center" wrapText="1"/>
    </xf>
    <xf numFmtId="0" fontId="94" fillId="804" borderId="0" xfId="0" applyFont="1" applyFill="1" applyAlignment="1">
      <alignment horizontal="center" vertical="center" wrapText="1"/>
    </xf>
    <xf numFmtId="0" fontId="94" fillId="805" borderId="0" xfId="0" applyFont="1" applyFill="1" applyAlignment="1">
      <alignment horizontal="center" vertical="center" wrapText="1"/>
    </xf>
    <xf numFmtId="0" fontId="94" fillId="806" borderId="0" xfId="0" applyFont="1" applyFill="1" applyAlignment="1">
      <alignment horizontal="center" vertical="center" wrapText="1"/>
    </xf>
    <xf numFmtId="0" fontId="94" fillId="807" borderId="0" xfId="0" applyFont="1" applyFill="1" applyAlignment="1">
      <alignment horizontal="center" vertical="center" wrapText="1"/>
    </xf>
    <xf numFmtId="0" fontId="94" fillId="808" borderId="0" xfId="0" applyFont="1" applyFill="1" applyAlignment="1">
      <alignment horizontal="center" vertical="center" wrapText="1"/>
    </xf>
    <xf numFmtId="0" fontId="94" fillId="809" borderId="0" xfId="0" applyFont="1" applyFill="1" applyAlignment="1">
      <alignment horizontal="center" vertical="center" wrapText="1"/>
    </xf>
    <xf numFmtId="0" fontId="94" fillId="810" borderId="0" xfId="0" applyFont="1" applyFill="1" applyAlignment="1">
      <alignment horizontal="center" vertical="center" wrapText="1"/>
    </xf>
    <xf numFmtId="0" fontId="94" fillId="811" borderId="0" xfId="0" applyFont="1" applyFill="1" applyAlignment="1">
      <alignment horizontal="center" vertical="center" wrapText="1"/>
    </xf>
    <xf numFmtId="0" fontId="94" fillId="812" borderId="0" xfId="0" applyFont="1" applyFill="1" applyAlignment="1">
      <alignment horizontal="center" vertical="center" wrapText="1"/>
    </xf>
    <xf numFmtId="0" fontId="94" fillId="813" borderId="0" xfId="0" applyFont="1" applyFill="1" applyAlignment="1">
      <alignment horizontal="center" vertical="center" wrapText="1"/>
    </xf>
    <xf numFmtId="0" fontId="94" fillId="814" borderId="0" xfId="0" applyFont="1" applyFill="1" applyAlignment="1">
      <alignment horizontal="center" vertical="center" wrapText="1"/>
    </xf>
    <xf numFmtId="0" fontId="94" fillId="815" borderId="0" xfId="0" applyFont="1" applyFill="1" applyAlignment="1">
      <alignment horizontal="center" vertical="center" wrapText="1"/>
    </xf>
    <xf numFmtId="0" fontId="94" fillId="816" borderId="0" xfId="0" applyFont="1" applyFill="1" applyAlignment="1">
      <alignment horizontal="center" vertical="center" wrapText="1"/>
    </xf>
    <xf numFmtId="0" fontId="94" fillId="817" borderId="0" xfId="0" applyFont="1" applyFill="1" applyAlignment="1">
      <alignment horizontal="center" vertical="center" wrapText="1"/>
    </xf>
    <xf numFmtId="0" fontId="94" fillId="818" borderId="0" xfId="0" applyFont="1" applyFill="1" applyAlignment="1">
      <alignment horizontal="center" vertical="center" wrapText="1"/>
    </xf>
    <xf numFmtId="0" fontId="94" fillId="819" borderId="0" xfId="0" applyFont="1" applyFill="1" applyAlignment="1">
      <alignment horizontal="center" vertical="center" wrapText="1"/>
    </xf>
    <xf numFmtId="0" fontId="94" fillId="820" borderId="0" xfId="0" applyFont="1" applyFill="1" applyAlignment="1">
      <alignment horizontal="center" vertical="center" wrapText="1"/>
    </xf>
    <xf numFmtId="0" fontId="94" fillId="821" borderId="0" xfId="0" applyFont="1" applyFill="1" applyAlignment="1">
      <alignment horizontal="center" vertical="center" wrapText="1"/>
    </xf>
    <xf numFmtId="0" fontId="94" fillId="822" borderId="0" xfId="0" applyFont="1" applyFill="1" applyAlignment="1">
      <alignment horizontal="center" vertical="center" wrapText="1"/>
    </xf>
    <xf numFmtId="0" fontId="94" fillId="823" borderId="0" xfId="0" applyFont="1" applyFill="1" applyAlignment="1">
      <alignment horizontal="center" vertical="center" wrapText="1"/>
    </xf>
    <xf numFmtId="0" fontId="94" fillId="824" borderId="0" xfId="0" applyFont="1" applyFill="1" applyAlignment="1">
      <alignment horizontal="center" vertical="center" wrapText="1"/>
    </xf>
    <xf numFmtId="0" fontId="94" fillId="825" borderId="0" xfId="0" applyFont="1" applyFill="1" applyAlignment="1">
      <alignment horizontal="center" vertical="center" wrapText="1"/>
    </xf>
    <xf numFmtId="0" fontId="94" fillId="826" borderId="0" xfId="0" applyFont="1" applyFill="1" applyAlignment="1">
      <alignment horizontal="center" vertical="center" wrapText="1"/>
    </xf>
    <xf numFmtId="0" fontId="94" fillId="827" borderId="0" xfId="0" applyFont="1" applyFill="1" applyAlignment="1">
      <alignment horizontal="center" vertical="center" wrapText="1"/>
    </xf>
    <xf numFmtId="0" fontId="94" fillId="828" borderId="0" xfId="0" applyFont="1" applyFill="1" applyAlignment="1">
      <alignment horizontal="center" vertical="center" wrapText="1"/>
    </xf>
    <xf numFmtId="0" fontId="94" fillId="829" borderId="0" xfId="0" applyFont="1" applyFill="1" applyAlignment="1">
      <alignment horizontal="center" vertical="center" wrapText="1"/>
    </xf>
    <xf numFmtId="0" fontId="94" fillId="830" borderId="0" xfId="0" applyFont="1" applyFill="1" applyAlignment="1">
      <alignment horizontal="center" vertical="center" wrapText="1"/>
    </xf>
    <xf numFmtId="0" fontId="94" fillId="831" borderId="0" xfId="0" applyFont="1" applyFill="1" applyAlignment="1">
      <alignment horizontal="center" vertical="center" wrapText="1"/>
    </xf>
    <xf numFmtId="0" fontId="94" fillId="832" borderId="0" xfId="0" applyFont="1" applyFill="1" applyAlignment="1">
      <alignment horizontal="center" vertical="center" wrapText="1"/>
    </xf>
    <xf numFmtId="0" fontId="94" fillId="833" borderId="0" xfId="0" applyFont="1" applyFill="1" applyAlignment="1">
      <alignment horizontal="center" vertical="center" wrapText="1"/>
    </xf>
    <xf numFmtId="0" fontId="94" fillId="834" borderId="0" xfId="0" applyFont="1" applyFill="1" applyAlignment="1">
      <alignment horizontal="center" vertical="center" wrapText="1"/>
    </xf>
    <xf numFmtId="0" fontId="94" fillId="835" borderId="0" xfId="0" applyFont="1" applyFill="1" applyAlignment="1">
      <alignment horizontal="center" vertical="center" wrapText="1"/>
    </xf>
    <xf numFmtId="0" fontId="94" fillId="836" borderId="0" xfId="0" applyFont="1" applyFill="1" applyAlignment="1">
      <alignment horizontal="center" vertical="center" wrapText="1"/>
    </xf>
    <xf numFmtId="0" fontId="94" fillId="837" borderId="0" xfId="0" applyFont="1" applyFill="1" applyAlignment="1">
      <alignment horizontal="center" vertical="center" wrapText="1"/>
    </xf>
    <xf numFmtId="0" fontId="94" fillId="838" borderId="0" xfId="0" applyFont="1" applyFill="1" applyAlignment="1">
      <alignment horizontal="center" vertical="center" wrapText="1"/>
    </xf>
    <xf numFmtId="0" fontId="94" fillId="839" borderId="0" xfId="0" applyFont="1" applyFill="1" applyAlignment="1">
      <alignment horizontal="center" vertical="center" wrapText="1"/>
    </xf>
    <xf numFmtId="0" fontId="94" fillId="840" borderId="0" xfId="0" applyFont="1" applyFill="1" applyAlignment="1">
      <alignment horizontal="center" vertical="center" wrapText="1"/>
    </xf>
    <xf numFmtId="0" fontId="94" fillId="841" borderId="0" xfId="0" applyFont="1" applyFill="1" applyAlignment="1">
      <alignment horizontal="center" vertical="center" wrapText="1"/>
    </xf>
    <xf numFmtId="0" fontId="94" fillId="842" borderId="0" xfId="0" applyFont="1" applyFill="1" applyAlignment="1">
      <alignment horizontal="center" vertical="center" wrapText="1"/>
    </xf>
    <xf numFmtId="0" fontId="94" fillId="843" borderId="0" xfId="0" applyFont="1" applyFill="1" applyAlignment="1">
      <alignment horizontal="center" vertical="center" wrapText="1"/>
    </xf>
    <xf numFmtId="0" fontId="94" fillId="844" borderId="0" xfId="0" applyFont="1" applyFill="1" applyAlignment="1">
      <alignment horizontal="center" vertical="center" wrapText="1"/>
    </xf>
    <xf numFmtId="0" fontId="94" fillId="845" borderId="0" xfId="0" applyFont="1" applyFill="1" applyAlignment="1">
      <alignment horizontal="center" vertical="center" wrapText="1"/>
    </xf>
    <xf numFmtId="0" fontId="94" fillId="846" borderId="0" xfId="0" applyFont="1" applyFill="1" applyAlignment="1">
      <alignment horizontal="center" vertical="center" wrapText="1"/>
    </xf>
    <xf numFmtId="0" fontId="94" fillId="847" borderId="0" xfId="0" applyFont="1" applyFill="1" applyAlignment="1">
      <alignment horizontal="center" vertical="center" wrapText="1"/>
    </xf>
    <xf numFmtId="0" fontId="94" fillId="848" borderId="0" xfId="0" applyFont="1" applyFill="1" applyAlignment="1">
      <alignment horizontal="center" vertical="center" wrapText="1"/>
    </xf>
    <xf numFmtId="0" fontId="94" fillId="849" borderId="0" xfId="0" applyFont="1" applyFill="1" applyAlignment="1">
      <alignment horizontal="center" vertical="center" wrapText="1"/>
    </xf>
    <xf numFmtId="0" fontId="94" fillId="850" borderId="0" xfId="0" applyFont="1" applyFill="1" applyAlignment="1">
      <alignment horizontal="center" vertical="center" wrapText="1"/>
    </xf>
    <xf numFmtId="0" fontId="94" fillId="851" borderId="0" xfId="0" applyFont="1" applyFill="1" applyAlignment="1">
      <alignment horizontal="center" vertical="center" wrapText="1"/>
    </xf>
    <xf numFmtId="0" fontId="94" fillId="852" borderId="0" xfId="0" applyFont="1" applyFill="1" applyAlignment="1">
      <alignment horizontal="center" vertical="center" wrapText="1"/>
    </xf>
    <xf numFmtId="0" fontId="94" fillId="853" borderId="0" xfId="0" applyFont="1" applyFill="1" applyAlignment="1">
      <alignment horizontal="center" vertical="center" wrapText="1"/>
    </xf>
    <xf numFmtId="0" fontId="94" fillId="854" borderId="0" xfId="0" applyFont="1" applyFill="1" applyAlignment="1">
      <alignment horizontal="center" vertical="center" wrapText="1"/>
    </xf>
    <xf numFmtId="0" fontId="94" fillId="855" borderId="0" xfId="0" applyFont="1" applyFill="1" applyAlignment="1">
      <alignment horizontal="center" vertical="center" wrapText="1"/>
    </xf>
    <xf numFmtId="0" fontId="94" fillId="856" borderId="0" xfId="0" applyFont="1" applyFill="1" applyAlignment="1">
      <alignment horizontal="center" vertical="center" wrapText="1"/>
    </xf>
    <xf numFmtId="0" fontId="94" fillId="857" borderId="0" xfId="0" applyFont="1" applyFill="1" applyAlignment="1">
      <alignment horizontal="center" vertical="center" wrapText="1"/>
    </xf>
    <xf numFmtId="0" fontId="94" fillId="858" borderId="0" xfId="0" applyFont="1" applyFill="1" applyAlignment="1">
      <alignment horizontal="center" vertical="center" wrapText="1"/>
    </xf>
    <xf numFmtId="0" fontId="94" fillId="859" borderId="0" xfId="0" applyFont="1" applyFill="1" applyAlignment="1">
      <alignment horizontal="center" vertical="center" wrapText="1"/>
    </xf>
    <xf numFmtId="0" fontId="94" fillId="860" borderId="0" xfId="0" applyFont="1" applyFill="1" applyAlignment="1">
      <alignment horizontal="center" vertical="center" wrapText="1"/>
    </xf>
    <xf numFmtId="0" fontId="94" fillId="861" borderId="0" xfId="0" applyFont="1" applyFill="1" applyAlignment="1">
      <alignment horizontal="center" vertical="center" wrapText="1"/>
    </xf>
    <xf numFmtId="0" fontId="94" fillId="862" borderId="0" xfId="0" applyFont="1" applyFill="1" applyAlignment="1">
      <alignment horizontal="center" vertical="center" wrapText="1"/>
    </xf>
    <xf numFmtId="0" fontId="94" fillId="863" borderId="0" xfId="0" applyFont="1" applyFill="1" applyAlignment="1">
      <alignment horizontal="center" vertical="center" wrapText="1"/>
    </xf>
    <xf numFmtId="0" fontId="94" fillId="864" borderId="0" xfId="0" applyFont="1" applyFill="1" applyAlignment="1">
      <alignment horizontal="center" vertical="center" wrapText="1"/>
    </xf>
    <xf numFmtId="0" fontId="94" fillId="865" borderId="0" xfId="0" applyFont="1" applyFill="1" applyAlignment="1">
      <alignment horizontal="center" vertical="center" wrapText="1"/>
    </xf>
    <xf numFmtId="0" fontId="94" fillId="866" borderId="0" xfId="0" applyFont="1" applyFill="1" applyAlignment="1">
      <alignment horizontal="center" vertical="center" wrapText="1"/>
    </xf>
    <xf numFmtId="0" fontId="94" fillId="867" borderId="0" xfId="0" applyFont="1" applyFill="1" applyAlignment="1">
      <alignment horizontal="center" vertical="center" wrapText="1"/>
    </xf>
    <xf numFmtId="0" fontId="94" fillId="868" borderId="0" xfId="0" applyFont="1" applyFill="1" applyAlignment="1">
      <alignment horizontal="center" vertical="center" wrapText="1"/>
    </xf>
    <xf numFmtId="0" fontId="94" fillId="869" borderId="0" xfId="0" applyFont="1" applyFill="1" applyAlignment="1">
      <alignment horizontal="center" vertical="center" wrapText="1"/>
    </xf>
    <xf numFmtId="0" fontId="94" fillId="870" borderId="0" xfId="0" applyFont="1" applyFill="1" applyAlignment="1">
      <alignment horizontal="center" vertical="center" wrapText="1"/>
    </xf>
    <xf numFmtId="0" fontId="94" fillId="871" borderId="0" xfId="0" applyFont="1" applyFill="1" applyAlignment="1">
      <alignment horizontal="center" vertical="center" wrapText="1"/>
    </xf>
    <xf numFmtId="0" fontId="94" fillId="872" borderId="0" xfId="0" applyFont="1" applyFill="1" applyAlignment="1">
      <alignment horizontal="center" vertical="center" wrapText="1"/>
    </xf>
    <xf numFmtId="0" fontId="94" fillId="873" borderId="0" xfId="0" applyFont="1" applyFill="1" applyAlignment="1">
      <alignment horizontal="center" vertical="center" wrapText="1"/>
    </xf>
    <xf numFmtId="0" fontId="94" fillId="874" borderId="0" xfId="0" applyFont="1" applyFill="1" applyAlignment="1">
      <alignment horizontal="center" vertical="center" wrapText="1"/>
    </xf>
    <xf numFmtId="0" fontId="94" fillId="875" borderId="0" xfId="0" applyFont="1" applyFill="1" applyAlignment="1">
      <alignment horizontal="center" vertical="center" wrapText="1"/>
    </xf>
    <xf numFmtId="0" fontId="94" fillId="876" borderId="0" xfId="0" applyFont="1" applyFill="1" applyAlignment="1">
      <alignment horizontal="center" vertical="center" wrapText="1"/>
    </xf>
    <xf numFmtId="0" fontId="94" fillId="877" borderId="0" xfId="0" applyFont="1" applyFill="1" applyAlignment="1">
      <alignment horizontal="center" vertical="center" wrapText="1"/>
    </xf>
    <xf numFmtId="0" fontId="94" fillId="878" borderId="0" xfId="0" applyFont="1" applyFill="1" applyAlignment="1">
      <alignment horizontal="center" vertical="center" wrapText="1"/>
    </xf>
    <xf numFmtId="0" fontId="94" fillId="879" borderId="0" xfId="0" applyFont="1" applyFill="1" applyAlignment="1">
      <alignment horizontal="center" vertical="center" wrapText="1"/>
    </xf>
    <xf numFmtId="0" fontId="94" fillId="880" borderId="0" xfId="0" applyFont="1" applyFill="1" applyAlignment="1">
      <alignment horizontal="center" vertical="center" wrapText="1"/>
    </xf>
    <xf numFmtId="0" fontId="94" fillId="881" borderId="0" xfId="0" applyFont="1" applyFill="1" applyAlignment="1">
      <alignment horizontal="center" vertical="center" wrapText="1"/>
    </xf>
    <xf numFmtId="0" fontId="94" fillId="882" borderId="0" xfId="0" applyFont="1" applyFill="1" applyAlignment="1">
      <alignment horizontal="center" vertical="center" wrapText="1"/>
    </xf>
    <xf numFmtId="0" fontId="94" fillId="883" borderId="0" xfId="0" applyFont="1" applyFill="1" applyAlignment="1">
      <alignment horizontal="center" vertical="center" wrapText="1"/>
    </xf>
    <xf numFmtId="0" fontId="94" fillId="884" borderId="0" xfId="0" applyFont="1" applyFill="1" applyAlignment="1">
      <alignment horizontal="center" vertical="center" wrapText="1"/>
    </xf>
    <xf numFmtId="0" fontId="94" fillId="885" borderId="0" xfId="0" applyFont="1" applyFill="1" applyAlignment="1">
      <alignment horizontal="center" vertical="center" wrapText="1"/>
    </xf>
    <xf numFmtId="0" fontId="94" fillId="886" borderId="0" xfId="0" applyFont="1" applyFill="1" applyAlignment="1">
      <alignment horizontal="center" vertical="center" wrapText="1"/>
    </xf>
    <xf numFmtId="0" fontId="94" fillId="887" borderId="0" xfId="0" applyFont="1" applyFill="1" applyAlignment="1">
      <alignment horizontal="center" vertical="center" wrapText="1"/>
    </xf>
    <xf numFmtId="0" fontId="94" fillId="888" borderId="0" xfId="0" applyFont="1" applyFill="1" applyAlignment="1">
      <alignment horizontal="center" vertical="center" wrapText="1"/>
    </xf>
    <xf numFmtId="0" fontId="94" fillId="889" borderId="0" xfId="0" applyFont="1" applyFill="1" applyAlignment="1">
      <alignment horizontal="center" vertical="center" wrapText="1"/>
    </xf>
    <xf numFmtId="0" fontId="94" fillId="890" borderId="0" xfId="0" applyFont="1" applyFill="1" applyAlignment="1">
      <alignment horizontal="center" vertical="center" wrapText="1"/>
    </xf>
    <xf numFmtId="0" fontId="94" fillId="891" borderId="0" xfId="0" applyFont="1" applyFill="1" applyAlignment="1">
      <alignment horizontal="center" vertical="center" wrapText="1"/>
    </xf>
    <xf numFmtId="0" fontId="94" fillId="892" borderId="0" xfId="0" applyFont="1" applyFill="1" applyAlignment="1">
      <alignment horizontal="center" vertical="center" wrapText="1"/>
    </xf>
    <xf numFmtId="0" fontId="94" fillId="893" borderId="0" xfId="0" applyFont="1" applyFill="1" applyAlignment="1">
      <alignment horizontal="center" vertical="center" wrapText="1"/>
    </xf>
    <xf numFmtId="0" fontId="94" fillId="894" borderId="0" xfId="0" applyFont="1" applyFill="1" applyAlignment="1">
      <alignment horizontal="center" vertical="center" wrapText="1"/>
    </xf>
    <xf numFmtId="0" fontId="94" fillId="895" borderId="0" xfId="0" applyFont="1" applyFill="1" applyAlignment="1">
      <alignment horizontal="center" vertical="center" wrapText="1"/>
    </xf>
    <xf numFmtId="0" fontId="94" fillId="896" borderId="0" xfId="0" applyFont="1" applyFill="1" applyAlignment="1">
      <alignment horizontal="center" vertical="center" wrapText="1"/>
    </xf>
    <xf numFmtId="0" fontId="94" fillId="897" borderId="0" xfId="0" applyFont="1" applyFill="1" applyAlignment="1">
      <alignment horizontal="center" vertical="center" wrapText="1"/>
    </xf>
    <xf numFmtId="0" fontId="94" fillId="898" borderId="0" xfId="0" applyFont="1" applyFill="1" applyAlignment="1">
      <alignment horizontal="center" vertical="center" wrapText="1"/>
    </xf>
    <xf numFmtId="0" fontId="94" fillId="899" borderId="0" xfId="0" applyFont="1" applyFill="1" applyAlignment="1">
      <alignment horizontal="center" vertical="center" wrapText="1"/>
    </xf>
    <xf numFmtId="0" fontId="94" fillId="900" borderId="0" xfId="0" applyFont="1" applyFill="1" applyAlignment="1">
      <alignment horizontal="center" vertical="center" wrapText="1"/>
    </xf>
    <xf numFmtId="0" fontId="94" fillId="901" borderId="0" xfId="0" applyFont="1" applyFill="1" applyAlignment="1">
      <alignment horizontal="center" vertical="center" wrapText="1"/>
    </xf>
    <xf numFmtId="0" fontId="94" fillId="902" borderId="0" xfId="0" applyFont="1" applyFill="1" applyAlignment="1">
      <alignment horizontal="center" vertical="center" wrapText="1"/>
    </xf>
    <xf numFmtId="0" fontId="94" fillId="903" borderId="0" xfId="0" applyFont="1" applyFill="1" applyAlignment="1">
      <alignment horizontal="center" vertical="center" wrapText="1"/>
    </xf>
    <xf numFmtId="0" fontId="94" fillId="904" borderId="0" xfId="0" applyFont="1" applyFill="1" applyAlignment="1">
      <alignment horizontal="center" vertical="center" wrapText="1"/>
    </xf>
    <xf numFmtId="0" fontId="94" fillId="905" borderId="0" xfId="0" applyFont="1" applyFill="1" applyAlignment="1">
      <alignment horizontal="center" vertical="center" wrapText="1"/>
    </xf>
    <xf numFmtId="0" fontId="94" fillId="906" borderId="0" xfId="0" applyFont="1" applyFill="1" applyAlignment="1">
      <alignment horizontal="center" vertical="center" wrapText="1"/>
    </xf>
    <xf numFmtId="0" fontId="94" fillId="907" borderId="0" xfId="0" applyFont="1" applyFill="1" applyAlignment="1">
      <alignment horizontal="center" vertical="center" wrapText="1"/>
    </xf>
    <xf numFmtId="0" fontId="94" fillId="908" borderId="0" xfId="0" applyFont="1" applyFill="1" applyAlignment="1">
      <alignment horizontal="center" vertical="center" wrapText="1"/>
    </xf>
    <xf numFmtId="0" fontId="94" fillId="909" borderId="0" xfId="0" applyFont="1" applyFill="1" applyAlignment="1">
      <alignment horizontal="center" vertical="center" wrapText="1"/>
    </xf>
    <xf numFmtId="0" fontId="94" fillId="910" borderId="0" xfId="0" applyFont="1" applyFill="1" applyAlignment="1">
      <alignment horizontal="center" vertical="center" wrapText="1"/>
    </xf>
    <xf numFmtId="0" fontId="94" fillId="911" borderId="0" xfId="0" applyFont="1" applyFill="1" applyAlignment="1">
      <alignment horizontal="center" vertical="center" wrapText="1"/>
    </xf>
    <xf numFmtId="0" fontId="94" fillId="912" borderId="0" xfId="0" applyFont="1" applyFill="1" applyAlignment="1">
      <alignment horizontal="center" vertical="center" wrapText="1"/>
    </xf>
    <xf numFmtId="0" fontId="94" fillId="913" borderId="0" xfId="0" applyFont="1" applyFill="1" applyAlignment="1">
      <alignment horizontal="center" vertical="center" wrapText="1"/>
    </xf>
    <xf numFmtId="0" fontId="94" fillId="914" borderId="0" xfId="0" applyFont="1" applyFill="1" applyAlignment="1">
      <alignment horizontal="center" vertical="center" wrapText="1"/>
    </xf>
    <xf numFmtId="0" fontId="94" fillId="915" borderId="0" xfId="0" applyFont="1" applyFill="1" applyAlignment="1">
      <alignment horizontal="center" vertical="center" wrapText="1"/>
    </xf>
    <xf numFmtId="0" fontId="94" fillId="916" borderId="0" xfId="0" applyFont="1" applyFill="1" applyAlignment="1">
      <alignment horizontal="center" vertical="center" wrapText="1"/>
    </xf>
    <xf numFmtId="0" fontId="94" fillId="917" borderId="0" xfId="0" applyFont="1" applyFill="1" applyAlignment="1">
      <alignment horizontal="center" vertical="center" wrapText="1"/>
    </xf>
    <xf numFmtId="0" fontId="94" fillId="918" borderId="0" xfId="0" applyFont="1" applyFill="1" applyAlignment="1">
      <alignment horizontal="center" vertical="center" wrapText="1"/>
    </xf>
    <xf numFmtId="0" fontId="94" fillId="919" borderId="0" xfId="0" applyFont="1" applyFill="1" applyAlignment="1">
      <alignment horizontal="center" vertical="center" wrapText="1"/>
    </xf>
    <xf numFmtId="0" fontId="94" fillId="920" borderId="0" xfId="0" applyFont="1" applyFill="1" applyAlignment="1">
      <alignment horizontal="center" vertical="center" wrapText="1"/>
    </xf>
    <xf numFmtId="0" fontId="94" fillId="921" borderId="0" xfId="0" applyFont="1" applyFill="1" applyAlignment="1">
      <alignment horizontal="center" vertical="center" wrapText="1"/>
    </xf>
    <xf numFmtId="0" fontId="94" fillId="922" borderId="0" xfId="0" applyFont="1" applyFill="1" applyAlignment="1">
      <alignment horizontal="center" vertical="center" wrapText="1"/>
    </xf>
    <xf numFmtId="0" fontId="94" fillId="923" borderId="0" xfId="0" applyFont="1" applyFill="1" applyAlignment="1">
      <alignment horizontal="center" vertical="center" wrapText="1"/>
    </xf>
    <xf numFmtId="0" fontId="94" fillId="924" borderId="0" xfId="0" applyFont="1" applyFill="1" applyAlignment="1">
      <alignment horizontal="center" vertical="center" wrapText="1"/>
    </xf>
    <xf numFmtId="0" fontId="94" fillId="925" borderId="0" xfId="0" applyFont="1" applyFill="1" applyAlignment="1">
      <alignment horizontal="center" vertical="center" wrapText="1"/>
    </xf>
    <xf numFmtId="0" fontId="94" fillId="926" borderId="0" xfId="0" applyFont="1" applyFill="1" applyAlignment="1">
      <alignment horizontal="center" vertical="center" wrapText="1"/>
    </xf>
    <xf numFmtId="0" fontId="94" fillId="927" borderId="0" xfId="0" applyFont="1" applyFill="1" applyAlignment="1">
      <alignment horizontal="center" vertical="center" wrapText="1"/>
    </xf>
    <xf numFmtId="0" fontId="94" fillId="20" borderId="0" xfId="0" applyFont="1" applyFill="1" applyAlignment="1">
      <alignment horizontal="center" vertical="center" wrapText="1"/>
    </xf>
    <xf numFmtId="0" fontId="94" fillId="928" borderId="0" xfId="0" applyFont="1" applyFill="1" applyAlignment="1">
      <alignment horizontal="center" vertical="center" wrapText="1"/>
    </xf>
    <xf numFmtId="0" fontId="94" fillId="929" borderId="0" xfId="0" applyFont="1" applyFill="1" applyAlignment="1">
      <alignment horizontal="center" vertical="center" wrapText="1"/>
    </xf>
    <xf numFmtId="0" fontId="94" fillId="930" borderId="0" xfId="0" applyFont="1" applyFill="1" applyAlignment="1">
      <alignment horizontal="center" vertical="center" wrapText="1"/>
    </xf>
    <xf numFmtId="0" fontId="94" fillId="931" borderId="0" xfId="0" applyFont="1" applyFill="1" applyAlignment="1">
      <alignment horizontal="center" vertical="center" wrapText="1"/>
    </xf>
    <xf numFmtId="0" fontId="94" fillId="932" borderId="0" xfId="0" applyFont="1" applyFill="1" applyAlignment="1">
      <alignment horizontal="center" vertical="center" wrapText="1"/>
    </xf>
    <xf numFmtId="0" fontId="94" fillId="933" borderId="0" xfId="0" applyFont="1" applyFill="1" applyAlignment="1">
      <alignment horizontal="center" vertical="center" wrapText="1"/>
    </xf>
    <xf numFmtId="0" fontId="94" fillId="934" borderId="0" xfId="0" applyFont="1" applyFill="1" applyAlignment="1">
      <alignment horizontal="center" vertical="center" wrapText="1"/>
    </xf>
    <xf numFmtId="0" fontId="94" fillId="935" borderId="0" xfId="0" applyFont="1" applyFill="1" applyAlignment="1">
      <alignment horizontal="center" vertical="center" wrapText="1"/>
    </xf>
    <xf numFmtId="0" fontId="94" fillId="936" borderId="0" xfId="0" applyFont="1" applyFill="1" applyAlignment="1">
      <alignment horizontal="center" vertical="center" wrapText="1"/>
    </xf>
    <xf numFmtId="0" fontId="94" fillId="937" borderId="0" xfId="0" applyFont="1" applyFill="1" applyAlignment="1">
      <alignment horizontal="center" vertical="center" wrapText="1"/>
    </xf>
    <xf numFmtId="0" fontId="94" fillId="938" borderId="0" xfId="0" applyFont="1" applyFill="1" applyAlignment="1">
      <alignment horizontal="center" vertical="center" wrapText="1"/>
    </xf>
    <xf numFmtId="0" fontId="94" fillId="939" borderId="0" xfId="0" applyFont="1" applyFill="1" applyAlignment="1">
      <alignment horizontal="center" vertical="center" wrapText="1"/>
    </xf>
    <xf numFmtId="0" fontId="94" fillId="940" borderId="0" xfId="0" applyFont="1" applyFill="1" applyAlignment="1">
      <alignment horizontal="center" vertical="center" wrapText="1"/>
    </xf>
    <xf numFmtId="0" fontId="94" fillId="941" borderId="0" xfId="0" applyFont="1" applyFill="1" applyAlignment="1">
      <alignment horizontal="center" vertical="center" wrapText="1"/>
    </xf>
    <xf numFmtId="0" fontId="94" fillId="942" borderId="0" xfId="0" applyFont="1" applyFill="1" applyAlignment="1">
      <alignment horizontal="center" vertical="center" wrapText="1"/>
    </xf>
    <xf numFmtId="0" fontId="94" fillId="943" borderId="0" xfId="0" applyFont="1" applyFill="1" applyAlignment="1">
      <alignment horizontal="center" vertical="center" wrapText="1"/>
    </xf>
    <xf numFmtId="0" fontId="94" fillId="944" borderId="0" xfId="0" applyFont="1" applyFill="1" applyAlignment="1">
      <alignment horizontal="center" vertical="center" wrapText="1"/>
    </xf>
    <xf numFmtId="0" fontId="94" fillId="945" borderId="0" xfId="0" applyFont="1" applyFill="1" applyAlignment="1">
      <alignment horizontal="center" vertical="center" wrapText="1"/>
    </xf>
    <xf numFmtId="0" fontId="94" fillId="946" borderId="0" xfId="0" applyFont="1" applyFill="1" applyAlignment="1">
      <alignment horizontal="center" vertical="center" wrapText="1"/>
    </xf>
    <xf numFmtId="0" fontId="94" fillId="947" borderId="0" xfId="0" applyFont="1" applyFill="1" applyAlignment="1">
      <alignment horizontal="center" vertical="center" wrapText="1"/>
    </xf>
    <xf numFmtId="0" fontId="94" fillId="948" borderId="0" xfId="0" applyFont="1" applyFill="1" applyAlignment="1">
      <alignment horizontal="center" vertical="center" wrapText="1"/>
    </xf>
    <xf numFmtId="0" fontId="94" fillId="949" borderId="0" xfId="0" applyFont="1" applyFill="1" applyAlignment="1">
      <alignment horizontal="center" vertical="center" wrapText="1"/>
    </xf>
    <xf numFmtId="0" fontId="94" fillId="950" borderId="0" xfId="0" applyFont="1" applyFill="1" applyAlignment="1">
      <alignment horizontal="center" vertical="center" wrapText="1"/>
    </xf>
    <xf numFmtId="0" fontId="94" fillId="951" borderId="0" xfId="0" applyFont="1" applyFill="1" applyAlignment="1">
      <alignment horizontal="center" vertical="center" wrapText="1"/>
    </xf>
    <xf numFmtId="0" fontId="94" fillId="952" borderId="0" xfId="0" applyFont="1" applyFill="1" applyAlignment="1">
      <alignment horizontal="center" vertical="center" wrapText="1"/>
    </xf>
    <xf numFmtId="0" fontId="94" fillId="953" borderId="0" xfId="0" applyFont="1" applyFill="1" applyAlignment="1">
      <alignment horizontal="center" vertical="center" wrapText="1"/>
    </xf>
    <xf numFmtId="0" fontId="94" fillId="954" borderId="0" xfId="0" applyFont="1" applyFill="1" applyAlignment="1">
      <alignment horizontal="center" vertical="center" wrapText="1"/>
    </xf>
    <xf numFmtId="0" fontId="94" fillId="955" borderId="0" xfId="0" applyFont="1" applyFill="1" applyAlignment="1">
      <alignment horizontal="center" vertical="center" wrapText="1"/>
    </xf>
    <xf numFmtId="0" fontId="94" fillId="956" borderId="0" xfId="0" applyFont="1" applyFill="1" applyAlignment="1">
      <alignment horizontal="center" vertical="center" wrapText="1"/>
    </xf>
    <xf numFmtId="0" fontId="94" fillId="957" borderId="0" xfId="0" applyFont="1" applyFill="1" applyAlignment="1">
      <alignment horizontal="center" vertical="center" wrapText="1"/>
    </xf>
    <xf numFmtId="0" fontId="94" fillId="958" borderId="0" xfId="0" applyFont="1" applyFill="1" applyAlignment="1">
      <alignment horizontal="center" vertical="center" wrapText="1"/>
    </xf>
    <xf numFmtId="0" fontId="94" fillId="959" borderId="0" xfId="0" applyFont="1" applyFill="1" applyAlignment="1">
      <alignment horizontal="center" vertical="center" wrapText="1"/>
    </xf>
    <xf numFmtId="0" fontId="94" fillId="960" borderId="0" xfId="0" applyFont="1" applyFill="1" applyAlignment="1">
      <alignment horizontal="center" vertical="center" wrapText="1"/>
    </xf>
    <xf numFmtId="0" fontId="94" fillId="961" borderId="0" xfId="0" applyFont="1" applyFill="1" applyAlignment="1">
      <alignment horizontal="center" vertical="center" wrapText="1"/>
    </xf>
    <xf numFmtId="0" fontId="94" fillId="962" borderId="0" xfId="0" applyFont="1" applyFill="1" applyAlignment="1">
      <alignment horizontal="center" vertical="center" wrapText="1"/>
    </xf>
    <xf numFmtId="0" fontId="94" fillId="963" borderId="0" xfId="0" applyFont="1" applyFill="1" applyAlignment="1">
      <alignment horizontal="center" vertical="center" wrapText="1"/>
    </xf>
    <xf numFmtId="0" fontId="94" fillId="964" borderId="0" xfId="0" applyFont="1" applyFill="1" applyAlignment="1">
      <alignment horizontal="center" vertical="center" wrapText="1"/>
    </xf>
    <xf numFmtId="0" fontId="94" fillId="965" borderId="0" xfId="0" applyFont="1" applyFill="1" applyAlignment="1">
      <alignment horizontal="center" vertical="center" wrapText="1"/>
    </xf>
    <xf numFmtId="0" fontId="94" fillId="966" borderId="0" xfId="0" applyFont="1" applyFill="1" applyAlignment="1">
      <alignment horizontal="center" vertical="center" wrapText="1"/>
    </xf>
    <xf numFmtId="0" fontId="94" fillId="967" borderId="0" xfId="0" applyFont="1" applyFill="1" applyAlignment="1">
      <alignment horizontal="center" vertical="center" wrapText="1"/>
    </xf>
    <xf numFmtId="0" fontId="94" fillId="968" borderId="0" xfId="0" applyFont="1" applyFill="1" applyAlignment="1">
      <alignment horizontal="center" vertical="center" wrapText="1"/>
    </xf>
    <xf numFmtId="0" fontId="94" fillId="969" borderId="0" xfId="0" applyFont="1" applyFill="1" applyAlignment="1">
      <alignment horizontal="center" vertical="center" wrapText="1"/>
    </xf>
    <xf numFmtId="0" fontId="94" fillId="970" borderId="0" xfId="0" applyFont="1" applyFill="1" applyAlignment="1">
      <alignment horizontal="center" vertical="center" wrapText="1"/>
    </xf>
    <xf numFmtId="0" fontId="94" fillId="971" borderId="0" xfId="0" applyFont="1" applyFill="1" applyAlignment="1">
      <alignment horizontal="center" vertical="center" wrapText="1"/>
    </xf>
    <xf numFmtId="0" fontId="94" fillId="972" borderId="0" xfId="0" applyFont="1" applyFill="1" applyAlignment="1">
      <alignment horizontal="center" vertical="center" wrapText="1"/>
    </xf>
    <xf numFmtId="0" fontId="94" fillId="973" borderId="0" xfId="0" applyFont="1" applyFill="1" applyAlignment="1">
      <alignment horizontal="center" vertical="center" wrapText="1"/>
    </xf>
    <xf numFmtId="0" fontId="94" fillId="974" borderId="0" xfId="0" applyFont="1" applyFill="1" applyAlignment="1">
      <alignment horizontal="center" vertical="center" wrapText="1"/>
    </xf>
    <xf numFmtId="0" fontId="94" fillId="975" borderId="0" xfId="0" applyFont="1" applyFill="1" applyAlignment="1">
      <alignment horizontal="center" vertical="center" wrapText="1"/>
    </xf>
    <xf numFmtId="0" fontId="94" fillId="976" borderId="0" xfId="0" applyFont="1" applyFill="1" applyAlignment="1">
      <alignment horizontal="center" vertical="center" wrapText="1"/>
    </xf>
    <xf numFmtId="0" fontId="94" fillId="977" borderId="0" xfId="0" applyFont="1" applyFill="1" applyAlignment="1">
      <alignment horizontal="center" vertical="center" wrapText="1"/>
    </xf>
    <xf numFmtId="0" fontId="94" fillId="978" borderId="0" xfId="0" applyFont="1" applyFill="1" applyAlignment="1">
      <alignment horizontal="center" vertical="center" wrapText="1"/>
    </xf>
    <xf numFmtId="0" fontId="94" fillId="979" borderId="0" xfId="0" applyFont="1" applyFill="1" applyAlignment="1">
      <alignment horizontal="center" vertical="center" wrapText="1"/>
    </xf>
    <xf numFmtId="0" fontId="94" fillId="980" borderId="0" xfId="0" applyFont="1" applyFill="1" applyAlignment="1">
      <alignment horizontal="center" vertical="center" wrapText="1"/>
    </xf>
    <xf numFmtId="0" fontId="94" fillId="981" borderId="0" xfId="0" applyFont="1" applyFill="1" applyAlignment="1">
      <alignment horizontal="center" vertical="center" wrapText="1"/>
    </xf>
    <xf numFmtId="0" fontId="94" fillId="982" borderId="0" xfId="0" applyFont="1" applyFill="1" applyAlignment="1">
      <alignment horizontal="center" vertical="center" wrapText="1"/>
    </xf>
    <xf numFmtId="0" fontId="94" fillId="12" borderId="0" xfId="0" applyFont="1" applyFill="1" applyAlignment="1">
      <alignment horizontal="center" vertical="center" wrapText="1"/>
    </xf>
    <xf numFmtId="0" fontId="94" fillId="983" borderId="0" xfId="0" applyFont="1" applyFill="1" applyAlignment="1">
      <alignment horizontal="center" vertical="center" wrapText="1"/>
    </xf>
    <xf numFmtId="0" fontId="94" fillId="984" borderId="0" xfId="0" applyFont="1" applyFill="1" applyAlignment="1">
      <alignment horizontal="center" vertical="center" wrapText="1"/>
    </xf>
    <xf numFmtId="0" fontId="94" fillId="985" borderId="0" xfId="0" applyFont="1" applyFill="1" applyAlignment="1">
      <alignment horizontal="center" vertical="center" wrapText="1"/>
    </xf>
    <xf numFmtId="0" fontId="94" fillId="986" borderId="0" xfId="0" applyFont="1" applyFill="1" applyAlignment="1">
      <alignment horizontal="center" vertical="center" wrapText="1"/>
    </xf>
    <xf numFmtId="0" fontId="94" fillId="987" borderId="0" xfId="0" applyFont="1" applyFill="1" applyAlignment="1">
      <alignment horizontal="center" vertical="center" wrapText="1"/>
    </xf>
    <xf numFmtId="0" fontId="94" fillId="988" borderId="0" xfId="0" applyFont="1" applyFill="1" applyAlignment="1">
      <alignment horizontal="center" vertical="center" wrapText="1"/>
    </xf>
    <xf numFmtId="0" fontId="94" fillId="989" borderId="0" xfId="0" applyFont="1" applyFill="1" applyAlignment="1">
      <alignment horizontal="center" vertical="center" wrapText="1"/>
    </xf>
    <xf numFmtId="0" fontId="94" fillId="990" borderId="0" xfId="0" applyFont="1" applyFill="1" applyAlignment="1">
      <alignment horizontal="center" vertical="center" wrapText="1"/>
    </xf>
    <xf numFmtId="0" fontId="94" fillId="991" borderId="0" xfId="0" applyFont="1" applyFill="1" applyAlignment="1">
      <alignment horizontal="center" vertical="center" wrapText="1"/>
    </xf>
    <xf numFmtId="0" fontId="94" fillId="992" borderId="0" xfId="0" applyFont="1" applyFill="1" applyAlignment="1">
      <alignment horizontal="center" vertical="center" wrapText="1"/>
    </xf>
    <xf numFmtId="0" fontId="94" fillId="993" borderId="0" xfId="0" applyFont="1" applyFill="1" applyAlignment="1">
      <alignment horizontal="center" vertical="center" wrapText="1"/>
    </xf>
    <xf numFmtId="0" fontId="94" fillId="994" borderId="0" xfId="0" applyFont="1" applyFill="1" applyAlignment="1">
      <alignment horizontal="center" vertical="center" wrapText="1"/>
    </xf>
    <xf numFmtId="0" fontId="94" fillId="995" borderId="0" xfId="0" applyFont="1" applyFill="1" applyAlignment="1">
      <alignment horizontal="center" vertical="center" wrapText="1"/>
    </xf>
    <xf numFmtId="0" fontId="94" fillId="996" borderId="0" xfId="0" applyFont="1" applyFill="1" applyAlignment="1">
      <alignment horizontal="center" vertical="center" wrapText="1"/>
    </xf>
    <xf numFmtId="0" fontId="94" fillId="997" borderId="0" xfId="0" applyFont="1" applyFill="1" applyAlignment="1">
      <alignment horizontal="center" vertical="center" wrapText="1"/>
    </xf>
    <xf numFmtId="0" fontId="94" fillId="998" borderId="0" xfId="0" applyFont="1" applyFill="1" applyAlignment="1">
      <alignment horizontal="center" vertical="center" wrapText="1"/>
    </xf>
    <xf numFmtId="0" fontId="94" fillId="999" borderId="0" xfId="0" applyFont="1" applyFill="1" applyAlignment="1">
      <alignment horizontal="center" vertical="center" wrapText="1"/>
    </xf>
    <xf numFmtId="0" fontId="94" fillId="1000" borderId="0" xfId="0" applyFont="1" applyFill="1" applyAlignment="1">
      <alignment horizontal="center" vertical="center" wrapText="1"/>
    </xf>
    <xf numFmtId="0" fontId="94" fillId="1001" borderId="0" xfId="0" applyFont="1" applyFill="1" applyAlignment="1">
      <alignment horizontal="center" vertical="center" wrapText="1"/>
    </xf>
    <xf numFmtId="0" fontId="94" fillId="1002" borderId="0" xfId="0" applyFont="1" applyFill="1" applyAlignment="1">
      <alignment horizontal="center" vertical="center" wrapText="1"/>
    </xf>
    <xf numFmtId="0" fontId="94" fillId="1003" borderId="0" xfId="0" applyFont="1" applyFill="1" applyAlignment="1">
      <alignment horizontal="center" vertical="center" wrapText="1"/>
    </xf>
    <xf numFmtId="0" fontId="94" fillId="1004" borderId="0" xfId="0" applyFont="1" applyFill="1" applyAlignment="1">
      <alignment horizontal="center" vertical="center" wrapText="1"/>
    </xf>
    <xf numFmtId="0" fontId="94" fillId="1005" borderId="0" xfId="0" applyFont="1" applyFill="1" applyAlignment="1">
      <alignment horizontal="center" vertical="center" wrapText="1"/>
    </xf>
    <xf numFmtId="0" fontId="94" fillId="1006" borderId="0" xfId="0" applyFont="1" applyFill="1" applyAlignment="1">
      <alignment horizontal="center" vertical="center" wrapText="1"/>
    </xf>
    <xf numFmtId="0" fontId="94" fillId="1008" borderId="0" xfId="0" applyFont="1" applyFill="1" applyAlignment="1">
      <alignment horizontal="center" vertical="center" wrapText="1"/>
    </xf>
    <xf numFmtId="0" fontId="94" fillId="1009" borderId="0" xfId="0" applyFont="1" applyFill="1" applyAlignment="1">
      <alignment horizontal="center" vertical="center" wrapText="1"/>
    </xf>
    <xf numFmtId="0" fontId="94" fillId="1010" borderId="0" xfId="0" applyFont="1" applyFill="1" applyAlignment="1">
      <alignment horizontal="center" vertical="center" wrapText="1"/>
    </xf>
    <xf numFmtId="0" fontId="94" fillId="1011" borderId="0" xfId="0" applyFont="1" applyFill="1" applyAlignment="1">
      <alignment horizontal="center" vertical="center" wrapText="1"/>
    </xf>
    <xf numFmtId="0" fontId="94" fillId="1012" borderId="0" xfId="0" applyFont="1" applyFill="1" applyAlignment="1">
      <alignment horizontal="center" vertical="center" wrapText="1"/>
    </xf>
    <xf numFmtId="0" fontId="94" fillId="1013" borderId="0" xfId="0" applyFont="1" applyFill="1" applyAlignment="1">
      <alignment horizontal="center" vertical="center" wrapText="1"/>
    </xf>
    <xf numFmtId="0" fontId="94" fillId="1014" borderId="0" xfId="0" applyFont="1" applyFill="1" applyAlignment="1">
      <alignment horizontal="center" vertical="center" wrapText="1"/>
    </xf>
    <xf numFmtId="0" fontId="94" fillId="1015" borderId="0" xfId="0" applyFont="1" applyFill="1" applyAlignment="1">
      <alignment horizontal="center" vertical="center" wrapText="1"/>
    </xf>
    <xf numFmtId="0" fontId="94" fillId="1016" borderId="0" xfId="0" applyFont="1" applyFill="1" applyAlignment="1">
      <alignment horizontal="center" vertical="center" wrapText="1"/>
    </xf>
    <xf numFmtId="0" fontId="94" fillId="1017" borderId="0" xfId="0" applyFont="1" applyFill="1" applyAlignment="1">
      <alignment horizontal="center" vertical="center" wrapText="1"/>
    </xf>
    <xf numFmtId="0" fontId="94" fillId="1018" borderId="0" xfId="0" applyFont="1" applyFill="1" applyAlignment="1">
      <alignment horizontal="center" vertical="center" wrapText="1"/>
    </xf>
    <xf numFmtId="0" fontId="94" fillId="1019" borderId="0" xfId="0" applyFont="1" applyFill="1" applyAlignment="1">
      <alignment horizontal="center" vertical="center" wrapText="1"/>
    </xf>
    <xf numFmtId="0" fontId="94" fillId="1020" borderId="0" xfId="0" applyFont="1" applyFill="1" applyAlignment="1">
      <alignment horizontal="center" vertical="center" wrapText="1"/>
    </xf>
    <xf numFmtId="0" fontId="94" fillId="1021" borderId="0" xfId="0" applyFont="1" applyFill="1" applyAlignment="1">
      <alignment horizontal="center" vertical="center" wrapText="1"/>
    </xf>
    <xf numFmtId="0" fontId="94" fillId="1022" borderId="0" xfId="0" applyFont="1" applyFill="1" applyAlignment="1">
      <alignment horizontal="center" vertical="center" wrapText="1"/>
    </xf>
    <xf numFmtId="0" fontId="94" fillId="1023" borderId="0" xfId="0" applyFont="1" applyFill="1" applyAlignment="1">
      <alignment horizontal="center" vertical="center" wrapText="1"/>
    </xf>
    <xf numFmtId="0" fontId="94" fillId="1024" borderId="0" xfId="0" applyFont="1" applyFill="1" applyAlignment="1">
      <alignment horizontal="center" vertical="center" wrapText="1"/>
    </xf>
    <xf numFmtId="0" fontId="94" fillId="1025" borderId="0" xfId="0" applyFont="1" applyFill="1" applyAlignment="1">
      <alignment horizontal="center" vertical="center" wrapText="1"/>
    </xf>
    <xf numFmtId="0" fontId="94" fillId="1026" borderId="0" xfId="0" applyFont="1" applyFill="1" applyAlignment="1">
      <alignment horizontal="center" vertical="center" wrapText="1"/>
    </xf>
    <xf numFmtId="0" fontId="94" fillId="1027" borderId="0" xfId="0" applyFont="1" applyFill="1" applyAlignment="1">
      <alignment horizontal="center" vertical="center" wrapText="1"/>
    </xf>
    <xf numFmtId="0" fontId="94" fillId="1028" borderId="0" xfId="0" applyFont="1" applyFill="1" applyAlignment="1">
      <alignment horizontal="center" vertical="center" wrapText="1"/>
    </xf>
    <xf numFmtId="0" fontId="94" fillId="1029" borderId="0" xfId="0" applyFont="1" applyFill="1" applyAlignment="1">
      <alignment horizontal="center" vertical="center" wrapText="1"/>
    </xf>
    <xf numFmtId="0" fontId="94" fillId="1030" borderId="0" xfId="0" applyFont="1" applyFill="1" applyAlignment="1">
      <alignment horizontal="center" vertical="center" wrapText="1"/>
    </xf>
    <xf numFmtId="0" fontId="94" fillId="1031" borderId="0" xfId="0" applyFont="1" applyFill="1" applyAlignment="1">
      <alignment horizontal="center" vertical="center" wrapText="1"/>
    </xf>
    <xf numFmtId="0" fontId="94" fillId="1032" borderId="0" xfId="0" applyFont="1" applyFill="1" applyAlignment="1">
      <alignment horizontal="center" vertical="center" wrapText="1"/>
    </xf>
    <xf numFmtId="0" fontId="94" fillId="1033" borderId="0" xfId="0" applyFont="1" applyFill="1" applyAlignment="1">
      <alignment horizontal="center" vertical="center" wrapText="1"/>
    </xf>
    <xf numFmtId="0" fontId="94" fillId="1034" borderId="0" xfId="0" applyFont="1" applyFill="1" applyAlignment="1">
      <alignment horizontal="center" vertical="center" wrapText="1"/>
    </xf>
    <xf numFmtId="0" fontId="94" fillId="1035" borderId="0" xfId="0" applyFont="1" applyFill="1" applyAlignment="1">
      <alignment horizontal="center" vertical="center" wrapText="1"/>
    </xf>
    <xf numFmtId="0" fontId="94" fillId="1036" borderId="0" xfId="0" applyFont="1" applyFill="1" applyAlignment="1">
      <alignment horizontal="center" vertical="center" wrapText="1"/>
    </xf>
    <xf numFmtId="0" fontId="94" fillId="1037" borderId="0" xfId="0" applyFont="1" applyFill="1" applyAlignment="1">
      <alignment horizontal="center" vertical="center" wrapText="1"/>
    </xf>
    <xf numFmtId="0" fontId="94" fillId="1038" borderId="0" xfId="0" applyFont="1" applyFill="1" applyAlignment="1">
      <alignment horizontal="center" vertical="center" wrapText="1"/>
    </xf>
    <xf numFmtId="0" fontId="94" fillId="1039" borderId="0" xfId="0" applyFont="1" applyFill="1" applyAlignment="1">
      <alignment horizontal="center" vertical="center" wrapText="1"/>
    </xf>
    <xf numFmtId="0" fontId="94" fillId="1040" borderId="0" xfId="0" applyFont="1" applyFill="1" applyAlignment="1">
      <alignment horizontal="center" vertical="center" wrapText="1"/>
    </xf>
    <xf numFmtId="0" fontId="94" fillId="1041" borderId="0" xfId="0" applyFont="1" applyFill="1" applyAlignment="1">
      <alignment horizontal="center" vertical="center" wrapText="1"/>
    </xf>
    <xf numFmtId="0" fontId="94" fillId="1042" borderId="0" xfId="0" applyFont="1" applyFill="1" applyAlignment="1">
      <alignment horizontal="center" vertical="center" wrapText="1"/>
    </xf>
    <xf numFmtId="0" fontId="94" fillId="1043" borderId="0" xfId="0" applyFont="1" applyFill="1" applyAlignment="1">
      <alignment horizontal="center" vertical="center" wrapText="1"/>
    </xf>
    <xf numFmtId="0" fontId="94" fillId="15" borderId="0" xfId="0" applyFont="1" applyFill="1" applyAlignment="1">
      <alignment horizontal="center" vertical="center" wrapText="1"/>
    </xf>
    <xf numFmtId="0" fontId="94" fillId="1044" borderId="0" xfId="0" applyFont="1" applyFill="1" applyAlignment="1">
      <alignment horizontal="center" vertical="center" wrapText="1"/>
    </xf>
    <xf numFmtId="0" fontId="94" fillId="1045" borderId="0" xfId="0" applyFont="1" applyFill="1" applyAlignment="1">
      <alignment horizontal="center" vertical="center" wrapText="1"/>
    </xf>
    <xf numFmtId="0" fontId="94" fillId="1046" borderId="0" xfId="0" applyFont="1" applyFill="1" applyAlignment="1">
      <alignment horizontal="center" vertical="center" wrapText="1"/>
    </xf>
    <xf numFmtId="0" fontId="94" fillId="1047" borderId="0" xfId="0" applyFont="1" applyFill="1" applyAlignment="1">
      <alignment horizontal="center" vertical="center" wrapText="1"/>
    </xf>
    <xf numFmtId="0" fontId="94" fillId="1048" borderId="0" xfId="0" applyFont="1" applyFill="1" applyAlignment="1">
      <alignment horizontal="center" vertical="center" wrapText="1"/>
    </xf>
    <xf numFmtId="0" fontId="94" fillId="1049" borderId="0" xfId="0" applyFont="1" applyFill="1" applyAlignment="1">
      <alignment horizontal="center" vertical="center" wrapText="1"/>
    </xf>
    <xf numFmtId="0" fontId="94" fillId="1050" borderId="0" xfId="0" applyFont="1" applyFill="1" applyAlignment="1">
      <alignment horizontal="center" vertical="center" wrapText="1"/>
    </xf>
    <xf numFmtId="0" fontId="94" fillId="1051" borderId="0" xfId="0" applyFont="1" applyFill="1" applyAlignment="1">
      <alignment horizontal="center" vertical="center" wrapText="1"/>
    </xf>
    <xf numFmtId="0" fontId="94" fillId="1052" borderId="0" xfId="0" applyFont="1" applyFill="1" applyAlignment="1">
      <alignment horizontal="center" vertical="center" wrapText="1"/>
    </xf>
    <xf numFmtId="0" fontId="94" fillId="1053" borderId="0" xfId="0" applyFont="1" applyFill="1" applyAlignment="1">
      <alignment horizontal="center" vertical="center" wrapText="1"/>
    </xf>
    <xf numFmtId="0" fontId="94" fillId="1054" borderId="0" xfId="0" applyFont="1" applyFill="1" applyAlignment="1">
      <alignment horizontal="center" vertical="center" wrapText="1"/>
    </xf>
    <xf numFmtId="0" fontId="94" fillId="1055" borderId="0" xfId="0" applyFont="1" applyFill="1" applyAlignment="1">
      <alignment horizontal="center" vertical="center" wrapText="1"/>
    </xf>
    <xf numFmtId="0" fontId="94" fillId="1056" borderId="0" xfId="0" applyFont="1" applyFill="1" applyAlignment="1">
      <alignment horizontal="center" vertical="center" wrapText="1"/>
    </xf>
    <xf numFmtId="0" fontId="94" fillId="1057" borderId="0" xfId="0" applyFont="1" applyFill="1" applyAlignment="1">
      <alignment horizontal="center" vertical="center" wrapText="1"/>
    </xf>
    <xf numFmtId="0" fontId="94" fillId="1058" borderId="0" xfId="0" applyFont="1" applyFill="1" applyAlignment="1">
      <alignment horizontal="center" vertical="center" wrapText="1"/>
    </xf>
    <xf numFmtId="0" fontId="94" fillId="1059" borderId="0" xfId="0" applyFont="1" applyFill="1" applyAlignment="1">
      <alignment horizontal="center" vertical="center" wrapText="1"/>
    </xf>
    <xf numFmtId="0" fontId="94" fillId="1060" borderId="0" xfId="0" applyFont="1" applyFill="1" applyAlignment="1">
      <alignment horizontal="center" vertical="center" wrapText="1"/>
    </xf>
    <xf numFmtId="0" fontId="94" fillId="1061" borderId="0" xfId="0" applyFont="1" applyFill="1" applyAlignment="1">
      <alignment horizontal="center" vertical="center" wrapText="1"/>
    </xf>
    <xf numFmtId="0" fontId="94" fillId="1062" borderId="0" xfId="0" applyFont="1" applyFill="1" applyAlignment="1">
      <alignment horizontal="center" vertical="center" wrapText="1"/>
    </xf>
    <xf numFmtId="0" fontId="94" fillId="1063" borderId="0" xfId="0" applyFont="1" applyFill="1" applyAlignment="1">
      <alignment horizontal="center" vertical="center" wrapText="1"/>
    </xf>
    <xf numFmtId="0" fontId="94" fillId="1064" borderId="0" xfId="0" applyFont="1" applyFill="1" applyAlignment="1">
      <alignment horizontal="center" vertical="center" wrapText="1"/>
    </xf>
    <xf numFmtId="0" fontId="94" fillId="1065" borderId="0" xfId="0" applyFont="1" applyFill="1" applyAlignment="1">
      <alignment horizontal="center" vertical="center" wrapText="1"/>
    </xf>
    <xf numFmtId="0" fontId="94" fillId="1066" borderId="0" xfId="0" applyFont="1" applyFill="1" applyAlignment="1">
      <alignment horizontal="center" vertical="center" wrapText="1"/>
    </xf>
    <xf numFmtId="0" fontId="94" fillId="1067" borderId="0" xfId="0" applyFont="1" applyFill="1" applyAlignment="1">
      <alignment horizontal="center" vertical="center" wrapText="1"/>
    </xf>
    <xf numFmtId="0" fontId="94" fillId="1068" borderId="0" xfId="0" applyFont="1" applyFill="1" applyAlignment="1">
      <alignment horizontal="center" vertical="center" wrapText="1"/>
    </xf>
    <xf numFmtId="0" fontId="94" fillId="1069" borderId="0" xfId="0" applyFont="1" applyFill="1" applyAlignment="1">
      <alignment horizontal="center" vertical="center" wrapText="1"/>
    </xf>
    <xf numFmtId="0" fontId="94" fillId="1070" borderId="0" xfId="0" applyFont="1" applyFill="1" applyAlignment="1">
      <alignment horizontal="center" vertical="center" wrapText="1"/>
    </xf>
    <xf numFmtId="0" fontId="94" fillId="1071" borderId="0" xfId="0" applyFont="1" applyFill="1" applyAlignment="1">
      <alignment horizontal="center" vertical="center" wrapText="1"/>
    </xf>
    <xf numFmtId="0" fontId="94" fillId="1072" borderId="0" xfId="0" applyFont="1" applyFill="1" applyAlignment="1">
      <alignment horizontal="center" vertical="center" wrapText="1"/>
    </xf>
    <xf numFmtId="0" fontId="94" fillId="1073" borderId="0" xfId="0" applyFont="1" applyFill="1" applyAlignment="1">
      <alignment horizontal="center" vertical="center" wrapText="1"/>
    </xf>
    <xf numFmtId="0" fontId="94" fillId="1074" borderId="0" xfId="0" applyFont="1" applyFill="1" applyAlignment="1">
      <alignment horizontal="center" vertical="center" wrapText="1"/>
    </xf>
    <xf numFmtId="0" fontId="94" fillId="1075" borderId="0" xfId="0" applyFont="1" applyFill="1" applyAlignment="1">
      <alignment horizontal="center" vertical="center" wrapText="1"/>
    </xf>
    <xf numFmtId="0" fontId="94" fillId="1076" borderId="0" xfId="0" applyFont="1" applyFill="1" applyAlignment="1">
      <alignment horizontal="center" vertical="center" wrapText="1"/>
    </xf>
    <xf numFmtId="0" fontId="94" fillId="1077" borderId="0" xfId="0" applyFont="1" applyFill="1" applyAlignment="1">
      <alignment horizontal="center" vertical="center" wrapText="1"/>
    </xf>
    <xf numFmtId="0" fontId="94" fillId="1078" borderId="0" xfId="0" applyFont="1" applyFill="1" applyAlignment="1">
      <alignment horizontal="center" vertical="center" wrapText="1"/>
    </xf>
    <xf numFmtId="0" fontId="94" fillId="1079" borderId="0" xfId="0" applyFont="1" applyFill="1" applyAlignment="1">
      <alignment horizontal="center" vertical="center" wrapText="1"/>
    </xf>
    <xf numFmtId="0" fontId="94" fillId="1080" borderId="0" xfId="0" applyFont="1" applyFill="1" applyAlignment="1">
      <alignment horizontal="center" vertical="center" wrapText="1"/>
    </xf>
    <xf numFmtId="0" fontId="94" fillId="1081" borderId="0" xfId="0" applyFont="1" applyFill="1" applyAlignment="1">
      <alignment horizontal="center" vertical="center" wrapText="1"/>
    </xf>
    <xf numFmtId="0" fontId="94" fillId="1082" borderId="0" xfId="0" applyFont="1" applyFill="1" applyAlignment="1">
      <alignment horizontal="center" vertical="center" wrapText="1"/>
    </xf>
    <xf numFmtId="0" fontId="94" fillId="1083" borderId="0" xfId="0" applyFont="1" applyFill="1" applyAlignment="1">
      <alignment horizontal="center" vertical="center" wrapText="1"/>
    </xf>
    <xf numFmtId="0" fontId="94" fillId="1084" borderId="0" xfId="0" applyFont="1" applyFill="1" applyAlignment="1">
      <alignment horizontal="center" vertical="center" wrapText="1"/>
    </xf>
    <xf numFmtId="0" fontId="94" fillId="1085" borderId="0" xfId="0" applyFont="1" applyFill="1" applyAlignment="1">
      <alignment horizontal="center" vertical="center" wrapText="1"/>
    </xf>
    <xf numFmtId="0" fontId="94" fillId="1086" borderId="0" xfId="0" applyFont="1" applyFill="1" applyAlignment="1">
      <alignment horizontal="center" vertical="center" wrapText="1"/>
    </xf>
    <xf numFmtId="0" fontId="94" fillId="1087" borderId="0" xfId="0" applyFont="1" applyFill="1" applyAlignment="1">
      <alignment horizontal="center" vertical="center" wrapText="1"/>
    </xf>
    <xf numFmtId="0" fontId="94" fillId="1088" borderId="0" xfId="0" applyFont="1" applyFill="1" applyAlignment="1">
      <alignment horizontal="center" vertical="center" wrapText="1"/>
    </xf>
    <xf numFmtId="0" fontId="94" fillId="1089" borderId="0" xfId="0" applyFont="1" applyFill="1" applyAlignment="1">
      <alignment horizontal="center" vertical="center" wrapText="1"/>
    </xf>
    <xf numFmtId="0" fontId="94" fillId="1090" borderId="0" xfId="0" applyFont="1" applyFill="1" applyAlignment="1">
      <alignment horizontal="center" vertical="center" wrapText="1"/>
    </xf>
    <xf numFmtId="0" fontId="94" fillId="1091" borderId="0" xfId="0" applyFont="1" applyFill="1" applyAlignment="1">
      <alignment horizontal="center" vertical="center" wrapText="1"/>
    </xf>
    <xf numFmtId="0" fontId="94" fillId="1092" borderId="0" xfId="0" applyFont="1" applyFill="1" applyAlignment="1">
      <alignment horizontal="center" vertical="center" wrapText="1"/>
    </xf>
    <xf numFmtId="0" fontId="94" fillId="82" borderId="0" xfId="0" applyFont="1" applyFill="1" applyAlignment="1">
      <alignment horizontal="center" vertical="center" wrapText="1"/>
    </xf>
    <xf numFmtId="0" fontId="94" fillId="1093" borderId="0" xfId="0" applyFont="1" applyFill="1" applyAlignment="1">
      <alignment horizontal="center" vertical="center" wrapText="1"/>
    </xf>
    <xf numFmtId="0" fontId="94" fillId="1094" borderId="0" xfId="0" applyFont="1" applyFill="1" applyAlignment="1">
      <alignment horizontal="center" vertical="center" wrapText="1"/>
    </xf>
    <xf numFmtId="0" fontId="94" fillId="1095" borderId="0" xfId="0" applyFont="1" applyFill="1" applyAlignment="1">
      <alignment horizontal="center" vertical="center" wrapText="1"/>
    </xf>
    <xf numFmtId="0" fontId="94" fillId="1096" borderId="0" xfId="0" applyFont="1" applyFill="1" applyAlignment="1">
      <alignment horizontal="center" vertical="center" wrapText="1"/>
    </xf>
    <xf numFmtId="0" fontId="94" fillId="1097" borderId="0" xfId="0" applyFont="1" applyFill="1" applyAlignment="1">
      <alignment horizontal="center" vertical="center" wrapText="1"/>
    </xf>
    <xf numFmtId="0" fontId="94" fillId="1098" borderId="0" xfId="0" applyFont="1" applyFill="1" applyAlignment="1">
      <alignment horizontal="center" vertical="center" wrapText="1"/>
    </xf>
    <xf numFmtId="0" fontId="94" fillId="1099" borderId="0" xfId="0" applyFont="1" applyFill="1" applyAlignment="1">
      <alignment horizontal="center" vertical="center" wrapText="1"/>
    </xf>
    <xf numFmtId="0" fontId="94" fillId="1100" borderId="0" xfId="0" applyFont="1" applyFill="1" applyAlignment="1">
      <alignment horizontal="center" vertical="center" wrapText="1"/>
    </xf>
    <xf numFmtId="0" fontId="94" fillId="1101" borderId="0" xfId="0" applyFont="1" applyFill="1" applyAlignment="1">
      <alignment horizontal="center" vertical="center" wrapText="1"/>
    </xf>
    <xf numFmtId="0" fontId="94" fillId="80" borderId="0" xfId="0" applyFont="1" applyFill="1" applyAlignment="1">
      <alignment horizontal="center" vertical="center" wrapText="1"/>
    </xf>
    <xf numFmtId="0" fontId="94" fillId="1102" borderId="0" xfId="0" applyFont="1" applyFill="1" applyAlignment="1">
      <alignment horizontal="center" vertical="center" wrapText="1"/>
    </xf>
    <xf numFmtId="0" fontId="94" fillId="1103" borderId="0" xfId="0" applyFont="1" applyFill="1" applyAlignment="1">
      <alignment horizontal="center" vertical="center" wrapText="1"/>
    </xf>
    <xf numFmtId="0" fontId="94" fillId="1104" borderId="0" xfId="0" applyFont="1" applyFill="1" applyAlignment="1">
      <alignment horizontal="center" vertical="center" wrapText="1"/>
    </xf>
    <xf numFmtId="0" fontId="94" fillId="1105" borderId="0" xfId="0" applyFont="1" applyFill="1" applyAlignment="1">
      <alignment horizontal="center" vertical="center" wrapText="1"/>
    </xf>
    <xf numFmtId="0" fontId="94" fillId="1106" borderId="0" xfId="0" applyFont="1" applyFill="1" applyAlignment="1">
      <alignment horizontal="center" vertical="center" wrapText="1"/>
    </xf>
    <xf numFmtId="0" fontId="94" fillId="1107" borderId="0" xfId="0" applyFont="1" applyFill="1" applyAlignment="1">
      <alignment horizontal="center" vertical="center" wrapText="1"/>
    </xf>
    <xf numFmtId="0" fontId="94" fillId="1108" borderId="0" xfId="0" applyFont="1" applyFill="1" applyAlignment="1">
      <alignment horizontal="center" vertical="center" wrapText="1"/>
    </xf>
    <xf numFmtId="0" fontId="94" fillId="1109" borderId="0" xfId="0" applyFont="1" applyFill="1" applyAlignment="1">
      <alignment horizontal="center" vertical="center" wrapText="1"/>
    </xf>
    <xf numFmtId="0" fontId="94" fillId="1110" borderId="0" xfId="0" applyFont="1" applyFill="1" applyAlignment="1">
      <alignment horizontal="center" vertical="center" wrapText="1"/>
    </xf>
    <xf numFmtId="0" fontId="94" fillId="1111" borderId="0" xfId="0" applyFont="1" applyFill="1" applyAlignment="1">
      <alignment horizontal="center" vertical="center" wrapText="1"/>
    </xf>
    <xf numFmtId="0" fontId="94" fillId="1112" borderId="0" xfId="0" applyFont="1" applyFill="1" applyAlignment="1">
      <alignment horizontal="center" vertical="center" wrapText="1"/>
    </xf>
    <xf numFmtId="0" fontId="94" fillId="1113" borderId="0" xfId="0" applyFont="1" applyFill="1" applyAlignment="1">
      <alignment horizontal="center" vertical="center" wrapText="1"/>
    </xf>
    <xf numFmtId="0" fontId="94" fillId="1114" borderId="0" xfId="0" applyFont="1" applyFill="1" applyAlignment="1">
      <alignment horizontal="center" vertical="center" wrapText="1"/>
    </xf>
    <xf numFmtId="0" fontId="94" fillId="1115" borderId="0" xfId="0" applyFont="1" applyFill="1" applyAlignment="1">
      <alignment horizontal="center" vertical="center" wrapText="1"/>
    </xf>
    <xf numFmtId="0" fontId="94" fillId="1116" borderId="0" xfId="0" applyFont="1" applyFill="1" applyAlignment="1">
      <alignment horizontal="center" vertical="center" wrapText="1"/>
    </xf>
    <xf numFmtId="0" fontId="94" fillId="1117" borderId="0" xfId="0" applyFont="1" applyFill="1" applyAlignment="1">
      <alignment horizontal="center" vertical="center" wrapText="1"/>
    </xf>
    <xf numFmtId="0" fontId="94" fillId="1118" borderId="0" xfId="0" applyFont="1" applyFill="1" applyAlignment="1">
      <alignment horizontal="center" vertical="center" wrapText="1"/>
    </xf>
    <xf numFmtId="0" fontId="94" fillId="1119" borderId="0" xfId="0" applyFont="1" applyFill="1" applyAlignment="1">
      <alignment horizontal="center" vertical="center" wrapText="1"/>
    </xf>
    <xf numFmtId="0" fontId="94" fillId="1120" borderId="0" xfId="0" applyFont="1" applyFill="1" applyAlignment="1">
      <alignment horizontal="center" vertical="center" wrapText="1"/>
    </xf>
    <xf numFmtId="0" fontId="94" fillId="1121" borderId="0" xfId="0" applyFont="1" applyFill="1" applyAlignment="1">
      <alignment horizontal="center" vertical="center" wrapText="1"/>
    </xf>
    <xf numFmtId="0" fontId="94" fillId="1122" borderId="0" xfId="0" applyFont="1" applyFill="1" applyAlignment="1">
      <alignment horizontal="center" vertical="center" wrapText="1"/>
    </xf>
    <xf numFmtId="0" fontId="94" fillId="1123" borderId="0" xfId="0" applyFont="1" applyFill="1" applyAlignment="1">
      <alignment horizontal="center" vertical="center" wrapText="1"/>
    </xf>
    <xf numFmtId="0" fontId="94" fillId="1124" borderId="0" xfId="0" applyFont="1" applyFill="1" applyAlignment="1">
      <alignment horizontal="center" vertical="center" wrapText="1"/>
    </xf>
    <xf numFmtId="0" fontId="94" fillId="1125" borderId="0" xfId="0" applyFont="1" applyFill="1" applyAlignment="1">
      <alignment horizontal="center" vertical="center" wrapText="1"/>
    </xf>
    <xf numFmtId="0" fontId="94" fillId="1126" borderId="0" xfId="0" applyFont="1" applyFill="1" applyAlignment="1">
      <alignment horizontal="center" vertical="center" wrapText="1"/>
    </xf>
    <xf numFmtId="0" fontId="94" fillId="1127" borderId="0" xfId="0" applyFont="1" applyFill="1" applyAlignment="1">
      <alignment horizontal="center" vertical="center" wrapText="1"/>
    </xf>
    <xf numFmtId="0" fontId="94" fillId="1128" borderId="0" xfId="0" applyFont="1" applyFill="1" applyAlignment="1">
      <alignment horizontal="center" vertical="center" wrapText="1"/>
    </xf>
    <xf numFmtId="0" fontId="94" fillId="1129" borderId="0" xfId="0" applyFont="1" applyFill="1" applyAlignment="1">
      <alignment horizontal="center" vertical="center" wrapText="1"/>
    </xf>
    <xf numFmtId="0" fontId="94" fillId="92" borderId="0" xfId="0" applyFont="1" applyFill="1" applyAlignment="1">
      <alignment horizontal="center" vertical="center" wrapText="1"/>
    </xf>
    <xf numFmtId="0" fontId="94" fillId="1130" borderId="0" xfId="0" applyFont="1" applyFill="1" applyAlignment="1">
      <alignment horizontal="center" vertical="center" wrapText="1"/>
    </xf>
    <xf numFmtId="0" fontId="94" fillId="1131" borderId="0" xfId="0" applyFont="1" applyFill="1" applyAlignment="1">
      <alignment horizontal="center" vertical="center" wrapText="1"/>
    </xf>
    <xf numFmtId="0" fontId="94" fillId="1132" borderId="0" xfId="0" applyFont="1" applyFill="1" applyAlignment="1">
      <alignment horizontal="center" vertical="center" wrapText="1"/>
    </xf>
    <xf numFmtId="0" fontId="94" fillId="1133" borderId="0" xfId="0" applyFont="1" applyFill="1" applyAlignment="1">
      <alignment horizontal="center" vertical="center" wrapText="1"/>
    </xf>
    <xf numFmtId="0" fontId="94" fillId="1134" borderId="0" xfId="0" applyFont="1" applyFill="1" applyAlignment="1">
      <alignment horizontal="center" vertical="center" wrapText="1"/>
    </xf>
    <xf numFmtId="0" fontId="94" fillId="1135" borderId="0" xfId="0" applyFont="1" applyFill="1" applyAlignment="1">
      <alignment horizontal="center" vertical="center" wrapText="1"/>
    </xf>
    <xf numFmtId="0" fontId="94" fillId="1136" borderId="0" xfId="0" applyFont="1" applyFill="1" applyAlignment="1">
      <alignment horizontal="center" vertical="center" wrapText="1"/>
    </xf>
    <xf numFmtId="0" fontId="94" fillId="1137" borderId="0" xfId="0" applyFont="1" applyFill="1" applyAlignment="1">
      <alignment horizontal="center" vertical="center" wrapText="1"/>
    </xf>
    <xf numFmtId="0" fontId="94" fillId="1138" borderId="0" xfId="0" applyFont="1" applyFill="1" applyAlignment="1">
      <alignment horizontal="center" vertical="center" wrapText="1"/>
    </xf>
    <xf numFmtId="0" fontId="94" fillId="1139" borderId="0" xfId="0" applyFont="1" applyFill="1" applyAlignment="1">
      <alignment horizontal="center" vertical="center" wrapText="1"/>
    </xf>
    <xf numFmtId="0" fontId="94" fillId="1140" borderId="0" xfId="0" applyFont="1" applyFill="1" applyAlignment="1">
      <alignment horizontal="center" vertical="center" wrapText="1"/>
    </xf>
    <xf numFmtId="0" fontId="94" fillId="1141" borderId="0" xfId="0" applyFont="1" applyFill="1" applyAlignment="1">
      <alignment horizontal="center" vertical="center" wrapText="1"/>
    </xf>
    <xf numFmtId="0" fontId="94" fillId="1142" borderId="0" xfId="0" applyFont="1" applyFill="1" applyAlignment="1">
      <alignment horizontal="center" vertical="center" wrapText="1"/>
    </xf>
    <xf numFmtId="0" fontId="94" fillId="1143" borderId="0" xfId="0" applyFont="1" applyFill="1" applyAlignment="1">
      <alignment horizontal="center" vertical="center" wrapText="1"/>
    </xf>
    <xf numFmtId="0" fontId="94" fillId="1144" borderId="0" xfId="0" applyFont="1" applyFill="1" applyAlignment="1">
      <alignment horizontal="center" vertical="center" wrapText="1"/>
    </xf>
    <xf numFmtId="0" fontId="94" fillId="1145" borderId="0" xfId="0" applyFont="1" applyFill="1" applyAlignment="1">
      <alignment horizontal="center" vertical="center" wrapText="1"/>
    </xf>
    <xf numFmtId="0" fontId="94" fillId="1146" borderId="0" xfId="0" applyFont="1" applyFill="1" applyAlignment="1">
      <alignment horizontal="center" vertical="center" wrapText="1"/>
    </xf>
    <xf numFmtId="0" fontId="94" fillId="1147" borderId="0" xfId="0" applyFont="1" applyFill="1" applyAlignment="1">
      <alignment horizontal="center" vertical="center" wrapText="1"/>
    </xf>
    <xf numFmtId="0" fontId="94" fillId="1148" borderId="0" xfId="0" applyFont="1" applyFill="1" applyAlignment="1">
      <alignment horizontal="center" vertical="center" wrapText="1"/>
    </xf>
    <xf numFmtId="0" fontId="94" fillId="1149" borderId="0" xfId="0" applyFont="1" applyFill="1" applyAlignment="1">
      <alignment horizontal="center" vertical="center" wrapText="1"/>
    </xf>
    <xf numFmtId="0" fontId="94" fillId="1150" borderId="0" xfId="0" applyFont="1" applyFill="1" applyAlignment="1">
      <alignment horizontal="center" vertical="center" wrapText="1"/>
    </xf>
    <xf numFmtId="0" fontId="94" fillId="1151" borderId="0" xfId="0" applyFont="1" applyFill="1" applyAlignment="1">
      <alignment horizontal="center" vertical="center" wrapText="1"/>
    </xf>
    <xf numFmtId="0" fontId="94" fillId="1152" borderId="0" xfId="0" applyFont="1" applyFill="1" applyAlignment="1">
      <alignment horizontal="center" vertical="center" wrapText="1"/>
    </xf>
    <xf numFmtId="0" fontId="94" fillId="1153" borderId="0" xfId="0" applyFont="1" applyFill="1" applyAlignment="1">
      <alignment horizontal="center" vertical="center" wrapText="1"/>
    </xf>
    <xf numFmtId="0" fontId="94" fillId="1154" borderId="0" xfId="0" applyFont="1" applyFill="1" applyAlignment="1">
      <alignment horizontal="center" vertical="center" wrapText="1"/>
    </xf>
    <xf numFmtId="0" fontId="94" fillId="1155" borderId="0" xfId="0" applyFont="1" applyFill="1" applyAlignment="1">
      <alignment horizontal="center" vertical="center" wrapText="1"/>
    </xf>
    <xf numFmtId="0" fontId="94" fillId="1156" borderId="0" xfId="0" applyFont="1" applyFill="1" applyAlignment="1">
      <alignment horizontal="center" vertical="center" wrapText="1"/>
    </xf>
    <xf numFmtId="0" fontId="94" fillId="1157" borderId="0" xfId="0" applyFont="1" applyFill="1" applyAlignment="1">
      <alignment horizontal="center" vertical="center" wrapText="1"/>
    </xf>
    <xf numFmtId="0" fontId="94" fillId="1158" borderId="0" xfId="0" applyFont="1" applyFill="1" applyAlignment="1">
      <alignment horizontal="center" vertical="center" wrapText="1"/>
    </xf>
    <xf numFmtId="0" fontId="94" fillId="1159" borderId="0" xfId="0" applyFont="1" applyFill="1" applyAlignment="1">
      <alignment horizontal="center" vertical="center" wrapText="1"/>
    </xf>
    <xf numFmtId="0" fontId="94" fillId="1160" borderId="0" xfId="0" applyFont="1" applyFill="1" applyAlignment="1">
      <alignment horizontal="center" vertical="center" wrapText="1"/>
    </xf>
    <xf numFmtId="0" fontId="94" fillId="1161" borderId="0" xfId="0" applyFont="1" applyFill="1" applyAlignment="1">
      <alignment horizontal="center" vertical="center" wrapText="1"/>
    </xf>
    <xf numFmtId="0" fontId="94" fillId="1162" borderId="0" xfId="0" applyFont="1" applyFill="1" applyAlignment="1">
      <alignment horizontal="center" vertical="center" wrapText="1"/>
    </xf>
    <xf numFmtId="0" fontId="94" fillId="1163" borderId="0" xfId="0" applyFont="1" applyFill="1" applyAlignment="1">
      <alignment horizontal="center" vertical="center" wrapText="1"/>
    </xf>
    <xf numFmtId="0" fontId="94" fillId="1164" borderId="0" xfId="0" applyFont="1" applyFill="1" applyAlignment="1">
      <alignment horizontal="center" vertical="center" wrapText="1"/>
    </xf>
    <xf numFmtId="0" fontId="94" fillId="1165" borderId="0" xfId="0" applyFont="1" applyFill="1" applyAlignment="1">
      <alignment horizontal="center" vertical="center" wrapText="1"/>
    </xf>
    <xf numFmtId="0" fontId="94" fillId="1166" borderId="0" xfId="0" applyFont="1" applyFill="1" applyAlignment="1">
      <alignment horizontal="center" vertical="center" wrapText="1"/>
    </xf>
    <xf numFmtId="0" fontId="94" fillId="1167" borderId="0" xfId="0" applyFont="1" applyFill="1" applyAlignment="1">
      <alignment horizontal="center" vertical="center" wrapText="1"/>
    </xf>
    <xf numFmtId="0" fontId="94" fillId="1168" borderId="0" xfId="0" applyFont="1" applyFill="1" applyAlignment="1">
      <alignment horizontal="center" vertical="center" wrapText="1"/>
    </xf>
    <xf numFmtId="0" fontId="94" fillId="1169" borderId="0" xfId="0" applyFont="1" applyFill="1" applyAlignment="1">
      <alignment horizontal="center" vertical="center" wrapText="1"/>
    </xf>
    <xf numFmtId="0" fontId="94" fillId="1170" borderId="0" xfId="0" applyFont="1" applyFill="1" applyAlignment="1">
      <alignment horizontal="center" vertical="center" wrapText="1"/>
    </xf>
    <xf numFmtId="0" fontId="94" fillId="1171" borderId="0" xfId="0" applyFont="1" applyFill="1" applyAlignment="1">
      <alignment horizontal="center" vertical="center" wrapText="1"/>
    </xf>
    <xf numFmtId="0" fontId="94" fillId="1172" borderId="0" xfId="0" applyFont="1" applyFill="1" applyAlignment="1">
      <alignment horizontal="center" vertical="center" wrapText="1"/>
    </xf>
    <xf numFmtId="0" fontId="94" fillId="145" borderId="0" xfId="0" applyFont="1" applyFill="1" applyAlignment="1">
      <alignment horizontal="center" vertical="center" wrapText="1"/>
    </xf>
    <xf numFmtId="0" fontId="94" fillId="1173" borderId="0" xfId="0" applyFont="1" applyFill="1" applyAlignment="1">
      <alignment horizontal="center" vertical="center" wrapText="1"/>
    </xf>
    <xf numFmtId="0" fontId="94" fillId="1174" borderId="0" xfId="0" applyFont="1" applyFill="1" applyAlignment="1">
      <alignment horizontal="center" vertical="center" wrapText="1"/>
    </xf>
    <xf numFmtId="0" fontId="94" fillId="1175" borderId="0" xfId="0" applyFont="1" applyFill="1" applyAlignment="1">
      <alignment horizontal="center" vertical="center" wrapText="1"/>
    </xf>
    <xf numFmtId="0" fontId="94" fillId="1176" borderId="0" xfId="0" applyFont="1" applyFill="1" applyAlignment="1">
      <alignment horizontal="center" vertical="center" wrapText="1"/>
    </xf>
    <xf numFmtId="0" fontId="94" fillId="1177" borderId="0" xfId="0" applyFont="1" applyFill="1" applyAlignment="1">
      <alignment horizontal="center" vertical="center" wrapText="1"/>
    </xf>
    <xf numFmtId="0" fontId="94" fillId="1178" borderId="0" xfId="0" applyFont="1" applyFill="1" applyAlignment="1">
      <alignment horizontal="center" vertical="center" wrapText="1"/>
    </xf>
    <xf numFmtId="0" fontId="94" fillId="1179" borderId="0" xfId="0" applyFont="1" applyFill="1" applyAlignment="1">
      <alignment horizontal="center" vertical="center" wrapText="1"/>
    </xf>
    <xf numFmtId="0" fontId="94" fillId="1180" borderId="0" xfId="0" applyFont="1" applyFill="1" applyAlignment="1">
      <alignment horizontal="center" vertical="center" wrapText="1"/>
    </xf>
    <xf numFmtId="0" fontId="94" fillId="1181" borderId="0" xfId="0" applyFont="1" applyFill="1" applyAlignment="1">
      <alignment horizontal="center" vertical="center" wrapText="1"/>
    </xf>
    <xf numFmtId="0" fontId="94" fillId="17" borderId="0" xfId="0" applyFont="1" applyFill="1" applyAlignment="1">
      <alignment horizontal="center" vertical="center" wrapText="1"/>
    </xf>
    <xf numFmtId="0" fontId="94" fillId="1182" borderId="0" xfId="0" applyFont="1" applyFill="1" applyAlignment="1">
      <alignment horizontal="center" vertical="center" wrapText="1"/>
    </xf>
    <xf numFmtId="0" fontId="94" fillId="1183" borderId="0" xfId="0" applyFont="1" applyFill="1" applyAlignment="1">
      <alignment horizontal="center" vertical="center" wrapText="1"/>
    </xf>
    <xf numFmtId="0" fontId="94" fillId="1184" borderId="0" xfId="0" applyFont="1" applyFill="1" applyAlignment="1">
      <alignment horizontal="center" vertical="center" wrapText="1"/>
    </xf>
    <xf numFmtId="0" fontId="94" fillId="1185" borderId="0" xfId="0" applyFont="1" applyFill="1" applyAlignment="1">
      <alignment horizontal="center" vertical="center" wrapText="1"/>
    </xf>
    <xf numFmtId="0" fontId="94" fillId="1186" borderId="0" xfId="0" applyFont="1" applyFill="1" applyAlignment="1">
      <alignment horizontal="center" vertical="center" wrapText="1"/>
    </xf>
    <xf numFmtId="0" fontId="94" fillId="1187" borderId="0" xfId="0" applyFont="1" applyFill="1" applyAlignment="1">
      <alignment horizontal="center" vertical="center" wrapText="1"/>
    </xf>
    <xf numFmtId="0" fontId="94" fillId="1189" borderId="0" xfId="0" applyFont="1" applyFill="1" applyAlignment="1">
      <alignment horizontal="center" vertical="center" wrapText="1"/>
    </xf>
    <xf numFmtId="0" fontId="94" fillId="1190" borderId="0" xfId="0" applyFont="1" applyFill="1" applyAlignment="1">
      <alignment horizontal="center" vertical="center" wrapText="1"/>
    </xf>
    <xf numFmtId="0" fontId="94" fillId="1191" borderId="0" xfId="0" applyFont="1" applyFill="1" applyAlignment="1">
      <alignment horizontal="center" vertical="center" wrapText="1"/>
    </xf>
    <xf numFmtId="0" fontId="94" fillId="1192" borderId="0" xfId="0" applyFont="1" applyFill="1" applyAlignment="1">
      <alignment horizontal="center" vertical="center" wrapText="1"/>
    </xf>
    <xf numFmtId="0" fontId="94" fillId="1193" borderId="0" xfId="0" applyFont="1" applyFill="1" applyAlignment="1">
      <alignment horizontal="center" vertical="center" wrapText="1"/>
    </xf>
    <xf numFmtId="0" fontId="94" fillId="1194" borderId="0" xfId="0" applyFont="1" applyFill="1" applyAlignment="1">
      <alignment horizontal="center" vertical="center" wrapText="1"/>
    </xf>
    <xf numFmtId="0" fontId="94" fillId="1195" borderId="0" xfId="0" applyFont="1" applyFill="1" applyAlignment="1">
      <alignment horizontal="center" vertical="center" wrapText="1"/>
    </xf>
    <xf numFmtId="0" fontId="94" fillId="1196" borderId="0" xfId="0" applyFont="1" applyFill="1" applyAlignment="1">
      <alignment horizontal="center" vertical="center" wrapText="1"/>
    </xf>
    <xf numFmtId="0" fontId="94" fillId="1197" borderId="0" xfId="0" applyFont="1" applyFill="1" applyAlignment="1">
      <alignment horizontal="center" vertical="center" wrapText="1"/>
    </xf>
    <xf numFmtId="0" fontId="94" fillId="1198" borderId="0" xfId="0" applyFont="1" applyFill="1" applyAlignment="1">
      <alignment horizontal="center" vertical="center" wrapText="1"/>
    </xf>
    <xf numFmtId="0" fontId="94" fillId="1199" borderId="0" xfId="0" applyFont="1" applyFill="1" applyAlignment="1">
      <alignment horizontal="center" vertical="center" wrapText="1"/>
    </xf>
    <xf numFmtId="0" fontId="94" fillId="1200" borderId="0" xfId="0" applyFont="1" applyFill="1" applyAlignment="1">
      <alignment horizontal="center" vertical="center" wrapText="1"/>
    </xf>
    <xf numFmtId="0" fontId="94" fillId="1201" borderId="0" xfId="0" applyFont="1" applyFill="1" applyAlignment="1">
      <alignment horizontal="center" vertical="center" wrapText="1"/>
    </xf>
    <xf numFmtId="0" fontId="94" fillId="1202" borderId="0" xfId="0" applyFont="1" applyFill="1" applyAlignment="1">
      <alignment horizontal="center" vertical="center" wrapText="1"/>
    </xf>
    <xf numFmtId="0" fontId="94" fillId="1203" borderId="0" xfId="0" applyFont="1" applyFill="1" applyAlignment="1">
      <alignment horizontal="center" vertical="center" wrapText="1"/>
    </xf>
    <xf numFmtId="0" fontId="94" fillId="1204" borderId="0" xfId="0" applyFont="1" applyFill="1" applyAlignment="1">
      <alignment horizontal="center" vertical="center" wrapText="1"/>
    </xf>
    <xf numFmtId="0" fontId="94" fillId="1205" borderId="0" xfId="0" applyFont="1" applyFill="1" applyAlignment="1">
      <alignment horizontal="center" vertical="center" wrapText="1"/>
    </xf>
    <xf numFmtId="0" fontId="94" fillId="1206" borderId="0" xfId="0" applyFont="1" applyFill="1" applyAlignment="1">
      <alignment horizontal="center" vertical="center" wrapText="1"/>
    </xf>
    <xf numFmtId="0" fontId="94" fillId="1207" borderId="0" xfId="0" applyFont="1" applyFill="1" applyAlignment="1">
      <alignment horizontal="center" vertical="center" wrapText="1"/>
    </xf>
    <xf numFmtId="0" fontId="94" fillId="1208" borderId="0" xfId="0" applyFont="1" applyFill="1" applyAlignment="1">
      <alignment horizontal="center" vertical="center" wrapText="1"/>
    </xf>
    <xf numFmtId="0" fontId="94" fillId="1209" borderId="0" xfId="0" applyFont="1" applyFill="1" applyAlignment="1">
      <alignment horizontal="center" vertical="center" wrapText="1"/>
    </xf>
    <xf numFmtId="0" fontId="94" fillId="1210" borderId="0" xfId="0" applyFont="1" applyFill="1" applyAlignment="1">
      <alignment horizontal="center" vertical="center" wrapText="1"/>
    </xf>
    <xf numFmtId="0" fontId="94" fillId="1211" borderId="0" xfId="0" applyFont="1" applyFill="1" applyAlignment="1">
      <alignment horizontal="center" vertical="center" wrapText="1"/>
    </xf>
    <xf numFmtId="0" fontId="94" fillId="1212" borderId="0" xfId="0" applyFont="1" applyFill="1" applyAlignment="1">
      <alignment horizontal="center" vertical="center" wrapText="1"/>
    </xf>
    <xf numFmtId="0" fontId="94" fillId="1213" borderId="0" xfId="0" applyFont="1" applyFill="1" applyAlignment="1">
      <alignment horizontal="center" vertical="center" wrapText="1"/>
    </xf>
    <xf numFmtId="0" fontId="94" fillId="1214" borderId="0" xfId="0" applyFont="1" applyFill="1" applyAlignment="1">
      <alignment horizontal="center" vertical="center" wrapText="1"/>
    </xf>
    <xf numFmtId="0" fontId="94" fillId="1215" borderId="0" xfId="0" applyFont="1" applyFill="1" applyAlignment="1">
      <alignment horizontal="center" vertical="center" wrapText="1"/>
    </xf>
    <xf numFmtId="0" fontId="94" fillId="1216" borderId="0" xfId="0" applyFont="1" applyFill="1" applyAlignment="1">
      <alignment horizontal="center" vertical="center" wrapText="1"/>
    </xf>
    <xf numFmtId="0" fontId="94" fillId="1217" borderId="0" xfId="0" applyFont="1" applyFill="1" applyAlignment="1">
      <alignment horizontal="center" vertical="center" wrapText="1"/>
    </xf>
    <xf numFmtId="0" fontId="94" fillId="1218" borderId="0" xfId="0" applyFont="1" applyFill="1" applyAlignment="1">
      <alignment horizontal="center" vertical="center" wrapText="1"/>
    </xf>
    <xf numFmtId="0" fontId="94" fillId="1219" borderId="0" xfId="0" applyFont="1" applyFill="1" applyAlignment="1">
      <alignment horizontal="center" vertical="center" wrapText="1"/>
    </xf>
    <xf numFmtId="0" fontId="94" fillId="1220" borderId="0" xfId="0" applyFont="1" applyFill="1" applyAlignment="1">
      <alignment horizontal="center" vertical="center" wrapText="1"/>
    </xf>
    <xf numFmtId="0" fontId="94" fillId="1221" borderId="0" xfId="0" applyFont="1" applyFill="1" applyAlignment="1">
      <alignment horizontal="center" vertical="center" wrapText="1"/>
    </xf>
    <xf numFmtId="0" fontId="94" fillId="1222" borderId="0" xfId="0" applyFont="1" applyFill="1" applyAlignment="1">
      <alignment horizontal="center" vertical="center" wrapText="1"/>
    </xf>
    <xf numFmtId="0" fontId="94" fillId="1223" borderId="0" xfId="0" applyFont="1" applyFill="1" applyAlignment="1">
      <alignment horizontal="center" vertical="center" wrapText="1"/>
    </xf>
    <xf numFmtId="0" fontId="94" fillId="1224" borderId="0" xfId="0" applyFont="1" applyFill="1" applyAlignment="1">
      <alignment horizontal="center" vertical="center" wrapText="1"/>
    </xf>
    <xf numFmtId="0" fontId="94" fillId="1225" borderId="0" xfId="0" applyFont="1" applyFill="1" applyAlignment="1">
      <alignment horizontal="center" vertical="center" wrapText="1"/>
    </xf>
    <xf numFmtId="0" fontId="94" fillId="1226" borderId="0" xfId="0" applyFont="1" applyFill="1" applyAlignment="1">
      <alignment horizontal="center" vertical="center" wrapText="1"/>
    </xf>
    <xf numFmtId="0" fontId="94" fillId="1227" borderId="0" xfId="0" applyFont="1" applyFill="1" applyAlignment="1">
      <alignment horizontal="center" vertical="center" wrapText="1"/>
    </xf>
    <xf numFmtId="0" fontId="94" fillId="1228" borderId="0" xfId="0" applyFont="1" applyFill="1" applyAlignment="1">
      <alignment horizontal="center" vertical="center" wrapText="1"/>
    </xf>
    <xf numFmtId="0" fontId="94" fillId="1229" borderId="0" xfId="0" applyFont="1" applyFill="1" applyAlignment="1">
      <alignment horizontal="center" vertical="center" wrapText="1"/>
    </xf>
    <xf numFmtId="0" fontId="94" fillId="1230" borderId="0" xfId="0" applyFont="1" applyFill="1" applyAlignment="1">
      <alignment horizontal="center" vertical="center" wrapText="1"/>
    </xf>
    <xf numFmtId="0" fontId="94" fillId="1231" borderId="0" xfId="0" applyFont="1" applyFill="1" applyAlignment="1">
      <alignment horizontal="center" vertical="center" wrapText="1"/>
    </xf>
    <xf numFmtId="0" fontId="94" fillId="1232" borderId="0" xfId="0" applyFont="1" applyFill="1" applyAlignment="1">
      <alignment horizontal="center" vertical="center" wrapText="1"/>
    </xf>
    <xf numFmtId="0" fontId="94" fillId="1233" borderId="0" xfId="0" applyFont="1" applyFill="1" applyAlignment="1">
      <alignment horizontal="center" vertical="center" wrapText="1"/>
    </xf>
    <xf numFmtId="0" fontId="94" fillId="1234" borderId="0" xfId="0" applyFont="1" applyFill="1" applyAlignment="1">
      <alignment horizontal="center" vertical="center" wrapText="1"/>
    </xf>
    <xf numFmtId="0" fontId="94" fillId="1235" borderId="0" xfId="0" applyFont="1" applyFill="1" applyAlignment="1">
      <alignment horizontal="center" vertical="center" wrapText="1"/>
    </xf>
    <xf numFmtId="0" fontId="94" fillId="1237" borderId="0" xfId="0" applyFont="1" applyFill="1" applyAlignment="1">
      <alignment horizontal="center" vertical="center" wrapText="1"/>
    </xf>
    <xf numFmtId="0" fontId="94" fillId="1238" borderId="0" xfId="0" applyFont="1" applyFill="1" applyAlignment="1">
      <alignment horizontal="center" vertical="center" wrapText="1"/>
    </xf>
    <xf numFmtId="0" fontId="94" fillId="1239" borderId="0" xfId="0" applyFont="1" applyFill="1" applyAlignment="1">
      <alignment horizontal="center" vertical="center" wrapText="1"/>
    </xf>
    <xf numFmtId="0" fontId="94" fillId="1240" borderId="0" xfId="0" applyFont="1" applyFill="1" applyAlignment="1">
      <alignment horizontal="center" vertical="center" wrapText="1"/>
    </xf>
    <xf numFmtId="0" fontId="94" fillId="1241" borderId="0" xfId="0" applyFont="1" applyFill="1" applyAlignment="1">
      <alignment horizontal="center" vertical="center" wrapText="1"/>
    </xf>
    <xf numFmtId="0" fontId="94" fillId="1242" borderId="0" xfId="0" applyFont="1" applyFill="1" applyAlignment="1">
      <alignment horizontal="center" vertical="center" wrapText="1"/>
    </xf>
    <xf numFmtId="0" fontId="94" fillId="1243" borderId="0" xfId="0" applyFont="1" applyFill="1" applyAlignment="1">
      <alignment horizontal="center" vertical="center" wrapText="1"/>
    </xf>
    <xf numFmtId="0" fontId="94" fillId="1244" borderId="0" xfId="0" applyFont="1" applyFill="1" applyAlignment="1">
      <alignment horizontal="center" vertical="center" wrapText="1"/>
    </xf>
    <xf numFmtId="0" fontId="94" fillId="1245" borderId="0" xfId="0" applyFont="1" applyFill="1" applyAlignment="1">
      <alignment horizontal="center" vertical="center" wrapText="1"/>
    </xf>
    <xf numFmtId="0" fontId="94" fillId="1246" borderId="0" xfId="0" applyFont="1" applyFill="1" applyAlignment="1">
      <alignment horizontal="center" vertical="center" wrapText="1"/>
    </xf>
    <xf numFmtId="0" fontId="94" fillId="1247" borderId="0" xfId="0" applyFont="1" applyFill="1" applyAlignment="1">
      <alignment horizontal="center" vertical="center" wrapText="1"/>
    </xf>
    <xf numFmtId="0" fontId="94" fillId="1248" borderId="0" xfId="0" applyFont="1" applyFill="1" applyAlignment="1">
      <alignment horizontal="center" vertical="center" wrapText="1"/>
    </xf>
    <xf numFmtId="0" fontId="94" fillId="1249" borderId="0" xfId="0" applyFont="1" applyFill="1" applyAlignment="1">
      <alignment horizontal="center" vertical="center" wrapText="1"/>
    </xf>
    <xf numFmtId="0" fontId="94" fillId="1250" borderId="0" xfId="0" applyFont="1" applyFill="1" applyAlignment="1">
      <alignment horizontal="center" vertical="center" wrapText="1"/>
    </xf>
    <xf numFmtId="0" fontId="94" fillId="1251" borderId="0" xfId="0" applyFont="1" applyFill="1" applyAlignment="1">
      <alignment horizontal="center" vertical="center" wrapText="1"/>
    </xf>
    <xf numFmtId="0" fontId="94" fillId="1252" borderId="0" xfId="0" applyFont="1" applyFill="1" applyAlignment="1">
      <alignment horizontal="center" vertical="center" wrapText="1"/>
    </xf>
    <xf numFmtId="0" fontId="94" fillId="1253" borderId="0" xfId="0" applyFont="1" applyFill="1" applyAlignment="1">
      <alignment horizontal="center" vertical="center" wrapText="1"/>
    </xf>
    <xf numFmtId="0" fontId="94" fillId="1254" borderId="0" xfId="0" applyFont="1" applyFill="1" applyAlignment="1">
      <alignment horizontal="center" vertical="center" wrapText="1"/>
    </xf>
    <xf numFmtId="0" fontId="94" fillId="1255" borderId="0" xfId="0" applyFont="1" applyFill="1" applyAlignment="1">
      <alignment horizontal="center" vertical="center" wrapText="1"/>
    </xf>
    <xf numFmtId="0" fontId="94" fillId="1256" borderId="0" xfId="0" applyFont="1" applyFill="1" applyAlignment="1">
      <alignment horizontal="center" vertical="center" wrapText="1"/>
    </xf>
    <xf numFmtId="0" fontId="94" fillId="1257" borderId="0" xfId="0" applyFont="1" applyFill="1" applyAlignment="1">
      <alignment horizontal="center" vertical="center" wrapText="1"/>
    </xf>
    <xf numFmtId="0" fontId="94" fillId="1258" borderId="0" xfId="0" applyFont="1" applyFill="1" applyAlignment="1">
      <alignment horizontal="center" vertical="center" wrapText="1"/>
    </xf>
    <xf numFmtId="0" fontId="94" fillId="1259" borderId="0" xfId="0" applyFont="1" applyFill="1" applyAlignment="1">
      <alignment horizontal="center" vertical="center" wrapText="1"/>
    </xf>
    <xf numFmtId="0" fontId="94" fillId="1260" borderId="0" xfId="0" applyFont="1" applyFill="1" applyAlignment="1">
      <alignment horizontal="center" vertical="center" wrapText="1"/>
    </xf>
    <xf numFmtId="0" fontId="94" fillId="1261" borderId="0" xfId="0" applyFont="1" applyFill="1" applyAlignment="1">
      <alignment horizontal="center" vertical="center" wrapText="1"/>
    </xf>
    <xf numFmtId="0" fontId="94" fillId="1262" borderId="0" xfId="0" applyFont="1" applyFill="1" applyAlignment="1">
      <alignment horizontal="center" vertical="center" wrapText="1"/>
    </xf>
    <xf numFmtId="0" fontId="94" fillId="1263" borderId="0" xfId="0" applyFont="1" applyFill="1" applyAlignment="1">
      <alignment horizontal="center" vertical="center" wrapText="1"/>
    </xf>
    <xf numFmtId="0" fontId="94" fillId="1264" borderId="0" xfId="0" applyFont="1" applyFill="1" applyAlignment="1">
      <alignment horizontal="center" vertical="center" wrapText="1"/>
    </xf>
    <xf numFmtId="0" fontId="94" fillId="1265" borderId="0" xfId="0" applyFont="1" applyFill="1" applyAlignment="1">
      <alignment horizontal="center" vertical="center" wrapText="1"/>
    </xf>
    <xf numFmtId="0" fontId="94" fillId="1266" borderId="0" xfId="0" applyFont="1" applyFill="1" applyAlignment="1">
      <alignment horizontal="center" vertical="center" wrapText="1"/>
    </xf>
    <xf numFmtId="0" fontId="94" fillId="1267" borderId="0" xfId="0" applyFont="1" applyFill="1" applyAlignment="1">
      <alignment horizontal="center" vertical="center" wrapText="1"/>
    </xf>
    <xf numFmtId="0" fontId="94" fillId="1268" borderId="0" xfId="0" applyFont="1" applyFill="1" applyAlignment="1">
      <alignment horizontal="center" vertical="center" wrapText="1"/>
    </xf>
    <xf numFmtId="0" fontId="94" fillId="1269" borderId="0" xfId="0" applyFont="1" applyFill="1" applyAlignment="1">
      <alignment horizontal="center" vertical="center" wrapText="1"/>
    </xf>
    <xf numFmtId="0" fontId="94" fillId="1270" borderId="0" xfId="0" applyFont="1" applyFill="1" applyAlignment="1">
      <alignment horizontal="center" vertical="center" wrapText="1"/>
    </xf>
    <xf numFmtId="0" fontId="94" fillId="1271" borderId="0" xfId="0" applyFont="1" applyFill="1" applyAlignment="1">
      <alignment horizontal="center" vertical="center" wrapText="1"/>
    </xf>
    <xf numFmtId="0" fontId="94" fillId="1272" borderId="0" xfId="0" applyFont="1" applyFill="1" applyAlignment="1">
      <alignment horizontal="center" vertical="center" wrapText="1"/>
    </xf>
    <xf numFmtId="0" fontId="94" fillId="1273" borderId="0" xfId="0" applyFont="1" applyFill="1" applyAlignment="1">
      <alignment horizontal="center" vertical="center" wrapText="1"/>
    </xf>
    <xf numFmtId="0" fontId="94" fillId="1274" borderId="0" xfId="0" applyFont="1" applyFill="1" applyAlignment="1">
      <alignment horizontal="center" vertical="center" wrapText="1"/>
    </xf>
    <xf numFmtId="0" fontId="94" fillId="1275" borderId="0" xfId="0" applyFont="1" applyFill="1" applyAlignment="1">
      <alignment horizontal="center" vertical="center" wrapText="1"/>
    </xf>
    <xf numFmtId="0" fontId="94" fillId="1276" borderId="0" xfId="0" applyFont="1" applyFill="1" applyAlignment="1">
      <alignment horizontal="center" vertical="center" wrapText="1"/>
    </xf>
    <xf numFmtId="0" fontId="94" fillId="1277" borderId="0" xfId="0" applyFont="1" applyFill="1" applyAlignment="1">
      <alignment horizontal="center" vertical="center" wrapText="1"/>
    </xf>
    <xf numFmtId="0" fontId="94" fillId="1278" borderId="0" xfId="0" applyFont="1" applyFill="1" applyAlignment="1">
      <alignment horizontal="center" vertical="center" wrapText="1"/>
    </xf>
    <xf numFmtId="0" fontId="94" fillId="1279" borderId="0" xfId="0" applyFont="1" applyFill="1" applyAlignment="1">
      <alignment horizontal="center" vertical="center" wrapText="1"/>
    </xf>
    <xf numFmtId="0" fontId="94" fillId="1280" borderId="0" xfId="0" applyFont="1" applyFill="1" applyAlignment="1">
      <alignment horizontal="center" vertical="center" wrapText="1"/>
    </xf>
    <xf numFmtId="0" fontId="94" fillId="1281" borderId="0" xfId="0" applyFont="1" applyFill="1" applyAlignment="1">
      <alignment horizontal="center" vertical="center" wrapText="1"/>
    </xf>
    <xf numFmtId="0" fontId="94" fillId="1282" borderId="0" xfId="0" applyFont="1" applyFill="1" applyAlignment="1">
      <alignment horizontal="center" vertical="center" wrapText="1"/>
    </xf>
    <xf numFmtId="0" fontId="94" fillId="1283" borderId="0" xfId="0" applyFont="1" applyFill="1" applyAlignment="1">
      <alignment horizontal="center" vertical="center" wrapText="1"/>
    </xf>
    <xf numFmtId="0" fontId="94" fillId="1284" borderId="0" xfId="0" applyFont="1" applyFill="1" applyAlignment="1">
      <alignment horizontal="center" vertical="center" wrapText="1"/>
    </xf>
    <xf numFmtId="0" fontId="94" fillId="1285" borderId="0" xfId="0" applyFont="1" applyFill="1" applyAlignment="1">
      <alignment horizontal="center" vertical="center" wrapText="1"/>
    </xf>
    <xf numFmtId="0" fontId="94" fillId="1286" borderId="0" xfId="0" applyFont="1" applyFill="1" applyAlignment="1">
      <alignment horizontal="center" vertical="center" wrapText="1"/>
    </xf>
    <xf numFmtId="0" fontId="94" fillId="1287" borderId="0" xfId="0" applyFont="1" applyFill="1" applyAlignment="1">
      <alignment horizontal="center" vertical="center" wrapText="1"/>
    </xf>
    <xf numFmtId="0" fontId="94" fillId="1288" borderId="0" xfId="0" applyFont="1" applyFill="1" applyAlignment="1">
      <alignment horizontal="center" vertical="center" wrapText="1"/>
    </xf>
    <xf numFmtId="0" fontId="94" fillId="1289" borderId="0" xfId="0" applyFont="1" applyFill="1" applyAlignment="1">
      <alignment horizontal="center" vertical="center" wrapText="1"/>
    </xf>
    <xf numFmtId="0" fontId="94" fillId="1290" borderId="0" xfId="0" applyFont="1" applyFill="1" applyAlignment="1">
      <alignment horizontal="center" vertical="center" wrapText="1"/>
    </xf>
    <xf numFmtId="0" fontId="94" fillId="1291" borderId="0" xfId="0" applyFont="1" applyFill="1" applyAlignment="1">
      <alignment horizontal="center" vertical="center" wrapText="1"/>
    </xf>
    <xf numFmtId="0" fontId="94" fillId="1292" borderId="0" xfId="0" applyFont="1" applyFill="1" applyAlignment="1">
      <alignment horizontal="center" vertical="center" wrapText="1"/>
    </xf>
    <xf numFmtId="0" fontId="94" fillId="1293" borderId="0" xfId="0" applyFont="1" applyFill="1" applyAlignment="1">
      <alignment horizontal="center" vertical="center" wrapText="1"/>
    </xf>
    <xf numFmtId="0" fontId="94" fillId="1294" borderId="0" xfId="0" applyFont="1" applyFill="1" applyAlignment="1">
      <alignment horizontal="center" vertical="center" wrapText="1"/>
    </xf>
    <xf numFmtId="0" fontId="94" fillId="1295" borderId="0" xfId="0" applyFont="1" applyFill="1" applyAlignment="1">
      <alignment horizontal="center" vertical="center" wrapText="1"/>
    </xf>
    <xf numFmtId="0" fontId="94" fillId="1296" borderId="0" xfId="0" applyFont="1" applyFill="1" applyAlignment="1">
      <alignment horizontal="center" vertical="center" wrapText="1"/>
    </xf>
    <xf numFmtId="0" fontId="94" fillId="1297" borderId="0" xfId="0" applyFont="1" applyFill="1" applyAlignment="1">
      <alignment horizontal="center" vertical="center" wrapText="1"/>
    </xf>
    <xf numFmtId="0" fontId="94" fillId="1298" borderId="0" xfId="0" applyFont="1" applyFill="1" applyAlignment="1">
      <alignment horizontal="center" vertical="center" wrapText="1"/>
    </xf>
    <xf numFmtId="0" fontId="94" fillId="1299" borderId="0" xfId="0" applyFont="1" applyFill="1" applyAlignment="1">
      <alignment horizontal="center" vertical="center" wrapText="1"/>
    </xf>
    <xf numFmtId="0" fontId="94" fillId="1300" borderId="0" xfId="0" applyFont="1" applyFill="1" applyAlignment="1">
      <alignment horizontal="center" vertical="center" wrapText="1"/>
    </xf>
    <xf numFmtId="0" fontId="94" fillId="1301" borderId="0" xfId="0" applyFont="1" applyFill="1" applyAlignment="1">
      <alignment horizontal="center" vertical="center" wrapText="1"/>
    </xf>
    <xf numFmtId="0" fontId="94" fillId="1302" borderId="0" xfId="0" applyFont="1" applyFill="1" applyAlignment="1">
      <alignment horizontal="center" vertical="center" wrapText="1"/>
    </xf>
    <xf numFmtId="0" fontId="94" fillId="1303" borderId="0" xfId="0" applyFont="1" applyFill="1" applyAlignment="1">
      <alignment horizontal="center" vertical="center" wrapText="1"/>
    </xf>
    <xf numFmtId="0" fontId="94" fillId="1304" borderId="0" xfId="0" applyFont="1" applyFill="1" applyAlignment="1">
      <alignment horizontal="center" vertical="center" wrapText="1"/>
    </xf>
    <xf numFmtId="0" fontId="94" fillId="1305" borderId="0" xfId="0" applyFont="1" applyFill="1" applyAlignment="1">
      <alignment horizontal="center" vertical="center" wrapText="1"/>
    </xf>
    <xf numFmtId="0" fontId="94" fillId="1306" borderId="0" xfId="0" applyFont="1" applyFill="1" applyAlignment="1">
      <alignment horizontal="center" vertical="center" wrapText="1"/>
    </xf>
    <xf numFmtId="0" fontId="94" fillId="1307" borderId="0" xfId="0" applyFont="1" applyFill="1" applyAlignment="1">
      <alignment horizontal="center" vertical="center" wrapText="1"/>
    </xf>
    <xf numFmtId="0" fontId="94" fillId="1308" borderId="0" xfId="0" applyFont="1" applyFill="1" applyAlignment="1">
      <alignment horizontal="center" vertical="center" wrapText="1"/>
    </xf>
    <xf numFmtId="0" fontId="94" fillId="1309" borderId="0" xfId="0" applyFont="1" applyFill="1" applyAlignment="1">
      <alignment horizontal="center" vertical="center" wrapText="1"/>
    </xf>
    <xf numFmtId="0" fontId="94" fillId="1310" borderId="0" xfId="0" applyFont="1" applyFill="1" applyAlignment="1">
      <alignment horizontal="center" vertical="center" wrapText="1"/>
    </xf>
    <xf numFmtId="0" fontId="94" fillId="1311" borderId="0" xfId="0" applyFont="1" applyFill="1" applyAlignment="1">
      <alignment horizontal="center" vertical="center" wrapText="1"/>
    </xf>
    <xf numFmtId="0" fontId="94" fillId="1312" borderId="0" xfId="0" applyFont="1" applyFill="1" applyAlignment="1">
      <alignment horizontal="center" vertical="center" wrapText="1"/>
    </xf>
    <xf numFmtId="0" fontId="94" fillId="1313" borderId="0" xfId="0" applyFont="1" applyFill="1" applyAlignment="1">
      <alignment horizontal="center" vertical="center" wrapText="1"/>
    </xf>
    <xf numFmtId="0" fontId="94" fillId="1314" borderId="0" xfId="0" applyFont="1" applyFill="1" applyAlignment="1">
      <alignment horizontal="center" vertical="center" wrapText="1"/>
    </xf>
    <xf numFmtId="0" fontId="94" fillId="1315" borderId="0" xfId="0" applyFont="1" applyFill="1" applyAlignment="1">
      <alignment horizontal="center" vertical="center" wrapText="1"/>
    </xf>
    <xf numFmtId="0" fontId="94" fillId="1316" borderId="0" xfId="0" applyFont="1" applyFill="1" applyAlignment="1">
      <alignment horizontal="center" vertical="center" wrapText="1"/>
    </xf>
    <xf numFmtId="0" fontId="94" fillId="1317" borderId="0" xfId="0" applyFont="1" applyFill="1" applyAlignment="1">
      <alignment horizontal="center" vertical="center" wrapText="1"/>
    </xf>
    <xf numFmtId="0" fontId="94" fillId="1318" borderId="0" xfId="0" applyFont="1" applyFill="1" applyAlignment="1">
      <alignment horizontal="center" vertical="center" wrapText="1"/>
    </xf>
    <xf numFmtId="0" fontId="94" fillId="1319" borderId="0" xfId="0" applyFont="1" applyFill="1" applyAlignment="1">
      <alignment horizontal="center" vertical="center" wrapText="1"/>
    </xf>
    <xf numFmtId="0" fontId="94" fillId="1320" borderId="0" xfId="0" applyFont="1" applyFill="1" applyAlignment="1">
      <alignment horizontal="center" vertical="center" wrapText="1"/>
    </xf>
    <xf numFmtId="0" fontId="94" fillId="1321" borderId="0" xfId="0" applyFont="1" applyFill="1" applyAlignment="1">
      <alignment horizontal="center" vertical="center" wrapText="1"/>
    </xf>
    <xf numFmtId="0" fontId="94" fillId="1322" borderId="0" xfId="0" applyFont="1" applyFill="1" applyAlignment="1">
      <alignment horizontal="center" vertical="center" wrapText="1"/>
    </xf>
    <xf numFmtId="0" fontId="94" fillId="1323" borderId="0" xfId="0" applyFont="1" applyFill="1" applyAlignment="1">
      <alignment horizontal="center" vertical="center" wrapText="1"/>
    </xf>
    <xf numFmtId="0" fontId="94" fillId="1324" borderId="0" xfId="0" applyFont="1" applyFill="1" applyAlignment="1">
      <alignment horizontal="center" vertical="center" wrapText="1"/>
    </xf>
    <xf numFmtId="0" fontId="94" fillId="1325" borderId="0" xfId="0" applyFont="1" applyFill="1" applyAlignment="1">
      <alignment horizontal="center" vertical="center" wrapText="1"/>
    </xf>
    <xf numFmtId="0" fontId="94" fillId="1326" borderId="0" xfId="0" applyFont="1" applyFill="1" applyAlignment="1">
      <alignment horizontal="center" vertical="center" wrapText="1"/>
    </xf>
    <xf numFmtId="0" fontId="94" fillId="1327" borderId="0" xfId="0" applyFont="1" applyFill="1" applyAlignment="1">
      <alignment horizontal="center" vertical="center" wrapText="1"/>
    </xf>
    <xf numFmtId="0" fontId="94" fillId="1328" borderId="0" xfId="0" applyFont="1" applyFill="1" applyAlignment="1">
      <alignment horizontal="center" vertical="center" wrapText="1"/>
    </xf>
    <xf numFmtId="0" fontId="94" fillId="1329" borderId="0" xfId="0" applyFont="1" applyFill="1" applyAlignment="1">
      <alignment horizontal="center" vertical="center" wrapText="1"/>
    </xf>
    <xf numFmtId="0" fontId="94" fillId="1330" borderId="0" xfId="0" applyFont="1" applyFill="1" applyAlignment="1">
      <alignment horizontal="center" vertical="center" wrapText="1"/>
    </xf>
    <xf numFmtId="0" fontId="94" fillId="1331" borderId="0" xfId="0" applyFont="1" applyFill="1" applyAlignment="1">
      <alignment horizontal="center" vertical="center" wrapText="1"/>
    </xf>
    <xf numFmtId="0" fontId="94" fillId="1332" borderId="0" xfId="0" applyFont="1" applyFill="1" applyAlignment="1">
      <alignment horizontal="center" vertical="center" wrapText="1"/>
    </xf>
    <xf numFmtId="0" fontId="94" fillId="1333" borderId="0" xfId="0" applyFont="1" applyFill="1" applyAlignment="1">
      <alignment horizontal="center" vertical="center" wrapText="1"/>
    </xf>
    <xf numFmtId="0" fontId="94" fillId="1334" borderId="0" xfId="0" applyFont="1" applyFill="1" applyAlignment="1">
      <alignment horizontal="center" vertical="center" wrapText="1"/>
    </xf>
    <xf numFmtId="0" fontId="94" fillId="1335" borderId="0" xfId="0" applyFont="1" applyFill="1" applyAlignment="1">
      <alignment horizontal="center" vertical="center" wrapText="1"/>
    </xf>
    <xf numFmtId="0" fontId="94" fillId="1336" borderId="0" xfId="0" applyFont="1" applyFill="1" applyAlignment="1">
      <alignment horizontal="center" vertical="center" wrapText="1"/>
    </xf>
    <xf numFmtId="0" fontId="94" fillId="1337" borderId="0" xfId="0" applyFont="1" applyFill="1" applyAlignment="1">
      <alignment horizontal="center" vertical="center" wrapText="1"/>
    </xf>
    <xf numFmtId="0" fontId="94" fillId="1338" borderId="0" xfId="0" applyFont="1" applyFill="1" applyAlignment="1">
      <alignment horizontal="center" vertical="center" wrapText="1"/>
    </xf>
    <xf numFmtId="0" fontId="94" fillId="1339" borderId="0" xfId="0" applyFont="1" applyFill="1" applyAlignment="1">
      <alignment horizontal="center" vertical="center" wrapText="1"/>
    </xf>
    <xf numFmtId="0" fontId="94" fillId="1340" borderId="0" xfId="0" applyFont="1" applyFill="1" applyAlignment="1">
      <alignment horizontal="center" vertical="center" wrapText="1"/>
    </xf>
    <xf numFmtId="0" fontId="94" fillId="1341" borderId="0" xfId="0" applyFont="1" applyFill="1" applyAlignment="1">
      <alignment horizontal="center" vertical="center" wrapText="1"/>
    </xf>
    <xf numFmtId="0" fontId="94" fillId="1342" borderId="0" xfId="0" applyFont="1" applyFill="1" applyAlignment="1">
      <alignment horizontal="center" vertical="center" wrapText="1"/>
    </xf>
    <xf numFmtId="0" fontId="94" fillId="1343" borderId="0" xfId="0" applyFont="1" applyFill="1" applyAlignment="1">
      <alignment horizontal="center" vertical="center" wrapText="1"/>
    </xf>
    <xf numFmtId="0" fontId="94" fillId="1344" borderId="0" xfId="0" applyFont="1" applyFill="1" applyAlignment="1">
      <alignment horizontal="center" vertical="center" wrapText="1"/>
    </xf>
    <xf numFmtId="0" fontId="94" fillId="1345" borderId="0" xfId="0" applyFont="1" applyFill="1" applyAlignment="1">
      <alignment horizontal="center" vertical="center" wrapText="1"/>
    </xf>
    <xf numFmtId="0" fontId="94" fillId="1346" borderId="0" xfId="0" applyFont="1" applyFill="1" applyAlignment="1">
      <alignment horizontal="center" vertical="center" wrapText="1"/>
    </xf>
    <xf numFmtId="0" fontId="94" fillId="1347" borderId="0" xfId="0" applyFont="1" applyFill="1" applyAlignment="1">
      <alignment horizontal="center" vertical="center" wrapText="1"/>
    </xf>
    <xf numFmtId="0" fontId="94" fillId="1348" borderId="0" xfId="0" applyFont="1" applyFill="1" applyAlignment="1">
      <alignment horizontal="center" vertical="center" wrapText="1"/>
    </xf>
    <xf numFmtId="0" fontId="94" fillId="1349" borderId="0" xfId="0" applyFont="1" applyFill="1" applyAlignment="1">
      <alignment horizontal="center" vertical="center" wrapText="1"/>
    </xf>
    <xf numFmtId="0" fontId="94" fillId="1350" borderId="0" xfId="0" applyFont="1" applyFill="1" applyAlignment="1">
      <alignment horizontal="center" vertical="center" wrapText="1"/>
    </xf>
    <xf numFmtId="0" fontId="94" fillId="1351" borderId="0" xfId="0" applyFont="1" applyFill="1" applyAlignment="1">
      <alignment horizontal="center" vertical="center" wrapText="1"/>
    </xf>
    <xf numFmtId="0" fontId="94" fillId="1352" borderId="0" xfId="0" applyFont="1" applyFill="1" applyAlignment="1">
      <alignment horizontal="center" vertical="center" wrapText="1"/>
    </xf>
    <xf numFmtId="0" fontId="94" fillId="1353" borderId="0" xfId="0" applyFont="1" applyFill="1" applyAlignment="1">
      <alignment horizontal="center" vertical="center" wrapText="1"/>
    </xf>
    <xf numFmtId="0" fontId="94" fillId="1354" borderId="0" xfId="0" applyFont="1" applyFill="1" applyAlignment="1">
      <alignment horizontal="center" vertical="center" wrapText="1"/>
    </xf>
    <xf numFmtId="0" fontId="94" fillId="1355" borderId="0" xfId="0" applyFont="1" applyFill="1" applyAlignment="1">
      <alignment horizontal="center" vertical="center" wrapText="1"/>
    </xf>
    <xf numFmtId="0" fontId="94" fillId="1356" borderId="0" xfId="0" applyFont="1" applyFill="1" applyAlignment="1">
      <alignment horizontal="center" vertical="center" wrapText="1"/>
    </xf>
    <xf numFmtId="0" fontId="94" fillId="1357" borderId="0" xfId="0" applyFont="1" applyFill="1" applyAlignment="1">
      <alignment horizontal="center" vertical="center" wrapText="1"/>
    </xf>
    <xf numFmtId="0" fontId="94" fillId="1358" borderId="0" xfId="0" applyFont="1" applyFill="1" applyAlignment="1">
      <alignment horizontal="center" vertical="center" wrapText="1"/>
    </xf>
    <xf numFmtId="0" fontId="94" fillId="1359" borderId="0" xfId="0" applyFont="1" applyFill="1" applyAlignment="1">
      <alignment horizontal="center" vertical="center" wrapText="1"/>
    </xf>
    <xf numFmtId="0" fontId="94" fillId="1360" borderId="0" xfId="0" applyFont="1" applyFill="1" applyAlignment="1">
      <alignment horizontal="center" vertical="center" wrapText="1"/>
    </xf>
    <xf numFmtId="0" fontId="94" fillId="1361" borderId="0" xfId="0" applyFont="1" applyFill="1" applyAlignment="1">
      <alignment horizontal="center" vertical="center" wrapText="1"/>
    </xf>
    <xf numFmtId="0" fontId="94" fillId="1362" borderId="0" xfId="0" applyFont="1" applyFill="1" applyAlignment="1">
      <alignment horizontal="center" vertical="center" wrapText="1"/>
    </xf>
    <xf numFmtId="0" fontId="94" fillId="1363" borderId="0" xfId="0" applyFont="1" applyFill="1" applyAlignment="1">
      <alignment horizontal="center" vertical="center" wrapText="1"/>
    </xf>
    <xf numFmtId="0" fontId="94" fillId="1364" borderId="0" xfId="0" applyFont="1" applyFill="1" applyAlignment="1">
      <alignment horizontal="center" vertical="center" wrapText="1"/>
    </xf>
    <xf numFmtId="0" fontId="94" fillId="1365" borderId="0" xfId="0" applyFont="1" applyFill="1" applyAlignment="1">
      <alignment horizontal="center" vertical="center" wrapText="1"/>
    </xf>
    <xf numFmtId="0" fontId="94" fillId="1366" borderId="0" xfId="0" applyFont="1" applyFill="1" applyAlignment="1">
      <alignment horizontal="center" vertical="center" wrapText="1"/>
    </xf>
    <xf numFmtId="0" fontId="94" fillId="1367" borderId="0" xfId="0" applyFont="1" applyFill="1" applyAlignment="1">
      <alignment horizontal="center" vertical="center" wrapText="1"/>
    </xf>
    <xf numFmtId="0" fontId="94" fillId="1368" borderId="0" xfId="0" applyFont="1" applyFill="1" applyAlignment="1">
      <alignment horizontal="center" vertical="center" wrapText="1"/>
    </xf>
    <xf numFmtId="0" fontId="94" fillId="1369" borderId="0" xfId="0" applyFont="1" applyFill="1" applyAlignment="1">
      <alignment horizontal="center" vertical="center" wrapText="1"/>
    </xf>
    <xf numFmtId="0" fontId="94" fillId="1370" borderId="0" xfId="0" applyFont="1" applyFill="1" applyAlignment="1">
      <alignment horizontal="center" vertical="center" wrapText="1"/>
    </xf>
    <xf numFmtId="0" fontId="94" fillId="84" borderId="0" xfId="0" applyFont="1" applyFill="1" applyAlignment="1">
      <alignment horizontal="center" vertical="center" wrapText="1"/>
    </xf>
    <xf numFmtId="0" fontId="94" fillId="1371" borderId="0" xfId="0" applyFont="1" applyFill="1" applyAlignment="1">
      <alignment horizontal="center" vertical="center" wrapText="1"/>
    </xf>
    <xf numFmtId="0" fontId="94" fillId="1372" borderId="0" xfId="0" applyFont="1" applyFill="1" applyAlignment="1">
      <alignment horizontal="center" vertical="center" wrapText="1"/>
    </xf>
    <xf numFmtId="0" fontId="94" fillId="1373" borderId="0" xfId="0" applyFont="1" applyFill="1" applyAlignment="1">
      <alignment horizontal="center" vertical="center" wrapText="1"/>
    </xf>
    <xf numFmtId="0" fontId="94" fillId="1374" borderId="0" xfId="0" applyFont="1" applyFill="1" applyAlignment="1">
      <alignment horizontal="center" vertical="center" wrapText="1"/>
    </xf>
    <xf numFmtId="0" fontId="94" fillId="1375" borderId="0" xfId="0" applyFont="1" applyFill="1" applyAlignment="1">
      <alignment horizontal="center" vertical="center" wrapText="1"/>
    </xf>
    <xf numFmtId="0" fontId="94" fillId="1376" borderId="0" xfId="0" applyFont="1" applyFill="1" applyAlignment="1">
      <alignment horizontal="center" vertical="center" wrapText="1"/>
    </xf>
    <xf numFmtId="0" fontId="94" fillId="1377" borderId="0" xfId="0" applyFont="1" applyFill="1" applyAlignment="1">
      <alignment horizontal="center" vertical="center" wrapText="1"/>
    </xf>
    <xf numFmtId="0" fontId="94" fillId="1378" borderId="0" xfId="0" applyFont="1" applyFill="1" applyAlignment="1">
      <alignment horizontal="center" vertical="center" wrapText="1"/>
    </xf>
    <xf numFmtId="0" fontId="94" fillId="1379" borderId="0" xfId="0" applyFont="1" applyFill="1" applyAlignment="1">
      <alignment horizontal="center" vertical="center" wrapText="1"/>
    </xf>
    <xf numFmtId="0" fontId="94" fillId="1380" borderId="0" xfId="0" applyFont="1" applyFill="1" applyAlignment="1">
      <alignment horizontal="center" vertical="center" wrapText="1"/>
    </xf>
    <xf numFmtId="0" fontId="94" fillId="1381" borderId="0" xfId="0" applyFont="1" applyFill="1" applyAlignment="1">
      <alignment horizontal="center" vertical="center" wrapText="1"/>
    </xf>
    <xf numFmtId="0" fontId="94" fillId="1382" borderId="0" xfId="0" applyFont="1" applyFill="1" applyAlignment="1">
      <alignment horizontal="center" vertical="center" wrapText="1"/>
    </xf>
    <xf numFmtId="0" fontId="94" fillId="1383" borderId="0" xfId="0" applyFont="1" applyFill="1" applyAlignment="1">
      <alignment horizontal="center" vertical="center" wrapText="1"/>
    </xf>
    <xf numFmtId="0" fontId="94" fillId="1384" borderId="0" xfId="0" applyFont="1" applyFill="1" applyAlignment="1">
      <alignment horizontal="center" vertical="center" wrapText="1"/>
    </xf>
    <xf numFmtId="0" fontId="94" fillId="1385" borderId="0" xfId="0" applyFont="1" applyFill="1" applyAlignment="1">
      <alignment horizontal="center" vertical="center" wrapText="1"/>
    </xf>
    <xf numFmtId="0" fontId="94" fillId="1386" borderId="0" xfId="0" applyFont="1" applyFill="1" applyAlignment="1">
      <alignment horizontal="center" vertical="center" wrapText="1"/>
    </xf>
    <xf numFmtId="0" fontId="94" fillId="1387" borderId="0" xfId="0" applyFont="1" applyFill="1" applyAlignment="1">
      <alignment horizontal="center" vertical="center" wrapText="1"/>
    </xf>
    <xf numFmtId="0" fontId="94" fillId="1388" borderId="0" xfId="0" applyFont="1" applyFill="1" applyAlignment="1">
      <alignment horizontal="center" vertical="center" wrapText="1"/>
    </xf>
    <xf numFmtId="0" fontId="94" fillId="1389" borderId="0" xfId="0" applyFont="1" applyFill="1" applyAlignment="1">
      <alignment horizontal="center" vertical="center" wrapText="1"/>
    </xf>
    <xf numFmtId="0" fontId="94" fillId="1390" borderId="0" xfId="0" applyFont="1" applyFill="1" applyAlignment="1">
      <alignment horizontal="center" vertical="center" wrapText="1"/>
    </xf>
    <xf numFmtId="0" fontId="94" fillId="1391" borderId="0" xfId="0" applyFont="1" applyFill="1" applyAlignment="1">
      <alignment horizontal="center" vertical="center" wrapText="1"/>
    </xf>
    <xf numFmtId="0" fontId="94" fillId="1392" borderId="0" xfId="0" applyFont="1" applyFill="1" applyAlignment="1">
      <alignment horizontal="center" vertical="center" wrapText="1"/>
    </xf>
    <xf numFmtId="0" fontId="94" fillId="18" borderId="0" xfId="0" applyFont="1" applyFill="1" applyAlignment="1">
      <alignment horizontal="center" vertical="center" wrapText="1"/>
    </xf>
    <xf numFmtId="0" fontId="94" fillId="1393" borderId="0" xfId="0" applyFont="1" applyFill="1" applyAlignment="1">
      <alignment horizontal="center" vertical="center" wrapText="1"/>
    </xf>
    <xf numFmtId="0" fontId="94" fillId="1394" borderId="0" xfId="0" applyFont="1" applyFill="1" applyAlignment="1">
      <alignment horizontal="center" vertical="center" wrapText="1"/>
    </xf>
    <xf numFmtId="0" fontId="94" fillId="1395" borderId="0" xfId="0" applyFont="1" applyFill="1" applyAlignment="1">
      <alignment horizontal="center" vertical="center" wrapText="1"/>
    </xf>
    <xf numFmtId="0" fontId="94" fillId="1396" borderId="0" xfId="0" applyFont="1" applyFill="1" applyAlignment="1">
      <alignment horizontal="center" vertical="center" wrapText="1"/>
    </xf>
    <xf numFmtId="0" fontId="94" fillId="1397" borderId="0" xfId="0" applyFont="1" applyFill="1" applyAlignment="1">
      <alignment horizontal="center" vertical="center" wrapText="1"/>
    </xf>
    <xf numFmtId="0" fontId="94" fillId="1398" borderId="0" xfId="0" applyFont="1" applyFill="1" applyAlignment="1">
      <alignment horizontal="center" vertical="center" wrapText="1"/>
    </xf>
    <xf numFmtId="0" fontId="94" fillId="1399" borderId="0" xfId="0" applyFont="1" applyFill="1" applyAlignment="1">
      <alignment horizontal="center" vertical="center" wrapText="1"/>
    </xf>
    <xf numFmtId="0" fontId="94" fillId="1400" borderId="0" xfId="0" applyFont="1" applyFill="1" applyAlignment="1">
      <alignment horizontal="center" vertical="center" wrapText="1"/>
    </xf>
    <xf numFmtId="0" fontId="94" fillId="1401" borderId="0" xfId="0" applyFont="1" applyFill="1" applyAlignment="1">
      <alignment horizontal="center" vertical="center" wrapText="1"/>
    </xf>
    <xf numFmtId="0" fontId="94" fillId="1402" borderId="0" xfId="0" applyFont="1" applyFill="1" applyAlignment="1">
      <alignment horizontal="center" vertical="center" wrapText="1"/>
    </xf>
    <xf numFmtId="0" fontId="94" fillId="1403" borderId="0" xfId="0" applyFont="1" applyFill="1" applyAlignment="1">
      <alignment horizontal="center" vertical="center" wrapText="1"/>
    </xf>
    <xf numFmtId="0" fontId="94" fillId="1404" borderId="0" xfId="0" applyFont="1" applyFill="1" applyAlignment="1">
      <alignment horizontal="center" vertical="center" wrapText="1"/>
    </xf>
    <xf numFmtId="0" fontId="94" fillId="1405" borderId="0" xfId="0" applyFont="1" applyFill="1" applyAlignment="1">
      <alignment horizontal="center" vertical="center" wrapText="1"/>
    </xf>
    <xf numFmtId="0" fontId="94" fillId="1406" borderId="0" xfId="0" applyFont="1" applyFill="1" applyAlignment="1">
      <alignment horizontal="center" vertical="center" wrapText="1"/>
    </xf>
    <xf numFmtId="0" fontId="94" fillId="1407" borderId="0" xfId="0" applyFont="1" applyFill="1" applyAlignment="1">
      <alignment horizontal="center" vertical="center" wrapText="1"/>
    </xf>
    <xf numFmtId="0" fontId="94" fillId="1408" borderId="0" xfId="0" applyFont="1" applyFill="1" applyAlignment="1">
      <alignment horizontal="center" vertical="center" wrapText="1"/>
    </xf>
    <xf numFmtId="0" fontId="94" fillId="1409" borderId="0" xfId="0" applyFont="1" applyFill="1" applyAlignment="1">
      <alignment horizontal="center" vertical="center" wrapText="1"/>
    </xf>
    <xf numFmtId="0" fontId="94" fillId="1410" borderId="0" xfId="0" applyFont="1" applyFill="1" applyAlignment="1">
      <alignment horizontal="center" vertical="center" wrapText="1"/>
    </xf>
    <xf numFmtId="0" fontId="94" fillId="1411" borderId="0" xfId="0" applyFont="1" applyFill="1" applyAlignment="1">
      <alignment horizontal="center" vertical="center" wrapText="1"/>
    </xf>
    <xf numFmtId="0" fontId="94" fillId="1412" borderId="0" xfId="0" applyFont="1" applyFill="1" applyAlignment="1">
      <alignment horizontal="center" vertical="center" wrapText="1"/>
    </xf>
    <xf numFmtId="0" fontId="94" fillId="1413" borderId="0" xfId="0" applyFont="1" applyFill="1" applyAlignment="1">
      <alignment horizontal="center" vertical="center" wrapText="1"/>
    </xf>
    <xf numFmtId="0" fontId="94" fillId="22" borderId="0" xfId="0" applyFont="1" applyFill="1" applyAlignment="1">
      <alignment horizontal="center" vertical="center" wrapText="1"/>
    </xf>
    <xf numFmtId="0" fontId="94" fillId="1414" borderId="0" xfId="0" applyFont="1" applyFill="1" applyAlignment="1">
      <alignment horizontal="center" vertical="center" wrapText="1"/>
    </xf>
    <xf numFmtId="0" fontId="94" fillId="1415" borderId="0" xfId="0" applyFont="1" applyFill="1" applyAlignment="1">
      <alignment horizontal="center" vertical="center" wrapText="1"/>
    </xf>
    <xf numFmtId="0" fontId="94" fillId="1416" borderId="0" xfId="0" applyFont="1" applyFill="1" applyAlignment="1">
      <alignment horizontal="center" vertical="center" wrapText="1"/>
    </xf>
    <xf numFmtId="0" fontId="94" fillId="1417" borderId="0" xfId="0" applyFont="1" applyFill="1" applyAlignment="1">
      <alignment horizontal="center" vertical="center" wrapText="1"/>
    </xf>
    <xf numFmtId="0" fontId="94" fillId="1418" borderId="0" xfId="0" applyFont="1" applyFill="1" applyAlignment="1">
      <alignment horizontal="center" vertical="center" wrapText="1"/>
    </xf>
    <xf numFmtId="0" fontId="94" fillId="1419" borderId="0" xfId="0" applyFont="1" applyFill="1" applyAlignment="1">
      <alignment horizontal="center" vertical="center" wrapText="1"/>
    </xf>
    <xf numFmtId="0" fontId="94" fillId="1420" borderId="0" xfId="0" applyFont="1" applyFill="1" applyAlignment="1">
      <alignment horizontal="center" vertical="center" wrapText="1"/>
    </xf>
    <xf numFmtId="0" fontId="94" fillId="1421" borderId="0" xfId="0" applyFont="1" applyFill="1" applyAlignment="1">
      <alignment horizontal="center" vertical="center" wrapText="1"/>
    </xf>
    <xf numFmtId="0" fontId="94" fillId="1422" borderId="0" xfId="0" applyFont="1" applyFill="1" applyAlignment="1">
      <alignment horizontal="center" vertical="center" wrapText="1"/>
    </xf>
    <xf numFmtId="0" fontId="94" fillId="1423" borderId="0" xfId="0" applyFont="1" applyFill="1" applyAlignment="1">
      <alignment horizontal="center" vertical="center" wrapText="1"/>
    </xf>
    <xf numFmtId="0" fontId="94" fillId="1424" borderId="0" xfId="0" applyFont="1" applyFill="1" applyAlignment="1">
      <alignment horizontal="center" vertical="center" wrapText="1"/>
    </xf>
    <xf numFmtId="0" fontId="94" fillId="1425" borderId="0" xfId="0" applyFont="1" applyFill="1" applyAlignment="1">
      <alignment horizontal="center" vertical="center" wrapText="1"/>
    </xf>
    <xf numFmtId="0" fontId="94" fillId="1426" borderId="0" xfId="0" applyFont="1" applyFill="1" applyAlignment="1">
      <alignment horizontal="center" vertical="center" wrapText="1"/>
    </xf>
    <xf numFmtId="0" fontId="94" fillId="1427" borderId="0" xfId="0" applyFont="1" applyFill="1" applyAlignment="1">
      <alignment horizontal="center" vertical="center" wrapText="1"/>
    </xf>
    <xf numFmtId="0" fontId="94" fillId="1428" borderId="0" xfId="0" applyFont="1" applyFill="1" applyAlignment="1">
      <alignment horizontal="center" vertical="center" wrapText="1"/>
    </xf>
    <xf numFmtId="0" fontId="94" fillId="1429" borderId="0" xfId="0" applyFont="1" applyFill="1" applyAlignment="1">
      <alignment horizontal="center" vertical="center" wrapText="1"/>
    </xf>
    <xf numFmtId="0" fontId="94" fillId="1430" borderId="0" xfId="0" applyFont="1" applyFill="1" applyAlignment="1">
      <alignment horizontal="center" vertical="center" wrapText="1"/>
    </xf>
    <xf numFmtId="0" fontId="94" fillId="1431" borderId="0" xfId="0" applyFont="1" applyFill="1" applyAlignment="1">
      <alignment horizontal="center" vertical="center" wrapText="1"/>
    </xf>
    <xf numFmtId="0" fontId="94" fillId="1432" borderId="0" xfId="0" applyFont="1" applyFill="1" applyAlignment="1">
      <alignment horizontal="center" vertical="center" wrapText="1"/>
    </xf>
    <xf numFmtId="0" fontId="94" fillId="1433" borderId="0" xfId="0" applyFont="1" applyFill="1" applyAlignment="1">
      <alignment horizontal="center" vertical="center" wrapText="1"/>
    </xf>
    <xf numFmtId="0" fontId="94" fillId="1434" borderId="0" xfId="0" applyFont="1" applyFill="1" applyAlignment="1">
      <alignment horizontal="center" vertical="center" wrapText="1"/>
    </xf>
    <xf numFmtId="0" fontId="94" fillId="1435" borderId="0" xfId="0" applyFont="1" applyFill="1" applyAlignment="1">
      <alignment horizontal="center" vertical="center" wrapText="1"/>
    </xf>
    <xf numFmtId="0" fontId="94" fillId="1436" borderId="0" xfId="0" applyFont="1" applyFill="1" applyAlignment="1">
      <alignment horizontal="center" vertical="center" wrapText="1"/>
    </xf>
    <xf numFmtId="0" fontId="94" fillId="1437" borderId="0" xfId="0" applyFont="1" applyFill="1" applyAlignment="1">
      <alignment horizontal="center" vertical="center" wrapText="1"/>
    </xf>
    <xf numFmtId="0" fontId="94" fillId="1438" borderId="0" xfId="0" applyFont="1" applyFill="1" applyAlignment="1">
      <alignment horizontal="center" vertical="center" wrapText="1"/>
    </xf>
    <xf numFmtId="0" fontId="94" fillId="1439" borderId="0" xfId="0" applyFont="1" applyFill="1" applyAlignment="1">
      <alignment horizontal="center" vertical="center" wrapText="1"/>
    </xf>
    <xf numFmtId="0" fontId="94" fillId="1440" borderId="0" xfId="0" applyFont="1" applyFill="1" applyAlignment="1">
      <alignment horizontal="center" vertical="center" wrapText="1"/>
    </xf>
    <xf numFmtId="0" fontId="94" fillId="1441" borderId="0" xfId="0" applyFont="1" applyFill="1" applyAlignment="1">
      <alignment horizontal="center" vertical="center" wrapText="1"/>
    </xf>
    <xf numFmtId="0" fontId="94" fillId="1442" borderId="0" xfId="0" applyFont="1" applyFill="1" applyAlignment="1">
      <alignment horizontal="center" vertical="center" wrapText="1"/>
    </xf>
    <xf numFmtId="0" fontId="94" fillId="78" borderId="0" xfId="0" applyFont="1" applyFill="1" applyAlignment="1">
      <alignment horizontal="center" vertical="center" wrapText="1"/>
    </xf>
    <xf numFmtId="0" fontId="94" fillId="1443" borderId="0" xfId="0" applyFont="1" applyFill="1" applyAlignment="1">
      <alignment horizontal="center" vertical="center" wrapText="1"/>
    </xf>
    <xf numFmtId="0" fontId="94" fillId="1444" borderId="0" xfId="0" applyFont="1" applyFill="1" applyAlignment="1">
      <alignment horizontal="center" vertical="center" wrapText="1"/>
    </xf>
    <xf numFmtId="0" fontId="94" fillId="1445" borderId="0" xfId="0" applyFont="1" applyFill="1" applyAlignment="1">
      <alignment horizontal="center" vertical="center" wrapText="1"/>
    </xf>
    <xf numFmtId="0" fontId="94" fillId="1446" borderId="0" xfId="0" applyFont="1" applyFill="1" applyAlignment="1">
      <alignment horizontal="center" vertical="center" wrapText="1"/>
    </xf>
    <xf numFmtId="0" fontId="94" fillId="1447" borderId="0" xfId="0" applyFont="1" applyFill="1" applyAlignment="1">
      <alignment horizontal="center" vertical="center" wrapText="1"/>
    </xf>
    <xf numFmtId="0" fontId="94" fillId="1448" borderId="0" xfId="0" applyFont="1" applyFill="1" applyAlignment="1">
      <alignment horizontal="center" vertical="center" wrapText="1"/>
    </xf>
    <xf numFmtId="0" fontId="94" fillId="1449" borderId="0" xfId="0" applyFont="1" applyFill="1" applyAlignment="1">
      <alignment horizontal="center" vertical="center" wrapText="1"/>
    </xf>
    <xf numFmtId="0" fontId="94" fillId="51" borderId="0" xfId="0" applyFont="1" applyFill="1" applyAlignment="1">
      <alignment horizontal="center" vertical="center" wrapText="1"/>
    </xf>
    <xf numFmtId="0" fontId="94" fillId="1450" borderId="0" xfId="0" applyFont="1" applyFill="1" applyAlignment="1">
      <alignment horizontal="center" vertical="center" wrapText="1"/>
    </xf>
    <xf numFmtId="0" fontId="94" fillId="1451" borderId="0" xfId="0" applyFont="1" applyFill="1" applyAlignment="1">
      <alignment horizontal="center" vertical="center" wrapText="1"/>
    </xf>
    <xf numFmtId="0" fontId="94" fillId="1452" borderId="0" xfId="0" applyFont="1" applyFill="1" applyAlignment="1">
      <alignment horizontal="center" vertical="center" wrapText="1"/>
    </xf>
    <xf numFmtId="0" fontId="94" fillId="1453" borderId="0" xfId="0" applyFont="1" applyFill="1" applyAlignment="1">
      <alignment horizontal="center" vertical="center" wrapText="1"/>
    </xf>
    <xf numFmtId="0" fontId="94" fillId="1454" borderId="0" xfId="0" applyFont="1" applyFill="1" applyAlignment="1">
      <alignment horizontal="center" vertical="center" wrapText="1"/>
    </xf>
    <xf numFmtId="0" fontId="94" fillId="1455" borderId="0" xfId="0" applyFont="1" applyFill="1" applyAlignment="1">
      <alignment horizontal="center" vertical="center" wrapText="1"/>
    </xf>
    <xf numFmtId="0" fontId="94" fillId="1456" borderId="0" xfId="0" applyFont="1" applyFill="1" applyAlignment="1">
      <alignment horizontal="center" vertical="center" wrapText="1"/>
    </xf>
    <xf numFmtId="0" fontId="94" fillId="1457" borderId="0" xfId="0" applyFont="1" applyFill="1" applyAlignment="1">
      <alignment horizontal="center" vertical="center" wrapText="1"/>
    </xf>
    <xf numFmtId="0" fontId="94" fillId="1458" borderId="0" xfId="0" applyFont="1" applyFill="1" applyAlignment="1">
      <alignment horizontal="center" vertical="center" wrapText="1"/>
    </xf>
    <xf numFmtId="0" fontId="94" fillId="1459" borderId="0" xfId="0" applyFont="1" applyFill="1" applyAlignment="1">
      <alignment horizontal="center" vertical="center" wrapText="1"/>
    </xf>
    <xf numFmtId="0" fontId="94" fillId="1460" borderId="0" xfId="0" applyFont="1" applyFill="1" applyAlignment="1">
      <alignment horizontal="center" vertical="center" wrapText="1"/>
    </xf>
    <xf numFmtId="0" fontId="94" fillId="1461" borderId="0" xfId="0" applyFont="1" applyFill="1" applyAlignment="1">
      <alignment horizontal="center" vertical="center" wrapText="1"/>
    </xf>
    <xf numFmtId="0" fontId="94" fillId="1462" borderId="0" xfId="0" applyFont="1" applyFill="1" applyAlignment="1">
      <alignment horizontal="center" vertical="center" wrapText="1"/>
    </xf>
    <xf numFmtId="0" fontId="94" fillId="1463" borderId="0" xfId="0" applyFont="1" applyFill="1" applyAlignment="1">
      <alignment horizontal="center" vertical="center" wrapText="1"/>
    </xf>
    <xf numFmtId="0" fontId="94" fillId="1464" borderId="0" xfId="0" applyFont="1" applyFill="1" applyAlignment="1">
      <alignment horizontal="center" vertical="center" wrapText="1"/>
    </xf>
    <xf numFmtId="0" fontId="94" fillId="1465" borderId="0" xfId="0" applyFont="1" applyFill="1" applyAlignment="1">
      <alignment horizontal="center" vertical="center" wrapText="1"/>
    </xf>
    <xf numFmtId="0" fontId="94" fillId="1466" borderId="0" xfId="0" applyFont="1" applyFill="1" applyAlignment="1">
      <alignment horizontal="center" vertical="center" wrapText="1"/>
    </xf>
    <xf numFmtId="0" fontId="94" fillId="1467" borderId="0" xfId="0" applyFont="1" applyFill="1" applyAlignment="1">
      <alignment horizontal="center" vertical="center" wrapText="1"/>
    </xf>
    <xf numFmtId="0" fontId="94" fillId="1468" borderId="0" xfId="0" applyFont="1" applyFill="1" applyAlignment="1">
      <alignment horizontal="center" vertical="center" wrapText="1"/>
    </xf>
    <xf numFmtId="0" fontId="94" fillId="1469" borderId="0" xfId="0" applyFont="1" applyFill="1" applyAlignment="1">
      <alignment horizontal="center" vertical="center" wrapText="1"/>
    </xf>
    <xf numFmtId="0" fontId="94" fillId="1470" borderId="0" xfId="0" applyFont="1" applyFill="1" applyAlignment="1">
      <alignment horizontal="center" vertical="center" wrapText="1"/>
    </xf>
    <xf numFmtId="0" fontId="94" fillId="1471" borderId="0" xfId="0" applyFont="1" applyFill="1" applyAlignment="1">
      <alignment horizontal="center" vertical="center" wrapText="1"/>
    </xf>
    <xf numFmtId="0" fontId="94" fillId="1472" borderId="0" xfId="0" applyFont="1" applyFill="1" applyAlignment="1">
      <alignment horizontal="center" vertical="center" wrapText="1"/>
    </xf>
    <xf numFmtId="0" fontId="94" fillId="1473" borderId="0" xfId="0" applyFont="1" applyFill="1" applyAlignment="1">
      <alignment horizontal="center" vertical="center" wrapText="1"/>
    </xf>
    <xf numFmtId="0" fontId="94" fillId="1474" borderId="0" xfId="0" applyFont="1" applyFill="1" applyAlignment="1">
      <alignment horizontal="center" vertical="center" wrapText="1"/>
    </xf>
    <xf numFmtId="0" fontId="94" fillId="1475" borderId="0" xfId="0" applyFont="1" applyFill="1" applyAlignment="1">
      <alignment horizontal="center" vertical="center" wrapText="1"/>
    </xf>
    <xf numFmtId="0" fontId="94" fillId="81" borderId="0" xfId="0" applyFont="1" applyFill="1" applyAlignment="1">
      <alignment horizontal="center" vertical="center" wrapText="1"/>
    </xf>
    <xf numFmtId="0" fontId="94" fillId="1476" borderId="0" xfId="0" applyFont="1" applyFill="1" applyAlignment="1">
      <alignment horizontal="center" vertical="center" wrapText="1"/>
    </xf>
    <xf numFmtId="0" fontId="94" fillId="1477" borderId="0" xfId="0" applyFont="1" applyFill="1" applyAlignment="1">
      <alignment horizontal="center" vertical="center" wrapText="1"/>
    </xf>
    <xf numFmtId="0" fontId="94" fillId="1478" borderId="0" xfId="0" applyFont="1" applyFill="1" applyAlignment="1">
      <alignment horizontal="center" vertical="center" wrapText="1"/>
    </xf>
    <xf numFmtId="0" fontId="94" fillId="1479" borderId="0" xfId="0" applyFont="1" applyFill="1" applyAlignment="1">
      <alignment horizontal="center" vertical="center" wrapText="1"/>
    </xf>
    <xf numFmtId="0" fontId="94" fillId="87" borderId="0" xfId="0" applyFont="1" applyFill="1" applyAlignment="1">
      <alignment horizontal="center" vertical="center" wrapText="1"/>
    </xf>
    <xf numFmtId="0" fontId="94" fillId="1480" borderId="0" xfId="0" applyFont="1" applyFill="1" applyAlignment="1">
      <alignment horizontal="center" vertical="center" wrapText="1"/>
    </xf>
    <xf numFmtId="0" fontId="94" fillId="1481" borderId="0" xfId="0" applyFont="1" applyFill="1" applyAlignment="1">
      <alignment horizontal="center" vertical="center" wrapText="1"/>
    </xf>
    <xf numFmtId="0" fontId="94" fillId="1482" borderId="0" xfId="0" applyFont="1" applyFill="1" applyAlignment="1">
      <alignment horizontal="center" vertical="center" wrapText="1"/>
    </xf>
    <xf numFmtId="0" fontId="94" fillId="1483" borderId="0" xfId="0" applyFont="1" applyFill="1" applyAlignment="1">
      <alignment horizontal="center" vertical="center" wrapText="1"/>
    </xf>
    <xf numFmtId="0" fontId="94" fillId="1484" borderId="0" xfId="0" applyFont="1" applyFill="1" applyAlignment="1">
      <alignment horizontal="center" vertical="center" wrapText="1"/>
    </xf>
    <xf numFmtId="0" fontId="94" fillId="1485" borderId="0" xfId="0" applyFont="1" applyFill="1" applyAlignment="1">
      <alignment horizontal="center" vertical="center" wrapText="1"/>
    </xf>
    <xf numFmtId="0" fontId="94" fillId="1486" borderId="0" xfId="0" applyFont="1" applyFill="1" applyAlignment="1">
      <alignment horizontal="center" vertical="center" wrapText="1"/>
    </xf>
    <xf numFmtId="0" fontId="94" fillId="1487" borderId="0" xfId="0" applyFont="1" applyFill="1" applyAlignment="1">
      <alignment horizontal="center" vertical="center" wrapText="1"/>
    </xf>
    <xf numFmtId="0" fontId="94" fillId="1488" borderId="0" xfId="0" applyFont="1" applyFill="1" applyAlignment="1">
      <alignment horizontal="center" vertical="center" wrapText="1"/>
    </xf>
    <xf numFmtId="0" fontId="94" fillId="1489" borderId="0" xfId="0" applyFont="1" applyFill="1" applyAlignment="1">
      <alignment horizontal="center" vertical="center" wrapText="1"/>
    </xf>
    <xf numFmtId="0" fontId="94" fillId="1490" borderId="0" xfId="0" applyFont="1" applyFill="1" applyAlignment="1">
      <alignment horizontal="center" vertical="center" wrapText="1"/>
    </xf>
    <xf numFmtId="0" fontId="94" fillId="1491" borderId="0" xfId="0" applyFont="1" applyFill="1" applyAlignment="1">
      <alignment horizontal="center" vertical="center" wrapText="1"/>
    </xf>
    <xf numFmtId="0" fontId="94" fillId="1492" borderId="0" xfId="0" applyFont="1" applyFill="1" applyAlignment="1">
      <alignment horizontal="center" vertical="center" wrapText="1"/>
    </xf>
    <xf numFmtId="0" fontId="94" fillId="1493" borderId="0" xfId="0" applyFont="1" applyFill="1" applyAlignment="1">
      <alignment horizontal="center" vertical="center" wrapText="1"/>
    </xf>
    <xf numFmtId="0" fontId="94" fillId="1494" borderId="0" xfId="0" applyFont="1" applyFill="1" applyAlignment="1">
      <alignment horizontal="center" vertical="center" wrapText="1"/>
    </xf>
    <xf numFmtId="0" fontId="94" fillId="1495" borderId="0" xfId="0" applyFont="1" applyFill="1" applyAlignment="1">
      <alignment horizontal="center" vertical="center" wrapText="1"/>
    </xf>
    <xf numFmtId="0" fontId="94" fillId="1496" borderId="0" xfId="0" applyFont="1" applyFill="1" applyAlignment="1">
      <alignment horizontal="center" vertical="center" wrapText="1"/>
    </xf>
    <xf numFmtId="0" fontId="94" fillId="1497" borderId="0" xfId="0" applyFont="1" applyFill="1" applyAlignment="1">
      <alignment horizontal="center" vertical="center" wrapText="1"/>
    </xf>
    <xf numFmtId="0" fontId="94" fillId="1498" borderId="0" xfId="0" applyFont="1" applyFill="1" applyAlignment="1">
      <alignment horizontal="center" vertical="center" wrapText="1"/>
    </xf>
    <xf numFmtId="0" fontId="94" fillId="1499" borderId="0" xfId="0" applyFont="1" applyFill="1" applyAlignment="1">
      <alignment horizontal="center" vertical="center" wrapText="1"/>
    </xf>
    <xf numFmtId="0" fontId="94" fillId="1500" borderId="0" xfId="0" applyFont="1" applyFill="1" applyAlignment="1">
      <alignment horizontal="center" vertical="center" wrapText="1"/>
    </xf>
    <xf numFmtId="0" fontId="94" fillId="1501" borderId="0" xfId="0" applyFont="1" applyFill="1" applyAlignment="1">
      <alignment horizontal="center" vertical="center" wrapText="1"/>
    </xf>
    <xf numFmtId="0" fontId="94" fillId="1502" borderId="0" xfId="0" applyFont="1" applyFill="1" applyAlignment="1">
      <alignment horizontal="center" vertical="center" wrapText="1"/>
    </xf>
    <xf numFmtId="0" fontId="94" fillId="1503" borderId="0" xfId="0" applyFont="1" applyFill="1" applyAlignment="1">
      <alignment horizontal="center" vertical="center" wrapText="1"/>
    </xf>
    <xf numFmtId="0" fontId="94" fillId="1504" borderId="0" xfId="0" applyFont="1" applyFill="1" applyAlignment="1">
      <alignment horizontal="center" vertical="center" wrapText="1"/>
    </xf>
    <xf numFmtId="0" fontId="94" fillId="1505" borderId="0" xfId="0" applyFont="1" applyFill="1" applyAlignment="1">
      <alignment horizontal="center" vertical="center" wrapText="1"/>
    </xf>
    <xf numFmtId="0" fontId="94" fillId="1506" borderId="0" xfId="0" applyFont="1" applyFill="1" applyAlignment="1">
      <alignment horizontal="center" vertical="center" wrapText="1"/>
    </xf>
    <xf numFmtId="0" fontId="94" fillId="1507" borderId="0" xfId="0" applyFont="1" applyFill="1" applyAlignment="1">
      <alignment horizontal="center" vertical="center" wrapText="1"/>
    </xf>
    <xf numFmtId="0" fontId="94" fillId="1508" borderId="0" xfId="0" applyFont="1" applyFill="1" applyAlignment="1">
      <alignment horizontal="center" vertical="center" wrapText="1"/>
    </xf>
    <xf numFmtId="0" fontId="94" fillId="1509" borderId="0" xfId="0" applyFont="1" applyFill="1" applyAlignment="1">
      <alignment horizontal="center" vertical="center" wrapText="1"/>
    </xf>
    <xf numFmtId="0" fontId="94" fillId="1510" borderId="0" xfId="0" applyFont="1" applyFill="1" applyAlignment="1">
      <alignment horizontal="center" vertical="center" wrapText="1"/>
    </xf>
    <xf numFmtId="0" fontId="94" fillId="1511" borderId="0" xfId="0" applyFont="1" applyFill="1" applyAlignment="1">
      <alignment horizontal="center" vertical="center" wrapText="1"/>
    </xf>
    <xf numFmtId="0" fontId="94" fillId="1512" borderId="0" xfId="0" applyFont="1" applyFill="1" applyAlignment="1">
      <alignment horizontal="center" vertical="center" wrapText="1"/>
    </xf>
    <xf numFmtId="0" fontId="94" fillId="1513" borderId="0" xfId="0" applyFont="1" applyFill="1" applyAlignment="1">
      <alignment horizontal="center" vertical="center" wrapText="1"/>
    </xf>
    <xf numFmtId="0" fontId="94" fillId="1514" borderId="0" xfId="0" applyFont="1" applyFill="1" applyAlignment="1">
      <alignment horizontal="center" vertical="center" wrapText="1"/>
    </xf>
    <xf numFmtId="0" fontId="94" fillId="1515" borderId="0" xfId="0" applyFont="1" applyFill="1" applyAlignment="1">
      <alignment horizontal="center" vertical="center" wrapText="1"/>
    </xf>
    <xf numFmtId="0" fontId="94" fillId="1516" borderId="0" xfId="0" applyFont="1" applyFill="1" applyAlignment="1">
      <alignment horizontal="center" vertical="center" wrapText="1"/>
    </xf>
    <xf numFmtId="0" fontId="94" fillId="1517" borderId="0" xfId="0" applyFont="1" applyFill="1" applyAlignment="1">
      <alignment horizontal="center" vertical="center" wrapText="1"/>
    </xf>
    <xf numFmtId="0" fontId="94" fillId="1518" borderId="0" xfId="0" applyFont="1" applyFill="1" applyAlignment="1">
      <alignment horizontal="center" vertical="center" wrapText="1"/>
    </xf>
    <xf numFmtId="0" fontId="94" fillId="1519" borderId="0" xfId="0" applyFont="1" applyFill="1" applyAlignment="1">
      <alignment horizontal="center" vertical="center" wrapText="1"/>
    </xf>
    <xf numFmtId="0" fontId="94" fillId="1520" borderId="0" xfId="0" applyFont="1" applyFill="1" applyAlignment="1">
      <alignment horizontal="center" vertical="center" wrapText="1"/>
    </xf>
    <xf numFmtId="0" fontId="94" fillId="1521" borderId="0" xfId="0" applyFont="1" applyFill="1" applyAlignment="1">
      <alignment horizontal="center" vertical="center" wrapText="1"/>
    </xf>
    <xf numFmtId="0" fontId="94" fillId="1522" borderId="0" xfId="0" applyFont="1" applyFill="1" applyAlignment="1">
      <alignment horizontal="center" vertical="center" wrapText="1"/>
    </xf>
    <xf numFmtId="0" fontId="94" fillId="1523" borderId="0" xfId="0" applyFont="1" applyFill="1" applyAlignment="1">
      <alignment horizontal="center" vertical="center" wrapText="1"/>
    </xf>
    <xf numFmtId="0" fontId="94" fillId="1524" borderId="0" xfId="0" applyFont="1" applyFill="1" applyAlignment="1">
      <alignment horizontal="center" vertical="center" wrapText="1"/>
    </xf>
    <xf numFmtId="0" fontId="94" fillId="1525" borderId="0" xfId="0" applyFont="1" applyFill="1" applyAlignment="1">
      <alignment horizontal="center" vertical="center" wrapText="1"/>
    </xf>
    <xf numFmtId="0" fontId="94" fillId="1526" borderId="0" xfId="0" applyFont="1" applyFill="1" applyAlignment="1">
      <alignment horizontal="center" vertical="center" wrapText="1"/>
    </xf>
    <xf numFmtId="0" fontId="94" fillId="1527" borderId="0" xfId="0" applyFont="1" applyFill="1" applyAlignment="1">
      <alignment horizontal="center" vertical="center" wrapText="1"/>
    </xf>
    <xf numFmtId="0" fontId="94" fillId="1528" borderId="0" xfId="0" applyFont="1" applyFill="1" applyAlignment="1">
      <alignment horizontal="center" vertical="center" wrapText="1"/>
    </xf>
    <xf numFmtId="0" fontId="94" fillId="1529" borderId="0" xfId="0" applyFont="1" applyFill="1" applyAlignment="1">
      <alignment horizontal="center" vertical="center" wrapText="1"/>
    </xf>
    <xf numFmtId="0" fontId="94" fillId="10" borderId="0" xfId="0" applyFont="1" applyFill="1" applyAlignment="1">
      <alignment horizontal="center" vertical="center" wrapText="1"/>
    </xf>
    <xf numFmtId="0" fontId="94" fillId="1530" borderId="0" xfId="0" applyFont="1" applyFill="1" applyAlignment="1">
      <alignment horizontal="center" vertical="center" wrapText="1"/>
    </xf>
    <xf numFmtId="0" fontId="94" fillId="1531" borderId="0" xfId="0" applyFont="1" applyFill="1" applyAlignment="1">
      <alignment horizontal="center" vertical="center" wrapText="1"/>
    </xf>
    <xf numFmtId="0" fontId="94" fillId="1532" borderId="0" xfId="0" applyFont="1" applyFill="1" applyAlignment="1">
      <alignment horizontal="center" vertical="center" wrapText="1"/>
    </xf>
    <xf numFmtId="0" fontId="94" fillId="1533" borderId="0" xfId="0" applyFont="1" applyFill="1" applyAlignment="1">
      <alignment horizontal="center" vertical="center" wrapText="1"/>
    </xf>
    <xf numFmtId="0" fontId="94" fillId="1534" borderId="0" xfId="0" applyFont="1" applyFill="1" applyAlignment="1">
      <alignment horizontal="center" vertical="center" wrapText="1"/>
    </xf>
    <xf numFmtId="0" fontId="94" fillId="1535" borderId="0" xfId="0" applyFont="1" applyFill="1" applyAlignment="1">
      <alignment horizontal="center" vertical="center" wrapText="1"/>
    </xf>
    <xf numFmtId="0" fontId="94" fillId="1536" borderId="0" xfId="0" applyFont="1" applyFill="1" applyAlignment="1">
      <alignment horizontal="center" vertical="center" wrapText="1"/>
    </xf>
    <xf numFmtId="0" fontId="94" fillId="1537" borderId="0" xfId="0" applyFont="1" applyFill="1" applyAlignment="1">
      <alignment horizontal="center" vertical="center" wrapText="1"/>
    </xf>
    <xf numFmtId="0" fontId="94" fillId="1538" borderId="0" xfId="0" applyFont="1" applyFill="1" applyAlignment="1">
      <alignment horizontal="center" vertical="center" wrapText="1"/>
    </xf>
    <xf numFmtId="0" fontId="94" fillId="1539" borderId="0" xfId="0" applyFont="1" applyFill="1" applyAlignment="1">
      <alignment horizontal="center" vertical="center" wrapText="1"/>
    </xf>
    <xf numFmtId="0" fontId="94" fillId="1540" borderId="0" xfId="0" applyFont="1" applyFill="1" applyAlignment="1">
      <alignment horizontal="center" vertical="center" wrapText="1"/>
    </xf>
    <xf numFmtId="0" fontId="94" fillId="1541" borderId="0" xfId="0" applyFont="1" applyFill="1" applyAlignment="1">
      <alignment horizontal="center" vertical="center" wrapText="1"/>
    </xf>
    <xf numFmtId="0" fontId="94" fillId="1542" borderId="0" xfId="0" applyFont="1" applyFill="1" applyAlignment="1">
      <alignment horizontal="center" vertical="center" wrapText="1"/>
    </xf>
    <xf numFmtId="0" fontId="94" fillId="1543" borderId="0" xfId="0" applyFont="1" applyFill="1" applyAlignment="1">
      <alignment horizontal="center" vertical="center" wrapText="1"/>
    </xf>
    <xf numFmtId="0" fontId="94" fillId="1544" borderId="0" xfId="0" applyFont="1" applyFill="1" applyAlignment="1">
      <alignment horizontal="center" vertical="center" wrapText="1"/>
    </xf>
    <xf numFmtId="0" fontId="94" fillId="1545" borderId="0" xfId="0" applyFont="1" applyFill="1" applyAlignment="1">
      <alignment horizontal="center" vertical="center" wrapText="1"/>
    </xf>
    <xf numFmtId="0" fontId="94" fillId="1546" borderId="0" xfId="0" applyFont="1" applyFill="1" applyAlignment="1">
      <alignment horizontal="center" vertical="center" wrapText="1"/>
    </xf>
    <xf numFmtId="0" fontId="94" fillId="1547" borderId="0" xfId="0" applyFont="1" applyFill="1" applyAlignment="1">
      <alignment horizontal="center" vertical="center" wrapText="1"/>
    </xf>
    <xf numFmtId="0" fontId="94" fillId="1548" borderId="0" xfId="0" applyFont="1" applyFill="1" applyAlignment="1">
      <alignment horizontal="center" vertical="center" wrapText="1"/>
    </xf>
    <xf numFmtId="0" fontId="94" fillId="1549" borderId="0" xfId="0" applyFont="1" applyFill="1" applyAlignment="1">
      <alignment horizontal="center" vertical="center" wrapText="1"/>
    </xf>
    <xf numFmtId="0" fontId="94" fillId="1550" borderId="0" xfId="0" applyFont="1" applyFill="1" applyAlignment="1">
      <alignment horizontal="center" vertical="center" wrapText="1"/>
    </xf>
    <xf numFmtId="0" fontId="94" fillId="1551" borderId="0" xfId="0" applyFont="1" applyFill="1" applyAlignment="1">
      <alignment horizontal="center" vertical="center" wrapText="1"/>
    </xf>
    <xf numFmtId="0" fontId="94" fillId="1552" borderId="0" xfId="0" applyFont="1" applyFill="1" applyAlignment="1">
      <alignment horizontal="center" vertical="center" wrapText="1"/>
    </xf>
    <xf numFmtId="0" fontId="94" fillId="1553" borderId="0" xfId="0" applyFont="1" applyFill="1" applyAlignment="1">
      <alignment horizontal="center" vertical="center" wrapText="1"/>
    </xf>
    <xf numFmtId="0" fontId="94" fillId="1554" borderId="0" xfId="0" applyFont="1" applyFill="1" applyAlignment="1">
      <alignment horizontal="center" vertical="center" wrapText="1"/>
    </xf>
    <xf numFmtId="0" fontId="94" fillId="1555" borderId="0" xfId="0" applyFont="1" applyFill="1" applyAlignment="1">
      <alignment horizontal="center" vertical="center" wrapText="1"/>
    </xf>
    <xf numFmtId="0" fontId="94" fillId="1556" borderId="0" xfId="0" applyFont="1" applyFill="1" applyAlignment="1">
      <alignment horizontal="center" vertical="center" wrapText="1"/>
    </xf>
    <xf numFmtId="0" fontId="94" fillId="1557" borderId="0" xfId="0" applyFont="1" applyFill="1" applyAlignment="1">
      <alignment horizontal="center" vertical="center" wrapText="1"/>
    </xf>
    <xf numFmtId="0" fontId="94" fillId="1558" borderId="0" xfId="0" applyFont="1" applyFill="1" applyAlignment="1">
      <alignment horizontal="center" vertical="center" wrapText="1"/>
    </xf>
    <xf numFmtId="0" fontId="94" fillId="1559" borderId="0" xfId="0" applyFont="1" applyFill="1" applyAlignment="1">
      <alignment horizontal="center" vertical="center" wrapText="1"/>
    </xf>
    <xf numFmtId="0" fontId="94" fillId="1560" borderId="0" xfId="0" applyFont="1" applyFill="1" applyAlignment="1">
      <alignment horizontal="center" vertical="center" wrapText="1"/>
    </xf>
    <xf numFmtId="0" fontId="94" fillId="1561" borderId="0" xfId="0" applyFont="1" applyFill="1" applyAlignment="1">
      <alignment horizontal="center" vertical="center" wrapText="1"/>
    </xf>
    <xf numFmtId="0" fontId="94" fillId="1562" borderId="0" xfId="0" applyFont="1" applyFill="1" applyAlignment="1">
      <alignment horizontal="center" vertical="center" wrapText="1"/>
    </xf>
    <xf numFmtId="0" fontId="94" fillId="1563" borderId="0" xfId="0" applyFont="1" applyFill="1" applyAlignment="1">
      <alignment horizontal="center" vertical="center" wrapText="1"/>
    </xf>
    <xf numFmtId="0" fontId="94" fillId="1564" borderId="0" xfId="0" applyFont="1" applyFill="1" applyAlignment="1">
      <alignment horizontal="center" vertical="center" wrapText="1"/>
    </xf>
    <xf numFmtId="0" fontId="94" fillId="1565" borderId="0" xfId="0" applyFont="1" applyFill="1" applyAlignment="1">
      <alignment horizontal="center" vertical="center" wrapText="1"/>
    </xf>
    <xf numFmtId="0" fontId="94" fillId="1566" borderId="0" xfId="0" applyFont="1" applyFill="1" applyAlignment="1">
      <alignment horizontal="center" vertical="center" wrapText="1"/>
    </xf>
    <xf numFmtId="0" fontId="94" fillId="1567" borderId="0" xfId="0" applyFont="1" applyFill="1" applyAlignment="1">
      <alignment horizontal="center" vertical="center" wrapText="1"/>
    </xf>
    <xf numFmtId="0" fontId="94" fillId="1568" borderId="0" xfId="0" applyFont="1" applyFill="1" applyAlignment="1">
      <alignment horizontal="center" vertical="center" wrapText="1"/>
    </xf>
    <xf numFmtId="0" fontId="94" fillId="1569" borderId="0" xfId="0" applyFont="1" applyFill="1" applyAlignment="1">
      <alignment horizontal="center" vertical="center" wrapText="1"/>
    </xf>
    <xf numFmtId="0" fontId="94" fillId="1570" borderId="0" xfId="0" applyFont="1" applyFill="1" applyAlignment="1">
      <alignment horizontal="center" vertical="center" wrapText="1"/>
    </xf>
    <xf numFmtId="0" fontId="94" fillId="1571" borderId="0" xfId="0" applyFont="1" applyFill="1" applyAlignment="1">
      <alignment horizontal="center" vertical="center" wrapText="1"/>
    </xf>
    <xf numFmtId="0" fontId="94" fillId="1572" borderId="0" xfId="0" applyFont="1" applyFill="1" applyAlignment="1">
      <alignment horizontal="center" vertical="center" wrapText="1"/>
    </xf>
    <xf numFmtId="0" fontId="94" fillId="1573" borderId="0" xfId="0" applyFont="1" applyFill="1" applyAlignment="1">
      <alignment horizontal="center" vertical="center" wrapText="1"/>
    </xf>
    <xf numFmtId="0" fontId="94" fillId="1574" borderId="0" xfId="0" applyFont="1" applyFill="1" applyAlignment="1">
      <alignment horizontal="center" vertical="center" wrapText="1"/>
    </xf>
    <xf numFmtId="0" fontId="94" fillId="1575" borderId="0" xfId="0" applyFont="1" applyFill="1" applyAlignment="1">
      <alignment horizontal="center" vertical="center" wrapText="1"/>
    </xf>
    <xf numFmtId="0" fontId="94" fillId="1576" borderId="0" xfId="0" applyFont="1" applyFill="1" applyAlignment="1">
      <alignment horizontal="center" vertical="center" wrapText="1"/>
    </xf>
    <xf numFmtId="0" fontId="94" fillId="1577" borderId="0" xfId="0" applyFont="1" applyFill="1" applyAlignment="1">
      <alignment horizontal="center" vertical="center" wrapText="1"/>
    </xf>
    <xf numFmtId="0" fontId="94" fillId="1578" borderId="0" xfId="0" applyFont="1" applyFill="1" applyAlignment="1">
      <alignment horizontal="center" vertical="center" wrapText="1"/>
    </xf>
    <xf numFmtId="0" fontId="94" fillId="1579" borderId="0" xfId="0" applyFont="1" applyFill="1" applyAlignment="1">
      <alignment horizontal="center" vertical="center" wrapText="1"/>
    </xf>
    <xf numFmtId="0" fontId="94" fillId="1580" borderId="0" xfId="0" applyFont="1" applyFill="1" applyAlignment="1">
      <alignment horizontal="center" vertical="center" wrapText="1"/>
    </xf>
    <xf numFmtId="0" fontId="94" fillId="1581" borderId="0" xfId="0" applyFont="1" applyFill="1" applyAlignment="1">
      <alignment horizontal="center" vertical="center" wrapText="1"/>
    </xf>
    <xf numFmtId="0" fontId="94" fillId="1582" borderId="0" xfId="0" applyFont="1" applyFill="1" applyAlignment="1">
      <alignment horizontal="center" vertical="center" wrapText="1"/>
    </xf>
    <xf numFmtId="0" fontId="94" fillId="1583" borderId="0" xfId="0" applyFont="1" applyFill="1" applyAlignment="1">
      <alignment horizontal="center" vertical="center" wrapText="1"/>
    </xf>
    <xf numFmtId="0" fontId="94" fillId="1584" borderId="0" xfId="0" applyFont="1" applyFill="1" applyAlignment="1">
      <alignment horizontal="center" vertical="center" wrapText="1"/>
    </xf>
    <xf numFmtId="0" fontId="94" fillId="1585" borderId="0" xfId="0" applyFont="1" applyFill="1" applyAlignment="1">
      <alignment horizontal="center" vertical="center" wrapText="1"/>
    </xf>
    <xf numFmtId="0" fontId="94" fillId="1586" borderId="0" xfId="0" applyFont="1" applyFill="1" applyAlignment="1">
      <alignment horizontal="center" vertical="center" wrapText="1"/>
    </xf>
    <xf numFmtId="0" fontId="94" fillId="1587" borderId="0" xfId="0" applyFont="1" applyFill="1" applyAlignment="1">
      <alignment horizontal="center" vertical="center" wrapText="1"/>
    </xf>
    <xf numFmtId="0" fontId="94" fillId="1588" borderId="0" xfId="0" applyFont="1" applyFill="1" applyAlignment="1">
      <alignment horizontal="center" vertical="center" wrapText="1"/>
    </xf>
    <xf numFmtId="0" fontId="94" fillId="1589" borderId="0" xfId="0" applyFont="1" applyFill="1" applyAlignment="1">
      <alignment horizontal="center" vertical="center" wrapText="1"/>
    </xf>
    <xf numFmtId="0" fontId="94" fillId="1590" borderId="0" xfId="0" applyFont="1" applyFill="1" applyAlignment="1">
      <alignment horizontal="center" vertical="center" wrapText="1"/>
    </xf>
    <xf numFmtId="0" fontId="94" fillId="1591" borderId="0" xfId="0" applyFont="1" applyFill="1" applyAlignment="1">
      <alignment horizontal="center" vertical="center" wrapText="1"/>
    </xf>
    <xf numFmtId="0" fontId="94" fillId="1592" borderId="0" xfId="0" applyFont="1" applyFill="1" applyAlignment="1">
      <alignment horizontal="center" vertical="center" wrapText="1"/>
    </xf>
    <xf numFmtId="0" fontId="94" fillId="1593" borderId="0" xfId="0" applyFont="1" applyFill="1" applyAlignment="1">
      <alignment horizontal="center" vertical="center" wrapText="1"/>
    </xf>
    <xf numFmtId="0" fontId="94" fillId="1594" borderId="0" xfId="0" applyFont="1" applyFill="1" applyAlignment="1">
      <alignment horizontal="center" vertical="center" wrapText="1"/>
    </xf>
    <xf numFmtId="0" fontId="94" fillId="1595" borderId="0" xfId="0" applyFont="1" applyFill="1" applyAlignment="1">
      <alignment horizontal="center" vertical="center" wrapText="1"/>
    </xf>
    <xf numFmtId="0" fontId="94" fillId="1596" borderId="0" xfId="0" applyFont="1" applyFill="1" applyAlignment="1">
      <alignment horizontal="center" vertical="center" wrapText="1"/>
    </xf>
    <xf numFmtId="0" fontId="94" fillId="1597" borderId="0" xfId="0" applyFont="1" applyFill="1" applyAlignment="1">
      <alignment horizontal="center" vertical="center" wrapText="1"/>
    </xf>
    <xf numFmtId="0" fontId="94" fillId="1598" borderId="0" xfId="0" applyFont="1" applyFill="1" applyAlignment="1">
      <alignment horizontal="center" vertical="center" wrapText="1"/>
    </xf>
    <xf numFmtId="0" fontId="94" fillId="1599" borderId="0" xfId="0" applyFont="1" applyFill="1" applyAlignment="1">
      <alignment horizontal="center" vertical="center" wrapText="1"/>
    </xf>
    <xf numFmtId="0" fontId="94" fillId="1600" borderId="0" xfId="0" applyFont="1" applyFill="1" applyAlignment="1">
      <alignment horizontal="center" vertical="center" wrapText="1"/>
    </xf>
    <xf numFmtId="0" fontId="94" fillId="1601" borderId="0" xfId="0" applyFont="1" applyFill="1" applyAlignment="1">
      <alignment horizontal="center" vertical="center" wrapText="1"/>
    </xf>
    <xf numFmtId="0" fontId="94" fillId="1602" borderId="0" xfId="0" applyFont="1" applyFill="1" applyAlignment="1">
      <alignment horizontal="center" vertical="center" wrapText="1"/>
    </xf>
    <xf numFmtId="0" fontId="94" fillId="1603" borderId="0" xfId="0" applyFont="1" applyFill="1" applyAlignment="1">
      <alignment horizontal="center" vertical="center" wrapText="1"/>
    </xf>
    <xf numFmtId="0" fontId="94" fillId="1604" borderId="0" xfId="0" applyFont="1" applyFill="1" applyAlignment="1">
      <alignment horizontal="center" vertical="center" wrapText="1"/>
    </xf>
    <xf numFmtId="0" fontId="94" fillId="1605" borderId="0" xfId="0" applyFont="1" applyFill="1" applyAlignment="1">
      <alignment horizontal="center" vertical="center" wrapText="1"/>
    </xf>
    <xf numFmtId="0" fontId="94" fillId="1606" borderId="0" xfId="0" applyFont="1" applyFill="1" applyAlignment="1">
      <alignment horizontal="center" vertical="center" wrapText="1"/>
    </xf>
    <xf numFmtId="0" fontId="94" fillId="1607" borderId="0" xfId="0" applyFont="1" applyFill="1" applyAlignment="1">
      <alignment horizontal="center" vertical="center" wrapText="1"/>
    </xf>
    <xf numFmtId="0" fontId="94" fillId="1608" borderId="0" xfId="0" applyFont="1" applyFill="1" applyAlignment="1">
      <alignment horizontal="center" vertical="center" wrapText="1"/>
    </xf>
    <xf numFmtId="0" fontId="94" fillId="1609" borderId="0" xfId="0" applyFont="1" applyFill="1" applyAlignment="1">
      <alignment horizontal="center" vertical="center" wrapText="1"/>
    </xf>
    <xf numFmtId="0" fontId="94" fillId="1610" borderId="0" xfId="0" applyFont="1" applyFill="1" applyAlignment="1">
      <alignment horizontal="center" vertical="center" wrapText="1"/>
    </xf>
    <xf numFmtId="0" fontId="94" fillId="1611" borderId="0" xfId="0" applyFont="1" applyFill="1" applyAlignment="1">
      <alignment horizontal="center" vertical="center" wrapText="1"/>
    </xf>
    <xf numFmtId="0" fontId="94" fillId="1612" borderId="0" xfId="0" applyFont="1" applyFill="1" applyAlignment="1">
      <alignment horizontal="center" vertical="center" wrapText="1"/>
    </xf>
    <xf numFmtId="0" fontId="94" fillId="1613" borderId="0" xfId="0" applyFont="1" applyFill="1" applyAlignment="1">
      <alignment horizontal="center" vertical="center" wrapText="1"/>
    </xf>
    <xf numFmtId="0" fontId="94" fillId="1614" borderId="0" xfId="0" applyFont="1" applyFill="1" applyAlignment="1">
      <alignment horizontal="center" vertical="center" wrapText="1"/>
    </xf>
    <xf numFmtId="0" fontId="94" fillId="1615" borderId="0" xfId="0" applyFont="1" applyFill="1" applyAlignment="1">
      <alignment horizontal="center" vertical="center" wrapText="1"/>
    </xf>
    <xf numFmtId="0" fontId="94" fillId="1616" borderId="0" xfId="0" applyFont="1" applyFill="1" applyAlignment="1">
      <alignment horizontal="center" vertical="center" wrapText="1"/>
    </xf>
    <xf numFmtId="0" fontId="94" fillId="1617" borderId="0" xfId="0" applyFont="1" applyFill="1" applyAlignment="1">
      <alignment horizontal="center" vertical="center" wrapText="1"/>
    </xf>
    <xf numFmtId="0" fontId="94" fillId="1618" borderId="0" xfId="0" applyFont="1" applyFill="1" applyAlignment="1">
      <alignment horizontal="center" vertical="center" wrapText="1"/>
    </xf>
    <xf numFmtId="0" fontId="94" fillId="1619" borderId="0" xfId="0" applyFont="1" applyFill="1" applyAlignment="1">
      <alignment horizontal="center" vertical="center" wrapText="1"/>
    </xf>
    <xf numFmtId="0" fontId="94" fillId="1620" borderId="0" xfId="0" applyFont="1" applyFill="1" applyAlignment="1">
      <alignment horizontal="center" vertical="center" wrapText="1"/>
    </xf>
    <xf numFmtId="0" fontId="94" fillId="1621" borderId="0" xfId="0" applyFont="1" applyFill="1" applyAlignment="1">
      <alignment horizontal="center" vertical="center" wrapText="1"/>
    </xf>
    <xf numFmtId="0" fontId="94" fillId="1622" borderId="0" xfId="0" applyFont="1" applyFill="1" applyAlignment="1">
      <alignment horizontal="center" vertical="center" wrapText="1"/>
    </xf>
    <xf numFmtId="0" fontId="94" fillId="1623" borderId="0" xfId="0" applyFont="1" applyFill="1" applyAlignment="1">
      <alignment horizontal="center" vertical="center" wrapText="1"/>
    </xf>
    <xf numFmtId="0" fontId="94" fillId="1624" borderId="0" xfId="0" applyFont="1" applyFill="1" applyAlignment="1">
      <alignment horizontal="center" vertical="center" wrapText="1"/>
    </xf>
    <xf numFmtId="0" fontId="94" fillId="1625" borderId="0" xfId="0" applyFont="1" applyFill="1" applyAlignment="1">
      <alignment horizontal="center" vertical="center" wrapText="1"/>
    </xf>
    <xf numFmtId="0" fontId="94" fillId="1626" borderId="0" xfId="0" applyFont="1" applyFill="1" applyAlignment="1">
      <alignment horizontal="center" vertical="center" wrapText="1"/>
    </xf>
    <xf numFmtId="0" fontId="94" fillId="1627" borderId="0" xfId="0" applyFont="1" applyFill="1" applyAlignment="1">
      <alignment horizontal="center" vertical="center" wrapText="1"/>
    </xf>
    <xf numFmtId="0" fontId="94" fillId="1628" borderId="0" xfId="0" applyFont="1" applyFill="1" applyAlignment="1">
      <alignment horizontal="center" vertical="center" wrapText="1"/>
    </xf>
    <xf numFmtId="0" fontId="94" fillId="1629" borderId="0" xfId="0" applyFont="1" applyFill="1" applyAlignment="1">
      <alignment horizontal="center" vertical="center" wrapText="1"/>
    </xf>
    <xf numFmtId="0" fontId="94" fillId="1630" borderId="0" xfId="0" applyFont="1" applyFill="1" applyAlignment="1">
      <alignment horizontal="center" vertical="center" wrapText="1"/>
    </xf>
    <xf numFmtId="0" fontId="94" fillId="1631" borderId="0" xfId="0" applyFont="1" applyFill="1" applyAlignment="1">
      <alignment horizontal="center" vertical="center" wrapText="1"/>
    </xf>
    <xf numFmtId="0" fontId="94" fillId="1632" borderId="0" xfId="0" applyFont="1" applyFill="1" applyAlignment="1">
      <alignment horizontal="center" vertical="center" wrapText="1"/>
    </xf>
    <xf numFmtId="0" fontId="94" fillId="1633" borderId="0" xfId="0" applyFont="1" applyFill="1" applyAlignment="1">
      <alignment horizontal="center" vertical="center" wrapText="1"/>
    </xf>
    <xf numFmtId="0" fontId="94" fillId="1634" borderId="0" xfId="0" applyFont="1" applyFill="1" applyAlignment="1">
      <alignment horizontal="center" vertical="center" wrapText="1"/>
    </xf>
    <xf numFmtId="0" fontId="94" fillId="1635" borderId="0" xfId="0" applyFont="1" applyFill="1" applyAlignment="1">
      <alignment horizontal="center" vertical="center" wrapText="1"/>
    </xf>
    <xf numFmtId="0" fontId="94" fillId="1636" borderId="0" xfId="0" applyFont="1" applyFill="1" applyAlignment="1">
      <alignment horizontal="center" vertical="center" wrapText="1"/>
    </xf>
    <xf numFmtId="0" fontId="94" fillId="1637" borderId="0" xfId="0" applyFont="1" applyFill="1" applyAlignment="1">
      <alignment horizontal="center" vertical="center" wrapText="1"/>
    </xf>
    <xf numFmtId="0" fontId="94" fillId="1638" borderId="0" xfId="0" applyFont="1" applyFill="1" applyAlignment="1">
      <alignment horizontal="center" vertical="center" wrapText="1"/>
    </xf>
    <xf numFmtId="0" fontId="94" fillId="1639" borderId="0" xfId="0" applyFont="1" applyFill="1" applyAlignment="1">
      <alignment horizontal="center" vertical="center" wrapText="1"/>
    </xf>
    <xf numFmtId="0" fontId="94" fillId="1640" borderId="0" xfId="0" applyFont="1" applyFill="1" applyAlignment="1">
      <alignment horizontal="center" vertical="center" wrapText="1"/>
    </xf>
    <xf numFmtId="0" fontId="94" fillId="1641" borderId="0" xfId="0" applyFont="1" applyFill="1" applyAlignment="1">
      <alignment horizontal="center" vertical="center" wrapText="1"/>
    </xf>
    <xf numFmtId="0" fontId="94" fillId="1642" borderId="0" xfId="0" applyFont="1" applyFill="1" applyAlignment="1">
      <alignment horizontal="center" vertical="center" wrapText="1"/>
    </xf>
    <xf numFmtId="0" fontId="94" fillId="1643" borderId="0" xfId="0" applyFont="1" applyFill="1" applyAlignment="1">
      <alignment horizontal="center" vertical="center" wrapText="1"/>
    </xf>
    <xf numFmtId="0" fontId="94" fillId="1644" borderId="0" xfId="0" applyFont="1" applyFill="1" applyAlignment="1">
      <alignment horizontal="center" vertical="center" wrapText="1"/>
    </xf>
    <xf numFmtId="0" fontId="94" fillId="1645" borderId="0" xfId="0" applyFont="1" applyFill="1" applyAlignment="1">
      <alignment horizontal="center" vertical="center" wrapText="1"/>
    </xf>
    <xf numFmtId="0" fontId="94" fillId="1646" borderId="0" xfId="0" applyFont="1" applyFill="1" applyAlignment="1">
      <alignment horizontal="center" vertical="center" wrapText="1"/>
    </xf>
    <xf numFmtId="0" fontId="94" fillId="1647" borderId="0" xfId="0" applyFont="1" applyFill="1" applyAlignment="1">
      <alignment horizontal="center" vertical="center" wrapText="1"/>
    </xf>
    <xf numFmtId="0" fontId="94" fillId="1648" borderId="0" xfId="0" applyFont="1" applyFill="1" applyAlignment="1">
      <alignment horizontal="center" vertical="center" wrapText="1"/>
    </xf>
    <xf numFmtId="0" fontId="94" fillId="1649" borderId="0" xfId="0" applyFont="1" applyFill="1" applyAlignment="1">
      <alignment horizontal="center" vertical="center" wrapText="1"/>
    </xf>
    <xf numFmtId="0" fontId="94" fillId="1650" borderId="0" xfId="0" applyFont="1" applyFill="1" applyAlignment="1">
      <alignment horizontal="center" vertical="center" wrapText="1"/>
    </xf>
    <xf numFmtId="0" fontId="94" fillId="1651" borderId="0" xfId="0" applyFont="1" applyFill="1" applyAlignment="1">
      <alignment horizontal="center" vertical="center" wrapText="1"/>
    </xf>
    <xf numFmtId="0" fontId="94" fillId="1652" borderId="0" xfId="0" applyFont="1" applyFill="1" applyAlignment="1">
      <alignment horizontal="center" vertical="center" wrapText="1"/>
    </xf>
    <xf numFmtId="0" fontId="94" fillId="1653" borderId="0" xfId="0" applyFont="1" applyFill="1" applyAlignment="1">
      <alignment horizontal="center" vertical="center" wrapText="1"/>
    </xf>
    <xf numFmtId="0" fontId="94" fillId="1654" borderId="0" xfId="0" applyFont="1" applyFill="1" applyAlignment="1">
      <alignment horizontal="center" vertical="center" wrapText="1"/>
    </xf>
    <xf numFmtId="0" fontId="94" fillId="1655" borderId="0" xfId="0" applyFont="1" applyFill="1" applyAlignment="1">
      <alignment horizontal="center" vertical="center" wrapText="1"/>
    </xf>
    <xf numFmtId="0" fontId="94" fillId="1656" borderId="0" xfId="0" applyFont="1" applyFill="1" applyAlignment="1">
      <alignment horizontal="center" vertical="center" wrapText="1"/>
    </xf>
    <xf numFmtId="0" fontId="94" fillId="1657" borderId="0" xfId="0" applyFont="1" applyFill="1" applyAlignment="1">
      <alignment horizontal="center" vertical="center" wrapText="1"/>
    </xf>
    <xf numFmtId="0" fontId="94" fillId="1658" borderId="0" xfId="0" applyFont="1" applyFill="1" applyAlignment="1">
      <alignment horizontal="center" vertical="center" wrapText="1"/>
    </xf>
    <xf numFmtId="0" fontId="94" fillId="1659" borderId="0" xfId="0" applyFont="1" applyFill="1" applyAlignment="1">
      <alignment horizontal="center" vertical="center" wrapText="1"/>
    </xf>
    <xf numFmtId="0" fontId="94" fillId="1660" borderId="0" xfId="0" applyFont="1" applyFill="1" applyAlignment="1">
      <alignment horizontal="center" vertical="center" wrapText="1"/>
    </xf>
    <xf numFmtId="0" fontId="94" fillId="1661" borderId="0" xfId="0" applyFont="1" applyFill="1" applyAlignment="1">
      <alignment horizontal="center" vertical="center" wrapText="1"/>
    </xf>
    <xf numFmtId="0" fontId="94" fillId="1662" borderId="0" xfId="0" applyFont="1" applyFill="1" applyAlignment="1">
      <alignment horizontal="center" vertical="center" wrapText="1"/>
    </xf>
    <xf numFmtId="0" fontId="94" fillId="1663" borderId="0" xfId="0" applyFont="1" applyFill="1" applyAlignment="1">
      <alignment horizontal="center" vertical="center" wrapText="1"/>
    </xf>
    <xf numFmtId="0" fontId="94" fillId="1664" borderId="0" xfId="0" applyFont="1" applyFill="1" applyAlignment="1">
      <alignment horizontal="center" vertical="center" wrapText="1"/>
    </xf>
    <xf numFmtId="0" fontId="94" fillId="1665" borderId="0" xfId="0" applyFont="1" applyFill="1" applyAlignment="1">
      <alignment horizontal="center" vertical="center" wrapText="1"/>
    </xf>
    <xf numFmtId="0" fontId="94" fillId="1666" borderId="0" xfId="0" applyFont="1" applyFill="1" applyAlignment="1">
      <alignment horizontal="center" vertical="center" wrapText="1"/>
    </xf>
    <xf numFmtId="0" fontId="94" fillId="1667" borderId="0" xfId="0" applyFont="1" applyFill="1" applyAlignment="1">
      <alignment horizontal="center" vertical="center" wrapText="1"/>
    </xf>
    <xf numFmtId="0" fontId="94" fillId="1668" borderId="0" xfId="0" applyFont="1" applyFill="1" applyAlignment="1">
      <alignment horizontal="center" vertical="center" wrapText="1"/>
    </xf>
    <xf numFmtId="0" fontId="94" fillId="1669" borderId="0" xfId="0" applyFont="1" applyFill="1" applyAlignment="1">
      <alignment horizontal="center" vertical="center" wrapText="1"/>
    </xf>
    <xf numFmtId="0" fontId="94" fillId="1670" borderId="0" xfId="0" applyFont="1" applyFill="1" applyAlignment="1">
      <alignment horizontal="center" vertical="center" wrapText="1"/>
    </xf>
    <xf numFmtId="0" fontId="94" fillId="1671" borderId="0" xfId="0" applyFont="1" applyFill="1" applyAlignment="1">
      <alignment horizontal="center" vertical="center" wrapText="1"/>
    </xf>
    <xf numFmtId="0" fontId="94" fillId="1672" borderId="0" xfId="0" applyFont="1" applyFill="1" applyAlignment="1">
      <alignment horizontal="center" vertical="center" wrapText="1"/>
    </xf>
    <xf numFmtId="0" fontId="94" fillId="1673" borderId="0" xfId="0" applyFont="1" applyFill="1" applyAlignment="1">
      <alignment horizontal="center" vertical="center" wrapText="1"/>
    </xf>
    <xf numFmtId="0" fontId="94" fillId="1674" borderId="0" xfId="0" applyFont="1" applyFill="1" applyAlignment="1">
      <alignment horizontal="center" vertical="center" wrapText="1"/>
    </xf>
    <xf numFmtId="0" fontId="94" fillId="1675" borderId="0" xfId="0" applyFont="1" applyFill="1" applyAlignment="1">
      <alignment horizontal="center" vertical="center" wrapText="1"/>
    </xf>
    <xf numFmtId="0" fontId="94" fillId="1676" borderId="0" xfId="0" applyFont="1" applyFill="1" applyAlignment="1">
      <alignment horizontal="center" vertical="center" wrapText="1"/>
    </xf>
    <xf numFmtId="0" fontId="94" fillId="1677" borderId="0" xfId="0" applyFont="1" applyFill="1" applyAlignment="1">
      <alignment horizontal="center" vertical="center" wrapText="1"/>
    </xf>
    <xf numFmtId="0" fontId="94" fillId="1678" borderId="0" xfId="0" applyFont="1" applyFill="1" applyAlignment="1">
      <alignment horizontal="center" vertical="center" wrapText="1"/>
    </xf>
    <xf numFmtId="0" fontId="94" fillId="1679" borderId="0" xfId="0" applyFont="1" applyFill="1" applyAlignment="1">
      <alignment horizontal="center" vertical="center" wrapText="1"/>
    </xf>
    <xf numFmtId="0" fontId="94" fillId="1680" borderId="0" xfId="0" applyFont="1" applyFill="1" applyAlignment="1">
      <alignment horizontal="center" vertical="center" wrapText="1"/>
    </xf>
    <xf numFmtId="0" fontId="94" fillId="1681" borderId="0" xfId="0" applyFont="1" applyFill="1" applyAlignment="1">
      <alignment horizontal="center" vertical="center" wrapText="1"/>
    </xf>
    <xf numFmtId="0" fontId="94" fillId="1682" borderId="0" xfId="0" applyFont="1" applyFill="1" applyAlignment="1">
      <alignment horizontal="center" vertical="center" wrapText="1"/>
    </xf>
    <xf numFmtId="0" fontId="94" fillId="1683" borderId="0" xfId="0" applyFont="1" applyFill="1" applyAlignment="1">
      <alignment horizontal="center" vertical="center" wrapText="1"/>
    </xf>
    <xf numFmtId="0" fontId="94" fillId="1684" borderId="0" xfId="0" applyFont="1" applyFill="1" applyAlignment="1">
      <alignment horizontal="center" vertical="center" wrapText="1"/>
    </xf>
    <xf numFmtId="0" fontId="94" fillId="1685" borderId="0" xfId="0" applyFont="1" applyFill="1" applyAlignment="1">
      <alignment horizontal="center" vertical="center" wrapText="1"/>
    </xf>
    <xf numFmtId="0" fontId="94" fillId="1686" borderId="0" xfId="0" applyFont="1" applyFill="1" applyAlignment="1">
      <alignment horizontal="center" vertical="center" wrapText="1"/>
    </xf>
    <xf numFmtId="0" fontId="94" fillId="1687" borderId="0" xfId="0" applyFont="1" applyFill="1" applyAlignment="1">
      <alignment horizontal="center" vertical="center" wrapText="1"/>
    </xf>
    <xf numFmtId="0" fontId="94" fillId="1688" borderId="0" xfId="0" applyFont="1" applyFill="1" applyAlignment="1">
      <alignment horizontal="center" vertical="center" wrapText="1"/>
    </xf>
    <xf numFmtId="0" fontId="94" fillId="1689" borderId="0" xfId="0" applyFont="1" applyFill="1" applyAlignment="1">
      <alignment horizontal="center" vertical="center" wrapText="1"/>
    </xf>
    <xf numFmtId="0" fontId="94" fillId="1690" borderId="0" xfId="0" applyFont="1" applyFill="1" applyAlignment="1">
      <alignment horizontal="center" vertical="center" wrapText="1"/>
    </xf>
    <xf numFmtId="0" fontId="94" fillId="1691" borderId="0" xfId="0" applyFont="1" applyFill="1" applyAlignment="1">
      <alignment horizontal="center" vertical="center" wrapText="1"/>
    </xf>
    <xf numFmtId="0" fontId="94" fillId="1692" borderId="0" xfId="0" applyFont="1" applyFill="1" applyAlignment="1">
      <alignment horizontal="center" vertical="center" wrapText="1"/>
    </xf>
    <xf numFmtId="0" fontId="94" fillId="1693" borderId="0" xfId="0" applyFont="1" applyFill="1" applyAlignment="1">
      <alignment horizontal="center" vertical="center" wrapText="1"/>
    </xf>
    <xf numFmtId="0" fontId="94" fillId="1694" borderId="0" xfId="0" applyFont="1" applyFill="1" applyAlignment="1">
      <alignment horizontal="center" vertical="center" wrapText="1"/>
    </xf>
    <xf numFmtId="0" fontId="94" fillId="1695" borderId="0" xfId="0" applyFont="1" applyFill="1" applyAlignment="1">
      <alignment horizontal="center" vertical="center" wrapText="1"/>
    </xf>
    <xf numFmtId="0" fontId="94" fillId="1696" borderId="0" xfId="0" applyFont="1" applyFill="1" applyAlignment="1">
      <alignment horizontal="center" vertical="center" wrapText="1"/>
    </xf>
    <xf numFmtId="0" fontId="94" fillId="133" borderId="0" xfId="0" applyFont="1" applyFill="1" applyAlignment="1">
      <alignment horizontal="center" vertical="center" wrapText="1"/>
    </xf>
    <xf numFmtId="0" fontId="94" fillId="1697" borderId="0" xfId="0" applyFont="1" applyFill="1" applyAlignment="1">
      <alignment horizontal="center" vertical="center" wrapText="1"/>
    </xf>
    <xf numFmtId="0" fontId="94" fillId="1698" borderId="0" xfId="0" applyFont="1" applyFill="1" applyAlignment="1">
      <alignment horizontal="center" vertical="center" wrapText="1"/>
    </xf>
    <xf numFmtId="0" fontId="94" fillId="1699" borderId="0" xfId="0" applyFont="1" applyFill="1" applyAlignment="1">
      <alignment horizontal="center" vertical="center" wrapText="1"/>
    </xf>
    <xf numFmtId="0" fontId="94" fillId="1700" borderId="0" xfId="0" applyFont="1" applyFill="1" applyAlignment="1">
      <alignment horizontal="center" vertical="center" wrapText="1"/>
    </xf>
    <xf numFmtId="0" fontId="94" fillId="1701" borderId="0" xfId="0" applyFont="1" applyFill="1" applyAlignment="1">
      <alignment horizontal="center" vertical="center" wrapText="1"/>
    </xf>
    <xf numFmtId="0" fontId="94" fillId="1702" borderId="0" xfId="0" applyFont="1" applyFill="1" applyAlignment="1">
      <alignment horizontal="center" vertical="center" wrapText="1"/>
    </xf>
    <xf numFmtId="0" fontId="94" fillId="1703" borderId="0" xfId="0" applyFont="1" applyFill="1" applyAlignment="1">
      <alignment horizontal="center" vertical="center" wrapText="1"/>
    </xf>
    <xf numFmtId="0" fontId="94" fillId="1704" borderId="0" xfId="0" applyFont="1" applyFill="1" applyAlignment="1">
      <alignment horizontal="center" vertical="center" wrapText="1"/>
    </xf>
    <xf numFmtId="0" fontId="94" fillId="1705" borderId="0" xfId="0" applyFont="1" applyFill="1" applyAlignment="1">
      <alignment horizontal="center" vertical="center" wrapText="1"/>
    </xf>
    <xf numFmtId="0" fontId="94" fillId="1706" borderId="0" xfId="0" applyFont="1" applyFill="1" applyAlignment="1">
      <alignment horizontal="center" vertical="center" wrapText="1"/>
    </xf>
    <xf numFmtId="0" fontId="94" fillId="1707" borderId="0" xfId="0" applyFont="1" applyFill="1" applyAlignment="1">
      <alignment horizontal="center" vertical="center" wrapText="1"/>
    </xf>
    <xf numFmtId="0" fontId="94" fillId="1708" borderId="0" xfId="0" applyFont="1" applyFill="1" applyAlignment="1">
      <alignment horizontal="center" vertical="center" wrapText="1"/>
    </xf>
    <xf numFmtId="0" fontId="94" fillId="1709" borderId="0" xfId="0" applyFont="1" applyFill="1" applyAlignment="1">
      <alignment horizontal="center" vertical="center" wrapText="1"/>
    </xf>
    <xf numFmtId="0" fontId="94" fillId="1710" borderId="0" xfId="0" applyFont="1" applyFill="1" applyAlignment="1">
      <alignment horizontal="center" vertical="center" wrapText="1"/>
    </xf>
    <xf numFmtId="0" fontId="94" fillId="1711" borderId="0" xfId="0" applyFont="1" applyFill="1" applyAlignment="1">
      <alignment horizontal="center" vertical="center" wrapText="1"/>
    </xf>
    <xf numFmtId="0" fontId="94" fillId="1712" borderId="0" xfId="0" applyFont="1" applyFill="1" applyAlignment="1">
      <alignment horizontal="center" vertical="center" wrapText="1"/>
    </xf>
    <xf numFmtId="0" fontId="94" fillId="1713" borderId="0" xfId="0" applyFont="1" applyFill="1" applyAlignment="1">
      <alignment horizontal="center" vertical="center" wrapText="1"/>
    </xf>
    <xf numFmtId="0" fontId="94" fillId="1714" borderId="0" xfId="0" applyFont="1" applyFill="1" applyAlignment="1">
      <alignment horizontal="center" vertical="center" wrapText="1"/>
    </xf>
    <xf numFmtId="0" fontId="94" fillId="1715" borderId="0" xfId="0" applyFont="1" applyFill="1" applyAlignment="1">
      <alignment horizontal="center" vertical="center" wrapText="1"/>
    </xf>
    <xf numFmtId="0" fontId="94" fillId="1716" borderId="0" xfId="0" applyFont="1" applyFill="1" applyAlignment="1">
      <alignment horizontal="center" vertical="center" wrapText="1"/>
    </xf>
    <xf numFmtId="0" fontId="94" fillId="1717" borderId="0" xfId="0" applyFont="1" applyFill="1" applyAlignment="1">
      <alignment horizontal="center" vertical="center" wrapText="1"/>
    </xf>
    <xf numFmtId="0" fontId="94" fillId="1718" borderId="0" xfId="0" applyFont="1" applyFill="1" applyAlignment="1">
      <alignment horizontal="center" vertical="center" wrapText="1"/>
    </xf>
    <xf numFmtId="0" fontId="94" fillId="1719" borderId="0" xfId="0" applyFont="1" applyFill="1" applyAlignment="1">
      <alignment horizontal="center" vertical="center" wrapText="1"/>
    </xf>
    <xf numFmtId="0" fontId="94" fillId="1720" borderId="0" xfId="0" applyFont="1" applyFill="1" applyAlignment="1">
      <alignment horizontal="center" vertical="center" wrapText="1"/>
    </xf>
    <xf numFmtId="0" fontId="94" fillId="1721" borderId="0" xfId="0" applyFont="1" applyFill="1" applyAlignment="1">
      <alignment horizontal="center" vertical="center" wrapText="1"/>
    </xf>
    <xf numFmtId="0" fontId="94" fillId="1722" borderId="0" xfId="0" applyFont="1" applyFill="1" applyAlignment="1">
      <alignment horizontal="center" vertical="center" wrapText="1"/>
    </xf>
    <xf numFmtId="0" fontId="94" fillId="1723" borderId="0" xfId="0" applyFont="1" applyFill="1" applyAlignment="1">
      <alignment horizontal="center" vertical="center" wrapText="1"/>
    </xf>
    <xf numFmtId="0" fontId="94" fillId="1724" borderId="0" xfId="0" applyFont="1" applyFill="1" applyAlignment="1">
      <alignment horizontal="center" vertical="center" wrapText="1"/>
    </xf>
    <xf numFmtId="0" fontId="94" fillId="1725" borderId="0" xfId="0" applyFont="1" applyFill="1" applyAlignment="1">
      <alignment horizontal="center" vertical="center" wrapText="1"/>
    </xf>
    <xf numFmtId="0" fontId="94" fillId="1726" borderId="0" xfId="0" applyFont="1" applyFill="1" applyAlignment="1">
      <alignment horizontal="center" vertical="center" wrapText="1"/>
    </xf>
    <xf numFmtId="0" fontId="94" fillId="1727" borderId="0" xfId="0" applyFont="1" applyFill="1" applyAlignment="1">
      <alignment horizontal="center" vertical="center" wrapText="1"/>
    </xf>
    <xf numFmtId="0" fontId="94" fillId="1728" borderId="0" xfId="0" applyFont="1" applyFill="1" applyAlignment="1">
      <alignment horizontal="center" vertical="center" wrapText="1"/>
    </xf>
    <xf numFmtId="0" fontId="94" fillId="1729" borderId="0" xfId="0" applyFont="1" applyFill="1" applyAlignment="1">
      <alignment horizontal="center" vertical="center" wrapText="1"/>
    </xf>
    <xf numFmtId="0" fontId="94" fillId="1730" borderId="0" xfId="0" applyFont="1" applyFill="1" applyAlignment="1">
      <alignment horizontal="center" vertical="center" wrapText="1"/>
    </xf>
    <xf numFmtId="0" fontId="94" fillId="1731" borderId="0" xfId="0" applyFont="1" applyFill="1" applyAlignment="1">
      <alignment horizontal="center" vertical="center" wrapText="1"/>
    </xf>
    <xf numFmtId="0" fontId="94" fillId="1732" borderId="0" xfId="0" applyFont="1" applyFill="1" applyAlignment="1">
      <alignment horizontal="center" vertical="center" wrapText="1"/>
    </xf>
    <xf numFmtId="0" fontId="94" fillId="1733" borderId="0" xfId="0" applyFont="1" applyFill="1" applyAlignment="1">
      <alignment horizontal="center" vertical="center" wrapText="1"/>
    </xf>
    <xf numFmtId="0" fontId="94" fillId="1734" borderId="0" xfId="0" applyFont="1" applyFill="1" applyAlignment="1">
      <alignment horizontal="center" vertical="center" wrapText="1"/>
    </xf>
    <xf numFmtId="0" fontId="94" fillId="1735" borderId="0" xfId="0" applyFont="1" applyFill="1" applyAlignment="1">
      <alignment horizontal="center" vertical="center" wrapText="1"/>
    </xf>
    <xf numFmtId="0" fontId="94" fillId="1736" borderId="0" xfId="0" applyFont="1" applyFill="1" applyAlignment="1">
      <alignment horizontal="center" vertical="center" wrapText="1"/>
    </xf>
    <xf numFmtId="0" fontId="94" fillId="1737" borderId="0" xfId="0" applyFont="1" applyFill="1" applyAlignment="1">
      <alignment horizontal="center" vertical="center" wrapText="1"/>
    </xf>
    <xf numFmtId="0" fontId="94" fillId="1738" borderId="0" xfId="0" applyFont="1" applyFill="1" applyAlignment="1">
      <alignment horizontal="center" vertical="center" wrapText="1"/>
    </xf>
    <xf numFmtId="0" fontId="94" fillId="1739" borderId="0" xfId="0" applyFont="1" applyFill="1" applyAlignment="1">
      <alignment horizontal="center" vertical="center" wrapText="1"/>
    </xf>
    <xf numFmtId="0" fontId="94" fillId="1740" borderId="0" xfId="0" applyFont="1" applyFill="1" applyAlignment="1">
      <alignment horizontal="center" vertical="center" wrapText="1"/>
    </xf>
    <xf numFmtId="0" fontId="94" fillId="1741" borderId="0" xfId="0" applyFont="1" applyFill="1" applyAlignment="1">
      <alignment horizontal="center" vertical="center" wrapText="1"/>
    </xf>
    <xf numFmtId="0" fontId="94" fillId="1742" borderId="0" xfId="0" applyFont="1" applyFill="1" applyAlignment="1">
      <alignment horizontal="center" vertical="center" wrapText="1"/>
    </xf>
    <xf numFmtId="0" fontId="94" fillId="1743" borderId="0" xfId="0" applyFont="1" applyFill="1" applyAlignment="1">
      <alignment horizontal="center" vertical="center" wrapText="1"/>
    </xf>
    <xf numFmtId="0" fontId="94" fillId="1744" borderId="0" xfId="0" applyFont="1" applyFill="1" applyAlignment="1">
      <alignment horizontal="center" vertical="center" wrapText="1"/>
    </xf>
    <xf numFmtId="0" fontId="94" fillId="1745" borderId="0" xfId="0" applyFont="1" applyFill="1" applyAlignment="1">
      <alignment horizontal="center" vertical="center" wrapText="1"/>
    </xf>
    <xf numFmtId="0" fontId="94" fillId="1746" borderId="0" xfId="0" applyFont="1" applyFill="1" applyAlignment="1">
      <alignment horizontal="center" vertical="center" wrapText="1"/>
    </xf>
    <xf numFmtId="0" fontId="94" fillId="1747" borderId="0" xfId="0" applyFont="1" applyFill="1" applyAlignment="1">
      <alignment horizontal="center" vertical="center" wrapText="1"/>
    </xf>
    <xf numFmtId="0" fontId="94" fillId="1748" borderId="0" xfId="0" applyFont="1" applyFill="1" applyAlignment="1">
      <alignment horizontal="center" vertical="center" wrapText="1"/>
    </xf>
    <xf numFmtId="0" fontId="94" fillId="1749" borderId="0" xfId="0" applyFont="1" applyFill="1" applyAlignment="1">
      <alignment horizontal="center" vertical="center" wrapText="1"/>
    </xf>
    <xf numFmtId="0" fontId="94" fillId="1750" borderId="0" xfId="0" applyFont="1" applyFill="1" applyAlignment="1">
      <alignment horizontal="center" vertical="center" wrapText="1"/>
    </xf>
    <xf numFmtId="0" fontId="94" fillId="1751" borderId="0" xfId="0" applyFont="1" applyFill="1" applyAlignment="1">
      <alignment horizontal="center" vertical="center" wrapText="1"/>
    </xf>
    <xf numFmtId="0" fontId="94" fillId="1752" borderId="0" xfId="0" applyFont="1" applyFill="1" applyAlignment="1">
      <alignment horizontal="center" vertical="center" wrapText="1"/>
    </xf>
    <xf numFmtId="0" fontId="94" fillId="1753" borderId="0" xfId="0" applyFont="1" applyFill="1" applyAlignment="1">
      <alignment horizontal="center" vertical="center" wrapText="1"/>
    </xf>
    <xf numFmtId="0" fontId="94" fillId="1754" borderId="0" xfId="0" applyFont="1" applyFill="1" applyAlignment="1">
      <alignment horizontal="center" vertical="center" wrapText="1"/>
    </xf>
    <xf numFmtId="0" fontId="94" fillId="1755" borderId="0" xfId="0" applyFont="1" applyFill="1" applyAlignment="1">
      <alignment horizontal="center" vertical="center" wrapText="1"/>
    </xf>
    <xf numFmtId="0" fontId="94" fillId="1756" borderId="0" xfId="0" applyFont="1" applyFill="1" applyAlignment="1">
      <alignment horizontal="center" vertical="center" wrapText="1"/>
    </xf>
    <xf numFmtId="0" fontId="94" fillId="1757" borderId="0" xfId="0" applyFont="1" applyFill="1" applyAlignment="1">
      <alignment horizontal="center" vertical="center" wrapText="1"/>
    </xf>
    <xf numFmtId="0" fontId="94" fillId="1758" borderId="0" xfId="0" applyFont="1" applyFill="1" applyAlignment="1">
      <alignment horizontal="center" vertical="center" wrapText="1"/>
    </xf>
    <xf numFmtId="0" fontId="94" fillId="1759" borderId="0" xfId="0" applyFont="1" applyFill="1" applyAlignment="1">
      <alignment horizontal="center" vertical="center" wrapText="1"/>
    </xf>
    <xf numFmtId="0" fontId="94" fillId="1760" borderId="0" xfId="0" applyFont="1" applyFill="1" applyAlignment="1">
      <alignment horizontal="center" vertical="center" wrapText="1"/>
    </xf>
    <xf numFmtId="0" fontId="94" fillId="1761" borderId="0" xfId="0" applyFont="1" applyFill="1" applyAlignment="1">
      <alignment horizontal="center" vertical="center" wrapText="1"/>
    </xf>
    <xf numFmtId="0" fontId="94" fillId="1762" borderId="0" xfId="0" applyFont="1" applyFill="1" applyAlignment="1">
      <alignment horizontal="center" vertical="center" wrapText="1"/>
    </xf>
    <xf numFmtId="0" fontId="94" fillId="1763" borderId="0" xfId="0" applyFont="1" applyFill="1" applyAlignment="1">
      <alignment horizontal="center" vertical="center" wrapText="1"/>
    </xf>
    <xf numFmtId="0" fontId="94" fillId="1764" borderId="0" xfId="0" applyFont="1" applyFill="1" applyAlignment="1">
      <alignment horizontal="center" vertical="center" wrapText="1"/>
    </xf>
    <xf numFmtId="0" fontId="94" fillId="1765" borderId="0" xfId="0" applyFont="1" applyFill="1" applyAlignment="1">
      <alignment horizontal="center" vertical="center" wrapText="1"/>
    </xf>
    <xf numFmtId="0" fontId="94" fillId="1766" borderId="0" xfId="0" applyFont="1" applyFill="1" applyAlignment="1">
      <alignment horizontal="center" vertical="center" wrapText="1"/>
    </xf>
    <xf numFmtId="0" fontId="94" fillId="1767" borderId="0" xfId="0" applyFont="1" applyFill="1" applyAlignment="1">
      <alignment horizontal="center" vertical="center" wrapText="1"/>
    </xf>
    <xf numFmtId="0" fontId="94" fillId="1768" borderId="0" xfId="0" applyFont="1" applyFill="1" applyAlignment="1">
      <alignment horizontal="center" vertical="center" wrapText="1"/>
    </xf>
    <xf numFmtId="0" fontId="94" fillId="1769" borderId="0" xfId="0" applyFont="1" applyFill="1" applyAlignment="1">
      <alignment horizontal="center" vertical="center" wrapText="1"/>
    </xf>
    <xf numFmtId="0" fontId="94" fillId="1770" borderId="0" xfId="0" applyFont="1" applyFill="1" applyAlignment="1">
      <alignment horizontal="center" vertical="center" wrapText="1"/>
    </xf>
    <xf numFmtId="0" fontId="94" fillId="1771" borderId="0" xfId="0" applyFont="1" applyFill="1" applyAlignment="1">
      <alignment horizontal="center" vertical="center" wrapText="1"/>
    </xf>
    <xf numFmtId="0" fontId="94" fillId="1772" borderId="0" xfId="0" applyFont="1" applyFill="1" applyAlignment="1">
      <alignment horizontal="center" vertical="center" wrapText="1"/>
    </xf>
    <xf numFmtId="0" fontId="94" fillId="1773" borderId="0" xfId="0" applyFont="1" applyFill="1" applyAlignment="1">
      <alignment horizontal="center" vertical="center" wrapText="1"/>
    </xf>
    <xf numFmtId="0" fontId="94" fillId="21" borderId="0" xfId="0" applyFont="1" applyFill="1" applyAlignment="1">
      <alignment horizontal="center" vertical="center" wrapText="1"/>
    </xf>
    <xf numFmtId="0" fontId="94" fillId="1774" borderId="0" xfId="0" applyFont="1" applyFill="1" applyAlignment="1">
      <alignment horizontal="center" vertical="center" wrapText="1"/>
    </xf>
    <xf numFmtId="0" fontId="94" fillId="1775" borderId="0" xfId="0" applyFont="1" applyFill="1" applyAlignment="1">
      <alignment horizontal="center" vertical="center" wrapText="1"/>
    </xf>
    <xf numFmtId="0" fontId="94" fillId="1776" borderId="0" xfId="0" applyFont="1" applyFill="1" applyAlignment="1">
      <alignment horizontal="center" vertical="center" wrapText="1"/>
    </xf>
    <xf numFmtId="0" fontId="94" fillId="1777" borderId="0" xfId="0" applyFont="1" applyFill="1" applyAlignment="1">
      <alignment horizontal="center" vertical="center" wrapText="1"/>
    </xf>
    <xf numFmtId="0" fontId="94" fillId="1778" borderId="0" xfId="0" applyFont="1" applyFill="1" applyAlignment="1">
      <alignment horizontal="center" vertical="center" wrapText="1"/>
    </xf>
    <xf numFmtId="0" fontId="94" fillId="1779" borderId="0" xfId="0" applyFont="1" applyFill="1" applyAlignment="1">
      <alignment horizontal="center" vertical="center" wrapText="1"/>
    </xf>
    <xf numFmtId="0" fontId="94" fillId="1780" borderId="0" xfId="0" applyFont="1" applyFill="1" applyAlignment="1">
      <alignment horizontal="center" vertical="center" wrapText="1"/>
    </xf>
    <xf numFmtId="0" fontId="94" fillId="1781" borderId="0" xfId="0" applyFont="1" applyFill="1" applyAlignment="1">
      <alignment horizontal="center" vertical="center" wrapText="1"/>
    </xf>
    <xf numFmtId="0" fontId="94" fillId="1782" borderId="0" xfId="0" applyFont="1" applyFill="1" applyAlignment="1">
      <alignment horizontal="center" vertical="center" wrapText="1"/>
    </xf>
    <xf numFmtId="0" fontId="94" fillId="1783" borderId="0" xfId="0" applyFont="1" applyFill="1" applyAlignment="1">
      <alignment horizontal="center" vertical="center" wrapText="1"/>
    </xf>
    <xf numFmtId="0" fontId="94" fillId="1784" borderId="0" xfId="0" applyFont="1" applyFill="1" applyAlignment="1">
      <alignment horizontal="center" vertical="center" wrapText="1"/>
    </xf>
    <xf numFmtId="0" fontId="94" fillId="1785" borderId="0" xfId="0" applyFont="1" applyFill="1" applyAlignment="1">
      <alignment horizontal="center" vertical="center" wrapText="1"/>
    </xf>
    <xf numFmtId="0" fontId="94" fillId="1786" borderId="0" xfId="0" applyFont="1" applyFill="1" applyAlignment="1">
      <alignment horizontal="center" vertical="center" wrapText="1"/>
    </xf>
    <xf numFmtId="0" fontId="94" fillId="1787" borderId="0" xfId="0" applyFont="1" applyFill="1" applyAlignment="1">
      <alignment horizontal="center" vertical="center" wrapText="1"/>
    </xf>
    <xf numFmtId="0" fontId="94" fillId="1788" borderId="0" xfId="0" applyFont="1" applyFill="1" applyAlignment="1">
      <alignment horizontal="center" vertical="center" wrapText="1"/>
    </xf>
    <xf numFmtId="0" fontId="94" fillId="1789" borderId="0" xfId="0" applyFont="1" applyFill="1" applyAlignment="1">
      <alignment horizontal="center" vertical="center" wrapText="1"/>
    </xf>
    <xf numFmtId="0" fontId="94" fillId="1790" borderId="0" xfId="0" applyFont="1" applyFill="1" applyAlignment="1">
      <alignment horizontal="center" vertical="center" wrapText="1"/>
    </xf>
    <xf numFmtId="0" fontId="94" fillId="1791" borderId="0" xfId="0" applyFont="1" applyFill="1" applyAlignment="1">
      <alignment horizontal="center" vertical="center" wrapText="1"/>
    </xf>
    <xf numFmtId="0" fontId="94" fillId="1792" borderId="0" xfId="0" applyFont="1" applyFill="1" applyAlignment="1">
      <alignment horizontal="center" vertical="center" wrapText="1"/>
    </xf>
    <xf numFmtId="0" fontId="94" fillId="1793" borderId="0" xfId="0" applyFont="1" applyFill="1" applyAlignment="1">
      <alignment horizontal="center" vertical="center" wrapText="1"/>
    </xf>
    <xf numFmtId="0" fontId="94" fillId="1794" borderId="0" xfId="0" applyFont="1" applyFill="1" applyAlignment="1">
      <alignment horizontal="center" vertical="center" wrapText="1"/>
    </xf>
    <xf numFmtId="0" fontId="94" fillId="1795" borderId="0" xfId="0" applyFont="1" applyFill="1" applyAlignment="1">
      <alignment horizontal="center" vertical="center" wrapText="1"/>
    </xf>
    <xf numFmtId="0" fontId="94" fillId="1796" borderId="0" xfId="0" applyFont="1" applyFill="1" applyAlignment="1">
      <alignment horizontal="center" vertical="center" wrapText="1"/>
    </xf>
    <xf numFmtId="0" fontId="94" fillId="1797" borderId="0" xfId="0" applyFont="1" applyFill="1" applyAlignment="1">
      <alignment horizontal="center" vertical="center" wrapText="1"/>
    </xf>
    <xf numFmtId="0" fontId="94" fillId="1798" borderId="0" xfId="0" applyFont="1" applyFill="1" applyAlignment="1">
      <alignment horizontal="center" vertical="center" wrapText="1"/>
    </xf>
    <xf numFmtId="0" fontId="94" fillId="1799" borderId="0" xfId="0" applyFont="1" applyFill="1" applyAlignment="1">
      <alignment horizontal="center" vertical="center" wrapText="1"/>
    </xf>
    <xf numFmtId="0" fontId="94" fillId="1800" borderId="0" xfId="0" applyFont="1" applyFill="1" applyAlignment="1">
      <alignment horizontal="center" vertical="center" wrapText="1"/>
    </xf>
    <xf numFmtId="0" fontId="94" fillId="14" borderId="0" xfId="0" applyFont="1" applyFill="1" applyAlignment="1">
      <alignment horizontal="center" vertical="center" wrapText="1"/>
    </xf>
    <xf numFmtId="0" fontId="94" fillId="1801" borderId="0" xfId="0" applyFont="1" applyFill="1" applyAlignment="1">
      <alignment horizontal="center" vertical="center" wrapText="1"/>
    </xf>
    <xf numFmtId="0" fontId="94" fillId="1802" borderId="0" xfId="0" applyFont="1" applyFill="1" applyAlignment="1">
      <alignment horizontal="center" vertical="center" wrapText="1"/>
    </xf>
    <xf numFmtId="0" fontId="94" fillId="1803" borderId="0" xfId="0" applyFont="1" applyFill="1" applyAlignment="1">
      <alignment horizontal="center" vertical="center" wrapText="1"/>
    </xf>
    <xf numFmtId="0" fontId="94" fillId="1804" borderId="0" xfId="0" applyFont="1" applyFill="1" applyAlignment="1">
      <alignment horizontal="center" vertical="center" wrapText="1"/>
    </xf>
    <xf numFmtId="0" fontId="94" fillId="1805" borderId="0" xfId="0" applyFont="1" applyFill="1" applyAlignment="1">
      <alignment horizontal="center" vertical="center" wrapText="1"/>
    </xf>
    <xf numFmtId="0" fontId="94" fillId="1806" borderId="0" xfId="0" applyFont="1" applyFill="1" applyAlignment="1">
      <alignment horizontal="center" vertical="center" wrapText="1"/>
    </xf>
    <xf numFmtId="0" fontId="94" fillId="1807" borderId="0" xfId="0" applyFont="1" applyFill="1" applyAlignment="1">
      <alignment horizontal="center" vertical="center" wrapText="1"/>
    </xf>
    <xf numFmtId="0" fontId="94" fillId="1808" borderId="0" xfId="0" applyFont="1" applyFill="1" applyAlignment="1">
      <alignment horizontal="center" vertical="center" wrapText="1"/>
    </xf>
    <xf numFmtId="0" fontId="94" fillId="1809" borderId="0" xfId="0" applyFont="1" applyFill="1" applyAlignment="1">
      <alignment horizontal="center" vertical="center" wrapText="1"/>
    </xf>
    <xf numFmtId="0" fontId="94" fillId="1810" borderId="0" xfId="0" applyFont="1" applyFill="1" applyAlignment="1">
      <alignment horizontal="center" vertical="center" wrapText="1"/>
    </xf>
    <xf numFmtId="0" fontId="94" fillId="1811" borderId="0" xfId="0" applyFont="1" applyFill="1" applyAlignment="1">
      <alignment horizontal="center" vertical="center" wrapText="1"/>
    </xf>
    <xf numFmtId="0" fontId="94" fillId="1812" borderId="0" xfId="0" applyFont="1" applyFill="1" applyAlignment="1">
      <alignment horizontal="center" vertical="center" wrapText="1"/>
    </xf>
    <xf numFmtId="0" fontId="94" fillId="1813" borderId="0" xfId="0" applyFont="1" applyFill="1" applyAlignment="1">
      <alignment horizontal="center" vertical="center" wrapText="1"/>
    </xf>
    <xf numFmtId="0" fontId="94" fillId="1814" borderId="0" xfId="0" applyFont="1" applyFill="1" applyAlignment="1">
      <alignment horizontal="center" vertical="center" wrapText="1"/>
    </xf>
    <xf numFmtId="0" fontId="94" fillId="1815" borderId="0" xfId="0" applyFont="1" applyFill="1" applyAlignment="1">
      <alignment horizontal="center" vertical="center" wrapText="1"/>
    </xf>
    <xf numFmtId="0" fontId="94" fillId="1816" borderId="0" xfId="0" applyFont="1" applyFill="1" applyAlignment="1">
      <alignment horizontal="center" vertical="center" wrapText="1"/>
    </xf>
    <xf numFmtId="0" fontId="94" fillId="1817" borderId="0" xfId="0" applyFont="1" applyFill="1" applyAlignment="1">
      <alignment horizontal="center" vertical="center" wrapText="1"/>
    </xf>
    <xf numFmtId="0" fontId="94" fillId="1818" borderId="0" xfId="0" applyFont="1" applyFill="1" applyAlignment="1">
      <alignment horizontal="center" vertical="center" wrapText="1"/>
    </xf>
    <xf numFmtId="0" fontId="94" fillId="1819" borderId="0" xfId="0" applyFont="1" applyFill="1" applyAlignment="1">
      <alignment horizontal="center" vertical="center" wrapText="1"/>
    </xf>
    <xf numFmtId="0" fontId="94" fillId="1820" borderId="0" xfId="0" applyFont="1" applyFill="1" applyAlignment="1">
      <alignment horizontal="center" vertical="center" wrapText="1"/>
    </xf>
    <xf numFmtId="0" fontId="94" fillId="1821" borderId="0" xfId="0" applyFont="1" applyFill="1" applyAlignment="1">
      <alignment horizontal="center" vertical="center" wrapText="1"/>
    </xf>
    <xf numFmtId="0" fontId="94" fillId="1822" borderId="0" xfId="0" applyFont="1" applyFill="1" applyAlignment="1">
      <alignment horizontal="center" vertical="center" wrapText="1"/>
    </xf>
    <xf numFmtId="0" fontId="94" fillId="1823" borderId="0" xfId="0" applyFont="1" applyFill="1" applyAlignment="1">
      <alignment horizontal="center" vertical="center" wrapText="1"/>
    </xf>
    <xf numFmtId="0" fontId="94" fillId="1824" borderId="0" xfId="0" applyFont="1" applyFill="1" applyAlignment="1">
      <alignment horizontal="center" vertical="center" wrapText="1"/>
    </xf>
    <xf numFmtId="0" fontId="94" fillId="1825" borderId="0" xfId="0" applyFont="1" applyFill="1" applyAlignment="1">
      <alignment horizontal="center" vertical="center" wrapText="1"/>
    </xf>
    <xf numFmtId="0" fontId="94" fillId="1826" borderId="0" xfId="0" applyFont="1" applyFill="1" applyAlignment="1">
      <alignment horizontal="center" vertical="center" wrapText="1"/>
    </xf>
    <xf numFmtId="0" fontId="94" fillId="1827" borderId="0" xfId="0" applyFont="1" applyFill="1" applyAlignment="1">
      <alignment horizontal="center" vertical="center" wrapText="1"/>
    </xf>
    <xf numFmtId="0" fontId="94" fillId="1828" borderId="0" xfId="0" applyFont="1" applyFill="1" applyAlignment="1">
      <alignment horizontal="center" vertical="center" wrapText="1"/>
    </xf>
    <xf numFmtId="0" fontId="94" fillId="1829" borderId="0" xfId="0" applyFont="1" applyFill="1" applyAlignment="1">
      <alignment horizontal="center" vertical="center" wrapText="1"/>
    </xf>
    <xf numFmtId="0" fontId="94" fillId="1830" borderId="0" xfId="0" applyFont="1" applyFill="1" applyAlignment="1">
      <alignment horizontal="center" vertical="center" wrapText="1"/>
    </xf>
    <xf numFmtId="0" fontId="94" fillId="1831" borderId="0" xfId="0" applyFont="1" applyFill="1" applyAlignment="1">
      <alignment horizontal="center" vertical="center" wrapText="1"/>
    </xf>
    <xf numFmtId="0" fontId="94" fillId="1832" borderId="0" xfId="0" applyFont="1" applyFill="1" applyAlignment="1">
      <alignment horizontal="center" vertical="center" wrapText="1"/>
    </xf>
    <xf numFmtId="0" fontId="94" fillId="1833" borderId="0" xfId="0" applyFont="1" applyFill="1" applyAlignment="1">
      <alignment horizontal="center" vertical="center" wrapText="1"/>
    </xf>
    <xf numFmtId="0" fontId="94" fillId="1834" borderId="0" xfId="0" applyFont="1" applyFill="1" applyAlignment="1">
      <alignment horizontal="center" vertical="center" wrapText="1"/>
    </xf>
    <xf numFmtId="0" fontId="94" fillId="1835" borderId="0" xfId="0" applyFont="1" applyFill="1" applyAlignment="1">
      <alignment horizontal="center" vertical="center" wrapText="1"/>
    </xf>
    <xf numFmtId="0" fontId="94" fillId="1836" borderId="0" xfId="0" applyFont="1" applyFill="1" applyAlignment="1">
      <alignment horizontal="center" vertical="center" wrapText="1"/>
    </xf>
    <xf numFmtId="0" fontId="94" fillId="77" borderId="0" xfId="0" applyFont="1" applyFill="1" applyAlignment="1">
      <alignment horizontal="center" vertical="center" wrapText="1"/>
    </xf>
    <xf numFmtId="0" fontId="94" fillId="1837" borderId="0" xfId="0" applyFont="1" applyFill="1" applyAlignment="1">
      <alignment horizontal="center" vertical="center" wrapText="1"/>
    </xf>
    <xf numFmtId="0" fontId="94" fillId="1838" borderId="0" xfId="0" applyFont="1" applyFill="1" applyAlignment="1">
      <alignment horizontal="center" vertical="center" wrapText="1"/>
    </xf>
    <xf numFmtId="0" fontId="94" fillId="1839" borderId="0" xfId="0" applyFont="1" applyFill="1" applyAlignment="1">
      <alignment horizontal="center" vertical="center" wrapText="1"/>
    </xf>
    <xf numFmtId="0" fontId="94" fillId="1840" borderId="0" xfId="0" applyFont="1" applyFill="1" applyAlignment="1">
      <alignment horizontal="center" vertical="center" wrapText="1"/>
    </xf>
    <xf numFmtId="0" fontId="94" fillId="1841" borderId="0" xfId="0" applyFont="1" applyFill="1" applyAlignment="1">
      <alignment horizontal="center" vertical="center" wrapText="1"/>
    </xf>
    <xf numFmtId="0" fontId="94" fillId="1842" borderId="0" xfId="0" applyFont="1" applyFill="1" applyAlignment="1">
      <alignment horizontal="center" vertical="center" wrapText="1"/>
    </xf>
    <xf numFmtId="0" fontId="94" fillId="1843" borderId="0" xfId="0" applyFont="1" applyFill="1" applyAlignment="1">
      <alignment horizontal="center" vertical="center" wrapText="1"/>
    </xf>
    <xf numFmtId="0" fontId="94" fillId="1844" borderId="0" xfId="0" applyFont="1" applyFill="1" applyAlignment="1">
      <alignment horizontal="center" vertical="center" wrapText="1"/>
    </xf>
    <xf numFmtId="0" fontId="94" fillId="1845" borderId="0" xfId="0" applyFont="1" applyFill="1" applyAlignment="1">
      <alignment horizontal="center" vertical="center" wrapText="1"/>
    </xf>
    <xf numFmtId="0" fontId="94" fillId="1846" borderId="0" xfId="0" applyFont="1" applyFill="1" applyAlignment="1">
      <alignment horizontal="center" vertical="center" wrapText="1"/>
    </xf>
    <xf numFmtId="0" fontId="94" fillId="1847" borderId="0" xfId="0" applyFont="1" applyFill="1" applyAlignment="1">
      <alignment horizontal="center" vertical="center" wrapText="1"/>
    </xf>
    <xf numFmtId="0" fontId="94" fillId="1848" borderId="0" xfId="0" applyFont="1" applyFill="1" applyAlignment="1">
      <alignment horizontal="center" vertical="center" wrapText="1"/>
    </xf>
    <xf numFmtId="0" fontId="94" fillId="1849" borderId="0" xfId="0" applyFont="1" applyFill="1" applyAlignment="1">
      <alignment horizontal="center" vertical="center" wrapText="1"/>
    </xf>
    <xf numFmtId="0" fontId="94" fillId="1850" borderId="0" xfId="0" applyFont="1" applyFill="1" applyAlignment="1">
      <alignment horizontal="center" vertical="center" wrapText="1"/>
    </xf>
    <xf numFmtId="0" fontId="94" fillId="1851" borderId="0" xfId="0" applyFont="1" applyFill="1" applyAlignment="1">
      <alignment horizontal="center" vertical="center" wrapText="1"/>
    </xf>
    <xf numFmtId="0" fontId="94" fillId="1852" borderId="0" xfId="0" applyFont="1" applyFill="1" applyAlignment="1">
      <alignment horizontal="center" vertical="center" wrapText="1"/>
    </xf>
    <xf numFmtId="0" fontId="94" fillId="1853" borderId="0" xfId="0" applyFont="1" applyFill="1" applyAlignment="1">
      <alignment horizontal="center" vertical="center" wrapText="1"/>
    </xf>
    <xf numFmtId="0" fontId="94" fillId="1854" borderId="0" xfId="0" applyFont="1" applyFill="1" applyAlignment="1">
      <alignment horizontal="center" vertical="center" wrapText="1"/>
    </xf>
    <xf numFmtId="0" fontId="94" fillId="1855" borderId="0" xfId="0" applyFont="1" applyFill="1" applyAlignment="1">
      <alignment horizontal="center" vertical="center" wrapText="1"/>
    </xf>
    <xf numFmtId="0" fontId="94" fillId="1856" borderId="0" xfId="0" applyFont="1" applyFill="1" applyAlignment="1">
      <alignment horizontal="center" vertical="center" wrapText="1"/>
    </xf>
    <xf numFmtId="0" fontId="94" fillId="1857" borderId="0" xfId="0" applyFont="1" applyFill="1" applyAlignment="1">
      <alignment horizontal="center" vertical="center" wrapText="1"/>
    </xf>
    <xf numFmtId="0" fontId="94" fillId="1858" borderId="0" xfId="0" applyFont="1" applyFill="1" applyAlignment="1">
      <alignment horizontal="center" vertical="center" wrapText="1"/>
    </xf>
    <xf numFmtId="0" fontId="94" fillId="1859" borderId="0" xfId="0" applyFont="1" applyFill="1" applyAlignment="1">
      <alignment horizontal="center" vertical="center" wrapText="1"/>
    </xf>
    <xf numFmtId="0" fontId="94" fillId="1860" borderId="0" xfId="0" applyFont="1" applyFill="1" applyAlignment="1">
      <alignment horizontal="center" vertical="center" wrapText="1"/>
    </xf>
    <xf numFmtId="0" fontId="94" fillId="1861" borderId="0" xfId="0" applyFont="1" applyFill="1" applyAlignment="1">
      <alignment horizontal="center" vertical="center" wrapText="1"/>
    </xf>
    <xf numFmtId="0" fontId="94" fillId="1862" borderId="0" xfId="0" applyFont="1" applyFill="1" applyAlignment="1">
      <alignment horizontal="center" vertical="center" wrapText="1"/>
    </xf>
    <xf numFmtId="0" fontId="94" fillId="1863" borderId="0" xfId="0" applyFont="1" applyFill="1" applyAlignment="1">
      <alignment horizontal="center" vertical="center" wrapText="1"/>
    </xf>
    <xf numFmtId="0" fontId="94" fillId="1864" borderId="0" xfId="0" applyFont="1" applyFill="1" applyAlignment="1">
      <alignment horizontal="center" vertical="center" wrapText="1"/>
    </xf>
    <xf numFmtId="0" fontId="94" fillId="1865" borderId="0" xfId="0" applyFont="1" applyFill="1" applyAlignment="1">
      <alignment horizontal="center" vertical="center" wrapText="1"/>
    </xf>
    <xf numFmtId="0" fontId="94" fillId="1866" borderId="0" xfId="0" applyFont="1" applyFill="1" applyAlignment="1">
      <alignment horizontal="center" vertical="center" wrapText="1"/>
    </xf>
    <xf numFmtId="0" fontId="94" fillId="1867" borderId="0" xfId="0" applyFont="1" applyFill="1" applyAlignment="1">
      <alignment horizontal="center" vertical="center" wrapText="1"/>
    </xf>
    <xf numFmtId="0" fontId="94" fillId="1868" borderId="0" xfId="0" applyFont="1" applyFill="1" applyAlignment="1">
      <alignment horizontal="center" vertical="center" wrapText="1"/>
    </xf>
    <xf numFmtId="0" fontId="94" fillId="1869" borderId="0" xfId="0" applyFont="1" applyFill="1" applyAlignment="1">
      <alignment horizontal="center" vertical="center" wrapText="1"/>
    </xf>
    <xf numFmtId="0" fontId="94" fillId="1870" borderId="0" xfId="0" applyFont="1" applyFill="1" applyAlignment="1">
      <alignment horizontal="center" vertical="center" wrapText="1"/>
    </xf>
    <xf numFmtId="0" fontId="94" fillId="1871" borderId="0" xfId="0" applyFont="1" applyFill="1" applyAlignment="1">
      <alignment horizontal="center" vertical="center" wrapText="1"/>
    </xf>
    <xf numFmtId="0" fontId="94" fillId="1872" borderId="0" xfId="0" applyFont="1" applyFill="1" applyAlignment="1">
      <alignment horizontal="center" vertical="center" wrapText="1"/>
    </xf>
    <xf numFmtId="0" fontId="94" fillId="1873" borderId="0" xfId="0" applyFont="1" applyFill="1" applyAlignment="1">
      <alignment horizontal="center" vertical="center" wrapText="1"/>
    </xf>
    <xf numFmtId="0" fontId="94" fillId="1874" borderId="0" xfId="0" applyFont="1" applyFill="1" applyAlignment="1">
      <alignment horizontal="center" vertical="center" wrapText="1"/>
    </xf>
    <xf numFmtId="0" fontId="94" fillId="1875" borderId="0" xfId="0" applyFont="1" applyFill="1" applyAlignment="1">
      <alignment horizontal="center" vertical="center" wrapText="1"/>
    </xf>
    <xf numFmtId="0" fontId="94" fillId="1876" borderId="0" xfId="0" applyFont="1" applyFill="1" applyAlignment="1">
      <alignment horizontal="center" vertical="center" wrapText="1"/>
    </xf>
    <xf numFmtId="0" fontId="94" fillId="1877" borderId="0" xfId="0" applyFont="1" applyFill="1" applyAlignment="1">
      <alignment horizontal="center" vertical="center" wrapText="1"/>
    </xf>
    <xf numFmtId="0" fontId="94" fillId="1878" borderId="0" xfId="0" applyFont="1" applyFill="1" applyAlignment="1">
      <alignment horizontal="center" vertical="center" wrapText="1"/>
    </xf>
    <xf numFmtId="0" fontId="94" fillId="1879" borderId="0" xfId="0" applyFont="1" applyFill="1" applyAlignment="1">
      <alignment horizontal="center" vertical="center" wrapText="1"/>
    </xf>
    <xf numFmtId="0" fontId="94" fillId="1880" borderId="0" xfId="0" applyFont="1" applyFill="1" applyAlignment="1">
      <alignment horizontal="center" vertical="center" wrapText="1"/>
    </xf>
    <xf numFmtId="0" fontId="94" fillId="16" borderId="0" xfId="0" applyFont="1" applyFill="1" applyAlignment="1">
      <alignment horizontal="center" vertical="center" wrapText="1"/>
    </xf>
    <xf numFmtId="0" fontId="94" fillId="1881" borderId="0" xfId="0" applyFont="1" applyFill="1" applyAlignment="1">
      <alignment horizontal="center" vertical="center" wrapText="1"/>
    </xf>
    <xf numFmtId="0" fontId="94" fillId="1882" borderId="0" xfId="0" applyFont="1" applyFill="1" applyAlignment="1">
      <alignment horizontal="center" vertical="center" wrapText="1"/>
    </xf>
    <xf numFmtId="0" fontId="94" fillId="1883" borderId="0" xfId="0" applyFont="1" applyFill="1" applyAlignment="1">
      <alignment horizontal="center" vertical="center" wrapText="1"/>
    </xf>
    <xf numFmtId="0" fontId="94" fillId="1884" borderId="0" xfId="0" applyFont="1" applyFill="1" applyAlignment="1">
      <alignment horizontal="center" vertical="center" wrapText="1"/>
    </xf>
    <xf numFmtId="0" fontId="94" fillId="1885" borderId="0" xfId="0" applyFont="1" applyFill="1" applyAlignment="1">
      <alignment horizontal="center" vertical="center" wrapText="1"/>
    </xf>
    <xf numFmtId="0" fontId="94" fillId="1886" borderId="0" xfId="0" applyFont="1" applyFill="1" applyAlignment="1">
      <alignment horizontal="center" vertical="center" wrapText="1"/>
    </xf>
    <xf numFmtId="0" fontId="94" fillId="1887" borderId="0" xfId="0" applyFont="1" applyFill="1" applyAlignment="1">
      <alignment horizontal="center" vertical="center" wrapText="1"/>
    </xf>
    <xf numFmtId="0" fontId="94" fillId="1888" borderId="0" xfId="0" applyFont="1" applyFill="1" applyAlignment="1">
      <alignment horizontal="center" vertical="center" wrapText="1"/>
    </xf>
    <xf numFmtId="0" fontId="94" fillId="1889" borderId="0" xfId="0" applyFont="1" applyFill="1" applyAlignment="1">
      <alignment horizontal="center" vertical="center" wrapText="1"/>
    </xf>
    <xf numFmtId="0" fontId="94" fillId="1890" borderId="0" xfId="0" applyFont="1" applyFill="1" applyAlignment="1">
      <alignment horizontal="center" vertical="center" wrapText="1"/>
    </xf>
    <xf numFmtId="0" fontId="94" fillId="1891" borderId="0" xfId="0" applyFont="1" applyFill="1" applyAlignment="1">
      <alignment horizontal="center" vertical="center" wrapText="1"/>
    </xf>
    <xf numFmtId="0" fontId="94" fillId="1892" borderId="0" xfId="0" applyFont="1" applyFill="1" applyAlignment="1">
      <alignment horizontal="center" vertical="center" wrapText="1"/>
    </xf>
    <xf numFmtId="0" fontId="94" fillId="1893" borderId="0" xfId="0" applyFont="1" applyFill="1" applyAlignment="1">
      <alignment horizontal="center" vertical="center" wrapText="1"/>
    </xf>
    <xf numFmtId="0" fontId="94" fillId="1894" borderId="0" xfId="0" applyFont="1" applyFill="1" applyAlignment="1">
      <alignment horizontal="center" vertical="center" wrapText="1"/>
    </xf>
    <xf numFmtId="0" fontId="94" fillId="1895" borderId="0" xfId="0" applyFont="1" applyFill="1" applyAlignment="1">
      <alignment horizontal="center" vertical="center" wrapText="1"/>
    </xf>
    <xf numFmtId="0" fontId="94" fillId="1896" borderId="0" xfId="0" applyFont="1" applyFill="1" applyAlignment="1">
      <alignment horizontal="center" vertical="center" wrapText="1"/>
    </xf>
    <xf numFmtId="0" fontId="94" fillId="1897" borderId="0" xfId="0" applyFont="1" applyFill="1" applyAlignment="1">
      <alignment horizontal="center" vertical="center" wrapText="1"/>
    </xf>
    <xf numFmtId="0" fontId="94" fillId="1898" borderId="0" xfId="0" applyFont="1" applyFill="1" applyAlignment="1">
      <alignment horizontal="center" vertical="center" wrapText="1"/>
    </xf>
    <xf numFmtId="0" fontId="94" fillId="1899" borderId="0" xfId="0" applyFont="1" applyFill="1" applyAlignment="1">
      <alignment horizontal="center" vertical="center" wrapText="1"/>
    </xf>
    <xf numFmtId="0" fontId="94" fillId="1900" borderId="0" xfId="0" applyFont="1" applyFill="1" applyAlignment="1">
      <alignment horizontal="center" vertical="center" wrapText="1"/>
    </xf>
    <xf numFmtId="0" fontId="94" fillId="1901" borderId="0" xfId="0" applyFont="1" applyFill="1" applyAlignment="1">
      <alignment horizontal="center" vertical="center" wrapText="1"/>
    </xf>
    <xf numFmtId="0" fontId="94" fillId="1902" borderId="0" xfId="0" applyFont="1" applyFill="1" applyAlignment="1">
      <alignment horizontal="center" vertical="center" wrapText="1"/>
    </xf>
    <xf numFmtId="0" fontId="94" fillId="1903" borderId="0" xfId="0" applyFont="1" applyFill="1" applyAlignment="1">
      <alignment horizontal="center" vertical="center" wrapText="1"/>
    </xf>
    <xf numFmtId="0" fontId="94" fillId="1904" borderId="0" xfId="0" applyFont="1" applyFill="1" applyAlignment="1">
      <alignment horizontal="center" vertical="center" wrapText="1"/>
    </xf>
    <xf numFmtId="0" fontId="94" fillId="83" borderId="0" xfId="0" applyFont="1" applyFill="1" applyAlignment="1">
      <alignment horizontal="center" vertical="center" wrapText="1"/>
    </xf>
    <xf numFmtId="0" fontId="94" fillId="1905" borderId="0" xfId="0" applyFont="1" applyFill="1" applyAlignment="1">
      <alignment horizontal="center" vertical="center" wrapText="1"/>
    </xf>
    <xf numFmtId="0" fontId="94" fillId="1906" borderId="0" xfId="0" applyFont="1" applyFill="1" applyAlignment="1">
      <alignment horizontal="center" vertical="center" wrapText="1"/>
    </xf>
    <xf numFmtId="0" fontId="94" fillId="1907" borderId="0" xfId="0" applyFont="1" applyFill="1" applyAlignment="1">
      <alignment horizontal="center" vertical="center" wrapText="1"/>
    </xf>
    <xf numFmtId="0" fontId="94" fillId="1908" borderId="0" xfId="0" applyFont="1" applyFill="1" applyAlignment="1">
      <alignment horizontal="center" vertical="center" wrapText="1"/>
    </xf>
    <xf numFmtId="0" fontId="94" fillId="1909" borderId="0" xfId="0" applyFont="1" applyFill="1" applyAlignment="1">
      <alignment horizontal="center" vertical="center" wrapText="1"/>
    </xf>
    <xf numFmtId="0" fontId="94" fillId="1910" borderId="0" xfId="0" applyFont="1" applyFill="1" applyAlignment="1">
      <alignment horizontal="center" vertical="center" wrapText="1"/>
    </xf>
    <xf numFmtId="0" fontId="94" fillId="1911" borderId="0" xfId="0" applyFont="1" applyFill="1" applyAlignment="1">
      <alignment horizontal="center" vertical="center" wrapText="1"/>
    </xf>
    <xf numFmtId="0" fontId="94" fillId="1912" borderId="0" xfId="0" applyFont="1" applyFill="1" applyAlignment="1">
      <alignment horizontal="center" vertical="center" wrapText="1"/>
    </xf>
    <xf numFmtId="0" fontId="94" fillId="1913" borderId="0" xfId="0" applyFont="1" applyFill="1" applyAlignment="1">
      <alignment horizontal="center" vertical="center" wrapText="1"/>
    </xf>
    <xf numFmtId="0" fontId="94" fillId="1914" borderId="0" xfId="0" applyFont="1" applyFill="1" applyAlignment="1">
      <alignment horizontal="center" vertical="center" wrapText="1"/>
    </xf>
    <xf numFmtId="0" fontId="94" fillId="1915" borderId="0" xfId="0" applyFont="1" applyFill="1" applyAlignment="1">
      <alignment horizontal="center" vertical="center" wrapText="1"/>
    </xf>
    <xf numFmtId="0" fontId="94" fillId="1916" borderId="0" xfId="0" applyFont="1" applyFill="1" applyAlignment="1">
      <alignment horizontal="center" vertical="center" wrapText="1"/>
    </xf>
    <xf numFmtId="0" fontId="94" fillId="1917" borderId="0" xfId="0" applyFont="1" applyFill="1" applyAlignment="1">
      <alignment horizontal="center" vertical="center" wrapText="1"/>
    </xf>
    <xf numFmtId="0" fontId="94" fillId="1918" borderId="0" xfId="0" applyFont="1" applyFill="1" applyAlignment="1">
      <alignment horizontal="center" vertical="center" wrapText="1"/>
    </xf>
    <xf numFmtId="0" fontId="94" fillId="1919" borderId="0" xfId="0" applyFont="1" applyFill="1" applyAlignment="1">
      <alignment horizontal="center" vertical="center" wrapText="1"/>
    </xf>
    <xf numFmtId="0" fontId="94" fillId="1920" borderId="0" xfId="0" applyFont="1" applyFill="1" applyAlignment="1">
      <alignment horizontal="center" vertical="center" wrapText="1"/>
    </xf>
    <xf numFmtId="0" fontId="94" fillId="1921" borderId="0" xfId="0" applyFont="1" applyFill="1" applyAlignment="1">
      <alignment horizontal="center" vertical="center" wrapText="1"/>
    </xf>
    <xf numFmtId="0" fontId="94" fillId="1922" borderId="0" xfId="0" applyFont="1" applyFill="1" applyAlignment="1">
      <alignment horizontal="center" vertical="center" wrapText="1"/>
    </xf>
    <xf numFmtId="0" fontId="94" fillId="1923" borderId="0" xfId="0" applyFont="1" applyFill="1" applyAlignment="1">
      <alignment horizontal="center" vertical="center" wrapText="1"/>
    </xf>
    <xf numFmtId="0" fontId="94" fillId="1924" borderId="0" xfId="0" applyFont="1" applyFill="1" applyAlignment="1">
      <alignment horizontal="center" vertical="center" wrapText="1"/>
    </xf>
    <xf numFmtId="0" fontId="94" fillId="1925" borderId="0" xfId="0" applyFont="1" applyFill="1" applyAlignment="1">
      <alignment horizontal="center" vertical="center" wrapText="1"/>
    </xf>
    <xf numFmtId="0" fontId="94" fillId="1926" borderId="0" xfId="0" applyFont="1" applyFill="1" applyAlignment="1">
      <alignment horizontal="center" vertical="center" wrapText="1"/>
    </xf>
    <xf numFmtId="0" fontId="94" fillId="1927" borderId="0" xfId="0" applyFont="1" applyFill="1" applyAlignment="1">
      <alignment horizontal="center" vertical="center" wrapText="1"/>
    </xf>
    <xf numFmtId="0" fontId="94" fillId="1928" borderId="0" xfId="0" applyFont="1" applyFill="1" applyAlignment="1">
      <alignment horizontal="center" vertical="center" wrapText="1"/>
    </xf>
    <xf numFmtId="0" fontId="94" fillId="1929" borderId="0" xfId="0" applyFont="1" applyFill="1" applyAlignment="1">
      <alignment horizontal="center" vertical="center" wrapText="1"/>
    </xf>
    <xf numFmtId="0" fontId="94" fillId="1930" borderId="0" xfId="0" applyFont="1" applyFill="1" applyAlignment="1">
      <alignment horizontal="center" vertical="center" wrapText="1"/>
    </xf>
    <xf numFmtId="0" fontId="94" fillId="1931" borderId="0" xfId="0" applyFont="1" applyFill="1" applyAlignment="1">
      <alignment horizontal="center" vertical="center" wrapText="1"/>
    </xf>
    <xf numFmtId="0" fontId="94" fillId="1932" borderId="0" xfId="0" applyFont="1" applyFill="1" applyAlignment="1">
      <alignment horizontal="center" vertical="center" wrapText="1"/>
    </xf>
    <xf numFmtId="0" fontId="94" fillId="1933" borderId="0" xfId="0" applyFont="1" applyFill="1" applyAlignment="1">
      <alignment horizontal="center" vertical="center" wrapText="1"/>
    </xf>
    <xf numFmtId="0" fontId="94" fillId="1934" borderId="0" xfId="0" applyFont="1" applyFill="1" applyAlignment="1">
      <alignment horizontal="center" vertical="center" wrapText="1"/>
    </xf>
    <xf numFmtId="0" fontId="94" fillId="1935" borderId="0" xfId="0" applyFont="1" applyFill="1" applyAlignment="1">
      <alignment horizontal="center" vertical="center" wrapText="1"/>
    </xf>
    <xf numFmtId="0" fontId="94" fillId="1936" borderId="0" xfId="0" applyFont="1" applyFill="1" applyAlignment="1">
      <alignment horizontal="center" vertical="center" wrapText="1"/>
    </xf>
    <xf numFmtId="0" fontId="94" fillId="1937" borderId="0" xfId="0" applyFont="1" applyFill="1" applyAlignment="1">
      <alignment horizontal="center" vertical="center" wrapText="1"/>
    </xf>
    <xf numFmtId="0" fontId="94" fillId="1938" borderId="0" xfId="0" applyFont="1" applyFill="1" applyAlignment="1">
      <alignment horizontal="center" vertical="center" wrapText="1"/>
    </xf>
    <xf numFmtId="0" fontId="94" fillId="1939" borderId="0" xfId="0" applyFont="1" applyFill="1" applyAlignment="1">
      <alignment horizontal="center" vertical="center" wrapText="1"/>
    </xf>
    <xf numFmtId="0" fontId="94" fillId="1940" borderId="0" xfId="0" applyFont="1" applyFill="1" applyAlignment="1">
      <alignment horizontal="center" vertical="center" wrapText="1"/>
    </xf>
    <xf numFmtId="0" fontId="94" fillId="1941" borderId="0" xfId="0" applyFont="1" applyFill="1" applyAlignment="1">
      <alignment horizontal="center" vertical="center" wrapText="1"/>
    </xf>
    <xf numFmtId="0" fontId="94" fillId="1942" borderId="0" xfId="0" applyFont="1" applyFill="1" applyAlignment="1">
      <alignment horizontal="center" vertical="center" wrapText="1"/>
    </xf>
    <xf numFmtId="0" fontId="94" fillId="1943" borderId="0" xfId="0" applyFont="1" applyFill="1" applyAlignment="1">
      <alignment horizontal="center" vertical="center" wrapText="1"/>
    </xf>
    <xf numFmtId="0" fontId="94" fillId="1944" borderId="0" xfId="0" applyFont="1" applyFill="1" applyAlignment="1">
      <alignment horizontal="center" vertical="center" wrapText="1"/>
    </xf>
    <xf numFmtId="0" fontId="94" fillId="1945" borderId="0" xfId="0" applyFont="1" applyFill="1" applyAlignment="1">
      <alignment horizontal="center" vertical="center" wrapText="1"/>
    </xf>
    <xf numFmtId="0" fontId="94" fillId="1946" borderId="0" xfId="0" applyFont="1" applyFill="1" applyAlignment="1">
      <alignment horizontal="center" vertical="center" wrapText="1"/>
    </xf>
    <xf numFmtId="0" fontId="94" fillId="1947" borderId="0" xfId="0" applyFont="1" applyFill="1" applyAlignment="1">
      <alignment horizontal="center" vertical="center" wrapText="1"/>
    </xf>
    <xf numFmtId="0" fontId="94" fillId="1948" borderId="0" xfId="0" applyFont="1" applyFill="1" applyAlignment="1">
      <alignment horizontal="center" vertical="center" wrapText="1"/>
    </xf>
    <xf numFmtId="0" fontId="94" fillId="1949" borderId="0" xfId="0" applyFont="1" applyFill="1" applyAlignment="1">
      <alignment horizontal="center" vertical="center" wrapText="1"/>
    </xf>
    <xf numFmtId="0" fontId="94" fillId="1950" borderId="0" xfId="0" applyFont="1" applyFill="1" applyAlignment="1">
      <alignment horizontal="center" vertical="center" wrapText="1"/>
    </xf>
    <xf numFmtId="0" fontId="94" fillId="1951" borderId="0" xfId="0" applyFont="1" applyFill="1" applyAlignment="1">
      <alignment horizontal="center" vertical="center" wrapText="1"/>
    </xf>
    <xf numFmtId="0" fontId="94" fillId="1952" borderId="0" xfId="0" applyFont="1" applyFill="1" applyAlignment="1">
      <alignment horizontal="center" vertical="center" wrapText="1"/>
    </xf>
    <xf numFmtId="0" fontId="94" fillId="1953" borderId="0" xfId="0" applyFont="1" applyFill="1" applyAlignment="1">
      <alignment horizontal="center" vertical="center" wrapText="1"/>
    </xf>
    <xf numFmtId="0" fontId="94" fillId="1954" borderId="0" xfId="0" applyFont="1" applyFill="1" applyAlignment="1">
      <alignment horizontal="center" vertical="center" wrapText="1"/>
    </xf>
    <xf numFmtId="0" fontId="94" fillId="1955" borderId="0" xfId="0" applyFont="1" applyFill="1" applyAlignment="1">
      <alignment horizontal="center" vertical="center" wrapText="1"/>
    </xf>
    <xf numFmtId="0" fontId="94" fillId="1956" borderId="0" xfId="0" applyFont="1" applyFill="1" applyAlignment="1">
      <alignment horizontal="center" vertical="center" wrapText="1"/>
    </xf>
    <xf numFmtId="0" fontId="94" fillId="1957" borderId="0" xfId="0" applyFont="1" applyFill="1" applyAlignment="1">
      <alignment horizontal="center" vertical="center" wrapText="1"/>
    </xf>
    <xf numFmtId="0" fontId="94" fillId="1958" borderId="0" xfId="0" applyFont="1" applyFill="1" applyAlignment="1">
      <alignment horizontal="center" vertical="center" wrapText="1"/>
    </xf>
    <xf numFmtId="0" fontId="94" fillId="1959" borderId="0" xfId="0" applyFont="1" applyFill="1" applyAlignment="1">
      <alignment horizontal="center" vertical="center" wrapText="1"/>
    </xf>
    <xf numFmtId="0" fontId="94" fillId="1960" borderId="0" xfId="0" applyFont="1" applyFill="1" applyAlignment="1">
      <alignment horizontal="center" vertical="center" wrapText="1"/>
    </xf>
    <xf numFmtId="0" fontId="94" fillId="1961" borderId="0" xfId="0" applyFont="1" applyFill="1" applyAlignment="1">
      <alignment horizontal="center" vertical="center" wrapText="1"/>
    </xf>
    <xf numFmtId="0" fontId="94" fillId="1962" borderId="0" xfId="0" applyFont="1" applyFill="1" applyAlignment="1">
      <alignment horizontal="center" vertical="center" wrapText="1"/>
    </xf>
    <xf numFmtId="0" fontId="94" fillId="1963" borderId="0" xfId="0" applyFont="1" applyFill="1" applyAlignment="1">
      <alignment horizontal="center" vertical="center" wrapText="1"/>
    </xf>
    <xf numFmtId="0" fontId="94" fillId="1964" borderId="0" xfId="0" applyFont="1" applyFill="1" applyAlignment="1">
      <alignment horizontal="center" vertical="center" wrapText="1"/>
    </xf>
    <xf numFmtId="0" fontId="94" fillId="1965" borderId="0" xfId="0" applyFont="1" applyFill="1" applyAlignment="1">
      <alignment horizontal="center" vertical="center" wrapText="1"/>
    </xf>
    <xf numFmtId="0" fontId="94" fillId="1966" borderId="0" xfId="0" applyFont="1" applyFill="1" applyAlignment="1">
      <alignment horizontal="center" vertical="center" wrapText="1"/>
    </xf>
    <xf numFmtId="0" fontId="94" fillId="1967" borderId="0" xfId="0" applyFont="1" applyFill="1" applyAlignment="1">
      <alignment horizontal="center" vertical="center" wrapText="1"/>
    </xf>
    <xf numFmtId="0" fontId="94" fillId="1968" borderId="0" xfId="0" applyFont="1" applyFill="1" applyAlignment="1">
      <alignment horizontal="center" vertical="center" wrapText="1"/>
    </xf>
    <xf numFmtId="0" fontId="94" fillId="1969" borderId="0" xfId="0" applyFont="1" applyFill="1" applyAlignment="1">
      <alignment horizontal="center" vertical="center" wrapText="1"/>
    </xf>
    <xf numFmtId="0" fontId="94" fillId="1970" borderId="0" xfId="0" applyFont="1" applyFill="1" applyAlignment="1">
      <alignment horizontal="center" vertical="center" wrapText="1"/>
    </xf>
    <xf numFmtId="0" fontId="94" fillId="1971" borderId="0" xfId="0" applyFont="1" applyFill="1" applyAlignment="1">
      <alignment horizontal="center" vertical="center" wrapText="1"/>
    </xf>
    <xf numFmtId="0" fontId="94" fillId="1972" borderId="0" xfId="0" applyFont="1" applyFill="1" applyAlignment="1">
      <alignment horizontal="center" vertical="center" wrapText="1"/>
    </xf>
    <xf numFmtId="0" fontId="94" fillId="1973" borderId="0" xfId="0" applyFont="1" applyFill="1" applyAlignment="1">
      <alignment horizontal="center" vertical="center" wrapText="1"/>
    </xf>
    <xf numFmtId="0" fontId="94" fillId="1974" borderId="0" xfId="0" applyFont="1" applyFill="1" applyAlignment="1">
      <alignment horizontal="center" vertical="center" wrapText="1"/>
    </xf>
    <xf numFmtId="0" fontId="94" fillId="1975" borderId="0" xfId="0" applyFont="1" applyFill="1" applyAlignment="1">
      <alignment horizontal="center" vertical="center" wrapText="1"/>
    </xf>
    <xf numFmtId="0" fontId="94" fillId="1976" borderId="0" xfId="0" applyFont="1" applyFill="1" applyAlignment="1">
      <alignment horizontal="center" vertical="center" wrapText="1"/>
    </xf>
    <xf numFmtId="0" fontId="94" fillId="1977" borderId="0" xfId="0" applyFont="1" applyFill="1" applyAlignment="1">
      <alignment horizontal="center" vertical="center" wrapText="1"/>
    </xf>
    <xf numFmtId="0" fontId="94" fillId="1978" borderId="0" xfId="0" applyFont="1" applyFill="1" applyAlignment="1">
      <alignment horizontal="center" vertical="center" wrapText="1"/>
    </xf>
    <xf numFmtId="0" fontId="94" fillId="1979" borderId="0" xfId="0" applyFont="1" applyFill="1" applyAlignment="1">
      <alignment horizontal="center" vertical="center" wrapText="1"/>
    </xf>
    <xf numFmtId="0" fontId="94" fillId="1980" borderId="0" xfId="0" applyFont="1" applyFill="1" applyAlignment="1">
      <alignment horizontal="center" vertical="center" wrapText="1"/>
    </xf>
    <xf numFmtId="0" fontId="94" fillId="1981" borderId="0" xfId="0" applyFont="1" applyFill="1" applyAlignment="1">
      <alignment horizontal="center" vertical="center" wrapText="1"/>
    </xf>
    <xf numFmtId="0" fontId="94" fillId="1982" borderId="0" xfId="0" applyFont="1" applyFill="1" applyAlignment="1">
      <alignment horizontal="center" vertical="center" wrapText="1"/>
    </xf>
    <xf numFmtId="0" fontId="94" fillId="1983" borderId="0" xfId="0" applyFont="1" applyFill="1" applyAlignment="1">
      <alignment horizontal="center" vertical="center" wrapText="1"/>
    </xf>
    <xf numFmtId="0" fontId="94" fillId="1984" borderId="0" xfId="0" applyFont="1" applyFill="1" applyAlignment="1">
      <alignment horizontal="center" vertical="center" wrapText="1"/>
    </xf>
    <xf numFmtId="0" fontId="94" fillId="1985" borderId="0" xfId="0" applyFont="1" applyFill="1" applyAlignment="1">
      <alignment horizontal="center" vertical="center" wrapText="1"/>
    </xf>
    <xf numFmtId="0" fontId="94" fillId="1986" borderId="0" xfId="0" applyFont="1" applyFill="1" applyAlignment="1">
      <alignment horizontal="center" vertical="center" wrapText="1"/>
    </xf>
    <xf numFmtId="0" fontId="94" fillId="1987" borderId="0" xfId="0" applyFont="1" applyFill="1" applyAlignment="1">
      <alignment horizontal="center" vertical="center" wrapText="1"/>
    </xf>
    <xf numFmtId="0" fontId="94" fillId="91" borderId="0" xfId="0" applyFont="1" applyFill="1" applyAlignment="1">
      <alignment horizontal="center" vertical="center" wrapText="1"/>
    </xf>
    <xf numFmtId="0" fontId="94" fillId="1988" borderId="0" xfId="0" applyFont="1" applyFill="1" applyAlignment="1">
      <alignment horizontal="center" vertical="center" wrapText="1"/>
    </xf>
    <xf numFmtId="0" fontId="94" fillId="1989" borderId="0" xfId="0" applyFont="1" applyFill="1" applyAlignment="1">
      <alignment horizontal="center" vertical="center" wrapText="1"/>
    </xf>
    <xf numFmtId="0" fontId="94" fillId="1990" borderId="0" xfId="0" applyFont="1" applyFill="1" applyAlignment="1">
      <alignment horizontal="center" vertical="center" wrapText="1"/>
    </xf>
    <xf numFmtId="0" fontId="94" fillId="1991" borderId="0" xfId="0" applyFont="1" applyFill="1" applyAlignment="1">
      <alignment horizontal="center" vertical="center" wrapText="1"/>
    </xf>
    <xf numFmtId="0" fontId="94" fillId="1992" borderId="0" xfId="0" applyFont="1" applyFill="1" applyAlignment="1">
      <alignment horizontal="center" vertical="center" wrapText="1"/>
    </xf>
    <xf numFmtId="0" fontId="94" fillId="1993" borderId="0" xfId="0" applyFont="1" applyFill="1" applyAlignment="1">
      <alignment horizontal="center" vertical="center" wrapText="1"/>
    </xf>
    <xf numFmtId="0" fontId="94" fillId="1994" borderId="0" xfId="0" applyFont="1" applyFill="1" applyAlignment="1">
      <alignment horizontal="center" vertical="center" wrapText="1"/>
    </xf>
    <xf numFmtId="0" fontId="94" fillId="1995" borderId="0" xfId="0" applyFont="1" applyFill="1" applyAlignment="1">
      <alignment horizontal="center" vertical="center" wrapText="1"/>
    </xf>
    <xf numFmtId="0" fontId="94" fillId="1996" borderId="0" xfId="0" applyFont="1" applyFill="1" applyAlignment="1">
      <alignment horizontal="center" vertical="center" wrapText="1"/>
    </xf>
    <xf numFmtId="0" fontId="94" fillId="1997" borderId="0" xfId="0" applyFont="1" applyFill="1" applyAlignment="1">
      <alignment horizontal="center" vertical="center" wrapText="1"/>
    </xf>
    <xf numFmtId="0" fontId="94" fillId="1998" borderId="0" xfId="0" applyFont="1" applyFill="1" applyAlignment="1">
      <alignment horizontal="center" vertical="center" wrapText="1"/>
    </xf>
    <xf numFmtId="0" fontId="94" fillId="1999" borderId="0" xfId="0" applyFont="1" applyFill="1" applyAlignment="1">
      <alignment horizontal="center" vertical="center" wrapText="1"/>
    </xf>
    <xf numFmtId="0" fontId="94" fillId="2000" borderId="0" xfId="0" applyFont="1" applyFill="1" applyAlignment="1">
      <alignment horizontal="center" vertical="center" wrapText="1"/>
    </xf>
    <xf numFmtId="0" fontId="94" fillId="2001" borderId="0" xfId="0" applyFont="1" applyFill="1" applyAlignment="1">
      <alignment horizontal="center" vertical="center" wrapText="1"/>
    </xf>
    <xf numFmtId="0" fontId="94" fillId="2002" borderId="0" xfId="0" applyFont="1" applyFill="1" applyAlignment="1">
      <alignment horizontal="center" vertical="center" wrapText="1"/>
    </xf>
    <xf numFmtId="0" fontId="94" fillId="2003" borderId="0" xfId="0" applyFont="1" applyFill="1" applyAlignment="1">
      <alignment horizontal="center" vertical="center" wrapText="1"/>
    </xf>
    <xf numFmtId="0" fontId="94" fillId="2004" borderId="0" xfId="0" applyFont="1" applyFill="1" applyAlignment="1">
      <alignment horizontal="center" vertical="center" wrapText="1"/>
    </xf>
    <xf numFmtId="0" fontId="94" fillId="2005" borderId="0" xfId="0" applyFont="1" applyFill="1" applyAlignment="1">
      <alignment horizontal="center" vertical="center" wrapText="1"/>
    </xf>
    <xf numFmtId="0" fontId="94" fillId="2006" borderId="0" xfId="0" applyFont="1" applyFill="1" applyAlignment="1">
      <alignment horizontal="center" vertical="center" wrapText="1"/>
    </xf>
    <xf numFmtId="0" fontId="94" fillId="2007" borderId="0" xfId="0" applyFont="1" applyFill="1" applyAlignment="1">
      <alignment horizontal="center" vertical="center" wrapText="1"/>
    </xf>
    <xf numFmtId="0" fontId="94" fillId="2008" borderId="0" xfId="0" applyFont="1" applyFill="1" applyAlignment="1">
      <alignment horizontal="center" vertical="center" wrapText="1"/>
    </xf>
    <xf numFmtId="0" fontId="94" fillId="2009" borderId="0" xfId="0" applyFont="1" applyFill="1" applyAlignment="1">
      <alignment horizontal="center" vertical="center" wrapText="1"/>
    </xf>
    <xf numFmtId="0" fontId="94" fillId="2010" borderId="0" xfId="0" applyFont="1" applyFill="1" applyAlignment="1">
      <alignment horizontal="center" vertical="center" wrapText="1"/>
    </xf>
    <xf numFmtId="0" fontId="94" fillId="2011" borderId="0" xfId="0" applyFont="1" applyFill="1" applyAlignment="1">
      <alignment horizontal="center" vertical="center" wrapText="1"/>
    </xf>
    <xf numFmtId="0" fontId="94" fillId="2012" borderId="0" xfId="0" applyFont="1" applyFill="1" applyAlignment="1">
      <alignment horizontal="center" vertical="center" wrapText="1"/>
    </xf>
    <xf numFmtId="0" fontId="94" fillId="2013" borderId="0" xfId="0" applyFont="1" applyFill="1" applyAlignment="1">
      <alignment horizontal="center" vertical="center" wrapText="1"/>
    </xf>
    <xf numFmtId="0" fontId="94" fillId="2014" borderId="0" xfId="0" applyFont="1" applyFill="1" applyAlignment="1">
      <alignment horizontal="center" vertical="center" wrapText="1"/>
    </xf>
    <xf numFmtId="0" fontId="94" fillId="2015" borderId="0" xfId="0" applyFont="1" applyFill="1" applyAlignment="1">
      <alignment horizontal="center" vertical="center" wrapText="1"/>
    </xf>
    <xf numFmtId="0" fontId="94" fillId="2016" borderId="0" xfId="0" applyFont="1" applyFill="1" applyAlignment="1">
      <alignment horizontal="center" vertical="center" wrapText="1"/>
    </xf>
    <xf numFmtId="0" fontId="94" fillId="2017" borderId="0" xfId="0" applyFont="1" applyFill="1" applyAlignment="1">
      <alignment horizontal="center" vertical="center" wrapText="1"/>
    </xf>
    <xf numFmtId="0" fontId="94" fillId="2018" borderId="0" xfId="0" applyFont="1" applyFill="1" applyAlignment="1">
      <alignment horizontal="center" vertical="center" wrapText="1"/>
    </xf>
    <xf numFmtId="0" fontId="94" fillId="2019" borderId="0" xfId="0" applyFont="1" applyFill="1" applyAlignment="1">
      <alignment horizontal="center" vertical="center" wrapText="1"/>
    </xf>
    <xf numFmtId="0" fontId="94" fillId="2020" borderId="0" xfId="0" applyFont="1" applyFill="1" applyAlignment="1">
      <alignment horizontal="center" vertical="center" wrapText="1"/>
    </xf>
    <xf numFmtId="0" fontId="94" fillId="2021" borderId="0" xfId="0" applyFont="1" applyFill="1" applyAlignment="1">
      <alignment horizontal="center" vertical="center" wrapText="1"/>
    </xf>
    <xf numFmtId="0" fontId="94" fillId="2022" borderId="0" xfId="0" applyFont="1" applyFill="1" applyAlignment="1">
      <alignment horizontal="center" vertical="center" wrapText="1"/>
    </xf>
    <xf numFmtId="0" fontId="94" fillId="2023" borderId="0" xfId="0" applyFont="1" applyFill="1" applyAlignment="1">
      <alignment horizontal="center" vertical="center" wrapText="1"/>
    </xf>
    <xf numFmtId="0" fontId="94" fillId="2024" borderId="0" xfId="0" applyFont="1" applyFill="1" applyAlignment="1">
      <alignment horizontal="center" vertical="center" wrapText="1"/>
    </xf>
    <xf numFmtId="0" fontId="94" fillId="2025" borderId="0" xfId="0" applyFont="1" applyFill="1" applyAlignment="1">
      <alignment horizontal="center" vertical="center" wrapText="1"/>
    </xf>
    <xf numFmtId="0" fontId="94" fillId="2026" borderId="0" xfId="0" applyFont="1" applyFill="1" applyAlignment="1">
      <alignment horizontal="center" vertical="center" wrapText="1"/>
    </xf>
    <xf numFmtId="0" fontId="94" fillId="2027" borderId="0" xfId="0" applyFont="1" applyFill="1" applyAlignment="1">
      <alignment horizontal="center" vertical="center" wrapText="1"/>
    </xf>
    <xf numFmtId="0" fontId="94" fillId="2028" borderId="0" xfId="0" applyFont="1" applyFill="1" applyAlignment="1">
      <alignment horizontal="center" vertical="center" wrapText="1"/>
    </xf>
    <xf numFmtId="0" fontId="94" fillId="2029" borderId="0" xfId="0" applyFont="1" applyFill="1" applyAlignment="1">
      <alignment horizontal="center" vertical="center" wrapText="1"/>
    </xf>
    <xf numFmtId="0" fontId="94" fillId="2030" borderId="0" xfId="0" applyFont="1" applyFill="1" applyAlignment="1">
      <alignment horizontal="center" vertical="center" wrapText="1"/>
    </xf>
    <xf numFmtId="0" fontId="94" fillId="2031" borderId="0" xfId="0" applyFont="1" applyFill="1" applyAlignment="1">
      <alignment horizontal="center" vertical="center" wrapText="1"/>
    </xf>
    <xf numFmtId="0" fontId="94" fillId="2032" borderId="0" xfId="0" applyFont="1" applyFill="1" applyAlignment="1">
      <alignment horizontal="center" vertical="center" wrapText="1"/>
    </xf>
    <xf numFmtId="0" fontId="94" fillId="2033" borderId="0" xfId="0" applyFont="1" applyFill="1" applyAlignment="1">
      <alignment horizontal="center" vertical="center" wrapText="1"/>
    </xf>
    <xf numFmtId="0" fontId="94" fillId="2034" borderId="0" xfId="0" applyFont="1" applyFill="1" applyAlignment="1">
      <alignment horizontal="center" vertical="center" wrapText="1"/>
    </xf>
    <xf numFmtId="0" fontId="94" fillId="2035" borderId="0" xfId="0" applyFont="1" applyFill="1" applyAlignment="1">
      <alignment horizontal="center" vertical="center" wrapText="1"/>
    </xf>
    <xf numFmtId="0" fontId="94" fillId="2036" borderId="0" xfId="0" applyFont="1" applyFill="1" applyAlignment="1">
      <alignment horizontal="center" vertical="center" wrapText="1"/>
    </xf>
    <xf numFmtId="0" fontId="94" fillId="2037" borderId="0" xfId="0" applyFont="1" applyFill="1" applyAlignment="1">
      <alignment horizontal="center" vertical="center" wrapText="1"/>
    </xf>
    <xf numFmtId="0" fontId="94" fillId="2038" borderId="0" xfId="0" applyFont="1" applyFill="1" applyAlignment="1">
      <alignment horizontal="center" vertical="center" wrapText="1"/>
    </xf>
    <xf numFmtId="0" fontId="94" fillId="2039" borderId="0" xfId="0" applyFont="1" applyFill="1" applyAlignment="1">
      <alignment horizontal="center" vertical="center" wrapText="1"/>
    </xf>
    <xf numFmtId="0" fontId="94" fillId="2040" borderId="0" xfId="0" applyFont="1" applyFill="1" applyAlignment="1">
      <alignment horizontal="center" vertical="center" wrapText="1"/>
    </xf>
    <xf numFmtId="0" fontId="94" fillId="2041" borderId="0" xfId="0" applyFont="1" applyFill="1" applyAlignment="1">
      <alignment horizontal="center" vertical="center" wrapText="1"/>
    </xf>
    <xf numFmtId="0" fontId="94" fillId="2042" borderId="0" xfId="0" applyFont="1" applyFill="1" applyAlignment="1">
      <alignment horizontal="center" vertical="center" wrapText="1"/>
    </xf>
    <xf numFmtId="0" fontId="94" fillId="2043" borderId="0" xfId="0" applyFont="1" applyFill="1" applyAlignment="1">
      <alignment horizontal="center" vertical="center" wrapText="1"/>
    </xf>
    <xf numFmtId="0" fontId="94" fillId="2044" borderId="0" xfId="0" applyFont="1" applyFill="1" applyAlignment="1">
      <alignment horizontal="center" vertical="center" wrapText="1"/>
    </xf>
    <xf numFmtId="0" fontId="94" fillId="2045" borderId="0" xfId="0" applyFont="1" applyFill="1" applyAlignment="1">
      <alignment horizontal="center" vertical="center" wrapText="1"/>
    </xf>
    <xf numFmtId="0" fontId="94" fillId="2046" borderId="0" xfId="0" applyFont="1" applyFill="1" applyAlignment="1">
      <alignment horizontal="center" vertical="center" wrapText="1"/>
    </xf>
    <xf numFmtId="0" fontId="94" fillId="2047" borderId="0" xfId="0" applyFont="1" applyFill="1" applyAlignment="1">
      <alignment horizontal="center" vertical="center" wrapText="1"/>
    </xf>
    <xf numFmtId="0" fontId="94" fillId="2048" borderId="0" xfId="0" applyFont="1" applyFill="1" applyAlignment="1">
      <alignment horizontal="center" vertical="center" wrapText="1"/>
    </xf>
    <xf numFmtId="0" fontId="94" fillId="2049" borderId="0" xfId="0" applyFont="1" applyFill="1" applyAlignment="1">
      <alignment horizontal="center" vertical="center" wrapText="1"/>
    </xf>
    <xf numFmtId="0" fontId="94" fillId="2050" borderId="0" xfId="0" applyFont="1" applyFill="1" applyAlignment="1">
      <alignment horizontal="center" vertical="center" wrapText="1"/>
    </xf>
    <xf numFmtId="0" fontId="94" fillId="2051" borderId="0" xfId="0" applyFont="1" applyFill="1" applyAlignment="1">
      <alignment horizontal="center" vertical="center" wrapText="1"/>
    </xf>
    <xf numFmtId="0" fontId="94" fillId="2052" borderId="0" xfId="0" applyFont="1" applyFill="1" applyAlignment="1">
      <alignment horizontal="center" vertical="center" wrapText="1"/>
    </xf>
    <xf numFmtId="0" fontId="94" fillId="2053" borderId="0" xfId="0" applyFont="1" applyFill="1" applyAlignment="1">
      <alignment horizontal="center" vertical="center" wrapText="1"/>
    </xf>
    <xf numFmtId="0" fontId="94" fillId="2054" borderId="0" xfId="0" applyFont="1" applyFill="1" applyAlignment="1">
      <alignment horizontal="center" vertical="center" wrapText="1"/>
    </xf>
    <xf numFmtId="0" fontId="94" fillId="2055" borderId="0" xfId="0" applyFont="1" applyFill="1" applyAlignment="1">
      <alignment horizontal="center" vertical="center" wrapText="1"/>
    </xf>
    <xf numFmtId="0" fontId="94" fillId="2056" borderId="0" xfId="0" applyFont="1" applyFill="1" applyAlignment="1">
      <alignment horizontal="center" vertical="center" wrapText="1"/>
    </xf>
    <xf numFmtId="0" fontId="94" fillId="2057" borderId="0" xfId="0" applyFont="1" applyFill="1" applyAlignment="1">
      <alignment horizontal="center" vertical="center" wrapText="1"/>
    </xf>
    <xf numFmtId="0" fontId="94" fillId="2058" borderId="0" xfId="0" applyFont="1" applyFill="1" applyAlignment="1">
      <alignment horizontal="center" vertical="center" wrapText="1"/>
    </xf>
    <xf numFmtId="0" fontId="94" fillId="2059" borderId="0" xfId="0" applyFont="1" applyFill="1" applyAlignment="1">
      <alignment horizontal="center" vertical="center" wrapText="1"/>
    </xf>
    <xf numFmtId="0" fontId="94" fillId="2060" borderId="0" xfId="0" applyFont="1" applyFill="1" applyAlignment="1">
      <alignment horizontal="center" vertical="center" wrapText="1"/>
    </xf>
    <xf numFmtId="0" fontId="94" fillId="2061" borderId="0" xfId="0" applyFont="1" applyFill="1" applyAlignment="1">
      <alignment horizontal="center" vertical="center" wrapText="1"/>
    </xf>
    <xf numFmtId="0" fontId="94" fillId="144" borderId="0" xfId="0" applyFont="1" applyFill="1" applyAlignment="1">
      <alignment horizontal="center" vertical="center" wrapText="1"/>
    </xf>
    <xf numFmtId="0" fontId="94" fillId="2062" borderId="0" xfId="0" applyFont="1" applyFill="1" applyAlignment="1">
      <alignment horizontal="center" vertical="center" wrapText="1"/>
    </xf>
    <xf numFmtId="0" fontId="94" fillId="2063" borderId="0" xfId="0" applyFont="1" applyFill="1" applyAlignment="1">
      <alignment horizontal="center" vertical="center" wrapText="1"/>
    </xf>
    <xf numFmtId="0" fontId="94" fillId="2064" borderId="0" xfId="0" applyFont="1" applyFill="1" applyAlignment="1">
      <alignment horizontal="center" vertical="center" wrapText="1"/>
    </xf>
    <xf numFmtId="0" fontId="94" fillId="2065" borderId="0" xfId="0" applyFont="1" applyFill="1" applyAlignment="1">
      <alignment horizontal="center" vertical="center" wrapText="1"/>
    </xf>
    <xf numFmtId="0" fontId="94" fillId="2066" borderId="0" xfId="0" applyFont="1" applyFill="1" applyAlignment="1">
      <alignment horizontal="center" vertical="center" wrapText="1"/>
    </xf>
    <xf numFmtId="0" fontId="94" fillId="2067" borderId="0" xfId="0" applyFont="1" applyFill="1" applyAlignment="1">
      <alignment horizontal="center" vertical="center" wrapText="1"/>
    </xf>
    <xf numFmtId="0" fontId="94" fillId="2068" borderId="0" xfId="0" applyFont="1" applyFill="1" applyAlignment="1">
      <alignment horizontal="center" vertical="center" wrapText="1"/>
    </xf>
    <xf numFmtId="0" fontId="94" fillId="2069" borderId="0" xfId="0" applyFont="1" applyFill="1" applyAlignment="1">
      <alignment horizontal="center" vertical="center" wrapText="1"/>
    </xf>
    <xf numFmtId="0" fontId="94" fillId="2070" borderId="0" xfId="0" applyFont="1" applyFill="1" applyAlignment="1">
      <alignment horizontal="center" vertical="center" wrapText="1"/>
    </xf>
    <xf numFmtId="0" fontId="94" fillId="2071" borderId="0" xfId="0" applyFont="1" applyFill="1" applyAlignment="1">
      <alignment horizontal="center" vertical="center" wrapText="1"/>
    </xf>
    <xf numFmtId="0" fontId="94" fillId="2072" borderId="0" xfId="0" applyFont="1" applyFill="1" applyAlignment="1">
      <alignment horizontal="center" vertical="center" wrapText="1"/>
    </xf>
    <xf numFmtId="0" fontId="94" fillId="2073" borderId="0" xfId="0" applyFont="1" applyFill="1" applyAlignment="1">
      <alignment horizontal="center" vertical="center" wrapText="1"/>
    </xf>
    <xf numFmtId="0" fontId="94" fillId="2074" borderId="0" xfId="0" applyFont="1" applyFill="1" applyAlignment="1">
      <alignment horizontal="center" vertical="center" wrapText="1"/>
    </xf>
    <xf numFmtId="0" fontId="94" fillId="2075" borderId="0" xfId="0" applyFont="1" applyFill="1" applyAlignment="1">
      <alignment horizontal="center" vertical="center" wrapText="1"/>
    </xf>
    <xf numFmtId="0" fontId="94" fillId="2076" borderId="0" xfId="0" applyFont="1" applyFill="1" applyAlignment="1">
      <alignment horizontal="center" vertical="center" wrapText="1"/>
    </xf>
    <xf numFmtId="0" fontId="94" fillId="2077" borderId="0" xfId="0" applyFont="1" applyFill="1" applyAlignment="1">
      <alignment horizontal="center" vertical="center" wrapText="1"/>
    </xf>
    <xf numFmtId="0" fontId="94" fillId="2078" borderId="0" xfId="0" applyFont="1" applyFill="1" applyAlignment="1">
      <alignment horizontal="center" vertical="center" wrapText="1"/>
    </xf>
    <xf numFmtId="0" fontId="94" fillId="2079" borderId="0" xfId="0" applyFont="1" applyFill="1" applyAlignment="1">
      <alignment horizontal="center" vertical="center" wrapText="1"/>
    </xf>
    <xf numFmtId="0" fontId="94" fillId="2080" borderId="0" xfId="0" applyFont="1" applyFill="1" applyAlignment="1">
      <alignment horizontal="center" vertical="center" wrapText="1"/>
    </xf>
    <xf numFmtId="0" fontId="94" fillId="2081" borderId="0" xfId="0" applyFont="1" applyFill="1" applyAlignment="1">
      <alignment horizontal="center" vertical="center" wrapText="1"/>
    </xf>
    <xf numFmtId="0" fontId="94" fillId="2082" borderId="0" xfId="0" applyFont="1" applyFill="1" applyAlignment="1">
      <alignment horizontal="center" vertical="center" wrapText="1"/>
    </xf>
    <xf numFmtId="0" fontId="94" fillId="2083" borderId="0" xfId="0" applyFont="1" applyFill="1" applyAlignment="1">
      <alignment horizontal="center" vertical="center" wrapText="1"/>
    </xf>
    <xf numFmtId="0" fontId="94" fillId="2084" borderId="0" xfId="0" applyFont="1" applyFill="1" applyAlignment="1">
      <alignment horizontal="center" vertical="center" wrapText="1"/>
    </xf>
    <xf numFmtId="0" fontId="94" fillId="2085" borderId="0" xfId="0" applyFont="1" applyFill="1" applyAlignment="1">
      <alignment horizontal="center" vertical="center" wrapText="1"/>
    </xf>
    <xf numFmtId="0" fontId="94" fillId="2086" borderId="0" xfId="0" applyFont="1" applyFill="1" applyAlignment="1">
      <alignment horizontal="center" vertical="center" wrapText="1"/>
    </xf>
    <xf numFmtId="0" fontId="94" fillId="2087" borderId="0" xfId="0" applyFont="1" applyFill="1" applyAlignment="1">
      <alignment horizontal="center" vertical="center" wrapText="1"/>
    </xf>
    <xf numFmtId="0" fontId="94" fillId="2088" borderId="0" xfId="0" applyFont="1" applyFill="1" applyAlignment="1">
      <alignment horizontal="center" vertical="center" wrapText="1"/>
    </xf>
    <xf numFmtId="0" fontId="94" fillId="2089" borderId="0" xfId="0" applyFont="1" applyFill="1" applyAlignment="1">
      <alignment horizontal="center" vertical="center" wrapText="1"/>
    </xf>
    <xf numFmtId="0" fontId="94" fillId="2090" borderId="0" xfId="0" applyFont="1" applyFill="1" applyAlignment="1">
      <alignment horizontal="center" vertical="center" wrapText="1"/>
    </xf>
    <xf numFmtId="0" fontId="94" fillId="2091" borderId="0" xfId="0" applyFont="1" applyFill="1" applyAlignment="1">
      <alignment horizontal="center" vertical="center" wrapText="1"/>
    </xf>
    <xf numFmtId="0" fontId="94" fillId="2092" borderId="0" xfId="0" applyFont="1" applyFill="1" applyAlignment="1">
      <alignment horizontal="center" vertical="center" wrapText="1"/>
    </xf>
    <xf numFmtId="0" fontId="94" fillId="2093" borderId="0" xfId="0" applyFont="1" applyFill="1" applyAlignment="1">
      <alignment horizontal="center" vertical="center" wrapText="1"/>
    </xf>
    <xf numFmtId="0" fontId="94" fillId="2094" borderId="0" xfId="0" applyFont="1" applyFill="1" applyAlignment="1">
      <alignment horizontal="center" vertical="center" wrapText="1"/>
    </xf>
    <xf numFmtId="0" fontId="94" fillId="2095" borderId="0" xfId="0" applyFont="1" applyFill="1" applyAlignment="1">
      <alignment horizontal="center" vertical="center" wrapText="1"/>
    </xf>
    <xf numFmtId="0" fontId="94" fillId="2096" borderId="0" xfId="0" applyFont="1" applyFill="1" applyAlignment="1">
      <alignment horizontal="center" vertical="center" wrapText="1"/>
    </xf>
    <xf numFmtId="0" fontId="94" fillId="2097" borderId="0" xfId="0" applyFont="1" applyFill="1" applyAlignment="1">
      <alignment horizontal="center" vertical="center" wrapText="1"/>
    </xf>
    <xf numFmtId="0" fontId="94" fillId="2098" borderId="0" xfId="0" applyFont="1" applyFill="1" applyAlignment="1">
      <alignment horizontal="center" vertical="center" wrapText="1"/>
    </xf>
    <xf numFmtId="0" fontId="94" fillId="2099" borderId="0" xfId="0" applyFont="1" applyFill="1" applyAlignment="1">
      <alignment horizontal="center" vertical="center" wrapText="1"/>
    </xf>
    <xf numFmtId="0" fontId="94" fillId="2100" borderId="0" xfId="0" applyFont="1" applyFill="1" applyAlignment="1">
      <alignment horizontal="center" vertical="center" wrapText="1"/>
    </xf>
    <xf numFmtId="0" fontId="94" fillId="2101" borderId="0" xfId="0" applyFont="1" applyFill="1" applyAlignment="1">
      <alignment horizontal="center" vertical="center" wrapText="1"/>
    </xf>
    <xf numFmtId="0" fontId="94" fillId="2102" borderId="0" xfId="0" applyFont="1" applyFill="1" applyAlignment="1">
      <alignment horizontal="center" vertical="center" wrapText="1"/>
    </xf>
    <xf numFmtId="0" fontId="94" fillId="2103" borderId="0" xfId="0" applyFont="1" applyFill="1" applyAlignment="1">
      <alignment horizontal="center" vertical="center" wrapText="1"/>
    </xf>
    <xf numFmtId="0" fontId="94" fillId="2104" borderId="0" xfId="0" applyFont="1" applyFill="1" applyAlignment="1">
      <alignment horizontal="center" vertical="center" wrapText="1"/>
    </xf>
    <xf numFmtId="0" fontId="94" fillId="2105" borderId="0" xfId="0" applyFont="1" applyFill="1" applyAlignment="1">
      <alignment horizontal="center" vertical="center" wrapText="1"/>
    </xf>
    <xf numFmtId="0" fontId="94" fillId="2106" borderId="0" xfId="0" applyFont="1" applyFill="1" applyAlignment="1">
      <alignment horizontal="center" vertical="center" wrapText="1"/>
    </xf>
    <xf numFmtId="0" fontId="94" fillId="2107" borderId="0" xfId="0" applyFont="1" applyFill="1" applyAlignment="1">
      <alignment horizontal="center" vertical="center" wrapText="1"/>
    </xf>
    <xf numFmtId="0" fontId="94" fillId="2108" borderId="0" xfId="0" applyFont="1" applyFill="1" applyAlignment="1">
      <alignment horizontal="center" vertical="center" wrapText="1"/>
    </xf>
    <xf numFmtId="0" fontId="94" fillId="2109" borderId="0" xfId="0" applyFont="1" applyFill="1" applyAlignment="1">
      <alignment horizontal="center" vertical="center" wrapText="1"/>
    </xf>
    <xf numFmtId="0" fontId="94" fillId="2110" borderId="0" xfId="0" applyFont="1" applyFill="1" applyAlignment="1">
      <alignment horizontal="center" vertical="center" wrapText="1"/>
    </xf>
    <xf numFmtId="0" fontId="94" fillId="2111" borderId="0" xfId="0" applyFont="1" applyFill="1" applyAlignment="1">
      <alignment horizontal="center" vertical="center" wrapText="1"/>
    </xf>
    <xf numFmtId="0" fontId="94" fillId="2112" borderId="0" xfId="0" applyFont="1" applyFill="1" applyAlignment="1">
      <alignment horizontal="center" vertical="center" wrapText="1"/>
    </xf>
    <xf numFmtId="0" fontId="94" fillId="2113" borderId="0" xfId="0" applyFont="1" applyFill="1" applyAlignment="1">
      <alignment horizontal="center" vertical="center" wrapText="1"/>
    </xf>
    <xf numFmtId="0" fontId="94" fillId="2114" borderId="0" xfId="0" applyFont="1" applyFill="1" applyAlignment="1">
      <alignment horizontal="center" vertical="center" wrapText="1"/>
    </xf>
    <xf numFmtId="0" fontId="94" fillId="2115" borderId="0" xfId="0" applyFont="1" applyFill="1" applyAlignment="1">
      <alignment horizontal="center" vertical="center" wrapText="1"/>
    </xf>
    <xf numFmtId="0" fontId="94" fillId="2116" borderId="0" xfId="0" applyFont="1" applyFill="1" applyAlignment="1">
      <alignment horizontal="center" vertical="center" wrapText="1"/>
    </xf>
    <xf numFmtId="0" fontId="94" fillId="2117" borderId="0" xfId="0" applyFont="1" applyFill="1" applyAlignment="1">
      <alignment horizontal="center" vertical="center" wrapText="1"/>
    </xf>
    <xf numFmtId="0" fontId="94" fillId="2118" borderId="0" xfId="0" applyFont="1" applyFill="1" applyAlignment="1">
      <alignment horizontal="center" vertical="center" wrapText="1"/>
    </xf>
    <xf numFmtId="0" fontId="94" fillId="2119" borderId="0" xfId="0" applyFont="1" applyFill="1" applyAlignment="1">
      <alignment horizontal="center" vertical="center" wrapText="1"/>
    </xf>
    <xf numFmtId="0" fontId="94" fillId="2120" borderId="0" xfId="0" applyFont="1" applyFill="1" applyAlignment="1">
      <alignment horizontal="center" vertical="center" wrapText="1"/>
    </xf>
    <xf numFmtId="0" fontId="94" fillId="2121" borderId="0" xfId="0" applyFont="1" applyFill="1" applyAlignment="1">
      <alignment horizontal="center" vertical="center" wrapText="1"/>
    </xf>
    <xf numFmtId="0" fontId="94" fillId="2122" borderId="0" xfId="0" applyFont="1" applyFill="1" applyAlignment="1">
      <alignment horizontal="center" vertical="center" wrapText="1"/>
    </xf>
    <xf numFmtId="0" fontId="94" fillId="2123" borderId="0" xfId="0" applyFont="1" applyFill="1" applyAlignment="1">
      <alignment horizontal="center" vertical="center" wrapText="1"/>
    </xf>
    <xf numFmtId="0" fontId="94" fillId="2124" borderId="0" xfId="0" applyFont="1" applyFill="1" applyAlignment="1">
      <alignment horizontal="center" vertical="center" wrapText="1"/>
    </xf>
    <xf numFmtId="0" fontId="94" fillId="2125" borderId="0" xfId="0" applyFont="1" applyFill="1" applyAlignment="1">
      <alignment horizontal="center" vertical="center" wrapText="1"/>
    </xf>
    <xf numFmtId="0" fontId="94" fillId="2126" borderId="0" xfId="0" applyFont="1" applyFill="1" applyAlignment="1">
      <alignment horizontal="center" vertical="center" wrapText="1"/>
    </xf>
    <xf numFmtId="0" fontId="94" fillId="2127" borderId="0" xfId="0" applyFont="1" applyFill="1" applyAlignment="1">
      <alignment horizontal="center" vertical="center" wrapText="1"/>
    </xf>
    <xf numFmtId="0" fontId="94" fillId="2128" borderId="0" xfId="0" applyFont="1" applyFill="1" applyAlignment="1">
      <alignment horizontal="center" vertical="center" wrapText="1"/>
    </xf>
    <xf numFmtId="0" fontId="94" fillId="2129" borderId="0" xfId="0" applyFont="1" applyFill="1" applyAlignment="1">
      <alignment horizontal="center" vertical="center" wrapText="1"/>
    </xf>
    <xf numFmtId="0" fontId="94" fillId="2130" borderId="0" xfId="0" applyFont="1" applyFill="1" applyAlignment="1">
      <alignment horizontal="center" vertical="center" wrapText="1"/>
    </xf>
    <xf numFmtId="0" fontId="94" fillId="2131" borderId="0" xfId="0" applyFont="1" applyFill="1" applyAlignment="1">
      <alignment horizontal="center" vertical="center" wrapText="1"/>
    </xf>
    <xf numFmtId="0" fontId="94" fillId="2132" borderId="0" xfId="0" applyFont="1" applyFill="1" applyAlignment="1">
      <alignment horizontal="center" vertical="center" wrapText="1"/>
    </xf>
    <xf numFmtId="0" fontId="94" fillId="2133" borderId="0" xfId="0" applyFont="1" applyFill="1" applyAlignment="1">
      <alignment horizontal="center" vertical="center" wrapText="1"/>
    </xf>
    <xf numFmtId="0" fontId="94" fillId="2134" borderId="0" xfId="0" applyFont="1" applyFill="1" applyAlignment="1">
      <alignment horizontal="center" vertical="center" wrapText="1"/>
    </xf>
    <xf numFmtId="0" fontId="94" fillId="2135" borderId="0" xfId="0" applyFont="1" applyFill="1" applyAlignment="1">
      <alignment horizontal="center" vertical="center" wrapText="1"/>
    </xf>
    <xf numFmtId="0" fontId="94" fillId="2136" borderId="0" xfId="0" applyFont="1" applyFill="1" applyAlignment="1">
      <alignment horizontal="center" vertical="center" wrapText="1"/>
    </xf>
    <xf numFmtId="0" fontId="94" fillId="2137" borderId="0" xfId="0" applyFont="1" applyFill="1" applyAlignment="1">
      <alignment horizontal="center" vertical="center" wrapText="1"/>
    </xf>
    <xf numFmtId="0" fontId="94" fillId="2138" borderId="0" xfId="0" applyFont="1" applyFill="1" applyAlignment="1">
      <alignment horizontal="center" vertical="center" wrapText="1"/>
    </xf>
    <xf numFmtId="0" fontId="94" fillId="2139" borderId="0" xfId="0" applyFont="1" applyFill="1" applyAlignment="1">
      <alignment horizontal="center" vertical="center" wrapText="1"/>
    </xf>
    <xf numFmtId="0" fontId="94" fillId="2140" borderId="0" xfId="0" applyFont="1" applyFill="1" applyAlignment="1">
      <alignment horizontal="center" vertical="center" wrapText="1"/>
    </xf>
    <xf numFmtId="0" fontId="94" fillId="2141" borderId="0" xfId="0" applyFont="1" applyFill="1" applyAlignment="1">
      <alignment horizontal="center" vertical="center" wrapText="1"/>
    </xf>
    <xf numFmtId="0" fontId="94" fillId="2142" borderId="0" xfId="0" applyFont="1" applyFill="1" applyAlignment="1">
      <alignment horizontal="center" vertical="center" wrapText="1"/>
    </xf>
    <xf numFmtId="0" fontId="94" fillId="2143" borderId="0" xfId="0" applyFont="1" applyFill="1" applyAlignment="1">
      <alignment horizontal="center" vertical="center" wrapText="1"/>
    </xf>
    <xf numFmtId="0" fontId="94" fillId="2144" borderId="0" xfId="0" applyFont="1" applyFill="1" applyAlignment="1">
      <alignment horizontal="center" vertical="center" wrapText="1"/>
    </xf>
    <xf numFmtId="0" fontId="94" fillId="2145" borderId="0" xfId="0" applyFont="1" applyFill="1" applyAlignment="1">
      <alignment horizontal="center" vertical="center" wrapText="1"/>
    </xf>
    <xf numFmtId="0" fontId="94" fillId="2146" borderId="0" xfId="0" applyFont="1" applyFill="1" applyAlignment="1">
      <alignment horizontal="center" vertical="center" wrapText="1"/>
    </xf>
    <xf numFmtId="0" fontId="94" fillId="2147" borderId="0" xfId="0" applyFont="1" applyFill="1" applyAlignment="1">
      <alignment horizontal="center" vertical="center" wrapText="1"/>
    </xf>
    <xf numFmtId="0" fontId="94" fillId="2148" borderId="0" xfId="0" applyFont="1" applyFill="1" applyAlignment="1">
      <alignment horizontal="center" vertical="center" wrapText="1"/>
    </xf>
    <xf numFmtId="0" fontId="94" fillId="2149" borderId="0" xfId="0" applyFont="1" applyFill="1" applyAlignment="1">
      <alignment horizontal="center" vertical="center" wrapText="1"/>
    </xf>
    <xf numFmtId="0" fontId="94" fillId="2150" borderId="0" xfId="0" applyFont="1" applyFill="1" applyAlignment="1">
      <alignment horizontal="center" vertical="center" wrapText="1"/>
    </xf>
    <xf numFmtId="0" fontId="94" fillId="2151" borderId="0" xfId="0" applyFont="1" applyFill="1" applyAlignment="1">
      <alignment horizontal="center" vertical="center" wrapText="1"/>
    </xf>
    <xf numFmtId="0" fontId="94" fillId="2152" borderId="0" xfId="0" applyFont="1" applyFill="1" applyAlignment="1">
      <alignment horizontal="center" vertical="center" wrapText="1"/>
    </xf>
    <xf numFmtId="0" fontId="94" fillId="2153" borderId="0" xfId="0" applyFont="1" applyFill="1" applyAlignment="1">
      <alignment horizontal="center" vertical="center" wrapText="1"/>
    </xf>
    <xf numFmtId="0" fontId="94" fillId="2154" borderId="0" xfId="0" applyFont="1" applyFill="1" applyAlignment="1">
      <alignment horizontal="center" vertical="center" wrapText="1"/>
    </xf>
    <xf numFmtId="0" fontId="94" fillId="2155" borderId="0" xfId="0" applyFont="1" applyFill="1" applyAlignment="1">
      <alignment horizontal="center" vertical="center" wrapText="1"/>
    </xf>
    <xf numFmtId="0" fontId="94" fillId="2156" borderId="0" xfId="0" applyFont="1" applyFill="1" applyAlignment="1">
      <alignment horizontal="center" vertical="center" wrapText="1"/>
    </xf>
    <xf numFmtId="0" fontId="94" fillId="2157" borderId="0" xfId="0" applyFont="1" applyFill="1" applyAlignment="1">
      <alignment horizontal="center" vertical="center" wrapText="1"/>
    </xf>
    <xf numFmtId="0" fontId="94" fillId="2158" borderId="0" xfId="0" applyFont="1" applyFill="1" applyAlignment="1">
      <alignment horizontal="center" vertical="center" wrapText="1"/>
    </xf>
    <xf numFmtId="0" fontId="94" fillId="2159" borderId="0" xfId="0" applyFont="1" applyFill="1" applyAlignment="1">
      <alignment horizontal="center" vertical="center" wrapText="1"/>
    </xf>
    <xf numFmtId="0" fontId="94" fillId="2160" borderId="0" xfId="0" applyFont="1" applyFill="1" applyAlignment="1">
      <alignment horizontal="center" vertical="center" wrapText="1"/>
    </xf>
    <xf numFmtId="0" fontId="94" fillId="2161" borderId="0" xfId="0" applyFont="1" applyFill="1" applyAlignment="1">
      <alignment horizontal="center" vertical="center" wrapText="1"/>
    </xf>
    <xf numFmtId="0" fontId="94" fillId="2162" borderId="0" xfId="0" applyFont="1" applyFill="1" applyAlignment="1">
      <alignment horizontal="center" vertical="center" wrapText="1"/>
    </xf>
    <xf numFmtId="0" fontId="94" fillId="2163" borderId="0" xfId="0" applyFont="1" applyFill="1" applyAlignment="1">
      <alignment horizontal="center" vertical="center" wrapText="1"/>
    </xf>
    <xf numFmtId="0" fontId="94" fillId="2164" borderId="0" xfId="0" applyFont="1" applyFill="1" applyAlignment="1">
      <alignment horizontal="center" vertical="center" wrapText="1"/>
    </xf>
    <xf numFmtId="0" fontId="94" fillId="2165" borderId="0" xfId="0" applyFont="1" applyFill="1" applyAlignment="1">
      <alignment horizontal="center" vertical="center" wrapText="1"/>
    </xf>
    <xf numFmtId="0" fontId="94" fillId="2166" borderId="0" xfId="0" applyFont="1" applyFill="1" applyAlignment="1">
      <alignment horizontal="center" vertical="center" wrapText="1"/>
    </xf>
    <xf numFmtId="0" fontId="94" fillId="2167" borderId="0" xfId="0" applyFont="1" applyFill="1" applyAlignment="1">
      <alignment horizontal="center" vertical="center" wrapText="1"/>
    </xf>
    <xf numFmtId="0" fontId="94" fillId="2168" borderId="0" xfId="0" applyFont="1" applyFill="1" applyAlignment="1">
      <alignment horizontal="center" vertical="center" wrapText="1"/>
    </xf>
    <xf numFmtId="0" fontId="94" fillId="2169" borderId="0" xfId="0" applyFont="1" applyFill="1" applyAlignment="1">
      <alignment horizontal="center" vertical="center" wrapText="1"/>
    </xf>
    <xf numFmtId="0" fontId="94" fillId="2170" borderId="0" xfId="0" applyFont="1" applyFill="1" applyAlignment="1">
      <alignment horizontal="center" vertical="center" wrapText="1"/>
    </xf>
    <xf numFmtId="0" fontId="94" fillId="2171" borderId="0" xfId="0" applyFont="1" applyFill="1" applyAlignment="1">
      <alignment horizontal="center" vertical="center" wrapText="1"/>
    </xf>
    <xf numFmtId="0" fontId="94" fillId="2172" borderId="0" xfId="0" applyFont="1" applyFill="1" applyAlignment="1">
      <alignment horizontal="center" vertical="center" wrapText="1"/>
    </xf>
    <xf numFmtId="0" fontId="94" fillId="2173" borderId="0" xfId="0" applyFont="1" applyFill="1" applyAlignment="1">
      <alignment horizontal="center" vertical="center" wrapText="1"/>
    </xf>
    <xf numFmtId="0" fontId="94" fillId="2174" borderId="0" xfId="0" applyFont="1" applyFill="1" applyAlignment="1">
      <alignment horizontal="center" vertical="center" wrapText="1"/>
    </xf>
    <xf numFmtId="0" fontId="94" fillId="2175" borderId="0" xfId="0" applyFont="1" applyFill="1" applyAlignment="1">
      <alignment horizontal="center" vertical="center" wrapText="1"/>
    </xf>
    <xf numFmtId="0" fontId="94" fillId="2176" borderId="0" xfId="0" applyFont="1" applyFill="1" applyAlignment="1">
      <alignment horizontal="center" vertical="center" wrapText="1"/>
    </xf>
    <xf numFmtId="0" fontId="94" fillId="2177" borderId="0" xfId="0" applyFont="1" applyFill="1" applyAlignment="1">
      <alignment horizontal="center" vertical="center" wrapText="1"/>
    </xf>
    <xf numFmtId="0" fontId="94" fillId="79" borderId="0" xfId="0" applyFont="1" applyFill="1" applyAlignment="1">
      <alignment horizontal="center" vertical="center" wrapText="1"/>
    </xf>
    <xf numFmtId="0" fontId="94" fillId="2178" borderId="0" xfId="0" applyFont="1" applyFill="1" applyAlignment="1">
      <alignment horizontal="center" vertical="center" wrapText="1"/>
    </xf>
    <xf numFmtId="0" fontId="94" fillId="2179" borderId="0" xfId="0" applyFont="1" applyFill="1" applyAlignment="1">
      <alignment horizontal="center" vertical="center" wrapText="1"/>
    </xf>
    <xf numFmtId="0" fontId="94" fillId="2180" borderId="0" xfId="0" applyFont="1" applyFill="1" applyAlignment="1">
      <alignment horizontal="center" vertical="center" wrapText="1"/>
    </xf>
    <xf numFmtId="0" fontId="94" fillId="2181" borderId="0" xfId="0" applyFont="1" applyFill="1" applyAlignment="1">
      <alignment horizontal="center" vertical="center" wrapText="1"/>
    </xf>
    <xf numFmtId="0" fontId="94" fillId="2182" borderId="0" xfId="0" applyFont="1" applyFill="1" applyAlignment="1">
      <alignment horizontal="center" vertical="center" wrapText="1"/>
    </xf>
    <xf numFmtId="0" fontId="94" fillId="2183" borderId="0" xfId="0" applyFont="1" applyFill="1" applyAlignment="1">
      <alignment horizontal="center" vertical="center" wrapText="1"/>
    </xf>
    <xf numFmtId="0" fontId="94" fillId="2184" borderId="0" xfId="0" applyFont="1" applyFill="1" applyAlignment="1">
      <alignment horizontal="center" vertical="center" wrapText="1"/>
    </xf>
    <xf numFmtId="0" fontId="94" fillId="2185" borderId="0" xfId="0" applyFont="1" applyFill="1" applyAlignment="1">
      <alignment horizontal="center" vertical="center" wrapText="1"/>
    </xf>
    <xf numFmtId="0" fontId="94" fillId="2186" borderId="0" xfId="0" applyFont="1" applyFill="1" applyAlignment="1">
      <alignment horizontal="center" vertical="center" wrapText="1"/>
    </xf>
    <xf numFmtId="0" fontId="94" fillId="2187" borderId="0" xfId="0" applyFont="1" applyFill="1" applyAlignment="1">
      <alignment horizontal="center" vertical="center" wrapText="1"/>
    </xf>
    <xf numFmtId="0" fontId="94" fillId="2188" borderId="0" xfId="0" applyFont="1" applyFill="1" applyAlignment="1">
      <alignment horizontal="center" vertical="center" wrapText="1"/>
    </xf>
    <xf numFmtId="0" fontId="94" fillId="2189" borderId="0" xfId="0" applyFont="1" applyFill="1" applyAlignment="1">
      <alignment horizontal="center" vertical="center" wrapText="1"/>
    </xf>
    <xf numFmtId="0" fontId="94" fillId="2190" borderId="0" xfId="0" applyFont="1" applyFill="1" applyAlignment="1">
      <alignment horizontal="center" vertical="center" wrapText="1"/>
    </xf>
    <xf numFmtId="0" fontId="94" fillId="2191" borderId="0" xfId="0" applyFont="1" applyFill="1" applyAlignment="1">
      <alignment horizontal="center" vertical="center" wrapText="1"/>
    </xf>
    <xf numFmtId="0" fontId="94" fillId="2192" borderId="0" xfId="0" applyFont="1" applyFill="1" applyAlignment="1">
      <alignment horizontal="center" vertical="center" wrapText="1"/>
    </xf>
    <xf numFmtId="0" fontId="94" fillId="2193" borderId="0" xfId="0" applyFont="1" applyFill="1" applyAlignment="1">
      <alignment horizontal="center" vertical="center" wrapText="1"/>
    </xf>
    <xf numFmtId="0" fontId="94" fillId="2194" borderId="0" xfId="0" applyFont="1" applyFill="1" applyAlignment="1">
      <alignment horizontal="center" vertical="center" wrapText="1"/>
    </xf>
    <xf numFmtId="0" fontId="94" fillId="2195" borderId="0" xfId="0" applyFont="1" applyFill="1" applyAlignment="1">
      <alignment horizontal="center" vertical="center" wrapText="1"/>
    </xf>
    <xf numFmtId="0" fontId="94" fillId="2196" borderId="0" xfId="0" applyFont="1" applyFill="1" applyAlignment="1">
      <alignment horizontal="center" vertical="center" wrapText="1"/>
    </xf>
    <xf numFmtId="0" fontId="94" fillId="2197" borderId="0" xfId="0" applyFont="1" applyFill="1" applyAlignment="1">
      <alignment horizontal="center" vertical="center" wrapText="1"/>
    </xf>
    <xf numFmtId="0" fontId="94" fillId="2198" borderId="0" xfId="0" applyFont="1" applyFill="1" applyAlignment="1">
      <alignment horizontal="center" vertical="center" wrapText="1"/>
    </xf>
    <xf numFmtId="0" fontId="94" fillId="2199" borderId="0" xfId="0" applyFont="1" applyFill="1" applyAlignment="1">
      <alignment horizontal="center" vertical="center" wrapText="1"/>
    </xf>
    <xf numFmtId="0" fontId="94" fillId="2200" borderId="0" xfId="0" applyFont="1" applyFill="1" applyAlignment="1">
      <alignment horizontal="center" vertical="center" wrapText="1"/>
    </xf>
    <xf numFmtId="0" fontId="94" fillId="2201" borderId="0" xfId="0" applyFont="1" applyFill="1" applyAlignment="1">
      <alignment horizontal="center" vertical="center" wrapText="1"/>
    </xf>
    <xf numFmtId="0" fontId="94" fillId="2202" borderId="0" xfId="0" applyFont="1" applyFill="1" applyAlignment="1">
      <alignment horizontal="center" vertical="center" wrapText="1"/>
    </xf>
    <xf numFmtId="0" fontId="94" fillId="2203" borderId="0" xfId="0" applyFont="1" applyFill="1" applyAlignment="1">
      <alignment horizontal="center" vertical="center" wrapText="1"/>
    </xf>
    <xf numFmtId="0" fontId="94" fillId="2204" borderId="0" xfId="0" applyFont="1" applyFill="1" applyAlignment="1">
      <alignment horizontal="center" vertical="center" wrapText="1"/>
    </xf>
    <xf numFmtId="0" fontId="94" fillId="2205" borderId="0" xfId="0" applyFont="1" applyFill="1" applyAlignment="1">
      <alignment horizontal="center" vertical="center" wrapText="1"/>
    </xf>
    <xf numFmtId="0" fontId="94" fillId="2206" borderId="0" xfId="0" applyFont="1" applyFill="1" applyAlignment="1">
      <alignment horizontal="center" vertical="center" wrapText="1"/>
    </xf>
    <xf numFmtId="0" fontId="94" fillId="2207" borderId="0" xfId="0" applyFont="1" applyFill="1" applyAlignment="1">
      <alignment horizontal="center" vertical="center" wrapText="1"/>
    </xf>
    <xf numFmtId="0" fontId="94" fillId="2208" borderId="0" xfId="0" applyFont="1" applyFill="1" applyAlignment="1">
      <alignment horizontal="center" vertical="center" wrapText="1"/>
    </xf>
    <xf numFmtId="0" fontId="94" fillId="2209" borderId="0" xfId="0" applyFont="1" applyFill="1" applyAlignment="1">
      <alignment horizontal="center" vertical="center" wrapText="1"/>
    </xf>
    <xf numFmtId="0" fontId="94" fillId="2210" borderId="0" xfId="0" applyFont="1" applyFill="1" applyAlignment="1">
      <alignment horizontal="center" vertical="center" wrapText="1"/>
    </xf>
    <xf numFmtId="0" fontId="94" fillId="2241" borderId="0" xfId="0" applyFont="1" applyFill="1" applyAlignment="1">
      <alignment horizontal="center" vertical="center"/>
    </xf>
    <xf numFmtId="0" fontId="94" fillId="2242" borderId="0" xfId="0" applyFont="1" applyFill="1" applyAlignment="1">
      <alignment horizontal="center" vertical="center"/>
    </xf>
    <xf numFmtId="0" fontId="94" fillId="2243" borderId="0" xfId="0" applyFont="1" applyFill="1" applyAlignment="1">
      <alignment horizontal="center" vertical="center"/>
    </xf>
    <xf numFmtId="0" fontId="94" fillId="2244" borderId="0" xfId="0" applyFont="1" applyFill="1" applyAlignment="1">
      <alignment horizontal="center" vertical="center"/>
    </xf>
    <xf numFmtId="0" fontId="94" fillId="2245" borderId="0" xfId="0" applyFont="1" applyFill="1" applyAlignment="1">
      <alignment horizontal="center" vertical="center"/>
    </xf>
    <xf numFmtId="0" fontId="94" fillId="2246" borderId="0" xfId="0" applyFont="1" applyFill="1" applyAlignment="1">
      <alignment horizontal="center" vertical="center"/>
    </xf>
    <xf numFmtId="0" fontId="94" fillId="2247" borderId="0" xfId="0" applyFont="1" applyFill="1" applyAlignment="1">
      <alignment horizontal="center" vertical="center"/>
    </xf>
    <xf numFmtId="0" fontId="94" fillId="2248" borderId="0" xfId="0" applyFont="1" applyFill="1" applyAlignment="1">
      <alignment horizontal="center" vertical="center"/>
    </xf>
    <xf numFmtId="0" fontId="94" fillId="2249" borderId="0" xfId="0" applyFont="1" applyFill="1" applyAlignment="1">
      <alignment horizontal="center" vertical="center"/>
    </xf>
    <xf numFmtId="0" fontId="94" fillId="2250" borderId="0" xfId="0" applyFont="1" applyFill="1" applyAlignment="1">
      <alignment horizontal="center" vertical="center"/>
    </xf>
    <xf numFmtId="0" fontId="94" fillId="2251" borderId="0" xfId="0" applyFont="1" applyFill="1" applyAlignment="1">
      <alignment horizontal="center" vertical="center"/>
    </xf>
    <xf numFmtId="0" fontId="94" fillId="2252" borderId="0" xfId="0" applyFont="1" applyFill="1" applyAlignment="1">
      <alignment horizontal="center" vertical="center"/>
    </xf>
    <xf numFmtId="0" fontId="94" fillId="2253" borderId="0" xfId="0" applyFont="1" applyFill="1" applyAlignment="1">
      <alignment horizontal="center" vertical="center"/>
    </xf>
    <xf numFmtId="0" fontId="94" fillId="2254" borderId="0" xfId="0" applyFont="1" applyFill="1" applyAlignment="1">
      <alignment horizontal="center" vertical="center"/>
    </xf>
    <xf numFmtId="0" fontId="94" fillId="2255" borderId="0" xfId="0" applyFont="1" applyFill="1" applyAlignment="1">
      <alignment horizontal="center" vertical="center"/>
    </xf>
    <xf numFmtId="0" fontId="94" fillId="2256" borderId="0" xfId="0" applyFont="1" applyFill="1" applyAlignment="1">
      <alignment horizontal="center" vertical="center"/>
    </xf>
    <xf numFmtId="0" fontId="94" fillId="2257" borderId="0" xfId="0" applyFont="1" applyFill="1" applyAlignment="1">
      <alignment horizontal="center" vertical="center"/>
    </xf>
    <xf numFmtId="0" fontId="94" fillId="2258" borderId="0" xfId="0" applyFont="1" applyFill="1" applyAlignment="1">
      <alignment horizontal="center" vertical="center"/>
    </xf>
    <xf numFmtId="0" fontId="94" fillId="2259" borderId="0" xfId="0" applyFont="1" applyFill="1" applyAlignment="1">
      <alignment horizontal="center" vertical="center"/>
    </xf>
    <xf numFmtId="0" fontId="94" fillId="2260" borderId="0" xfId="0" applyFont="1" applyFill="1" applyAlignment="1">
      <alignment horizontal="center" vertical="center"/>
    </xf>
    <xf numFmtId="0" fontId="94" fillId="2261" borderId="0" xfId="0" applyFont="1" applyFill="1" applyAlignment="1">
      <alignment horizontal="center" vertical="center"/>
    </xf>
    <xf numFmtId="0" fontId="94" fillId="2262" borderId="0" xfId="0" applyFont="1" applyFill="1" applyAlignment="1">
      <alignment horizontal="center" vertical="center"/>
    </xf>
    <xf numFmtId="0" fontId="94" fillId="2263" borderId="0" xfId="0" applyFont="1" applyFill="1" applyAlignment="1">
      <alignment horizontal="center" vertical="center"/>
    </xf>
    <xf numFmtId="0" fontId="94" fillId="2264" borderId="0" xfId="0" applyFont="1" applyFill="1" applyAlignment="1">
      <alignment horizontal="center" vertical="center"/>
    </xf>
    <xf numFmtId="0" fontId="94" fillId="2265" borderId="0" xfId="0" applyFont="1" applyFill="1" applyAlignment="1">
      <alignment horizontal="center" vertical="center"/>
    </xf>
    <xf numFmtId="0" fontId="94" fillId="2266" borderId="0" xfId="0" applyFont="1" applyFill="1" applyAlignment="1">
      <alignment horizontal="center" vertical="center"/>
    </xf>
    <xf numFmtId="0" fontId="94" fillId="2267" borderId="0" xfId="0" applyFont="1" applyFill="1" applyAlignment="1">
      <alignment horizontal="center" vertical="center"/>
    </xf>
    <xf numFmtId="0" fontId="94" fillId="2268" borderId="0" xfId="0" applyFont="1" applyFill="1" applyAlignment="1">
      <alignment horizontal="center" vertical="center"/>
    </xf>
    <xf numFmtId="0" fontId="94" fillId="2269" borderId="0" xfId="0" applyFont="1" applyFill="1" applyAlignment="1">
      <alignment horizontal="center" vertical="center"/>
    </xf>
    <xf numFmtId="0" fontId="94" fillId="2270" borderId="0" xfId="0" applyFont="1" applyFill="1" applyAlignment="1">
      <alignment horizontal="center" vertical="center"/>
    </xf>
    <xf numFmtId="0" fontId="94" fillId="2271" borderId="0" xfId="0" applyFont="1" applyFill="1" applyAlignment="1">
      <alignment horizontal="center" vertical="center"/>
    </xf>
    <xf numFmtId="0" fontId="94" fillId="2272" borderId="0" xfId="0" applyFont="1" applyFill="1" applyAlignment="1">
      <alignment horizontal="center" vertical="center"/>
    </xf>
    <xf numFmtId="0" fontId="94" fillId="2273" borderId="0" xfId="0" applyFont="1" applyFill="1" applyAlignment="1">
      <alignment horizontal="center" vertical="center"/>
    </xf>
    <xf numFmtId="0" fontId="94" fillId="2274" borderId="0" xfId="0" applyFont="1" applyFill="1" applyAlignment="1">
      <alignment horizontal="center" vertical="center"/>
    </xf>
    <xf numFmtId="0" fontId="94" fillId="2275" borderId="0" xfId="0" applyFont="1" applyFill="1" applyAlignment="1">
      <alignment horizontal="center" vertical="center"/>
    </xf>
    <xf numFmtId="0" fontId="94" fillId="2276" borderId="0" xfId="0" applyFont="1" applyFill="1" applyAlignment="1">
      <alignment horizontal="center" vertical="center"/>
    </xf>
    <xf numFmtId="0" fontId="94" fillId="2277" borderId="0" xfId="0" applyFont="1" applyFill="1" applyAlignment="1">
      <alignment horizontal="center" vertical="center"/>
    </xf>
    <xf numFmtId="0" fontId="94" fillId="2278" borderId="0" xfId="0" applyFont="1" applyFill="1" applyAlignment="1">
      <alignment horizontal="center" vertical="center"/>
    </xf>
    <xf numFmtId="0" fontId="94" fillId="2279" borderId="0" xfId="0" applyFont="1" applyFill="1" applyAlignment="1">
      <alignment horizontal="center" vertical="center"/>
    </xf>
    <xf numFmtId="0" fontId="94" fillId="2280" borderId="0" xfId="0" applyFont="1" applyFill="1" applyAlignment="1">
      <alignment horizontal="center" vertical="center"/>
    </xf>
    <xf numFmtId="0" fontId="94" fillId="2281" borderId="0" xfId="0" applyFont="1" applyFill="1" applyAlignment="1">
      <alignment horizontal="center" vertical="center"/>
    </xf>
    <xf numFmtId="0" fontId="94" fillId="2282" borderId="0" xfId="0" applyFont="1" applyFill="1" applyAlignment="1">
      <alignment horizontal="center" vertical="center"/>
    </xf>
    <xf numFmtId="0" fontId="94" fillId="2283" borderId="0" xfId="0" applyFont="1" applyFill="1" applyAlignment="1">
      <alignment horizontal="center" vertical="center"/>
    </xf>
    <xf numFmtId="0" fontId="94" fillId="2284" borderId="0" xfId="0" applyFont="1" applyFill="1" applyAlignment="1">
      <alignment horizontal="center" vertical="center"/>
    </xf>
    <xf numFmtId="0" fontId="94" fillId="2285" borderId="0" xfId="0" applyFont="1" applyFill="1" applyAlignment="1">
      <alignment horizontal="center" vertical="center"/>
    </xf>
    <xf numFmtId="0" fontId="94" fillId="2286" borderId="0" xfId="0" applyFont="1" applyFill="1" applyAlignment="1">
      <alignment horizontal="center" vertical="center"/>
    </xf>
    <xf numFmtId="0" fontId="94" fillId="2287" borderId="0" xfId="0" applyFont="1" applyFill="1" applyAlignment="1">
      <alignment horizontal="center" vertical="center"/>
    </xf>
    <xf numFmtId="0" fontId="94" fillId="2288" borderId="0" xfId="0" applyFont="1" applyFill="1" applyAlignment="1">
      <alignment horizontal="center" vertical="center"/>
    </xf>
    <xf numFmtId="0" fontId="94" fillId="2289" borderId="0" xfId="0" applyFont="1" applyFill="1" applyAlignment="1">
      <alignment horizontal="center" vertical="center"/>
    </xf>
    <xf numFmtId="0" fontId="94" fillId="2290" borderId="0" xfId="0" applyFont="1" applyFill="1" applyAlignment="1">
      <alignment horizontal="center" vertical="center"/>
    </xf>
    <xf numFmtId="0" fontId="94" fillId="2291" borderId="0" xfId="0" applyFont="1" applyFill="1" applyAlignment="1">
      <alignment horizontal="center" vertical="center"/>
    </xf>
    <xf numFmtId="0" fontId="94" fillId="2292" borderId="0" xfId="0" applyFont="1" applyFill="1" applyAlignment="1">
      <alignment horizontal="center" vertical="center"/>
    </xf>
    <xf numFmtId="0" fontId="94" fillId="2293" borderId="0" xfId="0" applyFont="1" applyFill="1" applyAlignment="1">
      <alignment horizontal="center" vertical="center"/>
    </xf>
    <xf numFmtId="0" fontId="94" fillId="2294" borderId="0" xfId="0" applyFont="1" applyFill="1" applyAlignment="1">
      <alignment horizontal="center" vertical="center"/>
    </xf>
    <xf numFmtId="0" fontId="94" fillId="2295" borderId="0" xfId="0" applyFont="1" applyFill="1" applyAlignment="1">
      <alignment horizontal="center" vertical="center"/>
    </xf>
    <xf numFmtId="0" fontId="94" fillId="2296" borderId="0" xfId="0" applyFont="1" applyFill="1" applyAlignment="1">
      <alignment horizontal="center" vertical="center"/>
    </xf>
    <xf numFmtId="0" fontId="94" fillId="2297" borderId="0" xfId="0" applyFont="1" applyFill="1" applyAlignment="1">
      <alignment horizontal="center" vertical="center"/>
    </xf>
    <xf numFmtId="0" fontId="94" fillId="2298" borderId="0" xfId="0" applyFont="1" applyFill="1" applyAlignment="1">
      <alignment horizontal="center" vertical="center"/>
    </xf>
    <xf numFmtId="0" fontId="94" fillId="2299" borderId="0" xfId="0" applyFont="1" applyFill="1" applyAlignment="1">
      <alignment horizontal="center" vertical="center"/>
    </xf>
    <xf numFmtId="0" fontId="94" fillId="2300" borderId="0" xfId="0" applyFont="1" applyFill="1" applyAlignment="1">
      <alignment horizontal="center" vertical="center"/>
    </xf>
    <xf numFmtId="0" fontId="94" fillId="2301" borderId="0" xfId="0" applyFont="1" applyFill="1" applyAlignment="1">
      <alignment horizontal="center" vertical="center"/>
    </xf>
    <xf numFmtId="0" fontId="94" fillId="2302" borderId="0" xfId="0" applyFont="1" applyFill="1" applyAlignment="1">
      <alignment horizontal="center" vertical="center"/>
    </xf>
    <xf numFmtId="0" fontId="94" fillId="2303" borderId="0" xfId="0" applyFont="1" applyFill="1" applyAlignment="1">
      <alignment horizontal="center" vertical="center"/>
    </xf>
    <xf numFmtId="0" fontId="94" fillId="2304" borderId="0" xfId="0" applyFont="1" applyFill="1" applyAlignment="1">
      <alignment horizontal="center" vertical="center"/>
    </xf>
    <xf numFmtId="0" fontId="94" fillId="2305" borderId="0" xfId="0" applyFont="1" applyFill="1" applyAlignment="1">
      <alignment horizontal="center" vertical="center"/>
    </xf>
    <xf numFmtId="0" fontId="94" fillId="2306" borderId="0" xfId="0" applyFont="1" applyFill="1" applyAlignment="1">
      <alignment horizontal="center" vertical="center"/>
    </xf>
    <xf numFmtId="0" fontId="94" fillId="2307" borderId="0" xfId="0" applyFont="1" applyFill="1" applyAlignment="1">
      <alignment horizontal="center" vertical="center"/>
    </xf>
    <xf numFmtId="0" fontId="94" fillId="2308" borderId="0" xfId="0" applyFont="1" applyFill="1" applyAlignment="1">
      <alignment horizontal="center" vertical="center"/>
    </xf>
    <xf numFmtId="0" fontId="94" fillId="2309" borderId="0" xfId="0" applyFont="1" applyFill="1" applyAlignment="1">
      <alignment horizontal="center" vertical="center"/>
    </xf>
    <xf numFmtId="0" fontId="94" fillId="2310" borderId="0" xfId="0" applyFont="1" applyFill="1" applyAlignment="1">
      <alignment horizontal="center" vertical="center"/>
    </xf>
    <xf numFmtId="0" fontId="94" fillId="2311" borderId="0" xfId="0" applyFont="1" applyFill="1" applyAlignment="1">
      <alignment horizontal="center" vertical="center"/>
    </xf>
    <xf numFmtId="0" fontId="94" fillId="2312" borderId="0" xfId="0" applyFont="1" applyFill="1" applyAlignment="1">
      <alignment horizontal="center" vertical="center"/>
    </xf>
    <xf numFmtId="0" fontId="94" fillId="2313" borderId="0" xfId="0" applyFont="1" applyFill="1" applyAlignment="1">
      <alignment horizontal="center" vertical="center"/>
    </xf>
    <xf numFmtId="0" fontId="94" fillId="2314" borderId="0" xfId="0" applyFont="1" applyFill="1" applyAlignment="1">
      <alignment horizontal="center" vertical="center"/>
    </xf>
    <xf numFmtId="0" fontId="94" fillId="2315" borderId="0" xfId="0" applyFont="1" applyFill="1" applyAlignment="1">
      <alignment horizontal="center" vertical="center"/>
    </xf>
    <xf numFmtId="0" fontId="94" fillId="2316" borderId="0" xfId="0" applyFont="1" applyFill="1" applyAlignment="1">
      <alignment horizontal="center" vertical="center"/>
    </xf>
    <xf numFmtId="0" fontId="94" fillId="2317" borderId="0" xfId="0" applyFont="1" applyFill="1" applyAlignment="1">
      <alignment horizontal="center" vertical="center"/>
    </xf>
    <xf numFmtId="0" fontId="94" fillId="2318" borderId="0" xfId="0" applyFont="1" applyFill="1" applyAlignment="1">
      <alignment horizontal="center" vertical="center"/>
    </xf>
    <xf numFmtId="0" fontId="94" fillId="2319" borderId="0" xfId="0" applyFont="1" applyFill="1" applyAlignment="1">
      <alignment horizontal="center" vertical="center"/>
    </xf>
    <xf numFmtId="0" fontId="94" fillId="2320" borderId="0" xfId="0" applyFont="1" applyFill="1" applyAlignment="1">
      <alignment horizontal="center" vertical="center"/>
    </xf>
    <xf numFmtId="0" fontId="94" fillId="2321" borderId="0" xfId="0" applyFont="1" applyFill="1" applyAlignment="1">
      <alignment horizontal="center" vertical="center"/>
    </xf>
    <xf numFmtId="0" fontId="94" fillId="2322" borderId="0" xfId="0" applyFont="1" applyFill="1" applyAlignment="1">
      <alignment horizontal="center" vertical="center"/>
    </xf>
    <xf numFmtId="0" fontId="94" fillId="2323" borderId="0" xfId="0" applyFont="1" applyFill="1" applyAlignment="1">
      <alignment horizontal="center" vertical="center"/>
    </xf>
    <xf numFmtId="0" fontId="94" fillId="2324" borderId="0" xfId="0" applyFont="1" applyFill="1" applyAlignment="1">
      <alignment horizontal="center" vertical="center"/>
    </xf>
    <xf numFmtId="0" fontId="94" fillId="2325" borderId="0" xfId="0" applyFont="1" applyFill="1" applyAlignment="1">
      <alignment horizontal="center" vertical="center"/>
    </xf>
    <xf numFmtId="0" fontId="94" fillId="2326" borderId="0" xfId="0" applyFont="1" applyFill="1" applyAlignment="1">
      <alignment horizontal="center" vertical="center"/>
    </xf>
    <xf numFmtId="0" fontId="94" fillId="2327" borderId="0" xfId="0" applyFont="1" applyFill="1" applyAlignment="1">
      <alignment horizontal="center" vertical="center"/>
    </xf>
    <xf numFmtId="0" fontId="94" fillId="2328" borderId="0" xfId="0" applyFont="1" applyFill="1" applyAlignment="1">
      <alignment horizontal="center" vertical="center"/>
    </xf>
    <xf numFmtId="0" fontId="94" fillId="2329" borderId="0" xfId="0" applyFont="1" applyFill="1" applyAlignment="1">
      <alignment horizontal="center" vertical="center"/>
    </xf>
    <xf numFmtId="0" fontId="94" fillId="2330" borderId="0" xfId="0" applyFont="1" applyFill="1" applyAlignment="1">
      <alignment horizontal="center" vertical="center"/>
    </xf>
    <xf numFmtId="0" fontId="94" fillId="2331" borderId="0" xfId="0" applyFont="1" applyFill="1" applyAlignment="1">
      <alignment horizontal="center" vertical="center"/>
    </xf>
    <xf numFmtId="0" fontId="94" fillId="2332" borderId="0" xfId="0" applyFont="1" applyFill="1" applyAlignment="1">
      <alignment horizontal="center" vertical="center"/>
    </xf>
    <xf numFmtId="0" fontId="94" fillId="2333" borderId="0" xfId="0" applyFont="1" applyFill="1" applyAlignment="1">
      <alignment horizontal="center" vertical="center"/>
    </xf>
    <xf numFmtId="0" fontId="94" fillId="2334" borderId="0" xfId="0" applyFont="1" applyFill="1" applyAlignment="1">
      <alignment horizontal="center" vertical="center"/>
    </xf>
    <xf numFmtId="0" fontId="94" fillId="2335" borderId="0" xfId="0" applyFont="1" applyFill="1" applyAlignment="1">
      <alignment horizontal="center" vertical="center"/>
    </xf>
    <xf numFmtId="0" fontId="94" fillId="2336" borderId="0" xfId="0" applyFont="1" applyFill="1" applyAlignment="1">
      <alignment horizontal="center" vertical="center"/>
    </xf>
    <xf numFmtId="0" fontId="94" fillId="2337" borderId="0" xfId="0" applyFont="1" applyFill="1" applyAlignment="1">
      <alignment horizontal="center" vertical="center"/>
    </xf>
    <xf numFmtId="0" fontId="94" fillId="2338" borderId="0" xfId="0" applyFont="1" applyFill="1" applyAlignment="1">
      <alignment horizontal="center" vertical="center"/>
    </xf>
    <xf numFmtId="0" fontId="94" fillId="2339" borderId="0" xfId="0" applyFont="1" applyFill="1" applyAlignment="1">
      <alignment horizontal="center" vertical="center"/>
    </xf>
    <xf numFmtId="0" fontId="94" fillId="2340" borderId="0" xfId="0" applyFont="1" applyFill="1" applyAlignment="1">
      <alignment horizontal="center" vertical="center"/>
    </xf>
    <xf numFmtId="0" fontId="94" fillId="2341" borderId="0" xfId="0" applyFont="1" applyFill="1" applyAlignment="1">
      <alignment horizontal="center" vertical="center"/>
    </xf>
    <xf numFmtId="0" fontId="94" fillId="2342" borderId="0" xfId="0" applyFont="1" applyFill="1" applyAlignment="1">
      <alignment horizontal="center" vertical="center"/>
    </xf>
    <xf numFmtId="0" fontId="94" fillId="2343" borderId="0" xfId="0" applyFont="1" applyFill="1" applyAlignment="1">
      <alignment horizontal="center" vertical="center"/>
    </xf>
    <xf numFmtId="0" fontId="94" fillId="2344" borderId="0" xfId="0" applyFont="1" applyFill="1" applyAlignment="1">
      <alignment horizontal="center" vertical="center"/>
    </xf>
    <xf numFmtId="0" fontId="94" fillId="2345" borderId="0" xfId="0" applyFont="1" applyFill="1" applyAlignment="1">
      <alignment horizontal="center" vertical="center"/>
    </xf>
    <xf numFmtId="0" fontId="94" fillId="2346" borderId="0" xfId="0" applyFont="1" applyFill="1" applyAlignment="1">
      <alignment horizontal="center" vertical="center"/>
    </xf>
    <xf numFmtId="0" fontId="94" fillId="2347" borderId="0" xfId="0" applyFont="1" applyFill="1" applyAlignment="1">
      <alignment horizontal="center" vertical="center"/>
    </xf>
    <xf numFmtId="0" fontId="94" fillId="2348" borderId="0" xfId="0" applyFont="1" applyFill="1" applyAlignment="1">
      <alignment horizontal="center" vertical="center"/>
    </xf>
    <xf numFmtId="0" fontId="94" fillId="2349" borderId="0" xfId="0" applyFont="1" applyFill="1" applyAlignment="1">
      <alignment horizontal="center" vertical="center"/>
    </xf>
    <xf numFmtId="0" fontId="94" fillId="2350" borderId="0" xfId="0" applyFont="1" applyFill="1" applyAlignment="1">
      <alignment horizontal="center" vertical="center"/>
    </xf>
    <xf numFmtId="0" fontId="94" fillId="2351" borderId="0" xfId="0" applyFont="1" applyFill="1" applyAlignment="1">
      <alignment horizontal="center" vertical="center"/>
    </xf>
    <xf numFmtId="0" fontId="94" fillId="2353" borderId="0" xfId="0" applyFont="1" applyFill="1" applyAlignment="1">
      <alignment horizontal="center" vertical="center"/>
    </xf>
    <xf numFmtId="0" fontId="94" fillId="2354" borderId="0" xfId="0" applyFont="1" applyFill="1" applyAlignment="1">
      <alignment horizontal="center" vertical="center"/>
    </xf>
    <xf numFmtId="0" fontId="94" fillId="2355" borderId="0" xfId="0" applyFont="1" applyFill="1" applyAlignment="1">
      <alignment horizontal="center" vertical="center"/>
    </xf>
    <xf numFmtId="0" fontId="94" fillId="2356" borderId="0" xfId="0" applyFont="1" applyFill="1" applyAlignment="1">
      <alignment horizontal="center" vertical="center"/>
    </xf>
    <xf numFmtId="0" fontId="94" fillId="2357" borderId="0" xfId="0" applyFont="1" applyFill="1" applyAlignment="1">
      <alignment horizontal="center" vertical="center"/>
    </xf>
    <xf numFmtId="0" fontId="94" fillId="2358" borderId="0" xfId="0" applyFont="1" applyFill="1" applyAlignment="1">
      <alignment horizontal="center" vertical="center"/>
    </xf>
    <xf numFmtId="0" fontId="94" fillId="2359" borderId="0" xfId="0" applyFont="1" applyFill="1" applyAlignment="1">
      <alignment horizontal="center" vertical="center"/>
    </xf>
    <xf numFmtId="0" fontId="94" fillId="2360" borderId="0" xfId="0" applyFont="1" applyFill="1" applyAlignment="1">
      <alignment horizontal="center" vertical="center"/>
    </xf>
    <xf numFmtId="0" fontId="94" fillId="2361" borderId="0" xfId="0" applyFont="1" applyFill="1" applyAlignment="1">
      <alignment horizontal="center" vertical="center"/>
    </xf>
    <xf numFmtId="0" fontId="94" fillId="2362" borderId="0" xfId="0" applyFont="1" applyFill="1" applyAlignment="1">
      <alignment horizontal="center" vertical="center"/>
    </xf>
    <xf numFmtId="0" fontId="94" fillId="2363" borderId="0" xfId="0" applyFont="1" applyFill="1" applyAlignment="1">
      <alignment horizontal="center" vertical="center"/>
    </xf>
    <xf numFmtId="0" fontId="94" fillId="2364" borderId="0" xfId="0" applyFont="1" applyFill="1" applyAlignment="1">
      <alignment horizontal="center" vertical="center"/>
    </xf>
    <xf numFmtId="0" fontId="94" fillId="2365" borderId="0" xfId="0" applyFont="1" applyFill="1" applyAlignment="1">
      <alignment horizontal="center" vertical="center"/>
    </xf>
    <xf numFmtId="0" fontId="94" fillId="2366" borderId="0" xfId="0" applyFont="1" applyFill="1" applyAlignment="1">
      <alignment horizontal="center" vertical="center"/>
    </xf>
    <xf numFmtId="0" fontId="94" fillId="2367" borderId="0" xfId="0" applyFont="1" applyFill="1" applyAlignment="1">
      <alignment horizontal="center" vertical="center"/>
    </xf>
    <xf numFmtId="0" fontId="94" fillId="2368" borderId="0" xfId="0" applyFont="1" applyFill="1" applyAlignment="1">
      <alignment horizontal="center" vertical="center"/>
    </xf>
    <xf numFmtId="0" fontId="94" fillId="2369" borderId="0" xfId="0" applyFont="1" applyFill="1" applyAlignment="1">
      <alignment horizontal="center" vertical="center"/>
    </xf>
    <xf numFmtId="0" fontId="94" fillId="2370" borderId="0" xfId="0" applyFont="1" applyFill="1" applyAlignment="1">
      <alignment horizontal="center" vertical="center"/>
    </xf>
    <xf numFmtId="0" fontId="94" fillId="2371" borderId="0" xfId="0" applyFont="1" applyFill="1" applyAlignment="1">
      <alignment horizontal="center" vertical="center"/>
    </xf>
    <xf numFmtId="0" fontId="94" fillId="2372" borderId="0" xfId="0" applyFont="1" applyFill="1" applyAlignment="1">
      <alignment horizontal="center" vertical="center"/>
    </xf>
    <xf numFmtId="0" fontId="94" fillId="2373" borderId="0" xfId="0" applyFont="1" applyFill="1" applyAlignment="1">
      <alignment horizontal="center" vertical="center"/>
    </xf>
    <xf numFmtId="0" fontId="94" fillId="2374" borderId="0" xfId="0" applyFont="1" applyFill="1" applyAlignment="1">
      <alignment horizontal="center" vertical="center"/>
    </xf>
    <xf numFmtId="0" fontId="94" fillId="2375" borderId="0" xfId="0" applyFont="1" applyFill="1" applyAlignment="1">
      <alignment horizontal="center" vertical="center"/>
    </xf>
    <xf numFmtId="0" fontId="94" fillId="2376" borderId="0" xfId="0" applyFont="1" applyFill="1" applyAlignment="1">
      <alignment horizontal="center" vertical="center"/>
    </xf>
    <xf numFmtId="0" fontId="94" fillId="2377" borderId="0" xfId="0" applyFont="1" applyFill="1" applyAlignment="1">
      <alignment horizontal="center" vertical="center"/>
    </xf>
    <xf numFmtId="0" fontId="94" fillId="2378" borderId="0" xfId="0" applyFont="1" applyFill="1" applyAlignment="1">
      <alignment horizontal="center" vertical="center"/>
    </xf>
    <xf numFmtId="0" fontId="94" fillId="2379" borderId="0" xfId="0" applyFont="1" applyFill="1" applyAlignment="1">
      <alignment horizontal="center" vertical="center"/>
    </xf>
    <xf numFmtId="0" fontId="94" fillId="2380" borderId="0" xfId="0" applyFont="1" applyFill="1" applyAlignment="1">
      <alignment horizontal="center" vertical="center"/>
    </xf>
    <xf numFmtId="0" fontId="94" fillId="2381" borderId="0" xfId="0" applyFont="1" applyFill="1" applyAlignment="1">
      <alignment horizontal="center" vertical="center"/>
    </xf>
    <xf numFmtId="0" fontId="94" fillId="2382" borderId="0" xfId="0" applyFont="1" applyFill="1" applyAlignment="1">
      <alignment horizontal="center" vertical="center"/>
    </xf>
    <xf numFmtId="0" fontId="94" fillId="2383" borderId="0" xfId="0" applyFont="1" applyFill="1" applyAlignment="1">
      <alignment horizontal="center" vertical="center"/>
    </xf>
    <xf numFmtId="0" fontId="94" fillId="2384" borderId="0" xfId="0" applyFont="1" applyFill="1" applyAlignment="1">
      <alignment horizontal="center" vertical="center"/>
    </xf>
    <xf numFmtId="0" fontId="94" fillId="2385" borderId="0" xfId="0" applyFont="1" applyFill="1" applyAlignment="1">
      <alignment horizontal="center" vertical="center"/>
    </xf>
    <xf numFmtId="0" fontId="94" fillId="2386" borderId="0" xfId="0" applyFont="1" applyFill="1" applyAlignment="1">
      <alignment horizontal="center" vertical="center"/>
    </xf>
    <xf numFmtId="0" fontId="94" fillId="2387" borderId="0" xfId="0" applyFont="1" applyFill="1" applyAlignment="1">
      <alignment horizontal="center" vertical="center"/>
    </xf>
    <xf numFmtId="0" fontId="94" fillId="2388" borderId="0" xfId="0" applyFont="1" applyFill="1" applyAlignment="1">
      <alignment horizontal="center" vertical="center"/>
    </xf>
    <xf numFmtId="0" fontId="94" fillId="2389" borderId="0" xfId="0" applyFont="1" applyFill="1" applyAlignment="1">
      <alignment horizontal="center" vertical="center"/>
    </xf>
    <xf numFmtId="0" fontId="94" fillId="2390" borderId="0" xfId="0" applyFont="1" applyFill="1" applyAlignment="1">
      <alignment horizontal="center" vertical="center"/>
    </xf>
    <xf numFmtId="0" fontId="94" fillId="2391" borderId="0" xfId="0" applyFont="1" applyFill="1" applyAlignment="1">
      <alignment horizontal="center" vertical="center"/>
    </xf>
    <xf numFmtId="0" fontId="94" fillId="2392" borderId="0" xfId="0" applyFont="1" applyFill="1" applyAlignment="1">
      <alignment horizontal="center" vertical="center"/>
    </xf>
    <xf numFmtId="0" fontId="94" fillId="2393" borderId="0" xfId="0" applyFont="1" applyFill="1" applyAlignment="1">
      <alignment horizontal="center" vertical="center"/>
    </xf>
    <xf numFmtId="0" fontId="94" fillId="2394" borderId="0" xfId="0" applyFont="1" applyFill="1" applyAlignment="1">
      <alignment horizontal="center" vertical="center"/>
    </xf>
    <xf numFmtId="0" fontId="94" fillId="2395" borderId="0" xfId="0" applyFont="1" applyFill="1" applyAlignment="1">
      <alignment horizontal="center" vertical="center"/>
    </xf>
    <xf numFmtId="0" fontId="94" fillId="2396" borderId="0" xfId="0" applyFont="1" applyFill="1" applyAlignment="1">
      <alignment horizontal="center" vertical="center"/>
    </xf>
    <xf numFmtId="0" fontId="94" fillId="2397" borderId="0" xfId="0" applyFont="1" applyFill="1" applyAlignment="1">
      <alignment horizontal="center" vertical="center"/>
    </xf>
    <xf numFmtId="0" fontId="94" fillId="2398" borderId="0" xfId="0" applyFont="1" applyFill="1" applyAlignment="1">
      <alignment horizontal="center" vertical="center"/>
    </xf>
    <xf numFmtId="0" fontId="94" fillId="2399" borderId="0" xfId="0" applyFont="1" applyFill="1" applyAlignment="1">
      <alignment horizontal="center" vertical="center"/>
    </xf>
    <xf numFmtId="0" fontId="94" fillId="2400" borderId="0" xfId="0" applyFont="1" applyFill="1" applyAlignment="1">
      <alignment horizontal="center" vertical="center"/>
    </xf>
    <xf numFmtId="0" fontId="94" fillId="2401" borderId="0" xfId="0" applyFont="1" applyFill="1" applyAlignment="1">
      <alignment horizontal="center" vertical="center"/>
    </xf>
    <xf numFmtId="0" fontId="94" fillId="2402" borderId="0" xfId="0" applyFont="1" applyFill="1" applyAlignment="1">
      <alignment horizontal="center" vertical="center"/>
    </xf>
    <xf numFmtId="0" fontId="94" fillId="2403" borderId="0" xfId="0" applyFont="1" applyFill="1" applyAlignment="1">
      <alignment horizontal="center" vertical="center"/>
    </xf>
    <xf numFmtId="0" fontId="94" fillId="2404" borderId="0" xfId="0" applyFont="1" applyFill="1" applyAlignment="1">
      <alignment horizontal="center" vertical="center"/>
    </xf>
    <xf numFmtId="0" fontId="94" fillId="2405" borderId="0" xfId="0" applyFont="1" applyFill="1" applyAlignment="1">
      <alignment horizontal="center" vertical="center"/>
    </xf>
    <xf numFmtId="0" fontId="94" fillId="2406" borderId="0" xfId="0" applyFont="1" applyFill="1" applyAlignment="1">
      <alignment horizontal="center" vertical="center"/>
    </xf>
    <xf numFmtId="0" fontId="94" fillId="2407" borderId="0" xfId="0" applyFont="1" applyFill="1" applyAlignment="1">
      <alignment horizontal="center" vertical="center"/>
    </xf>
    <xf numFmtId="0" fontId="94" fillId="2408" borderId="0" xfId="0" applyFont="1" applyFill="1" applyAlignment="1">
      <alignment horizontal="center" vertical="center"/>
    </xf>
    <xf numFmtId="0" fontId="94" fillId="2409" borderId="0" xfId="0" applyFont="1" applyFill="1" applyAlignment="1">
      <alignment horizontal="center" vertical="center"/>
    </xf>
    <xf numFmtId="0" fontId="94" fillId="2410" borderId="0" xfId="0" applyFont="1" applyFill="1" applyAlignment="1">
      <alignment horizontal="center" vertical="center"/>
    </xf>
    <xf numFmtId="0" fontId="94" fillId="2411" borderId="0" xfId="0" applyFont="1" applyFill="1" applyAlignment="1">
      <alignment horizontal="center" vertical="center"/>
    </xf>
    <xf numFmtId="0" fontId="94" fillId="2412" borderId="0" xfId="0" applyFont="1" applyFill="1" applyAlignment="1">
      <alignment horizontal="center" vertical="center"/>
    </xf>
    <xf numFmtId="0" fontId="94" fillId="2413" borderId="0" xfId="0" applyFont="1" applyFill="1" applyAlignment="1">
      <alignment horizontal="center" vertical="center"/>
    </xf>
    <xf numFmtId="0" fontId="94" fillId="2414" borderId="0" xfId="0" applyFont="1" applyFill="1" applyAlignment="1">
      <alignment horizontal="center" vertical="center"/>
    </xf>
    <xf numFmtId="0" fontId="94" fillId="2415" borderId="0" xfId="0" applyFont="1" applyFill="1" applyAlignment="1">
      <alignment horizontal="center" vertical="center"/>
    </xf>
    <xf numFmtId="0" fontId="94" fillId="2416" borderId="0" xfId="0" applyFont="1" applyFill="1" applyAlignment="1">
      <alignment horizontal="center" vertical="center"/>
    </xf>
    <xf numFmtId="0" fontId="94" fillId="2417" borderId="0" xfId="0" applyFont="1" applyFill="1" applyAlignment="1">
      <alignment horizontal="center" vertical="center"/>
    </xf>
    <xf numFmtId="0" fontId="94" fillId="2418" borderId="0" xfId="0" applyFont="1" applyFill="1" applyAlignment="1">
      <alignment horizontal="center" vertical="center"/>
    </xf>
    <xf numFmtId="0" fontId="94" fillId="2419" borderId="0" xfId="0" applyFont="1" applyFill="1" applyAlignment="1">
      <alignment horizontal="center" vertical="center"/>
    </xf>
    <xf numFmtId="0" fontId="94" fillId="2420" borderId="0" xfId="0" applyFont="1" applyFill="1" applyAlignment="1">
      <alignment horizontal="center" vertical="center"/>
    </xf>
    <xf numFmtId="0" fontId="94" fillId="2421" borderId="0" xfId="0" applyFont="1" applyFill="1" applyAlignment="1">
      <alignment horizontal="center" vertical="center"/>
    </xf>
    <xf numFmtId="0" fontId="94" fillId="2422" borderId="0" xfId="0" applyFont="1" applyFill="1" applyAlignment="1">
      <alignment horizontal="center" vertical="center"/>
    </xf>
    <xf numFmtId="0" fontId="94" fillId="2423" borderId="0" xfId="0" applyFont="1" applyFill="1" applyAlignment="1">
      <alignment horizontal="center" vertical="center"/>
    </xf>
    <xf numFmtId="0" fontId="94" fillId="2424" borderId="0" xfId="0" applyFont="1" applyFill="1" applyAlignment="1">
      <alignment horizontal="center" vertical="center"/>
    </xf>
    <xf numFmtId="0" fontId="94" fillId="2425" borderId="0" xfId="0" applyFont="1" applyFill="1" applyAlignment="1">
      <alignment horizontal="center" vertical="center"/>
    </xf>
    <xf numFmtId="0" fontId="94" fillId="2426" borderId="0" xfId="0" applyFont="1" applyFill="1" applyAlignment="1">
      <alignment horizontal="center" vertical="center"/>
    </xf>
    <xf numFmtId="0" fontId="94" fillId="2427" borderId="0" xfId="0" applyFont="1" applyFill="1" applyAlignment="1">
      <alignment horizontal="center" vertical="center"/>
    </xf>
    <xf numFmtId="0" fontId="94" fillId="2428" borderId="0" xfId="0" applyFont="1" applyFill="1" applyAlignment="1">
      <alignment horizontal="center" vertical="center"/>
    </xf>
    <xf numFmtId="0" fontId="94" fillId="2429" borderId="0" xfId="0" applyFont="1" applyFill="1" applyAlignment="1">
      <alignment horizontal="center" vertical="center"/>
    </xf>
    <xf numFmtId="0" fontId="94" fillId="2430" borderId="0" xfId="0" applyFont="1" applyFill="1" applyAlignment="1">
      <alignment horizontal="center" vertical="center"/>
    </xf>
    <xf numFmtId="0" fontId="94" fillId="2431" borderId="0" xfId="0" applyFont="1" applyFill="1" applyAlignment="1">
      <alignment horizontal="center" vertical="center"/>
    </xf>
    <xf numFmtId="0" fontId="94" fillId="2432" borderId="0" xfId="0" applyFont="1" applyFill="1" applyAlignment="1">
      <alignment horizontal="center" vertical="center"/>
    </xf>
    <xf numFmtId="0" fontId="94" fillId="2433" borderId="0" xfId="0" applyFont="1" applyFill="1" applyAlignment="1">
      <alignment horizontal="center" vertical="center"/>
    </xf>
    <xf numFmtId="0" fontId="94" fillId="2434" borderId="0" xfId="0" applyFont="1" applyFill="1" applyAlignment="1">
      <alignment horizontal="center" vertical="center"/>
    </xf>
    <xf numFmtId="0" fontId="94" fillId="2435" borderId="0" xfId="0" applyFont="1" applyFill="1" applyAlignment="1">
      <alignment horizontal="center" vertical="center"/>
    </xf>
    <xf numFmtId="0" fontId="94" fillId="2436" borderId="0" xfId="0" applyFont="1" applyFill="1" applyAlignment="1">
      <alignment horizontal="center" vertical="center"/>
    </xf>
    <xf numFmtId="0" fontId="94" fillId="2437" borderId="0" xfId="0" applyFont="1" applyFill="1" applyAlignment="1">
      <alignment horizontal="center" vertical="center"/>
    </xf>
    <xf numFmtId="0" fontId="94" fillId="2438" borderId="0" xfId="0" applyFont="1" applyFill="1" applyAlignment="1">
      <alignment horizontal="center" vertical="center"/>
    </xf>
    <xf numFmtId="0" fontId="94" fillId="2439" borderId="0" xfId="0" applyFont="1" applyFill="1" applyAlignment="1">
      <alignment horizontal="center" vertical="center"/>
    </xf>
    <xf numFmtId="0" fontId="94" fillId="2440" borderId="0" xfId="0" applyFont="1" applyFill="1" applyAlignment="1">
      <alignment horizontal="center" vertical="center"/>
    </xf>
    <xf numFmtId="0" fontId="94" fillId="2441" borderId="0" xfId="0" applyFont="1" applyFill="1" applyAlignment="1">
      <alignment horizontal="center" vertical="center"/>
    </xf>
    <xf numFmtId="0" fontId="94" fillId="2442" borderId="0" xfId="0" applyFont="1" applyFill="1" applyAlignment="1">
      <alignment horizontal="center" vertical="center"/>
    </xf>
    <xf numFmtId="0" fontId="94" fillId="2443" borderId="0" xfId="0" applyFont="1" applyFill="1" applyAlignment="1">
      <alignment horizontal="center" vertical="center"/>
    </xf>
    <xf numFmtId="0" fontId="94" fillId="2444" borderId="0" xfId="0" applyFont="1" applyFill="1" applyAlignment="1">
      <alignment horizontal="center" vertical="center"/>
    </xf>
    <xf numFmtId="0" fontId="94" fillId="2445" borderId="0" xfId="0" applyFont="1" applyFill="1" applyAlignment="1">
      <alignment horizontal="center" vertical="center"/>
    </xf>
    <xf numFmtId="0" fontId="94" fillId="2446" borderId="0" xfId="0" applyFont="1" applyFill="1" applyAlignment="1">
      <alignment horizontal="center" vertical="center"/>
    </xf>
    <xf numFmtId="0" fontId="94" fillId="2447" borderId="0" xfId="0" applyFont="1" applyFill="1" applyAlignment="1">
      <alignment horizontal="center" vertical="center"/>
    </xf>
    <xf numFmtId="0" fontId="94" fillId="2448" borderId="0" xfId="0" applyFont="1" applyFill="1" applyAlignment="1">
      <alignment horizontal="center" vertical="center"/>
    </xf>
    <xf numFmtId="0" fontId="94" fillId="2449" borderId="0" xfId="0" applyFont="1" applyFill="1" applyAlignment="1">
      <alignment horizontal="center" vertical="center"/>
    </xf>
    <xf numFmtId="0" fontId="0" fillId="969" borderId="0" xfId="0" applyFill="1"/>
    <xf numFmtId="0" fontId="0" fillId="488" borderId="0" xfId="0" applyFill="1"/>
    <xf numFmtId="0" fontId="0" fillId="574" borderId="0" xfId="0" applyFill="1"/>
    <xf numFmtId="0" fontId="74" fillId="0" borderId="0" xfId="9" applyFont="1" applyAlignment="1">
      <alignment wrapText="1"/>
    </xf>
    <xf numFmtId="0" fontId="72" fillId="2217" borderId="0" xfId="0" applyFont="1" applyFill="1" applyAlignment="1">
      <alignment horizontal="left" vertical="center" wrapText="1"/>
    </xf>
    <xf numFmtId="0" fontId="72" fillId="2212" borderId="0" xfId="0" applyFont="1" applyFill="1" applyAlignment="1">
      <alignment vertical="center" wrapText="1"/>
    </xf>
    <xf numFmtId="8" fontId="99" fillId="0" borderId="35" xfId="0" applyNumberFormat="1" applyFont="1" applyBorder="1" applyAlignment="1">
      <alignment horizontal="center" vertical="center" wrapText="1"/>
    </xf>
    <xf numFmtId="174" fontId="10" fillId="2452" borderId="18" xfId="208" applyFill="1" applyBorder="1" applyAlignment="1">
      <alignment horizontal="left" vertical="center"/>
    </xf>
    <xf numFmtId="174" fontId="10" fillId="2452" borderId="18" xfId="208" applyFill="1" applyBorder="1" applyAlignment="1">
      <alignment horizontal="left" vertical="center" wrapText="1"/>
    </xf>
    <xf numFmtId="174" fontId="10" fillId="2452" borderId="36" xfId="208" applyFill="1" applyBorder="1" applyAlignment="1">
      <alignment horizontal="left" vertical="center" wrapText="1"/>
    </xf>
    <xf numFmtId="174" fontId="10" fillId="0" borderId="20" xfId="208" applyBorder="1" applyAlignment="1">
      <alignment horizontal="center" vertical="center"/>
    </xf>
    <xf numFmtId="0" fontId="0" fillId="0" borderId="0" xfId="0" applyAlignment="1">
      <alignment vertical="center" wrapText="1"/>
    </xf>
    <xf numFmtId="174" fontId="0" fillId="0" borderId="0" xfId="0" applyNumberFormat="1"/>
    <xf numFmtId="0" fontId="0" fillId="286" borderId="0" xfId="0" applyFill="1"/>
    <xf numFmtId="0" fontId="0" fillId="316" borderId="0" xfId="0" applyFill="1"/>
    <xf numFmtId="0" fontId="0" fillId="333" borderId="0" xfId="0" applyFill="1"/>
    <xf numFmtId="0" fontId="0" fillId="337" borderId="0" xfId="0" applyFill="1"/>
    <xf numFmtId="0" fontId="0" fillId="352" borderId="0" xfId="0" applyFill="1"/>
    <xf numFmtId="0" fontId="0" fillId="280" borderId="0" xfId="0" applyFill="1"/>
    <xf numFmtId="0" fontId="0" fillId="307" borderId="0" xfId="0" applyFill="1"/>
    <xf numFmtId="0" fontId="0" fillId="1111" borderId="0" xfId="0" applyFill="1"/>
    <xf numFmtId="0" fontId="0" fillId="1209" borderId="0" xfId="0" applyFill="1"/>
    <xf numFmtId="0" fontId="0" fillId="1325" borderId="0" xfId="0" applyFill="1"/>
    <xf numFmtId="0" fontId="0" fillId="1333" borderId="0" xfId="0" applyFill="1"/>
    <xf numFmtId="0" fontId="0" fillId="1338" borderId="0" xfId="0" applyFill="1"/>
    <xf numFmtId="0" fontId="0" fillId="1347" borderId="0" xfId="0" applyFill="1"/>
    <xf numFmtId="0" fontId="0" fillId="1431" borderId="0" xfId="0" applyFill="1"/>
    <xf numFmtId="0" fontId="0" fillId="1454" borderId="0" xfId="0" applyFill="1"/>
    <xf numFmtId="0" fontId="0" fillId="1545" borderId="0" xfId="0" applyFill="1"/>
    <xf numFmtId="0" fontId="0" fillId="1554" borderId="0" xfId="0" applyFill="1"/>
    <xf numFmtId="0" fontId="0" fillId="1603" borderId="0" xfId="0" applyFill="1"/>
    <xf numFmtId="0" fontId="0" fillId="1632" borderId="0" xfId="0" applyFill="1"/>
    <xf numFmtId="0" fontId="0" fillId="1686" borderId="0" xfId="0" applyFill="1"/>
    <xf numFmtId="0" fontId="0" fillId="1744" borderId="0" xfId="0" applyFill="1"/>
    <xf numFmtId="0" fontId="0" fillId="1844" borderId="0" xfId="0" applyFill="1"/>
    <xf numFmtId="0" fontId="0" fillId="1915" borderId="0" xfId="0" applyFill="1"/>
    <xf numFmtId="0" fontId="0" fillId="1936" borderId="0" xfId="0" applyFill="1"/>
    <xf numFmtId="0" fontId="94" fillId="2441" borderId="0" xfId="0" applyFont="1" applyFill="1" applyAlignment="1">
      <alignment horizontal="center" vertical="center" wrapText="1"/>
    </xf>
    <xf numFmtId="8" fontId="12" fillId="2453" borderId="35" xfId="0" applyNumberFormat="1" applyFont="1" applyFill="1" applyBorder="1" applyAlignment="1">
      <alignment horizontal="right" vertical="center" wrapText="1"/>
    </xf>
    <xf numFmtId="8" fontId="75" fillId="2453" borderId="35" xfId="0" applyNumberFormat="1" applyFont="1" applyFill="1" applyBorder="1" applyAlignment="1">
      <alignment horizontal="right" vertical="center" wrapText="1"/>
    </xf>
    <xf numFmtId="2" fontId="100" fillId="0" borderId="0" xfId="0" applyNumberFormat="1" applyFont="1" applyAlignment="1">
      <alignment vertical="center"/>
    </xf>
    <xf numFmtId="0" fontId="101" fillId="0" borderId="28" xfId="0" applyFont="1" applyBorder="1"/>
    <xf numFmtId="0" fontId="102" fillId="0" borderId="29" xfId="0" applyFont="1" applyBorder="1"/>
    <xf numFmtId="0" fontId="102" fillId="0" borderId="30" xfId="0" applyFont="1" applyBorder="1"/>
    <xf numFmtId="0" fontId="102" fillId="0" borderId="0" xfId="0" applyFont="1"/>
    <xf numFmtId="0" fontId="103" fillId="2451" borderId="15" xfId="0" applyFont="1" applyFill="1" applyBorder="1"/>
    <xf numFmtId="0" fontId="102" fillId="0" borderId="31" xfId="0" applyFont="1" applyBorder="1"/>
    <xf numFmtId="0" fontId="104" fillId="0" borderId="0" xfId="0" applyFont="1"/>
    <xf numFmtId="0" fontId="104" fillId="0" borderId="15" xfId="0" applyFont="1" applyBorder="1"/>
    <xf numFmtId="0" fontId="104" fillId="0" borderId="0" xfId="0" applyFont="1" applyAlignment="1">
      <alignment wrapText="1"/>
    </xf>
    <xf numFmtId="0" fontId="104" fillId="0" borderId="31" xfId="0" applyFont="1" applyBorder="1"/>
    <xf numFmtId="0" fontId="104" fillId="0" borderId="16" xfId="0" applyFont="1" applyBorder="1"/>
    <xf numFmtId="0" fontId="102" fillId="0" borderId="15" xfId="0" applyFont="1" applyBorder="1"/>
    <xf numFmtId="0" fontId="102" fillId="0" borderId="16" xfId="0" applyFont="1" applyBorder="1"/>
    <xf numFmtId="0" fontId="102" fillId="0" borderId="15" xfId="0" applyFont="1" applyBorder="1" applyAlignment="1">
      <alignment wrapText="1"/>
    </xf>
    <xf numFmtId="0" fontId="102" fillId="0" borderId="16" xfId="0" applyFont="1" applyBorder="1" applyAlignment="1">
      <alignment wrapText="1"/>
    </xf>
    <xf numFmtId="0" fontId="102" fillId="0" borderId="16" xfId="0" applyFont="1" applyBorder="1" applyAlignment="1">
      <alignment vertical="top"/>
    </xf>
    <xf numFmtId="0" fontId="105" fillId="0" borderId="34" xfId="0" applyFont="1" applyBorder="1"/>
    <xf numFmtId="1" fontId="106" fillId="0" borderId="31" xfId="0" applyNumberFormat="1" applyFont="1" applyBorder="1"/>
    <xf numFmtId="0" fontId="102" fillId="0" borderId="32" xfId="0" applyFont="1" applyBorder="1"/>
    <xf numFmtId="0" fontId="102" fillId="0" borderId="33" xfId="0" applyFont="1" applyBorder="1"/>
    <xf numFmtId="0" fontId="102" fillId="0" borderId="28" xfId="0" applyFont="1" applyBorder="1"/>
    <xf numFmtId="0" fontId="102" fillId="0" borderId="34" xfId="0" applyFont="1" applyBorder="1"/>
    <xf numFmtId="0" fontId="11" fillId="53" borderId="0" xfId="0" applyFont="1" applyFill="1" applyAlignment="1">
      <alignment wrapText="1"/>
    </xf>
    <xf numFmtId="0" fontId="107" fillId="53" borderId="0" xfId="0" applyFont="1" applyFill="1" applyAlignment="1">
      <alignment wrapText="1"/>
    </xf>
    <xf numFmtId="174" fontId="10" fillId="2452" borderId="0" xfId="208" applyFill="1" applyAlignment="1">
      <alignment horizontal="left" vertical="center" wrapText="1"/>
    </xf>
    <xf numFmtId="0" fontId="0" fillId="2228" borderId="0" xfId="0" applyFill="1"/>
    <xf numFmtId="2" fontId="0" fillId="0" borderId="16" xfId="0" applyNumberFormat="1" applyBorder="1" applyAlignment="1">
      <alignment horizontal="right"/>
    </xf>
    <xf numFmtId="2" fontId="75" fillId="0" borderId="16" xfId="0" applyNumberFormat="1" applyFont="1" applyBorder="1" applyAlignment="1">
      <alignment horizontal="right" wrapText="1"/>
    </xf>
    <xf numFmtId="2" fontId="76" fillId="0" borderId="24" xfId="0" applyNumberFormat="1" applyFont="1" applyBorder="1" applyAlignment="1">
      <alignment horizontal="right" wrapText="1"/>
    </xf>
    <xf numFmtId="2" fontId="74" fillId="0" borderId="16" xfId="9" applyNumberFormat="1" applyFont="1" applyBorder="1" applyAlignment="1">
      <alignment horizontal="right"/>
    </xf>
    <xf numFmtId="2" fontId="75" fillId="2454" borderId="16" xfId="0" applyNumberFormat="1" applyFont="1" applyFill="1" applyBorder="1" applyAlignment="1">
      <alignment horizontal="right" wrapText="1"/>
    </xf>
    <xf numFmtId="8" fontId="99" fillId="90" borderId="35" xfId="0" applyNumberFormat="1" applyFont="1" applyFill="1" applyBorder="1" applyAlignment="1">
      <alignment horizontal="center" vertical="center" wrapText="1"/>
    </xf>
    <xf numFmtId="2" fontId="74" fillId="2227" borderId="0" xfId="9" applyNumberFormat="1" applyFont="1" applyFill="1" applyAlignment="1">
      <alignment horizontal="right"/>
    </xf>
    <xf numFmtId="2" fontId="74" fillId="2228" borderId="0" xfId="9" applyNumberFormat="1" applyFont="1" applyFill="1" applyAlignment="1">
      <alignment horizontal="right"/>
    </xf>
    <xf numFmtId="2" fontId="74" fillId="2229" borderId="0" xfId="9" applyNumberFormat="1" applyFont="1" applyFill="1" applyAlignment="1">
      <alignment horizontal="right"/>
    </xf>
    <xf numFmtId="2" fontId="74" fillId="2230" borderId="0" xfId="9" applyNumberFormat="1" applyFont="1" applyFill="1" applyAlignment="1">
      <alignment horizontal="right"/>
    </xf>
    <xf numFmtId="173" fontId="78" fillId="0" borderId="0" xfId="0" applyNumberFormat="1" applyFont="1" applyAlignment="1">
      <alignment horizontal="center" vertical="center" wrapText="1"/>
    </xf>
    <xf numFmtId="8" fontId="99" fillId="0" borderId="0" xfId="0" applyNumberFormat="1" applyFont="1" applyAlignment="1">
      <alignment horizontal="center" vertical="center" wrapText="1"/>
    </xf>
    <xf numFmtId="2" fontId="99" fillId="0" borderId="35" xfId="0" applyNumberFormat="1" applyFont="1" applyBorder="1" applyAlignment="1">
      <alignment horizontal="center" vertical="center" wrapText="1"/>
    </xf>
    <xf numFmtId="0" fontId="110" fillId="2234" borderId="24" xfId="9" applyFont="1" applyFill="1" applyBorder="1" applyAlignment="1">
      <alignment horizontal="center" vertical="center"/>
    </xf>
    <xf numFmtId="0" fontId="112" fillId="2455" borderId="24" xfId="9" applyFont="1" applyFill="1" applyBorder="1" applyAlignment="1">
      <alignment horizontal="center" vertical="center" wrapText="1" shrinkToFit="1"/>
    </xf>
    <xf numFmtId="0" fontId="112" fillId="2456" borderId="24" xfId="9" applyFont="1" applyFill="1" applyBorder="1" applyAlignment="1">
      <alignment horizontal="center" vertical="center" wrapText="1" shrinkToFit="1"/>
    </xf>
    <xf numFmtId="0" fontId="111" fillId="2457" borderId="24" xfId="9" applyFont="1" applyFill="1" applyBorder="1" applyAlignment="1">
      <alignment horizontal="center" vertical="center" wrapText="1" shrinkToFit="1"/>
    </xf>
    <xf numFmtId="0" fontId="114" fillId="0" borderId="24" xfId="9" applyFont="1" applyBorder="1" applyAlignment="1">
      <alignment horizontal="center" vertical="center" wrapText="1"/>
    </xf>
    <xf numFmtId="0" fontId="114" fillId="2234" borderId="24" xfId="9" applyFont="1" applyFill="1" applyBorder="1" applyAlignment="1">
      <alignment horizontal="center" vertical="center" wrapText="1"/>
    </xf>
    <xf numFmtId="173" fontId="115" fillId="2455" borderId="24" xfId="9" applyNumberFormat="1" applyFont="1" applyFill="1" applyBorder="1" applyAlignment="1">
      <alignment horizontal="center" vertical="center"/>
    </xf>
    <xf numFmtId="173" fontId="115" fillId="2456" borderId="24" xfId="9" applyNumberFormat="1" applyFont="1" applyFill="1" applyBorder="1" applyAlignment="1">
      <alignment horizontal="center" vertical="center"/>
    </xf>
    <xf numFmtId="173" fontId="115" fillId="2457" borderId="24" xfId="9" applyNumberFormat="1" applyFont="1" applyFill="1" applyBorder="1" applyAlignment="1">
      <alignment horizontal="center" vertical="center"/>
    </xf>
    <xf numFmtId="173" fontId="115" fillId="2234" borderId="24" xfId="9" applyNumberFormat="1" applyFont="1" applyFill="1" applyBorder="1" applyAlignment="1">
      <alignment horizontal="center" vertical="center"/>
    </xf>
    <xf numFmtId="173" fontId="115" fillId="2456" borderId="24" xfId="9" applyNumberFormat="1" applyFont="1" applyFill="1" applyBorder="1" applyAlignment="1">
      <alignment vertical="center"/>
    </xf>
    <xf numFmtId="173" fontId="115" fillId="2455" borderId="24" xfId="9" applyNumberFormat="1" applyFont="1" applyFill="1" applyBorder="1" applyAlignment="1">
      <alignment vertical="center"/>
    </xf>
    <xf numFmtId="0" fontId="116" fillId="0" borderId="0" xfId="203" applyFont="1" applyAlignment="1">
      <alignment horizontal="center" vertical="center"/>
    </xf>
    <xf numFmtId="0" fontId="10" fillId="0" borderId="0" xfId="203" applyFont="1" applyAlignment="1">
      <alignment horizontal="center" vertical="center"/>
    </xf>
    <xf numFmtId="174" fontId="117" fillId="2459" borderId="46" xfId="209" applyFont="1" applyFill="1" applyBorder="1" applyAlignment="1">
      <alignment horizontal="center" vertical="center" wrapText="1"/>
    </xf>
    <xf numFmtId="174" fontId="117" fillId="2459" borderId="47" xfId="209" applyFont="1" applyFill="1" applyBorder="1" applyAlignment="1">
      <alignment horizontal="center" vertical="center" wrapText="1"/>
    </xf>
    <xf numFmtId="0" fontId="118" fillId="2459" borderId="47" xfId="203" applyFont="1" applyFill="1" applyBorder="1" applyAlignment="1">
      <alignment horizontal="center" vertical="center" wrapText="1"/>
    </xf>
    <xf numFmtId="0" fontId="116" fillId="2459" borderId="47" xfId="203" applyFont="1" applyFill="1" applyBorder="1" applyAlignment="1">
      <alignment horizontal="center" vertical="center"/>
    </xf>
    <xf numFmtId="0" fontId="116" fillId="2459" borderId="47" xfId="203" applyFont="1" applyFill="1" applyBorder="1" applyAlignment="1">
      <alignment horizontal="center" vertical="center" wrapText="1"/>
    </xf>
    <xf numFmtId="0" fontId="116" fillId="2459" borderId="20" xfId="203" applyFont="1" applyFill="1" applyBorder="1" applyAlignment="1">
      <alignment horizontal="center" vertical="center" wrapText="1"/>
    </xf>
    <xf numFmtId="0" fontId="116" fillId="0" borderId="20" xfId="203" applyFont="1" applyBorder="1" applyAlignment="1">
      <alignment horizontal="center" vertical="center" wrapText="1"/>
    </xf>
    <xf numFmtId="0" fontId="116" fillId="0" borderId="48" xfId="203" applyFont="1" applyBorder="1" applyAlignment="1">
      <alignment horizontal="center" vertical="center"/>
    </xf>
    <xf numFmtId="0" fontId="116" fillId="0" borderId="20" xfId="203" applyFont="1" applyBorder="1" applyAlignment="1">
      <alignment horizontal="center" vertical="center"/>
    </xf>
    <xf numFmtId="0" fontId="116" fillId="2460" borderId="20" xfId="203" applyFont="1" applyFill="1" applyBorder="1" applyAlignment="1">
      <alignment horizontal="center" vertical="center" wrapText="1"/>
    </xf>
    <xf numFmtId="175" fontId="116" fillId="0" borderId="20" xfId="203" applyNumberFormat="1" applyFont="1" applyBorder="1" applyAlignment="1">
      <alignment horizontal="center" vertical="center"/>
    </xf>
    <xf numFmtId="0" fontId="116" fillId="2461" borderId="20" xfId="203" applyFont="1" applyFill="1" applyBorder="1" applyAlignment="1">
      <alignment horizontal="center" vertical="center" wrapText="1"/>
    </xf>
    <xf numFmtId="0" fontId="116" fillId="2462" borderId="20" xfId="203" applyFont="1" applyFill="1" applyBorder="1" applyAlignment="1">
      <alignment horizontal="center" vertical="center"/>
    </xf>
    <xf numFmtId="0" fontId="119" fillId="0" borderId="20" xfId="203" applyFont="1" applyBorder="1" applyAlignment="1">
      <alignment horizontal="center" vertical="center"/>
    </xf>
    <xf numFmtId="0" fontId="116" fillId="0" borderId="48" xfId="203" applyFont="1" applyBorder="1" applyAlignment="1">
      <alignment horizontal="center" vertical="center" wrapText="1"/>
    </xf>
    <xf numFmtId="0" fontId="116" fillId="0" borderId="49" xfId="203" applyFont="1" applyBorder="1" applyAlignment="1">
      <alignment horizontal="center" vertical="center" wrapText="1"/>
    </xf>
    <xf numFmtId="0" fontId="116" fillId="0" borderId="50" xfId="203" applyFont="1" applyBorder="1" applyAlignment="1">
      <alignment horizontal="center" vertical="center"/>
    </xf>
    <xf numFmtId="0" fontId="83" fillId="0" borderId="0" xfId="203"/>
    <xf numFmtId="0" fontId="83" fillId="0" borderId="0" xfId="203" applyAlignment="1">
      <alignment horizontal="center" vertical="center"/>
    </xf>
    <xf numFmtId="0" fontId="83" fillId="0" borderId="48" xfId="203" applyBorder="1" applyAlignment="1">
      <alignment horizontal="center" vertical="center"/>
    </xf>
    <xf numFmtId="0" fontId="83" fillId="0" borderId="20" xfId="203" applyBorder="1" applyAlignment="1">
      <alignment horizontal="center" vertical="center"/>
    </xf>
    <xf numFmtId="0" fontId="10" fillId="0" borderId="49" xfId="210" applyBorder="1" applyAlignment="1">
      <alignment horizontal="center" vertical="center"/>
    </xf>
    <xf numFmtId="0" fontId="83" fillId="0" borderId="50" xfId="203" applyBorder="1" applyAlignment="1">
      <alignment horizontal="center" vertical="center"/>
    </xf>
    <xf numFmtId="16" fontId="0" fillId="0" borderId="0" xfId="0" applyNumberFormat="1"/>
    <xf numFmtId="0" fontId="120" fillId="0" borderId="0" xfId="0" applyFont="1" applyAlignment="1">
      <alignment horizontal="center" vertical="center"/>
    </xf>
    <xf numFmtId="0" fontId="125" fillId="0" borderId="55" xfId="0" applyFont="1" applyBorder="1" applyAlignment="1">
      <alignment horizontal="center" vertical="center" wrapText="1"/>
    </xf>
    <xf numFmtId="0" fontId="126" fillId="2217" borderId="55" xfId="0" applyFont="1" applyFill="1" applyBorder="1" applyAlignment="1">
      <alignment horizontal="center" vertical="center" wrapText="1"/>
    </xf>
    <xf numFmtId="0" fontId="38" fillId="2217" borderId="55" xfId="146" applyFill="1" applyBorder="1" applyAlignment="1">
      <alignment horizontal="center" vertical="center" wrapText="1"/>
    </xf>
    <xf numFmtId="0" fontId="127" fillId="0" borderId="0" xfId="146" applyFont="1" applyAlignment="1">
      <alignment wrapText="1"/>
    </xf>
    <xf numFmtId="0" fontId="41" fillId="88" borderId="55" xfId="0" applyFont="1" applyFill="1" applyBorder="1" applyAlignment="1">
      <alignment horizontal="center" vertical="center" wrapText="1"/>
    </xf>
    <xf numFmtId="44" fontId="128" fillId="2463" borderId="55" xfId="0" applyNumberFormat="1" applyFont="1" applyFill="1" applyBorder="1" applyAlignment="1">
      <alignment horizontal="left" vertical="center" wrapText="1"/>
    </xf>
    <xf numFmtId="44" fontId="128" fillId="2464" borderId="55" xfId="0" applyNumberFormat="1" applyFont="1" applyFill="1" applyBorder="1" applyAlignment="1">
      <alignment horizontal="left" vertical="center" wrapText="1"/>
    </xf>
    <xf numFmtId="44" fontId="128" fillId="2465" borderId="55" xfId="0" applyNumberFormat="1" applyFont="1" applyFill="1" applyBorder="1" applyAlignment="1">
      <alignment horizontal="left" vertical="center" wrapText="1"/>
    </xf>
    <xf numFmtId="0" fontId="125" fillId="88" borderId="55" xfId="0" applyFont="1" applyFill="1" applyBorder="1" applyAlignment="1">
      <alignment horizontal="center" vertical="center" wrapText="1"/>
    </xf>
    <xf numFmtId="44" fontId="130" fillId="2222" borderId="55" xfId="0" applyNumberFormat="1" applyFont="1" applyFill="1" applyBorder="1" applyAlignment="1">
      <alignment horizontal="right" wrapText="1"/>
    </xf>
    <xf numFmtId="44" fontId="130" fillId="2223" borderId="55" xfId="0" applyNumberFormat="1" applyFont="1" applyFill="1" applyBorder="1" applyAlignment="1">
      <alignment horizontal="right" wrapText="1"/>
    </xf>
    <xf numFmtId="44" fontId="130" fillId="2451" borderId="55" xfId="0" applyNumberFormat="1" applyFont="1" applyFill="1" applyBorder="1" applyAlignment="1">
      <alignment horizontal="right" wrapText="1"/>
    </xf>
    <xf numFmtId="44" fontId="130" fillId="2224" borderId="55" xfId="0" applyNumberFormat="1" applyFont="1" applyFill="1" applyBorder="1" applyAlignment="1">
      <alignment horizontal="right" wrapText="1"/>
    </xf>
    <xf numFmtId="0" fontId="125" fillId="88" borderId="57" xfId="0" applyFont="1" applyFill="1" applyBorder="1" applyAlignment="1">
      <alignment horizontal="center" vertical="center" wrapText="1"/>
    </xf>
    <xf numFmtId="44" fontId="130" fillId="2451" borderId="57" xfId="0" applyNumberFormat="1" applyFont="1" applyFill="1" applyBorder="1" applyAlignment="1">
      <alignment horizontal="right" wrapText="1"/>
    </xf>
    <xf numFmtId="0" fontId="123" fillId="2217" borderId="52" xfId="0" applyFont="1" applyFill="1" applyBorder="1" applyAlignment="1">
      <alignment vertical="center" wrapText="1"/>
    </xf>
    <xf numFmtId="44" fontId="131" fillId="2222" borderId="55" xfId="0" applyNumberFormat="1" applyFont="1" applyFill="1" applyBorder="1" applyAlignment="1">
      <alignment horizontal="right" wrapText="1"/>
    </xf>
    <xf numFmtId="44" fontId="131" fillId="2223" borderId="55" xfId="0" applyNumberFormat="1" applyFont="1" applyFill="1" applyBorder="1" applyAlignment="1">
      <alignment horizontal="right" wrapText="1"/>
    </xf>
    <xf numFmtId="44" fontId="131" fillId="2451" borderId="55" xfId="0" applyNumberFormat="1" applyFont="1" applyFill="1" applyBorder="1" applyAlignment="1">
      <alignment horizontal="right" wrapText="1"/>
    </xf>
    <xf numFmtId="44" fontId="131" fillId="2224" borderId="55" xfId="0" applyNumberFormat="1" applyFont="1" applyFill="1" applyBorder="1" applyAlignment="1">
      <alignment horizontal="right" wrapText="1"/>
    </xf>
    <xf numFmtId="44" fontId="131" fillId="2451" borderId="57" xfId="0" applyNumberFormat="1" applyFont="1" applyFill="1" applyBorder="1" applyAlignment="1">
      <alignment horizontal="right" wrapText="1"/>
    </xf>
    <xf numFmtId="0" fontId="0" fillId="0" borderId="60" xfId="0" applyBorder="1"/>
    <xf numFmtId="0" fontId="0" fillId="0" borderId="60" xfId="0" applyBorder="1" applyAlignment="1">
      <alignment horizontal="center"/>
    </xf>
    <xf numFmtId="164" fontId="0" fillId="0" borderId="60" xfId="0" applyNumberFormat="1" applyBorder="1" applyAlignment="1">
      <alignment horizontal="center"/>
    </xf>
    <xf numFmtId="0" fontId="0" fillId="0" borderId="62" xfId="0" applyBorder="1"/>
    <xf numFmtId="0" fontId="0" fillId="0" borderId="62" xfId="0" applyBorder="1" applyAlignment="1">
      <alignment horizontal="center"/>
    </xf>
    <xf numFmtId="164" fontId="0" fillId="0" borderId="62" xfId="0" applyNumberFormat="1" applyBorder="1" applyAlignment="1">
      <alignment horizontal="center"/>
    </xf>
    <xf numFmtId="0" fontId="8" fillId="0" borderId="21" xfId="0" applyFont="1" applyBorder="1"/>
    <xf numFmtId="0" fontId="8" fillId="0" borderId="22" xfId="0" applyFont="1" applyBorder="1"/>
    <xf numFmtId="0" fontId="8" fillId="2466" borderId="22" xfId="0" applyFont="1" applyFill="1" applyBorder="1" applyAlignment="1">
      <alignment horizontal="center"/>
    </xf>
    <xf numFmtId="164" fontId="8" fillId="0" borderId="22" xfId="0" applyNumberFormat="1" applyFont="1" applyBorder="1" applyAlignment="1">
      <alignment horizontal="center"/>
    </xf>
    <xf numFmtId="0" fontId="0" fillId="0" borderId="64" xfId="0" applyBorder="1"/>
    <xf numFmtId="0" fontId="0" fillId="0" borderId="64" xfId="0" applyBorder="1" applyAlignment="1">
      <alignment horizontal="center"/>
    </xf>
    <xf numFmtId="164" fontId="0" fillId="0" borderId="64" xfId="0" applyNumberFormat="1" applyBorder="1" applyAlignment="1">
      <alignment horizontal="center"/>
    </xf>
    <xf numFmtId="0" fontId="72" fillId="2467" borderId="16" xfId="0" applyFont="1" applyFill="1" applyBorder="1" applyAlignment="1">
      <alignment horizontal="left" vertical="center" wrapText="1"/>
    </xf>
    <xf numFmtId="0" fontId="0" fillId="2220" borderId="0" xfId="0" applyFill="1" applyAlignment="1">
      <alignment wrapText="1"/>
    </xf>
    <xf numFmtId="0" fontId="0" fillId="2220" borderId="0" xfId="0" applyFill="1" applyAlignment="1">
      <alignment vertical="center" wrapText="1"/>
    </xf>
    <xf numFmtId="0" fontId="0" fillId="2220" borderId="0" xfId="0" applyFill="1"/>
    <xf numFmtId="0" fontId="134" fillId="2468" borderId="20" xfId="203" applyFont="1" applyFill="1" applyBorder="1" applyAlignment="1">
      <alignment horizontal="center" vertical="center" wrapText="1" shrinkToFit="1"/>
    </xf>
    <xf numFmtId="0" fontId="134" fillId="2468" borderId="20" xfId="203" applyFont="1" applyFill="1" applyBorder="1" applyAlignment="1">
      <alignment horizontal="center" vertical="center"/>
    </xf>
    <xf numFmtId="0" fontId="135" fillId="2452" borderId="20" xfId="203" applyFont="1" applyFill="1" applyBorder="1" applyAlignment="1">
      <alignment horizontal="center" vertical="center" wrapText="1" shrinkToFit="1"/>
    </xf>
    <xf numFmtId="0" fontId="135" fillId="2469" borderId="20" xfId="203" applyFont="1" applyFill="1" applyBorder="1" applyAlignment="1">
      <alignment horizontal="center" vertical="center" wrapText="1" shrinkToFit="1"/>
    </xf>
    <xf numFmtId="0" fontId="135" fillId="2460" borderId="20" xfId="203" applyFont="1" applyFill="1" applyBorder="1" applyAlignment="1">
      <alignment horizontal="center" vertical="center" wrapText="1" shrinkToFit="1"/>
    </xf>
    <xf numFmtId="0" fontId="136" fillId="0" borderId="20" xfId="203" applyFont="1" applyBorder="1" applyAlignment="1">
      <alignment horizontal="center" vertical="center" wrapText="1"/>
    </xf>
    <xf numFmtId="175" fontId="137" fillId="2452" borderId="20" xfId="203" applyNumberFormat="1" applyFont="1" applyFill="1" applyBorder="1" applyAlignment="1">
      <alignment horizontal="center" vertical="center"/>
    </xf>
    <xf numFmtId="175" fontId="137" fillId="2469" borderId="20" xfId="203" applyNumberFormat="1" applyFont="1" applyFill="1" applyBorder="1" applyAlignment="1">
      <alignment horizontal="center" vertical="center"/>
    </xf>
    <xf numFmtId="175" fontId="137" fillId="2460" borderId="20" xfId="203" applyNumberFormat="1" applyFont="1" applyFill="1" applyBorder="1" applyAlignment="1">
      <alignment horizontal="center" vertical="center"/>
    </xf>
    <xf numFmtId="0" fontId="139" fillId="0" borderId="20" xfId="203" applyFont="1" applyBorder="1" applyAlignment="1">
      <alignment horizontal="center" vertical="center" wrapText="1"/>
    </xf>
    <xf numFmtId="175" fontId="136" fillId="0" borderId="20" xfId="203" applyNumberFormat="1" applyFont="1" applyBorder="1" applyAlignment="1">
      <alignment horizontal="center" vertical="center" wrapText="1"/>
    </xf>
    <xf numFmtId="175" fontId="136" fillId="2452" borderId="20" xfId="203" applyNumberFormat="1" applyFont="1" applyFill="1" applyBorder="1" applyAlignment="1">
      <alignment horizontal="center" vertical="center" wrapText="1"/>
    </xf>
    <xf numFmtId="0" fontId="141" fillId="0" borderId="55" xfId="0" applyFont="1" applyBorder="1" applyAlignment="1">
      <alignment horizontal="center" vertical="center" wrapText="1"/>
    </xf>
    <xf numFmtId="44" fontId="128" fillId="2470" borderId="55" xfId="0" applyNumberFormat="1" applyFont="1" applyFill="1" applyBorder="1" applyAlignment="1">
      <alignment horizontal="left" vertical="center" wrapText="1"/>
    </xf>
    <xf numFmtId="44" fontId="142" fillId="2229" borderId="55" xfId="9" applyNumberFormat="1" applyFont="1" applyFill="1" applyBorder="1" applyAlignment="1">
      <alignment horizontal="right"/>
    </xf>
    <xf numFmtId="0" fontId="106" fillId="0" borderId="0" xfId="0" applyFon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8" fillId="0" borderId="60" xfId="0" applyFont="1" applyBorder="1"/>
    <xf numFmtId="0" fontId="0" fillId="0" borderId="60" xfId="0" applyBorder="1" applyAlignment="1">
      <alignment wrapText="1"/>
    </xf>
    <xf numFmtId="0" fontId="0" fillId="0" borderId="60" xfId="0" applyBorder="1" applyAlignment="1">
      <alignment vertical="top"/>
    </xf>
    <xf numFmtId="0" fontId="0" fillId="0" borderId="15" xfId="0" applyBorder="1"/>
    <xf numFmtId="0" fontId="105" fillId="0" borderId="0" xfId="0" applyFont="1"/>
    <xf numFmtId="0" fontId="8" fillId="0" borderId="60" xfId="0" applyFont="1" applyBorder="1" applyAlignment="1">
      <alignment wrapText="1"/>
    </xf>
    <xf numFmtId="0" fontId="145" fillId="0" borderId="65" xfId="8" applyFont="1" applyBorder="1"/>
    <xf numFmtId="0" fontId="145" fillId="0" borderId="36" xfId="8" applyFont="1" applyBorder="1"/>
    <xf numFmtId="0" fontId="145" fillId="0" borderId="66" xfId="8" applyFont="1" applyBorder="1"/>
    <xf numFmtId="0" fontId="145" fillId="0" borderId="67" xfId="8" applyFont="1" applyBorder="1"/>
    <xf numFmtId="0" fontId="145" fillId="0" borderId="0" xfId="8" applyFont="1"/>
    <xf numFmtId="0" fontId="145" fillId="0" borderId="68" xfId="8" applyFont="1" applyBorder="1"/>
    <xf numFmtId="0" fontId="145" fillId="0" borderId="69" xfId="8" applyFont="1" applyBorder="1"/>
    <xf numFmtId="0" fontId="145" fillId="0" borderId="70" xfId="8" applyFont="1" applyBorder="1"/>
    <xf numFmtId="0" fontId="145" fillId="0" borderId="71" xfId="8" applyFont="1" applyBorder="1"/>
    <xf numFmtId="0" fontId="9" fillId="53" borderId="34" xfId="0" applyFont="1" applyFill="1" applyBorder="1" applyAlignment="1">
      <alignment horizontal="center" vertical="center"/>
    </xf>
    <xf numFmtId="0" fontId="72" fillId="2217" borderId="60" xfId="0" applyFont="1" applyFill="1" applyBorder="1" applyAlignment="1">
      <alignment horizontal="left" vertical="center" wrapText="1"/>
    </xf>
    <xf numFmtId="0" fontId="146" fillId="2471" borderId="34" xfId="0" applyFont="1" applyFill="1" applyBorder="1" applyAlignment="1">
      <alignment horizontal="center" vertical="center"/>
    </xf>
    <xf numFmtId="8" fontId="12" fillId="2453" borderId="0" xfId="0" applyNumberFormat="1" applyFont="1" applyFill="1" applyAlignment="1">
      <alignment horizontal="right" vertical="center" wrapText="1"/>
    </xf>
    <xf numFmtId="0" fontId="94" fillId="2352" borderId="0" xfId="0" applyFont="1" applyFill="1" applyAlignment="1">
      <alignment horizontal="center" vertical="center" wrapText="1"/>
    </xf>
    <xf numFmtId="0" fontId="8" fillId="88" borderId="60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center"/>
    </xf>
    <xf numFmtId="2" fontId="0" fillId="2219" borderId="60" xfId="0" applyNumberFormat="1" applyFill="1" applyBorder="1" applyAlignment="1">
      <alignment horizontal="right"/>
    </xf>
    <xf numFmtId="2" fontId="0" fillId="2220" borderId="60" xfId="0" applyNumberFormat="1" applyFill="1" applyBorder="1" applyAlignment="1">
      <alignment horizontal="right"/>
    </xf>
    <xf numFmtId="2" fontId="75" fillId="2221" borderId="60" xfId="0" applyNumberFormat="1" applyFont="1" applyFill="1" applyBorder="1" applyAlignment="1">
      <alignment horizontal="right" wrapText="1"/>
    </xf>
    <xf numFmtId="2" fontId="75" fillId="2222" borderId="60" xfId="0" applyNumberFormat="1" applyFont="1" applyFill="1" applyBorder="1" applyAlignment="1">
      <alignment horizontal="right" wrapText="1"/>
    </xf>
    <xf numFmtId="0" fontId="147" fillId="0" borderId="0" xfId="0" applyFont="1"/>
    <xf numFmtId="0" fontId="122" fillId="0" borderId="0" xfId="0" applyFont="1"/>
    <xf numFmtId="0" fontId="148" fillId="0" borderId="0" xfId="0" applyFont="1"/>
    <xf numFmtId="0" fontId="148" fillId="0" borderId="0" xfId="0" applyFont="1" applyAlignment="1">
      <alignment horizontal="right"/>
    </xf>
    <xf numFmtId="177" fontId="148" fillId="0" borderId="0" xfId="0" applyNumberFormat="1" applyFont="1"/>
    <xf numFmtId="0" fontId="149" fillId="0" borderId="0" xfId="0" applyFont="1" applyAlignment="1">
      <alignment horizontal="right"/>
    </xf>
    <xf numFmtId="177" fontId="149" fillId="0" borderId="0" xfId="0" applyNumberFormat="1" applyFont="1"/>
    <xf numFmtId="0" fontId="147" fillId="2222" borderId="51" xfId="0" applyFont="1" applyFill="1" applyBorder="1" applyAlignment="1">
      <alignment horizontal="center"/>
    </xf>
    <xf numFmtId="0" fontId="150" fillId="2222" borderId="51" xfId="0" applyFont="1" applyFill="1" applyBorder="1" applyAlignment="1">
      <alignment horizontal="center"/>
    </xf>
    <xf numFmtId="0" fontId="150" fillId="2222" borderId="51" xfId="0" applyFont="1" applyFill="1" applyBorder="1"/>
    <xf numFmtId="0" fontId="124" fillId="2222" borderId="51" xfId="0" applyFont="1" applyFill="1" applyBorder="1" applyAlignment="1">
      <alignment horizontal="center"/>
    </xf>
    <xf numFmtId="0" fontId="151" fillId="2222" borderId="51" xfId="0" applyFont="1" applyFill="1" applyBorder="1"/>
    <xf numFmtId="0" fontId="147" fillId="2222" borderId="58" xfId="0" applyFont="1" applyFill="1" applyBorder="1" applyAlignment="1">
      <alignment horizontal="center"/>
    </xf>
    <xf numFmtId="9" fontId="150" fillId="2222" borderId="58" xfId="0" quotePrefix="1" applyNumberFormat="1" applyFont="1" applyFill="1" applyBorder="1" applyAlignment="1">
      <alignment horizontal="center"/>
    </xf>
    <xf numFmtId="0" fontId="150" fillId="2222" borderId="58" xfId="0" applyFont="1" applyFill="1" applyBorder="1" applyAlignment="1">
      <alignment horizontal="center"/>
    </xf>
    <xf numFmtId="0" fontId="150" fillId="2222" borderId="58" xfId="0" applyFont="1" applyFill="1" applyBorder="1"/>
    <xf numFmtId="0" fontId="124" fillId="2222" borderId="58" xfId="0" applyFont="1" applyFill="1" applyBorder="1" applyAlignment="1">
      <alignment horizontal="center" wrapText="1"/>
    </xf>
    <xf numFmtId="0" fontId="152" fillId="2222" borderId="58" xfId="0" applyFont="1" applyFill="1" applyBorder="1" applyAlignment="1">
      <alignment horizontal="center"/>
    </xf>
    <xf numFmtId="0" fontId="153" fillId="0" borderId="54" xfId="0" applyFont="1" applyBorder="1" applyAlignment="1">
      <alignment horizontal="center"/>
    </xf>
    <xf numFmtId="0" fontId="155" fillId="0" borderId="54" xfId="0" applyFont="1" applyBorder="1"/>
    <xf numFmtId="169" fontId="155" fillId="2212" borderId="54" xfId="0" applyNumberFormat="1" applyFont="1" applyFill="1" applyBorder="1" applyAlignment="1">
      <alignment horizontal="center"/>
    </xf>
    <xf numFmtId="2" fontId="155" fillId="2212" borderId="52" xfId="0" applyNumberFormat="1" applyFont="1" applyFill="1" applyBorder="1" applyAlignment="1">
      <alignment horizontal="center"/>
    </xf>
    <xf numFmtId="2" fontId="155" fillId="0" borderId="52" xfId="0" applyNumberFormat="1" applyFont="1" applyBorder="1" applyAlignment="1">
      <alignment horizontal="center"/>
    </xf>
    <xf numFmtId="2" fontId="155" fillId="0" borderId="72" xfId="0" applyNumberFormat="1" applyFont="1" applyBorder="1" applyAlignment="1">
      <alignment horizontal="center"/>
    </xf>
    <xf numFmtId="43" fontId="155" fillId="0" borderId="52" xfId="0" applyNumberFormat="1" applyFont="1" applyBorder="1"/>
    <xf numFmtId="0" fontId="155" fillId="0" borderId="73" xfId="0" quotePrefix="1" applyFont="1" applyBorder="1" applyAlignment="1">
      <alignment horizontal="center"/>
    </xf>
    <xf numFmtId="169" fontId="155" fillId="0" borderId="74" xfId="0" applyNumberFormat="1" applyFont="1" applyBorder="1" applyAlignment="1">
      <alignment horizontal="center"/>
    </xf>
    <xf numFmtId="2" fontId="155" fillId="0" borderId="54" xfId="0" applyNumberFormat="1" applyFont="1" applyBorder="1" applyAlignment="1">
      <alignment horizontal="center"/>
    </xf>
    <xf numFmtId="10" fontId="155" fillId="0" borderId="72" xfId="0" applyNumberFormat="1" applyFont="1" applyBorder="1" applyAlignment="1">
      <alignment horizontal="center"/>
    </xf>
    <xf numFmtId="2" fontId="155" fillId="0" borderId="75" xfId="0" applyNumberFormat="1" applyFont="1" applyBorder="1" applyAlignment="1">
      <alignment horizontal="center"/>
    </xf>
    <xf numFmtId="2" fontId="147" fillId="88" borderId="74" xfId="0" applyNumberFormat="1" applyFont="1" applyFill="1" applyBorder="1" applyAlignment="1">
      <alignment horizontal="center"/>
    </xf>
    <xf numFmtId="10" fontId="155" fillId="0" borderId="52" xfId="211" applyNumberFormat="1" applyFont="1" applyBorder="1" applyAlignment="1">
      <alignment horizontal="center"/>
    </xf>
    <xf numFmtId="0" fontId="156" fillId="0" borderId="0" xfId="0" applyFont="1"/>
    <xf numFmtId="2" fontId="156" fillId="0" borderId="0" xfId="0" applyNumberFormat="1" applyFont="1"/>
    <xf numFmtId="2" fontId="85" fillId="0" borderId="0" xfId="0" applyNumberFormat="1" applyFont="1"/>
    <xf numFmtId="0" fontId="85" fillId="0" borderId="0" xfId="0" applyFont="1"/>
    <xf numFmtId="0" fontId="147" fillId="2454" borderId="55" xfId="0" applyFont="1" applyFill="1" applyBorder="1"/>
    <xf numFmtId="10" fontId="155" fillId="0" borderId="54" xfId="211" quotePrefix="1" applyNumberFormat="1" applyFont="1" applyBorder="1" applyAlignment="1">
      <alignment horizontal="right"/>
    </xf>
    <xf numFmtId="0" fontId="157" fillId="0" borderId="54" xfId="0" applyFont="1" applyBorder="1"/>
    <xf numFmtId="2" fontId="147" fillId="0" borderId="76" xfId="0" applyNumberFormat="1" applyFont="1" applyBorder="1"/>
    <xf numFmtId="43" fontId="155" fillId="0" borderId="54" xfId="0" applyNumberFormat="1" applyFont="1" applyBorder="1"/>
    <xf numFmtId="0" fontId="147" fillId="2212" borderId="55" xfId="0" applyFont="1" applyFill="1" applyBorder="1"/>
    <xf numFmtId="10" fontId="155" fillId="0" borderId="76" xfId="0" applyNumberFormat="1" applyFont="1" applyBorder="1" applyAlignment="1">
      <alignment horizontal="center"/>
    </xf>
    <xf numFmtId="2" fontId="147" fillId="2212" borderId="76" xfId="0" applyNumberFormat="1" applyFont="1" applyFill="1" applyBorder="1"/>
    <xf numFmtId="9" fontId="155" fillId="0" borderId="75" xfId="0" applyNumberFormat="1" applyFont="1" applyBorder="1" applyAlignment="1">
      <alignment horizontal="center"/>
    </xf>
    <xf numFmtId="169" fontId="155" fillId="0" borderId="75" xfId="0" applyNumberFormat="1" applyFont="1" applyBorder="1" applyAlignment="1">
      <alignment horizontal="center"/>
    </xf>
    <xf numFmtId="10" fontId="155" fillId="0" borderId="54" xfId="211" applyNumberFormat="1" applyFont="1" applyBorder="1" applyAlignment="1">
      <alignment horizontal="center"/>
    </xf>
    <xf numFmtId="0" fontId="158" fillId="0" borderId="54" xfId="0" applyFont="1" applyBorder="1" applyAlignment="1">
      <alignment horizontal="center"/>
    </xf>
    <xf numFmtId="0" fontId="158" fillId="2212" borderId="54" xfId="0" applyFont="1" applyFill="1" applyBorder="1" applyAlignment="1">
      <alignment horizontal="left" vertical="center"/>
    </xf>
    <xf numFmtId="0" fontId="155" fillId="0" borderId="55" xfId="0" applyFont="1" applyBorder="1"/>
    <xf numFmtId="0" fontId="155" fillId="2212" borderId="56" xfId="0" applyFont="1" applyFill="1" applyBorder="1"/>
    <xf numFmtId="0" fontId="155" fillId="2212" borderId="55" xfId="0" applyFont="1" applyFill="1" applyBorder="1"/>
    <xf numFmtId="2" fontId="155" fillId="2212" borderId="55" xfId="0" applyNumberFormat="1" applyFont="1" applyFill="1" applyBorder="1"/>
    <xf numFmtId="178" fontId="155" fillId="0" borderId="55" xfId="0" applyNumberFormat="1" applyFont="1" applyBorder="1"/>
    <xf numFmtId="0" fontId="155" fillId="88" borderId="55" xfId="0" applyFont="1" applyFill="1" applyBorder="1"/>
    <xf numFmtId="0" fontId="155" fillId="88" borderId="56" xfId="0" applyFont="1" applyFill="1" applyBorder="1"/>
    <xf numFmtId="0" fontId="158" fillId="0" borderId="55" xfId="0" applyFont="1" applyBorder="1" applyAlignment="1">
      <alignment horizontal="center"/>
    </xf>
    <xf numFmtId="0" fontId="158" fillId="2212" borderId="55" xfId="0" applyFont="1" applyFill="1" applyBorder="1" applyAlignment="1">
      <alignment vertical="center"/>
    </xf>
    <xf numFmtId="0" fontId="155" fillId="0" borderId="57" xfId="0" applyFont="1" applyBorder="1"/>
    <xf numFmtId="169" fontId="155" fillId="0" borderId="57" xfId="0" applyNumberFormat="1" applyFont="1" applyBorder="1" applyAlignment="1">
      <alignment horizontal="center"/>
    </xf>
    <xf numFmtId="2" fontId="159" fillId="0" borderId="57" xfId="0" applyNumberFormat="1" applyFont="1" applyBorder="1" applyAlignment="1">
      <alignment horizontal="center"/>
    </xf>
    <xf numFmtId="2" fontId="155" fillId="0" borderId="57" xfId="0" applyNumberFormat="1" applyFont="1" applyBorder="1" applyAlignment="1">
      <alignment horizontal="center"/>
    </xf>
    <xf numFmtId="2" fontId="147" fillId="0" borderId="57" xfId="0" applyNumberFormat="1" applyFont="1" applyBorder="1"/>
    <xf numFmtId="43" fontId="155" fillId="0" borderId="57" xfId="0" applyNumberFormat="1" applyFont="1" applyBorder="1"/>
    <xf numFmtId="10" fontId="155" fillId="0" borderId="57" xfId="0" applyNumberFormat="1" applyFont="1" applyBorder="1" applyAlignment="1">
      <alignment horizontal="center"/>
    </xf>
    <xf numFmtId="2" fontId="147" fillId="2212" borderId="57" xfId="0" applyNumberFormat="1" applyFont="1" applyFill="1" applyBorder="1"/>
    <xf numFmtId="9" fontId="155" fillId="2212" borderId="57" xfId="0" applyNumberFormat="1" applyFont="1" applyFill="1" applyBorder="1" applyAlignment="1">
      <alignment horizontal="center"/>
    </xf>
    <xf numFmtId="10" fontId="155" fillId="0" borderId="57" xfId="211" applyNumberFormat="1" applyFont="1" applyBorder="1" applyAlignment="1">
      <alignment horizontal="center"/>
    </xf>
    <xf numFmtId="0" fontId="155" fillId="0" borderId="52" xfId="0" applyFont="1" applyBorder="1"/>
    <xf numFmtId="169" fontId="155" fillId="2212" borderId="52" xfId="0" applyNumberFormat="1" applyFont="1" applyFill="1" applyBorder="1" applyAlignment="1">
      <alignment horizontal="center"/>
    </xf>
    <xf numFmtId="0" fontId="154" fillId="0" borderId="51" xfId="0" applyFont="1" applyBorder="1" applyAlignment="1">
      <alignment vertical="center" wrapText="1"/>
    </xf>
    <xf numFmtId="0" fontId="155" fillId="0" borderId="77" xfId="0" quotePrefix="1" applyFont="1" applyBorder="1" applyAlignment="1">
      <alignment horizontal="center"/>
    </xf>
    <xf numFmtId="2" fontId="147" fillId="88" borderId="75" xfId="0" applyNumberFormat="1" applyFont="1" applyFill="1" applyBorder="1" applyAlignment="1">
      <alignment horizontal="center"/>
    </xf>
    <xf numFmtId="0" fontId="156" fillId="0" borderId="76" xfId="0" applyFont="1" applyBorder="1"/>
    <xf numFmtId="2" fontId="156" fillId="0" borderId="76" xfId="0" applyNumberFormat="1" applyFont="1" applyBorder="1"/>
    <xf numFmtId="2" fontId="85" fillId="0" borderId="76" xfId="0" applyNumberFormat="1" applyFont="1" applyBorder="1"/>
    <xf numFmtId="0" fontId="85" fillId="0" borderId="78" xfId="0" applyFont="1" applyBorder="1"/>
    <xf numFmtId="0" fontId="103" fillId="0" borderId="54" xfId="0" applyFont="1" applyBorder="1" applyAlignment="1">
      <alignment vertical="center" wrapText="1"/>
    </xf>
    <xf numFmtId="10" fontId="85" fillId="0" borderId="0" xfId="211" applyNumberFormat="1" applyFont="1"/>
    <xf numFmtId="10" fontId="160" fillId="0" borderId="55" xfId="211" quotePrefix="1" applyNumberFormat="1" applyFont="1" applyBorder="1" applyAlignment="1">
      <alignment horizontal="right"/>
    </xf>
    <xf numFmtId="0" fontId="161" fillId="0" borderId="55" xfId="0" applyFont="1" applyBorder="1"/>
    <xf numFmtId="0" fontId="147" fillId="2212" borderId="77" xfId="0" applyFont="1" applyFill="1" applyBorder="1"/>
    <xf numFmtId="0" fontId="158" fillId="0" borderId="54" xfId="0" applyFont="1" applyBorder="1"/>
    <xf numFmtId="169" fontId="160" fillId="2212" borderId="54" xfId="0" applyNumberFormat="1" applyFont="1" applyFill="1" applyBorder="1" applyAlignment="1">
      <alignment horizontal="center"/>
    </xf>
    <xf numFmtId="2" fontId="162" fillId="2212" borderId="54" xfId="0" applyNumberFormat="1" applyFont="1" applyFill="1" applyBorder="1" applyAlignment="1">
      <alignment horizontal="center"/>
    </xf>
    <xf numFmtId="2" fontId="162" fillId="0" borderId="76" xfId="0" applyNumberFormat="1" applyFont="1" applyBorder="1" applyAlignment="1">
      <alignment horizontal="center"/>
    </xf>
    <xf numFmtId="2" fontId="147" fillId="2212" borderId="75" xfId="0" applyNumberFormat="1" applyFont="1" applyFill="1" applyBorder="1" applyAlignment="1">
      <alignment horizontal="center"/>
    </xf>
    <xf numFmtId="10" fontId="160" fillId="0" borderId="54" xfId="211" quotePrefix="1" applyNumberFormat="1" applyFont="1" applyBorder="1" applyAlignment="1">
      <alignment horizontal="right"/>
    </xf>
    <xf numFmtId="0" fontId="158" fillId="2212" borderId="57" xfId="0" applyFont="1" applyFill="1" applyBorder="1" applyAlignment="1">
      <alignment vertical="center"/>
    </xf>
    <xf numFmtId="0" fontId="155" fillId="2212" borderId="79" xfId="0" applyFont="1" applyFill="1" applyBorder="1"/>
    <xf numFmtId="0" fontId="160" fillId="2212" borderId="79" xfId="0" applyFont="1" applyFill="1" applyBorder="1"/>
    <xf numFmtId="0" fontId="155" fillId="2212" borderId="80" xfId="0" applyFont="1" applyFill="1" applyBorder="1"/>
    <xf numFmtId="0" fontId="155" fillId="2212" borderId="57" xfId="0" applyFont="1" applyFill="1" applyBorder="1"/>
    <xf numFmtId="0" fontId="158" fillId="2212" borderId="54" xfId="0" applyFont="1" applyFill="1" applyBorder="1" applyAlignment="1">
      <alignment vertical="center"/>
    </xf>
    <xf numFmtId="2" fontId="160" fillId="2212" borderId="52" xfId="0" applyNumberFormat="1" applyFont="1" applyFill="1" applyBorder="1" applyAlignment="1">
      <alignment horizontal="center"/>
    </xf>
    <xf numFmtId="2" fontId="147" fillId="0" borderId="76" xfId="0" applyNumberFormat="1" applyFont="1" applyBorder="1" applyAlignment="1">
      <alignment horizontal="center"/>
    </xf>
    <xf numFmtId="10" fontId="155" fillId="0" borderId="52" xfId="0" applyNumberFormat="1" applyFont="1" applyBorder="1" applyAlignment="1">
      <alignment horizontal="center"/>
    </xf>
    <xf numFmtId="2" fontId="147" fillId="2212" borderId="52" xfId="0" applyNumberFormat="1" applyFont="1" applyFill="1" applyBorder="1"/>
    <xf numFmtId="9" fontId="155" fillId="2212" borderId="52" xfId="0" applyNumberFormat="1" applyFont="1" applyFill="1" applyBorder="1" applyAlignment="1">
      <alignment horizontal="center"/>
    </xf>
    <xf numFmtId="169" fontId="155" fillId="0" borderId="52" xfId="0" applyNumberFormat="1" applyFont="1" applyBorder="1" applyAlignment="1">
      <alignment horizontal="center"/>
    </xf>
    <xf numFmtId="2" fontId="155" fillId="0" borderId="55" xfId="0" applyNumberFormat="1" applyFont="1" applyBorder="1" applyAlignment="1">
      <alignment horizontal="center"/>
    </xf>
    <xf numFmtId="10" fontId="155" fillId="0" borderId="55" xfId="0" applyNumberFormat="1" applyFont="1" applyBorder="1" applyAlignment="1">
      <alignment horizontal="center"/>
    </xf>
    <xf numFmtId="2" fontId="147" fillId="2212" borderId="55" xfId="0" applyNumberFormat="1" applyFont="1" applyFill="1" applyBorder="1"/>
    <xf numFmtId="9" fontId="155" fillId="2212" borderId="55" xfId="0" applyNumberFormat="1" applyFont="1" applyFill="1" applyBorder="1" applyAlignment="1">
      <alignment horizontal="center"/>
    </xf>
    <xf numFmtId="169" fontId="155" fillId="0" borderId="55" xfId="0" applyNumberFormat="1" applyFont="1" applyBorder="1" applyAlignment="1">
      <alignment horizontal="center"/>
    </xf>
    <xf numFmtId="169" fontId="160" fillId="0" borderId="56" xfId="0" applyNumberFormat="1" applyFont="1" applyBorder="1" applyAlignment="1">
      <alignment horizontal="center"/>
    </xf>
    <xf numFmtId="2" fontId="159" fillId="0" borderId="56" xfId="0" applyNumberFormat="1" applyFont="1" applyBorder="1" applyAlignment="1">
      <alignment horizontal="center"/>
    </xf>
    <xf numFmtId="2" fontId="147" fillId="0" borderId="55" xfId="0" applyNumberFormat="1" applyFont="1" applyBorder="1"/>
    <xf numFmtId="43" fontId="155" fillId="0" borderId="55" xfId="0" applyNumberFormat="1" applyFont="1" applyBorder="1"/>
    <xf numFmtId="2" fontId="155" fillId="2212" borderId="55" xfId="0" applyNumberFormat="1" applyFont="1" applyFill="1" applyBorder="1" applyAlignment="1">
      <alignment horizontal="center"/>
    </xf>
    <xf numFmtId="2" fontId="155" fillId="0" borderId="56" xfId="0" applyNumberFormat="1" applyFont="1" applyBorder="1" applyAlignment="1">
      <alignment horizontal="center"/>
    </xf>
    <xf numFmtId="2" fontId="147" fillId="0" borderId="56" xfId="0" applyNumberFormat="1" applyFont="1" applyBorder="1"/>
    <xf numFmtId="43" fontId="155" fillId="0" borderId="56" xfId="0" applyNumberFormat="1" applyFont="1" applyBorder="1"/>
    <xf numFmtId="0" fontId="155" fillId="0" borderId="56" xfId="0" applyFont="1" applyBorder="1"/>
    <xf numFmtId="169" fontId="160" fillId="0" borderId="57" xfId="0" applyNumberFormat="1" applyFont="1" applyBorder="1" applyAlignment="1">
      <alignment horizontal="center"/>
    </xf>
    <xf numFmtId="2" fontId="155" fillId="2472" borderId="54" xfId="0" applyNumberFormat="1" applyFont="1" applyFill="1" applyBorder="1" applyAlignment="1">
      <alignment horizontal="center"/>
    </xf>
    <xf numFmtId="169" fontId="160" fillId="0" borderId="55" xfId="0" applyNumberFormat="1" applyFont="1" applyBorder="1" applyAlignment="1">
      <alignment horizontal="center"/>
    </xf>
    <xf numFmtId="2" fontId="159" fillId="0" borderId="55" xfId="0" applyNumberFormat="1" applyFont="1" applyBorder="1" applyAlignment="1">
      <alignment horizontal="center"/>
    </xf>
    <xf numFmtId="0" fontId="152" fillId="0" borderId="58" xfId="0" applyFont="1" applyBorder="1" applyAlignment="1">
      <alignment horizontal="center"/>
    </xf>
    <xf numFmtId="0" fontId="163" fillId="0" borderId="58" xfId="0" applyFont="1" applyBorder="1" applyAlignment="1">
      <alignment horizontal="left" vertical="center"/>
    </xf>
    <xf numFmtId="0" fontId="152" fillId="0" borderId="58" xfId="0" applyFont="1" applyBorder="1"/>
    <xf numFmtId="169" fontId="152" fillId="0" borderId="58" xfId="0" applyNumberFormat="1" applyFont="1" applyBorder="1"/>
    <xf numFmtId="2" fontId="152" fillId="0" borderId="58" xfId="0" applyNumberFormat="1" applyFont="1" applyBorder="1" applyAlignment="1">
      <alignment horizontal="center"/>
    </xf>
    <xf numFmtId="2" fontId="150" fillId="0" borderId="58" xfId="0" applyNumberFormat="1" applyFont="1" applyBorder="1"/>
    <xf numFmtId="43" fontId="152" fillId="0" borderId="58" xfId="0" applyNumberFormat="1" applyFont="1" applyBorder="1"/>
    <xf numFmtId="2" fontId="164" fillId="0" borderId="58" xfId="0" applyNumberFormat="1" applyFont="1" applyBorder="1" applyAlignment="1">
      <alignment horizontal="center"/>
    </xf>
    <xf numFmtId="2" fontId="150" fillId="0" borderId="58" xfId="0" applyNumberFormat="1" applyFont="1" applyBorder="1" applyAlignment="1">
      <alignment horizontal="center"/>
    </xf>
    <xf numFmtId="179" fontId="148" fillId="0" borderId="58" xfId="212" applyFont="1" applyBorder="1" applyAlignment="1">
      <alignment horizontal="center"/>
    </xf>
    <xf numFmtId="2" fontId="148" fillId="0" borderId="58" xfId="0" applyNumberFormat="1" applyFont="1" applyBorder="1" applyAlignment="1">
      <alignment horizontal="center"/>
    </xf>
    <xf numFmtId="169" fontId="152" fillId="0" borderId="58" xfId="0" applyNumberFormat="1" applyFont="1" applyBorder="1" applyAlignment="1">
      <alignment horizontal="center"/>
    </xf>
    <xf numFmtId="10" fontId="152" fillId="0" borderId="58" xfId="211" applyNumberFormat="1" applyFont="1" applyBorder="1" applyAlignment="1">
      <alignment horizontal="center"/>
    </xf>
    <xf numFmtId="0" fontId="147" fillId="0" borderId="58" xfId="0" applyFont="1" applyBorder="1"/>
    <xf numFmtId="2" fontId="150" fillId="0" borderId="33" xfId="0" applyNumberFormat="1" applyFont="1" applyBorder="1"/>
    <xf numFmtId="10" fontId="152" fillId="0" borderId="34" xfId="211" applyNumberFormat="1" applyFont="1" applyBorder="1"/>
    <xf numFmtId="2" fontId="152" fillId="0" borderId="32" xfId="0" applyNumberFormat="1" applyFont="1" applyBorder="1" applyAlignment="1">
      <alignment horizontal="center"/>
    </xf>
    <xf numFmtId="2" fontId="150" fillId="0" borderId="33" xfId="0" applyNumberFormat="1" applyFont="1" applyBorder="1" applyAlignment="1">
      <alignment horizontal="center"/>
    </xf>
    <xf numFmtId="43" fontId="148" fillId="0" borderId="32" xfId="212" applyNumberFormat="1" applyFont="1" applyBorder="1" applyAlignment="1">
      <alignment horizontal="center"/>
    </xf>
    <xf numFmtId="2" fontId="148" fillId="0" borderId="32" xfId="0" applyNumberFormat="1" applyFont="1" applyBorder="1" applyAlignment="1">
      <alignment horizontal="center"/>
    </xf>
    <xf numFmtId="169" fontId="152" fillId="0" borderId="32" xfId="0" applyNumberFormat="1" applyFont="1" applyBorder="1" applyAlignment="1">
      <alignment horizontal="center"/>
    </xf>
    <xf numFmtId="0" fontId="152" fillId="0" borderId="0" xfId="0" applyFont="1"/>
    <xf numFmtId="169" fontId="152" fillId="0" borderId="0" xfId="0" applyNumberFormat="1" applyFont="1" applyAlignment="1">
      <alignment horizontal="center"/>
    </xf>
    <xf numFmtId="2" fontId="152" fillId="0" borderId="0" xfId="0" applyNumberFormat="1" applyFont="1" applyAlignment="1">
      <alignment horizontal="center"/>
    </xf>
    <xf numFmtId="2" fontId="150" fillId="0" borderId="0" xfId="0" applyNumberFormat="1" applyFont="1"/>
    <xf numFmtId="43" fontId="152" fillId="0" borderId="0" xfId="0" applyNumberFormat="1" applyFont="1"/>
    <xf numFmtId="10" fontId="152" fillId="0" borderId="0" xfId="211" applyNumberFormat="1" applyFont="1"/>
    <xf numFmtId="2" fontId="164" fillId="0" borderId="0" xfId="0" applyNumberFormat="1" applyFont="1" applyAlignment="1">
      <alignment horizontal="center"/>
    </xf>
    <xf numFmtId="2" fontId="150" fillId="0" borderId="0" xfId="0" applyNumberFormat="1" applyFont="1" applyAlignment="1">
      <alignment horizontal="center"/>
    </xf>
    <xf numFmtId="43" fontId="148" fillId="0" borderId="0" xfId="212" applyNumberFormat="1" applyFont="1" applyAlignment="1">
      <alignment horizontal="center"/>
    </xf>
    <xf numFmtId="2" fontId="148" fillId="0" borderId="0" xfId="0" applyNumberFormat="1" applyFont="1" applyAlignment="1">
      <alignment horizontal="center"/>
    </xf>
    <xf numFmtId="10" fontId="152" fillId="0" borderId="0" xfId="211" applyNumberFormat="1" applyFont="1" applyAlignment="1">
      <alignment horizontal="center"/>
    </xf>
    <xf numFmtId="0" fontId="150" fillId="0" borderId="0" xfId="0" applyFont="1"/>
    <xf numFmtId="169" fontId="152" fillId="0" borderId="0" xfId="0" applyNumberFormat="1" applyFont="1" applyAlignment="1">
      <alignment horizontal="left"/>
    </xf>
    <xf numFmtId="169" fontId="150" fillId="2212" borderId="0" xfId="0" applyNumberFormat="1" applyFont="1" applyFill="1" applyAlignment="1">
      <alignment horizontal="center"/>
    </xf>
    <xf numFmtId="43" fontId="148" fillId="0" borderId="0" xfId="0" applyNumberFormat="1" applyFont="1" applyAlignment="1">
      <alignment horizontal="center"/>
    </xf>
    <xf numFmtId="0" fontId="165" fillId="2222" borderId="81" xfId="0" applyFont="1" applyFill="1" applyBorder="1" applyAlignment="1">
      <alignment horizontal="center"/>
    </xf>
    <xf numFmtId="0" fontId="165" fillId="2222" borderId="81" xfId="0" applyFont="1" applyFill="1" applyBorder="1" applyAlignment="1">
      <alignment horizontal="center" vertical="center" wrapText="1"/>
    </xf>
    <xf numFmtId="0" fontId="152" fillId="0" borderId="55" xfId="0" applyFont="1" applyBorder="1"/>
    <xf numFmtId="0" fontId="152" fillId="2212" borderId="82" xfId="0" applyFont="1" applyFill="1" applyBorder="1"/>
    <xf numFmtId="171" fontId="152" fillId="2212" borderId="83" xfId="0" applyNumberFormat="1" applyFont="1" applyFill="1" applyBorder="1"/>
    <xf numFmtId="171" fontId="152" fillId="2212" borderId="84" xfId="0" applyNumberFormat="1" applyFont="1" applyFill="1" applyBorder="1"/>
    <xf numFmtId="171" fontId="152" fillId="2212" borderId="55" xfId="0" applyNumberFormat="1" applyFont="1" applyFill="1" applyBorder="1"/>
    <xf numFmtId="180" fontId="152" fillId="2212" borderId="55" xfId="0" applyNumberFormat="1" applyFont="1" applyFill="1" applyBorder="1"/>
    <xf numFmtId="181" fontId="152" fillId="2222" borderId="55" xfId="0" applyNumberFormat="1" applyFont="1" applyFill="1" applyBorder="1"/>
    <xf numFmtId="181" fontId="152" fillId="2212" borderId="55" xfId="0" applyNumberFormat="1" applyFont="1" applyFill="1" applyBorder="1"/>
    <xf numFmtId="0" fontId="150" fillId="0" borderId="0" xfId="0" applyFont="1" applyAlignment="1">
      <alignment horizontal="center" vertical="center" wrapText="1"/>
    </xf>
    <xf numFmtId="0" fontId="152" fillId="0" borderId="82" xfId="0" applyFont="1" applyBorder="1"/>
    <xf numFmtId="171" fontId="152" fillId="0" borderId="83" xfId="0" applyNumberFormat="1" applyFont="1" applyBorder="1"/>
    <xf numFmtId="171" fontId="152" fillId="0" borderId="84" xfId="0" applyNumberFormat="1" applyFont="1" applyBorder="1"/>
    <xf numFmtId="182" fontId="152" fillId="0" borderId="55" xfId="0" applyNumberFormat="1" applyFont="1" applyBorder="1"/>
    <xf numFmtId="181" fontId="152" fillId="0" borderId="55" xfId="0" applyNumberFormat="1" applyFont="1" applyBorder="1" applyAlignment="1">
      <alignment horizontal="left"/>
    </xf>
    <xf numFmtId="181" fontId="152" fillId="0" borderId="0" xfId="0" applyNumberFormat="1" applyFont="1"/>
    <xf numFmtId="182" fontId="152" fillId="2212" borderId="55" xfId="0" applyNumberFormat="1" applyFont="1" applyFill="1" applyBorder="1"/>
    <xf numFmtId="181" fontId="166" fillId="2222" borderId="55" xfId="0" applyNumberFormat="1" applyFont="1" applyFill="1" applyBorder="1"/>
    <xf numFmtId="181" fontId="166" fillId="2212" borderId="55" xfId="0" applyNumberFormat="1" applyFont="1" applyFill="1" applyBorder="1" applyAlignment="1">
      <alignment horizontal="left"/>
    </xf>
    <xf numFmtId="171" fontId="152" fillId="0" borderId="55" xfId="0" applyNumberFormat="1" applyFont="1" applyBorder="1"/>
    <xf numFmtId="0" fontId="152" fillId="88" borderId="82" xfId="0" applyFont="1" applyFill="1" applyBorder="1"/>
    <xf numFmtId="181" fontId="152" fillId="0" borderId="55" xfId="0" applyNumberFormat="1" applyFont="1" applyBorder="1"/>
    <xf numFmtId="181" fontId="167" fillId="2212" borderId="55" xfId="0" applyNumberFormat="1" applyFont="1" applyFill="1" applyBorder="1"/>
    <xf numFmtId="0" fontId="152" fillId="0" borderId="85" xfId="0" applyFont="1" applyBorder="1"/>
    <xf numFmtId="171" fontId="152" fillId="0" borderId="86" xfId="0" applyNumberFormat="1" applyFont="1" applyBorder="1"/>
    <xf numFmtId="171" fontId="152" fillId="0" borderId="87" xfId="0" applyNumberFormat="1" applyFont="1" applyBorder="1"/>
    <xf numFmtId="181" fontId="168" fillId="0" borderId="55" xfId="0" applyNumberFormat="1" applyFont="1" applyBorder="1"/>
    <xf numFmtId="181" fontId="168" fillId="0" borderId="56" xfId="0" applyNumberFormat="1" applyFont="1" applyBorder="1"/>
    <xf numFmtId="0" fontId="169" fillId="0" borderId="85" xfId="0" applyFont="1" applyBorder="1"/>
    <xf numFmtId="171" fontId="169" fillId="0" borderId="86" xfId="0" applyNumberFormat="1" applyFont="1" applyBorder="1"/>
    <xf numFmtId="171" fontId="169" fillId="0" borderId="87" xfId="0" applyNumberFormat="1" applyFont="1" applyBorder="1"/>
    <xf numFmtId="171" fontId="152" fillId="0" borderId="56" xfId="0" applyNumberFormat="1" applyFont="1" applyBorder="1"/>
    <xf numFmtId="180" fontId="152" fillId="2212" borderId="56" xfId="0" applyNumberFormat="1" applyFont="1" applyFill="1" applyBorder="1"/>
    <xf numFmtId="181" fontId="152" fillId="2222" borderId="56" xfId="0" applyNumberFormat="1" applyFont="1" applyFill="1" applyBorder="1"/>
    <xf numFmtId="0" fontId="152" fillId="0" borderId="56" xfId="0" applyFont="1" applyBorder="1"/>
    <xf numFmtId="0" fontId="152" fillId="0" borderId="31" xfId="0" applyFont="1" applyBorder="1"/>
    <xf numFmtId="0" fontId="152" fillId="0" borderId="57" xfId="0" applyFont="1" applyBorder="1"/>
    <xf numFmtId="0" fontId="152" fillId="0" borderId="88" xfId="0" applyFont="1" applyBorder="1"/>
    <xf numFmtId="0" fontId="152" fillId="0" borderId="89" xfId="0" applyFont="1" applyBorder="1"/>
    <xf numFmtId="0" fontId="152" fillId="0" borderId="90" xfId="0" applyFont="1" applyBorder="1"/>
    <xf numFmtId="169" fontId="152" fillId="0" borderId="57" xfId="0" applyNumberFormat="1" applyFont="1" applyBorder="1"/>
    <xf numFmtId="0" fontId="150" fillId="0" borderId="57" xfId="0" applyFont="1" applyBorder="1"/>
    <xf numFmtId="39" fontId="150" fillId="2222" borderId="57" xfId="0" applyNumberFormat="1" applyFont="1" applyFill="1" applyBorder="1"/>
    <xf numFmtId="43" fontId="150" fillId="0" borderId="57" xfId="0" applyNumberFormat="1" applyFont="1" applyBorder="1"/>
    <xf numFmtId="0" fontId="170" fillId="0" borderId="0" xfId="0" applyFont="1"/>
    <xf numFmtId="43" fontId="150" fillId="0" borderId="0" xfId="0" applyNumberFormat="1" applyFont="1"/>
    <xf numFmtId="169" fontId="155" fillId="0" borderId="54" xfId="0" applyNumberFormat="1" applyFont="1" applyBorder="1" applyAlignment="1">
      <alignment horizontal="center"/>
    </xf>
    <xf numFmtId="2" fontId="160" fillId="0" borderId="52" xfId="0" applyNumberFormat="1" applyFont="1" applyBorder="1" applyAlignment="1">
      <alignment horizontal="center"/>
    </xf>
    <xf numFmtId="0" fontId="147" fillId="0" borderId="55" xfId="0" applyFont="1" applyBorder="1"/>
    <xf numFmtId="169" fontId="155" fillId="88" borderId="54" xfId="0" applyNumberFormat="1" applyFont="1" applyFill="1" applyBorder="1" applyAlignment="1">
      <alignment horizontal="center"/>
    </xf>
    <xf numFmtId="0" fontId="123" fillId="2473" borderId="52" xfId="0" applyFont="1" applyFill="1" applyBorder="1" applyAlignment="1">
      <alignment vertical="center" wrapText="1"/>
    </xf>
    <xf numFmtId="44" fontId="128" fillId="2473" borderId="55" xfId="0" applyNumberFormat="1" applyFont="1" applyFill="1" applyBorder="1" applyAlignment="1">
      <alignment horizontal="left" vertical="center" wrapText="1"/>
    </xf>
    <xf numFmtId="44" fontId="131" fillId="2228" borderId="55" xfId="0" applyNumberFormat="1" applyFont="1" applyFill="1" applyBorder="1" applyAlignment="1">
      <alignment horizontal="right" wrapText="1"/>
    </xf>
    <xf numFmtId="0" fontId="9" fillId="0" borderId="0" xfId="0" applyFont="1"/>
    <xf numFmtId="0" fontId="171" fillId="0" borderId="65" xfId="0" applyFont="1" applyBorder="1"/>
    <xf numFmtId="0" fontId="171" fillId="0" borderId="36" xfId="0" applyFont="1" applyBorder="1"/>
    <xf numFmtId="0" fontId="171" fillId="0" borderId="66" xfId="0" applyFont="1" applyBorder="1"/>
    <xf numFmtId="0" fontId="171" fillId="0" borderId="67" xfId="0" applyFont="1" applyBorder="1"/>
    <xf numFmtId="0" fontId="171" fillId="0" borderId="0" xfId="0" applyFont="1"/>
    <xf numFmtId="0" fontId="171" fillId="0" borderId="68" xfId="0" applyFont="1" applyBorder="1"/>
    <xf numFmtId="0" fontId="171" fillId="0" borderId="69" xfId="0" applyFont="1" applyBorder="1"/>
    <xf numFmtId="0" fontId="171" fillId="0" borderId="70" xfId="0" applyFont="1" applyBorder="1"/>
    <xf numFmtId="1" fontId="171" fillId="0" borderId="70" xfId="0" applyNumberFormat="1" applyFont="1" applyBorder="1"/>
    <xf numFmtId="0" fontId="145" fillId="0" borderId="36" xfId="0" applyFont="1" applyBorder="1"/>
    <xf numFmtId="0" fontId="145" fillId="0" borderId="66" xfId="0" applyFont="1" applyBorder="1"/>
    <xf numFmtId="0" fontId="145" fillId="0" borderId="0" xfId="0" applyFont="1"/>
    <xf numFmtId="0" fontId="145" fillId="0" borderId="68" xfId="0" applyFont="1" applyBorder="1"/>
    <xf numFmtId="0" fontId="145" fillId="0" borderId="60" xfId="0" applyFont="1" applyBorder="1"/>
    <xf numFmtId="1" fontId="145" fillId="0" borderId="60" xfId="0" applyNumberFormat="1" applyFont="1" applyBorder="1"/>
    <xf numFmtId="0" fontId="10" fillId="0" borderId="60" xfId="0" applyFont="1" applyBorder="1"/>
    <xf numFmtId="0" fontId="10" fillId="0" borderId="91" xfId="0" applyFont="1" applyBorder="1"/>
    <xf numFmtId="0" fontId="10" fillId="0" borderId="64" xfId="0" applyFont="1" applyBorder="1"/>
    <xf numFmtId="8" fontId="10" fillId="0" borderId="78" xfId="0" applyNumberFormat="1" applyFont="1" applyBorder="1" applyAlignment="1">
      <alignment horizontal="right" vertical="top"/>
    </xf>
    <xf numFmtId="3" fontId="10" fillId="0" borderId="78" xfId="0" applyNumberFormat="1" applyFont="1" applyBorder="1" applyAlignment="1">
      <alignment horizontal="right" vertical="top"/>
    </xf>
    <xf numFmtId="8" fontId="172" fillId="0" borderId="78" xfId="0" applyNumberFormat="1" applyFont="1" applyBorder="1" applyAlignment="1">
      <alignment horizontal="right" vertical="top"/>
    </xf>
    <xf numFmtId="0" fontId="173" fillId="0" borderId="0" xfId="0" applyFont="1"/>
    <xf numFmtId="0" fontId="174" fillId="0" borderId="65" xfId="0" applyFont="1" applyBorder="1"/>
    <xf numFmtId="0" fontId="174" fillId="0" borderId="36" xfId="0" applyFont="1" applyBorder="1"/>
    <xf numFmtId="0" fontId="174" fillId="0" borderId="66" xfId="0" applyFont="1" applyBorder="1"/>
    <xf numFmtId="0" fontId="174" fillId="0" borderId="67" xfId="0" applyFont="1" applyBorder="1"/>
    <xf numFmtId="0" fontId="174" fillId="0" borderId="0" xfId="0" applyFont="1"/>
    <xf numFmtId="0" fontId="174" fillId="0" borderId="68" xfId="0" applyFont="1" applyBorder="1"/>
    <xf numFmtId="0" fontId="174" fillId="0" borderId="69" xfId="0" applyFont="1" applyBorder="1"/>
    <xf numFmtId="0" fontId="174" fillId="0" borderId="70" xfId="0" applyFont="1" applyBorder="1"/>
    <xf numFmtId="1" fontId="174" fillId="0" borderId="70" xfId="0" applyNumberFormat="1" applyFont="1" applyBorder="1"/>
    <xf numFmtId="0" fontId="174" fillId="0" borderId="71" xfId="0" applyFont="1" applyBorder="1"/>
    <xf numFmtId="0" fontId="95" fillId="0" borderId="32" xfId="0" applyFont="1" applyBorder="1"/>
    <xf numFmtId="0" fontId="95" fillId="0" borderId="33" xfId="0" applyFont="1" applyBorder="1"/>
    <xf numFmtId="1" fontId="43" fillId="0" borderId="34" xfId="0" applyNumberFormat="1" applyFont="1" applyBorder="1"/>
    <xf numFmtId="0" fontId="43" fillId="0" borderId="34" xfId="0" applyFont="1" applyBorder="1"/>
    <xf numFmtId="0" fontId="0" fillId="2474" borderId="0" xfId="0" applyFill="1"/>
    <xf numFmtId="0" fontId="0" fillId="88" borderId="0" xfId="0" applyFill="1"/>
    <xf numFmtId="0" fontId="145" fillId="0" borderId="93" xfId="0" applyFont="1" applyBorder="1"/>
    <xf numFmtId="0" fontId="175" fillId="2474" borderId="94" xfId="0" applyFont="1" applyFill="1" applyBorder="1"/>
    <xf numFmtId="0" fontId="175" fillId="88" borderId="94" xfId="0" applyFont="1" applyFill="1" applyBorder="1"/>
    <xf numFmtId="0" fontId="145" fillId="0" borderId="95" xfId="0" applyFont="1" applyBorder="1"/>
    <xf numFmtId="0" fontId="145" fillId="0" borderId="94" xfId="0" applyFont="1" applyBorder="1"/>
    <xf numFmtId="0" fontId="175" fillId="88" borderId="95" xfId="0" applyFont="1" applyFill="1" applyBorder="1"/>
    <xf numFmtId="0" fontId="145" fillId="0" borderId="59" xfId="0" applyFont="1" applyBorder="1"/>
    <xf numFmtId="0" fontId="145" fillId="2474" borderId="60" xfId="0" applyFont="1" applyFill="1" applyBorder="1"/>
    <xf numFmtId="0" fontId="145" fillId="88" borderId="60" xfId="0" applyFont="1" applyFill="1" applyBorder="1"/>
    <xf numFmtId="0" fontId="145" fillId="0" borderId="96" xfId="0" applyFont="1" applyBorder="1"/>
    <xf numFmtId="0" fontId="145" fillId="88" borderId="96" xfId="0" applyFont="1" applyFill="1" applyBorder="1"/>
    <xf numFmtId="0" fontId="145" fillId="0" borderId="59" xfId="0" applyFont="1" applyBorder="1" applyAlignment="1">
      <alignment wrapText="1"/>
    </xf>
    <xf numFmtId="0" fontId="145" fillId="0" borderId="97" xfId="0" applyFont="1" applyBorder="1"/>
    <xf numFmtId="1" fontId="145" fillId="2474" borderId="98" xfId="0" applyNumberFormat="1" applyFont="1" applyFill="1" applyBorder="1"/>
    <xf numFmtId="1" fontId="145" fillId="88" borderId="98" xfId="0" applyNumberFormat="1" applyFont="1" applyFill="1" applyBorder="1"/>
    <xf numFmtId="0" fontId="145" fillId="0" borderId="98" xfId="0" applyFont="1" applyBorder="1"/>
    <xf numFmtId="1" fontId="145" fillId="88" borderId="99" xfId="0" applyNumberFormat="1" applyFont="1" applyFill="1" applyBorder="1"/>
    <xf numFmtId="0" fontId="145" fillId="2474" borderId="94" xfId="0" applyFont="1" applyFill="1" applyBorder="1"/>
    <xf numFmtId="0" fontId="145" fillId="88" borderId="94" xfId="0" applyFont="1" applyFill="1" applyBorder="1"/>
    <xf numFmtId="0" fontId="145" fillId="88" borderId="95" xfId="0" applyFont="1" applyFill="1" applyBorder="1"/>
    <xf numFmtId="1" fontId="145" fillId="88" borderId="60" xfId="0" applyNumberFormat="1" applyFont="1" applyFill="1" applyBorder="1"/>
    <xf numFmtId="1" fontId="145" fillId="88" borderId="96" xfId="0" applyNumberFormat="1" applyFont="1" applyFill="1" applyBorder="1"/>
    <xf numFmtId="0" fontId="145" fillId="2474" borderId="98" xfId="0" applyFont="1" applyFill="1" applyBorder="1"/>
    <xf numFmtId="0" fontId="145" fillId="88" borderId="98" xfId="0" applyFont="1" applyFill="1" applyBorder="1"/>
    <xf numFmtId="0" fontId="145" fillId="0" borderId="99" xfId="0" applyFont="1" applyBorder="1"/>
    <xf numFmtId="0" fontId="145" fillId="88" borderId="99" xfId="0" applyFont="1" applyFill="1" applyBorder="1"/>
    <xf numFmtId="0" fontId="122" fillId="0" borderId="102" xfId="213" applyFont="1" applyBorder="1" applyAlignment="1">
      <alignment vertical="center"/>
    </xf>
    <xf numFmtId="0" fontId="176" fillId="0" borderId="104" xfId="213" applyFont="1" applyBorder="1" applyAlignment="1">
      <alignment horizontal="center" vertical="center"/>
    </xf>
    <xf numFmtId="0" fontId="124" fillId="0" borderId="105" xfId="213" applyFont="1" applyBorder="1" applyAlignment="1">
      <alignment horizontal="left"/>
    </xf>
    <xf numFmtId="0" fontId="124" fillId="0" borderId="106" xfId="213" applyFont="1" applyBorder="1" applyAlignment="1">
      <alignment horizontal="left"/>
    </xf>
    <xf numFmtId="0" fontId="124" fillId="0" borderId="108" xfId="213" applyFont="1" applyBorder="1" applyAlignment="1">
      <alignment horizontal="left"/>
    </xf>
    <xf numFmtId="0" fontId="124" fillId="0" borderId="109" xfId="213" applyFont="1" applyBorder="1" applyAlignment="1">
      <alignment horizontal="left"/>
    </xf>
    <xf numFmtId="0" fontId="124" fillId="0" borderId="0" xfId="213" applyFont="1" applyAlignment="1">
      <alignment horizontal="left"/>
    </xf>
    <xf numFmtId="0" fontId="176" fillId="0" borderId="0" xfId="213" applyFont="1" applyAlignment="1">
      <alignment horizontal="center" vertical="center"/>
    </xf>
    <xf numFmtId="0" fontId="176" fillId="0" borderId="110" xfId="213" applyFont="1" applyBorder="1" applyAlignment="1">
      <alignment horizontal="center" vertical="center"/>
    </xf>
    <xf numFmtId="0" fontId="74" fillId="0" borderId="112" xfId="213" applyFont="1" applyBorder="1" applyAlignment="1">
      <alignment horizontal="center" vertical="center"/>
    </xf>
    <xf numFmtId="0" fontId="74" fillId="0" borderId="112" xfId="213" applyFont="1" applyBorder="1" applyAlignment="1">
      <alignment horizontal="center" vertical="center" wrapText="1"/>
    </xf>
    <xf numFmtId="0" fontId="74" fillId="0" borderId="113" xfId="213" applyFont="1" applyBorder="1" applyAlignment="1">
      <alignment horizontal="center" vertical="center" wrapText="1"/>
    </xf>
    <xf numFmtId="169" fontId="0" fillId="0" borderId="114" xfId="213" applyNumberFormat="1" applyFont="1" applyBorder="1" applyAlignment="1">
      <alignment horizontal="center"/>
    </xf>
    <xf numFmtId="2" fontId="0" fillId="0" borderId="114" xfId="213" applyNumberFormat="1" applyFont="1" applyBorder="1" applyAlignment="1">
      <alignment horizontal="center"/>
    </xf>
    <xf numFmtId="2" fontId="0" fillId="0" borderId="115" xfId="213" applyNumberFormat="1" applyFont="1" applyBorder="1" applyAlignment="1">
      <alignment horizontal="center"/>
    </xf>
    <xf numFmtId="0" fontId="0" fillId="0" borderId="114" xfId="213" applyFont="1" applyBorder="1" applyAlignment="1">
      <alignment horizontal="center"/>
    </xf>
    <xf numFmtId="183" fontId="0" fillId="0" borderId="114" xfId="213" applyNumberFormat="1" applyFont="1" applyBorder="1" applyAlignment="1">
      <alignment horizontal="center"/>
    </xf>
    <xf numFmtId="0" fontId="0" fillId="0" borderId="0" xfId="213" applyFont="1"/>
    <xf numFmtId="0" fontId="0" fillId="0" borderId="0" xfId="213" applyFont="1" applyAlignment="1">
      <alignment horizontal="center"/>
    </xf>
    <xf numFmtId="2" fontId="74" fillId="0" borderId="110" xfId="213" applyNumberFormat="1" applyFont="1" applyBorder="1" applyAlignment="1">
      <alignment horizontal="center"/>
    </xf>
    <xf numFmtId="0" fontId="74" fillId="0" borderId="117" xfId="213" applyFont="1" applyBorder="1" applyAlignment="1">
      <alignment horizontal="left"/>
    </xf>
    <xf numFmtId="0" fontId="74" fillId="0" borderId="0" xfId="213" applyFont="1" applyAlignment="1">
      <alignment horizontal="left"/>
    </xf>
    <xf numFmtId="0" fontId="124" fillId="0" borderId="102" xfId="213" applyFont="1" applyBorder="1" applyAlignment="1">
      <alignment horizontal="left" vertical="center"/>
    </xf>
    <xf numFmtId="0" fontId="74" fillId="0" borderId="118" xfId="213" applyFont="1" applyBorder="1" applyAlignment="1">
      <alignment horizontal="left" vertical="center"/>
    </xf>
    <xf numFmtId="0" fontId="74" fillId="0" borderId="114" xfId="213" applyFont="1" applyBorder="1" applyAlignment="1">
      <alignment horizontal="center" vertical="center"/>
    </xf>
    <xf numFmtId="0" fontId="74" fillId="0" borderId="115" xfId="213" applyFont="1" applyBorder="1" applyAlignment="1">
      <alignment horizontal="center" vertical="center"/>
    </xf>
    <xf numFmtId="0" fontId="0" fillId="0" borderId="119" xfId="213" applyFont="1" applyBorder="1"/>
    <xf numFmtId="0" fontId="0" fillId="0" borderId="120" xfId="213" applyFont="1" applyBorder="1"/>
    <xf numFmtId="0" fontId="74" fillId="0" borderId="117" xfId="213" applyFont="1" applyBorder="1"/>
    <xf numFmtId="0" fontId="74" fillId="0" borderId="0" xfId="213" applyFont="1" applyAlignment="1">
      <alignment horizontal="right"/>
    </xf>
    <xf numFmtId="0" fontId="124" fillId="0" borderId="102" xfId="213" applyFont="1" applyBorder="1" applyAlignment="1">
      <alignment vertical="center"/>
    </xf>
    <xf numFmtId="0" fontId="74" fillId="0" borderId="121" xfId="213" applyFont="1" applyBorder="1" applyAlignment="1">
      <alignment vertical="center"/>
    </xf>
    <xf numFmtId="0" fontId="0" fillId="0" borderId="122" xfId="213" applyFont="1" applyBorder="1"/>
    <xf numFmtId="2" fontId="0" fillId="0" borderId="0" xfId="213" applyNumberFormat="1" applyFont="1" applyAlignment="1">
      <alignment horizontal="center"/>
    </xf>
    <xf numFmtId="0" fontId="0" fillId="0" borderId="110" xfId="213" applyFont="1" applyBorder="1" applyAlignment="1">
      <alignment horizontal="center"/>
    </xf>
    <xf numFmtId="0" fontId="74" fillId="0" borderId="116" xfId="213" applyFont="1" applyBorder="1" applyAlignment="1">
      <alignment horizontal="left"/>
    </xf>
    <xf numFmtId="0" fontId="74" fillId="0" borderId="123" xfId="213" applyFont="1" applyBorder="1" applyAlignment="1">
      <alignment horizontal="left"/>
    </xf>
    <xf numFmtId="0" fontId="0" fillId="0" borderId="118" xfId="213" applyFont="1" applyBorder="1"/>
    <xf numFmtId="0" fontId="0" fillId="0" borderId="123" xfId="213" applyFont="1" applyBorder="1" applyAlignment="1">
      <alignment horizontal="center"/>
    </xf>
    <xf numFmtId="0" fontId="0" fillId="0" borderId="124" xfId="213" applyFont="1" applyBorder="1" applyAlignment="1">
      <alignment horizontal="center"/>
    </xf>
    <xf numFmtId="2" fontId="0" fillId="0" borderId="125" xfId="213" applyNumberFormat="1" applyFont="1" applyBorder="1" applyAlignment="1">
      <alignment horizontal="center"/>
    </xf>
    <xf numFmtId="9" fontId="0" fillId="0" borderId="124" xfId="211" applyFont="1" applyBorder="1" applyAlignment="1">
      <alignment horizontal="center"/>
    </xf>
    <xf numFmtId="9" fontId="0" fillId="0" borderId="124" xfId="213" applyNumberFormat="1" applyFont="1" applyBorder="1" applyAlignment="1">
      <alignment horizontal="center"/>
    </xf>
    <xf numFmtId="0" fontId="74" fillId="0" borderId="126" xfId="213" applyFont="1" applyBorder="1" applyAlignment="1">
      <alignment horizontal="left"/>
    </xf>
    <xf numFmtId="0" fontId="74" fillId="0" borderId="127" xfId="213" applyFont="1" applyBorder="1" applyAlignment="1">
      <alignment horizontal="left"/>
    </xf>
    <xf numFmtId="0" fontId="0" fillId="0" borderId="127" xfId="213" applyFont="1" applyBorder="1"/>
    <xf numFmtId="0" fontId="0" fillId="0" borderId="127" xfId="213" applyFont="1" applyBorder="1" applyAlignment="1">
      <alignment horizontal="center"/>
    </xf>
    <xf numFmtId="0" fontId="0" fillId="0" borderId="128" xfId="213" applyFont="1" applyBorder="1" applyAlignment="1">
      <alignment horizontal="center"/>
    </xf>
    <xf numFmtId="2" fontId="178" fillId="0" borderId="129" xfId="213" applyNumberFormat="1" applyFont="1" applyBorder="1" applyAlignment="1">
      <alignment horizontal="center"/>
    </xf>
    <xf numFmtId="0" fontId="0" fillId="0" borderId="0" xfId="213" applyFont="1" applyAlignment="1">
      <alignment horizontal="left"/>
    </xf>
    <xf numFmtId="14" fontId="176" fillId="0" borderId="101" xfId="213" applyNumberFormat="1" applyFont="1" applyBorder="1"/>
    <xf numFmtId="184" fontId="176" fillId="0" borderId="101" xfId="213" applyNumberFormat="1" applyFont="1" applyBorder="1"/>
    <xf numFmtId="185" fontId="176" fillId="0" borderId="101" xfId="0" applyNumberFormat="1" applyFont="1" applyBorder="1"/>
    <xf numFmtId="0" fontId="122" fillId="0" borderId="102" xfId="0" applyFont="1" applyBorder="1" applyAlignment="1">
      <alignment vertical="center"/>
    </xf>
    <xf numFmtId="0" fontId="176" fillId="0" borderId="104" xfId="0" applyFont="1" applyBorder="1" applyAlignment="1">
      <alignment horizontal="center" vertical="center"/>
    </xf>
    <xf numFmtId="0" fontId="124" fillId="0" borderId="105" xfId="0" applyFont="1" applyBorder="1" applyAlignment="1">
      <alignment horizontal="left"/>
    </xf>
    <xf numFmtId="0" fontId="124" fillId="0" borderId="106" xfId="0" applyFont="1" applyBorder="1" applyAlignment="1">
      <alignment horizontal="left"/>
    </xf>
    <xf numFmtId="0" fontId="124" fillId="0" borderId="108" xfId="0" applyFont="1" applyBorder="1" applyAlignment="1">
      <alignment horizontal="left"/>
    </xf>
    <xf numFmtId="0" fontId="124" fillId="0" borderId="109" xfId="0" applyFont="1" applyBorder="1" applyAlignment="1">
      <alignment horizontal="left"/>
    </xf>
    <xf numFmtId="0" fontId="124" fillId="0" borderId="0" xfId="0" applyFont="1" applyAlignment="1">
      <alignment horizontal="left"/>
    </xf>
    <xf numFmtId="0" fontId="176" fillId="0" borderId="0" xfId="0" applyFont="1" applyAlignment="1">
      <alignment horizontal="center" vertical="center"/>
    </xf>
    <xf numFmtId="0" fontId="176" fillId="0" borderId="110" xfId="0" applyFont="1" applyBorder="1" applyAlignment="1">
      <alignment horizontal="center" vertical="center"/>
    </xf>
    <xf numFmtId="0" fontId="74" fillId="0" borderId="112" xfId="0" applyFont="1" applyBorder="1" applyAlignment="1">
      <alignment horizontal="center" vertical="center"/>
    </xf>
    <xf numFmtId="0" fontId="74" fillId="0" borderId="112" xfId="0" applyFont="1" applyBorder="1" applyAlignment="1">
      <alignment horizontal="center" vertical="center" wrapText="1"/>
    </xf>
    <xf numFmtId="0" fontId="74" fillId="0" borderId="113" xfId="0" applyFont="1" applyBorder="1" applyAlignment="1">
      <alignment horizontal="center" vertical="center" wrapText="1"/>
    </xf>
    <xf numFmtId="169" fontId="0" fillId="0" borderId="114" xfId="0" applyNumberFormat="1" applyBorder="1" applyAlignment="1">
      <alignment horizontal="center"/>
    </xf>
    <xf numFmtId="2" fontId="0" fillId="0" borderId="114" xfId="0" applyNumberFormat="1" applyBorder="1" applyAlignment="1">
      <alignment horizontal="center"/>
    </xf>
    <xf numFmtId="2" fontId="0" fillId="0" borderId="115" xfId="0" applyNumberFormat="1" applyBorder="1" applyAlignment="1">
      <alignment horizontal="center"/>
    </xf>
    <xf numFmtId="0" fontId="0" fillId="0" borderId="114" xfId="0" applyBorder="1" applyAlignment="1">
      <alignment horizontal="center"/>
    </xf>
    <xf numFmtId="183" fontId="0" fillId="0" borderId="114" xfId="0" applyNumberFormat="1" applyBorder="1" applyAlignment="1">
      <alignment horizontal="center"/>
    </xf>
    <xf numFmtId="2" fontId="74" fillId="0" borderId="110" xfId="0" applyNumberFormat="1" applyFont="1" applyBorder="1" applyAlignment="1">
      <alignment horizontal="center"/>
    </xf>
    <xf numFmtId="0" fontId="74" fillId="0" borderId="117" xfId="0" applyFont="1" applyBorder="1" applyAlignment="1">
      <alignment horizontal="left"/>
    </xf>
    <xf numFmtId="0" fontId="74" fillId="0" borderId="0" xfId="0" applyFont="1" applyAlignment="1">
      <alignment horizontal="left"/>
    </xf>
    <xf numFmtId="0" fontId="124" fillId="0" borderId="102" xfId="0" applyFont="1" applyBorder="1" applyAlignment="1">
      <alignment horizontal="left" vertical="center"/>
    </xf>
    <xf numFmtId="0" fontId="74" fillId="0" borderId="118" xfId="0" applyFont="1" applyBorder="1" applyAlignment="1">
      <alignment horizontal="left" vertical="center"/>
    </xf>
    <xf numFmtId="0" fontId="74" fillId="0" borderId="114" xfId="0" applyFont="1" applyBorder="1" applyAlignment="1">
      <alignment horizontal="center" vertical="center"/>
    </xf>
    <xf numFmtId="0" fontId="74" fillId="0" borderId="115" xfId="0" applyFont="1" applyBorder="1" applyAlignment="1">
      <alignment horizontal="center" vertical="center"/>
    </xf>
    <xf numFmtId="0" fontId="0" fillId="0" borderId="119" xfId="0" applyBorder="1"/>
    <xf numFmtId="0" fontId="0" fillId="0" borderId="120" xfId="0" applyBorder="1"/>
    <xf numFmtId="0" fontId="74" fillId="0" borderId="117" xfId="0" applyFont="1" applyBorder="1"/>
    <xf numFmtId="0" fontId="74" fillId="0" borderId="0" xfId="0" applyFont="1" applyAlignment="1">
      <alignment horizontal="right"/>
    </xf>
    <xf numFmtId="0" fontId="124" fillId="0" borderId="102" xfId="0" applyFont="1" applyBorder="1" applyAlignment="1">
      <alignment vertical="center"/>
    </xf>
    <xf numFmtId="0" fontId="74" fillId="0" borderId="121" xfId="0" applyFont="1" applyBorder="1" applyAlignment="1">
      <alignment vertical="center"/>
    </xf>
    <xf numFmtId="0" fontId="0" fillId="0" borderId="122" xfId="0" applyBorder="1"/>
    <xf numFmtId="2" fontId="0" fillId="0" borderId="0" xfId="0" applyNumberFormat="1" applyAlignment="1">
      <alignment horizontal="center"/>
    </xf>
    <xf numFmtId="0" fontId="0" fillId="0" borderId="110" xfId="0" applyBorder="1" applyAlignment="1">
      <alignment horizontal="center"/>
    </xf>
    <xf numFmtId="0" fontId="74" fillId="0" borderId="116" xfId="0" applyFont="1" applyBorder="1" applyAlignment="1">
      <alignment horizontal="left"/>
    </xf>
    <xf numFmtId="0" fontId="74" fillId="0" borderId="123" xfId="0" applyFont="1" applyBorder="1" applyAlignment="1">
      <alignment horizontal="left"/>
    </xf>
    <xf numFmtId="0" fontId="0" fillId="0" borderId="118" xfId="0" applyBorder="1"/>
    <xf numFmtId="0" fontId="0" fillId="0" borderId="123" xfId="0" applyBorder="1" applyAlignment="1">
      <alignment horizontal="center"/>
    </xf>
    <xf numFmtId="0" fontId="0" fillId="0" borderId="124" xfId="0" applyBorder="1" applyAlignment="1">
      <alignment horizontal="center"/>
    </xf>
    <xf numFmtId="2" fontId="0" fillId="0" borderId="125" xfId="0" applyNumberFormat="1" applyBorder="1" applyAlignment="1">
      <alignment horizontal="center"/>
    </xf>
    <xf numFmtId="9" fontId="0" fillId="0" borderId="124" xfId="0" applyNumberFormat="1" applyBorder="1" applyAlignment="1">
      <alignment horizontal="center"/>
    </xf>
    <xf numFmtId="0" fontId="74" fillId="0" borderId="126" xfId="0" applyFont="1" applyBorder="1" applyAlignment="1">
      <alignment horizontal="left"/>
    </xf>
    <xf numFmtId="0" fontId="74" fillId="0" borderId="127" xfId="0" applyFont="1" applyBorder="1" applyAlignment="1">
      <alignment horizontal="left"/>
    </xf>
    <xf numFmtId="0" fontId="0" fillId="0" borderId="127" xfId="0" applyBorder="1"/>
    <xf numFmtId="0" fontId="0" fillId="0" borderId="127" xfId="0" applyBorder="1" applyAlignment="1">
      <alignment horizontal="center"/>
    </xf>
    <xf numFmtId="0" fontId="0" fillId="0" borderId="128" xfId="0" applyBorder="1" applyAlignment="1">
      <alignment horizontal="center"/>
    </xf>
    <xf numFmtId="2" fontId="178" fillId="0" borderId="129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180" fillId="0" borderId="131" xfId="0" applyFont="1" applyBorder="1" applyAlignment="1">
      <alignment vertical="center"/>
    </xf>
    <xf numFmtId="0" fontId="179" fillId="0" borderId="131" xfId="0" applyFont="1" applyBorder="1" applyAlignment="1">
      <alignment horizontal="left" vertical="center"/>
    </xf>
    <xf numFmtId="0" fontId="179" fillId="0" borderId="131" xfId="0" applyFont="1" applyBorder="1" applyAlignment="1">
      <alignment vertical="center"/>
    </xf>
    <xf numFmtId="0" fontId="179" fillId="88" borderId="131" xfId="0" applyFont="1" applyFill="1" applyBorder="1" applyAlignment="1">
      <alignment horizontal="left" vertical="center"/>
    </xf>
    <xf numFmtId="0" fontId="179" fillId="0" borderId="131" xfId="0" applyFont="1" applyBorder="1" applyAlignment="1">
      <alignment horizontal="center" vertical="center"/>
    </xf>
    <xf numFmtId="0" fontId="179" fillId="0" borderId="15" xfId="0" applyFont="1" applyBorder="1" applyAlignment="1">
      <alignment vertical="center"/>
    </xf>
    <xf numFmtId="0" fontId="180" fillId="2212" borderId="0" xfId="0" applyFont="1" applyFill="1" applyAlignment="1">
      <alignment horizontal="left" vertical="center"/>
    </xf>
    <xf numFmtId="0" fontId="179" fillId="0" borderId="0" xfId="0" applyFont="1" applyAlignment="1">
      <alignment horizontal="left" vertical="center"/>
    </xf>
    <xf numFmtId="0" fontId="179" fillId="0" borderId="0" xfId="0" applyFont="1" applyAlignment="1">
      <alignment vertical="center"/>
    </xf>
    <xf numFmtId="0" fontId="179" fillId="2212" borderId="0" xfId="0" applyFont="1" applyFill="1" applyAlignment="1">
      <alignment horizontal="left" vertical="center"/>
    </xf>
    <xf numFmtId="0" fontId="179" fillId="0" borderId="0" xfId="0" applyFont="1" applyAlignment="1">
      <alignment horizontal="center" vertical="center"/>
    </xf>
    <xf numFmtId="0" fontId="179" fillId="0" borderId="5" xfId="0" applyFont="1" applyBorder="1" applyAlignment="1">
      <alignment horizontal="center" vertical="center"/>
    </xf>
    <xf numFmtId="0" fontId="0" fillId="0" borderId="132" xfId="0" applyBorder="1" applyAlignment="1">
      <alignment vertical="center"/>
    </xf>
    <xf numFmtId="0" fontId="180" fillId="0" borderId="0" xfId="0" applyFont="1" applyAlignment="1">
      <alignment horizontal="left" vertical="center"/>
    </xf>
    <xf numFmtId="0" fontId="180" fillId="0" borderId="0" xfId="0" applyFont="1" applyAlignment="1">
      <alignment vertical="center"/>
    </xf>
    <xf numFmtId="0" fontId="0" fillId="0" borderId="81" xfId="0" applyBorder="1" applyAlignment="1">
      <alignment vertical="center"/>
    </xf>
    <xf numFmtId="0" fontId="0" fillId="0" borderId="58" xfId="0" applyBorder="1" applyAlignment="1">
      <alignment vertical="center"/>
    </xf>
    <xf numFmtId="0" fontId="180" fillId="0" borderId="0" xfId="0" applyFont="1" applyAlignment="1">
      <alignment horizontal="center" vertical="center"/>
    </xf>
    <xf numFmtId="0" fontId="180" fillId="0" borderId="15" xfId="0" applyFont="1" applyBorder="1" applyAlignment="1">
      <alignment horizontal="left" vertical="center"/>
    </xf>
    <xf numFmtId="0" fontId="179" fillId="0" borderId="15" xfId="0" applyFont="1" applyBorder="1" applyAlignment="1">
      <alignment horizontal="center" vertical="center"/>
    </xf>
    <xf numFmtId="0" fontId="179" fillId="0" borderId="15" xfId="0" applyFont="1" applyBorder="1" applyAlignment="1">
      <alignment horizontal="left" vertical="center"/>
    </xf>
    <xf numFmtId="0" fontId="181" fillId="0" borderId="32" xfId="0" applyFont="1" applyBorder="1" applyAlignment="1">
      <alignment vertical="center"/>
    </xf>
    <xf numFmtId="0" fontId="180" fillId="0" borderId="33" xfId="0" applyFont="1" applyBorder="1" applyAlignment="1">
      <alignment vertical="center"/>
    </xf>
    <xf numFmtId="0" fontId="180" fillId="0" borderId="33" xfId="0" applyFont="1" applyBorder="1" applyAlignment="1">
      <alignment horizontal="left" vertical="center"/>
    </xf>
    <xf numFmtId="0" fontId="179" fillId="0" borderId="33" xfId="0" applyFont="1" applyBorder="1" applyAlignment="1">
      <alignment horizontal="center" vertical="center"/>
    </xf>
    <xf numFmtId="0" fontId="182" fillId="0" borderId="15" xfId="0" applyFont="1" applyBorder="1" applyAlignment="1">
      <alignment vertical="center"/>
    </xf>
    <xf numFmtId="0" fontId="182" fillId="0" borderId="0" xfId="0" applyFont="1" applyAlignment="1">
      <alignment vertical="center"/>
    </xf>
    <xf numFmtId="0" fontId="182" fillId="0" borderId="31" xfId="0" applyFont="1" applyBorder="1" applyAlignment="1">
      <alignment vertical="center"/>
    </xf>
    <xf numFmtId="0" fontId="183" fillId="88" borderId="15" xfId="0" applyFont="1" applyFill="1" applyBorder="1" applyAlignment="1">
      <alignment vertical="center"/>
    </xf>
    <xf numFmtId="0" fontId="183" fillId="88" borderId="0" xfId="0" applyFont="1" applyFill="1" applyAlignment="1">
      <alignment vertical="center"/>
    </xf>
    <xf numFmtId="0" fontId="148" fillId="88" borderId="0" xfId="0" applyFont="1" applyFill="1" applyAlignment="1">
      <alignment horizontal="center" vertical="center"/>
    </xf>
    <xf numFmtId="0" fontId="148" fillId="0" borderId="0" xfId="0" applyFont="1" applyAlignment="1">
      <alignment horizontal="center" vertical="center"/>
    </xf>
    <xf numFmtId="0" fontId="108" fillId="2222" borderId="15" xfId="0" applyFont="1" applyFill="1" applyBorder="1" applyAlignment="1">
      <alignment vertical="center"/>
    </xf>
    <xf numFmtId="0" fontId="149" fillId="2222" borderId="0" xfId="0" applyFont="1" applyFill="1" applyAlignment="1">
      <alignment vertical="center"/>
    </xf>
    <xf numFmtId="0" fontId="182" fillId="2222" borderId="0" xfId="0" applyFont="1" applyFill="1" applyAlignment="1">
      <alignment vertical="center"/>
    </xf>
    <xf numFmtId="0" fontId="122" fillId="0" borderId="15" xfId="0" applyFont="1" applyBorder="1" applyAlignment="1">
      <alignment vertical="center"/>
    </xf>
    <xf numFmtId="0" fontId="149" fillId="0" borderId="0" xfId="0" applyFont="1" applyAlignment="1">
      <alignment vertical="center"/>
    </xf>
    <xf numFmtId="2" fontId="182" fillId="0" borderId="0" xfId="0" applyNumberFormat="1" applyFont="1" applyAlignment="1">
      <alignment horizontal="center" vertical="center"/>
    </xf>
    <xf numFmtId="2" fontId="182" fillId="0" borderId="31" xfId="0" applyNumberFormat="1" applyFont="1" applyBorder="1" applyAlignment="1">
      <alignment horizontal="center" vertical="center"/>
    </xf>
    <xf numFmtId="0" fontId="149" fillId="0" borderId="74" xfId="0" applyFont="1" applyBorder="1" applyAlignment="1">
      <alignment horizontal="left" vertical="center"/>
    </xf>
    <xf numFmtId="2" fontId="149" fillId="0" borderId="133" xfId="0" applyNumberFormat="1" applyFont="1" applyBorder="1" applyAlignment="1">
      <alignment horizontal="center" vertical="center"/>
    </xf>
    <xf numFmtId="0" fontId="149" fillId="0" borderId="134" xfId="0" applyFont="1" applyBorder="1" applyAlignment="1">
      <alignment horizontal="center" vertical="center" wrapText="1"/>
    </xf>
    <xf numFmtId="0" fontId="0" fillId="0" borderId="52" xfId="0" applyBorder="1" applyAlignment="1">
      <alignment horizontal="left" vertical="center"/>
    </xf>
    <xf numFmtId="2" fontId="149" fillId="0" borderId="73" xfId="0" applyNumberFormat="1" applyFont="1" applyBorder="1" applyAlignment="1">
      <alignment horizontal="center" vertical="center"/>
    </xf>
    <xf numFmtId="0" fontId="182" fillId="0" borderId="134" xfId="0" applyFont="1" applyBorder="1" applyAlignment="1">
      <alignment horizontal="left" vertical="center"/>
    </xf>
    <xf numFmtId="2" fontId="149" fillId="0" borderId="52" xfId="0" applyNumberFormat="1" applyFon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 wrapText="1"/>
    </xf>
    <xf numFmtId="2" fontId="0" fillId="0" borderId="81" xfId="0" applyNumberFormat="1" applyBorder="1" applyAlignment="1">
      <alignment horizontal="center" vertical="center"/>
    </xf>
    <xf numFmtId="0" fontId="184" fillId="0" borderId="15" xfId="0" applyFont="1" applyBorder="1" applyAlignment="1">
      <alignment horizontal="center" vertical="center" wrapText="1"/>
    </xf>
    <xf numFmtId="2" fontId="149" fillId="0" borderId="135" xfId="0" applyNumberFormat="1" applyFont="1" applyBorder="1" applyAlignment="1">
      <alignment horizontal="center" vertical="center"/>
    </xf>
    <xf numFmtId="0" fontId="182" fillId="0" borderId="15" xfId="0" applyFont="1" applyBorder="1" applyAlignment="1">
      <alignment horizontal="center" vertical="center"/>
    </xf>
    <xf numFmtId="0" fontId="99" fillId="2222" borderId="136" xfId="0" applyFont="1" applyFill="1" applyBorder="1" applyAlignment="1">
      <alignment horizontal="left" vertical="center"/>
    </xf>
    <xf numFmtId="2" fontId="149" fillId="0" borderId="53" xfId="0" applyNumberFormat="1" applyFont="1" applyBorder="1" applyAlignment="1">
      <alignment horizontal="center" vertical="center"/>
    </xf>
    <xf numFmtId="0" fontId="0" fillId="0" borderId="137" xfId="0" applyBorder="1" applyAlignment="1">
      <alignment horizontal="left" vertical="center"/>
    </xf>
    <xf numFmtId="2" fontId="149" fillId="0" borderId="138" xfId="0" applyNumberFormat="1" applyFon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122" fillId="0" borderId="134" xfId="0" applyFont="1" applyBorder="1" applyAlignment="1">
      <alignment horizontal="left" vertical="center"/>
    </xf>
    <xf numFmtId="2" fontId="149" fillId="2212" borderId="52" xfId="0" applyNumberFormat="1" applyFont="1" applyFill="1" applyBorder="1" applyAlignment="1">
      <alignment horizontal="center" vertical="center"/>
    </xf>
    <xf numFmtId="0" fontId="149" fillId="0" borderId="139" xfId="0" applyFont="1" applyBorder="1" applyAlignment="1">
      <alignment horizontal="left" vertical="center"/>
    </xf>
    <xf numFmtId="0" fontId="0" fillId="0" borderId="88" xfId="0" applyBorder="1" applyAlignment="1">
      <alignment horizontal="center" vertical="center"/>
    </xf>
    <xf numFmtId="0" fontId="122" fillId="88" borderId="137" xfId="0" applyFont="1" applyFill="1" applyBorder="1" applyAlignment="1">
      <alignment horizontal="left" vertical="center"/>
    </xf>
    <xf numFmtId="2" fontId="122" fillId="88" borderId="137" xfId="0" applyNumberFormat="1" applyFont="1" applyFill="1" applyBorder="1" applyAlignment="1">
      <alignment horizontal="center" vertical="center"/>
    </xf>
    <xf numFmtId="2" fontId="0" fillId="0" borderId="88" xfId="0" applyNumberFormat="1" applyBorder="1" applyAlignment="1">
      <alignment horizontal="center" vertical="center"/>
    </xf>
    <xf numFmtId="0" fontId="149" fillId="0" borderId="90" xfId="0" applyFont="1" applyBorder="1" applyAlignment="1">
      <alignment horizontal="left" vertical="center"/>
    </xf>
    <xf numFmtId="0" fontId="182" fillId="0" borderId="53" xfId="0" applyFont="1" applyBorder="1" applyAlignment="1">
      <alignment horizontal="left" vertical="center"/>
    </xf>
    <xf numFmtId="2" fontId="182" fillId="0" borderId="53" xfId="0" applyNumberFormat="1" applyFont="1" applyBorder="1" applyAlignment="1">
      <alignment horizontal="center" vertical="center"/>
    </xf>
    <xf numFmtId="0" fontId="185" fillId="0" borderId="15" xfId="0" applyFont="1" applyBorder="1" applyAlignment="1">
      <alignment horizontal="left" vertical="center"/>
    </xf>
    <xf numFmtId="0" fontId="77" fillId="0" borderId="137" xfId="0" applyFont="1" applyBorder="1" applyAlignment="1">
      <alignment horizontal="left" vertical="center"/>
    </xf>
    <xf numFmtId="0" fontId="122" fillId="2451" borderId="137" xfId="0" applyFont="1" applyFill="1" applyBorder="1" applyAlignment="1">
      <alignment horizontal="left" vertical="center"/>
    </xf>
    <xf numFmtId="2" fontId="122" fillId="2451" borderId="137" xfId="0" applyNumberFormat="1" applyFont="1" applyFill="1" applyBorder="1" applyAlignment="1">
      <alignment horizontal="center" vertical="center"/>
    </xf>
    <xf numFmtId="2" fontId="149" fillId="0" borderId="132" xfId="0" applyNumberFormat="1" applyFont="1" applyBorder="1" applyAlignment="1">
      <alignment horizontal="center" vertical="center"/>
    </xf>
    <xf numFmtId="0" fontId="74" fillId="0" borderId="137" xfId="0" applyFont="1" applyBorder="1" applyAlignment="1">
      <alignment horizontal="left" vertical="center"/>
    </xf>
    <xf numFmtId="0" fontId="182" fillId="0" borderId="15" xfId="0" applyFont="1" applyBorder="1" applyAlignment="1">
      <alignment horizontal="left" vertical="center"/>
    </xf>
    <xf numFmtId="169" fontId="149" fillId="0" borderId="138" xfId="0" applyNumberFormat="1" applyFont="1" applyBorder="1" applyAlignment="1">
      <alignment horizontal="center" vertical="center"/>
    </xf>
    <xf numFmtId="2" fontId="149" fillId="0" borderId="137" xfId="0" applyNumberFormat="1" applyFont="1" applyBorder="1" applyAlignment="1">
      <alignment horizontal="center" vertical="center"/>
    </xf>
    <xf numFmtId="0" fontId="74" fillId="0" borderId="130" xfId="0" applyFont="1" applyBorder="1" applyAlignment="1">
      <alignment horizontal="center" vertical="center"/>
    </xf>
    <xf numFmtId="2" fontId="149" fillId="0" borderId="140" xfId="0" applyNumberFormat="1" applyFont="1" applyBorder="1" applyAlignment="1">
      <alignment horizontal="center" vertical="center"/>
    </xf>
    <xf numFmtId="2" fontId="74" fillId="0" borderId="130" xfId="0" applyNumberFormat="1" applyFont="1" applyBorder="1" applyAlignment="1">
      <alignment horizontal="center" vertical="center"/>
    </xf>
    <xf numFmtId="0" fontId="149" fillId="0" borderId="15" xfId="0" applyFont="1" applyBorder="1" applyAlignment="1">
      <alignment horizontal="left" vertical="center"/>
    </xf>
    <xf numFmtId="0" fontId="0" fillId="0" borderId="141" xfId="0" applyBorder="1" applyAlignment="1">
      <alignment horizontal="left" vertical="center"/>
    </xf>
    <xf numFmtId="2" fontId="149" fillId="0" borderId="141" xfId="0" applyNumberFormat="1" applyFont="1" applyBorder="1" applyAlignment="1">
      <alignment horizontal="center" vertical="center"/>
    </xf>
    <xf numFmtId="2" fontId="124" fillId="0" borderId="81" xfId="0" applyNumberFormat="1" applyFont="1" applyBorder="1" applyAlignment="1">
      <alignment horizontal="center" vertical="center"/>
    </xf>
    <xf numFmtId="0" fontId="122" fillId="88" borderId="81" xfId="0" applyFont="1" applyFill="1" applyBorder="1" applyAlignment="1">
      <alignment horizontal="left" vertical="center"/>
    </xf>
    <xf numFmtId="2" fontId="122" fillId="88" borderId="81" xfId="0" applyNumberFormat="1" applyFont="1" applyFill="1" applyBorder="1" applyAlignment="1">
      <alignment horizontal="center" vertical="center"/>
    </xf>
    <xf numFmtId="0" fontId="149" fillId="0" borderId="142" xfId="0" applyFont="1" applyBorder="1" applyAlignment="1">
      <alignment horizontal="left" vertical="center"/>
    </xf>
    <xf numFmtId="2" fontId="149" fillId="0" borderId="143" xfId="0" applyNumberFormat="1" applyFont="1" applyBorder="1" applyAlignment="1">
      <alignment horizontal="center" vertical="center"/>
    </xf>
    <xf numFmtId="2" fontId="149" fillId="0" borderId="144" xfId="0" applyNumberFormat="1" applyFont="1" applyBorder="1" applyAlignment="1">
      <alignment horizontal="center" vertical="center"/>
    </xf>
    <xf numFmtId="0" fontId="122" fillId="2451" borderId="141" xfId="0" applyFont="1" applyFill="1" applyBorder="1" applyAlignment="1">
      <alignment horizontal="left" vertical="center"/>
    </xf>
    <xf numFmtId="169" fontId="122" fillId="2451" borderId="141" xfId="0" applyNumberFormat="1" applyFont="1" applyFill="1" applyBorder="1" applyAlignment="1">
      <alignment horizontal="center" vertical="center"/>
    </xf>
    <xf numFmtId="2" fontId="124" fillId="0" borderId="0" xfId="0" applyNumberFormat="1" applyFont="1" applyAlignment="1">
      <alignment horizontal="center" vertical="center"/>
    </xf>
    <xf numFmtId="0" fontId="122" fillId="88" borderId="5" xfId="0" applyFont="1" applyFill="1" applyBorder="1" applyAlignment="1">
      <alignment horizontal="left" vertical="center"/>
    </xf>
    <xf numFmtId="0" fontId="149" fillId="0" borderId="5" xfId="0" applyFont="1" applyBorder="1" applyAlignment="1">
      <alignment vertical="center"/>
    </xf>
    <xf numFmtId="2" fontId="122" fillId="88" borderId="130" xfId="0" applyNumberFormat="1" applyFont="1" applyFill="1" applyBorder="1" applyAlignment="1">
      <alignment horizontal="center" vertical="center"/>
    </xf>
    <xf numFmtId="0" fontId="182" fillId="0" borderId="4" xfId="0" applyFont="1" applyBorder="1" applyAlignment="1">
      <alignment vertical="center"/>
    </xf>
    <xf numFmtId="0" fontId="122" fillId="2451" borderId="81" xfId="0" applyFont="1" applyFill="1" applyBorder="1" applyAlignment="1">
      <alignment horizontal="left" vertical="center"/>
    </xf>
    <xf numFmtId="2" fontId="178" fillId="2451" borderId="81" xfId="0" applyNumberFormat="1" applyFont="1" applyFill="1" applyBorder="1" applyAlignment="1">
      <alignment horizontal="center" vertical="center"/>
    </xf>
    <xf numFmtId="2" fontId="178" fillId="0" borderId="81" xfId="0" applyNumberFormat="1" applyFont="1" applyBorder="1" applyAlignment="1">
      <alignment horizontal="center" vertical="center"/>
    </xf>
    <xf numFmtId="0" fontId="179" fillId="0" borderId="134" xfId="0" applyFont="1" applyBorder="1" applyAlignment="1">
      <alignment vertical="center"/>
    </xf>
    <xf numFmtId="2" fontId="149" fillId="0" borderId="146" xfId="0" applyNumberFormat="1" applyFont="1" applyBorder="1" applyAlignment="1">
      <alignment horizontal="center" vertical="center"/>
    </xf>
    <xf numFmtId="2" fontId="149" fillId="0" borderId="147" xfId="0" applyNumberFormat="1" applyFont="1" applyBorder="1" applyAlignment="1">
      <alignment horizontal="center" vertical="center"/>
    </xf>
    <xf numFmtId="0" fontId="149" fillId="2451" borderId="148" xfId="0" applyFont="1" applyFill="1" applyBorder="1" applyAlignment="1">
      <alignment horizontal="left" vertical="center"/>
    </xf>
    <xf numFmtId="2" fontId="149" fillId="2451" borderId="148" xfId="0" applyNumberFormat="1" applyFont="1" applyFill="1" applyBorder="1" applyAlignment="1">
      <alignment horizontal="center" vertical="center"/>
    </xf>
    <xf numFmtId="14" fontId="176" fillId="0" borderId="104" xfId="0" applyNumberFormat="1" applyFont="1" applyBorder="1" applyAlignment="1">
      <alignment horizontal="center" vertical="center"/>
    </xf>
    <xf numFmtId="0" fontId="13" fillId="0" borderId="0" xfId="213" applyFont="1" applyAlignment="1">
      <alignment horizontal="center"/>
    </xf>
    <xf numFmtId="0" fontId="0" fillId="88" borderId="114" xfId="0" applyFill="1" applyBorder="1" applyAlignment="1">
      <alignment horizontal="center"/>
    </xf>
    <xf numFmtId="183" fontId="0" fillId="88" borderId="114" xfId="0" applyNumberFormat="1" applyFill="1" applyBorder="1" applyAlignment="1">
      <alignment horizontal="center"/>
    </xf>
    <xf numFmtId="2" fontId="0" fillId="88" borderId="114" xfId="0" applyNumberFormat="1" applyFill="1" applyBorder="1" applyAlignment="1">
      <alignment horizontal="center"/>
    </xf>
    <xf numFmtId="2" fontId="0" fillId="88" borderId="115" xfId="0" applyNumberFormat="1" applyFill="1" applyBorder="1" applyAlignment="1">
      <alignment horizontal="center"/>
    </xf>
    <xf numFmtId="0" fontId="187" fillId="0" borderId="0" xfId="0" applyFont="1" applyAlignment="1">
      <alignment vertical="center" wrapText="1"/>
    </xf>
    <xf numFmtId="0" fontId="74" fillId="2238" borderId="24" xfId="0" applyFont="1" applyFill="1" applyBorder="1" applyAlignment="1">
      <alignment vertical="center"/>
    </xf>
    <xf numFmtId="14" fontId="74" fillId="2238" borderId="24" xfId="0" applyNumberFormat="1" applyFont="1" applyFill="1" applyBorder="1" applyAlignment="1">
      <alignment vertical="center"/>
    </xf>
    <xf numFmtId="8" fontId="74" fillId="2238" borderId="24" xfId="0" applyNumberFormat="1" applyFont="1" applyFill="1" applyBorder="1" applyAlignment="1">
      <alignment vertical="center"/>
    </xf>
    <xf numFmtId="0" fontId="188" fillId="0" borderId="35" xfId="0" applyFont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88" fillId="0" borderId="35" xfId="0" applyFont="1" applyBorder="1" applyAlignment="1">
      <alignment vertical="center"/>
    </xf>
    <xf numFmtId="0" fontId="189" fillId="0" borderId="35" xfId="0" applyFont="1" applyBorder="1" applyAlignment="1">
      <alignment vertical="center"/>
    </xf>
    <xf numFmtId="0" fontId="190" fillId="0" borderId="35" xfId="0" applyFont="1" applyBorder="1" applyAlignment="1">
      <alignment vertical="center"/>
    </xf>
    <xf numFmtId="0" fontId="191" fillId="0" borderId="35" xfId="0" applyFont="1" applyBorder="1" applyAlignment="1">
      <alignment vertical="center"/>
    </xf>
    <xf numFmtId="0" fontId="193" fillId="0" borderId="35" xfId="0" applyFont="1" applyBorder="1" applyAlignment="1">
      <alignment horizontal="center" vertical="center"/>
    </xf>
    <xf numFmtId="0" fontId="12" fillId="0" borderId="35" xfId="0" applyFont="1" applyBorder="1" applyAlignment="1">
      <alignment vertical="center"/>
    </xf>
    <xf numFmtId="0" fontId="12" fillId="88" borderId="35" xfId="0" applyFont="1" applyFill="1" applyBorder="1" applyAlignment="1">
      <alignment vertical="center"/>
    </xf>
    <xf numFmtId="0" fontId="0" fillId="88" borderId="35" xfId="0" applyFill="1" applyBorder="1" applyAlignment="1">
      <alignment vertical="center"/>
    </xf>
    <xf numFmtId="0" fontId="193" fillId="0" borderId="35" xfId="0" applyFont="1" applyBorder="1" applyAlignment="1">
      <alignment horizontal="right" vertical="center"/>
    </xf>
    <xf numFmtId="0" fontId="192" fillId="0" borderId="35" xfId="0" applyFont="1" applyBorder="1" applyAlignment="1">
      <alignment horizontal="center" vertical="center"/>
    </xf>
    <xf numFmtId="0" fontId="193" fillId="0" borderId="35" xfId="0" applyFont="1" applyBorder="1" applyAlignment="1">
      <alignment vertical="center"/>
    </xf>
    <xf numFmtId="0" fontId="12" fillId="0" borderId="35" xfId="0" applyFont="1" applyBorder="1" applyAlignment="1">
      <alignment horizontal="center" vertical="center"/>
    </xf>
    <xf numFmtId="0" fontId="194" fillId="0" borderId="35" xfId="0" applyFont="1" applyBorder="1" applyAlignment="1">
      <alignment horizontal="center" vertical="center"/>
    </xf>
    <xf numFmtId="14" fontId="188" fillId="0" borderId="35" xfId="0" applyNumberFormat="1" applyFont="1" applyBorder="1" applyAlignment="1">
      <alignment horizontal="center" vertical="center"/>
    </xf>
    <xf numFmtId="0" fontId="0" fillId="0" borderId="35" xfId="0" quotePrefix="1" applyBorder="1" applyAlignment="1">
      <alignment vertical="center"/>
    </xf>
    <xf numFmtId="0" fontId="8" fillId="0" borderId="0" xfId="0" applyNumberFormat="1" applyFont="1" applyFill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/>
    </xf>
    <xf numFmtId="0" fontId="0" fillId="0" borderId="0" xfId="0" applyNumberFormat="1"/>
    <xf numFmtId="0" fontId="8" fillId="88" borderId="16" xfId="0" applyFont="1" applyFill="1" applyBorder="1" applyAlignment="1">
      <alignment horizontal="center" vertical="center" wrapText="1"/>
    </xf>
    <xf numFmtId="0" fontId="8" fillId="88" borderId="16" xfId="0" applyFont="1" applyFill="1" applyBorder="1" applyAlignment="1">
      <alignment horizontal="center" vertical="center" wrapText="1"/>
    </xf>
    <xf numFmtId="0" fontId="8" fillId="88" borderId="16" xfId="0" applyFont="1" applyFill="1" applyBorder="1" applyAlignment="1">
      <alignment horizontal="center" vertical="center" wrapText="1"/>
    </xf>
    <xf numFmtId="0" fontId="0" fillId="0" borderId="149" xfId="0" applyNumberFormat="1" applyFont="1" applyBorder="1"/>
    <xf numFmtId="0" fontId="74" fillId="0" borderId="116" xfId="213" applyFont="1" applyBorder="1" applyAlignment="1">
      <alignment horizontal="left"/>
    </xf>
    <xf numFmtId="0" fontId="0" fillId="0" borderId="114" xfId="213" applyFont="1" applyBorder="1" applyAlignment="1">
      <alignment horizontal="center"/>
    </xf>
    <xf numFmtId="0" fontId="0" fillId="0" borderId="0" xfId="213" applyFont="1" applyAlignment="1">
      <alignment horizontal="center"/>
    </xf>
    <xf numFmtId="0" fontId="74" fillId="0" borderId="114" xfId="213" applyFont="1" applyBorder="1" applyAlignment="1">
      <alignment horizontal="center" vertical="center"/>
    </xf>
    <xf numFmtId="184" fontId="188" fillId="0" borderId="36" xfId="214" applyNumberFormat="1" applyFont="1" applyBorder="1"/>
    <xf numFmtId="0" fontId="189" fillId="0" borderId="17" xfId="214" applyFont="1" applyBorder="1" applyAlignment="1">
      <alignment vertical="center"/>
    </xf>
    <xf numFmtId="0" fontId="188" fillId="0" borderId="20" xfId="214" applyFont="1" applyBorder="1" applyAlignment="1">
      <alignment horizontal="center" vertical="center"/>
    </xf>
    <xf numFmtId="0" fontId="190" fillId="0" borderId="20" xfId="214" applyFont="1" applyBorder="1" applyAlignment="1">
      <alignment horizontal="left"/>
    </xf>
    <xf numFmtId="0" fontId="190" fillId="0" borderId="150" xfId="214" applyFont="1" applyBorder="1" applyAlignment="1">
      <alignment horizontal="left"/>
    </xf>
    <xf numFmtId="0" fontId="190" fillId="0" borderId="67" xfId="214" applyFont="1" applyBorder="1" applyAlignment="1">
      <alignment horizontal="left"/>
    </xf>
    <xf numFmtId="0" fontId="190" fillId="0" borderId="0" xfId="214" applyFont="1" applyAlignment="1">
      <alignment horizontal="left"/>
    </xf>
    <xf numFmtId="0" fontId="188" fillId="0" borderId="0" xfId="214" applyFont="1" applyAlignment="1">
      <alignment horizontal="center" vertical="center"/>
    </xf>
    <xf numFmtId="0" fontId="188" fillId="0" borderId="68" xfId="214" applyFont="1" applyBorder="1" applyAlignment="1">
      <alignment horizontal="center" vertical="center"/>
    </xf>
    <xf numFmtId="0" fontId="193" fillId="0" borderId="20" xfId="214" applyFont="1" applyBorder="1" applyAlignment="1">
      <alignment horizontal="center" vertical="center"/>
    </xf>
    <xf numFmtId="0" fontId="193" fillId="0" borderId="20" xfId="214" applyFont="1" applyBorder="1" applyAlignment="1">
      <alignment horizontal="center" vertical="center" wrapText="1"/>
    </xf>
    <xf numFmtId="0" fontId="192" fillId="0" borderId="20" xfId="214" applyBorder="1" applyAlignment="1">
      <alignment horizontal="center"/>
    </xf>
    <xf numFmtId="2" fontId="192" fillId="0" borderId="20" xfId="214" applyNumberFormat="1" applyBorder="1" applyAlignment="1">
      <alignment horizontal="center"/>
    </xf>
    <xf numFmtId="169" fontId="192" fillId="0" borderId="20" xfId="214" applyNumberFormat="1" applyBorder="1" applyAlignment="1">
      <alignment horizontal="center"/>
    </xf>
    <xf numFmtId="183" fontId="192" fillId="0" borderId="20" xfId="214" applyNumberFormat="1" applyBorder="1" applyAlignment="1">
      <alignment horizontal="center"/>
    </xf>
    <xf numFmtId="0" fontId="192" fillId="0" borderId="0" xfId="214"/>
    <xf numFmtId="0" fontId="192" fillId="0" borderId="0" xfId="214" applyAlignment="1">
      <alignment horizontal="center"/>
    </xf>
    <xf numFmtId="2" fontId="193" fillId="0" borderId="68" xfId="214" applyNumberFormat="1" applyFont="1" applyBorder="1" applyAlignment="1">
      <alignment horizontal="center"/>
    </xf>
    <xf numFmtId="0" fontId="193" fillId="0" borderId="67" xfId="214" applyFont="1" applyBorder="1" applyAlignment="1">
      <alignment horizontal="left"/>
    </xf>
    <xf numFmtId="0" fontId="193" fillId="0" borderId="0" xfId="214" applyFont="1" applyAlignment="1">
      <alignment horizontal="left"/>
    </xf>
    <xf numFmtId="0" fontId="190" fillId="0" borderId="17" xfId="214" applyFont="1" applyBorder="1" applyAlignment="1">
      <alignment horizontal="left" vertical="center"/>
    </xf>
    <xf numFmtId="0" fontId="193" fillId="0" borderId="18" xfId="214" applyFont="1" applyBorder="1" applyAlignment="1">
      <alignment horizontal="left" vertical="center"/>
    </xf>
    <xf numFmtId="0" fontId="192" fillId="0" borderId="69" xfId="214" applyBorder="1"/>
    <xf numFmtId="0" fontId="192" fillId="0" borderId="70" xfId="214" applyBorder="1"/>
    <xf numFmtId="0" fontId="193" fillId="0" borderId="67" xfId="214" applyFont="1" applyBorder="1"/>
    <xf numFmtId="0" fontId="193" fillId="0" borderId="0" xfId="214" applyFont="1" applyAlignment="1">
      <alignment horizontal="right"/>
    </xf>
    <xf numFmtId="0" fontId="190" fillId="0" borderId="17" xfId="214" applyFont="1" applyBorder="1" applyAlignment="1">
      <alignment vertical="center"/>
    </xf>
    <xf numFmtId="0" fontId="193" fillId="0" borderId="19" xfId="214" applyFont="1" applyBorder="1" applyAlignment="1">
      <alignment vertical="center"/>
    </xf>
    <xf numFmtId="0" fontId="192" fillId="0" borderId="71" xfId="214" applyBorder="1"/>
    <xf numFmtId="2" fontId="192" fillId="0" borderId="0" xfId="214" applyNumberFormat="1" applyAlignment="1">
      <alignment horizontal="center"/>
    </xf>
    <xf numFmtId="0" fontId="192" fillId="0" borderId="68" xfId="214" applyBorder="1" applyAlignment="1">
      <alignment horizontal="center"/>
    </xf>
    <xf numFmtId="0" fontId="193" fillId="0" borderId="65" xfId="214" applyFont="1" applyBorder="1" applyAlignment="1">
      <alignment horizontal="left"/>
    </xf>
    <xf numFmtId="0" fontId="193" fillId="0" borderId="36" xfId="214" applyFont="1" applyBorder="1" applyAlignment="1">
      <alignment horizontal="left"/>
    </xf>
    <xf numFmtId="0" fontId="192" fillId="0" borderId="18" xfId="214" applyBorder="1"/>
    <xf numFmtId="0" fontId="192" fillId="0" borderId="36" xfId="214" applyBorder="1" applyAlignment="1">
      <alignment horizontal="center"/>
    </xf>
    <xf numFmtId="0" fontId="192" fillId="0" borderId="151" xfId="214" applyBorder="1" applyAlignment="1">
      <alignment horizontal="center"/>
    </xf>
    <xf numFmtId="2" fontId="192" fillId="0" borderId="66" xfId="214" applyNumberFormat="1" applyBorder="1" applyAlignment="1">
      <alignment horizontal="center"/>
    </xf>
    <xf numFmtId="9" fontId="192" fillId="0" borderId="151" xfId="215" applyBorder="1" applyAlignment="1">
      <alignment horizontal="center"/>
    </xf>
    <xf numFmtId="9" fontId="192" fillId="0" borderId="151" xfId="214" applyNumberFormat="1" applyBorder="1" applyAlignment="1">
      <alignment horizontal="center"/>
    </xf>
    <xf numFmtId="0" fontId="193" fillId="0" borderId="17" xfId="214" applyFont="1" applyBorder="1" applyAlignment="1">
      <alignment horizontal="left"/>
    </xf>
    <xf numFmtId="0" fontId="193" fillId="0" borderId="18" xfId="214" applyFont="1" applyBorder="1" applyAlignment="1">
      <alignment horizontal="left"/>
    </xf>
    <xf numFmtId="0" fontId="192" fillId="0" borderId="18" xfId="214" applyBorder="1" applyAlignment="1">
      <alignment horizontal="center"/>
    </xf>
    <xf numFmtId="2" fontId="194" fillId="0" borderId="19" xfId="214" applyNumberFormat="1" applyFont="1" applyBorder="1" applyAlignment="1">
      <alignment horizontal="center"/>
    </xf>
    <xf numFmtId="0" fontId="192" fillId="0" borderId="0" xfId="214" applyAlignment="1">
      <alignment horizontal="left"/>
    </xf>
    <xf numFmtId="0" fontId="0" fillId="0" borderId="0" xfId="0"/>
    <xf numFmtId="0" fontId="196" fillId="0" borderId="0" xfId="0" applyFont="1" applyAlignment="1">
      <alignment vertical="center"/>
    </xf>
    <xf numFmtId="0" fontId="198" fillId="53" borderId="35" xfId="0" applyFont="1" applyFill="1" applyBorder="1" applyAlignment="1">
      <alignment horizontal="center" vertical="center" wrapText="1"/>
    </xf>
    <xf numFmtId="0" fontId="198" fillId="2475" borderId="35" xfId="0" applyFont="1" applyFill="1" applyBorder="1" applyAlignment="1">
      <alignment horizontal="center" vertical="center" wrapText="1"/>
    </xf>
    <xf numFmtId="0" fontId="0" fillId="2475" borderId="35" xfId="0" applyFill="1" applyBorder="1" applyAlignment="1">
      <alignment vertical="center" wrapText="1"/>
    </xf>
    <xf numFmtId="0" fontId="0" fillId="53" borderId="35" xfId="0" applyFill="1" applyBorder="1" applyAlignment="1">
      <alignment vertical="center" wrapText="1"/>
    </xf>
    <xf numFmtId="0" fontId="198" fillId="2476" borderId="35" xfId="0" applyFont="1" applyFill="1" applyBorder="1" applyAlignment="1">
      <alignment horizontal="center" vertical="center" wrapText="1"/>
    </xf>
    <xf numFmtId="0" fontId="197" fillId="0" borderId="35" xfId="0" applyFont="1" applyBorder="1" applyAlignment="1">
      <alignment horizontal="center" vertical="center" wrapText="1"/>
    </xf>
    <xf numFmtId="8" fontId="197" fillId="0" borderId="35" xfId="0" applyNumberFormat="1" applyFont="1" applyBorder="1" applyAlignment="1">
      <alignment horizontal="center" vertical="center" wrapText="1"/>
    </xf>
    <xf numFmtId="8" fontId="197" fillId="2476" borderId="35" xfId="0" applyNumberFormat="1" applyFont="1" applyFill="1" applyBorder="1" applyAlignment="1">
      <alignment horizontal="center" vertical="center" wrapText="1"/>
    </xf>
    <xf numFmtId="8" fontId="198" fillId="0" borderId="35" xfId="0" applyNumberFormat="1" applyFont="1" applyBorder="1" applyAlignment="1">
      <alignment horizontal="center" vertical="center" wrapText="1"/>
    </xf>
    <xf numFmtId="8" fontId="198" fillId="2476" borderId="35" xfId="0" applyNumberFormat="1" applyFont="1" applyFill="1" applyBorder="1" applyAlignment="1">
      <alignment horizontal="center" vertical="center" wrapText="1"/>
    </xf>
    <xf numFmtId="0" fontId="0" fillId="0" borderId="152" xfId="0" applyBorder="1" applyAlignment="1">
      <alignment horizontal="center" vertical="center" wrapText="1"/>
    </xf>
    <xf numFmtId="8" fontId="197" fillId="0" borderId="153" xfId="0" applyNumberFormat="1" applyFont="1" applyBorder="1" applyAlignment="1">
      <alignment horizontal="center" vertical="center" wrapText="1"/>
    </xf>
    <xf numFmtId="0" fontId="197" fillId="0" borderId="153" xfId="0" applyFont="1" applyBorder="1" applyAlignment="1">
      <alignment horizontal="center" vertical="center" wrapText="1"/>
    </xf>
    <xf numFmtId="0" fontId="200" fillId="0" borderId="35" xfId="0" applyFont="1" applyBorder="1" applyAlignment="1">
      <alignment horizontal="center" vertical="center" wrapText="1"/>
    </xf>
    <xf numFmtId="0" fontId="200" fillId="2475" borderId="35" xfId="0" applyFont="1" applyFill="1" applyBorder="1" applyAlignment="1">
      <alignment horizontal="center" vertical="center" wrapText="1"/>
    </xf>
    <xf numFmtId="0" fontId="0" fillId="0" borderId="35" xfId="0" applyBorder="1" applyAlignment="1">
      <alignment vertical="center" wrapText="1"/>
    </xf>
    <xf numFmtId="0" fontId="200" fillId="2476" borderId="35" xfId="0" applyFont="1" applyFill="1" applyBorder="1" applyAlignment="1">
      <alignment horizontal="center" vertical="center" wrapText="1"/>
    </xf>
    <xf numFmtId="0" fontId="199" fillId="0" borderId="35" xfId="0" applyFont="1" applyBorder="1" applyAlignment="1">
      <alignment horizontal="center" vertical="center" wrapText="1"/>
    </xf>
    <xf numFmtId="8" fontId="199" fillId="0" borderId="35" xfId="0" applyNumberFormat="1" applyFont="1" applyBorder="1" applyAlignment="1">
      <alignment horizontal="center" vertical="center" wrapText="1"/>
    </xf>
    <xf numFmtId="8" fontId="199" fillId="2476" borderId="35" xfId="0" applyNumberFormat="1" applyFont="1" applyFill="1" applyBorder="1" applyAlignment="1">
      <alignment horizontal="center" vertical="center" wrapText="1"/>
    </xf>
    <xf numFmtId="8" fontId="200" fillId="0" borderId="35" xfId="0" applyNumberFormat="1" applyFont="1" applyBorder="1" applyAlignment="1">
      <alignment horizontal="center" vertical="center" wrapText="1"/>
    </xf>
    <xf numFmtId="8" fontId="200" fillId="2476" borderId="35" xfId="0" applyNumberFormat="1" applyFont="1" applyFill="1" applyBorder="1" applyAlignment="1">
      <alignment horizontal="center" vertical="center" wrapText="1"/>
    </xf>
    <xf numFmtId="0" fontId="201" fillId="2477" borderId="35" xfId="0" applyFont="1" applyFill="1" applyBorder="1" applyAlignment="1">
      <alignment horizontal="center" vertical="center" wrapText="1"/>
    </xf>
    <xf numFmtId="8" fontId="201" fillId="2477" borderId="35" xfId="0" applyNumberFormat="1" applyFont="1" applyFill="1" applyBorder="1" applyAlignment="1">
      <alignment horizontal="center" vertical="center" wrapText="1"/>
    </xf>
    <xf numFmtId="0" fontId="202" fillId="0" borderId="0" xfId="0" applyFont="1" applyAlignment="1">
      <alignment horizontal="center"/>
    </xf>
    <xf numFmtId="0" fontId="0" fillId="0" borderId="0" xfId="0"/>
    <xf numFmtId="164" fontId="0" fillId="0" borderId="0" xfId="0" applyNumberFormat="1" applyAlignment="1">
      <alignment wrapText="1"/>
    </xf>
    <xf numFmtId="164" fontId="99" fillId="0" borderId="35" xfId="0" applyNumberFormat="1" applyFont="1" applyBorder="1" applyAlignment="1">
      <alignment horizontal="center" vertical="center" wrapText="1"/>
    </xf>
    <xf numFmtId="164" fontId="99" fillId="0" borderId="0" xfId="0" applyNumberFormat="1" applyFont="1" applyAlignment="1">
      <alignment horizontal="center" vertical="center" wrapText="1"/>
    </xf>
    <xf numFmtId="164" fontId="0" fillId="0" borderId="0" xfId="0" applyNumberFormat="1" applyFill="1" applyBorder="1"/>
    <xf numFmtId="49" fontId="7" fillId="2478" borderId="155" xfId="0" applyNumberFormat="1" applyFont="1" applyFill="1" applyBorder="1"/>
    <xf numFmtId="0" fontId="7" fillId="2478" borderId="156" xfId="0" applyFont="1" applyFill="1" applyBorder="1"/>
    <xf numFmtId="0" fontId="7" fillId="2478" borderId="157" xfId="0" applyNumberFormat="1" applyFont="1" applyFill="1" applyBorder="1"/>
    <xf numFmtId="0" fontId="8" fillId="0" borderId="155" xfId="0" applyFont="1" applyBorder="1" applyAlignment="1">
      <alignment horizontal="center" vertical="center" wrapText="1"/>
    </xf>
    <xf numFmtId="0" fontId="0" fillId="0" borderId="156" xfId="0" applyFont="1" applyBorder="1" applyAlignment="1">
      <alignment horizontal="center" vertical="center"/>
    </xf>
    <xf numFmtId="0" fontId="0" fillId="0" borderId="156" xfId="0" applyFont="1" applyBorder="1"/>
    <xf numFmtId="0" fontId="8" fillId="0" borderId="156" xfId="0" applyFont="1" applyBorder="1" applyAlignment="1">
      <alignment horizontal="center" vertical="center" wrapText="1"/>
    </xf>
    <xf numFmtId="0" fontId="0" fillId="0" borderId="156" xfId="0" applyFont="1" applyBorder="1" applyAlignment="1">
      <alignment wrapText="1"/>
    </xf>
    <xf numFmtId="0" fontId="0" fillId="0" borderId="157" xfId="0" applyFont="1" applyBorder="1" applyAlignment="1">
      <alignment wrapText="1"/>
    </xf>
    <xf numFmtId="0" fontId="8" fillId="0" borderId="155" xfId="0" applyFont="1" applyBorder="1" applyAlignment="1">
      <alignment horizontal="center" vertical="center"/>
    </xf>
    <xf numFmtId="0" fontId="8" fillId="0" borderId="156" xfId="0" applyFont="1" applyBorder="1" applyAlignment="1">
      <alignment horizontal="center" vertical="center"/>
    </xf>
    <xf numFmtId="0" fontId="0" fillId="0" borderId="157" xfId="0" applyFont="1" applyBorder="1"/>
    <xf numFmtId="0" fontId="8" fillId="0" borderId="155" xfId="0" applyNumberFormat="1" applyFont="1" applyBorder="1" applyAlignment="1">
      <alignment horizontal="center" vertical="center" wrapText="1"/>
    </xf>
    <xf numFmtId="0" fontId="0" fillId="0" borderId="156" xfId="0" applyNumberFormat="1" applyFont="1" applyBorder="1" applyAlignment="1">
      <alignment horizontal="center" vertical="center"/>
    </xf>
    <xf numFmtId="0" fontId="8" fillId="0" borderId="156" xfId="0" applyNumberFormat="1" applyFont="1" applyBorder="1" applyAlignment="1">
      <alignment horizontal="center" vertical="center" wrapText="1"/>
    </xf>
    <xf numFmtId="0" fontId="0" fillId="0" borderId="156" xfId="0" applyNumberFormat="1" applyFont="1" applyBorder="1"/>
    <xf numFmtId="0" fontId="8" fillId="0" borderId="154" xfId="0" applyNumberFormat="1" applyFont="1" applyBorder="1" applyAlignment="1">
      <alignment horizontal="center" vertical="center" wrapText="1"/>
    </xf>
    <xf numFmtId="0" fontId="0" fillId="0" borderId="149" xfId="0" applyNumberFormat="1" applyFont="1" applyBorder="1" applyAlignment="1">
      <alignment horizontal="center" vertical="center"/>
    </xf>
    <xf numFmtId="0" fontId="8" fillId="0" borderId="149" xfId="0" applyNumberFormat="1" applyFont="1" applyBorder="1" applyAlignment="1">
      <alignment horizontal="center" vertical="center" wrapText="1"/>
    </xf>
    <xf numFmtId="0" fontId="0" fillId="0" borderId="0" xfId="0"/>
    <xf numFmtId="0" fontId="0" fillId="0" borderId="154" xfId="0" applyNumberFormat="1" applyFont="1" applyBorder="1"/>
    <xf numFmtId="0" fontId="0" fillId="0" borderId="158" xfId="0" applyNumberFormat="1" applyFont="1" applyBorder="1"/>
    <xf numFmtId="0" fontId="0" fillId="0" borderId="159" xfId="0" applyNumberFormat="1" applyFont="1" applyFill="1" applyBorder="1"/>
    <xf numFmtId="0" fontId="197" fillId="0" borderId="153" xfId="0" applyFont="1" applyBorder="1" applyAlignment="1">
      <alignment horizontal="center" vertical="center" wrapText="1"/>
    </xf>
    <xf numFmtId="0" fontId="0" fillId="2476" borderId="35" xfId="0" applyFill="1" applyBorder="1" applyAlignment="1">
      <alignment vertical="center" wrapText="1"/>
    </xf>
    <xf numFmtId="8" fontId="198" fillId="88" borderId="3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readingOrder="1"/>
    </xf>
    <xf numFmtId="0" fontId="38" fillId="0" borderId="0" xfId="146" applyAlignment="1">
      <alignment vertical="center"/>
    </xf>
    <xf numFmtId="0" fontId="0" fillId="0" borderId="0" xfId="0"/>
    <xf numFmtId="0" fontId="8" fillId="88" borderId="16" xfId="0" applyFont="1" applyFill="1" applyBorder="1" applyAlignment="1">
      <alignment horizontal="center" vertical="center" wrapText="1"/>
    </xf>
    <xf numFmtId="0" fontId="189" fillId="0" borderId="35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95" fillId="2217" borderId="60" xfId="0" applyFont="1" applyFill="1" applyBorder="1" applyAlignment="1">
      <alignment horizontal="left" vertical="center" wrapText="1"/>
    </xf>
    <xf numFmtId="0" fontId="0" fillId="0" borderId="0" xfId="0"/>
    <xf numFmtId="0" fontId="116" fillId="53" borderId="81" xfId="0" applyFont="1" applyFill="1" applyBorder="1" applyAlignment="1">
      <alignment vertical="center"/>
    </xf>
    <xf numFmtId="0" fontId="116" fillId="53" borderId="0" xfId="0" applyFont="1" applyFill="1" applyAlignment="1">
      <alignment vertical="center" wrapText="1"/>
    </xf>
    <xf numFmtId="0" fontId="116" fillId="53" borderId="58" xfId="0" applyFont="1" applyFill="1" applyBorder="1" applyAlignment="1">
      <alignment vertical="center"/>
    </xf>
    <xf numFmtId="0" fontId="74" fillId="0" borderId="0" xfId="9" applyFont="1" applyBorder="1" applyAlignment="1">
      <alignment wrapText="1"/>
    </xf>
    <xf numFmtId="0" fontId="72" fillId="2217" borderId="0" xfId="0" applyFont="1" applyFill="1" applyBorder="1" applyAlignment="1">
      <alignment horizontal="left" vertical="center" wrapText="1"/>
    </xf>
    <xf numFmtId="0" fontId="74" fillId="0" borderId="0" xfId="9" applyFont="1" applyBorder="1" applyAlignment="1">
      <alignment horizontal="center" vertical="center" wrapText="1"/>
    </xf>
    <xf numFmtId="0" fontId="72" fillId="2212" borderId="0" xfId="0" applyFont="1" applyFill="1" applyBorder="1" applyAlignment="1">
      <alignment vertical="center" wrapText="1"/>
    </xf>
    <xf numFmtId="0" fontId="8" fillId="2212" borderId="60" xfId="0" applyFont="1" applyFill="1" applyBorder="1" applyAlignment="1">
      <alignment horizontal="left" vertical="center"/>
    </xf>
    <xf numFmtId="0" fontId="8" fillId="2212" borderId="60" xfId="0" applyFont="1" applyFill="1" applyBorder="1" applyAlignment="1">
      <alignment horizontal="left" vertical="center" wrapText="1"/>
    </xf>
    <xf numFmtId="0" fontId="0" fillId="2212" borderId="60" xfId="0" applyFill="1" applyBorder="1" applyAlignment="1">
      <alignment horizontal="left" vertical="center"/>
    </xf>
    <xf numFmtId="2" fontId="0" fillId="2212" borderId="60" xfId="0" applyNumberFormat="1" applyFill="1" applyBorder="1" applyAlignment="1">
      <alignment horizontal="center" vertical="center"/>
    </xf>
    <xf numFmtId="0" fontId="0" fillId="0" borderId="0" xfId="0"/>
    <xf numFmtId="0" fontId="74" fillId="0" borderId="11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4" fillId="0" borderId="116" xfId="0" applyFont="1" applyBorder="1" applyAlignment="1">
      <alignment horizontal="left"/>
    </xf>
    <xf numFmtId="0" fontId="0" fillId="0" borderId="114" xfId="0" applyBorder="1" applyAlignment="1">
      <alignment horizontal="center"/>
    </xf>
    <xf numFmtId="0" fontId="124" fillId="0" borderId="103" xfId="0" applyFont="1" applyBorder="1" applyAlignment="1">
      <alignment horizontal="left" wrapText="1"/>
    </xf>
    <xf numFmtId="1" fontId="0" fillId="0" borderId="128" xfId="0" applyNumberFormat="1" applyBorder="1" applyAlignment="1">
      <alignment horizontal="center"/>
    </xf>
    <xf numFmtId="0" fontId="124" fillId="0" borderId="103" xfId="0" applyFont="1" applyBorder="1" applyAlignment="1">
      <alignment horizontal="center" vertical="center" wrapText="1"/>
    </xf>
    <xf numFmtId="1" fontId="0" fillId="0" borderId="115" xfId="0" applyNumberFormat="1" applyBorder="1" applyAlignment="1">
      <alignment horizontal="center"/>
    </xf>
    <xf numFmtId="1" fontId="0" fillId="0" borderId="114" xfId="0" applyNumberFormat="1" applyBorder="1" applyAlignment="1">
      <alignment horizontal="center"/>
    </xf>
    <xf numFmtId="0" fontId="9" fillId="0" borderId="0" xfId="8" applyAlignment="1">
      <alignment horizontal="left" wrapText="1"/>
    </xf>
    <xf numFmtId="173" fontId="78" fillId="0" borderId="0" xfId="0" applyNumberFormat="1" applyFont="1" applyFill="1" applyBorder="1" applyAlignment="1">
      <alignment horizontal="center" vertical="center" wrapText="1"/>
    </xf>
    <xf numFmtId="0" fontId="195" fillId="2217" borderId="0" xfId="0" applyFont="1" applyFill="1" applyBorder="1" applyAlignment="1">
      <alignment horizontal="left" vertical="center" wrapText="1"/>
    </xf>
    <xf numFmtId="49" fontId="0" fillId="0" borderId="0" xfId="0" quotePrefix="1" applyNumberFormat="1" applyAlignment="1">
      <alignment wrapText="1"/>
    </xf>
    <xf numFmtId="8" fontId="197" fillId="0" borderId="152" xfId="0" applyNumberFormat="1" applyFont="1" applyBorder="1" applyAlignment="1">
      <alignment horizontal="center" vertical="center" wrapText="1"/>
    </xf>
    <xf numFmtId="8" fontId="198" fillId="2476" borderId="152" xfId="0" applyNumberFormat="1" applyFont="1" applyFill="1" applyBorder="1" applyAlignment="1">
      <alignment horizontal="center" vertical="center" wrapText="1"/>
    </xf>
    <xf numFmtId="8" fontId="198" fillId="0" borderId="152" xfId="0" applyNumberFormat="1" applyFont="1" applyBorder="1" applyAlignment="1">
      <alignment horizontal="center" vertical="center" wrapText="1"/>
    </xf>
    <xf numFmtId="8" fontId="198" fillId="88" borderId="152" xfId="0" applyNumberFormat="1" applyFont="1" applyFill="1" applyBorder="1" applyAlignment="1">
      <alignment horizontal="center" vertical="center" wrapText="1"/>
    </xf>
    <xf numFmtId="8" fontId="197" fillId="2476" borderId="15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0" fillId="0" borderId="163" xfId="0" applyNumberFormat="1" applyFont="1" applyFill="1" applyBorder="1"/>
    <xf numFmtId="0" fontId="0" fillId="0" borderId="0" xfId="0"/>
    <xf numFmtId="0" fontId="0" fillId="0" borderId="35" xfId="0" applyBorder="1" applyAlignment="1">
      <alignment horizontal="left" vertical="center"/>
    </xf>
    <xf numFmtId="0" fontId="194" fillId="88" borderId="35" xfId="0" applyFont="1" applyFill="1" applyBorder="1" applyAlignment="1">
      <alignment horizontal="center" vertical="center"/>
    </xf>
    <xf numFmtId="0" fontId="203" fillId="2479" borderId="164" xfId="0" applyFont="1" applyFill="1" applyBorder="1" applyAlignment="1">
      <alignment vertical="center"/>
    </xf>
    <xf numFmtId="0" fontId="0" fillId="2479" borderId="0" xfId="0" applyFill="1"/>
    <xf numFmtId="0" fontId="129" fillId="2479" borderId="0" xfId="0" applyFont="1" applyFill="1"/>
    <xf numFmtId="0" fontId="0" fillId="0" borderId="0" xfId="0"/>
    <xf numFmtId="0" fontId="8" fillId="88" borderId="16" xfId="0" applyFont="1" applyFill="1" applyBorder="1" applyAlignment="1">
      <alignment horizontal="center" vertical="center" wrapText="1"/>
    </xf>
    <xf numFmtId="2" fontId="0" fillId="0" borderId="60" xfId="0" applyNumberFormat="1" applyBorder="1"/>
    <xf numFmtId="0" fontId="0" fillId="2480" borderId="0" xfId="0" applyFill="1"/>
    <xf numFmtId="0" fontId="204" fillId="2480" borderId="76" xfId="0" applyFont="1" applyFill="1" applyBorder="1"/>
    <xf numFmtId="0" fontId="205" fillId="2480" borderId="76" xfId="0" applyFont="1" applyFill="1" applyBorder="1"/>
    <xf numFmtId="0" fontId="0" fillId="0" borderId="76" xfId="0" applyBorder="1"/>
    <xf numFmtId="0" fontId="206" fillId="2480" borderId="0" xfId="0" applyFont="1" applyFill="1" applyAlignment="1">
      <alignment horizontal="left"/>
    </xf>
    <xf numFmtId="0" fontId="207" fillId="0" borderId="60" xfId="0" applyFont="1" applyBorder="1" applyAlignment="1">
      <alignment horizontal="center"/>
    </xf>
    <xf numFmtId="186" fontId="207" fillId="0" borderId="60" xfId="0" applyNumberFormat="1" applyFont="1" applyBorder="1" applyAlignment="1">
      <alignment horizontal="center" vertical="top" wrapText="1"/>
    </xf>
    <xf numFmtId="0" fontId="207" fillId="0" borderId="60" xfId="0" applyFont="1" applyBorder="1" applyAlignment="1">
      <alignment horizontal="center" vertical="top" wrapText="1"/>
    </xf>
    <xf numFmtId="0" fontId="77" fillId="0" borderId="60" xfId="0" applyFont="1" applyBorder="1" applyAlignment="1">
      <alignment horizontal="center"/>
    </xf>
    <xf numFmtId="186" fontId="208" fillId="0" borderId="60" xfId="0" applyNumberFormat="1" applyFont="1" applyBorder="1" applyAlignment="1">
      <alignment horizontal="right"/>
    </xf>
    <xf numFmtId="186" fontId="209" fillId="0" borderId="60" xfId="0" applyNumberFormat="1" applyFont="1" applyBorder="1" applyAlignment="1">
      <alignment horizontal="right"/>
    </xf>
    <xf numFmtId="186" fontId="210" fillId="0" borderId="60" xfId="0" applyNumberFormat="1" applyFont="1" applyBorder="1" applyAlignment="1" applyProtection="1">
      <alignment horizontal="right"/>
      <protection hidden="1"/>
    </xf>
    <xf numFmtId="186" fontId="211" fillId="0" borderId="60" xfId="0" applyNumberFormat="1" applyFont="1" applyBorder="1" applyAlignment="1" applyProtection="1">
      <alignment horizontal="right"/>
      <protection hidden="1"/>
    </xf>
    <xf numFmtId="186" fontId="212" fillId="0" borderId="60" xfId="0" applyNumberFormat="1" applyFont="1" applyBorder="1" applyAlignment="1">
      <alignment horizontal="right"/>
    </xf>
    <xf numFmtId="187" fontId="209" fillId="0" borderId="60" xfId="0" applyNumberFormat="1" applyFont="1" applyBorder="1" applyAlignment="1">
      <alignment horizontal="right"/>
    </xf>
    <xf numFmtId="186" fontId="213" fillId="0" borderId="60" xfId="0" applyNumberFormat="1" applyFont="1" applyBorder="1" applyAlignment="1" applyProtection="1">
      <alignment horizontal="right"/>
      <protection hidden="1"/>
    </xf>
    <xf numFmtId="2" fontId="210" fillId="0" borderId="60" xfId="0" applyNumberFormat="1" applyFont="1" applyBorder="1" applyAlignment="1">
      <alignment horizontal="right"/>
    </xf>
    <xf numFmtId="186" fontId="212" fillId="2480" borderId="60" xfId="0" applyNumberFormat="1" applyFont="1" applyFill="1" applyBorder="1" applyAlignment="1">
      <alignment horizontal="right"/>
    </xf>
    <xf numFmtId="187" fontId="212" fillId="2480" borderId="60" xfId="0" applyNumberFormat="1" applyFont="1" applyFill="1" applyBorder="1" applyAlignment="1">
      <alignment horizontal="right"/>
    </xf>
    <xf numFmtId="0" fontId="214" fillId="2480" borderId="136" xfId="0" applyFont="1" applyFill="1" applyBorder="1" applyAlignment="1">
      <alignment horizontal="left"/>
    </xf>
    <xf numFmtId="186" fontId="215" fillId="2480" borderId="91" xfId="0" applyNumberFormat="1" applyFont="1" applyFill="1" applyBorder="1" applyAlignment="1">
      <alignment horizontal="right"/>
    </xf>
    <xf numFmtId="186" fontId="210" fillId="0" borderId="60" xfId="0" applyNumberFormat="1" applyFont="1" applyBorder="1" applyAlignment="1">
      <alignment horizontal="right"/>
    </xf>
    <xf numFmtId="0" fontId="77" fillId="2480" borderId="23" xfId="0" applyFont="1" applyFill="1" applyBorder="1" applyAlignment="1">
      <alignment horizontal="left"/>
    </xf>
    <xf numFmtId="0" fontId="77" fillId="0" borderId="60" xfId="0" applyFont="1" applyBorder="1" applyAlignment="1">
      <alignment horizontal="left"/>
    </xf>
    <xf numFmtId="186" fontId="216" fillId="2480" borderId="60" xfId="0" applyNumberFormat="1" applyFont="1" applyFill="1" applyBorder="1" applyAlignment="1">
      <alignment horizontal="right"/>
    </xf>
    <xf numFmtId="0" fontId="124" fillId="2480" borderId="0" xfId="0" applyFont="1" applyFill="1"/>
    <xf numFmtId="186" fontId="217" fillId="2480" borderId="60" xfId="0" applyNumberFormat="1" applyFont="1" applyFill="1" applyBorder="1" applyAlignment="1">
      <alignment horizontal="right"/>
    </xf>
    <xf numFmtId="0" fontId="77" fillId="2480" borderId="136" xfId="0" applyFont="1" applyFill="1" applyBorder="1" applyAlignment="1">
      <alignment horizontal="left"/>
    </xf>
    <xf numFmtId="186" fontId="88" fillId="2480" borderId="91" xfId="0" applyNumberFormat="1" applyFont="1" applyFill="1" applyBorder="1" applyAlignment="1">
      <alignment horizontal="right"/>
    </xf>
    <xf numFmtId="0" fontId="210" fillId="0" borderId="60" xfId="0" applyFont="1" applyBorder="1" applyAlignment="1">
      <alignment horizontal="center"/>
    </xf>
    <xf numFmtId="0" fontId="77" fillId="2480" borderId="91" xfId="0" applyFont="1" applyFill="1" applyBorder="1" applyAlignment="1">
      <alignment horizontal="left"/>
    </xf>
    <xf numFmtId="186" fontId="88" fillId="2480" borderId="60" xfId="0" applyNumberFormat="1" applyFont="1" applyFill="1" applyBorder="1" applyAlignment="1">
      <alignment horizontal="right"/>
    </xf>
    <xf numFmtId="186" fontId="210" fillId="0" borderId="60" xfId="0" applyNumberFormat="1" applyFont="1" applyBorder="1" applyAlignment="1">
      <alignment horizontal="center"/>
    </xf>
    <xf numFmtId="188" fontId="210" fillId="0" borderId="60" xfId="0" applyNumberFormat="1" applyFont="1" applyBorder="1" applyAlignment="1">
      <alignment horizontal="center"/>
    </xf>
    <xf numFmtId="0" fontId="218" fillId="2480" borderId="136" xfId="0" applyFont="1" applyFill="1" applyBorder="1" applyAlignment="1">
      <alignment horizontal="left"/>
    </xf>
    <xf numFmtId="186" fontId="219" fillId="2480" borderId="91" xfId="0" applyNumberFormat="1" applyFont="1" applyFill="1" applyBorder="1" applyAlignment="1">
      <alignment horizontal="right"/>
    </xf>
    <xf numFmtId="186" fontId="219" fillId="2480" borderId="60" xfId="0" applyNumberFormat="1" applyFont="1" applyFill="1" applyBorder="1" applyAlignment="1">
      <alignment horizontal="right"/>
    </xf>
    <xf numFmtId="49" fontId="220" fillId="2480" borderId="0" xfId="0" applyNumberFormat="1" applyFont="1" applyFill="1"/>
    <xf numFmtId="0" fontId="124" fillId="0" borderId="0" xfId="0" applyFont="1"/>
    <xf numFmtId="49" fontId="219" fillId="2480" borderId="136" xfId="0" applyNumberFormat="1" applyFont="1" applyFill="1" applyBorder="1" applyAlignment="1">
      <alignment horizontal="left"/>
    </xf>
    <xf numFmtId="0" fontId="221" fillId="0" borderId="91" xfId="0" applyFont="1" applyBorder="1" applyAlignment="1">
      <alignment horizontal="left"/>
    </xf>
    <xf numFmtId="49" fontId="222" fillId="2480" borderId="136" xfId="0" applyNumberFormat="1" applyFont="1" applyFill="1" applyBorder="1" applyProtection="1">
      <protection hidden="1"/>
    </xf>
    <xf numFmtId="0" fontId="222" fillId="0" borderId="83" xfId="0" applyFont="1" applyBorder="1"/>
    <xf numFmtId="0" fontId="222" fillId="0" borderId="91" xfId="0" applyFont="1" applyBorder="1"/>
    <xf numFmtId="186" fontId="222" fillId="2480" borderId="60" xfId="0" applyNumberFormat="1" applyFont="1" applyFill="1" applyBorder="1" applyAlignment="1" applyProtection="1">
      <alignment horizontal="center"/>
      <protection hidden="1"/>
    </xf>
    <xf numFmtId="0" fontId="222" fillId="0" borderId="60" xfId="0" applyFont="1" applyBorder="1" applyAlignment="1">
      <alignment horizontal="center"/>
    </xf>
    <xf numFmtId="189" fontId="222" fillId="2480" borderId="136" xfId="0" applyNumberFormat="1" applyFont="1" applyFill="1" applyBorder="1" applyProtection="1">
      <protection hidden="1"/>
    </xf>
    <xf numFmtId="0" fontId="0" fillId="0" borderId="91" xfId="0" applyBorder="1"/>
    <xf numFmtId="186" fontId="217" fillId="2480" borderId="91" xfId="0" applyNumberFormat="1" applyFont="1" applyFill="1" applyBorder="1" applyAlignment="1">
      <alignment horizontal="right"/>
    </xf>
    <xf numFmtId="0" fontId="88" fillId="2480" borderId="60" xfId="0" applyFont="1" applyFill="1" applyBorder="1" applyAlignment="1">
      <alignment horizontal="left"/>
    </xf>
    <xf numFmtId="0" fontId="77" fillId="2480" borderId="60" xfId="0" applyFont="1" applyFill="1" applyBorder="1" applyAlignment="1">
      <alignment horizontal="left"/>
    </xf>
    <xf numFmtId="186" fontId="216" fillId="0" borderId="60" xfId="0" applyNumberFormat="1" applyFont="1" applyBorder="1" applyAlignment="1">
      <alignment horizontal="right"/>
    </xf>
    <xf numFmtId="186" fontId="223" fillId="2480" borderId="136" xfId="0" applyNumberFormat="1" applyFont="1" applyFill="1" applyBorder="1" applyProtection="1">
      <protection hidden="1"/>
    </xf>
    <xf numFmtId="0" fontId="221" fillId="0" borderId="91" xfId="0" applyFont="1" applyBorder="1"/>
    <xf numFmtId="0" fontId="223" fillId="0" borderId="60" xfId="0" applyFont="1" applyBorder="1" applyAlignment="1">
      <alignment horizontal="center"/>
    </xf>
    <xf numFmtId="0" fontId="88" fillId="2480" borderId="136" xfId="0" applyFont="1" applyFill="1" applyBorder="1" applyAlignment="1">
      <alignment horizontal="left"/>
    </xf>
    <xf numFmtId="0" fontId="88" fillId="2480" borderId="83" xfId="0" applyFont="1" applyFill="1" applyBorder="1" applyAlignment="1">
      <alignment horizontal="left"/>
    </xf>
    <xf numFmtId="0" fontId="88" fillId="2480" borderId="60" xfId="0" applyFont="1" applyFill="1" applyBorder="1" applyAlignment="1">
      <alignment horizontal="center"/>
    </xf>
    <xf numFmtId="0" fontId="217" fillId="2480" borderId="60" xfId="0" applyFont="1" applyFill="1" applyBorder="1" applyAlignment="1">
      <alignment horizontal="center" vertical="top" wrapText="1"/>
    </xf>
    <xf numFmtId="0" fontId="88" fillId="2480" borderId="0" xfId="0" applyFont="1" applyFill="1" applyAlignment="1">
      <alignment horizontal="left"/>
    </xf>
    <xf numFmtId="186" fontId="210" fillId="0" borderId="0" xfId="0" applyNumberFormat="1" applyFont="1" applyAlignment="1" applyProtection="1">
      <alignment horizontal="right"/>
      <protection hidden="1"/>
    </xf>
    <xf numFmtId="186" fontId="210" fillId="2480" borderId="0" xfId="0" applyNumberFormat="1" applyFont="1" applyFill="1" applyAlignment="1" applyProtection="1">
      <alignment horizontal="right"/>
      <protection hidden="1"/>
    </xf>
    <xf numFmtId="0" fontId="88" fillId="2480" borderId="165" xfId="0" applyFont="1" applyFill="1" applyBorder="1" applyAlignment="1">
      <alignment horizontal="left"/>
    </xf>
    <xf numFmtId="0" fontId="88" fillId="2480" borderId="145" xfId="0" applyFont="1" applyFill="1" applyBorder="1" applyAlignment="1">
      <alignment horizontal="left"/>
    </xf>
    <xf numFmtId="49" fontId="224" fillId="2480" borderId="0" xfId="0" applyNumberFormat="1" applyFont="1" applyFill="1"/>
    <xf numFmtId="0" fontId="88" fillId="2480" borderId="166" xfId="0" applyFont="1" applyFill="1" applyBorder="1" applyAlignment="1">
      <alignment horizontal="left"/>
    </xf>
    <xf numFmtId="0" fontId="224" fillId="2480" borderId="0" xfId="0" applyFont="1" applyFill="1"/>
    <xf numFmtId="186" fontId="224" fillId="2480" borderId="0" xfId="0" applyNumberFormat="1" applyFont="1" applyFill="1" applyAlignment="1" applyProtection="1">
      <alignment horizontal="right"/>
      <protection hidden="1"/>
    </xf>
    <xf numFmtId="0" fontId="124" fillId="2480" borderId="0" xfId="0" applyFont="1" applyFill="1" applyProtection="1">
      <protection locked="0"/>
    </xf>
    <xf numFmtId="0" fontId="225" fillId="2480" borderId="60" xfId="0" applyFont="1" applyFill="1" applyBorder="1" applyAlignment="1">
      <alignment horizontal="left"/>
    </xf>
    <xf numFmtId="0" fontId="74" fillId="2480" borderId="60" xfId="0" applyFont="1" applyFill="1" applyBorder="1" applyAlignment="1">
      <alignment horizontal="center"/>
    </xf>
    <xf numFmtId="186" fontId="74" fillId="2480" borderId="60" xfId="0" applyNumberFormat="1" applyFont="1" applyFill="1" applyBorder="1" applyAlignment="1">
      <alignment horizontal="center"/>
    </xf>
    <xf numFmtId="0" fontId="226" fillId="2480" borderId="0" xfId="0" applyFont="1" applyFill="1"/>
    <xf numFmtId="0" fontId="0" fillId="0" borderId="0" xfId="0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227" fillId="2217" borderId="60" xfId="0" applyFont="1" applyFill="1" applyBorder="1" applyAlignment="1">
      <alignment horizontal="left" vertical="top" wrapText="1"/>
    </xf>
    <xf numFmtId="0" fontId="0" fillId="0" borderId="0" xfId="0"/>
    <xf numFmtId="0" fontId="194" fillId="2451" borderId="35" xfId="0" applyFont="1" applyFill="1" applyBorder="1" applyAlignment="1">
      <alignment horizontal="center" vertical="center"/>
    </xf>
    <xf numFmtId="0" fontId="188" fillId="0" borderId="0" xfId="0" applyFont="1" applyBorder="1" applyAlignment="1">
      <alignment vertical="center"/>
    </xf>
    <xf numFmtId="0" fontId="188" fillId="0" borderId="0" xfId="0" applyFont="1" applyBorder="1" applyAlignment="1">
      <alignment horizontal="center" vertical="center"/>
    </xf>
    <xf numFmtId="0" fontId="193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9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quotePrefix="1" applyBorder="1" applyAlignment="1">
      <alignment vertical="center"/>
    </xf>
    <xf numFmtId="0" fontId="194" fillId="88" borderId="0" xfId="0" applyFont="1" applyFill="1" applyBorder="1" applyAlignment="1">
      <alignment horizontal="center" vertical="center"/>
    </xf>
    <xf numFmtId="0" fontId="0" fillId="0" borderId="60" xfId="0" applyBorder="1" applyAlignment="1">
      <alignment horizontal="center"/>
    </xf>
    <xf numFmtId="0" fontId="0" fillId="0" borderId="0" xfId="0"/>
    <xf numFmtId="0" fontId="8" fillId="88" borderId="16" xfId="0" applyFont="1" applyFill="1" applyBorder="1" applyAlignment="1">
      <alignment horizontal="center" vertical="center" wrapText="1"/>
    </xf>
    <xf numFmtId="0" fontId="228" fillId="0" borderId="20" xfId="0" applyFont="1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228" fillId="0" borderId="20" xfId="0" applyFont="1" applyBorder="1" applyAlignment="1">
      <alignment horizontal="right" vertical="top"/>
    </xf>
    <xf numFmtId="0" fontId="0" fillId="0" borderId="0" xfId="0" applyFill="1" applyBorder="1" applyAlignment="1">
      <alignment horizontal="center" vertical="center"/>
    </xf>
    <xf numFmtId="0" fontId="195" fillId="2217" borderId="23" xfId="0" applyFont="1" applyFill="1" applyBorder="1" applyAlignment="1">
      <alignment horizontal="left" vertical="center" wrapText="1"/>
    </xf>
    <xf numFmtId="8" fontId="229" fillId="0" borderId="20" xfId="206" applyNumberFormat="1" applyFont="1" applyBorder="1" applyAlignment="1">
      <alignment horizontal="left" vertical="top"/>
    </xf>
    <xf numFmtId="0" fontId="0" fillId="0" borderId="60" xfId="0" applyBorder="1" applyAlignment="1"/>
    <xf numFmtId="0" fontId="230" fillId="88" borderId="160" xfId="0" applyFont="1" applyFill="1" applyBorder="1" applyAlignment="1">
      <alignment vertical="center"/>
    </xf>
    <xf numFmtId="0" fontId="230" fillId="88" borderId="161" xfId="0" applyFont="1" applyFill="1" applyBorder="1" applyAlignment="1">
      <alignment vertical="center"/>
    </xf>
    <xf numFmtId="0" fontId="230" fillId="88" borderId="162" xfId="0" applyFont="1" applyFill="1" applyBorder="1" applyAlignment="1">
      <alignment vertical="center"/>
    </xf>
    <xf numFmtId="0" fontId="231" fillId="88" borderId="35" xfId="0" applyFont="1" applyFill="1" applyBorder="1" applyAlignment="1">
      <alignment horizontal="center" vertical="center"/>
    </xf>
    <xf numFmtId="0" fontId="0" fillId="2472" borderId="35" xfId="0" applyFill="1" applyBorder="1" applyAlignment="1">
      <alignment vertical="center"/>
    </xf>
    <xf numFmtId="0" fontId="193" fillId="0" borderId="152" xfId="0" applyFont="1" applyBorder="1" applyAlignment="1">
      <alignment vertical="center"/>
    </xf>
    <xf numFmtId="0" fontId="0" fillId="0" borderId="152" xfId="0" applyBorder="1" applyAlignment="1">
      <alignment vertical="center"/>
    </xf>
    <xf numFmtId="0" fontId="12" fillId="0" borderId="152" xfId="0" applyFont="1" applyBorder="1" applyAlignment="1">
      <alignment vertical="center"/>
    </xf>
    <xf numFmtId="0" fontId="12" fillId="0" borderId="152" xfId="0" applyFont="1" applyBorder="1" applyAlignment="1">
      <alignment horizontal="center" vertical="center"/>
    </xf>
    <xf numFmtId="0" fontId="194" fillId="2451" borderId="152" xfId="0" applyFont="1" applyFill="1" applyBorder="1" applyAlignment="1">
      <alignment horizontal="center" vertical="center"/>
    </xf>
    <xf numFmtId="0" fontId="193" fillId="0" borderId="60" xfId="0" applyFont="1" applyBorder="1" applyAlignment="1">
      <alignment vertical="center"/>
    </xf>
    <xf numFmtId="0" fontId="232" fillId="0" borderId="60" xfId="0" applyFont="1" applyBorder="1"/>
    <xf numFmtId="0" fontId="233" fillId="88" borderId="164" xfId="0" applyFont="1" applyFill="1" applyBorder="1" applyAlignment="1">
      <alignment vertical="center"/>
    </xf>
    <xf numFmtId="0" fontId="129" fillId="88" borderId="0" xfId="0" applyFont="1" applyFill="1"/>
    <xf numFmtId="0" fontId="0" fillId="0" borderId="0" xfId="0"/>
    <xf numFmtId="0" fontId="8" fillId="88" borderId="16" xfId="0" applyFont="1" applyFill="1" applyBorder="1" applyAlignment="1">
      <alignment horizontal="center" vertical="center" wrapText="1"/>
    </xf>
    <xf numFmtId="0" fontId="106" fillId="88" borderId="0" xfId="0" applyFont="1" applyFill="1"/>
    <xf numFmtId="0" fontId="0" fillId="0" borderId="0" xfId="0"/>
    <xf numFmtId="0" fontId="8" fillId="88" borderId="16" xfId="0" applyFont="1" applyFill="1" applyBorder="1" applyAlignment="1">
      <alignment horizontal="center" vertical="center" wrapText="1"/>
    </xf>
    <xf numFmtId="0" fontId="0" fillId="0" borderId="0" xfId="0" applyFont="1" applyBorder="1"/>
    <xf numFmtId="0" fontId="0" fillId="0" borderId="0" xfId="0"/>
    <xf numFmtId="0" fontId="0" fillId="0" borderId="6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8" fillId="88" borderId="16" xfId="0" applyFont="1" applyFill="1" applyBorder="1" applyAlignment="1">
      <alignment horizontal="center" vertical="center" wrapText="1"/>
    </xf>
    <xf numFmtId="1" fontId="8" fillId="0" borderId="60" xfId="0" applyNumberFormat="1" applyFont="1" applyBorder="1"/>
    <xf numFmtId="14" fontId="9" fillId="0" borderId="0" xfId="8" applyNumberFormat="1"/>
    <xf numFmtId="0" fontId="0" fillId="0" borderId="0" xfId="0"/>
    <xf numFmtId="0" fontId="8" fillId="0" borderId="60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 wrapText="1"/>
    </xf>
    <xf numFmtId="0" fontId="8" fillId="0" borderId="60" xfId="0" applyFont="1" applyBorder="1" applyAlignment="1">
      <alignment horizontal="center"/>
    </xf>
    <xf numFmtId="0" fontId="0" fillId="0" borderId="60" xfId="0" applyBorder="1" applyAlignment="1">
      <alignment horizontal="center" wrapText="1"/>
    </xf>
    <xf numFmtId="2" fontId="74" fillId="0" borderId="0" xfId="9" applyNumberFormat="1" applyFont="1" applyAlignment="1">
      <alignment horizontal="right" vertical="center" wrapText="1"/>
    </xf>
    <xf numFmtId="2" fontId="74" fillId="0" borderId="27" xfId="0" applyNumberFormat="1" applyFont="1" applyBorder="1" applyAlignment="1">
      <alignment horizontal="right" vertical="center" wrapText="1"/>
    </xf>
    <xf numFmtId="185" fontId="234" fillId="0" borderId="101" xfId="186" applyNumberFormat="1" applyFont="1" applyBorder="1"/>
    <xf numFmtId="0" fontId="235" fillId="0" borderId="167" xfId="186" applyFont="1" applyBorder="1" applyAlignment="1">
      <alignment vertical="center"/>
    </xf>
    <xf numFmtId="0" fontId="234" fillId="0" borderId="104" xfId="186" applyFont="1" applyBorder="1" applyAlignment="1">
      <alignment horizontal="center" vertical="center"/>
    </xf>
    <xf numFmtId="0" fontId="236" fillId="0" borderId="169" xfId="186" applyFont="1" applyBorder="1" applyAlignment="1">
      <alignment horizontal="left"/>
    </xf>
    <xf numFmtId="0" fontId="236" fillId="0" borderId="106" xfId="186" applyFont="1" applyBorder="1" applyAlignment="1">
      <alignment horizontal="left"/>
    </xf>
    <xf numFmtId="0" fontId="236" fillId="0" borderId="108" xfId="186" applyFont="1" applyBorder="1" applyAlignment="1">
      <alignment horizontal="left"/>
    </xf>
    <xf numFmtId="0" fontId="236" fillId="0" borderId="109" xfId="186" applyFont="1" applyBorder="1" applyAlignment="1">
      <alignment horizontal="left"/>
    </xf>
    <xf numFmtId="0" fontId="236" fillId="0" borderId="0" xfId="186" applyFont="1" applyAlignment="1">
      <alignment horizontal="left"/>
    </xf>
    <xf numFmtId="0" fontId="234" fillId="0" borderId="0" xfId="186" applyFont="1" applyAlignment="1">
      <alignment horizontal="center" vertical="center"/>
    </xf>
    <xf numFmtId="0" fontId="234" fillId="0" borderId="110" xfId="186" applyFont="1" applyBorder="1" applyAlignment="1">
      <alignment horizontal="center" vertical="center"/>
    </xf>
    <xf numFmtId="0" fontId="237" fillId="0" borderId="112" xfId="186" applyFont="1" applyBorder="1" applyAlignment="1">
      <alignment horizontal="center" vertical="center"/>
    </xf>
    <xf numFmtId="0" fontId="237" fillId="0" borderId="112" xfId="186" applyFont="1" applyBorder="1" applyAlignment="1">
      <alignment horizontal="center" vertical="center" wrapText="1"/>
    </xf>
    <xf numFmtId="0" fontId="237" fillId="0" borderId="113" xfId="186" applyFont="1" applyBorder="1" applyAlignment="1">
      <alignment horizontal="center" vertical="center" wrapText="1"/>
    </xf>
    <xf numFmtId="0" fontId="236" fillId="0" borderId="168" xfId="186" applyFont="1" applyBorder="1" applyAlignment="1">
      <alignment horizontal="center" vertical="center" wrapText="1"/>
    </xf>
    <xf numFmtId="2" fontId="17" fillId="0" borderId="171" xfId="186" applyNumberFormat="1" applyBorder="1" applyAlignment="1">
      <alignment horizontal="center"/>
    </xf>
    <xf numFmtId="2" fontId="17" fillId="0" borderId="172" xfId="186" applyNumberFormat="1" applyBorder="1" applyAlignment="1">
      <alignment horizontal="center"/>
    </xf>
    <xf numFmtId="169" fontId="91" fillId="0" borderId="171" xfId="186" applyNumberFormat="1" applyFont="1" applyBorder="1" applyAlignment="1">
      <alignment horizontal="center"/>
    </xf>
    <xf numFmtId="0" fontId="91" fillId="0" borderId="171" xfId="186" applyFont="1" applyBorder="1" applyAlignment="1">
      <alignment horizontal="center"/>
    </xf>
    <xf numFmtId="183" fontId="17" fillId="0" borderId="171" xfId="186" applyNumberFormat="1" applyBorder="1" applyAlignment="1">
      <alignment horizontal="center"/>
    </xf>
    <xf numFmtId="0" fontId="17" fillId="0" borderId="0" xfId="186"/>
    <xf numFmtId="0" fontId="17" fillId="0" borderId="0" xfId="186" applyAlignment="1">
      <alignment horizontal="center"/>
    </xf>
    <xf numFmtId="2" fontId="237" fillId="0" borderId="110" xfId="186" applyNumberFormat="1" applyFont="1" applyBorder="1" applyAlignment="1">
      <alignment horizontal="center"/>
    </xf>
    <xf numFmtId="0" fontId="237" fillId="0" borderId="117" xfId="186" applyFont="1" applyBorder="1" applyAlignment="1">
      <alignment horizontal="left"/>
    </xf>
    <xf numFmtId="0" fontId="237" fillId="0" borderId="0" xfId="186" applyFont="1" applyAlignment="1">
      <alignment horizontal="left"/>
    </xf>
    <xf numFmtId="0" fontId="236" fillId="0" borderId="167" xfId="186" applyFont="1" applyBorder="1" applyAlignment="1">
      <alignment horizontal="left" vertical="center"/>
    </xf>
    <xf numFmtId="0" fontId="237" fillId="0" borderId="118" xfId="186" applyFont="1" applyBorder="1" applyAlignment="1">
      <alignment horizontal="left" vertical="center"/>
    </xf>
    <xf numFmtId="0" fontId="237" fillId="0" borderId="171" xfId="186" applyFont="1" applyBorder="1" applyAlignment="1">
      <alignment horizontal="center" vertical="center"/>
    </xf>
    <xf numFmtId="0" fontId="237" fillId="0" borderId="172" xfId="186" applyFont="1" applyBorder="1" applyAlignment="1">
      <alignment horizontal="center" vertical="center"/>
    </xf>
    <xf numFmtId="0" fontId="91" fillId="2238" borderId="119" xfId="186" applyFont="1" applyFill="1" applyBorder="1"/>
    <xf numFmtId="0" fontId="17" fillId="2238" borderId="120" xfId="186" applyFill="1" applyBorder="1"/>
    <xf numFmtId="0" fontId="237" fillId="2238" borderId="171" xfId="186" applyFont="1" applyFill="1" applyBorder="1" applyAlignment="1">
      <alignment horizontal="center" vertical="center"/>
    </xf>
    <xf numFmtId="0" fontId="17" fillId="2238" borderId="171" xfId="186" applyFill="1" applyBorder="1" applyAlignment="1">
      <alignment horizontal="center"/>
    </xf>
    <xf numFmtId="2" fontId="17" fillId="2238" borderId="171" xfId="186" applyNumberFormat="1" applyFill="1" applyBorder="1" applyAlignment="1">
      <alignment horizontal="center"/>
    </xf>
    <xf numFmtId="2" fontId="17" fillId="2238" borderId="172" xfId="186" applyNumberFormat="1" applyFill="1" applyBorder="1" applyAlignment="1">
      <alignment horizontal="center"/>
    </xf>
    <xf numFmtId="0" fontId="91" fillId="0" borderId="119" xfId="186" applyFont="1" applyBorder="1"/>
    <xf numFmtId="0" fontId="17" fillId="0" borderId="120" xfId="186" applyBorder="1"/>
    <xf numFmtId="0" fontId="17" fillId="0" borderId="171" xfId="186" applyBorder="1" applyAlignment="1">
      <alignment horizontal="center"/>
    </xf>
    <xf numFmtId="0" fontId="91" fillId="0" borderId="120" xfId="186" applyFont="1" applyBorder="1"/>
    <xf numFmtId="0" fontId="17" fillId="0" borderId="171" xfId="186" applyBorder="1" applyAlignment="1">
      <alignment horizontal="center" vertical="center"/>
    </xf>
    <xf numFmtId="0" fontId="237" fillId="0" borderId="117" xfId="186" applyFont="1" applyBorder="1"/>
    <xf numFmtId="0" fontId="237" fillId="0" borderId="0" xfId="186" applyFont="1" applyAlignment="1">
      <alignment horizontal="right"/>
    </xf>
    <xf numFmtId="0" fontId="236" fillId="0" borderId="167" xfId="186" applyFont="1" applyBorder="1" applyAlignment="1">
      <alignment vertical="center"/>
    </xf>
    <xf numFmtId="0" fontId="237" fillId="0" borderId="121" xfId="186" applyFont="1" applyBorder="1" applyAlignment="1">
      <alignment vertical="center"/>
    </xf>
    <xf numFmtId="0" fontId="91" fillId="0" borderId="122" xfId="186" applyFont="1" applyBorder="1"/>
    <xf numFmtId="2" fontId="17" fillId="0" borderId="0" xfId="186" applyNumberFormat="1" applyAlignment="1">
      <alignment horizontal="center"/>
    </xf>
    <xf numFmtId="0" fontId="17" fillId="0" borderId="110" xfId="186" applyBorder="1" applyAlignment="1">
      <alignment horizontal="center"/>
    </xf>
    <xf numFmtId="0" fontId="237" fillId="0" borderId="116" xfId="186" applyFont="1" applyBorder="1" applyAlignment="1">
      <alignment horizontal="left"/>
    </xf>
    <xf numFmtId="0" fontId="237" fillId="0" borderId="123" xfId="186" applyFont="1" applyBorder="1" applyAlignment="1">
      <alignment horizontal="left"/>
    </xf>
    <xf numFmtId="0" fontId="17" fillId="0" borderId="118" xfId="186" applyBorder="1"/>
    <xf numFmtId="0" fontId="17" fillId="0" borderId="123" xfId="186" applyBorder="1" applyAlignment="1">
      <alignment horizontal="center"/>
    </xf>
    <xf numFmtId="0" fontId="17" fillId="0" borderId="124" xfId="186" applyBorder="1" applyAlignment="1">
      <alignment horizontal="center"/>
    </xf>
    <xf numFmtId="2" fontId="17" fillId="0" borderId="125" xfId="186" applyNumberFormat="1" applyBorder="1" applyAlignment="1">
      <alignment horizontal="center"/>
    </xf>
    <xf numFmtId="0" fontId="237" fillId="2238" borderId="116" xfId="186" applyFont="1" applyFill="1" applyBorder="1" applyAlignment="1">
      <alignment horizontal="left"/>
    </xf>
    <xf numFmtId="0" fontId="237" fillId="2238" borderId="123" xfId="186" applyFont="1" applyFill="1" applyBorder="1" applyAlignment="1">
      <alignment horizontal="left"/>
    </xf>
    <xf numFmtId="0" fontId="17" fillId="2238" borderId="118" xfId="186" applyFill="1" applyBorder="1"/>
    <xf numFmtId="0" fontId="17" fillId="2238" borderId="123" xfId="186" applyFill="1" applyBorder="1" applyAlignment="1">
      <alignment horizontal="center"/>
    </xf>
    <xf numFmtId="9" fontId="17" fillId="2238" borderId="124" xfId="186" applyNumberFormat="1" applyFill="1" applyBorder="1" applyAlignment="1">
      <alignment horizontal="center"/>
    </xf>
    <xf numFmtId="2" fontId="17" fillId="2238" borderId="125" xfId="186" applyNumberFormat="1" applyFill="1" applyBorder="1" applyAlignment="1">
      <alignment horizontal="center"/>
    </xf>
    <xf numFmtId="9" fontId="91" fillId="0" borderId="124" xfId="211" applyFont="1" applyBorder="1" applyAlignment="1" applyProtection="1">
      <alignment horizontal="center"/>
    </xf>
    <xf numFmtId="9" fontId="17" fillId="0" borderId="124" xfId="186" applyNumberFormat="1" applyBorder="1" applyAlignment="1">
      <alignment horizontal="center"/>
    </xf>
    <xf numFmtId="0" fontId="237" fillId="0" borderId="126" xfId="186" applyFont="1" applyBorder="1" applyAlignment="1">
      <alignment horizontal="left"/>
    </xf>
    <xf numFmtId="0" fontId="237" fillId="0" borderId="127" xfId="186" applyFont="1" applyBorder="1" applyAlignment="1">
      <alignment horizontal="left"/>
    </xf>
    <xf numFmtId="0" fontId="17" fillId="0" borderId="127" xfId="186" applyBorder="1"/>
    <xf numFmtId="0" fontId="91" fillId="0" borderId="127" xfId="186" applyFont="1" applyBorder="1" applyAlignment="1">
      <alignment horizontal="center"/>
    </xf>
    <xf numFmtId="1" fontId="17" fillId="0" borderId="128" xfId="186" applyNumberFormat="1" applyBorder="1" applyAlignment="1">
      <alignment horizontal="center"/>
    </xf>
    <xf numFmtId="2" fontId="238" fillId="0" borderId="129" xfId="186" applyNumberFormat="1" applyFont="1" applyBorder="1" applyAlignment="1">
      <alignment horizontal="center"/>
    </xf>
    <xf numFmtId="0" fontId="17" fillId="0" borderId="0" xfId="186" applyAlignment="1">
      <alignment horizontal="left"/>
    </xf>
    <xf numFmtId="0" fontId="12" fillId="0" borderId="35" xfId="0" applyFont="1" applyBorder="1" applyAlignment="1">
      <alignment vertical="center" wrapText="1"/>
    </xf>
    <xf numFmtId="2" fontId="12" fillId="0" borderId="35" xfId="206" applyNumberFormat="1" applyFont="1" applyBorder="1" applyAlignment="1">
      <alignment horizontal="right" vertical="center"/>
    </xf>
    <xf numFmtId="0" fontId="0" fillId="0" borderId="0" xfId="0"/>
    <xf numFmtId="0" fontId="8" fillId="88" borderId="16" xfId="0" applyFont="1" applyFill="1" applyBorder="1" applyAlignment="1">
      <alignment horizontal="center" vertical="center" wrapText="1"/>
    </xf>
    <xf numFmtId="49" fontId="85" fillId="0" borderId="0" xfId="0" quotePrefix="1" applyNumberFormat="1" applyFont="1" applyAlignment="1">
      <alignment horizontal="left" vertical="center" wrapText="1"/>
    </xf>
    <xf numFmtId="164" fontId="146" fillId="2471" borderId="34" xfId="0" applyNumberFormat="1" applyFont="1" applyFill="1" applyBorder="1" applyAlignment="1">
      <alignment horizontal="center" vertical="center"/>
    </xf>
    <xf numFmtId="0" fontId="194" fillId="2479" borderId="164" xfId="0" applyFont="1" applyFill="1" applyBorder="1" applyAlignment="1">
      <alignment vertical="center"/>
    </xf>
    <xf numFmtId="0" fontId="41" fillId="2479" borderId="0" xfId="0" applyFont="1" applyFill="1"/>
    <xf numFmtId="0" fontId="239" fillId="2481" borderId="35" xfId="0" applyFont="1" applyFill="1" applyBorder="1" applyAlignment="1">
      <alignment horizontal="center" vertical="center" wrapText="1"/>
    </xf>
    <xf numFmtId="0" fontId="239" fillId="0" borderId="35" xfId="0" applyFont="1" applyBorder="1" applyAlignment="1">
      <alignment horizontal="center" vertical="center" wrapText="1"/>
    </xf>
    <xf numFmtId="0" fontId="0" fillId="2211" borderId="35" xfId="0" applyFill="1" applyBorder="1" applyAlignment="1">
      <alignment vertical="center" wrapText="1"/>
    </xf>
    <xf numFmtId="8" fontId="239" fillId="2482" borderId="35" xfId="0" applyNumberFormat="1" applyFont="1" applyFill="1" applyBorder="1" applyAlignment="1">
      <alignment horizontal="center" vertical="center" wrapText="1"/>
    </xf>
    <xf numFmtId="8" fontId="239" fillId="0" borderId="35" xfId="0" applyNumberFormat="1" applyFont="1" applyBorder="1" applyAlignment="1">
      <alignment horizontal="center" vertical="center" wrapText="1"/>
    </xf>
    <xf numFmtId="8" fontId="0" fillId="2483" borderId="35" xfId="0" applyNumberFormat="1" applyFill="1" applyBorder="1" applyAlignment="1">
      <alignment horizontal="center" vertical="center" wrapText="1"/>
    </xf>
    <xf numFmtId="8" fontId="0" fillId="0" borderId="35" xfId="0" applyNumberFormat="1" applyBorder="1" applyAlignment="1">
      <alignment vertical="center" wrapText="1"/>
    </xf>
    <xf numFmtId="0" fontId="0" fillId="2483" borderId="35" xfId="0" applyFont="1" applyFill="1" applyBorder="1" applyAlignment="1">
      <alignment horizontal="center" vertical="center" wrapText="1"/>
    </xf>
    <xf numFmtId="0" fontId="0" fillId="0" borderId="35" xfId="0" applyFont="1" applyBorder="1" applyAlignment="1">
      <alignment vertical="center" wrapText="1"/>
    </xf>
    <xf numFmtId="0" fontId="0" fillId="2483" borderId="35" xfId="0" applyFont="1" applyFill="1" applyBorder="1" applyAlignment="1">
      <alignment vertical="center" wrapText="1"/>
    </xf>
    <xf numFmtId="0" fontId="0" fillId="88" borderId="35" xfId="0" applyFill="1" applyBorder="1" applyAlignment="1">
      <alignment horizontal="center" vertical="center" wrapText="1"/>
    </xf>
    <xf numFmtId="0" fontId="0" fillId="88" borderId="35" xfId="0" applyFill="1" applyBorder="1" applyAlignment="1">
      <alignment vertical="center" wrapText="1"/>
    </xf>
    <xf numFmtId="0" fontId="0" fillId="0" borderId="0" xfId="0"/>
    <xf numFmtId="0" fontId="8" fillId="88" borderId="16" xfId="0" applyFont="1" applyFill="1" applyBorder="1" applyAlignment="1">
      <alignment horizontal="center" vertical="center" wrapText="1"/>
    </xf>
    <xf numFmtId="2" fontId="0" fillId="2230" borderId="0" xfId="0" applyNumberFormat="1" applyFill="1" applyBorder="1" applyAlignment="1">
      <alignment horizontal="right"/>
    </xf>
    <xf numFmtId="0" fontId="0" fillId="0" borderId="0" xfId="0"/>
    <xf numFmtId="0" fontId="8" fillId="88" borderId="16" xfId="0" applyFont="1" applyFill="1" applyBorder="1" applyAlignment="1">
      <alignment horizontal="center" vertical="center" wrapText="1"/>
    </xf>
    <xf numFmtId="8" fontId="0" fillId="0" borderId="0" xfId="0" applyNumberFormat="1"/>
    <xf numFmtId="0" fontId="46" fillId="0" borderId="0" xfId="0" applyFont="1" applyAlignment="1">
      <alignment horizontal="left" vertical="top" wrapText="1"/>
    </xf>
    <xf numFmtId="0" fontId="41" fillId="0" borderId="0" xfId="0" applyFont="1" applyAlignment="1">
      <alignment horizontal="left" vertical="center" wrapText="1"/>
    </xf>
    <xf numFmtId="2" fontId="8" fillId="0" borderId="0" xfId="0" applyNumberFormat="1" applyFont="1" applyAlignment="1">
      <alignment horizontal="center" wrapText="1"/>
    </xf>
    <xf numFmtId="0" fontId="47" fillId="0" borderId="0" xfId="0" applyFont="1" applyAlignment="1">
      <alignment horizontal="center" vertical="center"/>
    </xf>
    <xf numFmtId="0" fontId="0" fillId="0" borderId="60" xfId="0" applyBorder="1" applyAlignment="1">
      <alignment horizontal="center"/>
    </xf>
    <xf numFmtId="0" fontId="228" fillId="0" borderId="20" xfId="0" applyFont="1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229" fillId="0" borderId="20" xfId="0" applyFont="1" applyBorder="1" applyAlignment="1">
      <alignment horizontal="right" vertical="top"/>
    </xf>
    <xf numFmtId="0" fontId="237" fillId="0" borderId="24" xfId="186" applyFont="1" applyBorder="1" applyAlignment="1">
      <alignment horizontal="center" vertical="center"/>
    </xf>
    <xf numFmtId="0" fontId="17" fillId="0" borderId="171" xfId="186" applyBorder="1" applyAlignment="1">
      <alignment horizontal="center"/>
    </xf>
    <xf numFmtId="0" fontId="17" fillId="0" borderId="0" xfId="186" applyAlignment="1">
      <alignment horizontal="center"/>
    </xf>
    <xf numFmtId="0" fontId="17" fillId="0" borderId="117" xfId="186" applyBorder="1" applyAlignment="1">
      <alignment horizontal="left"/>
    </xf>
    <xf numFmtId="0" fontId="237" fillId="0" borderId="116" xfId="186" applyFont="1" applyBorder="1" applyAlignment="1">
      <alignment horizontal="left"/>
    </xf>
    <xf numFmtId="0" fontId="237" fillId="0" borderId="171" xfId="186" applyFont="1" applyBorder="1" applyAlignment="1">
      <alignment horizontal="center" vertical="center"/>
    </xf>
    <xf numFmtId="0" fontId="17" fillId="2238" borderId="171" xfId="186" applyFill="1" applyBorder="1" applyAlignment="1">
      <alignment horizontal="center"/>
    </xf>
    <xf numFmtId="0" fontId="17" fillId="0" borderId="171" xfId="186" applyBorder="1" applyAlignment="1">
      <alignment horizontal="center" vertical="center"/>
    </xf>
    <xf numFmtId="0" fontId="234" fillId="0" borderId="100" xfId="186" applyFont="1" applyBorder="1" applyAlignment="1">
      <alignment horizontal="center"/>
    </xf>
    <xf numFmtId="0" fontId="235" fillId="0" borderId="168" xfId="186" applyFont="1" applyBorder="1" applyAlignment="1">
      <alignment horizontal="left" vertical="center"/>
    </xf>
    <xf numFmtId="0" fontId="236" fillId="0" borderId="168" xfId="186" applyFont="1" applyBorder="1" applyAlignment="1">
      <alignment horizontal="left" shrinkToFit="1"/>
    </xf>
    <xf numFmtId="0" fontId="236" fillId="0" borderId="168" xfId="186" applyFont="1" applyBorder="1" applyAlignment="1">
      <alignment horizontal="left" vertical="center" wrapText="1"/>
    </xf>
    <xf numFmtId="0" fontId="235" fillId="0" borderId="170" xfId="186" applyFont="1" applyBorder="1" applyAlignment="1">
      <alignment horizontal="left"/>
    </xf>
    <xf numFmtId="0" fontId="236" fillId="0" borderId="111" xfId="186" applyFont="1" applyBorder="1" applyAlignment="1">
      <alignment horizontal="left" vertical="center"/>
    </xf>
    <xf numFmtId="0" fontId="91" fillId="0" borderId="169" xfId="186" applyFont="1" applyBorder="1" applyAlignment="1">
      <alignment horizontal="left"/>
    </xf>
    <xf numFmtId="0" fontId="237" fillId="0" borderId="116" xfId="186" applyFont="1" applyBorder="1" applyAlignment="1">
      <alignment horizontal="right"/>
    </xf>
    <xf numFmtId="8" fontId="197" fillId="88" borderId="152" xfId="0" applyNumberFormat="1" applyFont="1" applyFill="1" applyBorder="1" applyAlignment="1">
      <alignment horizontal="center" vertical="center" wrapText="1"/>
    </xf>
    <xf numFmtId="8" fontId="197" fillId="88" borderId="153" xfId="0" applyNumberFormat="1" applyFont="1" applyFill="1" applyBorder="1" applyAlignment="1">
      <alignment horizontal="center" vertical="center" wrapText="1"/>
    </xf>
    <xf numFmtId="8" fontId="197" fillId="0" borderId="152" xfId="0" applyNumberFormat="1" applyFont="1" applyBorder="1" applyAlignment="1">
      <alignment horizontal="center" vertical="center" wrapText="1"/>
    </xf>
    <xf numFmtId="8" fontId="197" fillId="0" borderId="153" xfId="0" applyNumberFormat="1" applyFont="1" applyBorder="1" applyAlignment="1">
      <alignment horizontal="center" vertical="center" wrapText="1"/>
    </xf>
    <xf numFmtId="0" fontId="197" fillId="0" borderId="152" xfId="0" applyFont="1" applyBorder="1" applyAlignment="1">
      <alignment horizontal="center" vertical="center" wrapText="1"/>
    </xf>
    <xf numFmtId="0" fontId="197" fillId="0" borderId="153" xfId="0" applyFont="1" applyBorder="1" applyAlignment="1">
      <alignment horizontal="center" vertical="center" wrapText="1"/>
    </xf>
    <xf numFmtId="0" fontId="0" fillId="0" borderId="152" xfId="0" applyBorder="1" applyAlignment="1">
      <alignment vertical="center" wrapText="1"/>
    </xf>
    <xf numFmtId="0" fontId="0" fillId="0" borderId="153" xfId="0" applyBorder="1" applyAlignment="1">
      <alignment vertical="center" wrapText="1"/>
    </xf>
    <xf numFmtId="0" fontId="0" fillId="2238" borderId="24" xfId="0" applyFill="1" applyBorder="1" applyAlignment="1">
      <alignment horizontal="center" vertical="center"/>
    </xf>
    <xf numFmtId="0" fontId="0" fillId="0" borderId="1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7" xfId="0" applyBorder="1" applyAlignment="1">
      <alignment horizontal="left"/>
    </xf>
    <xf numFmtId="0" fontId="74" fillId="0" borderId="116" xfId="0" applyFont="1" applyBorder="1" applyAlignment="1">
      <alignment horizontal="left"/>
    </xf>
    <xf numFmtId="0" fontId="74" fillId="2238" borderId="24" xfId="0" applyFont="1" applyFill="1" applyBorder="1" applyAlignment="1">
      <alignment horizontal="center" vertical="center"/>
    </xf>
    <xf numFmtId="0" fontId="176" fillId="0" borderId="100" xfId="0" applyFont="1" applyBorder="1" applyAlignment="1">
      <alignment horizontal="center"/>
    </xf>
    <xf numFmtId="0" fontId="122" fillId="0" borderId="103" xfId="0" applyFont="1" applyBorder="1" applyAlignment="1">
      <alignment horizontal="left" vertical="center"/>
    </xf>
    <xf numFmtId="0" fontId="186" fillId="0" borderId="103" xfId="0" applyFont="1" applyBorder="1" applyAlignment="1">
      <alignment horizontal="left"/>
    </xf>
    <xf numFmtId="0" fontId="124" fillId="0" borderId="103" xfId="0" applyFont="1" applyBorder="1" applyAlignment="1">
      <alignment horizontal="left" wrapText="1"/>
    </xf>
    <xf numFmtId="0" fontId="122" fillId="0" borderId="107" xfId="0" applyFont="1" applyBorder="1" applyAlignment="1">
      <alignment horizontal="left"/>
    </xf>
    <xf numFmtId="0" fontId="124" fillId="0" borderId="111" xfId="0" applyFont="1" applyBorder="1" applyAlignment="1">
      <alignment horizontal="left" vertical="center"/>
    </xf>
    <xf numFmtId="0" fontId="0" fillId="0" borderId="105" xfId="0" applyBorder="1" applyAlignment="1">
      <alignment horizontal="left"/>
    </xf>
    <xf numFmtId="0" fontId="74" fillId="0" borderId="116" xfId="0" applyFont="1" applyBorder="1" applyAlignment="1">
      <alignment horizontal="right"/>
    </xf>
    <xf numFmtId="0" fontId="74" fillId="0" borderId="114" xfId="0" applyFont="1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90" fillId="0" borderId="103" xfId="0" applyFont="1" applyBorder="1" applyAlignment="1">
      <alignment horizontal="left"/>
    </xf>
    <xf numFmtId="0" fontId="74" fillId="0" borderId="105" xfId="0" applyFont="1" applyBorder="1" applyAlignment="1">
      <alignment horizontal="left"/>
    </xf>
    <xf numFmtId="0" fontId="0" fillId="88" borderId="105" xfId="0" applyFill="1" applyBorder="1" applyAlignment="1">
      <alignment horizontal="left"/>
    </xf>
    <xf numFmtId="0" fontId="0" fillId="0" borderId="114" xfId="213" applyFont="1" applyBorder="1" applyAlignment="1">
      <alignment horizontal="center"/>
    </xf>
    <xf numFmtId="0" fontId="0" fillId="0" borderId="0" xfId="213" applyFont="1" applyAlignment="1">
      <alignment horizontal="center"/>
    </xf>
    <xf numFmtId="0" fontId="74" fillId="0" borderId="114" xfId="213" applyFont="1" applyBorder="1" applyAlignment="1">
      <alignment horizontal="center" vertical="center"/>
    </xf>
    <xf numFmtId="0" fontId="74" fillId="0" borderId="116" xfId="213" applyFont="1" applyBorder="1" applyAlignment="1">
      <alignment horizontal="left"/>
    </xf>
    <xf numFmtId="0" fontId="74" fillId="0" borderId="24" xfId="213" applyFont="1" applyBorder="1" applyAlignment="1">
      <alignment horizontal="center" vertical="center"/>
    </xf>
    <xf numFmtId="0" fontId="0" fillId="0" borderId="117" xfId="213" applyFont="1" applyBorder="1" applyAlignment="1">
      <alignment horizontal="left"/>
    </xf>
    <xf numFmtId="0" fontId="124" fillId="0" borderId="111" xfId="213" applyFont="1" applyBorder="1" applyAlignment="1">
      <alignment horizontal="left" vertical="center"/>
    </xf>
    <xf numFmtId="0" fontId="74" fillId="0" borderId="105" xfId="213" applyFont="1" applyBorder="1" applyAlignment="1">
      <alignment horizontal="left"/>
    </xf>
    <xf numFmtId="0" fontId="0" fillId="0" borderId="105" xfId="213" applyFont="1" applyBorder="1" applyAlignment="1">
      <alignment horizontal="left"/>
    </xf>
    <xf numFmtId="0" fontId="74" fillId="0" borderId="116" xfId="213" applyFont="1" applyBorder="1" applyAlignment="1">
      <alignment horizontal="right"/>
    </xf>
    <xf numFmtId="173" fontId="115" fillId="2455" borderId="42" xfId="9" applyNumberFormat="1" applyFont="1" applyFill="1" applyBorder="1" applyAlignment="1">
      <alignment horizontal="center" vertical="center"/>
    </xf>
    <xf numFmtId="173" fontId="115" fillId="2455" borderId="43" xfId="9" applyNumberFormat="1" applyFont="1" applyFill="1" applyBorder="1" applyAlignment="1">
      <alignment horizontal="center" vertical="center"/>
    </xf>
    <xf numFmtId="173" fontId="115" fillId="2455" borderId="44" xfId="9" applyNumberFormat="1" applyFont="1" applyFill="1" applyBorder="1" applyAlignment="1">
      <alignment horizontal="center" vertical="center"/>
    </xf>
    <xf numFmtId="173" fontId="115" fillId="2456" borderId="45" xfId="9" applyNumberFormat="1" applyFont="1" applyFill="1" applyBorder="1" applyAlignment="1">
      <alignment horizontal="center" vertical="center"/>
    </xf>
    <xf numFmtId="173" fontId="115" fillId="2456" borderId="0" xfId="9" applyNumberFormat="1" applyFont="1" applyFill="1" applyAlignment="1">
      <alignment horizontal="center" vertical="center"/>
    </xf>
    <xf numFmtId="173" fontId="115" fillId="2458" borderId="43" xfId="9" applyNumberFormat="1" applyFont="1" applyFill="1" applyBorder="1" applyAlignment="1">
      <alignment horizontal="center" vertical="center"/>
    </xf>
    <xf numFmtId="0" fontId="176" fillId="0" borderId="100" xfId="213" applyFont="1" applyBorder="1" applyAlignment="1">
      <alignment horizontal="center"/>
    </xf>
    <xf numFmtId="0" fontId="122" fillId="0" borderId="103" xfId="213" applyFont="1" applyBorder="1" applyAlignment="1">
      <alignment horizontal="left" vertical="center"/>
    </xf>
    <xf numFmtId="0" fontId="90" fillId="0" borderId="103" xfId="213" applyFont="1" applyBorder="1" applyAlignment="1">
      <alignment horizontal="left"/>
    </xf>
    <xf numFmtId="0" fontId="124" fillId="0" borderId="103" xfId="213" applyFont="1" applyBorder="1" applyAlignment="1">
      <alignment horizontal="left" wrapText="1"/>
    </xf>
    <xf numFmtId="0" fontId="177" fillId="0" borderId="107" xfId="213" applyFont="1" applyBorder="1" applyAlignment="1">
      <alignment horizontal="left"/>
    </xf>
    <xf numFmtId="0" fontId="109" fillId="0" borderId="24" xfId="9" applyFont="1" applyBorder="1" applyAlignment="1">
      <alignment horizontal="center" vertical="center"/>
    </xf>
    <xf numFmtId="0" fontId="110" fillId="2238" borderId="24" xfId="9" applyFont="1" applyFill="1" applyBorder="1" applyAlignment="1">
      <alignment horizontal="center" vertical="center"/>
    </xf>
    <xf numFmtId="0" fontId="111" fillId="2238" borderId="37" xfId="9" applyFont="1" applyFill="1" applyBorder="1" applyAlignment="1">
      <alignment horizontal="center" vertical="center" wrapText="1" shrinkToFit="1"/>
    </xf>
    <xf numFmtId="0" fontId="111" fillId="2238" borderId="38" xfId="9" applyFont="1" applyFill="1" applyBorder="1" applyAlignment="1">
      <alignment horizontal="center" vertical="center" wrapText="1" shrinkToFit="1"/>
    </xf>
    <xf numFmtId="0" fontId="111" fillId="2238" borderId="39" xfId="9" applyFont="1" applyFill="1" applyBorder="1" applyAlignment="1">
      <alignment horizontal="center" vertical="center" wrapText="1" shrinkToFit="1"/>
    </xf>
    <xf numFmtId="0" fontId="111" fillId="2238" borderId="37" xfId="9" applyFont="1" applyFill="1" applyBorder="1" applyAlignment="1">
      <alignment horizontal="center" vertical="center"/>
    </xf>
    <xf numFmtId="0" fontId="111" fillId="2238" borderId="38" xfId="9" applyFont="1" applyFill="1" applyBorder="1" applyAlignment="1">
      <alignment horizontal="center" vertical="center"/>
    </xf>
    <xf numFmtId="0" fontId="111" fillId="2238" borderId="39" xfId="9" applyFont="1" applyFill="1" applyBorder="1" applyAlignment="1">
      <alignment horizontal="center" vertical="center"/>
    </xf>
    <xf numFmtId="0" fontId="111" fillId="2238" borderId="40" xfId="9" applyFont="1" applyFill="1" applyBorder="1" applyAlignment="1">
      <alignment horizontal="center" vertical="center"/>
    </xf>
    <xf numFmtId="0" fontId="111" fillId="2238" borderId="41" xfId="9" applyFont="1" applyFill="1" applyBorder="1" applyAlignment="1">
      <alignment horizontal="center" vertical="center"/>
    </xf>
    <xf numFmtId="173" fontId="115" fillId="2455" borderId="37" xfId="9" applyNumberFormat="1" applyFont="1" applyFill="1" applyBorder="1" applyAlignment="1">
      <alignment horizontal="center" vertical="center"/>
    </xf>
    <xf numFmtId="173" fontId="115" fillId="2455" borderId="38" xfId="9" applyNumberFormat="1" applyFont="1" applyFill="1" applyBorder="1" applyAlignment="1">
      <alignment horizontal="center" vertical="center"/>
    </xf>
    <xf numFmtId="173" fontId="115" fillId="2455" borderId="39" xfId="9" applyNumberFormat="1" applyFont="1" applyFill="1" applyBorder="1" applyAlignment="1">
      <alignment horizontal="center" vertical="center"/>
    </xf>
    <xf numFmtId="173" fontId="115" fillId="2456" borderId="42" xfId="9" applyNumberFormat="1" applyFont="1" applyFill="1" applyBorder="1" applyAlignment="1">
      <alignment horizontal="center" vertical="center"/>
    </xf>
    <xf numFmtId="173" fontId="115" fillId="2456" borderId="43" xfId="9" applyNumberFormat="1" applyFont="1" applyFill="1" applyBorder="1" applyAlignment="1">
      <alignment horizontal="center" vertical="center"/>
    </xf>
    <xf numFmtId="173" fontId="115" fillId="2458" borderId="38" xfId="9" applyNumberFormat="1" applyFont="1" applyFill="1" applyBorder="1" applyAlignment="1">
      <alignment horizontal="center" vertical="center"/>
    </xf>
    <xf numFmtId="0" fontId="124" fillId="0" borderId="103" xfId="213" applyFont="1" applyBorder="1" applyAlignment="1">
      <alignment horizontal="left"/>
    </xf>
    <xf numFmtId="0" fontId="74" fillId="0" borderId="24" xfId="0" applyFont="1" applyBorder="1" applyAlignment="1">
      <alignment horizontal="center" vertical="center"/>
    </xf>
    <xf numFmtId="0" fontId="124" fillId="0" borderId="103" xfId="0" applyFont="1" applyBorder="1" applyAlignment="1">
      <alignment horizontal="left"/>
    </xf>
    <xf numFmtId="0" fontId="0" fillId="0" borderId="114" xfId="213" applyFont="1" applyBorder="1" applyAlignment="1">
      <alignment horizontal="center" vertical="center"/>
    </xf>
    <xf numFmtId="0" fontId="192" fillId="0" borderId="20" xfId="214" applyBorder="1" applyAlignment="1">
      <alignment horizontal="center"/>
    </xf>
    <xf numFmtId="0" fontId="0" fillId="0" borderId="0" xfId="0"/>
    <xf numFmtId="0" fontId="0" fillId="0" borderId="67" xfId="0" applyBorder="1"/>
    <xf numFmtId="0" fontId="193" fillId="0" borderId="65" xfId="214" applyFont="1" applyBorder="1" applyAlignment="1">
      <alignment horizontal="right"/>
    </xf>
    <xf numFmtId="0" fontId="193" fillId="0" borderId="20" xfId="214" applyFont="1" applyBorder="1" applyAlignment="1">
      <alignment horizontal="center" vertical="center"/>
    </xf>
    <xf numFmtId="0" fontId="192" fillId="0" borderId="20" xfId="214" applyBorder="1" applyAlignment="1">
      <alignment horizontal="center" vertical="center"/>
    </xf>
    <xf numFmtId="0" fontId="188" fillId="0" borderId="65" xfId="214" applyFont="1" applyBorder="1" applyAlignment="1">
      <alignment horizontal="center"/>
    </xf>
    <xf numFmtId="0" fontId="189" fillId="0" borderId="17" xfId="214" applyFont="1" applyBorder="1" applyAlignment="1">
      <alignment horizontal="left" vertical="center"/>
    </xf>
    <xf numFmtId="0" fontId="190" fillId="0" borderId="17" xfId="214" applyFont="1" applyBorder="1" applyAlignment="1">
      <alignment horizontal="left"/>
    </xf>
    <xf numFmtId="0" fontId="190" fillId="0" borderId="17" xfId="214" applyFont="1" applyBorder="1" applyAlignment="1">
      <alignment horizontal="left" wrapText="1"/>
    </xf>
    <xf numFmtId="0" fontId="0" fillId="0" borderId="17" xfId="0" applyBorder="1"/>
    <xf numFmtId="0" fontId="190" fillId="0" borderId="20" xfId="214" applyFont="1" applyBorder="1" applyAlignment="1">
      <alignment horizontal="left" vertical="center"/>
    </xf>
    <xf numFmtId="0" fontId="192" fillId="0" borderId="20" xfId="214" applyBorder="1" applyAlignment="1">
      <alignment horizontal="left"/>
    </xf>
    <xf numFmtId="0" fontId="0" fillId="0" borderId="20" xfId="0" applyBorder="1"/>
    <xf numFmtId="0" fontId="193" fillId="0" borderId="65" xfId="214" applyFont="1" applyBorder="1" applyAlignment="1">
      <alignment horizontal="left"/>
    </xf>
    <xf numFmtId="0" fontId="193" fillId="2468" borderId="20" xfId="214" applyFont="1" applyFill="1" applyBorder="1" applyAlignment="1">
      <alignment horizontal="center" vertical="center"/>
    </xf>
    <xf numFmtId="0" fontId="0" fillId="2468" borderId="20" xfId="0" applyFill="1" applyBorder="1"/>
    <xf numFmtId="0" fontId="74" fillId="2238" borderId="24" xfId="213" applyFont="1" applyFill="1" applyBorder="1" applyAlignment="1">
      <alignment horizontal="center" vertical="center"/>
    </xf>
    <xf numFmtId="0" fontId="124" fillId="0" borderId="103" xfId="0" applyFont="1" applyBorder="1" applyAlignment="1">
      <alignment horizontal="left" shrinkToFit="1"/>
    </xf>
    <xf numFmtId="0" fontId="124" fillId="0" borderId="103" xfId="0" applyFont="1" applyBorder="1" applyAlignment="1">
      <alignment horizontal="center" vertical="center" wrapText="1"/>
    </xf>
    <xf numFmtId="0" fontId="190" fillId="0" borderId="160" xfId="0" applyFont="1" applyBorder="1" applyAlignment="1">
      <alignment horizontal="center" vertical="center" wrapText="1"/>
    </xf>
    <xf numFmtId="0" fontId="190" fillId="0" borderId="161" xfId="0" applyFont="1" applyBorder="1" applyAlignment="1">
      <alignment horizontal="center" vertical="center" wrapText="1"/>
    </xf>
    <xf numFmtId="0" fontId="190" fillId="0" borderId="162" xfId="0" applyFont="1" applyBorder="1" applyAlignment="1">
      <alignment horizontal="center" vertical="center" wrapText="1"/>
    </xf>
    <xf numFmtId="0" fontId="191" fillId="0" borderId="160" xfId="0" applyFont="1" applyBorder="1" applyAlignment="1">
      <alignment horizontal="left" vertical="center"/>
    </xf>
    <xf numFmtId="0" fontId="191" fillId="0" borderId="161" xfId="0" applyFont="1" applyBorder="1" applyAlignment="1">
      <alignment horizontal="left" vertical="center"/>
    </xf>
    <xf numFmtId="0" fontId="191" fillId="0" borderId="162" xfId="0" applyFont="1" applyBorder="1" applyAlignment="1">
      <alignment horizontal="left" vertical="center"/>
    </xf>
    <xf numFmtId="0" fontId="230" fillId="88" borderId="160" xfId="0" applyFont="1" applyFill="1" applyBorder="1" applyAlignment="1">
      <alignment horizontal="center" vertical="center"/>
    </xf>
    <xf numFmtId="0" fontId="230" fillId="88" borderId="161" xfId="0" applyFont="1" applyFill="1" applyBorder="1" applyAlignment="1">
      <alignment horizontal="center" vertical="center"/>
    </xf>
    <xf numFmtId="0" fontId="230" fillId="88" borderId="162" xfId="0" applyFont="1" applyFill="1" applyBorder="1" applyAlignment="1">
      <alignment horizontal="center" vertical="center"/>
    </xf>
    <xf numFmtId="0" fontId="190" fillId="0" borderId="160" xfId="0" applyFont="1" applyBorder="1" applyAlignment="1">
      <alignment horizontal="center" vertical="center"/>
    </xf>
    <xf numFmtId="0" fontId="190" fillId="0" borderId="161" xfId="0" applyFont="1" applyBorder="1" applyAlignment="1">
      <alignment horizontal="center" vertical="center"/>
    </xf>
    <xf numFmtId="0" fontId="190" fillId="0" borderId="162" xfId="0" applyFont="1" applyBorder="1" applyAlignment="1">
      <alignment horizontal="center" vertical="center"/>
    </xf>
    <xf numFmtId="0" fontId="191" fillId="88" borderId="160" xfId="0" applyFont="1" applyFill="1" applyBorder="1" applyAlignment="1">
      <alignment horizontal="center" vertical="center"/>
    </xf>
    <xf numFmtId="0" fontId="191" fillId="88" borderId="161" xfId="0" applyFont="1" applyFill="1" applyBorder="1" applyAlignment="1">
      <alignment horizontal="center" vertical="center"/>
    </xf>
    <xf numFmtId="0" fontId="191" fillId="88" borderId="162" xfId="0" applyFont="1" applyFill="1" applyBorder="1" applyAlignment="1">
      <alignment horizontal="center" vertical="center"/>
    </xf>
    <xf numFmtId="0" fontId="191" fillId="0" borderId="160" xfId="0" applyFont="1" applyBorder="1" applyAlignment="1">
      <alignment horizontal="center" vertical="center"/>
    </xf>
    <xf numFmtId="0" fontId="191" fillId="0" borderId="161" xfId="0" applyFont="1" applyBorder="1" applyAlignment="1">
      <alignment horizontal="center" vertical="center"/>
    </xf>
    <xf numFmtId="0" fontId="191" fillId="0" borderId="162" xfId="0" applyFont="1" applyBorder="1" applyAlignment="1">
      <alignment horizontal="center" vertical="center"/>
    </xf>
    <xf numFmtId="0" fontId="230" fillId="88" borderId="160" xfId="0" applyFont="1" applyFill="1" applyBorder="1" applyAlignment="1">
      <alignment horizontal="center" vertical="center" wrapText="1"/>
    </xf>
    <xf numFmtId="0" fontId="230" fillId="88" borderId="161" xfId="0" applyFont="1" applyFill="1" applyBorder="1" applyAlignment="1">
      <alignment horizontal="center" vertical="center" wrapText="1"/>
    </xf>
    <xf numFmtId="0" fontId="230" fillId="88" borderId="162" xfId="0" applyFont="1" applyFill="1" applyBorder="1" applyAlignment="1">
      <alignment horizontal="center" vertical="center" wrapText="1"/>
    </xf>
    <xf numFmtId="0" fontId="136" fillId="0" borderId="20" xfId="203" applyFont="1" applyBorder="1" applyAlignment="1">
      <alignment horizontal="center" vertical="center"/>
    </xf>
    <xf numFmtId="0" fontId="132" fillId="0" borderId="20" xfId="203" applyFont="1" applyBorder="1" applyAlignment="1">
      <alignment horizontal="center" vertical="center"/>
    </xf>
    <xf numFmtId="0" fontId="133" fillId="2468" borderId="20" xfId="203" applyFont="1" applyFill="1" applyBorder="1" applyAlignment="1">
      <alignment horizontal="center" vertical="center"/>
    </xf>
    <xf numFmtId="0" fontId="134" fillId="2468" borderId="20" xfId="203" applyFont="1" applyFill="1" applyBorder="1" applyAlignment="1">
      <alignment horizontal="center" vertical="center" wrapText="1" shrinkToFit="1"/>
    </xf>
    <xf numFmtId="0" fontId="134" fillId="2468" borderId="20" xfId="203" applyFont="1" applyFill="1" applyBorder="1" applyAlignment="1">
      <alignment horizontal="center" vertical="center"/>
    </xf>
    <xf numFmtId="0" fontId="138" fillId="0" borderId="20" xfId="203" applyFont="1" applyBorder="1" applyAlignment="1">
      <alignment horizontal="center" vertical="center"/>
    </xf>
    <xf numFmtId="0" fontId="139" fillId="0" borderId="20" xfId="203" applyFont="1" applyBorder="1" applyAlignment="1">
      <alignment horizontal="center" vertical="center"/>
    </xf>
    <xf numFmtId="0" fontId="180" fillId="0" borderId="0" xfId="0" applyFont="1" applyAlignment="1">
      <alignment horizontal="left" vertical="center"/>
    </xf>
    <xf numFmtId="0" fontId="180" fillId="0" borderId="33" xfId="0" applyFont="1" applyBorder="1" applyAlignment="1">
      <alignment horizontal="left" vertical="center"/>
    </xf>
    <xf numFmtId="0" fontId="183" fillId="0" borderId="0" xfId="0" applyFont="1" applyAlignment="1">
      <alignment horizontal="center" vertical="center"/>
    </xf>
    <xf numFmtId="0" fontId="183" fillId="0" borderId="31" xfId="0" applyFont="1" applyBorder="1" applyAlignment="1">
      <alignment horizontal="center" vertical="center"/>
    </xf>
    <xf numFmtId="0" fontId="143" fillId="0" borderId="33" xfId="0" applyFont="1" applyBorder="1" applyAlignment="1">
      <alignment horizontal="center" wrapText="1"/>
    </xf>
    <xf numFmtId="0" fontId="144" fillId="0" borderId="4" xfId="0" applyFont="1" applyBorder="1" applyAlignment="1">
      <alignment horizontal="left" wrapText="1"/>
    </xf>
    <xf numFmtId="0" fontId="143" fillId="0" borderId="4" xfId="0" applyFont="1" applyBorder="1" applyAlignment="1">
      <alignment horizontal="left" wrapText="1"/>
    </xf>
    <xf numFmtId="0" fontId="115" fillId="0" borderId="142" xfId="0" applyFont="1" applyBorder="1" applyAlignment="1">
      <alignment horizontal="center" vertical="center" wrapText="1"/>
    </xf>
    <xf numFmtId="0" fontId="115" fillId="0" borderId="145" xfId="0" applyFont="1" applyBorder="1" applyAlignment="1">
      <alignment horizontal="center" vertical="center" wrapText="1"/>
    </xf>
    <xf numFmtId="0" fontId="115" fillId="0" borderId="144" xfId="0" applyFont="1" applyBorder="1" applyAlignment="1">
      <alignment horizontal="center" vertical="center" wrapText="1"/>
    </xf>
    <xf numFmtId="15" fontId="180" fillId="0" borderId="5" xfId="0" applyNumberFormat="1" applyFont="1" applyBorder="1" applyAlignment="1">
      <alignment horizontal="left" vertical="center"/>
    </xf>
    <xf numFmtId="15" fontId="180" fillId="0" borderId="130" xfId="0" applyNumberFormat="1" applyFont="1" applyBorder="1" applyAlignment="1">
      <alignment horizontal="left" vertical="center"/>
    </xf>
    <xf numFmtId="0" fontId="180" fillId="2451" borderId="132" xfId="0" applyFont="1" applyFill="1" applyBorder="1" applyAlignment="1">
      <alignment horizontal="center" vertical="center" wrapText="1"/>
    </xf>
    <xf numFmtId="0" fontId="180" fillId="2451" borderId="58" xfId="0" applyFont="1" applyFill="1" applyBorder="1" applyAlignment="1">
      <alignment horizontal="center" vertical="center" wrapText="1"/>
    </xf>
    <xf numFmtId="0" fontId="179" fillId="88" borderId="0" xfId="0" applyFont="1" applyFill="1" applyAlignment="1">
      <alignment horizontal="left" vertical="center"/>
    </xf>
    <xf numFmtId="0" fontId="10" fillId="0" borderId="92" xfId="0" applyFont="1" applyBorder="1" applyAlignment="1">
      <alignment horizontal="center" vertical="top"/>
    </xf>
    <xf numFmtId="0" fontId="10" fillId="0" borderId="83" xfId="0" applyFont="1" applyBorder="1" applyAlignment="1">
      <alignment horizontal="center" vertical="top"/>
    </xf>
    <xf numFmtId="0" fontId="10" fillId="0" borderId="91" xfId="0" applyFont="1" applyBorder="1" applyAlignment="1">
      <alignment horizontal="center" vertical="top"/>
    </xf>
    <xf numFmtId="0" fontId="124" fillId="2222" borderId="51" xfId="0" applyFont="1" applyFill="1" applyBorder="1" applyAlignment="1">
      <alignment horizontal="center" vertical="center" wrapText="1"/>
    </xf>
    <xf numFmtId="0" fontId="124" fillId="2222" borderId="58" xfId="0" applyFont="1" applyFill="1" applyBorder="1" applyAlignment="1">
      <alignment horizontal="center" vertical="center" wrapText="1"/>
    </xf>
    <xf numFmtId="0" fontId="150" fillId="2222" borderId="51" xfId="0" applyFont="1" applyFill="1" applyBorder="1" applyAlignment="1">
      <alignment horizontal="center" vertical="center" wrapText="1"/>
    </xf>
    <xf numFmtId="0" fontId="150" fillId="2222" borderId="58" xfId="0" applyFont="1" applyFill="1" applyBorder="1" applyAlignment="1">
      <alignment horizontal="center" vertical="center" wrapText="1"/>
    </xf>
    <xf numFmtId="0" fontId="154" fillId="0" borderId="51" xfId="0" applyFont="1" applyBorder="1" applyAlignment="1">
      <alignment horizontal="center" vertical="center" wrapText="1"/>
    </xf>
    <xf numFmtId="0" fontId="103" fillId="0" borderId="54" xfId="0" applyFont="1" applyBorder="1" applyAlignment="1">
      <alignment horizontal="center" vertical="center" wrapText="1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40" fillId="0" borderId="52" xfId="0" applyFont="1" applyBorder="1" applyAlignment="1">
      <alignment horizontal="center" vertical="center" wrapText="1"/>
    </xf>
    <xf numFmtId="0" fontId="140" fillId="0" borderId="54" xfId="0" applyFont="1" applyBorder="1" applyAlignment="1">
      <alignment horizontal="center" vertical="center" wrapText="1"/>
    </xf>
    <xf numFmtId="0" fontId="140" fillId="0" borderId="55" xfId="0" applyFont="1" applyBorder="1" applyAlignment="1">
      <alignment horizontal="center" vertical="center" wrapText="1"/>
    </xf>
    <xf numFmtId="0" fontId="123" fillId="2217" borderId="52" xfId="0" applyFont="1" applyFill="1" applyBorder="1" applyAlignment="1">
      <alignment horizontal="center" vertical="center" wrapText="1"/>
    </xf>
    <xf numFmtId="0" fontId="123" fillId="2217" borderId="54" xfId="0" applyFont="1" applyFill="1" applyBorder="1" applyAlignment="1">
      <alignment horizontal="center" vertical="center" wrapText="1"/>
    </xf>
    <xf numFmtId="0" fontId="123" fillId="2217" borderId="55" xfId="0" applyFont="1" applyFill="1" applyBorder="1" applyAlignment="1">
      <alignment horizontal="center" vertical="center" wrapText="1"/>
    </xf>
    <xf numFmtId="0" fontId="129" fillId="88" borderId="56" xfId="0" applyFont="1" applyFill="1" applyBorder="1" applyAlignment="1">
      <alignment horizontal="center" vertical="center" wrapText="1"/>
    </xf>
    <xf numFmtId="0" fontId="129" fillId="88" borderId="53" xfId="0" applyFont="1" applyFill="1" applyBorder="1" applyAlignment="1">
      <alignment horizontal="center" vertical="center" wrapText="1"/>
    </xf>
    <xf numFmtId="0" fontId="129" fillId="88" borderId="58" xfId="0" applyFont="1" applyFill="1" applyBorder="1" applyAlignment="1">
      <alignment horizontal="center" vertical="center" wrapText="1"/>
    </xf>
    <xf numFmtId="0" fontId="121" fillId="0" borderId="51" xfId="0" applyFont="1" applyBorder="1" applyAlignment="1">
      <alignment horizontal="center" vertical="center" wrapText="1"/>
    </xf>
    <xf numFmtId="0" fontId="121" fillId="0" borderId="53" xfId="0" applyFont="1" applyBorder="1" applyAlignment="1">
      <alignment horizontal="center" vertical="center" wrapText="1"/>
    </xf>
    <xf numFmtId="0" fontId="121" fillId="0" borderId="54" xfId="0" applyFont="1" applyBorder="1" applyAlignment="1">
      <alignment horizontal="center" vertical="center" wrapText="1"/>
    </xf>
    <xf numFmtId="0" fontId="122" fillId="0" borderId="51" xfId="0" applyFont="1" applyBorder="1" applyAlignment="1">
      <alignment horizontal="center" vertical="center" wrapText="1"/>
    </xf>
    <xf numFmtId="0" fontId="124" fillId="0" borderId="53" xfId="0" applyFont="1" applyBorder="1" applyAlignment="1">
      <alignment horizontal="center" vertical="center" wrapText="1"/>
    </xf>
    <xf numFmtId="0" fontId="124" fillId="0" borderId="54" xfId="0" applyFont="1" applyBorder="1" applyAlignment="1">
      <alignment horizontal="center" vertical="center" wrapText="1"/>
    </xf>
    <xf numFmtId="0" fontId="87" fillId="2237" borderId="24" xfId="9" applyFont="1" applyFill="1" applyBorder="1" applyAlignment="1">
      <alignment horizontal="center" vertical="center" wrapText="1"/>
    </xf>
    <xf numFmtId="0" fontId="88" fillId="2237" borderId="24" xfId="9" applyFont="1" applyFill="1" applyBorder="1" applyAlignment="1">
      <alignment horizontal="right" vertical="center" wrapText="1"/>
    </xf>
    <xf numFmtId="0" fontId="90" fillId="0" borderId="0" xfId="9" applyFont="1" applyAlignment="1">
      <alignment horizontal="center" vertical="center"/>
    </xf>
    <xf numFmtId="0" fontId="8" fillId="88" borderId="16" xfId="0" applyFont="1" applyFill="1" applyBorder="1" applyAlignment="1">
      <alignment horizontal="center" vertical="center" wrapText="1"/>
    </xf>
    <xf numFmtId="2" fontId="8" fillId="0" borderId="0" xfId="0" applyNumberFormat="1" applyFont="1" applyAlignment="1">
      <alignment horizontal="left" wrapText="1"/>
    </xf>
    <xf numFmtId="0" fontId="49" fillId="0" borderId="0" xfId="0" applyFont="1" applyAlignment="1">
      <alignment horizontal="center" wrapText="1"/>
    </xf>
    <xf numFmtId="0" fontId="33" fillId="0" borderId="17" xfId="129" applyBorder="1" applyAlignment="1">
      <alignment horizontal="left" vertical="top"/>
    </xf>
    <xf numFmtId="0" fontId="66" fillId="148" borderId="18" xfId="129" applyFont="1" applyFill="1" applyBorder="1" applyAlignment="1">
      <alignment horizontal="left" vertical="top"/>
    </xf>
    <xf numFmtId="0" fontId="33" fillId="0" borderId="19" xfId="129" applyBorder="1" applyAlignment="1">
      <alignment horizontal="left" vertical="top"/>
    </xf>
    <xf numFmtId="0" fontId="66" fillId="148" borderId="20" xfId="129" applyFont="1" applyFill="1" applyBorder="1" applyAlignment="1">
      <alignment horizontal="left" vertical="top"/>
    </xf>
    <xf numFmtId="0" fontId="33" fillId="0" borderId="0" xfId="129" applyAlignment="1">
      <alignment horizontal="left" vertical="top"/>
    </xf>
  </cellXfs>
  <cellStyles count="216">
    <cellStyle name="20% - Accent1 2" xfId="10" xr:uid="{00000000-0005-0000-0000-000000000000}"/>
    <cellStyle name="20% - Accent1 2 2" xfId="148" xr:uid="{00000000-0005-0000-0000-000001000000}"/>
    <cellStyle name="20% - Accent1 3" xfId="11" xr:uid="{00000000-0005-0000-0000-000002000000}"/>
    <cellStyle name="20% - Accent1 3 2" xfId="149" xr:uid="{00000000-0005-0000-0000-000003000000}"/>
    <cellStyle name="20% - Accent1 4" xfId="12" xr:uid="{00000000-0005-0000-0000-000004000000}"/>
    <cellStyle name="20% - Accent1 4 2" xfId="150" xr:uid="{00000000-0005-0000-0000-000005000000}"/>
    <cellStyle name="20% - Accent2 2" xfId="13" xr:uid="{00000000-0005-0000-0000-000006000000}"/>
    <cellStyle name="20% - Accent2 2 2" xfId="151" xr:uid="{00000000-0005-0000-0000-000007000000}"/>
    <cellStyle name="20% - Accent2 3" xfId="14" xr:uid="{00000000-0005-0000-0000-000008000000}"/>
    <cellStyle name="20% - Accent2 3 2" xfId="152" xr:uid="{00000000-0005-0000-0000-000009000000}"/>
    <cellStyle name="20% - Accent2 4" xfId="15" xr:uid="{00000000-0005-0000-0000-00000A000000}"/>
    <cellStyle name="20% - Accent2 4 2" xfId="153" xr:uid="{00000000-0005-0000-0000-00000B000000}"/>
    <cellStyle name="20% - Accent3 2" xfId="16" xr:uid="{00000000-0005-0000-0000-00000C000000}"/>
    <cellStyle name="20% - Accent3 2 2" xfId="154" xr:uid="{00000000-0005-0000-0000-00000D000000}"/>
    <cellStyle name="20% - Accent3 3" xfId="17" xr:uid="{00000000-0005-0000-0000-00000E000000}"/>
    <cellStyle name="20% - Accent3 3 2" xfId="155" xr:uid="{00000000-0005-0000-0000-00000F000000}"/>
    <cellStyle name="20% - Accent3 4" xfId="18" xr:uid="{00000000-0005-0000-0000-000010000000}"/>
    <cellStyle name="20% - Accent3 4 2" xfId="156" xr:uid="{00000000-0005-0000-0000-000011000000}"/>
    <cellStyle name="20% - Accent4 2" xfId="19" xr:uid="{00000000-0005-0000-0000-000012000000}"/>
    <cellStyle name="20% - Accent4 2 2" xfId="157" xr:uid="{00000000-0005-0000-0000-000013000000}"/>
    <cellStyle name="20% - Accent4 3" xfId="20" xr:uid="{00000000-0005-0000-0000-000014000000}"/>
    <cellStyle name="20% - Accent4 3 2" xfId="158" xr:uid="{00000000-0005-0000-0000-000015000000}"/>
    <cellStyle name="20% - Accent4 4" xfId="21" xr:uid="{00000000-0005-0000-0000-000016000000}"/>
    <cellStyle name="20% - Accent4 4 2" xfId="159" xr:uid="{00000000-0005-0000-0000-000017000000}"/>
    <cellStyle name="20% - Accent5 2" xfId="22" xr:uid="{00000000-0005-0000-0000-000018000000}"/>
    <cellStyle name="20% - Accent5 2 2" xfId="160" xr:uid="{00000000-0005-0000-0000-000019000000}"/>
    <cellStyle name="20% - Accent5 3" xfId="23" xr:uid="{00000000-0005-0000-0000-00001A000000}"/>
    <cellStyle name="20% - Accent5 3 2" xfId="161" xr:uid="{00000000-0005-0000-0000-00001B000000}"/>
    <cellStyle name="20% - Accent5 4" xfId="24" xr:uid="{00000000-0005-0000-0000-00001C000000}"/>
    <cellStyle name="20% - Accent5 4 2" xfId="162" xr:uid="{00000000-0005-0000-0000-00001D000000}"/>
    <cellStyle name="20% - Accent6 2" xfId="25" xr:uid="{00000000-0005-0000-0000-00001E000000}"/>
    <cellStyle name="20% - Accent6 2 2" xfId="163" xr:uid="{00000000-0005-0000-0000-00001F000000}"/>
    <cellStyle name="20% - Accent6 3" xfId="26" xr:uid="{00000000-0005-0000-0000-000020000000}"/>
    <cellStyle name="20% - Accent6 3 2" xfId="164" xr:uid="{00000000-0005-0000-0000-000021000000}"/>
    <cellStyle name="20% - Accent6 4" xfId="27" xr:uid="{00000000-0005-0000-0000-000022000000}"/>
    <cellStyle name="20% - Accent6 4 2" xfId="165" xr:uid="{00000000-0005-0000-0000-000023000000}"/>
    <cellStyle name="40% - Accent1 2" xfId="28" xr:uid="{00000000-0005-0000-0000-000024000000}"/>
    <cellStyle name="40% - Accent1 2 2" xfId="166" xr:uid="{00000000-0005-0000-0000-000025000000}"/>
    <cellStyle name="40% - Accent1 3" xfId="29" xr:uid="{00000000-0005-0000-0000-000026000000}"/>
    <cellStyle name="40% - Accent1 3 2" xfId="167" xr:uid="{00000000-0005-0000-0000-000027000000}"/>
    <cellStyle name="40% - Accent1 4" xfId="30" xr:uid="{00000000-0005-0000-0000-000028000000}"/>
    <cellStyle name="40% - Accent1 4 2" xfId="168" xr:uid="{00000000-0005-0000-0000-000029000000}"/>
    <cellStyle name="40% - Accent2 2" xfId="31" xr:uid="{00000000-0005-0000-0000-00002A000000}"/>
    <cellStyle name="40% - Accent2 2 2" xfId="169" xr:uid="{00000000-0005-0000-0000-00002B000000}"/>
    <cellStyle name="40% - Accent2 3" xfId="32" xr:uid="{00000000-0005-0000-0000-00002C000000}"/>
    <cellStyle name="40% - Accent2 3 2" xfId="170" xr:uid="{00000000-0005-0000-0000-00002D000000}"/>
    <cellStyle name="40% - Accent2 4" xfId="33" xr:uid="{00000000-0005-0000-0000-00002E000000}"/>
    <cellStyle name="40% - Accent2 4 2" xfId="171" xr:uid="{00000000-0005-0000-0000-00002F000000}"/>
    <cellStyle name="40% - Accent3 2" xfId="34" xr:uid="{00000000-0005-0000-0000-000030000000}"/>
    <cellStyle name="40% - Accent3 2 2" xfId="172" xr:uid="{00000000-0005-0000-0000-000031000000}"/>
    <cellStyle name="40% - Accent3 3" xfId="35" xr:uid="{00000000-0005-0000-0000-000032000000}"/>
    <cellStyle name="40% - Accent3 3 2" xfId="173" xr:uid="{00000000-0005-0000-0000-000033000000}"/>
    <cellStyle name="40% - Accent3 4" xfId="36" xr:uid="{00000000-0005-0000-0000-000034000000}"/>
    <cellStyle name="40% - Accent3 4 2" xfId="174" xr:uid="{00000000-0005-0000-0000-000035000000}"/>
    <cellStyle name="40% - Accent4 2" xfId="37" xr:uid="{00000000-0005-0000-0000-000036000000}"/>
    <cellStyle name="40% - Accent4 2 2" xfId="175" xr:uid="{00000000-0005-0000-0000-000037000000}"/>
    <cellStyle name="40% - Accent4 3" xfId="38" xr:uid="{00000000-0005-0000-0000-000038000000}"/>
    <cellStyle name="40% - Accent4 3 2" xfId="176" xr:uid="{00000000-0005-0000-0000-000039000000}"/>
    <cellStyle name="40% - Accent4 4" xfId="39" xr:uid="{00000000-0005-0000-0000-00003A000000}"/>
    <cellStyle name="40% - Accent4 4 2" xfId="177" xr:uid="{00000000-0005-0000-0000-00003B000000}"/>
    <cellStyle name="40% - Accent5 2" xfId="40" xr:uid="{00000000-0005-0000-0000-00003C000000}"/>
    <cellStyle name="40% - Accent5 2 2" xfId="178" xr:uid="{00000000-0005-0000-0000-00003D000000}"/>
    <cellStyle name="40% - Accent5 3" xfId="41" xr:uid="{00000000-0005-0000-0000-00003E000000}"/>
    <cellStyle name="40% - Accent5 3 2" xfId="179" xr:uid="{00000000-0005-0000-0000-00003F000000}"/>
    <cellStyle name="40% - Accent5 4" xfId="42" xr:uid="{00000000-0005-0000-0000-000040000000}"/>
    <cellStyle name="40% - Accent5 4 2" xfId="180" xr:uid="{00000000-0005-0000-0000-000041000000}"/>
    <cellStyle name="40% - Accent6 2" xfId="43" xr:uid="{00000000-0005-0000-0000-000042000000}"/>
    <cellStyle name="40% - Accent6 2 2" xfId="181" xr:uid="{00000000-0005-0000-0000-000043000000}"/>
    <cellStyle name="40% - Accent6 3" xfId="44" xr:uid="{00000000-0005-0000-0000-000044000000}"/>
    <cellStyle name="40% - Accent6 3 2" xfId="182" xr:uid="{00000000-0005-0000-0000-000045000000}"/>
    <cellStyle name="40% - Accent6 4" xfId="45" xr:uid="{00000000-0005-0000-0000-000046000000}"/>
    <cellStyle name="40% - Accent6 4 2" xfId="183" xr:uid="{00000000-0005-0000-0000-000047000000}"/>
    <cellStyle name="60% - Accent1 2" xfId="46" xr:uid="{00000000-0005-0000-0000-000048000000}"/>
    <cellStyle name="60% - Accent1 3" xfId="47" xr:uid="{00000000-0005-0000-0000-000049000000}"/>
    <cellStyle name="60% - Accent1 4" xfId="48" xr:uid="{00000000-0005-0000-0000-00004A000000}"/>
    <cellStyle name="60% - Accent2 2" xfId="49" xr:uid="{00000000-0005-0000-0000-00004B000000}"/>
    <cellStyle name="60% - Accent2 3" xfId="50" xr:uid="{00000000-0005-0000-0000-00004C000000}"/>
    <cellStyle name="60% - Accent2 4" xfId="51" xr:uid="{00000000-0005-0000-0000-00004D000000}"/>
    <cellStyle name="60% - Accent3 2" xfId="52" xr:uid="{00000000-0005-0000-0000-00004E000000}"/>
    <cellStyle name="60% - Accent3 3" xfId="53" xr:uid="{00000000-0005-0000-0000-00004F000000}"/>
    <cellStyle name="60% - Accent3 4" xfId="54" xr:uid="{00000000-0005-0000-0000-000050000000}"/>
    <cellStyle name="60% - Accent4 2" xfId="55" xr:uid="{00000000-0005-0000-0000-000051000000}"/>
    <cellStyle name="60% - Accent4 3" xfId="56" xr:uid="{00000000-0005-0000-0000-000052000000}"/>
    <cellStyle name="60% - Accent4 4" xfId="57" xr:uid="{00000000-0005-0000-0000-000053000000}"/>
    <cellStyle name="60% - Accent5 2" xfId="58" xr:uid="{00000000-0005-0000-0000-000054000000}"/>
    <cellStyle name="60% - Accent5 3" xfId="59" xr:uid="{00000000-0005-0000-0000-000055000000}"/>
    <cellStyle name="60% - Accent5 4" xfId="60" xr:uid="{00000000-0005-0000-0000-000056000000}"/>
    <cellStyle name="60% - Accent6 2" xfId="61" xr:uid="{00000000-0005-0000-0000-000057000000}"/>
    <cellStyle name="60% - Accent6 3" xfId="62" xr:uid="{00000000-0005-0000-0000-000058000000}"/>
    <cellStyle name="60% - Accent6 4" xfId="63" xr:uid="{00000000-0005-0000-0000-000059000000}"/>
    <cellStyle name="Accent1 2" xfId="64" xr:uid="{00000000-0005-0000-0000-00005A000000}"/>
    <cellStyle name="Accent1 3" xfId="65" xr:uid="{00000000-0005-0000-0000-00005B000000}"/>
    <cellStyle name="Accent1 4" xfId="66" xr:uid="{00000000-0005-0000-0000-00005C000000}"/>
    <cellStyle name="Accent2 2" xfId="67" xr:uid="{00000000-0005-0000-0000-00005D000000}"/>
    <cellStyle name="Accent2 3" xfId="68" xr:uid="{00000000-0005-0000-0000-00005E000000}"/>
    <cellStyle name="Accent2 4" xfId="69" xr:uid="{00000000-0005-0000-0000-00005F000000}"/>
    <cellStyle name="Accent3 2" xfId="70" xr:uid="{00000000-0005-0000-0000-000060000000}"/>
    <cellStyle name="Accent3 3" xfId="71" xr:uid="{00000000-0005-0000-0000-000061000000}"/>
    <cellStyle name="Accent3 4" xfId="72" xr:uid="{00000000-0005-0000-0000-000062000000}"/>
    <cellStyle name="Accent4 2" xfId="73" xr:uid="{00000000-0005-0000-0000-000063000000}"/>
    <cellStyle name="Accent4 3" xfId="74" xr:uid="{00000000-0005-0000-0000-000064000000}"/>
    <cellStyle name="Accent4 4" xfId="75" xr:uid="{00000000-0005-0000-0000-000065000000}"/>
    <cellStyle name="Accent5 2" xfId="76" xr:uid="{00000000-0005-0000-0000-000066000000}"/>
    <cellStyle name="Accent5 3" xfId="77" xr:uid="{00000000-0005-0000-0000-000067000000}"/>
    <cellStyle name="Accent5 4" xfId="78" xr:uid="{00000000-0005-0000-0000-000068000000}"/>
    <cellStyle name="Accent6 2" xfId="79" xr:uid="{00000000-0005-0000-0000-000069000000}"/>
    <cellStyle name="Accent6 3" xfId="80" xr:uid="{00000000-0005-0000-0000-00006A000000}"/>
    <cellStyle name="Accent6 4" xfId="81" xr:uid="{00000000-0005-0000-0000-00006B000000}"/>
    <cellStyle name="Bad" xfId="2" builtinId="27"/>
    <cellStyle name="Bad 2" xfId="82" xr:uid="{00000000-0005-0000-0000-00006D000000}"/>
    <cellStyle name="Bad 2 2" xfId="83" xr:uid="{00000000-0005-0000-0000-00006E000000}"/>
    <cellStyle name="Bad 3" xfId="84" xr:uid="{00000000-0005-0000-0000-00006F000000}"/>
    <cellStyle name="Bad 4" xfId="85" xr:uid="{00000000-0005-0000-0000-000070000000}"/>
    <cellStyle name="Calculation" xfId="5" builtinId="22"/>
    <cellStyle name="Calculation 2" xfId="86" xr:uid="{00000000-0005-0000-0000-000072000000}"/>
    <cellStyle name="Calculation 3" xfId="87" xr:uid="{00000000-0005-0000-0000-000073000000}"/>
    <cellStyle name="Calculation 4" xfId="88" xr:uid="{00000000-0005-0000-0000-000074000000}"/>
    <cellStyle name="Calculation 5" xfId="89" xr:uid="{00000000-0005-0000-0000-000075000000}"/>
    <cellStyle name="Check Cell" xfId="6" builtinId="23"/>
    <cellStyle name="Check Cell 2" xfId="90" xr:uid="{00000000-0005-0000-0000-000077000000}"/>
    <cellStyle name="Check Cell 2 2" xfId="91" xr:uid="{00000000-0005-0000-0000-000078000000}"/>
    <cellStyle name="Check Cell 3" xfId="92" xr:uid="{00000000-0005-0000-0000-000079000000}"/>
    <cellStyle name="Check Cell 4" xfId="93" xr:uid="{00000000-0005-0000-0000-00007A000000}"/>
    <cellStyle name="Comma 2" xfId="212" xr:uid="{14DB1894-1EC5-4F1F-8344-18897463F04B}"/>
    <cellStyle name="Currency" xfId="206" builtinId="4"/>
    <cellStyle name="Currency 2" xfId="147" xr:uid="{00000000-0005-0000-0000-00007C000000}"/>
    <cellStyle name="Excel Built-in Hyperlink" xfId="198" xr:uid="{00000000-0005-0000-0000-00007D000000}"/>
    <cellStyle name="Excel Built-in Input" xfId="184" xr:uid="{00000000-0005-0000-0000-00007E000000}"/>
    <cellStyle name="Excel Built-in Input 1" xfId="185" xr:uid="{00000000-0005-0000-0000-00007F000000}"/>
    <cellStyle name="Excel Built-in Input 2" xfId="199" xr:uid="{00000000-0005-0000-0000-000080000000}"/>
    <cellStyle name="Excel Built-in Normal" xfId="186" xr:uid="{00000000-0005-0000-0000-000081000000}"/>
    <cellStyle name="Excel Built-in Normal 1" xfId="187" xr:uid="{00000000-0005-0000-0000-000082000000}"/>
    <cellStyle name="Excel Built-in Normal 1 2" xfId="188" xr:uid="{00000000-0005-0000-0000-000083000000}"/>
    <cellStyle name="Excel Built-in Normal 2" xfId="189" xr:uid="{00000000-0005-0000-0000-000084000000}"/>
    <cellStyle name="Excel Built-in Normal 3" xfId="200" xr:uid="{00000000-0005-0000-0000-000085000000}"/>
    <cellStyle name="Excel Built-in Normal 4" xfId="208" xr:uid="{00000000-0005-0000-0000-000086000000}"/>
    <cellStyle name="Excel Built-in Normal 4 2" xfId="210" xr:uid="{7175BDBB-E0BA-44A9-9A8D-2C9BFCBA8A3E}"/>
    <cellStyle name="Excel_BuiltIn_Percent" xfId="215" xr:uid="{22D65A34-04B5-439B-923F-A7D02C4F10EF}"/>
    <cellStyle name="Explanatory Text 2" xfId="94" xr:uid="{00000000-0005-0000-0000-000087000000}"/>
    <cellStyle name="Explanatory Text 3" xfId="95" xr:uid="{00000000-0005-0000-0000-000088000000}"/>
    <cellStyle name="Explanatory Text 4" xfId="96" xr:uid="{00000000-0005-0000-0000-000089000000}"/>
    <cellStyle name="Good" xfId="1" builtinId="26"/>
    <cellStyle name="Good 2" xfId="97" xr:uid="{00000000-0005-0000-0000-00008B000000}"/>
    <cellStyle name="Good 2 2" xfId="98" xr:uid="{00000000-0005-0000-0000-00008C000000}"/>
    <cellStyle name="Good 3" xfId="99" xr:uid="{00000000-0005-0000-0000-00008D000000}"/>
    <cellStyle name="Good 4" xfId="100" xr:uid="{00000000-0005-0000-0000-00008E000000}"/>
    <cellStyle name="Heading" xfId="201" xr:uid="{00000000-0005-0000-0000-00008F000000}"/>
    <cellStyle name="Heading 1 2" xfId="101" xr:uid="{00000000-0005-0000-0000-000090000000}"/>
    <cellStyle name="Heading 1 3" xfId="102" xr:uid="{00000000-0005-0000-0000-000091000000}"/>
    <cellStyle name="Heading 1 4" xfId="103" xr:uid="{00000000-0005-0000-0000-000092000000}"/>
    <cellStyle name="Heading 2 2" xfId="104" xr:uid="{00000000-0005-0000-0000-000093000000}"/>
    <cellStyle name="Heading 2 3" xfId="105" xr:uid="{00000000-0005-0000-0000-000094000000}"/>
    <cellStyle name="Heading 2 4" xfId="106" xr:uid="{00000000-0005-0000-0000-000095000000}"/>
    <cellStyle name="Heading 3 2" xfId="107" xr:uid="{00000000-0005-0000-0000-000096000000}"/>
    <cellStyle name="Heading 3 3" xfId="108" xr:uid="{00000000-0005-0000-0000-000097000000}"/>
    <cellStyle name="Heading 3 4" xfId="109" xr:uid="{00000000-0005-0000-0000-000098000000}"/>
    <cellStyle name="Heading 4 2" xfId="110" xr:uid="{00000000-0005-0000-0000-000099000000}"/>
    <cellStyle name="Heading 4 3" xfId="111" xr:uid="{00000000-0005-0000-0000-00009A000000}"/>
    <cellStyle name="Heading 4 4" xfId="112" xr:uid="{00000000-0005-0000-0000-00009B000000}"/>
    <cellStyle name="Heading1" xfId="202" xr:uid="{00000000-0005-0000-0000-00009C000000}"/>
    <cellStyle name="Hyperlink" xfId="146" builtinId="8"/>
    <cellStyle name="Hyperlink 2" xfId="113" xr:uid="{00000000-0005-0000-0000-00009E000000}"/>
    <cellStyle name="Hyperlink 2 2" xfId="114" xr:uid="{00000000-0005-0000-0000-00009F000000}"/>
    <cellStyle name="Input" xfId="4" builtinId="20"/>
    <cellStyle name="Input 2" xfId="115" xr:uid="{00000000-0005-0000-0000-0000A1000000}"/>
    <cellStyle name="Input 2 2" xfId="116" xr:uid="{00000000-0005-0000-0000-0000A2000000}"/>
    <cellStyle name="Input 3" xfId="117" xr:uid="{00000000-0005-0000-0000-0000A3000000}"/>
    <cellStyle name="Input 4" xfId="118" xr:uid="{00000000-0005-0000-0000-0000A4000000}"/>
    <cellStyle name="Linked Cell 2" xfId="119" xr:uid="{00000000-0005-0000-0000-0000A5000000}"/>
    <cellStyle name="Linked Cell 3" xfId="120" xr:uid="{00000000-0005-0000-0000-0000A6000000}"/>
    <cellStyle name="Linked Cell 4" xfId="121" xr:uid="{00000000-0005-0000-0000-0000A7000000}"/>
    <cellStyle name="Neutral" xfId="3" builtinId="28"/>
    <cellStyle name="Neutral 2" xfId="122" xr:uid="{00000000-0005-0000-0000-0000A9000000}"/>
    <cellStyle name="Neutral 2 2" xfId="123" xr:uid="{00000000-0005-0000-0000-0000AA000000}"/>
    <cellStyle name="Neutral 3" xfId="124" xr:uid="{00000000-0005-0000-0000-0000AB000000}"/>
    <cellStyle name="Neutral 4" xfId="125" xr:uid="{00000000-0005-0000-0000-0000AC000000}"/>
    <cellStyle name="Normal" xfId="0" builtinId="0"/>
    <cellStyle name="Normal 2" xfId="9" xr:uid="{00000000-0005-0000-0000-0000AE000000}"/>
    <cellStyle name="Normal 2 2" xfId="190" xr:uid="{00000000-0005-0000-0000-0000AF000000}"/>
    <cellStyle name="Normal 2 3" xfId="191" xr:uid="{00000000-0005-0000-0000-0000B0000000}"/>
    <cellStyle name="Normal 2 4" xfId="207" xr:uid="{00000000-0005-0000-0000-0000B1000000}"/>
    <cellStyle name="Normal 3" xfId="126" xr:uid="{00000000-0005-0000-0000-0000B2000000}"/>
    <cellStyle name="Normal 4" xfId="127" xr:uid="{00000000-0005-0000-0000-0000B3000000}"/>
    <cellStyle name="Normal 5" xfId="8" xr:uid="{00000000-0005-0000-0000-0000B4000000}"/>
    <cellStyle name="Normal 5 2" xfId="192" xr:uid="{00000000-0005-0000-0000-0000B5000000}"/>
    <cellStyle name="Normal 5 3" xfId="209" xr:uid="{118230F9-A150-4BCC-A27D-EEFEB5CD7088}"/>
    <cellStyle name="Normal 6" xfId="128" xr:uid="{00000000-0005-0000-0000-0000B6000000}"/>
    <cellStyle name="Normal 6 2" xfId="129" xr:uid="{00000000-0005-0000-0000-0000B7000000}"/>
    <cellStyle name="Normal 7" xfId="193" xr:uid="{00000000-0005-0000-0000-0000B8000000}"/>
    <cellStyle name="Normal 8" xfId="203" xr:uid="{00000000-0005-0000-0000-0000B9000000}"/>
    <cellStyle name="Note" xfId="7" builtinId="10"/>
    <cellStyle name="Note 2" xfId="130" xr:uid="{00000000-0005-0000-0000-0000BB000000}"/>
    <cellStyle name="Note 2 2" xfId="131" xr:uid="{00000000-0005-0000-0000-0000BC000000}"/>
    <cellStyle name="Note 2 3" xfId="194" xr:uid="{00000000-0005-0000-0000-0000BD000000}"/>
    <cellStyle name="Note 3" xfId="132" xr:uid="{00000000-0005-0000-0000-0000BE000000}"/>
    <cellStyle name="Note 3 2" xfId="195" xr:uid="{00000000-0005-0000-0000-0000BF000000}"/>
    <cellStyle name="Note 4" xfId="133" xr:uid="{00000000-0005-0000-0000-0000C0000000}"/>
    <cellStyle name="Note 4 2" xfId="196" xr:uid="{00000000-0005-0000-0000-0000C1000000}"/>
    <cellStyle name="Output 2" xfId="134" xr:uid="{00000000-0005-0000-0000-0000C2000000}"/>
    <cellStyle name="Output 3" xfId="135" xr:uid="{00000000-0005-0000-0000-0000C3000000}"/>
    <cellStyle name="Output 4" xfId="136" xr:uid="{00000000-0005-0000-0000-0000C4000000}"/>
    <cellStyle name="Percent" xfId="211" builtinId="5"/>
    <cellStyle name="Result" xfId="204" xr:uid="{00000000-0005-0000-0000-0000C5000000}"/>
    <cellStyle name="Result2" xfId="205" xr:uid="{00000000-0005-0000-0000-0000C6000000}"/>
    <cellStyle name="Style 1" xfId="197" xr:uid="{00000000-0005-0000-0000-0000C7000000}"/>
    <cellStyle name="Title 2" xfId="137" xr:uid="{00000000-0005-0000-0000-0000C8000000}"/>
    <cellStyle name="Title 3" xfId="138" xr:uid="{00000000-0005-0000-0000-0000C9000000}"/>
    <cellStyle name="Title 4" xfId="139" xr:uid="{00000000-0005-0000-0000-0000CA000000}"/>
    <cellStyle name="Total 11" xfId="213" xr:uid="{44B039FD-4AAC-4DDB-808C-C17A593EE8FD}"/>
    <cellStyle name="Total 2" xfId="140" xr:uid="{00000000-0005-0000-0000-0000CB000000}"/>
    <cellStyle name="Total 3" xfId="141" xr:uid="{00000000-0005-0000-0000-0000CC000000}"/>
    <cellStyle name="Total 4" xfId="142" xr:uid="{00000000-0005-0000-0000-0000CD000000}"/>
    <cellStyle name="Warning Text 2" xfId="143" xr:uid="{00000000-0005-0000-0000-0000CE000000}"/>
    <cellStyle name="Warning Text 3" xfId="144" xr:uid="{00000000-0005-0000-0000-0000CF000000}"/>
    <cellStyle name="Warning Text 4" xfId="145" xr:uid="{00000000-0005-0000-0000-0000D0000000}"/>
    <cellStyle name="链接单元格" xfId="214" xr:uid="{3F9CCD02-7A60-4E92-AC9D-C3FBADF6BC41}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82551"/>
      <color rgb="FF3850A0"/>
      <color rgb="FF9F9C99"/>
      <color rgb="FF00ABC0"/>
      <color rgb="FFB09A77"/>
      <color rgb="FF99C5C4"/>
      <color rgb="FFF2E6B1"/>
      <color rgb="FFE9D1BF"/>
      <color rgb="FFF5ECD2"/>
      <color rgb="FFF2F0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2378701</xdr:colOff>
      <xdr:row>211</xdr:row>
      <xdr:rowOff>1931025</xdr:rowOff>
    </xdr:from>
    <xdr:to>
      <xdr:col>17</xdr:col>
      <xdr:colOff>1144913</xdr:colOff>
      <xdr:row>215</xdr:row>
      <xdr:rowOff>237207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970251" y="39430950"/>
          <a:ext cx="614063" cy="1905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38100</xdr:colOff>
      <xdr:row>73</xdr:row>
      <xdr:rowOff>133349</xdr:rowOff>
    </xdr:to>
    <xdr:pic>
      <xdr:nvPicPr>
        <xdr:cNvPr id="6" name="Picture 5" descr="https://ci4.googleusercontent.com/proxy/bo1axD5Ra0qVaJOB5fqUsQLdAlenAlnEVei4CZ2VQQfAxer4jwIoyA2ArHwvekyqklj8iO4KHyUVANcrYAmYjVCXXjQTnF08NeqCkDr4XQ=s0-d-e1-ft#http://www.pantone.com/eblasts/iphone/img_chip_middle.gif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7489150" y="16535400"/>
          <a:ext cx="381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219075</xdr:colOff>
      <xdr:row>520</xdr:row>
      <xdr:rowOff>128154</xdr:rowOff>
    </xdr:from>
    <xdr:to>
      <xdr:col>2</xdr:col>
      <xdr:colOff>1791979</xdr:colOff>
      <xdr:row>523</xdr:row>
      <xdr:rowOff>80955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188154"/>
          <a:ext cx="391804" cy="524301"/>
        </a:xfrm>
        <a:prstGeom prst="rect">
          <a:avLst/>
        </a:prstGeom>
      </xdr:spPr>
    </xdr:pic>
    <xdr:clientData/>
  </xdr:twoCellAnchor>
  <xdr:twoCellAnchor editAs="oneCell">
    <xdr:from>
      <xdr:col>1</xdr:col>
      <xdr:colOff>147204</xdr:colOff>
      <xdr:row>522</xdr:row>
      <xdr:rowOff>164522</xdr:rowOff>
    </xdr:from>
    <xdr:to>
      <xdr:col>1</xdr:col>
      <xdr:colOff>823479</xdr:colOff>
      <xdr:row>527</xdr:row>
      <xdr:rowOff>175274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804" y="99605522"/>
          <a:ext cx="466725" cy="963252"/>
        </a:xfrm>
        <a:prstGeom prst="rect">
          <a:avLst/>
        </a:prstGeom>
      </xdr:spPr>
    </xdr:pic>
    <xdr:clientData/>
  </xdr:twoCellAnchor>
  <xdr:twoCellAnchor>
    <xdr:from>
      <xdr:col>15</xdr:col>
      <xdr:colOff>257175</xdr:colOff>
      <xdr:row>378</xdr:row>
      <xdr:rowOff>19050</xdr:rowOff>
    </xdr:from>
    <xdr:to>
      <xdr:col>24</xdr:col>
      <xdr:colOff>419100</xdr:colOff>
      <xdr:row>391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401175" y="72028050"/>
          <a:ext cx="5648325" cy="2628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</a:t>
          </a:r>
          <a:r>
            <a:rPr lang="en-US" sz="11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Our Ref no- Sb 101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email  18/4/2011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 fabric 1.50 mtrs  Rate 34/ = 51.00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 Srinka &amp; westage          =   5.10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 Dyeing charge Rate 25/  = 37.50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 Stetching                    =  50.00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 informaction card         =  05.00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 Insart card                   =  03.00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lable tag &amp; packing        = 03.00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 washing charge            = 10.00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  Accessories                = 10.00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   Gross profict               =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17.46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                                                                                            Total                          </a:t>
          </a:r>
          <a:r>
            <a:rPr lang="en-US" sz="11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192.07  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 (200)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13</xdr:col>
      <xdr:colOff>171450</xdr:colOff>
      <xdr:row>323</xdr:row>
      <xdr:rowOff>28575</xdr:rowOff>
    </xdr:from>
    <xdr:to>
      <xdr:col>20</xdr:col>
      <xdr:colOff>47625</xdr:colOff>
      <xdr:row>340</xdr:row>
      <xdr:rowOff>57150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8096250" y="61560075"/>
          <a:ext cx="4143375" cy="3267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  fabric cost @ 41/ 70x80 102x72 consum fab.1.80 = 73.80                     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srinkge &amp; wastage 10%                                                 =   7.38                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dyeing cost   (grey width 136cm) p.mtrs Rate  14.00       = 25.20                  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transport                                                                       =   2.00                      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fabrics westage in embodery 8%                                    =   5.90                    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embodery charge                                                         = 212.40               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Yarn dyeing charge                                                        = 10.00             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Stetching cost per. pic                                                  = 100.00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Lining fabric 70x90 84x60 Rate 25/                                =  44.50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lining srinkge &amp; westage 10%                                        =    4.45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Dyeing cost Grey width 120 cm Rate 12 p mtrs              =  21.36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poly beg/label/insart card/label/washcare label                =   12.00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Balaji profit Gross 10%                                                 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  51.90 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en-US" sz="1100"/>
            <a:t>total : 570.90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27340</xdr:colOff>
      <xdr:row>4</xdr:row>
      <xdr:rowOff>57607</xdr:rowOff>
    </xdr:from>
    <xdr:ext cx="516270" cy="604784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456090" y="1391107"/>
          <a:ext cx="516270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36393</xdr:colOff>
      <xdr:row>5</xdr:row>
      <xdr:rowOff>55778</xdr:rowOff>
    </xdr:from>
    <xdr:ext cx="514075" cy="604784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465143" y="2170328"/>
          <a:ext cx="514075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65196</xdr:colOff>
      <xdr:row>6</xdr:row>
      <xdr:rowOff>62270</xdr:rowOff>
    </xdr:from>
    <xdr:ext cx="515172" cy="604784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493946" y="2900720"/>
          <a:ext cx="515172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94000</xdr:colOff>
      <xdr:row>7</xdr:row>
      <xdr:rowOff>126004</xdr:rowOff>
    </xdr:from>
    <xdr:ext cx="516270" cy="60661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22750" y="3669304"/>
          <a:ext cx="516270" cy="606612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74889</xdr:colOff>
      <xdr:row>8</xdr:row>
      <xdr:rowOff>85313</xdr:rowOff>
    </xdr:from>
    <xdr:ext cx="524499" cy="60194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03639" y="4371563"/>
          <a:ext cx="524499" cy="601949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74889</xdr:colOff>
      <xdr:row>9</xdr:row>
      <xdr:rowOff>158008</xdr:rowOff>
    </xdr:from>
    <xdr:ext cx="518373" cy="604784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03639" y="5130058"/>
          <a:ext cx="518373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10</xdr:row>
      <xdr:rowOff>60441</xdr:rowOff>
    </xdr:from>
    <xdr:ext cx="528523" cy="604784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5842116"/>
          <a:ext cx="528523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74889</xdr:colOff>
      <xdr:row>11</xdr:row>
      <xdr:rowOff>115214</xdr:rowOff>
    </xdr:from>
    <xdr:ext cx="461131" cy="529163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03639" y="6630314"/>
          <a:ext cx="461131" cy="529163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12</xdr:row>
      <xdr:rowOff>36393</xdr:rowOff>
    </xdr:from>
    <xdr:ext cx="326532" cy="604784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7218243"/>
          <a:ext cx="326532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13</xdr:row>
      <xdr:rowOff>27706</xdr:rowOff>
    </xdr:from>
    <xdr:ext cx="330464" cy="603321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7933456"/>
          <a:ext cx="330464" cy="6033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14</xdr:row>
      <xdr:rowOff>30266</xdr:rowOff>
    </xdr:from>
    <xdr:ext cx="326532" cy="604784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8602766"/>
          <a:ext cx="326532" cy="60478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84216</xdr:colOff>
      <xdr:row>15</xdr:row>
      <xdr:rowOff>15087</xdr:rowOff>
    </xdr:from>
    <xdr:ext cx="331927" cy="604784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lum/>
          <a:alphaModFix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512966" y="9359112"/>
          <a:ext cx="331927" cy="604784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65196</xdr:colOff>
      <xdr:row>3</xdr:row>
      <xdr:rowOff>731</xdr:rowOff>
    </xdr:from>
    <xdr:ext cx="1122883" cy="46616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1570146" y="877031"/>
          <a:ext cx="1122883" cy="46616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</xdr:col>
      <xdr:colOff>55412</xdr:colOff>
      <xdr:row>4</xdr:row>
      <xdr:rowOff>19476</xdr:rowOff>
    </xdr:from>
    <xdr:ext cx="1236634" cy="51407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1560362" y="1476801"/>
          <a:ext cx="1236634" cy="514075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714375</xdr:colOff>
      <xdr:row>3</xdr:row>
      <xdr:rowOff>196700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857500" cy="844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714375</xdr:colOff>
      <xdr:row>3</xdr:row>
      <xdr:rowOff>196700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857500" cy="844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714375</xdr:colOff>
      <xdr:row>3</xdr:row>
      <xdr:rowOff>196700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857500" cy="844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714375</xdr:colOff>
      <xdr:row>3</xdr:row>
      <xdr:rowOff>196700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857500" cy="844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1166812</xdr:colOff>
      <xdr:row>2</xdr:row>
      <xdr:rowOff>166688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2185987" cy="54768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7</xdr:col>
      <xdr:colOff>428625</xdr:colOff>
      <xdr:row>10</xdr:row>
      <xdr:rowOff>31750</xdr:rowOff>
    </xdr:from>
    <xdr:to>
      <xdr:col>7</xdr:col>
      <xdr:colOff>2290146</xdr:colOff>
      <xdr:row>10</xdr:row>
      <xdr:rowOff>1508125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105150" y="2936875"/>
          <a:ext cx="1356696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2</xdr:row>
      <xdr:rowOff>91440</xdr:rowOff>
    </xdr:from>
    <xdr:to>
      <xdr:col>2</xdr:col>
      <xdr:colOff>1257300</xdr:colOff>
      <xdr:row>2</xdr:row>
      <xdr:rowOff>1310640</xdr:rowOff>
    </xdr:to>
    <xdr:pic>
      <xdr:nvPicPr>
        <xdr:cNvPr id="2" name="Image 9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16480" y="845820"/>
          <a:ext cx="1173480" cy="1219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114300</xdr:colOff>
      <xdr:row>5</xdr:row>
      <xdr:rowOff>83820</xdr:rowOff>
    </xdr:from>
    <xdr:to>
      <xdr:col>2</xdr:col>
      <xdr:colOff>1264920</xdr:colOff>
      <xdr:row>5</xdr:row>
      <xdr:rowOff>1082040</xdr:rowOff>
    </xdr:to>
    <xdr:pic>
      <xdr:nvPicPr>
        <xdr:cNvPr id="3" name="Image 10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46960" y="4686300"/>
          <a:ext cx="1150620" cy="9982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83820</xdr:colOff>
      <xdr:row>8</xdr:row>
      <xdr:rowOff>137160</xdr:rowOff>
    </xdr:from>
    <xdr:to>
      <xdr:col>2</xdr:col>
      <xdr:colOff>1226820</xdr:colOff>
      <xdr:row>8</xdr:row>
      <xdr:rowOff>1005840</xdr:rowOff>
    </xdr:to>
    <xdr:pic>
      <xdr:nvPicPr>
        <xdr:cNvPr id="4" name="Image 11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16480" y="8610600"/>
          <a:ext cx="114300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99060</xdr:colOff>
      <xdr:row>16</xdr:row>
      <xdr:rowOff>1104900</xdr:rowOff>
    </xdr:from>
    <xdr:to>
      <xdr:col>2</xdr:col>
      <xdr:colOff>1143000</xdr:colOff>
      <xdr:row>17</xdr:row>
      <xdr:rowOff>906780</xdr:rowOff>
    </xdr:to>
    <xdr:pic>
      <xdr:nvPicPr>
        <xdr:cNvPr id="5" name="Image 12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31720" y="19476720"/>
          <a:ext cx="1043940" cy="10972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137160</xdr:colOff>
      <xdr:row>13</xdr:row>
      <xdr:rowOff>1158240</xdr:rowOff>
    </xdr:from>
    <xdr:to>
      <xdr:col>2</xdr:col>
      <xdr:colOff>1264920</xdr:colOff>
      <xdr:row>14</xdr:row>
      <xdr:rowOff>678180</xdr:rowOff>
    </xdr:to>
    <xdr:pic>
      <xdr:nvPicPr>
        <xdr:cNvPr id="6" name="Image 13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9820" y="15811500"/>
          <a:ext cx="1127760" cy="8153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167640</xdr:colOff>
      <xdr:row>11</xdr:row>
      <xdr:rowOff>22860</xdr:rowOff>
    </xdr:from>
    <xdr:to>
      <xdr:col>2</xdr:col>
      <xdr:colOff>1181100</xdr:colOff>
      <xdr:row>11</xdr:row>
      <xdr:rowOff>876300</xdr:rowOff>
    </xdr:to>
    <xdr:pic>
      <xdr:nvPicPr>
        <xdr:cNvPr id="7" name="Image 14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00300" y="12138660"/>
          <a:ext cx="1013460" cy="8534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0</xdr:row>
          <xdr:rowOff>238125</xdr:rowOff>
        </xdr:from>
        <xdr:to>
          <xdr:col>10</xdr:col>
          <xdr:colOff>266700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2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1</xdr:row>
          <xdr:rowOff>238125</xdr:rowOff>
        </xdr:from>
        <xdr:to>
          <xdr:col>10</xdr:col>
          <xdr:colOff>266700</xdr:colOff>
          <xdr:row>2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2A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64</xdr:row>
      <xdr:rowOff>0</xdr:rowOff>
    </xdr:from>
    <xdr:to>
      <xdr:col>0</xdr:col>
      <xdr:colOff>38100</xdr:colOff>
      <xdr:row>66</xdr:row>
      <xdr:rowOff>95250</xdr:rowOff>
    </xdr:to>
    <xdr:pic>
      <xdr:nvPicPr>
        <xdr:cNvPr id="2" name="Picture 1" descr="https://ci4.googleusercontent.com/proxy/bo1axD5Ra0qVaJOB5fqUsQLdAlenAlnEVei4CZ2VQQfAxer4jwIoyA2ArHwvekyqklj8iO4KHyUVANcrYAmYjVCXXjQTnF08NeqCkDr4XQ=s0-d-e1-ft#http://www.pantone.com/eblasts/iphone/img_chip_middle.gif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7691080" y="16162020"/>
          <a:ext cx="38100" cy="7505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1</xdr:row>
          <xdr:rowOff>123825</xdr:rowOff>
        </xdr:from>
        <xdr:to>
          <xdr:col>9</xdr:col>
          <xdr:colOff>304800</xdr:colOff>
          <xdr:row>3</xdr:row>
          <xdr:rowOff>180975</xdr:rowOff>
        </xdr:to>
        <xdr:sp macro="" textlink="">
          <xdr:nvSpPr>
            <xdr:cNvPr id="6145" name="btnLoadPrint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3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352425</xdr:colOff>
          <xdr:row>5</xdr:row>
          <xdr:rowOff>114300</xdr:rowOff>
        </xdr:from>
        <xdr:to>
          <xdr:col>9</xdr:col>
          <xdr:colOff>342900</xdr:colOff>
          <xdr:row>7</xdr:row>
          <xdr:rowOff>171450</xdr:rowOff>
        </xdr:to>
        <xdr:sp macro="" textlink="">
          <xdr:nvSpPr>
            <xdr:cNvPr id="6146" name="SaveASERGB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3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1</xdr:row>
          <xdr:rowOff>114300</xdr:rowOff>
        </xdr:from>
        <xdr:to>
          <xdr:col>12</xdr:col>
          <xdr:colOff>247650</xdr:colOff>
          <xdr:row>3</xdr:row>
          <xdr:rowOff>171450</xdr:rowOff>
        </xdr:to>
        <xdr:sp macro="" textlink="">
          <xdr:nvSpPr>
            <xdr:cNvPr id="6147" name="LoadRGBToAS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3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8</xdr:row>
          <xdr:rowOff>152400</xdr:rowOff>
        </xdr:from>
        <xdr:to>
          <xdr:col>9</xdr:col>
          <xdr:colOff>371475</xdr:colOff>
          <xdr:row>11</xdr:row>
          <xdr:rowOff>19050</xdr:rowOff>
        </xdr:to>
        <xdr:sp macro="" textlink="">
          <xdr:nvSpPr>
            <xdr:cNvPr id="6148" name="MarkUsed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3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12</xdr:row>
          <xdr:rowOff>0</xdr:rowOff>
        </xdr:from>
        <xdr:to>
          <xdr:col>9</xdr:col>
          <xdr:colOff>352425</xdr:colOff>
          <xdr:row>14</xdr:row>
          <xdr:rowOff>57150</xdr:rowOff>
        </xdr:to>
        <xdr:sp macro="" textlink="">
          <xdr:nvSpPr>
            <xdr:cNvPr id="6149" name="Search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3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A95A6-8FB3-433B-8070-FEF1BDF2F25B}" name="Kind" displayName="Kind" ref="BA1:BD23" totalsRowShown="0" headerRowDxfId="4">
  <autoFilter ref="BA1:BD23" xr:uid="{71664AD9-7D70-4C7D-BF73-395D8FEBC8D3}">
    <filterColumn colId="0" hiddenButton="1"/>
    <filterColumn colId="1" hiddenButton="1"/>
    <filterColumn colId="2" hiddenButton="1"/>
    <filterColumn colId="3" hiddenButton="1"/>
  </autoFilter>
  <tableColumns count="4">
    <tableColumn id="1" xr3:uid="{9F3B8752-8676-456A-93F3-7568C106F26F}" name="Kind" dataDxfId="3"/>
    <tableColumn id="2" xr3:uid="{287FE6B7-9DFA-43B2-AF1B-ADAEBBD4733C}" name="Column1" dataDxfId="2"/>
    <tableColumn id="3" xr3:uid="{12E386DC-E5AC-4325-BC3E-0FAC0608CF84}" name="Fwork" dataDxfId="1"/>
    <tableColumn id="4" xr3:uid="{1F268E7C-52A1-4B0B-B844-46B33C65A512}" name="Column2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okitta.com/" TargetMode="External"/><Relationship Id="rId1" Type="http://schemas.openxmlformats.org/officeDocument/2006/relationships/hyperlink" Target="mailto:Hala@Bokitta.com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mail.google.com/mail/u/0/?tab=rm&amp;ogbl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7.emf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SE2"/>
  <dimension ref="A1:T2311"/>
  <sheetViews>
    <sheetView topLeftCell="A2204" zoomScaleNormal="100" workbookViewId="0">
      <selection activeCell="J2213" sqref="J2213"/>
    </sheetView>
  </sheetViews>
  <sheetFormatPr defaultColWidth="8.85546875" defaultRowHeight="35.450000000000003" customHeight="1"/>
  <cols>
    <col min="1" max="1" width="14.28515625" style="11" bestFit="1" customWidth="1"/>
    <col min="2" max="2" width="15.42578125" style="11" bestFit="1" customWidth="1"/>
    <col min="3" max="3" width="20" style="11" bestFit="1" customWidth="1"/>
    <col min="4" max="4" width="27.5703125" style="11" bestFit="1" customWidth="1"/>
    <col min="5" max="5" width="11.140625" style="11" bestFit="1" customWidth="1"/>
    <col min="6" max="6" width="4.42578125" style="11" bestFit="1" customWidth="1"/>
    <col min="7" max="7" width="8.85546875" style="11"/>
    <col min="8" max="8" width="18.42578125" style="2426" customWidth="1"/>
    <col min="9" max="9" width="19.85546875" style="11" customWidth="1"/>
    <col min="10" max="10" width="40.7109375" style="5266" bestFit="1" customWidth="1"/>
    <col min="11" max="16384" width="8.85546875" style="11"/>
  </cols>
  <sheetData>
    <row r="1" spans="1:10" ht="35.450000000000003" customHeight="1">
      <c r="A1" s="11" t="s">
        <v>3878</v>
      </c>
      <c r="B1" s="11" t="s">
        <v>3873</v>
      </c>
      <c r="C1" s="11" t="s">
        <v>9692</v>
      </c>
      <c r="D1" s="11" t="s">
        <v>3879</v>
      </c>
      <c r="E1" s="11" t="s">
        <v>3877</v>
      </c>
      <c r="F1" s="11" t="s">
        <v>3874</v>
      </c>
      <c r="G1" s="11" t="s">
        <v>3875</v>
      </c>
      <c r="H1" s="2426" t="s">
        <v>3876</v>
      </c>
      <c r="I1" s="11" t="s">
        <v>343</v>
      </c>
      <c r="J1" s="5266" t="s">
        <v>343</v>
      </c>
    </row>
    <row r="2" spans="1:10" ht="76.900000000000006" customHeight="1">
      <c r="A2" s="11" t="s">
        <v>3911</v>
      </c>
      <c r="B2" s="11" t="s">
        <v>325</v>
      </c>
      <c r="C2" s="11" t="s">
        <v>1773</v>
      </c>
      <c r="D2" s="11" t="str">
        <f t="shared" ref="D2:D65" si="0">A2 &amp; " " &amp; B2</f>
        <v>11-0601 TC Bright White</v>
      </c>
      <c r="E2" s="11" t="s">
        <v>632</v>
      </c>
      <c r="F2" s="11">
        <v>244</v>
      </c>
      <c r="G2" s="11">
        <v>245</v>
      </c>
      <c r="H2" s="2426">
        <v>240</v>
      </c>
      <c r="I2" s="2495"/>
      <c r="J2" s="5267" t="s">
        <v>10514</v>
      </c>
    </row>
    <row r="3" spans="1:10" ht="76.900000000000006" customHeight="1">
      <c r="A3" s="11" t="s">
        <v>6969</v>
      </c>
      <c r="B3" s="11" t="s">
        <v>9686</v>
      </c>
      <c r="C3" s="11" t="s">
        <v>1774</v>
      </c>
      <c r="D3" s="11" t="str">
        <f t="shared" si="0"/>
        <v>11-1001 TC White Alyssum</v>
      </c>
      <c r="E3" s="11" t="s">
        <v>632</v>
      </c>
      <c r="F3" s="11">
        <v>239</v>
      </c>
      <c r="G3" s="11">
        <v>235</v>
      </c>
      <c r="H3" s="2426">
        <v>231</v>
      </c>
      <c r="I3" s="2712"/>
      <c r="J3" s="5268" t="s">
        <v>10676</v>
      </c>
    </row>
    <row r="4" spans="1:10" ht="76.900000000000006" customHeight="1">
      <c r="A4" s="11" t="s">
        <v>3947</v>
      </c>
      <c r="B4" s="11" t="s">
        <v>1770</v>
      </c>
      <c r="C4" s="11" t="s">
        <v>1775</v>
      </c>
      <c r="D4" s="11" t="str">
        <f t="shared" si="0"/>
        <v>11-4201 TC Cloud Dancer</v>
      </c>
      <c r="E4" s="11" t="s">
        <v>632</v>
      </c>
      <c r="F4" s="11">
        <v>240</v>
      </c>
      <c r="G4" s="11">
        <v>238</v>
      </c>
      <c r="H4" s="2426">
        <v>233</v>
      </c>
      <c r="I4" s="2700"/>
      <c r="J4" s="5269" t="s">
        <v>10677</v>
      </c>
    </row>
    <row r="5" spans="1:10" ht="76.900000000000006" customHeight="1">
      <c r="A5" s="11" t="s">
        <v>3912</v>
      </c>
      <c r="B5" s="11" t="s">
        <v>591</v>
      </c>
      <c r="C5" s="11" t="s">
        <v>1776</v>
      </c>
      <c r="D5" s="11" t="str">
        <f t="shared" si="0"/>
        <v>11-0602 TC Snow White</v>
      </c>
      <c r="E5" s="11" t="s">
        <v>632</v>
      </c>
      <c r="F5" s="11">
        <v>242</v>
      </c>
      <c r="G5" s="11">
        <v>240</v>
      </c>
      <c r="H5" s="2426">
        <v>235</v>
      </c>
      <c r="I5" s="2678"/>
      <c r="J5" s="5270" t="s">
        <v>10678</v>
      </c>
    </row>
    <row r="6" spans="1:10" ht="76.900000000000006" customHeight="1">
      <c r="A6" s="11" t="s">
        <v>3958</v>
      </c>
      <c r="B6" s="11" t="s">
        <v>1768</v>
      </c>
      <c r="C6" s="11" t="s">
        <v>1777</v>
      </c>
      <c r="D6" s="11" t="str">
        <f t="shared" si="0"/>
        <v>11-4800 TC Blanc de Blanc</v>
      </c>
      <c r="E6" s="11" t="s">
        <v>632</v>
      </c>
      <c r="F6" s="11">
        <v>231</v>
      </c>
      <c r="G6" s="11">
        <v>233</v>
      </c>
      <c r="H6" s="2426">
        <v>231</v>
      </c>
      <c r="I6" s="2787"/>
      <c r="J6" s="5271" t="s">
        <v>10679</v>
      </c>
    </row>
    <row r="7" spans="1:10" ht="76.900000000000006" customHeight="1">
      <c r="A7" s="11" t="s">
        <v>6970</v>
      </c>
      <c r="B7" s="11" t="s">
        <v>9688</v>
      </c>
      <c r="C7" s="11" t="s">
        <v>1778</v>
      </c>
      <c r="D7" s="11" t="str">
        <f t="shared" si="0"/>
        <v>11-0605 TC Jet Stream</v>
      </c>
      <c r="E7" s="11" t="s">
        <v>632</v>
      </c>
      <c r="F7" s="11">
        <v>237</v>
      </c>
      <c r="G7" s="11">
        <v>230</v>
      </c>
      <c r="H7" s="2426">
        <v>222</v>
      </c>
      <c r="I7" s="2734"/>
      <c r="J7" s="5272" t="s">
        <v>10680</v>
      </c>
    </row>
    <row r="8" spans="1:10" ht="76.900000000000006" customHeight="1">
      <c r="A8" s="11" t="s">
        <v>3890</v>
      </c>
      <c r="B8" s="11" t="s">
        <v>1772</v>
      </c>
      <c r="C8" s="11" t="s">
        <v>1779</v>
      </c>
      <c r="D8" s="11" t="str">
        <f t="shared" si="0"/>
        <v>11-0103 TC Egret</v>
      </c>
      <c r="E8" s="11" t="s">
        <v>632</v>
      </c>
      <c r="F8" s="11">
        <v>243</v>
      </c>
      <c r="G8" s="11">
        <v>236</v>
      </c>
      <c r="H8" s="2426">
        <v>224</v>
      </c>
      <c r="I8" s="2664"/>
      <c r="J8" s="5273" t="s">
        <v>10501</v>
      </c>
    </row>
    <row r="9" spans="1:10" ht="76.900000000000006" customHeight="1">
      <c r="A9" s="11" t="s">
        <v>3951</v>
      </c>
      <c r="B9" s="11" t="s">
        <v>1769</v>
      </c>
      <c r="C9" s="11" t="s">
        <v>1780</v>
      </c>
      <c r="D9" s="11" t="str">
        <f t="shared" si="0"/>
        <v>11-4300 TC Marshmallow</v>
      </c>
      <c r="E9" s="11" t="s">
        <v>632</v>
      </c>
      <c r="F9" s="11">
        <v>240</v>
      </c>
      <c r="G9" s="11">
        <v>238</v>
      </c>
      <c r="H9" s="2426">
        <v>228</v>
      </c>
      <c r="I9" s="2701"/>
      <c r="J9" s="5274" t="s">
        <v>10681</v>
      </c>
    </row>
    <row r="10" spans="1:10" ht="76.900000000000006" customHeight="1">
      <c r="A10" s="11" t="s">
        <v>3917</v>
      </c>
      <c r="B10" s="11" t="s">
        <v>1771</v>
      </c>
      <c r="C10" s="11" t="s">
        <v>1781</v>
      </c>
      <c r="D10" s="11" t="str">
        <f t="shared" si="0"/>
        <v>11-0604 TC Gardenia</v>
      </c>
      <c r="E10" s="11" t="s">
        <v>632</v>
      </c>
      <c r="F10" s="11">
        <v>241</v>
      </c>
      <c r="G10" s="11">
        <v>232</v>
      </c>
      <c r="H10" s="2426">
        <v>223</v>
      </c>
      <c r="I10" s="2694"/>
      <c r="J10" s="5275" t="s">
        <v>10682</v>
      </c>
    </row>
    <row r="11" spans="1:10" ht="76.900000000000006" customHeight="1">
      <c r="A11" s="11" t="s">
        <v>3918</v>
      </c>
      <c r="B11" s="11" t="s">
        <v>1767</v>
      </c>
      <c r="C11" s="11" t="s">
        <v>1782</v>
      </c>
      <c r="D11" s="11" t="str">
        <f t="shared" si="0"/>
        <v>11-0606 TC Pristine</v>
      </c>
      <c r="E11" s="11" t="s">
        <v>632</v>
      </c>
      <c r="F11" s="11">
        <v>242</v>
      </c>
      <c r="G11" s="11">
        <v>232</v>
      </c>
      <c r="H11" s="2426">
        <v>218</v>
      </c>
      <c r="I11" s="2679"/>
      <c r="J11" s="5276" t="s">
        <v>10683</v>
      </c>
    </row>
    <row r="12" spans="1:10" ht="76.900000000000006" customHeight="1">
      <c r="A12" s="11" t="s">
        <v>3928</v>
      </c>
      <c r="B12" s="11" t="s">
        <v>589</v>
      </c>
      <c r="C12" s="11" t="s">
        <v>1783</v>
      </c>
      <c r="D12" s="11" t="str">
        <f t="shared" si="0"/>
        <v>11-0701 TC Whisper White</v>
      </c>
      <c r="E12" s="11" t="s">
        <v>632</v>
      </c>
      <c r="F12" s="11">
        <v>237</v>
      </c>
      <c r="G12" s="11">
        <v>230</v>
      </c>
      <c r="H12" s="2426">
        <v>219</v>
      </c>
      <c r="I12" s="2735"/>
      <c r="J12" s="5277" t="s">
        <v>10684</v>
      </c>
    </row>
    <row r="13" spans="1:10" ht="76.900000000000006" customHeight="1">
      <c r="A13" s="11" t="s">
        <v>3966</v>
      </c>
      <c r="B13" s="11" t="s">
        <v>1766</v>
      </c>
      <c r="C13" s="11" t="s">
        <v>1784</v>
      </c>
      <c r="D13" s="11" t="str">
        <f t="shared" si="0"/>
        <v>12-0104 TC White Asparagus</v>
      </c>
      <c r="E13" s="11" t="s">
        <v>632</v>
      </c>
      <c r="F13" s="11">
        <v>225</v>
      </c>
      <c r="G13" s="11">
        <v>219</v>
      </c>
      <c r="H13" s="2426">
        <v>200</v>
      </c>
      <c r="I13" s="2844"/>
      <c r="J13" s="5278" t="s">
        <v>10685</v>
      </c>
    </row>
    <row r="14" spans="1:10" ht="76.900000000000006" customHeight="1">
      <c r="A14" s="11" t="s">
        <v>4318</v>
      </c>
      <c r="B14" s="11" t="s">
        <v>1764</v>
      </c>
      <c r="C14" s="11" t="s">
        <v>1785</v>
      </c>
      <c r="D14" s="11" t="str">
        <f t="shared" si="0"/>
        <v>13-0905 TC Birch</v>
      </c>
      <c r="E14" s="11" t="s">
        <v>632</v>
      </c>
      <c r="F14" s="11">
        <v>221</v>
      </c>
      <c r="G14" s="11">
        <v>213</v>
      </c>
      <c r="H14" s="2426">
        <v>199</v>
      </c>
      <c r="I14" s="2480"/>
      <c r="J14" s="5279" t="s">
        <v>10601</v>
      </c>
    </row>
    <row r="15" spans="1:10" ht="76.900000000000006" customHeight="1">
      <c r="A15" s="11" t="s">
        <v>4168</v>
      </c>
      <c r="B15" s="11" t="s">
        <v>1765</v>
      </c>
      <c r="C15" s="11" t="s">
        <v>1786</v>
      </c>
      <c r="D15" s="11" t="str">
        <f t="shared" si="0"/>
        <v>12-5202 TC Turtledove</v>
      </c>
      <c r="E15" s="11" t="s">
        <v>632</v>
      </c>
      <c r="F15" s="11">
        <v>222</v>
      </c>
      <c r="G15" s="11">
        <v>215</v>
      </c>
      <c r="H15" s="2426">
        <v>200</v>
      </c>
      <c r="I15" s="2872"/>
      <c r="J15" s="5280" t="s">
        <v>10686</v>
      </c>
    </row>
    <row r="16" spans="1:10" ht="76.900000000000006" customHeight="1">
      <c r="A16" s="11" t="s">
        <v>3967</v>
      </c>
      <c r="B16" s="11" t="s">
        <v>7163</v>
      </c>
      <c r="C16" s="11" t="s">
        <v>1787</v>
      </c>
      <c r="D16" s="11" t="str">
        <f t="shared" si="0"/>
        <v>12-0105 TC Bone White</v>
      </c>
      <c r="E16" s="11" t="s">
        <v>632</v>
      </c>
      <c r="F16" s="11">
        <v>215</v>
      </c>
      <c r="G16" s="11">
        <v>208</v>
      </c>
      <c r="H16" s="2426">
        <v>192</v>
      </c>
      <c r="I16" s="2941"/>
      <c r="J16" s="5281" t="s">
        <v>10659</v>
      </c>
    </row>
    <row r="17" spans="1:10" ht="76.900000000000006" customHeight="1">
      <c r="A17" s="11" t="s">
        <v>4445</v>
      </c>
      <c r="B17" s="11" t="s">
        <v>1763</v>
      </c>
      <c r="C17" s="11" t="s">
        <v>1788</v>
      </c>
      <c r="D17" s="11" t="str">
        <f t="shared" si="0"/>
        <v>13-4403 TC Silver Birch</v>
      </c>
      <c r="E17" s="11" t="s">
        <v>632</v>
      </c>
      <c r="F17" s="11">
        <v>210</v>
      </c>
      <c r="G17" s="11">
        <v>207</v>
      </c>
      <c r="H17" s="2426">
        <v>196</v>
      </c>
      <c r="I17" s="2983"/>
      <c r="J17" s="5282" t="s">
        <v>10687</v>
      </c>
    </row>
    <row r="18" spans="1:10" ht="76.900000000000006" customHeight="1">
      <c r="A18" s="11" t="s">
        <v>3893</v>
      </c>
      <c r="B18" s="11" t="s">
        <v>228</v>
      </c>
      <c r="C18" s="11" t="s">
        <v>1789</v>
      </c>
      <c r="D18" s="11" t="str">
        <f t="shared" si="0"/>
        <v>11-0104 TC Vanilla Ice</v>
      </c>
      <c r="E18" s="11" t="s">
        <v>632</v>
      </c>
      <c r="F18" s="11">
        <v>240</v>
      </c>
      <c r="G18" s="11">
        <v>234</v>
      </c>
      <c r="H18" s="2426">
        <v>218</v>
      </c>
      <c r="I18" s="2702"/>
      <c r="J18" s="5283" t="s">
        <v>10688</v>
      </c>
    </row>
    <row r="19" spans="1:10" ht="76.900000000000006" customHeight="1">
      <c r="A19" s="11" t="s">
        <v>3896</v>
      </c>
      <c r="B19" s="11" t="s">
        <v>7167</v>
      </c>
      <c r="C19" s="11" t="s">
        <v>1790</v>
      </c>
      <c r="D19" s="11" t="str">
        <f t="shared" si="0"/>
        <v xml:space="preserve">11-0107 TC Papyrus </v>
      </c>
      <c r="E19" s="11" t="s">
        <v>632</v>
      </c>
      <c r="F19" s="11">
        <v>245</v>
      </c>
      <c r="G19" s="11">
        <v>237</v>
      </c>
      <c r="H19" s="2426">
        <v>214</v>
      </c>
      <c r="I19" s="2438"/>
      <c r="J19" s="5284" t="s">
        <v>10526</v>
      </c>
    </row>
    <row r="20" spans="1:10" ht="76.900000000000006" customHeight="1">
      <c r="A20" s="11" t="s">
        <v>3895</v>
      </c>
      <c r="B20" s="11" t="s">
        <v>592</v>
      </c>
      <c r="C20" s="11" t="s">
        <v>1791</v>
      </c>
      <c r="D20" s="11" t="str">
        <f t="shared" si="0"/>
        <v>11-0105 TC Antique White</v>
      </c>
      <c r="E20" s="11" t="s">
        <v>632</v>
      </c>
      <c r="F20" s="11">
        <v>237</v>
      </c>
      <c r="G20" s="11">
        <v>227</v>
      </c>
      <c r="H20" s="2426">
        <v>210</v>
      </c>
      <c r="I20" s="2736"/>
      <c r="J20" s="5285" t="s">
        <v>10650</v>
      </c>
    </row>
    <row r="21" spans="1:10" ht="76.900000000000006" customHeight="1">
      <c r="A21" s="11" t="s">
        <v>3907</v>
      </c>
      <c r="B21" s="11" t="s">
        <v>593</v>
      </c>
      <c r="C21" s="11" t="s">
        <v>1792</v>
      </c>
      <c r="D21" s="11" t="str">
        <f t="shared" si="0"/>
        <v>11-0507 TC Winter White</v>
      </c>
      <c r="E21" s="11" t="s">
        <v>632</v>
      </c>
      <c r="F21" s="11">
        <v>245</v>
      </c>
      <c r="G21" s="11">
        <v>236</v>
      </c>
      <c r="H21" s="2426">
        <v>210</v>
      </c>
      <c r="I21" s="2637"/>
      <c r="J21" s="5286" t="s">
        <v>10689</v>
      </c>
    </row>
    <row r="22" spans="1:10" ht="76.900000000000006" customHeight="1">
      <c r="A22" s="11" t="s">
        <v>4060</v>
      </c>
      <c r="B22" s="11" t="s">
        <v>1759</v>
      </c>
      <c r="C22" s="11" t="s">
        <v>1793</v>
      </c>
      <c r="D22" s="11" t="str">
        <f t="shared" si="0"/>
        <v>12-0804 TC Cloud Cream</v>
      </c>
      <c r="E22" s="11" t="s">
        <v>632</v>
      </c>
      <c r="F22" s="11">
        <v>230</v>
      </c>
      <c r="G22" s="11">
        <v>221</v>
      </c>
      <c r="H22" s="2426">
        <v>197</v>
      </c>
      <c r="I22" s="2798"/>
      <c r="J22" s="5287" t="s">
        <v>10690</v>
      </c>
    </row>
    <row r="23" spans="1:10" ht="76.900000000000006" customHeight="1">
      <c r="A23" s="11" t="s">
        <v>4024</v>
      </c>
      <c r="B23" s="11" t="s">
        <v>1761</v>
      </c>
      <c r="C23" s="11" t="s">
        <v>1794</v>
      </c>
      <c r="D23" s="11" t="str">
        <f t="shared" si="0"/>
        <v>12-0605 TC Angora</v>
      </c>
      <c r="E23" s="11" t="s">
        <v>632</v>
      </c>
      <c r="F23" s="11">
        <v>223</v>
      </c>
      <c r="G23" s="11">
        <v>209</v>
      </c>
      <c r="H23" s="2426">
        <v>187</v>
      </c>
      <c r="I23" s="2478"/>
      <c r="J23" s="5288" t="s">
        <v>10600</v>
      </c>
    </row>
    <row r="24" spans="1:10" ht="76.900000000000006" customHeight="1">
      <c r="A24" s="11" t="s">
        <v>4037</v>
      </c>
      <c r="B24" s="11" t="s">
        <v>1760</v>
      </c>
      <c r="C24" s="11" t="s">
        <v>1795</v>
      </c>
      <c r="D24" s="11" t="str">
        <f t="shared" si="0"/>
        <v>12-0703 TC Seedpearl</v>
      </c>
      <c r="E24" s="11" t="s">
        <v>632</v>
      </c>
      <c r="F24" s="11">
        <v>230</v>
      </c>
      <c r="G24" s="11">
        <v>218</v>
      </c>
      <c r="H24" s="2426">
        <v>196</v>
      </c>
      <c r="I24" s="2799"/>
      <c r="J24" s="5289" t="s">
        <v>10691</v>
      </c>
    </row>
    <row r="25" spans="1:10" ht="76.900000000000006" customHeight="1">
      <c r="A25" s="11" t="s">
        <v>4070</v>
      </c>
      <c r="B25" s="11" t="s">
        <v>1754</v>
      </c>
      <c r="C25" s="11" t="s">
        <v>1796</v>
      </c>
      <c r="D25" s="11" t="str">
        <f t="shared" si="0"/>
        <v>12-0815 TC Vanilla Custard</v>
      </c>
      <c r="E25" s="11" t="s">
        <v>632</v>
      </c>
      <c r="F25" s="11">
        <v>243</v>
      </c>
      <c r="G25" s="11">
        <v>224</v>
      </c>
      <c r="H25" s="2426">
        <v>190</v>
      </c>
      <c r="I25" s="2668"/>
      <c r="J25" s="5290" t="s">
        <v>10692</v>
      </c>
    </row>
    <row r="26" spans="1:10" ht="76.900000000000006" customHeight="1">
      <c r="A26" s="11" t="s">
        <v>4042</v>
      </c>
      <c r="B26" s="11" t="s">
        <v>1757</v>
      </c>
      <c r="C26" s="11" t="s">
        <v>1797</v>
      </c>
      <c r="D26" s="11" t="str">
        <f t="shared" si="0"/>
        <v>12-0713 TC Almond Oil</v>
      </c>
      <c r="E26" s="11" t="s">
        <v>632</v>
      </c>
      <c r="F26" s="11">
        <v>244</v>
      </c>
      <c r="G26" s="11">
        <v>228</v>
      </c>
      <c r="H26" s="2426">
        <v>193</v>
      </c>
      <c r="I26" s="2648"/>
      <c r="J26" s="5291" t="s">
        <v>10693</v>
      </c>
    </row>
    <row r="27" spans="1:10" ht="76.900000000000006" customHeight="1">
      <c r="A27" s="11" t="s">
        <v>4068</v>
      </c>
      <c r="B27" s="11" t="s">
        <v>1755</v>
      </c>
      <c r="C27" s="11" t="s">
        <v>1798</v>
      </c>
      <c r="D27" s="11" t="str">
        <f t="shared" si="0"/>
        <v>12-0812 TC Alabaster Gleam</v>
      </c>
      <c r="E27" s="11" t="s">
        <v>632</v>
      </c>
      <c r="F27" s="11">
        <v>240</v>
      </c>
      <c r="G27" s="11">
        <v>222</v>
      </c>
      <c r="H27" s="2426">
        <v>189</v>
      </c>
      <c r="I27" s="2706"/>
      <c r="J27" s="5292" t="s">
        <v>10694</v>
      </c>
    </row>
    <row r="28" spans="1:10" ht="76.900000000000006" customHeight="1">
      <c r="A28" s="11" t="s">
        <v>4040</v>
      </c>
      <c r="B28" s="11" t="s">
        <v>1758</v>
      </c>
      <c r="C28" s="11" t="s">
        <v>1799</v>
      </c>
      <c r="D28" s="11" t="str">
        <f t="shared" si="0"/>
        <v>12-0712 TC Vanilla</v>
      </c>
      <c r="E28" s="11" t="s">
        <v>632</v>
      </c>
      <c r="F28" s="11">
        <v>244</v>
      </c>
      <c r="G28" s="11">
        <v>225</v>
      </c>
      <c r="H28" s="2426">
        <v>193</v>
      </c>
      <c r="I28" s="2651"/>
      <c r="J28" s="5293" t="s">
        <v>10695</v>
      </c>
    </row>
    <row r="29" spans="1:10" ht="76.900000000000006" customHeight="1">
      <c r="A29" s="11" t="s">
        <v>4061</v>
      </c>
      <c r="B29" s="11" t="s">
        <v>1756</v>
      </c>
      <c r="C29" s="11" t="s">
        <v>1800</v>
      </c>
      <c r="D29" s="11" t="str">
        <f t="shared" si="0"/>
        <v>12-0806 TC Rutabaga</v>
      </c>
      <c r="E29" s="11" t="s">
        <v>632</v>
      </c>
      <c r="F29" s="11">
        <v>236</v>
      </c>
      <c r="G29" s="11">
        <v>221</v>
      </c>
      <c r="H29" s="2426">
        <v>190</v>
      </c>
      <c r="I29" s="2751"/>
      <c r="J29" s="5294" t="s">
        <v>10696</v>
      </c>
    </row>
    <row r="30" spans="1:10" ht="76.900000000000006" customHeight="1">
      <c r="A30" s="11" t="s">
        <v>4309</v>
      </c>
      <c r="B30" s="11" t="s">
        <v>1753</v>
      </c>
      <c r="C30" s="11" t="s">
        <v>1801</v>
      </c>
      <c r="D30" s="11" t="str">
        <f t="shared" si="0"/>
        <v>13-0815 TC Banana Crepe</v>
      </c>
      <c r="E30" s="11" t="s">
        <v>632</v>
      </c>
      <c r="F30" s="11">
        <v>231</v>
      </c>
      <c r="G30" s="11">
        <v>211</v>
      </c>
      <c r="H30" s="2426">
        <v>173</v>
      </c>
      <c r="I30" s="2790"/>
      <c r="J30" s="5295" t="s">
        <v>10697</v>
      </c>
    </row>
    <row r="31" spans="1:10" ht="76.900000000000006" customHeight="1">
      <c r="A31" s="11" t="s">
        <v>4323</v>
      </c>
      <c r="B31" s="11" t="s">
        <v>1752</v>
      </c>
      <c r="C31" s="11" t="s">
        <v>1802</v>
      </c>
      <c r="D31" s="11" t="str">
        <f t="shared" si="0"/>
        <v>13-0917 TC Italian Straw</v>
      </c>
      <c r="E31" s="11" t="s">
        <v>632</v>
      </c>
      <c r="F31" s="11">
        <v>231</v>
      </c>
      <c r="G31" s="11">
        <v>209</v>
      </c>
      <c r="H31" s="2426">
        <v>161</v>
      </c>
      <c r="I31" s="2792"/>
      <c r="J31" s="5296" t="s">
        <v>10698</v>
      </c>
    </row>
    <row r="32" spans="1:10" ht="76.900000000000006" customHeight="1">
      <c r="A32" s="11" t="s">
        <v>3983</v>
      </c>
      <c r="B32" s="11" t="s">
        <v>1750</v>
      </c>
      <c r="C32" s="11" t="s">
        <v>1803</v>
      </c>
      <c r="D32" s="11" t="str">
        <f t="shared" si="0"/>
        <v>12-0304 TC Whitecap Gray</v>
      </c>
      <c r="E32" s="11" t="s">
        <v>632</v>
      </c>
      <c r="F32" s="11">
        <v>224</v>
      </c>
      <c r="G32" s="11">
        <v>213</v>
      </c>
      <c r="H32" s="2426">
        <v>198</v>
      </c>
      <c r="I32" s="2481"/>
      <c r="J32" s="5297" t="s">
        <v>10602</v>
      </c>
    </row>
    <row r="33" spans="1:10" ht="76.900000000000006" customHeight="1">
      <c r="A33" s="11" t="s">
        <v>4279</v>
      </c>
      <c r="B33" s="11" t="s">
        <v>1748</v>
      </c>
      <c r="C33" s="11" t="s">
        <v>1804</v>
      </c>
      <c r="D33" s="11" t="str">
        <f t="shared" si="0"/>
        <v>13-0607 TC Fog</v>
      </c>
      <c r="E33" s="11" t="s">
        <v>632</v>
      </c>
      <c r="F33" s="11">
        <v>208</v>
      </c>
      <c r="G33" s="11">
        <v>197</v>
      </c>
      <c r="H33" s="2426">
        <v>177</v>
      </c>
      <c r="I33" s="3018"/>
      <c r="J33" s="5298" t="s">
        <v>10699</v>
      </c>
    </row>
    <row r="34" spans="1:10" ht="76.900000000000006" customHeight="1">
      <c r="A34" s="11" t="s">
        <v>3964</v>
      </c>
      <c r="B34" s="11" t="s">
        <v>1751</v>
      </c>
      <c r="C34" s="11" t="s">
        <v>1805</v>
      </c>
      <c r="D34" s="11" t="str">
        <f t="shared" si="0"/>
        <v>12-0000 TC White Swan</v>
      </c>
      <c r="E34" s="11" t="s">
        <v>632</v>
      </c>
      <c r="F34" s="11">
        <v>228</v>
      </c>
      <c r="G34" s="11">
        <v>215</v>
      </c>
      <c r="H34" s="2426">
        <v>197</v>
      </c>
      <c r="I34" s="2816"/>
      <c r="J34" s="5299" t="s">
        <v>10700</v>
      </c>
    </row>
    <row r="35" spans="1:10" ht="76.900000000000006" customHeight="1">
      <c r="A35" s="11" t="s">
        <v>4319</v>
      </c>
      <c r="B35" s="11" t="s">
        <v>1747</v>
      </c>
      <c r="C35" s="11" t="s">
        <v>1806</v>
      </c>
      <c r="D35" s="11" t="str">
        <f t="shared" si="0"/>
        <v>13-0907 TC Sandshell</v>
      </c>
      <c r="E35" s="11" t="s">
        <v>632</v>
      </c>
      <c r="F35" s="11">
        <v>216</v>
      </c>
      <c r="G35" s="11">
        <v>204</v>
      </c>
      <c r="H35" s="2426">
        <v>187</v>
      </c>
      <c r="I35" s="2476"/>
      <c r="J35" s="5300" t="s">
        <v>10598</v>
      </c>
    </row>
    <row r="36" spans="1:10" ht="76.900000000000006" customHeight="1">
      <c r="A36" s="11" t="s">
        <v>4125</v>
      </c>
      <c r="B36" s="11" t="s">
        <v>1749</v>
      </c>
      <c r="C36" s="11" t="s">
        <v>1807</v>
      </c>
      <c r="D36" s="11" t="str">
        <f t="shared" si="0"/>
        <v>12-1403 TC Tapioca</v>
      </c>
      <c r="E36" s="11" t="s">
        <v>632</v>
      </c>
      <c r="F36" s="11">
        <v>220</v>
      </c>
      <c r="G36" s="11">
        <v>205</v>
      </c>
      <c r="H36" s="2426">
        <v>188</v>
      </c>
      <c r="I36" s="2477"/>
      <c r="J36" s="5301" t="s">
        <v>10599</v>
      </c>
    </row>
    <row r="37" spans="1:10" ht="76.900000000000006" customHeight="1">
      <c r="A37" s="11" t="s">
        <v>4337</v>
      </c>
      <c r="B37" s="11" t="s">
        <v>4338</v>
      </c>
      <c r="C37" s="11" t="s">
        <v>1808</v>
      </c>
      <c r="D37" s="11" t="str">
        <f t="shared" si="0"/>
        <v>13-1006 TC Crème Brûlée</v>
      </c>
      <c r="E37" s="11" t="s">
        <v>632</v>
      </c>
      <c r="F37" s="11">
        <v>219</v>
      </c>
      <c r="G37" s="11">
        <v>204</v>
      </c>
      <c r="H37" s="2426">
        <v>181</v>
      </c>
      <c r="I37" s="2905"/>
      <c r="J37" s="5302" t="s">
        <v>10701</v>
      </c>
    </row>
    <row r="38" spans="1:10" ht="76.900000000000006" customHeight="1">
      <c r="A38" s="11" t="s">
        <v>4320</v>
      </c>
      <c r="B38" s="11" t="s">
        <v>1746</v>
      </c>
      <c r="C38" s="11" t="s">
        <v>1809</v>
      </c>
      <c r="D38" s="11" t="str">
        <f t="shared" si="0"/>
        <v>13-0908 TC Parchment</v>
      </c>
      <c r="E38" s="11" t="s">
        <v>632</v>
      </c>
      <c r="F38" s="11">
        <v>223</v>
      </c>
      <c r="G38" s="11">
        <v>209</v>
      </c>
      <c r="H38" s="2426">
        <v>190</v>
      </c>
      <c r="I38" s="2862"/>
      <c r="J38" s="5303" t="s">
        <v>10702</v>
      </c>
    </row>
    <row r="39" spans="1:10" ht="76.900000000000006" customHeight="1">
      <c r="A39" s="11" t="s">
        <v>4108</v>
      </c>
      <c r="B39" s="11" t="s">
        <v>1741</v>
      </c>
      <c r="C39" s="11" t="s">
        <v>1810</v>
      </c>
      <c r="D39" s="11" t="str">
        <f t="shared" si="0"/>
        <v>12-1106 TC Sheer Pink</v>
      </c>
      <c r="E39" s="11" t="s">
        <v>632</v>
      </c>
      <c r="F39" s="11">
        <v>246</v>
      </c>
      <c r="G39" s="11">
        <v>229</v>
      </c>
      <c r="H39" s="2426">
        <v>219</v>
      </c>
      <c r="I39" s="2627"/>
      <c r="J39" s="5304" t="s">
        <v>10703</v>
      </c>
    </row>
    <row r="40" spans="1:10" ht="76.900000000000006" customHeight="1">
      <c r="A40" s="11" t="s">
        <v>4110</v>
      </c>
      <c r="B40" s="11" t="s">
        <v>1740</v>
      </c>
      <c r="C40" s="11" t="s">
        <v>1811</v>
      </c>
      <c r="D40" s="11" t="str">
        <f t="shared" si="0"/>
        <v>12-1108 TC Dew</v>
      </c>
      <c r="E40" s="11" t="s">
        <v>632</v>
      </c>
      <c r="F40" s="11">
        <v>238</v>
      </c>
      <c r="G40" s="11">
        <v>222</v>
      </c>
      <c r="H40" s="2426">
        <v>209</v>
      </c>
      <c r="I40" s="2723"/>
      <c r="J40" s="5305" t="s">
        <v>10704</v>
      </c>
    </row>
    <row r="41" spans="1:10" ht="76.900000000000006" customHeight="1">
      <c r="A41" s="11" t="s">
        <v>3936</v>
      </c>
      <c r="B41" s="11" t="s">
        <v>1743</v>
      </c>
      <c r="C41" s="11" t="s">
        <v>1812</v>
      </c>
      <c r="D41" s="11" t="str">
        <f t="shared" si="0"/>
        <v>11-1404 TC Powder Puff</v>
      </c>
      <c r="E41" s="11" t="s">
        <v>632</v>
      </c>
      <c r="F41" s="11">
        <v>243</v>
      </c>
      <c r="G41" s="11">
        <v>224</v>
      </c>
      <c r="H41" s="2426">
        <v>214</v>
      </c>
      <c r="I41" s="2667"/>
      <c r="J41" s="5306" t="s">
        <v>10705</v>
      </c>
    </row>
    <row r="42" spans="1:10" ht="76.900000000000006" customHeight="1">
      <c r="A42" s="11" t="s">
        <v>3932</v>
      </c>
      <c r="B42" s="11" t="s">
        <v>7191</v>
      </c>
      <c r="C42" s="11" t="s">
        <v>1813</v>
      </c>
      <c r="D42" s="11" t="str">
        <f t="shared" si="0"/>
        <v xml:space="preserve">11-0907 TC Pearled Ivory </v>
      </c>
      <c r="E42" s="11" t="s">
        <v>632</v>
      </c>
      <c r="F42" s="11">
        <v>240</v>
      </c>
      <c r="G42" s="11">
        <v>223</v>
      </c>
      <c r="H42" s="2426">
        <v>204</v>
      </c>
      <c r="I42" s="2705"/>
      <c r="J42" s="5307" t="s">
        <v>10648</v>
      </c>
    </row>
    <row r="43" spans="1:10" ht="76.900000000000006" customHeight="1">
      <c r="A43" s="11" t="s">
        <v>4038</v>
      </c>
      <c r="B43" s="11" t="s">
        <v>590</v>
      </c>
      <c r="C43" s="11" t="s">
        <v>1814</v>
      </c>
      <c r="D43" s="11" t="str">
        <f t="shared" si="0"/>
        <v>12-0704 TC White Smoke</v>
      </c>
      <c r="E43" s="11" t="s">
        <v>632</v>
      </c>
      <c r="F43" s="11">
        <v>237</v>
      </c>
      <c r="G43" s="11">
        <v>220</v>
      </c>
      <c r="H43" s="2426">
        <v>201</v>
      </c>
      <c r="I43" s="2738"/>
      <c r="J43" s="5308" t="s">
        <v>10649</v>
      </c>
    </row>
    <row r="44" spans="1:10" ht="76.900000000000006" customHeight="1">
      <c r="A44" s="11" t="s">
        <v>3930</v>
      </c>
      <c r="B44" s="11" t="s">
        <v>1745</v>
      </c>
      <c r="C44" s="11" t="s">
        <v>1815</v>
      </c>
      <c r="D44" s="11" t="str">
        <f t="shared" si="0"/>
        <v>11-0809 TC Ecru</v>
      </c>
      <c r="E44" s="11" t="s">
        <v>632</v>
      </c>
      <c r="F44" s="11">
        <v>243</v>
      </c>
      <c r="G44" s="11">
        <v>223</v>
      </c>
      <c r="H44" s="2426">
        <v>202</v>
      </c>
      <c r="I44" s="2482"/>
      <c r="J44" s="5309" t="s">
        <v>9714</v>
      </c>
    </row>
    <row r="45" spans="1:10" ht="76.900000000000006" customHeight="1">
      <c r="A45" s="11" t="s">
        <v>4039</v>
      </c>
      <c r="B45" s="11" t="s">
        <v>1742</v>
      </c>
      <c r="C45" s="11" t="s">
        <v>1816</v>
      </c>
      <c r="D45" s="11" t="str">
        <f t="shared" si="0"/>
        <v>12-0710 TC Navajo</v>
      </c>
      <c r="E45" s="11" t="s">
        <v>632</v>
      </c>
      <c r="F45" s="11">
        <v>239</v>
      </c>
      <c r="G45" s="11">
        <v>220</v>
      </c>
      <c r="H45" s="2426">
        <v>195</v>
      </c>
      <c r="I45" s="2714"/>
      <c r="J45" s="5310" t="s">
        <v>10706</v>
      </c>
    </row>
    <row r="46" spans="1:10" ht="76.900000000000006" customHeight="1">
      <c r="A46" s="11" t="s">
        <v>6971</v>
      </c>
      <c r="B46" s="11" t="s">
        <v>9401</v>
      </c>
      <c r="C46" s="11" t="s">
        <v>1817</v>
      </c>
      <c r="D46" s="11" t="str">
        <f t="shared" si="0"/>
        <v>12-0709 TC Macadamia</v>
      </c>
      <c r="E46" s="11" t="s">
        <v>632</v>
      </c>
      <c r="F46" s="11">
        <v>228</v>
      </c>
      <c r="G46" s="11">
        <v>207</v>
      </c>
      <c r="H46" s="2426">
        <v>182</v>
      </c>
      <c r="I46" s="2817"/>
      <c r="J46" s="5311" t="s">
        <v>10707</v>
      </c>
    </row>
    <row r="47" spans="1:10" ht="76.900000000000006" customHeight="1">
      <c r="A47" s="11" t="s">
        <v>4134</v>
      </c>
      <c r="B47" s="11" t="s">
        <v>1734</v>
      </c>
      <c r="C47" s="11" t="s">
        <v>1818</v>
      </c>
      <c r="D47" s="11" t="str">
        <f t="shared" si="0"/>
        <v>12-2103 TC Almost Mauve</v>
      </c>
      <c r="E47" s="11" t="s">
        <v>632</v>
      </c>
      <c r="F47" s="11">
        <v>231</v>
      </c>
      <c r="G47" s="11">
        <v>220</v>
      </c>
      <c r="H47" s="2426">
        <v>217</v>
      </c>
      <c r="I47" s="2789"/>
      <c r="J47" s="5312" t="s">
        <v>10708</v>
      </c>
    </row>
    <row r="48" spans="1:10" ht="76.900000000000006" customHeight="1">
      <c r="A48" s="11" t="s">
        <v>3942</v>
      </c>
      <c r="B48" s="11" t="s">
        <v>1735</v>
      </c>
      <c r="C48" s="11" t="s">
        <v>1819</v>
      </c>
      <c r="D48" s="11" t="str">
        <f t="shared" si="0"/>
        <v>11-2409 TC Delicacy</v>
      </c>
      <c r="E48" s="11" t="s">
        <v>632</v>
      </c>
      <c r="F48" s="11">
        <v>245</v>
      </c>
      <c r="G48" s="11">
        <v>227</v>
      </c>
      <c r="H48" s="2426">
        <v>226</v>
      </c>
      <c r="I48" s="2638"/>
      <c r="J48" s="5313" t="s">
        <v>10709</v>
      </c>
    </row>
    <row r="49" spans="1:10" ht="76.900000000000006" customHeight="1">
      <c r="A49" s="11" t="s">
        <v>3940</v>
      </c>
      <c r="B49" s="11" t="s">
        <v>7198</v>
      </c>
      <c r="C49" s="11" t="s">
        <v>1820</v>
      </c>
      <c r="D49" s="11" t="str">
        <f t="shared" si="0"/>
        <v>11-2309 TC Petal Pink</v>
      </c>
      <c r="E49" s="11" t="s">
        <v>632</v>
      </c>
      <c r="F49" s="11">
        <v>242</v>
      </c>
      <c r="G49" s="11">
        <v>226</v>
      </c>
      <c r="H49" s="2426">
        <v>224</v>
      </c>
      <c r="I49" s="2681"/>
      <c r="J49" s="5314" t="s">
        <v>10660</v>
      </c>
    </row>
    <row r="50" spans="1:10" ht="76.900000000000006" customHeight="1">
      <c r="A50" s="11" t="s">
        <v>3933</v>
      </c>
      <c r="B50" s="11" t="s">
        <v>1738</v>
      </c>
      <c r="C50" s="11" t="s">
        <v>1821</v>
      </c>
      <c r="D50" s="11" t="str">
        <f t="shared" si="0"/>
        <v>11-1005 TC Bridal Blush</v>
      </c>
      <c r="E50" s="11" t="s">
        <v>632</v>
      </c>
      <c r="F50" s="11">
        <v>238</v>
      </c>
      <c r="G50" s="11">
        <v>226</v>
      </c>
      <c r="H50" s="2426">
        <v>221</v>
      </c>
      <c r="I50" s="2722"/>
      <c r="J50" s="5315" t="s">
        <v>10710</v>
      </c>
    </row>
    <row r="51" spans="1:10" ht="76.900000000000006" customHeight="1">
      <c r="A51" s="11" t="s">
        <v>3935</v>
      </c>
      <c r="B51" s="11" t="s">
        <v>1736</v>
      </c>
      <c r="C51" s="11" t="s">
        <v>1822</v>
      </c>
      <c r="D51" s="11" t="str">
        <f t="shared" si="0"/>
        <v>11-1306 TC Cream Pink</v>
      </c>
      <c r="E51" s="11" t="s">
        <v>632</v>
      </c>
      <c r="F51" s="11">
        <v>246</v>
      </c>
      <c r="G51" s="11">
        <v>228</v>
      </c>
      <c r="H51" s="2426">
        <v>217</v>
      </c>
      <c r="I51" s="2628"/>
      <c r="J51" s="5316" t="s">
        <v>10711</v>
      </c>
    </row>
    <row r="52" spans="1:10" ht="76.900000000000006" customHeight="1">
      <c r="A52" s="11" t="s">
        <v>3934</v>
      </c>
      <c r="B52" s="11" t="s">
        <v>1737</v>
      </c>
      <c r="C52" s="11" t="s">
        <v>1823</v>
      </c>
      <c r="D52" s="11" t="str">
        <f t="shared" si="0"/>
        <v>11-1305 TC Angel Wing</v>
      </c>
      <c r="E52" s="11" t="s">
        <v>632</v>
      </c>
      <c r="F52" s="11">
        <v>243</v>
      </c>
      <c r="G52" s="11">
        <v>223</v>
      </c>
      <c r="H52" s="2426">
        <v>215</v>
      </c>
      <c r="I52" s="2670"/>
      <c r="J52" s="5317" t="s">
        <v>10712</v>
      </c>
    </row>
    <row r="53" spans="1:10" ht="76.900000000000006" customHeight="1">
      <c r="A53" s="11" t="s">
        <v>3914</v>
      </c>
      <c r="B53" s="11" t="s">
        <v>1739</v>
      </c>
      <c r="C53" s="11" t="s">
        <v>1824</v>
      </c>
      <c r="D53" s="11" t="str">
        <f t="shared" si="0"/>
        <v>11-0603 TC Pastel Parchment</v>
      </c>
      <c r="E53" s="11" t="s">
        <v>632</v>
      </c>
      <c r="F53" s="11">
        <v>229</v>
      </c>
      <c r="G53" s="11">
        <v>217</v>
      </c>
      <c r="H53" s="2426">
        <v>211</v>
      </c>
      <c r="I53" s="2808"/>
      <c r="J53" s="5318" t="s">
        <v>10713</v>
      </c>
    </row>
    <row r="54" spans="1:10" ht="76.900000000000006" customHeight="1">
      <c r="A54" s="11" t="s">
        <v>3948</v>
      </c>
      <c r="B54" s="11" t="s">
        <v>7204</v>
      </c>
      <c r="C54" s="11" t="s">
        <v>1825</v>
      </c>
      <c r="D54" s="11" t="str">
        <f t="shared" si="0"/>
        <v>11-4202 TC Star White</v>
      </c>
      <c r="E54" s="11" t="s">
        <v>632</v>
      </c>
      <c r="F54" s="11">
        <v>239</v>
      </c>
      <c r="G54" s="11">
        <v>239</v>
      </c>
      <c r="H54" s="2426">
        <v>232</v>
      </c>
      <c r="I54" s="2711"/>
      <c r="J54" s="5319" t="s">
        <v>10515</v>
      </c>
    </row>
    <row r="55" spans="1:10" ht="76.900000000000006" customHeight="1">
      <c r="A55" s="11" t="s">
        <v>3952</v>
      </c>
      <c r="B55" s="11" t="s">
        <v>1733</v>
      </c>
      <c r="C55" s="11" t="s">
        <v>1826</v>
      </c>
      <c r="D55" s="11" t="str">
        <f t="shared" si="0"/>
        <v>11-4301 TC Lily White</v>
      </c>
      <c r="E55" s="11" t="s">
        <v>632</v>
      </c>
      <c r="F55" s="11">
        <v>226</v>
      </c>
      <c r="G55" s="11">
        <v>226</v>
      </c>
      <c r="H55" s="2426">
        <v>218</v>
      </c>
      <c r="I55" s="2831"/>
      <c r="J55" s="5320" t="s">
        <v>10714</v>
      </c>
    </row>
    <row r="56" spans="1:10" ht="76.900000000000006" customHeight="1">
      <c r="A56" s="11" t="s">
        <v>4141</v>
      </c>
      <c r="B56" s="11" t="s">
        <v>1730</v>
      </c>
      <c r="C56" s="11" t="s">
        <v>1827</v>
      </c>
      <c r="D56" s="11" t="str">
        <f t="shared" si="0"/>
        <v>12-4302 TC Vaporous Gray</v>
      </c>
      <c r="E56" s="11" t="s">
        <v>632</v>
      </c>
      <c r="F56" s="11">
        <v>223</v>
      </c>
      <c r="G56" s="11">
        <v>221</v>
      </c>
      <c r="H56" s="2426">
        <v>215</v>
      </c>
      <c r="I56" s="2485"/>
      <c r="J56" s="5321" t="s">
        <v>10608</v>
      </c>
    </row>
    <row r="57" spans="1:10" ht="76.900000000000006" customHeight="1">
      <c r="A57" s="11" t="s">
        <v>3959</v>
      </c>
      <c r="B57" s="11" t="s">
        <v>1732</v>
      </c>
      <c r="C57" s="11" t="s">
        <v>1828</v>
      </c>
      <c r="D57" s="11" t="str">
        <f t="shared" si="0"/>
        <v>11-4802 TC Summer Shower</v>
      </c>
      <c r="E57" s="11" t="s">
        <v>632</v>
      </c>
      <c r="F57" s="11">
        <v>229</v>
      </c>
      <c r="G57" s="11">
        <v>235</v>
      </c>
      <c r="H57" s="2426">
        <v>227</v>
      </c>
      <c r="I57" s="2806"/>
      <c r="J57" s="5322" t="s">
        <v>10715</v>
      </c>
    </row>
    <row r="58" spans="1:10" ht="76.900000000000006" customHeight="1">
      <c r="A58" s="11" t="s">
        <v>3960</v>
      </c>
      <c r="B58" s="11" t="s">
        <v>1731</v>
      </c>
      <c r="C58" s="11" t="s">
        <v>1829</v>
      </c>
      <c r="D58" s="11" t="str">
        <f t="shared" si="0"/>
        <v>11-4803 TC Ice</v>
      </c>
      <c r="E58" s="11" t="s">
        <v>632</v>
      </c>
      <c r="F58" s="11">
        <v>224</v>
      </c>
      <c r="G58" s="11">
        <v>228</v>
      </c>
      <c r="H58" s="2426">
        <v>217</v>
      </c>
      <c r="I58" s="2850"/>
      <c r="J58" s="5323" t="s">
        <v>10716</v>
      </c>
    </row>
    <row r="59" spans="1:10" ht="76.900000000000006" customHeight="1">
      <c r="A59" s="11" t="s">
        <v>4220</v>
      </c>
      <c r="B59" s="11" t="s">
        <v>1728</v>
      </c>
      <c r="C59" s="11" t="s">
        <v>1830</v>
      </c>
      <c r="D59" s="11" t="str">
        <f t="shared" si="0"/>
        <v>12-6207 TC Frost</v>
      </c>
      <c r="E59" s="11" t="s">
        <v>632</v>
      </c>
      <c r="F59" s="11">
        <v>221</v>
      </c>
      <c r="G59" s="11">
        <v>226</v>
      </c>
      <c r="H59" s="2426">
        <v>214</v>
      </c>
      <c r="I59" s="2883"/>
      <c r="J59" s="5324" t="s">
        <v>10717</v>
      </c>
    </row>
    <row r="60" spans="1:10" ht="76.900000000000006" customHeight="1">
      <c r="A60" s="11" t="s">
        <v>4167</v>
      </c>
      <c r="B60" s="11" t="s">
        <v>1729</v>
      </c>
      <c r="C60" s="11" t="s">
        <v>1831</v>
      </c>
      <c r="D60" s="11" t="str">
        <f t="shared" si="0"/>
        <v>12-5201 TC Icicle</v>
      </c>
      <c r="E60" s="11" t="s">
        <v>632</v>
      </c>
      <c r="F60" s="11">
        <v>218</v>
      </c>
      <c r="G60" s="11">
        <v>220</v>
      </c>
      <c r="H60" s="2426">
        <v>208</v>
      </c>
      <c r="I60" s="2911"/>
      <c r="J60" s="5325" t="s">
        <v>10718</v>
      </c>
    </row>
    <row r="61" spans="1:10" ht="76.900000000000006" customHeight="1">
      <c r="A61" s="11" t="s">
        <v>3955</v>
      </c>
      <c r="B61" s="11" t="s">
        <v>1726</v>
      </c>
      <c r="C61" s="11" t="s">
        <v>1832</v>
      </c>
      <c r="D61" s="11" t="str">
        <f t="shared" si="0"/>
        <v>11-4601 TC Bit of Blue</v>
      </c>
      <c r="E61" s="11" t="s">
        <v>632</v>
      </c>
      <c r="F61" s="11">
        <v>226</v>
      </c>
      <c r="G61" s="11">
        <v>234</v>
      </c>
      <c r="H61" s="2426">
        <v>235</v>
      </c>
      <c r="I61" s="2829"/>
      <c r="J61" s="5326" t="s">
        <v>10719</v>
      </c>
    </row>
    <row r="62" spans="1:10" ht="76.900000000000006" customHeight="1">
      <c r="A62" s="11" t="s">
        <v>3953</v>
      </c>
      <c r="B62" s="11" t="s">
        <v>1727</v>
      </c>
      <c r="C62" s="11" t="s">
        <v>1833</v>
      </c>
      <c r="D62" s="11" t="str">
        <f t="shared" si="0"/>
        <v>11-4303 TC Mystic Blue</v>
      </c>
      <c r="E62" s="11" t="s">
        <v>632</v>
      </c>
      <c r="F62" s="11">
        <v>225</v>
      </c>
      <c r="G62" s="11">
        <v>227</v>
      </c>
      <c r="H62" s="2426">
        <v>222</v>
      </c>
      <c r="I62" s="2842"/>
      <c r="J62" s="5327" t="s">
        <v>10720</v>
      </c>
    </row>
    <row r="63" spans="1:10" ht="76.900000000000006" customHeight="1">
      <c r="A63" s="11" t="s">
        <v>4142</v>
      </c>
      <c r="B63" s="11" t="s">
        <v>1724</v>
      </c>
      <c r="C63" s="11" t="s">
        <v>1834</v>
      </c>
      <c r="D63" s="11" t="str">
        <f t="shared" si="0"/>
        <v>12-4304 TC Bluewash</v>
      </c>
      <c r="E63" s="11" t="s">
        <v>632</v>
      </c>
      <c r="F63" s="11">
        <v>226</v>
      </c>
      <c r="G63" s="11">
        <v>230</v>
      </c>
      <c r="H63" s="2426">
        <v>224</v>
      </c>
      <c r="I63" s="2830"/>
      <c r="J63" s="5328" t="s">
        <v>10721</v>
      </c>
    </row>
    <row r="64" spans="1:10" ht="76.900000000000006" customHeight="1">
      <c r="A64" s="11" t="s">
        <v>4143</v>
      </c>
      <c r="B64" s="11" t="s">
        <v>7215</v>
      </c>
      <c r="C64" s="11" t="s">
        <v>1835</v>
      </c>
      <c r="D64" s="11" t="str">
        <f t="shared" si="0"/>
        <v>12-4305 TC Spa Blue</v>
      </c>
      <c r="E64" s="11" t="s">
        <v>632</v>
      </c>
      <c r="F64" s="11">
        <v>211</v>
      </c>
      <c r="G64" s="11">
        <v>222</v>
      </c>
      <c r="H64" s="2426">
        <v>223</v>
      </c>
      <c r="I64" s="2967"/>
      <c r="J64" s="5329" t="s">
        <v>10722</v>
      </c>
    </row>
    <row r="65" spans="1:10" ht="76.900000000000006" customHeight="1">
      <c r="A65" s="11" t="s">
        <v>3961</v>
      </c>
      <c r="B65" s="11" t="s">
        <v>7217</v>
      </c>
      <c r="C65" s="11" t="s">
        <v>1836</v>
      </c>
      <c r="D65" s="11" t="str">
        <f t="shared" si="0"/>
        <v>11-4804 TC Lightest Sky</v>
      </c>
      <c r="E65" s="11" t="s">
        <v>632</v>
      </c>
      <c r="F65" s="11">
        <v>228</v>
      </c>
      <c r="G65" s="11">
        <v>234</v>
      </c>
      <c r="H65" s="2426">
        <v>223</v>
      </c>
      <c r="I65" s="2815"/>
      <c r="J65" s="5330" t="s">
        <v>10723</v>
      </c>
    </row>
    <row r="66" spans="1:10" ht="76.900000000000006" customHeight="1">
      <c r="A66" s="11" t="s">
        <v>3963</v>
      </c>
      <c r="B66" s="11" t="s">
        <v>1725</v>
      </c>
      <c r="C66" s="11" t="s">
        <v>1837</v>
      </c>
      <c r="D66" s="11" t="str">
        <f t="shared" ref="D66:D129" si="1">A66 &amp; " " &amp; B66</f>
        <v>11-4805 TC Hint of Mint</v>
      </c>
      <c r="E66" s="11" t="s">
        <v>632</v>
      </c>
      <c r="F66" s="11">
        <v>216</v>
      </c>
      <c r="G66" s="11">
        <v>235</v>
      </c>
      <c r="H66" s="2426">
        <v>230</v>
      </c>
      <c r="I66" s="2930"/>
      <c r="J66" s="5331" t="s">
        <v>10724</v>
      </c>
    </row>
    <row r="67" spans="1:10" ht="76.900000000000006" customHeight="1">
      <c r="A67" s="11" t="s">
        <v>4169</v>
      </c>
      <c r="B67" s="11" t="s">
        <v>1723</v>
      </c>
      <c r="C67" s="11" t="s">
        <v>1838</v>
      </c>
      <c r="D67" s="11" t="str">
        <f t="shared" si="1"/>
        <v>12-5203 TC Murmur</v>
      </c>
      <c r="E67" s="11" t="s">
        <v>632</v>
      </c>
      <c r="F67" s="11">
        <v>210</v>
      </c>
      <c r="G67" s="11">
        <v>216</v>
      </c>
      <c r="H67" s="2426">
        <v>210</v>
      </c>
      <c r="I67" s="2982"/>
      <c r="J67" s="5332" t="s">
        <v>10725</v>
      </c>
    </row>
    <row r="68" spans="1:10" ht="76.900000000000006" customHeight="1">
      <c r="A68" s="11" t="s">
        <v>4145</v>
      </c>
      <c r="B68" s="11" t="s">
        <v>1721</v>
      </c>
      <c r="C68" s="11" t="s">
        <v>1839</v>
      </c>
      <c r="D68" s="11" t="str">
        <f t="shared" si="1"/>
        <v>12-4306 TC Barely Blue</v>
      </c>
      <c r="E68" s="11" t="s">
        <v>632</v>
      </c>
      <c r="F68" s="11">
        <v>221</v>
      </c>
      <c r="G68" s="11">
        <v>224</v>
      </c>
      <c r="H68" s="2426">
        <v>223</v>
      </c>
      <c r="I68" s="2884"/>
      <c r="J68" s="5333" t="s">
        <v>10726</v>
      </c>
    </row>
    <row r="69" spans="1:10" ht="76.900000000000006" customHeight="1">
      <c r="A69" s="11" t="s">
        <v>4161</v>
      </c>
      <c r="B69" s="11" t="s">
        <v>1720</v>
      </c>
      <c r="C69" s="11" t="s">
        <v>1840</v>
      </c>
      <c r="D69" s="11" t="str">
        <f t="shared" si="1"/>
        <v>12-4705 TC Blue Blush</v>
      </c>
      <c r="E69" s="11" t="s">
        <v>632</v>
      </c>
      <c r="F69" s="11">
        <v>214</v>
      </c>
      <c r="G69" s="11">
        <v>219</v>
      </c>
      <c r="H69" s="2426">
        <v>217</v>
      </c>
      <c r="I69" s="2950"/>
      <c r="J69" s="5334" t="s">
        <v>10727</v>
      </c>
    </row>
    <row r="70" spans="1:10" ht="76.900000000000006" customHeight="1">
      <c r="A70" s="11" t="s">
        <v>4209</v>
      </c>
      <c r="B70" s="11" t="s">
        <v>7223</v>
      </c>
      <c r="C70" s="11" t="s">
        <v>1841</v>
      </c>
      <c r="D70" s="11" t="str">
        <f t="shared" si="1"/>
        <v>12-5603 TC Zephyr Blue</v>
      </c>
      <c r="E70" s="11" t="s">
        <v>632</v>
      </c>
      <c r="F70" s="11">
        <v>211</v>
      </c>
      <c r="G70" s="11">
        <v>217</v>
      </c>
      <c r="H70" s="2426">
        <v>209</v>
      </c>
      <c r="I70" s="2969"/>
      <c r="J70" s="5335" t="s">
        <v>10728</v>
      </c>
    </row>
    <row r="71" spans="1:10" ht="76.900000000000006" customHeight="1">
      <c r="A71" s="11" t="s">
        <v>4182</v>
      </c>
      <c r="B71" s="11" t="s">
        <v>1719</v>
      </c>
      <c r="C71" s="11" t="s">
        <v>1842</v>
      </c>
      <c r="D71" s="11" t="str">
        <f t="shared" si="1"/>
        <v>12-5403 TC Blue Flower</v>
      </c>
      <c r="E71" s="11" t="s">
        <v>632</v>
      </c>
      <c r="F71" s="11">
        <v>208</v>
      </c>
      <c r="G71" s="11">
        <v>217</v>
      </c>
      <c r="H71" s="2426">
        <v>212</v>
      </c>
      <c r="I71" s="3015"/>
      <c r="J71" s="5336" t="s">
        <v>10729</v>
      </c>
    </row>
    <row r="72" spans="1:10" ht="76.900000000000006" customHeight="1">
      <c r="A72" s="11" t="s">
        <v>4180</v>
      </c>
      <c r="B72" s="11" t="s">
        <v>7226</v>
      </c>
      <c r="C72" s="11" t="s">
        <v>1843</v>
      </c>
      <c r="D72" s="11" t="str">
        <f t="shared" si="1"/>
        <v>12-5303 TC Sprout Green</v>
      </c>
      <c r="E72" s="11" t="s">
        <v>632</v>
      </c>
      <c r="F72" s="11">
        <v>203</v>
      </c>
      <c r="G72" s="11">
        <v>215</v>
      </c>
      <c r="H72" s="2426">
        <v>210</v>
      </c>
      <c r="I72" s="3062"/>
      <c r="J72" s="5337" t="s">
        <v>10730</v>
      </c>
    </row>
    <row r="73" spans="1:10" ht="76.900000000000006" customHeight="1">
      <c r="A73" s="11" t="s">
        <v>3956</v>
      </c>
      <c r="B73" s="11" t="s">
        <v>1722</v>
      </c>
      <c r="C73" s="11" t="s">
        <v>1844</v>
      </c>
      <c r="D73" s="11" t="str">
        <f t="shared" si="1"/>
        <v>11-4604 TC Billowing Sail</v>
      </c>
      <c r="E73" s="11" t="s">
        <v>632</v>
      </c>
      <c r="F73" s="11">
        <v>216</v>
      </c>
      <c r="G73" s="11">
        <v>231</v>
      </c>
      <c r="H73" s="2426">
        <v>231</v>
      </c>
      <c r="I73" s="2932"/>
      <c r="J73" s="5338" t="s">
        <v>10731</v>
      </c>
    </row>
    <row r="74" spans="1:10" ht="76.900000000000006" customHeight="1">
      <c r="A74" s="11" t="s">
        <v>4208</v>
      </c>
      <c r="B74" s="11" t="s">
        <v>1718</v>
      </c>
      <c r="C74" s="11" t="s">
        <v>1845</v>
      </c>
      <c r="D74" s="11" t="str">
        <f t="shared" si="1"/>
        <v>12-5508 TC Hushed Green</v>
      </c>
      <c r="E74" s="11" t="s">
        <v>632</v>
      </c>
      <c r="F74" s="11">
        <v>216</v>
      </c>
      <c r="G74" s="11">
        <v>233</v>
      </c>
      <c r="H74" s="2426">
        <v>229</v>
      </c>
      <c r="I74" s="2931"/>
      <c r="J74" s="5339" t="s">
        <v>10732</v>
      </c>
    </row>
    <row r="75" spans="1:10" ht="76.900000000000006" customHeight="1">
      <c r="A75" s="11" t="s">
        <v>4083</v>
      </c>
      <c r="B75" s="11" t="s">
        <v>7230</v>
      </c>
      <c r="C75" s="11" t="s">
        <v>1846</v>
      </c>
      <c r="D75" s="11" t="str">
        <f t="shared" si="1"/>
        <v>12-0910 TC Lamb's Wool</v>
      </c>
      <c r="E75" s="11" t="s">
        <v>632</v>
      </c>
      <c r="F75" s="11">
        <v>229</v>
      </c>
      <c r="G75" s="11">
        <v>208</v>
      </c>
      <c r="H75" s="2426">
        <v>177</v>
      </c>
      <c r="I75" s="2811"/>
      <c r="J75" s="5340" t="s">
        <v>10733</v>
      </c>
    </row>
    <row r="76" spans="1:10" ht="76.900000000000006" customHeight="1">
      <c r="A76" s="11" t="s">
        <v>4614</v>
      </c>
      <c r="B76" s="11" t="s">
        <v>1712</v>
      </c>
      <c r="C76" s="11" t="s">
        <v>1847</v>
      </c>
      <c r="D76" s="11" t="str">
        <f t="shared" si="1"/>
        <v>14-1119 TC Winter Wheat</v>
      </c>
      <c r="E76" s="11" t="s">
        <v>632</v>
      </c>
      <c r="F76" s="11">
        <v>223</v>
      </c>
      <c r="G76" s="11">
        <v>192</v>
      </c>
      <c r="H76" s="2426">
        <v>159</v>
      </c>
      <c r="I76" s="2863"/>
      <c r="J76" s="5341" t="s">
        <v>10734</v>
      </c>
    </row>
    <row r="77" spans="1:10" ht="76.900000000000006" customHeight="1">
      <c r="A77" s="11" t="s">
        <v>4308</v>
      </c>
      <c r="B77" s="11" t="s">
        <v>1715</v>
      </c>
      <c r="C77" s="11" t="s">
        <v>1848</v>
      </c>
      <c r="D77" s="11" t="str">
        <f t="shared" si="1"/>
        <v>13-0814 TC Summer Melon</v>
      </c>
      <c r="E77" s="11" t="s">
        <v>632</v>
      </c>
      <c r="F77" s="11">
        <v>234</v>
      </c>
      <c r="G77" s="11">
        <v>211</v>
      </c>
      <c r="H77" s="2426">
        <v>174</v>
      </c>
      <c r="I77" s="2766"/>
      <c r="J77" s="5342" t="s">
        <v>10735</v>
      </c>
    </row>
    <row r="78" spans="1:10" ht="76.900000000000006" customHeight="1">
      <c r="A78" s="11" t="s">
        <v>4322</v>
      </c>
      <c r="B78" s="11" t="s">
        <v>1714</v>
      </c>
      <c r="C78" s="11" t="s">
        <v>1849</v>
      </c>
      <c r="D78" s="11" t="str">
        <f t="shared" si="1"/>
        <v>13-0916 TC Chamomile</v>
      </c>
      <c r="E78" s="11" t="s">
        <v>632</v>
      </c>
      <c r="F78" s="11">
        <v>232</v>
      </c>
      <c r="G78" s="11">
        <v>208</v>
      </c>
      <c r="H78" s="2426">
        <v>167</v>
      </c>
      <c r="I78" s="2780"/>
      <c r="J78" s="5343" t="s">
        <v>10736</v>
      </c>
    </row>
    <row r="79" spans="1:10" ht="76.900000000000006" customHeight="1">
      <c r="A79" s="11" t="s">
        <v>4043</v>
      </c>
      <c r="B79" s="11" t="s">
        <v>1717</v>
      </c>
      <c r="C79" s="11" t="s">
        <v>1850</v>
      </c>
      <c r="D79" s="11" t="str">
        <f t="shared" si="1"/>
        <v>12-0714 TC Cornhusk</v>
      </c>
      <c r="E79" s="11" t="s">
        <v>632</v>
      </c>
      <c r="F79" s="11">
        <v>242</v>
      </c>
      <c r="G79" s="11">
        <v>214</v>
      </c>
      <c r="H79" s="2426">
        <v>174</v>
      </c>
      <c r="I79" s="2683"/>
      <c r="J79" s="5344" t="s">
        <v>10737</v>
      </c>
    </row>
    <row r="80" spans="1:10" ht="76.900000000000006" customHeight="1">
      <c r="A80" s="11" t="s">
        <v>4071</v>
      </c>
      <c r="B80" s="11" t="s">
        <v>1716</v>
      </c>
      <c r="C80" s="11" t="s">
        <v>1851</v>
      </c>
      <c r="D80" s="11" t="str">
        <f t="shared" si="1"/>
        <v>12-0817 TC Apricot Gelato</v>
      </c>
      <c r="E80" s="11" t="s">
        <v>632</v>
      </c>
      <c r="F80" s="11">
        <v>245</v>
      </c>
      <c r="G80" s="11">
        <v>215</v>
      </c>
      <c r="H80" s="2426">
        <v>175</v>
      </c>
      <c r="I80" s="2639"/>
      <c r="J80" s="5345" t="s">
        <v>10738</v>
      </c>
    </row>
    <row r="81" spans="1:10" ht="76.900000000000006" customHeight="1">
      <c r="A81" s="11" t="s">
        <v>4342</v>
      </c>
      <c r="B81" s="11" t="s">
        <v>1713</v>
      </c>
      <c r="C81" s="11" t="s">
        <v>1852</v>
      </c>
      <c r="D81" s="11" t="str">
        <f t="shared" si="1"/>
        <v>13-1009 TC Biscotti</v>
      </c>
      <c r="E81" s="11" t="s">
        <v>632</v>
      </c>
      <c r="F81" s="11">
        <v>218</v>
      </c>
      <c r="G81" s="11">
        <v>199</v>
      </c>
      <c r="H81" s="2426">
        <v>171</v>
      </c>
      <c r="I81" s="2474"/>
      <c r="J81" s="5346" t="s">
        <v>9713</v>
      </c>
    </row>
    <row r="82" spans="1:10" ht="76.900000000000006" customHeight="1">
      <c r="A82" s="11" t="s">
        <v>3984</v>
      </c>
      <c r="B82" s="11" t="s">
        <v>1711</v>
      </c>
      <c r="C82" s="11" t="s">
        <v>1853</v>
      </c>
      <c r="D82" s="11" t="str">
        <f t="shared" si="1"/>
        <v>12-0311 TC Asparagus Green</v>
      </c>
      <c r="E82" s="11" t="s">
        <v>632</v>
      </c>
      <c r="F82" s="11">
        <v>210</v>
      </c>
      <c r="G82" s="11">
        <v>205</v>
      </c>
      <c r="H82" s="2426">
        <v>180</v>
      </c>
      <c r="I82" s="2984"/>
      <c r="J82" s="5347" t="s">
        <v>10739</v>
      </c>
    </row>
    <row r="83" spans="1:10" ht="76.900000000000006" customHeight="1">
      <c r="A83" s="11" t="s">
        <v>4339</v>
      </c>
      <c r="B83" s="11" t="s">
        <v>7239</v>
      </c>
      <c r="C83" s="11" t="s">
        <v>1854</v>
      </c>
      <c r="D83" s="11" t="str">
        <f t="shared" si="1"/>
        <v>13-1007 TC Oyster White</v>
      </c>
      <c r="E83" s="11" t="s">
        <v>632</v>
      </c>
      <c r="F83" s="11">
        <v>210</v>
      </c>
      <c r="G83" s="11">
        <v>202</v>
      </c>
      <c r="H83" s="2426">
        <v>175</v>
      </c>
      <c r="I83" s="2987"/>
      <c r="J83" s="5348" t="s">
        <v>10740</v>
      </c>
    </row>
    <row r="84" spans="1:10" ht="76.900000000000006" customHeight="1">
      <c r="A84" s="11" t="s">
        <v>4298</v>
      </c>
      <c r="B84" s="11" t="s">
        <v>1709</v>
      </c>
      <c r="C84" s="11" t="s">
        <v>1855</v>
      </c>
      <c r="D84" s="11" t="str">
        <f t="shared" si="1"/>
        <v>13-0711 TC Putty</v>
      </c>
      <c r="E84" s="11" t="s">
        <v>632</v>
      </c>
      <c r="F84" s="11">
        <v>212</v>
      </c>
      <c r="G84" s="11">
        <v>202</v>
      </c>
      <c r="H84" s="2426">
        <v>176</v>
      </c>
      <c r="I84" s="2963"/>
      <c r="J84" s="5349" t="s">
        <v>10741</v>
      </c>
    </row>
    <row r="85" spans="1:10" ht="76.900000000000006" customHeight="1">
      <c r="A85" s="11" t="s">
        <v>4282</v>
      </c>
      <c r="B85" s="11" t="s">
        <v>1710</v>
      </c>
      <c r="C85" s="11" t="s">
        <v>1856</v>
      </c>
      <c r="D85" s="11" t="str">
        <f t="shared" si="1"/>
        <v>13-0611 TC Moth</v>
      </c>
      <c r="E85" s="11" t="s">
        <v>632</v>
      </c>
      <c r="F85" s="11">
        <v>210</v>
      </c>
      <c r="G85" s="11">
        <v>203</v>
      </c>
      <c r="H85" s="2426">
        <v>175</v>
      </c>
      <c r="I85" s="2986"/>
      <c r="J85" s="5350" t="s">
        <v>10742</v>
      </c>
    </row>
    <row r="86" spans="1:10" ht="76.900000000000006" customHeight="1">
      <c r="A86" s="11" t="s">
        <v>4606</v>
      </c>
      <c r="B86" s="11" t="s">
        <v>1707</v>
      </c>
      <c r="C86" s="11" t="s">
        <v>1857</v>
      </c>
      <c r="D86" s="11" t="str">
        <f t="shared" si="1"/>
        <v>14-1108 TC Wood Ash</v>
      </c>
      <c r="E86" s="11" t="s">
        <v>632</v>
      </c>
      <c r="F86" s="11">
        <v>215</v>
      </c>
      <c r="G86" s="11">
        <v>202</v>
      </c>
      <c r="H86" s="2426">
        <v>176</v>
      </c>
      <c r="I86" s="2943"/>
      <c r="J86" s="5351" t="s">
        <v>10743</v>
      </c>
    </row>
    <row r="87" spans="1:10" ht="76.900000000000006" customHeight="1">
      <c r="A87" s="11" t="s">
        <v>4589</v>
      </c>
      <c r="B87" s="11" t="s">
        <v>1708</v>
      </c>
      <c r="C87" s="11" t="s">
        <v>1858</v>
      </c>
      <c r="D87" s="11" t="str">
        <f t="shared" si="1"/>
        <v>14-1014 TC Gravel</v>
      </c>
      <c r="E87" s="11" t="s">
        <v>632</v>
      </c>
      <c r="F87" s="11">
        <v>203</v>
      </c>
      <c r="G87" s="11">
        <v>191</v>
      </c>
      <c r="H87" s="2426">
        <v>162</v>
      </c>
      <c r="I87" s="3068"/>
      <c r="J87" s="5352" t="s">
        <v>10744</v>
      </c>
    </row>
    <row r="88" spans="1:10" ht="76.900000000000006" customHeight="1">
      <c r="A88" s="11" t="s">
        <v>4919</v>
      </c>
      <c r="B88" s="11" t="s">
        <v>80</v>
      </c>
      <c r="C88" s="11" t="s">
        <v>1859</v>
      </c>
      <c r="D88" s="11" t="str">
        <f t="shared" si="1"/>
        <v>15-1216 TC Pale Khaki</v>
      </c>
      <c r="E88" s="11" t="s">
        <v>632</v>
      </c>
      <c r="F88" s="11">
        <v>191</v>
      </c>
      <c r="G88" s="11">
        <v>175</v>
      </c>
      <c r="H88" s="2426">
        <v>146</v>
      </c>
      <c r="I88" s="3191"/>
      <c r="J88" s="5353" t="s">
        <v>10745</v>
      </c>
    </row>
    <row r="89" spans="1:10" ht="76.900000000000006" customHeight="1">
      <c r="A89" s="11" t="s">
        <v>4000</v>
      </c>
      <c r="B89" s="11" t="s">
        <v>1706</v>
      </c>
      <c r="C89" s="11" t="s">
        <v>1860</v>
      </c>
      <c r="D89" s="11" t="str">
        <f t="shared" si="1"/>
        <v>12-0404 TC Light Gray</v>
      </c>
      <c r="E89" s="11" t="s">
        <v>632</v>
      </c>
      <c r="F89" s="11">
        <v>218</v>
      </c>
      <c r="G89" s="11">
        <v>216</v>
      </c>
      <c r="H89" s="2426">
        <v>201</v>
      </c>
      <c r="I89" s="2486"/>
      <c r="J89" s="5354" t="s">
        <v>10609</v>
      </c>
    </row>
    <row r="90" spans="1:10" ht="76.900000000000006" customHeight="1">
      <c r="A90" s="11" t="s">
        <v>4214</v>
      </c>
      <c r="B90" s="11" t="s">
        <v>1705</v>
      </c>
      <c r="C90" s="11" t="s">
        <v>1861</v>
      </c>
      <c r="D90" s="11" t="str">
        <f t="shared" si="1"/>
        <v>12-6204 TC Silver Green</v>
      </c>
      <c r="E90" s="11" t="s">
        <v>632</v>
      </c>
      <c r="F90" s="11">
        <v>215</v>
      </c>
      <c r="G90" s="11">
        <v>215</v>
      </c>
      <c r="H90" s="2426">
        <v>199</v>
      </c>
      <c r="I90" s="2940"/>
      <c r="J90" s="5355" t="s">
        <v>10746</v>
      </c>
    </row>
    <row r="91" spans="1:10" ht="76.900000000000006" customHeight="1">
      <c r="A91" s="11" t="s">
        <v>4807</v>
      </c>
      <c r="B91" s="11" t="s">
        <v>1702</v>
      </c>
      <c r="C91" s="11" t="s">
        <v>1862</v>
      </c>
      <c r="D91" s="11" t="str">
        <f t="shared" si="1"/>
        <v>14-6305 TC Pelican</v>
      </c>
      <c r="E91" s="11" t="s">
        <v>632</v>
      </c>
      <c r="F91" s="11">
        <v>193</v>
      </c>
      <c r="G91" s="11">
        <v>188</v>
      </c>
      <c r="H91" s="2426">
        <v>172</v>
      </c>
      <c r="I91" s="3167"/>
      <c r="J91" s="5356" t="s">
        <v>10747</v>
      </c>
    </row>
    <row r="92" spans="1:10" ht="76.900000000000006" customHeight="1">
      <c r="A92" s="11" t="s">
        <v>4508</v>
      </c>
      <c r="B92" s="11" t="s">
        <v>1704</v>
      </c>
      <c r="C92" s="11" t="s">
        <v>1863</v>
      </c>
      <c r="D92" s="11" t="str">
        <f t="shared" si="1"/>
        <v>14-0105 TC Overcast</v>
      </c>
      <c r="E92" s="11" t="s">
        <v>632</v>
      </c>
      <c r="F92" s="11">
        <v>195</v>
      </c>
      <c r="G92" s="11">
        <v>189</v>
      </c>
      <c r="H92" s="2426">
        <v>171</v>
      </c>
      <c r="I92" s="3149"/>
      <c r="J92" s="5357" t="s">
        <v>10748</v>
      </c>
    </row>
    <row r="93" spans="1:10" ht="76.900000000000006" customHeight="1">
      <c r="A93" s="11" t="s">
        <v>4524</v>
      </c>
      <c r="B93" s="11" t="s">
        <v>1703</v>
      </c>
      <c r="C93" s="11" t="s">
        <v>1864</v>
      </c>
      <c r="D93" s="11" t="str">
        <f t="shared" si="1"/>
        <v>14-0210 TC Tidal Foam</v>
      </c>
      <c r="E93" s="11" t="s">
        <v>632</v>
      </c>
      <c r="F93" s="11">
        <v>191</v>
      </c>
      <c r="G93" s="11">
        <v>185</v>
      </c>
      <c r="H93" s="2426">
        <v>163</v>
      </c>
      <c r="I93" s="3189"/>
      <c r="J93" s="5358" t="s">
        <v>10749</v>
      </c>
    </row>
    <row r="94" spans="1:10" ht="76.900000000000006" customHeight="1">
      <c r="A94" s="11" t="s">
        <v>5122</v>
      </c>
      <c r="B94" s="11" t="s">
        <v>7251</v>
      </c>
      <c r="C94" s="11" t="s">
        <v>1865</v>
      </c>
      <c r="D94" s="11" t="str">
        <f t="shared" si="1"/>
        <v>15-6307 TC Agate Gray</v>
      </c>
      <c r="E94" s="11" t="s">
        <v>632</v>
      </c>
      <c r="F94" s="11">
        <v>177</v>
      </c>
      <c r="G94" s="11">
        <v>176</v>
      </c>
      <c r="H94" s="2426">
        <v>159</v>
      </c>
      <c r="I94" s="3335"/>
      <c r="J94" s="5359" t="s">
        <v>10750</v>
      </c>
    </row>
    <row r="95" spans="1:10" ht="76.900000000000006" customHeight="1">
      <c r="A95" s="11" t="s">
        <v>4808</v>
      </c>
      <c r="B95" s="11" t="s">
        <v>1701</v>
      </c>
      <c r="C95" s="11" t="s">
        <v>1866</v>
      </c>
      <c r="D95" s="11" t="str">
        <f t="shared" si="1"/>
        <v>14-6308 TC Alfalfa</v>
      </c>
      <c r="E95" s="11" t="s">
        <v>632</v>
      </c>
      <c r="F95" s="11">
        <v>183</v>
      </c>
      <c r="G95" s="11">
        <v>181</v>
      </c>
      <c r="H95" s="2426">
        <v>159</v>
      </c>
      <c r="I95" s="3279"/>
      <c r="J95" s="5360" t="s">
        <v>10751</v>
      </c>
    </row>
    <row r="96" spans="1:10" ht="76.900000000000006" customHeight="1">
      <c r="A96" s="11" t="s">
        <v>4509</v>
      </c>
      <c r="B96" s="11" t="s">
        <v>1700</v>
      </c>
      <c r="C96" s="11" t="s">
        <v>1867</v>
      </c>
      <c r="D96" s="11" t="str">
        <f t="shared" si="1"/>
        <v>14-0108 TC Castle Wall</v>
      </c>
      <c r="E96" s="11" t="s">
        <v>632</v>
      </c>
      <c r="F96" s="11">
        <v>200</v>
      </c>
      <c r="G96" s="11">
        <v>193</v>
      </c>
      <c r="H96" s="2426">
        <v>171</v>
      </c>
      <c r="I96" s="3096"/>
      <c r="J96" s="5361" t="s">
        <v>10752</v>
      </c>
    </row>
    <row r="97" spans="1:10" ht="76.900000000000006" customHeight="1">
      <c r="A97" s="11" t="s">
        <v>4604</v>
      </c>
      <c r="B97" s="11" t="s">
        <v>7255</v>
      </c>
      <c r="C97" s="11" t="s">
        <v>1868</v>
      </c>
      <c r="D97" s="11" t="str">
        <f t="shared" si="1"/>
        <v>14-1107 TC Oyster Gray</v>
      </c>
      <c r="E97" s="11" t="s">
        <v>632</v>
      </c>
      <c r="F97" s="11">
        <v>203</v>
      </c>
      <c r="G97" s="11">
        <v>193</v>
      </c>
      <c r="H97" s="2426">
        <v>174</v>
      </c>
      <c r="I97" s="3067"/>
      <c r="J97" s="5362" t="s">
        <v>10753</v>
      </c>
    </row>
    <row r="98" spans="1:10" ht="76.900000000000006" customHeight="1">
      <c r="A98" s="11" t="s">
        <v>6972</v>
      </c>
      <c r="B98" s="11" t="s">
        <v>9367</v>
      </c>
      <c r="C98" s="11" t="s">
        <v>1869</v>
      </c>
      <c r="D98" s="11" t="str">
        <f t="shared" si="1"/>
        <v>15-1307 TC White Pepper</v>
      </c>
      <c r="E98" s="11" t="s">
        <v>632</v>
      </c>
      <c r="F98" s="11">
        <v>182</v>
      </c>
      <c r="G98" s="11">
        <v>168</v>
      </c>
      <c r="H98" s="2426">
        <v>147</v>
      </c>
      <c r="I98" s="3286"/>
      <c r="J98" s="5363" t="s">
        <v>10754</v>
      </c>
    </row>
    <row r="99" spans="1:10" ht="76.900000000000006" customHeight="1">
      <c r="A99" s="11" t="s">
        <v>4560</v>
      </c>
      <c r="B99" s="11" t="s">
        <v>1699</v>
      </c>
      <c r="C99" s="11" t="s">
        <v>1870</v>
      </c>
      <c r="D99" s="11" t="str">
        <f t="shared" si="1"/>
        <v>14-0708 TC Cement</v>
      </c>
      <c r="E99" s="11" t="s">
        <v>632</v>
      </c>
      <c r="F99" s="11">
        <v>196</v>
      </c>
      <c r="G99" s="11">
        <v>182</v>
      </c>
      <c r="H99" s="2426">
        <v>166</v>
      </c>
      <c r="I99" s="3138"/>
      <c r="J99" s="5364" t="s">
        <v>10755</v>
      </c>
    </row>
    <row r="100" spans="1:10" ht="76.900000000000006" customHeight="1">
      <c r="A100" s="11" t="s">
        <v>6973</v>
      </c>
      <c r="B100" s="11" t="s">
        <v>9369</v>
      </c>
      <c r="C100" s="11" t="s">
        <v>1871</v>
      </c>
      <c r="D100" s="11" t="str">
        <f t="shared" si="1"/>
        <v>15-1304 TC Humus</v>
      </c>
      <c r="E100" s="11" t="s">
        <v>632</v>
      </c>
      <c r="F100" s="11">
        <v>183</v>
      </c>
      <c r="G100" s="11">
        <v>167</v>
      </c>
      <c r="H100" s="2426">
        <v>147</v>
      </c>
      <c r="I100" s="3282"/>
      <c r="J100" s="5365" t="s">
        <v>10756</v>
      </c>
    </row>
    <row r="101" spans="1:10" ht="76.900000000000006" customHeight="1">
      <c r="A101" s="11" t="s">
        <v>4833</v>
      </c>
      <c r="B101" s="11" t="s">
        <v>7258</v>
      </c>
      <c r="C101" s="11" t="s">
        <v>1872</v>
      </c>
      <c r="D101" s="11" t="str">
        <f t="shared" si="1"/>
        <v>15-0309 TC Spray Green</v>
      </c>
      <c r="E101" s="11" t="s">
        <v>632</v>
      </c>
      <c r="F101" s="11">
        <v>174</v>
      </c>
      <c r="G101" s="11">
        <v>166</v>
      </c>
      <c r="H101" s="2426">
        <v>146</v>
      </c>
      <c r="I101" s="3362"/>
      <c r="J101" s="5366" t="s">
        <v>10757</v>
      </c>
    </row>
    <row r="102" spans="1:10" ht="76.900000000000006" customHeight="1">
      <c r="A102" s="11" t="s">
        <v>4847</v>
      </c>
      <c r="B102" s="11" t="s">
        <v>1698</v>
      </c>
      <c r="C102" s="11" t="s">
        <v>1873</v>
      </c>
      <c r="D102" s="11" t="str">
        <f t="shared" si="1"/>
        <v>15-0513 TC Eucalyptus</v>
      </c>
      <c r="E102" s="11" t="s">
        <v>632</v>
      </c>
      <c r="F102" s="11">
        <v>177</v>
      </c>
      <c r="G102" s="11">
        <v>169</v>
      </c>
      <c r="H102" s="2426">
        <v>146</v>
      </c>
      <c r="I102" s="3336"/>
      <c r="J102" s="5367" t="s">
        <v>10758</v>
      </c>
    </row>
    <row r="103" spans="1:10" ht="76.900000000000006" customHeight="1">
      <c r="A103" s="11" t="s">
        <v>5233</v>
      </c>
      <c r="B103" s="11" t="s">
        <v>1697</v>
      </c>
      <c r="C103" s="11" t="s">
        <v>1874</v>
      </c>
      <c r="D103" s="11" t="str">
        <f t="shared" si="1"/>
        <v>16-1108 TC Twill</v>
      </c>
      <c r="E103" s="11" t="s">
        <v>632</v>
      </c>
      <c r="F103" s="11">
        <v>167</v>
      </c>
      <c r="G103" s="11">
        <v>155</v>
      </c>
      <c r="H103" s="2426">
        <v>130</v>
      </c>
      <c r="I103" s="3424"/>
      <c r="J103" s="5368" t="s">
        <v>10759</v>
      </c>
    </row>
    <row r="104" spans="1:10" ht="76.900000000000006" customHeight="1">
      <c r="A104" s="11" t="s">
        <v>5234</v>
      </c>
      <c r="B104" s="11" t="s">
        <v>1696</v>
      </c>
      <c r="C104" s="11" t="s">
        <v>1875</v>
      </c>
      <c r="D104" s="11" t="str">
        <f t="shared" si="1"/>
        <v>16-1110 TC Olive Gray</v>
      </c>
      <c r="E104" s="11" t="s">
        <v>632</v>
      </c>
      <c r="F104" s="11">
        <v>166</v>
      </c>
      <c r="G104" s="11">
        <v>153</v>
      </c>
      <c r="H104" s="2426">
        <v>122</v>
      </c>
      <c r="I104" s="3433"/>
      <c r="J104" s="5369" t="s">
        <v>10760</v>
      </c>
    </row>
    <row r="105" spans="1:10" ht="76.900000000000006" customHeight="1">
      <c r="A105" s="11" t="s">
        <v>5687</v>
      </c>
      <c r="B105" s="11" t="s">
        <v>1692</v>
      </c>
      <c r="C105" s="11" t="s">
        <v>1876</v>
      </c>
      <c r="D105" s="11" t="str">
        <f t="shared" si="1"/>
        <v>17-1109 TC Chinchilla</v>
      </c>
      <c r="E105" s="11" t="s">
        <v>632</v>
      </c>
      <c r="F105" s="11">
        <v>156</v>
      </c>
      <c r="G105" s="11">
        <v>142</v>
      </c>
      <c r="H105" s="2426">
        <v>123</v>
      </c>
      <c r="I105" s="3545"/>
      <c r="J105" s="5370" t="s">
        <v>10761</v>
      </c>
    </row>
    <row r="106" spans="1:10" ht="76.900000000000006" customHeight="1">
      <c r="A106" s="11" t="s">
        <v>5686</v>
      </c>
      <c r="B106" s="11" t="s">
        <v>1693</v>
      </c>
      <c r="C106" s="11" t="s">
        <v>1877</v>
      </c>
      <c r="D106" s="11" t="str">
        <f t="shared" si="1"/>
        <v>17-1107 TC Seneca Rock</v>
      </c>
      <c r="E106" s="11" t="s">
        <v>632</v>
      </c>
      <c r="F106" s="11">
        <v>154</v>
      </c>
      <c r="G106" s="11">
        <v>146</v>
      </c>
      <c r="H106" s="2426">
        <v>127</v>
      </c>
      <c r="I106" s="3560"/>
      <c r="J106" s="5371" t="s">
        <v>10762</v>
      </c>
    </row>
    <row r="107" spans="1:10" ht="76.900000000000006" customHeight="1">
      <c r="A107" s="11" t="s">
        <v>5639</v>
      </c>
      <c r="B107" s="11" t="s">
        <v>1695</v>
      </c>
      <c r="C107" s="11" t="s">
        <v>1878</v>
      </c>
      <c r="D107" s="11" t="str">
        <f t="shared" si="1"/>
        <v>17-0610 TC Laurel Oak</v>
      </c>
      <c r="E107" s="11" t="s">
        <v>632</v>
      </c>
      <c r="F107" s="11">
        <v>145</v>
      </c>
      <c r="G107" s="11">
        <v>140</v>
      </c>
      <c r="H107" s="2426">
        <v>126</v>
      </c>
      <c r="I107" s="3647"/>
      <c r="J107" s="5372" t="s">
        <v>10763</v>
      </c>
    </row>
    <row r="108" spans="1:10" ht="76.900000000000006" customHeight="1">
      <c r="A108" s="11" t="s">
        <v>5688</v>
      </c>
      <c r="B108" s="11" t="s">
        <v>1691</v>
      </c>
      <c r="C108" s="11" t="s">
        <v>1879</v>
      </c>
      <c r="D108" s="11" t="str">
        <f t="shared" si="1"/>
        <v>17-1113 TC Coriander</v>
      </c>
      <c r="E108" s="11" t="s">
        <v>632</v>
      </c>
      <c r="F108" s="11">
        <v>147</v>
      </c>
      <c r="G108" s="11">
        <v>135</v>
      </c>
      <c r="H108" s="2426">
        <v>114</v>
      </c>
      <c r="I108" s="3626"/>
      <c r="J108" s="5373" t="s">
        <v>10764</v>
      </c>
    </row>
    <row r="109" spans="1:10" ht="76.900000000000006" customHeight="1">
      <c r="A109" s="11" t="s">
        <v>5670</v>
      </c>
      <c r="B109" s="11" t="s">
        <v>1694</v>
      </c>
      <c r="C109" s="11" t="s">
        <v>1880</v>
      </c>
      <c r="D109" s="11" t="str">
        <f t="shared" si="1"/>
        <v>17-1009 TC Dune</v>
      </c>
      <c r="E109" s="11" t="s">
        <v>632</v>
      </c>
      <c r="F109" s="11">
        <v>153</v>
      </c>
      <c r="G109" s="11">
        <v>137</v>
      </c>
      <c r="H109" s="2426">
        <v>120</v>
      </c>
      <c r="I109" s="3573"/>
      <c r="J109" s="5374" t="s">
        <v>10765</v>
      </c>
    </row>
    <row r="110" spans="1:10" ht="76.900000000000006" customHeight="1">
      <c r="A110" s="11" t="s">
        <v>5689</v>
      </c>
      <c r="B110" s="11" t="s">
        <v>7268</v>
      </c>
      <c r="C110" s="11" t="s">
        <v>1881</v>
      </c>
      <c r="D110" s="11" t="str">
        <f t="shared" si="1"/>
        <v>17-1118 TC Lead Gray</v>
      </c>
      <c r="E110" s="11" t="s">
        <v>632</v>
      </c>
      <c r="F110" s="11">
        <v>138</v>
      </c>
      <c r="G110" s="11">
        <v>121</v>
      </c>
      <c r="H110" s="2426">
        <v>99</v>
      </c>
      <c r="I110" s="3701"/>
      <c r="J110" s="5375" t="s">
        <v>10766</v>
      </c>
    </row>
    <row r="111" spans="1:10" ht="76.900000000000006" customHeight="1">
      <c r="A111" s="11" t="s">
        <v>6082</v>
      </c>
      <c r="B111" s="11" t="s">
        <v>7270</v>
      </c>
      <c r="C111" s="11" t="s">
        <v>1882</v>
      </c>
      <c r="D111" s="11" t="str">
        <f t="shared" si="1"/>
        <v>18-0617 TC Covert Green</v>
      </c>
      <c r="E111" s="11" t="s">
        <v>632</v>
      </c>
      <c r="F111" s="11">
        <v>128</v>
      </c>
      <c r="G111" s="11">
        <v>118</v>
      </c>
      <c r="H111" s="2426">
        <v>95</v>
      </c>
      <c r="I111" s="3784"/>
      <c r="J111" s="5376" t="s">
        <v>10767</v>
      </c>
    </row>
    <row r="112" spans="1:10" ht="76.900000000000006" customHeight="1">
      <c r="A112" s="11" t="s">
        <v>4935</v>
      </c>
      <c r="B112" s="11" t="s">
        <v>1690</v>
      </c>
      <c r="C112" s="11" t="s">
        <v>1883</v>
      </c>
      <c r="D112" s="11" t="str">
        <f t="shared" si="1"/>
        <v>15-1306 TC Oxford Tan</v>
      </c>
      <c r="E112" s="11" t="s">
        <v>632</v>
      </c>
      <c r="F112" s="11">
        <v>184</v>
      </c>
      <c r="G112" s="11">
        <v>169</v>
      </c>
      <c r="H112" s="2426">
        <v>154</v>
      </c>
      <c r="I112" s="3272"/>
      <c r="J112" s="5377" t="s">
        <v>10768</v>
      </c>
    </row>
    <row r="113" spans="1:10" ht="76.900000000000006" customHeight="1">
      <c r="A113" s="11" t="s">
        <v>5230</v>
      </c>
      <c r="B113" s="11" t="s">
        <v>1689</v>
      </c>
      <c r="C113" s="11" t="s">
        <v>1884</v>
      </c>
      <c r="D113" s="11" t="str">
        <f t="shared" si="1"/>
        <v>16-1105 TC Plaza Taupe</v>
      </c>
      <c r="E113" s="11" t="s">
        <v>632</v>
      </c>
      <c r="F113" s="11">
        <v>174</v>
      </c>
      <c r="G113" s="11">
        <v>163</v>
      </c>
      <c r="H113" s="2426">
        <v>147</v>
      </c>
      <c r="I113" s="3363"/>
      <c r="J113" s="5378" t="s">
        <v>10769</v>
      </c>
    </row>
    <row r="114" spans="1:10" ht="76.900000000000006" customHeight="1">
      <c r="A114" s="11" t="s">
        <v>6974</v>
      </c>
      <c r="B114" s="11" t="s">
        <v>9361</v>
      </c>
      <c r="C114" s="11" t="s">
        <v>1885</v>
      </c>
      <c r="D114" s="11" t="str">
        <f t="shared" si="1"/>
        <v>16-1104 TC Crockery</v>
      </c>
      <c r="E114" s="11" t="s">
        <v>632</v>
      </c>
      <c r="F114" s="11">
        <v>164</v>
      </c>
      <c r="G114" s="11">
        <v>152</v>
      </c>
      <c r="H114" s="2426">
        <v>135</v>
      </c>
      <c r="I114" s="3454"/>
      <c r="J114" s="5379" t="s">
        <v>10770</v>
      </c>
    </row>
    <row r="115" spans="1:10" ht="76.900000000000006" customHeight="1">
      <c r="A115" s="11" t="s">
        <v>5231</v>
      </c>
      <c r="B115" s="11" t="s">
        <v>1688</v>
      </c>
      <c r="C115" s="11" t="s">
        <v>1886</v>
      </c>
      <c r="D115" s="11" t="str">
        <f t="shared" si="1"/>
        <v>16-1106 TC Tuffet</v>
      </c>
      <c r="E115" s="11" t="s">
        <v>632</v>
      </c>
      <c r="F115" s="11">
        <v>165</v>
      </c>
      <c r="G115" s="11">
        <v>151</v>
      </c>
      <c r="H115" s="2426">
        <v>136</v>
      </c>
      <c r="I115" s="3446"/>
      <c r="J115" s="5380" t="s">
        <v>10771</v>
      </c>
    </row>
    <row r="116" spans="1:10" ht="76.900000000000006" customHeight="1">
      <c r="A116" s="11" t="s">
        <v>5710</v>
      </c>
      <c r="B116" s="11" t="s">
        <v>1685</v>
      </c>
      <c r="C116" s="11" t="s">
        <v>1887</v>
      </c>
      <c r="D116" s="11" t="str">
        <f t="shared" si="1"/>
        <v>17-1312 TC Silver Mink</v>
      </c>
      <c r="E116" s="11" t="s">
        <v>632</v>
      </c>
      <c r="F116" s="11">
        <v>159</v>
      </c>
      <c r="G116" s="11">
        <v>141</v>
      </c>
      <c r="H116" s="2426">
        <v>124</v>
      </c>
      <c r="I116" s="2463"/>
      <c r="J116" s="5381" t="s">
        <v>10585</v>
      </c>
    </row>
    <row r="117" spans="1:10" ht="76.900000000000006" customHeight="1">
      <c r="A117" s="11" t="s">
        <v>6975</v>
      </c>
      <c r="B117" s="11" t="s">
        <v>9363</v>
      </c>
      <c r="C117" s="11" t="s">
        <v>1888</v>
      </c>
      <c r="D117" s="11" t="str">
        <f t="shared" si="1"/>
        <v>16-1109 TC Greige</v>
      </c>
      <c r="E117" s="11" t="s">
        <v>632</v>
      </c>
      <c r="F117" s="11">
        <v>146</v>
      </c>
      <c r="G117" s="11">
        <v>132</v>
      </c>
      <c r="H117" s="2426">
        <v>117</v>
      </c>
      <c r="I117" s="3635"/>
      <c r="J117" s="5382" t="s">
        <v>10772</v>
      </c>
    </row>
    <row r="118" spans="1:10" ht="76.900000000000006" customHeight="1">
      <c r="A118" s="11" t="s">
        <v>5709</v>
      </c>
      <c r="B118" s="11" t="s">
        <v>1686</v>
      </c>
      <c r="C118" s="11" t="s">
        <v>1889</v>
      </c>
      <c r="D118" s="11" t="str">
        <f t="shared" si="1"/>
        <v>17-1310 TC Timber Wolf</v>
      </c>
      <c r="E118" s="11" t="s">
        <v>632</v>
      </c>
      <c r="F118" s="11">
        <v>141</v>
      </c>
      <c r="G118" s="11">
        <v>128</v>
      </c>
      <c r="H118" s="2426">
        <v>112</v>
      </c>
      <c r="I118" s="3671"/>
      <c r="J118" s="5383" t="s">
        <v>10773</v>
      </c>
    </row>
    <row r="119" spans="1:10" ht="76.900000000000006" customHeight="1">
      <c r="A119" s="11" t="s">
        <v>5654</v>
      </c>
      <c r="B119" s="11" t="s">
        <v>1687</v>
      </c>
      <c r="C119" s="11" t="s">
        <v>1890</v>
      </c>
      <c r="D119" s="11" t="str">
        <f t="shared" si="1"/>
        <v>17-0808 TC Taupe Gray</v>
      </c>
      <c r="E119" s="11" t="s">
        <v>632</v>
      </c>
      <c r="F119" s="11">
        <v>142</v>
      </c>
      <c r="G119" s="11">
        <v>124</v>
      </c>
      <c r="H119" s="2426">
        <v>113</v>
      </c>
      <c r="I119" s="3667"/>
      <c r="J119" s="5384" t="s">
        <v>10497</v>
      </c>
    </row>
    <row r="120" spans="1:10" ht="76.900000000000006" customHeight="1">
      <c r="A120" s="11" t="s">
        <v>5724</v>
      </c>
      <c r="B120" s="11" t="s">
        <v>7278</v>
      </c>
      <c r="C120" s="11" t="s">
        <v>1891</v>
      </c>
      <c r="D120" s="11" t="str">
        <f t="shared" si="1"/>
        <v>17-1410 TC Pine Bark</v>
      </c>
      <c r="E120" s="11" t="s">
        <v>632</v>
      </c>
      <c r="F120" s="11">
        <v>130</v>
      </c>
      <c r="G120" s="11">
        <v>112</v>
      </c>
      <c r="H120" s="2426">
        <v>100</v>
      </c>
      <c r="I120" s="3763"/>
      <c r="J120" s="5385" t="s">
        <v>10774</v>
      </c>
    </row>
    <row r="121" spans="1:10" ht="76.900000000000006" customHeight="1">
      <c r="A121" s="11" t="s">
        <v>4506</v>
      </c>
      <c r="B121" s="11" t="s">
        <v>1684</v>
      </c>
      <c r="C121" s="11" t="s">
        <v>1892</v>
      </c>
      <c r="D121" s="11" t="str">
        <f t="shared" si="1"/>
        <v>14-0002 TC Pumice Stone</v>
      </c>
      <c r="E121" s="11" t="s">
        <v>632</v>
      </c>
      <c r="F121" s="11">
        <v>202</v>
      </c>
      <c r="G121" s="11">
        <v>194</v>
      </c>
      <c r="H121" s="2426">
        <v>185</v>
      </c>
      <c r="I121" s="3077"/>
      <c r="J121" s="5386" t="s">
        <v>10775</v>
      </c>
    </row>
    <row r="122" spans="1:10" ht="76.900000000000006" customHeight="1">
      <c r="A122" s="11" t="s">
        <v>5214</v>
      </c>
      <c r="B122" s="11" t="s">
        <v>1683</v>
      </c>
      <c r="C122" s="11" t="s">
        <v>1893</v>
      </c>
      <c r="D122" s="11" t="str">
        <f t="shared" si="1"/>
        <v>16-0906 TC Simply Taupe</v>
      </c>
      <c r="E122" s="11" t="s">
        <v>632</v>
      </c>
      <c r="F122" s="11">
        <v>173</v>
      </c>
      <c r="G122" s="11">
        <v>159</v>
      </c>
      <c r="H122" s="2426">
        <v>147</v>
      </c>
      <c r="I122" s="3374"/>
      <c r="J122" s="5387" t="s">
        <v>10776</v>
      </c>
    </row>
    <row r="123" spans="1:10" ht="76.900000000000006" customHeight="1">
      <c r="A123" s="11" t="s">
        <v>5232</v>
      </c>
      <c r="B123" s="11" t="s">
        <v>664</v>
      </c>
      <c r="C123" s="11" t="s">
        <v>1894</v>
      </c>
      <c r="D123" s="11" t="str">
        <f t="shared" si="1"/>
        <v>16-1107 TC Aluminum</v>
      </c>
      <c r="E123" s="11" t="s">
        <v>632</v>
      </c>
      <c r="F123" s="11">
        <v>159</v>
      </c>
      <c r="G123" s="11">
        <v>149</v>
      </c>
      <c r="H123" s="2426">
        <v>134</v>
      </c>
      <c r="I123" s="3519"/>
      <c r="J123" s="5388" t="s">
        <v>10647</v>
      </c>
    </row>
    <row r="124" spans="1:10" ht="76.900000000000006" customHeight="1">
      <c r="A124" s="11" t="s">
        <v>6976</v>
      </c>
      <c r="B124" s="11" t="s">
        <v>9357</v>
      </c>
      <c r="C124" s="11" t="s">
        <v>1895</v>
      </c>
      <c r="D124" s="11" t="str">
        <f t="shared" si="1"/>
        <v>18-1108 TC Fallen Rock</v>
      </c>
      <c r="E124" s="11" t="s">
        <v>632</v>
      </c>
      <c r="F124" s="11">
        <v>128</v>
      </c>
      <c r="G124" s="11">
        <v>118</v>
      </c>
      <c r="H124" s="2426">
        <v>105</v>
      </c>
      <c r="I124" s="3783"/>
      <c r="J124" s="5389" t="s">
        <v>10777</v>
      </c>
    </row>
    <row r="125" spans="1:10" ht="76.900000000000006" customHeight="1">
      <c r="A125" s="11" t="s">
        <v>5307</v>
      </c>
      <c r="B125" s="11" t="s">
        <v>1682</v>
      </c>
      <c r="C125" s="11" t="s">
        <v>1896</v>
      </c>
      <c r="D125" s="11" t="str">
        <f t="shared" si="1"/>
        <v>16-1407 TC Cobblestone</v>
      </c>
      <c r="E125" s="11" t="s">
        <v>632</v>
      </c>
      <c r="F125" s="11">
        <v>168</v>
      </c>
      <c r="G125" s="11">
        <v>154</v>
      </c>
      <c r="H125" s="2426">
        <v>142</v>
      </c>
      <c r="I125" s="3419"/>
      <c r="J125" s="5390" t="s">
        <v>10778</v>
      </c>
    </row>
    <row r="126" spans="1:10" ht="76.900000000000006" customHeight="1">
      <c r="A126" s="11" t="s">
        <v>6126</v>
      </c>
      <c r="B126" s="11" t="s">
        <v>1680</v>
      </c>
      <c r="C126" s="11" t="s">
        <v>1897</v>
      </c>
      <c r="D126" s="11" t="str">
        <f t="shared" si="1"/>
        <v>18-1110 TC Brindle</v>
      </c>
      <c r="E126" s="11" t="s">
        <v>632</v>
      </c>
      <c r="F126" s="11">
        <v>130</v>
      </c>
      <c r="G126" s="11">
        <v>119</v>
      </c>
      <c r="H126" s="2426">
        <v>107</v>
      </c>
      <c r="I126" s="3762"/>
      <c r="J126" s="5391" t="s">
        <v>10779</v>
      </c>
    </row>
    <row r="127" spans="1:10" ht="76.900000000000006" customHeight="1">
      <c r="A127" s="11" t="s">
        <v>6977</v>
      </c>
      <c r="B127" s="11" t="s">
        <v>9355</v>
      </c>
      <c r="C127" s="11" t="s">
        <v>1898</v>
      </c>
      <c r="D127" s="11" t="str">
        <f t="shared" si="1"/>
        <v>19-0808 TC Morel</v>
      </c>
      <c r="E127" s="11" t="s">
        <v>632</v>
      </c>
      <c r="F127" s="11">
        <v>104</v>
      </c>
      <c r="G127" s="11">
        <v>92</v>
      </c>
      <c r="H127" s="2426">
        <v>83</v>
      </c>
      <c r="I127" s="3976"/>
      <c r="J127" s="5392" t="s">
        <v>10780</v>
      </c>
    </row>
    <row r="128" spans="1:10" ht="76.900000000000006" customHeight="1">
      <c r="A128" s="11" t="s">
        <v>6127</v>
      </c>
      <c r="B128" s="11" t="s">
        <v>1679</v>
      </c>
      <c r="C128" s="11" t="s">
        <v>1899</v>
      </c>
      <c r="D128" s="11" t="str">
        <f t="shared" si="1"/>
        <v>18-1112 TC Walnut</v>
      </c>
      <c r="E128" s="11" t="s">
        <v>632</v>
      </c>
      <c r="F128" s="11">
        <v>119</v>
      </c>
      <c r="G128" s="11">
        <v>106</v>
      </c>
      <c r="H128" s="2426">
        <v>95</v>
      </c>
      <c r="I128" s="3850"/>
      <c r="J128" s="5393" t="s">
        <v>10781</v>
      </c>
    </row>
    <row r="129" spans="1:10" ht="35.450000000000003" customHeight="1">
      <c r="A129" s="11" t="s">
        <v>6069</v>
      </c>
      <c r="B129" s="11" t="s">
        <v>1681</v>
      </c>
      <c r="C129" s="11" t="s">
        <v>1900</v>
      </c>
      <c r="D129" s="11" t="str">
        <f t="shared" si="1"/>
        <v>18-0513 TC Bungee Cord</v>
      </c>
      <c r="E129" s="11" t="s">
        <v>632</v>
      </c>
      <c r="F129" s="11">
        <v>105</v>
      </c>
      <c r="G129" s="11">
        <v>97</v>
      </c>
      <c r="H129" s="2426">
        <v>86</v>
      </c>
      <c r="I129" s="3968"/>
      <c r="J129" s="5394" t="s">
        <v>10782</v>
      </c>
    </row>
    <row r="130" spans="1:10" ht="35.450000000000003" customHeight="1">
      <c r="A130" s="11" t="s">
        <v>4260</v>
      </c>
      <c r="B130" s="11" t="s">
        <v>1677</v>
      </c>
      <c r="C130" s="11" t="s">
        <v>1901</v>
      </c>
      <c r="D130" s="11" t="str">
        <f t="shared" ref="D130:D193" si="2">A130 &amp; " " &amp; B130</f>
        <v>13-0401 TC Oatmeal</v>
      </c>
      <c r="E130" s="11" t="s">
        <v>632</v>
      </c>
      <c r="F130" s="11">
        <v>203</v>
      </c>
      <c r="G130" s="11">
        <v>195</v>
      </c>
      <c r="H130" s="2426">
        <v>180</v>
      </c>
      <c r="I130" s="3066"/>
      <c r="J130" s="5395" t="s">
        <v>10783</v>
      </c>
    </row>
    <row r="131" spans="1:10" ht="35.450000000000003" customHeight="1">
      <c r="A131" s="11" t="s">
        <v>4223</v>
      </c>
      <c r="B131" s="11" t="s">
        <v>1678</v>
      </c>
      <c r="C131" s="11" t="s">
        <v>1902</v>
      </c>
      <c r="D131" s="11" t="str">
        <f t="shared" si="2"/>
        <v>13-0000 TC Moonbeam</v>
      </c>
      <c r="E131" s="11" t="s">
        <v>632</v>
      </c>
      <c r="F131" s="11">
        <v>205</v>
      </c>
      <c r="G131" s="11">
        <v>198</v>
      </c>
      <c r="H131" s="2426">
        <v>189</v>
      </c>
      <c r="I131" s="3050"/>
      <c r="J131" s="5396" t="s">
        <v>10784</v>
      </c>
    </row>
    <row r="132" spans="1:10" ht="35.450000000000003" customHeight="1">
      <c r="A132" s="11" t="s">
        <v>4463</v>
      </c>
      <c r="B132" s="11" t="s">
        <v>1675</v>
      </c>
      <c r="C132" s="11" t="s">
        <v>1903</v>
      </c>
      <c r="D132" s="11" t="str">
        <f t="shared" si="2"/>
        <v>13-5304 TC Rainy Day</v>
      </c>
      <c r="E132" s="11" t="s">
        <v>632</v>
      </c>
      <c r="F132" s="11">
        <v>207</v>
      </c>
      <c r="G132" s="11">
        <v>200</v>
      </c>
      <c r="H132" s="2426">
        <v>189</v>
      </c>
      <c r="I132" s="3025"/>
      <c r="J132" s="5397" t="s">
        <v>10785</v>
      </c>
    </row>
    <row r="133" spans="1:10" ht="35.450000000000003" customHeight="1">
      <c r="A133" s="11" t="s">
        <v>4261</v>
      </c>
      <c r="B133" s="11" t="s">
        <v>1676</v>
      </c>
      <c r="C133" s="11" t="s">
        <v>1904</v>
      </c>
      <c r="D133" s="11" t="str">
        <f t="shared" si="2"/>
        <v>13-0403 TC Gray Morn</v>
      </c>
      <c r="E133" s="11" t="s">
        <v>632</v>
      </c>
      <c r="F133" s="11">
        <v>202</v>
      </c>
      <c r="G133" s="11">
        <v>190</v>
      </c>
      <c r="H133" s="2426">
        <v>181</v>
      </c>
      <c r="I133" s="2488"/>
      <c r="J133" s="5398" t="s">
        <v>10611</v>
      </c>
    </row>
    <row r="134" spans="1:10" ht="35.450000000000003" customHeight="1">
      <c r="A134" s="11" t="s">
        <v>4603</v>
      </c>
      <c r="B134" s="11" t="s">
        <v>1674</v>
      </c>
      <c r="C134" s="11" t="s">
        <v>1905</v>
      </c>
      <c r="D134" s="11" t="str">
        <f t="shared" si="2"/>
        <v>14-1106 TC Peyote</v>
      </c>
      <c r="E134" s="11" t="s">
        <v>632</v>
      </c>
      <c r="F134" s="11">
        <v>197</v>
      </c>
      <c r="G134" s="11">
        <v>187</v>
      </c>
      <c r="H134" s="2426">
        <v>174</v>
      </c>
      <c r="I134" s="3126"/>
      <c r="J134" s="5399" t="s">
        <v>10786</v>
      </c>
    </row>
    <row r="135" spans="1:10" ht="35.450000000000003" customHeight="1">
      <c r="A135" s="11" t="s">
        <v>4934</v>
      </c>
      <c r="B135" s="11" t="s">
        <v>1673</v>
      </c>
      <c r="C135" s="11" t="s">
        <v>1906</v>
      </c>
      <c r="D135" s="11" t="str">
        <f t="shared" si="2"/>
        <v>15-1305 TC Feather Gray</v>
      </c>
      <c r="E135" s="11" t="s">
        <v>632</v>
      </c>
      <c r="F135" s="11">
        <v>184</v>
      </c>
      <c r="G135" s="11">
        <v>173</v>
      </c>
      <c r="H135" s="2426">
        <v>158</v>
      </c>
      <c r="I135" s="2492"/>
      <c r="J135" s="5400" t="s">
        <v>10615</v>
      </c>
    </row>
    <row r="136" spans="1:10" ht="35.450000000000003" customHeight="1">
      <c r="A136" s="11" t="s">
        <v>5209</v>
      </c>
      <c r="B136" s="11" t="s">
        <v>1672</v>
      </c>
      <c r="C136" s="11" t="s">
        <v>1907</v>
      </c>
      <c r="D136" s="11" t="str">
        <f t="shared" si="2"/>
        <v>16-0806 TC Goat</v>
      </c>
      <c r="E136" s="11" t="s">
        <v>632</v>
      </c>
      <c r="F136" s="11">
        <v>168</v>
      </c>
      <c r="G136" s="11">
        <v>154</v>
      </c>
      <c r="H136" s="2426">
        <v>145</v>
      </c>
      <c r="I136" s="3418"/>
      <c r="J136" s="5401" t="s">
        <v>10787</v>
      </c>
    </row>
    <row r="137" spans="1:10" ht="35.450000000000003" customHeight="1">
      <c r="A137" s="11" t="s">
        <v>4226</v>
      </c>
      <c r="B137" s="11" t="s">
        <v>1671</v>
      </c>
      <c r="C137" s="11" t="s">
        <v>1908</v>
      </c>
      <c r="D137" s="11" t="str">
        <f t="shared" si="2"/>
        <v>13-0002 TC White Sand</v>
      </c>
      <c r="E137" s="11" t="s">
        <v>632</v>
      </c>
      <c r="F137" s="11">
        <v>219</v>
      </c>
      <c r="G137" s="11">
        <v>213</v>
      </c>
      <c r="H137" s="2426">
        <v>209</v>
      </c>
      <c r="I137" s="2903"/>
      <c r="J137" s="5402" t="s">
        <v>10788</v>
      </c>
    </row>
    <row r="138" spans="1:10" ht="35.450000000000003" customHeight="1">
      <c r="A138" s="11" t="s">
        <v>4505</v>
      </c>
      <c r="B138" s="11" t="s">
        <v>1670</v>
      </c>
      <c r="C138" s="11" t="s">
        <v>1909</v>
      </c>
      <c r="D138" s="11" t="str">
        <f t="shared" si="2"/>
        <v>14-0000 TC Silver Gray</v>
      </c>
      <c r="E138" s="11" t="s">
        <v>632</v>
      </c>
      <c r="F138" s="11">
        <v>193</v>
      </c>
      <c r="G138" s="11">
        <v>183</v>
      </c>
      <c r="H138" s="2426">
        <v>176</v>
      </c>
      <c r="I138" s="2490"/>
      <c r="J138" s="5403" t="s">
        <v>10613</v>
      </c>
    </row>
    <row r="139" spans="1:10" ht="35.450000000000003" customHeight="1">
      <c r="A139" s="11" t="s">
        <v>5050</v>
      </c>
      <c r="B139" s="11" t="s">
        <v>1669</v>
      </c>
      <c r="C139" s="11" t="s">
        <v>1910</v>
      </c>
      <c r="D139" s="11" t="str">
        <f t="shared" si="2"/>
        <v>15-4503 TC Chateau Gray</v>
      </c>
      <c r="E139" s="11" t="s">
        <v>632</v>
      </c>
      <c r="F139" s="11">
        <v>187</v>
      </c>
      <c r="G139" s="11">
        <v>177</v>
      </c>
      <c r="H139" s="2426">
        <v>168</v>
      </c>
      <c r="I139" s="2491"/>
      <c r="J139" s="5404" t="s">
        <v>10614</v>
      </c>
    </row>
    <row r="140" spans="1:10" ht="35.450000000000003" customHeight="1">
      <c r="A140" s="11" t="s">
        <v>5263</v>
      </c>
      <c r="B140" s="11" t="s">
        <v>1668</v>
      </c>
      <c r="C140" s="11" t="s">
        <v>1911</v>
      </c>
      <c r="D140" s="11" t="str">
        <f t="shared" si="2"/>
        <v>16-1305 TC String</v>
      </c>
      <c r="E140" s="11" t="s">
        <v>632</v>
      </c>
      <c r="F140" s="11">
        <v>170</v>
      </c>
      <c r="G140" s="11">
        <v>159</v>
      </c>
      <c r="H140" s="2426">
        <v>150</v>
      </c>
      <c r="I140" s="3397"/>
      <c r="J140" s="5405" t="s">
        <v>10789</v>
      </c>
    </row>
    <row r="141" spans="1:10" ht="35.450000000000003" customHeight="1">
      <c r="A141" s="11" t="s">
        <v>5306</v>
      </c>
      <c r="B141" s="11" t="s">
        <v>1667</v>
      </c>
      <c r="C141" s="11" t="s">
        <v>1912</v>
      </c>
      <c r="D141" s="11" t="str">
        <f t="shared" si="2"/>
        <v>16-1406 TC Atmosphere</v>
      </c>
      <c r="E141" s="11" t="s">
        <v>632</v>
      </c>
      <c r="F141" s="11">
        <v>168</v>
      </c>
      <c r="G141" s="11">
        <v>156</v>
      </c>
      <c r="H141" s="2426">
        <v>148</v>
      </c>
      <c r="I141" s="3417"/>
      <c r="J141" s="5406" t="s">
        <v>10790</v>
      </c>
    </row>
    <row r="142" spans="1:10" ht="35.450000000000003" customHeight="1">
      <c r="A142" s="11" t="s">
        <v>5700</v>
      </c>
      <c r="B142" s="11" t="s">
        <v>1666</v>
      </c>
      <c r="C142" s="11" t="s">
        <v>1913</v>
      </c>
      <c r="D142" s="11" t="str">
        <f t="shared" si="2"/>
        <v>17-1210 TC Moon Rock</v>
      </c>
      <c r="E142" s="11" t="s">
        <v>632</v>
      </c>
      <c r="F142" s="11">
        <v>149</v>
      </c>
      <c r="G142" s="11">
        <v>139</v>
      </c>
      <c r="H142" s="2426">
        <v>132</v>
      </c>
      <c r="I142" s="3611"/>
      <c r="J142" s="5407" t="s">
        <v>10791</v>
      </c>
    </row>
    <row r="143" spans="1:10" ht="35.450000000000003" customHeight="1">
      <c r="A143" s="11" t="s">
        <v>6978</v>
      </c>
      <c r="B143" s="11" t="s">
        <v>9351</v>
      </c>
      <c r="C143" s="11" t="s">
        <v>1914</v>
      </c>
      <c r="D143" s="11" t="str">
        <f t="shared" si="2"/>
        <v>18-1210 TC Driftwood</v>
      </c>
      <c r="E143" s="11" t="s">
        <v>632</v>
      </c>
      <c r="F143" s="11">
        <v>132</v>
      </c>
      <c r="G143" s="11">
        <v>122</v>
      </c>
      <c r="H143" s="2426">
        <v>117</v>
      </c>
      <c r="I143" s="3747"/>
      <c r="J143" s="5408" t="s">
        <v>10792</v>
      </c>
    </row>
    <row r="144" spans="1:10" ht="35.450000000000003" customHeight="1">
      <c r="A144" s="11" t="s">
        <v>5701</v>
      </c>
      <c r="B144" s="11" t="s">
        <v>1665</v>
      </c>
      <c r="C144" s="11" t="s">
        <v>1915</v>
      </c>
      <c r="D144" s="11" t="str">
        <f t="shared" si="2"/>
        <v>17-1212 TC Fungi</v>
      </c>
      <c r="E144" s="11" t="s">
        <v>632</v>
      </c>
      <c r="F144" s="11">
        <v>143</v>
      </c>
      <c r="G144" s="11">
        <v>129</v>
      </c>
      <c r="H144" s="2426">
        <v>119</v>
      </c>
      <c r="I144" s="3659"/>
      <c r="J144" s="5409" t="s">
        <v>10793</v>
      </c>
    </row>
    <row r="145" spans="1:10" ht="35.450000000000003" customHeight="1">
      <c r="A145" s="11" t="s">
        <v>4737</v>
      </c>
      <c r="B145" s="11" t="s">
        <v>1663</v>
      </c>
      <c r="C145" s="11" t="s">
        <v>1916</v>
      </c>
      <c r="D145" s="11" t="str">
        <f t="shared" si="2"/>
        <v>14-4501 TC Silver Lining</v>
      </c>
      <c r="E145" s="11" t="s">
        <v>632</v>
      </c>
      <c r="F145" s="11">
        <v>189</v>
      </c>
      <c r="G145" s="11">
        <v>182</v>
      </c>
      <c r="H145" s="2426">
        <v>171</v>
      </c>
      <c r="I145" s="3211"/>
      <c r="J145" s="5410" t="s">
        <v>10794</v>
      </c>
    </row>
    <row r="146" spans="1:10" ht="35.450000000000003" customHeight="1">
      <c r="A146" s="11" t="s">
        <v>6979</v>
      </c>
      <c r="B146" s="11" t="s">
        <v>9359</v>
      </c>
      <c r="C146" s="11" t="s">
        <v>1917</v>
      </c>
      <c r="D146" s="11" t="str">
        <f t="shared" si="2"/>
        <v>16-0205 TC Vintage Khaki</v>
      </c>
      <c r="E146" s="11" t="s">
        <v>632</v>
      </c>
      <c r="F146" s="11">
        <v>154</v>
      </c>
      <c r="G146" s="11">
        <v>145</v>
      </c>
      <c r="H146" s="2426">
        <v>134</v>
      </c>
      <c r="I146" s="3561"/>
      <c r="J146" s="5411" t="s">
        <v>10795</v>
      </c>
    </row>
    <row r="147" spans="1:10" ht="35.450000000000003" customHeight="1">
      <c r="A147" s="11" t="s">
        <v>4735</v>
      </c>
      <c r="B147" s="11" t="s">
        <v>1664</v>
      </c>
      <c r="C147" s="11" t="s">
        <v>1918</v>
      </c>
      <c r="D147" s="11" t="str">
        <f t="shared" si="2"/>
        <v>14-4500 TC Moonstruck</v>
      </c>
      <c r="E147" s="11" t="s">
        <v>632</v>
      </c>
      <c r="F147" s="11">
        <v>194</v>
      </c>
      <c r="G147" s="11">
        <v>190</v>
      </c>
      <c r="H147" s="2426">
        <v>182</v>
      </c>
      <c r="I147" s="3158"/>
      <c r="J147" s="5412" t="s">
        <v>10796</v>
      </c>
    </row>
    <row r="148" spans="1:10" ht="35.450000000000003" customHeight="1">
      <c r="A148" s="11" t="s">
        <v>5121</v>
      </c>
      <c r="B148" s="11" t="s">
        <v>1662</v>
      </c>
      <c r="C148" s="11" t="s">
        <v>1919</v>
      </c>
      <c r="D148" s="11" t="str">
        <f t="shared" si="2"/>
        <v>15-6304 TC Pussywillow Gray</v>
      </c>
      <c r="E148" s="11" t="s">
        <v>632</v>
      </c>
      <c r="F148" s="11">
        <v>174</v>
      </c>
      <c r="G148" s="11">
        <v>172</v>
      </c>
      <c r="H148" s="2426">
        <v>161</v>
      </c>
      <c r="I148" s="2493"/>
      <c r="J148" s="5413" t="s">
        <v>10616</v>
      </c>
    </row>
    <row r="149" spans="1:10" ht="35.450000000000003" customHeight="1">
      <c r="A149" s="11" t="s">
        <v>5157</v>
      </c>
      <c r="B149" s="11" t="s">
        <v>7304</v>
      </c>
      <c r="C149" s="11" t="s">
        <v>1920</v>
      </c>
      <c r="D149" s="11" t="str">
        <f t="shared" si="2"/>
        <v>16-0207 TC London Fog</v>
      </c>
      <c r="E149" s="11" t="s">
        <v>632</v>
      </c>
      <c r="F149" s="11">
        <v>162</v>
      </c>
      <c r="G149" s="11">
        <v>158</v>
      </c>
      <c r="H149" s="2426">
        <v>146</v>
      </c>
      <c r="I149" s="3482"/>
      <c r="J149" s="5414" t="s">
        <v>10797</v>
      </c>
    </row>
    <row r="150" spans="1:10" ht="35.450000000000003" customHeight="1">
      <c r="A150" s="11" t="s">
        <v>5612</v>
      </c>
      <c r="B150" s="11" t="s">
        <v>1661</v>
      </c>
      <c r="C150" s="11" t="s">
        <v>1921</v>
      </c>
      <c r="D150" s="11" t="str">
        <f t="shared" si="2"/>
        <v>17-0207 TC Rock Ridge</v>
      </c>
      <c r="E150" s="11" t="s">
        <v>632</v>
      </c>
      <c r="F150" s="11">
        <v>145</v>
      </c>
      <c r="G150" s="11">
        <v>140</v>
      </c>
      <c r="H150" s="2426">
        <v>134</v>
      </c>
      <c r="I150" s="3646"/>
      <c r="J150" s="5415" t="s">
        <v>10798</v>
      </c>
    </row>
    <row r="151" spans="1:10" ht="35.450000000000003" customHeight="1">
      <c r="A151" s="11" t="s">
        <v>6397</v>
      </c>
      <c r="B151" s="11" t="s">
        <v>1659</v>
      </c>
      <c r="C151" s="11" t="s">
        <v>1922</v>
      </c>
      <c r="D151" s="11" t="str">
        <f t="shared" si="2"/>
        <v>18-4105 TC Moon Mist</v>
      </c>
      <c r="E151" s="11" t="s">
        <v>632</v>
      </c>
      <c r="F151" s="11">
        <v>128</v>
      </c>
      <c r="G151" s="11">
        <v>129</v>
      </c>
      <c r="H151" s="2426">
        <v>125</v>
      </c>
      <c r="I151" s="3781"/>
      <c r="J151" s="5416" t="s">
        <v>10799</v>
      </c>
    </row>
    <row r="152" spans="1:10" ht="35.450000000000003" customHeight="1">
      <c r="A152" s="11" t="s">
        <v>6068</v>
      </c>
      <c r="B152" s="11" t="s">
        <v>1660</v>
      </c>
      <c r="C152" s="11" t="s">
        <v>1923</v>
      </c>
      <c r="D152" s="11" t="str">
        <f t="shared" si="2"/>
        <v>18-0510 TC Castor Gray</v>
      </c>
      <c r="E152" s="11" t="s">
        <v>632</v>
      </c>
      <c r="F152" s="11">
        <v>100</v>
      </c>
      <c r="G152" s="11">
        <v>103</v>
      </c>
      <c r="H152" s="2426">
        <v>98</v>
      </c>
      <c r="I152" s="4012"/>
      <c r="J152" s="5417" t="s">
        <v>10800</v>
      </c>
    </row>
    <row r="153" spans="1:10" ht="35.450000000000003" customHeight="1">
      <c r="A153" s="11" t="s">
        <v>4706</v>
      </c>
      <c r="B153" s="11" t="s">
        <v>722</v>
      </c>
      <c r="C153" s="11" t="s">
        <v>1924</v>
      </c>
      <c r="D153" s="11" t="str">
        <f t="shared" si="2"/>
        <v>14-4102 TC Glacier Gray</v>
      </c>
      <c r="E153" s="11" t="s">
        <v>632</v>
      </c>
      <c r="F153" s="11">
        <v>197</v>
      </c>
      <c r="G153" s="11">
        <v>198</v>
      </c>
      <c r="H153" s="2426">
        <v>199</v>
      </c>
      <c r="I153" s="2489"/>
      <c r="J153" s="5418" t="s">
        <v>10612</v>
      </c>
    </row>
    <row r="154" spans="1:10" ht="35.450000000000003" customHeight="1">
      <c r="A154" s="11" t="s">
        <v>4715</v>
      </c>
      <c r="B154" s="11" t="s">
        <v>1656</v>
      </c>
      <c r="C154" s="11" t="s">
        <v>1925</v>
      </c>
      <c r="D154" s="11" t="str">
        <f t="shared" si="2"/>
        <v>14-4201 TC Lunar Rock</v>
      </c>
      <c r="E154" s="11" t="s">
        <v>632</v>
      </c>
      <c r="F154" s="11">
        <v>197</v>
      </c>
      <c r="G154" s="11">
        <v>197</v>
      </c>
      <c r="H154" s="2426">
        <v>197</v>
      </c>
      <c r="I154" s="3124"/>
      <c r="J154" s="5419" t="s">
        <v>10801</v>
      </c>
    </row>
    <row r="155" spans="1:10" ht="35.450000000000003" customHeight="1">
      <c r="A155" s="11" t="s">
        <v>4436</v>
      </c>
      <c r="B155" s="11" t="s">
        <v>1658</v>
      </c>
      <c r="C155" s="11" t="s">
        <v>1926</v>
      </c>
      <c r="D155" s="11" t="str">
        <f t="shared" si="2"/>
        <v>13-4303 TC Dawn Blue</v>
      </c>
      <c r="E155" s="11" t="s">
        <v>632</v>
      </c>
      <c r="F155" s="11">
        <v>202</v>
      </c>
      <c r="G155" s="11">
        <v>204</v>
      </c>
      <c r="H155" s="2426">
        <v>203</v>
      </c>
      <c r="I155" s="3074"/>
      <c r="J155" s="5420" t="s">
        <v>10802</v>
      </c>
    </row>
    <row r="156" spans="1:10" ht="35.450000000000003" customHeight="1">
      <c r="A156" s="11" t="s">
        <v>4708</v>
      </c>
      <c r="B156" s="11" t="s">
        <v>1657</v>
      </c>
      <c r="C156" s="11" t="s">
        <v>1927</v>
      </c>
      <c r="D156" s="11" t="str">
        <f t="shared" si="2"/>
        <v>14-4103 TC Gray Violet</v>
      </c>
      <c r="E156" s="11" t="s">
        <v>632</v>
      </c>
      <c r="F156" s="11">
        <v>187</v>
      </c>
      <c r="G156" s="11">
        <v>188</v>
      </c>
      <c r="H156" s="2426">
        <v>188</v>
      </c>
      <c r="I156" s="3236"/>
      <c r="J156" s="5421" t="s">
        <v>10803</v>
      </c>
    </row>
    <row r="157" spans="1:10" ht="35.450000000000003" customHeight="1">
      <c r="A157" s="11" t="s">
        <v>6980</v>
      </c>
      <c r="B157" s="11" t="s">
        <v>9595</v>
      </c>
      <c r="C157" s="11" t="s">
        <v>1928</v>
      </c>
      <c r="D157" s="11" t="str">
        <f t="shared" si="2"/>
        <v>14-4105 TC Micro Chip</v>
      </c>
      <c r="E157" s="11" t="s">
        <v>632</v>
      </c>
      <c r="F157" s="11">
        <v>186</v>
      </c>
      <c r="G157" s="11">
        <v>188</v>
      </c>
      <c r="H157" s="2426">
        <v>192</v>
      </c>
      <c r="I157" s="3247"/>
      <c r="J157" s="5422" t="s">
        <v>10804</v>
      </c>
    </row>
    <row r="158" spans="1:10" ht="35.450000000000003" customHeight="1">
      <c r="A158" s="11" t="s">
        <v>6981</v>
      </c>
      <c r="B158" s="11" t="s">
        <v>9593</v>
      </c>
      <c r="C158" s="11" t="s">
        <v>1929</v>
      </c>
      <c r="D158" s="11" t="str">
        <f t="shared" si="2"/>
        <v>13-4108 TC Nimbus Cloud</v>
      </c>
      <c r="E158" s="11" t="s">
        <v>632</v>
      </c>
      <c r="F158" s="11">
        <v>213</v>
      </c>
      <c r="G158" s="11">
        <v>213</v>
      </c>
      <c r="H158" s="2426">
        <v>216</v>
      </c>
      <c r="I158" s="2956"/>
      <c r="J158" s="5423" t="s">
        <v>10805</v>
      </c>
    </row>
    <row r="159" spans="1:10" ht="35.450000000000003" customHeight="1">
      <c r="A159" s="11" t="s">
        <v>4716</v>
      </c>
      <c r="B159" s="11" t="s">
        <v>1655</v>
      </c>
      <c r="C159" s="11" t="s">
        <v>1930</v>
      </c>
      <c r="D159" s="11" t="str">
        <f t="shared" si="2"/>
        <v>14-4203 TC Vapor Blue</v>
      </c>
      <c r="E159" s="11" t="s">
        <v>632</v>
      </c>
      <c r="F159" s="11">
        <v>190</v>
      </c>
      <c r="G159" s="11">
        <v>189</v>
      </c>
      <c r="H159" s="2426">
        <v>189</v>
      </c>
      <c r="I159" s="3200"/>
      <c r="J159" s="5424" t="s">
        <v>10806</v>
      </c>
    </row>
    <row r="160" spans="1:10" ht="35.450000000000003" customHeight="1">
      <c r="A160" s="11" t="s">
        <v>5026</v>
      </c>
      <c r="B160" s="11" t="s">
        <v>1654</v>
      </c>
      <c r="C160" s="11" t="s">
        <v>1931</v>
      </c>
      <c r="D160" s="11" t="str">
        <f t="shared" si="2"/>
        <v>15-4101 TC High-rise</v>
      </c>
      <c r="E160" s="11" t="s">
        <v>632</v>
      </c>
      <c r="F160" s="11">
        <v>174</v>
      </c>
      <c r="G160" s="11">
        <v>178</v>
      </c>
      <c r="H160" s="2426">
        <v>181</v>
      </c>
      <c r="I160" s="3361"/>
      <c r="J160" s="5425" t="s">
        <v>10807</v>
      </c>
    </row>
    <row r="161" spans="1:10" ht="35.450000000000003" customHeight="1">
      <c r="A161" s="11" t="s">
        <v>5478</v>
      </c>
      <c r="B161" s="11" t="s">
        <v>1653</v>
      </c>
      <c r="C161" s="11" t="s">
        <v>1932</v>
      </c>
      <c r="D161" s="11" t="str">
        <f t="shared" si="2"/>
        <v>16-4702 TC Limestone</v>
      </c>
      <c r="E161" s="11" t="s">
        <v>632</v>
      </c>
      <c r="F161" s="11">
        <v>152</v>
      </c>
      <c r="G161" s="11">
        <v>154</v>
      </c>
      <c r="H161" s="2426">
        <v>152</v>
      </c>
      <c r="I161" s="3580"/>
      <c r="J161" s="5426" t="s">
        <v>10808</v>
      </c>
    </row>
    <row r="162" spans="1:10" ht="35.450000000000003" customHeight="1">
      <c r="A162" s="11" t="s">
        <v>6982</v>
      </c>
      <c r="B162" s="11" t="s">
        <v>9642</v>
      </c>
      <c r="C162" s="11" t="s">
        <v>1933</v>
      </c>
      <c r="D162" s="11" t="str">
        <f t="shared" si="2"/>
        <v>16-4703 TC Ghost Gray</v>
      </c>
      <c r="E162" s="11" t="s">
        <v>632</v>
      </c>
      <c r="F162" s="11">
        <v>156</v>
      </c>
      <c r="G162" s="11">
        <v>155</v>
      </c>
      <c r="H162" s="2426">
        <v>152</v>
      </c>
      <c r="I162" s="3544"/>
      <c r="J162" s="5427" t="s">
        <v>10809</v>
      </c>
    </row>
    <row r="163" spans="1:10" ht="35.450000000000003" customHeight="1">
      <c r="A163" s="11" t="s">
        <v>5049</v>
      </c>
      <c r="B163" s="11" t="s">
        <v>217</v>
      </c>
      <c r="C163" s="11" t="s">
        <v>1934</v>
      </c>
      <c r="D163" s="11" t="str">
        <f t="shared" si="2"/>
        <v>15-4502 TC Silver Cloud</v>
      </c>
      <c r="E163" s="11" t="s">
        <v>632</v>
      </c>
      <c r="F163" s="11">
        <v>190</v>
      </c>
      <c r="G163" s="11">
        <v>183</v>
      </c>
      <c r="H163" s="2426">
        <v>176</v>
      </c>
      <c r="I163" s="2479"/>
      <c r="J163" s="5428" t="s">
        <v>10508</v>
      </c>
    </row>
    <row r="164" spans="1:10" ht="35.450000000000003" customHeight="1">
      <c r="A164" s="11" t="s">
        <v>6983</v>
      </c>
      <c r="B164" s="11" t="s">
        <v>9349</v>
      </c>
      <c r="C164" s="11" t="s">
        <v>1935</v>
      </c>
      <c r="D164" s="11" t="str">
        <f t="shared" si="2"/>
        <v>16-3800 TC Satellite</v>
      </c>
      <c r="E164" s="11" t="s">
        <v>632</v>
      </c>
      <c r="F164" s="11">
        <v>151</v>
      </c>
      <c r="G164" s="11">
        <v>141</v>
      </c>
      <c r="H164" s="2426">
        <v>137</v>
      </c>
      <c r="I164" s="3593"/>
      <c r="J164" s="5429" t="s">
        <v>10810</v>
      </c>
    </row>
    <row r="165" spans="1:10" ht="35.450000000000003" customHeight="1">
      <c r="A165" s="11" t="s">
        <v>4829</v>
      </c>
      <c r="B165" s="11" t="s">
        <v>1652</v>
      </c>
      <c r="C165" s="11" t="s">
        <v>1936</v>
      </c>
      <c r="D165" s="11" t="str">
        <f t="shared" si="2"/>
        <v>15-0000 TC Dove</v>
      </c>
      <c r="E165" s="11" t="s">
        <v>632</v>
      </c>
      <c r="F165" s="11">
        <v>179</v>
      </c>
      <c r="G165" s="11">
        <v>173</v>
      </c>
      <c r="H165" s="2426">
        <v>167</v>
      </c>
      <c r="I165" s="3322"/>
      <c r="J165" s="5430" t="s">
        <v>10811</v>
      </c>
    </row>
    <row r="166" spans="1:10" ht="35.450000000000003" customHeight="1">
      <c r="A166" s="11" t="s">
        <v>5533</v>
      </c>
      <c r="B166" s="11" t="s">
        <v>1650</v>
      </c>
      <c r="C166" s="11" t="s">
        <v>1937</v>
      </c>
      <c r="D166" s="11" t="str">
        <f t="shared" si="2"/>
        <v>16-5803 TC Flint Gray</v>
      </c>
      <c r="E166" s="11" t="s">
        <v>632</v>
      </c>
      <c r="F166" s="11">
        <v>160</v>
      </c>
      <c r="G166" s="11">
        <v>156</v>
      </c>
      <c r="H166" s="2426">
        <v>152</v>
      </c>
      <c r="I166" s="3508"/>
      <c r="J166" s="5431" t="s">
        <v>10646</v>
      </c>
    </row>
    <row r="167" spans="1:10" ht="35.450000000000003" customHeight="1">
      <c r="A167" s="11" t="s">
        <v>6984</v>
      </c>
      <c r="B167" s="11" t="s">
        <v>9646</v>
      </c>
      <c r="C167" s="11" t="s">
        <v>1938</v>
      </c>
      <c r="D167" s="11" t="str">
        <f t="shared" si="2"/>
        <v>16-4400 TC Mourning Dove</v>
      </c>
      <c r="E167" s="11" t="s">
        <v>632</v>
      </c>
      <c r="F167" s="11">
        <v>148</v>
      </c>
      <c r="G167" s="11">
        <v>144</v>
      </c>
      <c r="H167" s="2426">
        <v>139</v>
      </c>
      <c r="I167" s="3616"/>
      <c r="J167" s="5432" t="s">
        <v>10812</v>
      </c>
    </row>
    <row r="168" spans="1:10" ht="35.450000000000003" customHeight="1">
      <c r="A168" s="11" t="s">
        <v>5450</v>
      </c>
      <c r="B168" s="11" t="s">
        <v>1651</v>
      </c>
      <c r="C168" s="11" t="s">
        <v>1939</v>
      </c>
      <c r="D168" s="11" t="str">
        <f t="shared" si="2"/>
        <v>16-4402 TC Drizzle</v>
      </c>
      <c r="E168" s="11" t="s">
        <v>632</v>
      </c>
      <c r="F168" s="11">
        <v>160</v>
      </c>
      <c r="G168" s="11">
        <v>159</v>
      </c>
      <c r="H168" s="2426">
        <v>156</v>
      </c>
      <c r="I168" s="3506"/>
      <c r="J168" s="5433" t="s">
        <v>10813</v>
      </c>
    </row>
    <row r="169" spans="1:10" ht="35.450000000000003" customHeight="1">
      <c r="A169" s="11" t="s">
        <v>6985</v>
      </c>
      <c r="B169" s="11" t="s">
        <v>9597</v>
      </c>
      <c r="C169" s="11" t="s">
        <v>1940</v>
      </c>
      <c r="D169" s="11" t="str">
        <f t="shared" si="2"/>
        <v>16-5101 TC Wet Weather</v>
      </c>
      <c r="E169" s="11" t="s">
        <v>632</v>
      </c>
      <c r="F169" s="11">
        <v>146</v>
      </c>
      <c r="G169" s="11">
        <v>144</v>
      </c>
      <c r="H169" s="2426">
        <v>144</v>
      </c>
      <c r="I169" s="3632"/>
      <c r="J169" s="5434" t="s">
        <v>10814</v>
      </c>
    </row>
    <row r="170" spans="1:10" ht="35.450000000000003" customHeight="1">
      <c r="A170" s="11" t="s">
        <v>5611</v>
      </c>
      <c r="B170" s="11" t="s">
        <v>1649</v>
      </c>
      <c r="C170" s="11" t="s">
        <v>1941</v>
      </c>
      <c r="D170" s="11" t="str">
        <f t="shared" si="2"/>
        <v>17-0205 TC Elephant Skin</v>
      </c>
      <c r="E170" s="11" t="s">
        <v>632</v>
      </c>
      <c r="F170" s="11">
        <v>143</v>
      </c>
      <c r="G170" s="11">
        <v>137</v>
      </c>
      <c r="H170" s="2426">
        <v>130</v>
      </c>
      <c r="I170" s="3657"/>
      <c r="J170" s="5435" t="s">
        <v>10815</v>
      </c>
    </row>
    <row r="171" spans="1:10" ht="35.450000000000003" customHeight="1">
      <c r="A171" s="11" t="s">
        <v>5745</v>
      </c>
      <c r="B171" s="11" t="s">
        <v>1647</v>
      </c>
      <c r="C171" s="11" t="s">
        <v>1942</v>
      </c>
      <c r="D171" s="11" t="str">
        <f t="shared" si="2"/>
        <v>17-1506 TC Cinder</v>
      </c>
      <c r="E171" s="11" t="s">
        <v>632</v>
      </c>
      <c r="F171" s="11">
        <v>138</v>
      </c>
      <c r="G171" s="11">
        <v>126</v>
      </c>
      <c r="H171" s="2426">
        <v>120</v>
      </c>
      <c r="I171" s="3700"/>
      <c r="J171" s="5436" t="s">
        <v>10816</v>
      </c>
    </row>
    <row r="172" spans="1:10" ht="35.450000000000003" customHeight="1">
      <c r="A172" s="11" t="s">
        <v>5741</v>
      </c>
      <c r="B172" s="11" t="s">
        <v>1648</v>
      </c>
      <c r="C172" s="11" t="s">
        <v>1943</v>
      </c>
      <c r="D172" s="11" t="str">
        <f t="shared" si="2"/>
        <v>17-1500 TC Steeple Gray</v>
      </c>
      <c r="E172" s="11" t="s">
        <v>632</v>
      </c>
      <c r="F172" s="11">
        <v>130</v>
      </c>
      <c r="G172" s="11">
        <v>126</v>
      </c>
      <c r="H172" s="2426">
        <v>124</v>
      </c>
      <c r="I172" s="3761"/>
      <c r="J172" s="5437" t="s">
        <v>10817</v>
      </c>
    </row>
    <row r="173" spans="1:10" ht="35.450000000000003" customHeight="1">
      <c r="A173" s="11" t="s">
        <v>6986</v>
      </c>
      <c r="B173" s="11" t="s">
        <v>9644</v>
      </c>
      <c r="C173" s="11" t="s">
        <v>1944</v>
      </c>
      <c r="D173" s="11" t="str">
        <f t="shared" si="2"/>
        <v>18-5102 TC Brushed Nickel</v>
      </c>
      <c r="E173" s="11" t="s">
        <v>632</v>
      </c>
      <c r="F173" s="11">
        <v>115</v>
      </c>
      <c r="G173" s="11">
        <v>112</v>
      </c>
      <c r="H173" s="2426">
        <v>111</v>
      </c>
      <c r="I173" s="3888"/>
      <c r="J173" s="5438" t="s">
        <v>10818</v>
      </c>
    </row>
    <row r="174" spans="1:10" ht="35.450000000000003" customHeight="1">
      <c r="A174" s="11" t="s">
        <v>4740</v>
      </c>
      <c r="B174" s="11" t="s">
        <v>1646</v>
      </c>
      <c r="C174" s="11" t="s">
        <v>1945</v>
      </c>
      <c r="D174" s="11" t="str">
        <f t="shared" si="2"/>
        <v>14-4503 TC Metal</v>
      </c>
      <c r="E174" s="11" t="s">
        <v>632</v>
      </c>
      <c r="F174" s="11">
        <v>186</v>
      </c>
      <c r="G174" s="11">
        <v>191</v>
      </c>
      <c r="H174" s="2426">
        <v>188</v>
      </c>
      <c r="I174" s="3246"/>
      <c r="J174" s="5439" t="s">
        <v>10819</v>
      </c>
    </row>
    <row r="175" spans="1:10" ht="35.450000000000003" customHeight="1">
      <c r="A175" s="11" t="s">
        <v>4759</v>
      </c>
      <c r="B175" s="11" t="s">
        <v>1645</v>
      </c>
      <c r="C175" s="11" t="s">
        <v>1946</v>
      </c>
      <c r="D175" s="11" t="str">
        <f t="shared" si="2"/>
        <v>14-4804 TC Blue Fox</v>
      </c>
      <c r="E175" s="11" t="s">
        <v>632</v>
      </c>
      <c r="F175" s="11">
        <v>185</v>
      </c>
      <c r="G175" s="11">
        <v>188</v>
      </c>
      <c r="H175" s="2426">
        <v>182</v>
      </c>
      <c r="I175" s="3260"/>
      <c r="J175" s="5440" t="s">
        <v>10820</v>
      </c>
    </row>
    <row r="176" spans="1:10" ht="35.450000000000003" customHeight="1">
      <c r="A176" s="11" t="s">
        <v>5017</v>
      </c>
      <c r="B176" s="11" t="s">
        <v>7325</v>
      </c>
      <c r="C176" s="11" t="s">
        <v>1947</v>
      </c>
      <c r="D176" s="11" t="str">
        <f t="shared" si="2"/>
        <v>15-4003 TC Storm Gray</v>
      </c>
      <c r="E176" s="11" t="s">
        <v>632</v>
      </c>
      <c r="F176" s="11">
        <v>181</v>
      </c>
      <c r="G176" s="11">
        <v>186</v>
      </c>
      <c r="H176" s="2426">
        <v>182</v>
      </c>
      <c r="I176" s="3302"/>
      <c r="J176" s="5441" t="s">
        <v>10821</v>
      </c>
    </row>
    <row r="177" spans="1:10" ht="35.450000000000003" customHeight="1">
      <c r="A177" s="11" t="s">
        <v>5054</v>
      </c>
      <c r="B177" s="11" t="s">
        <v>1643</v>
      </c>
      <c r="C177" s="11" t="s">
        <v>1948</v>
      </c>
      <c r="D177" s="11" t="str">
        <f t="shared" si="2"/>
        <v>15-4704 TC Pigeon</v>
      </c>
      <c r="E177" s="11" t="s">
        <v>632</v>
      </c>
      <c r="F177" s="11">
        <v>169</v>
      </c>
      <c r="G177" s="11">
        <v>175</v>
      </c>
      <c r="H177" s="2426">
        <v>170</v>
      </c>
      <c r="I177" s="3406"/>
      <c r="J177" s="5442" t="s">
        <v>10822</v>
      </c>
    </row>
    <row r="178" spans="1:10" ht="35.450000000000003" customHeight="1">
      <c r="A178" s="11" t="s">
        <v>5053</v>
      </c>
      <c r="B178" s="11" t="s">
        <v>1644</v>
      </c>
      <c r="C178" s="11" t="s">
        <v>1949</v>
      </c>
      <c r="D178" s="11" t="str">
        <f t="shared" si="2"/>
        <v>15-4703 TC Mirage Gray</v>
      </c>
      <c r="E178" s="11" t="s">
        <v>632</v>
      </c>
      <c r="F178" s="11">
        <v>171</v>
      </c>
      <c r="G178" s="11">
        <v>175</v>
      </c>
      <c r="H178" s="2426">
        <v>174</v>
      </c>
      <c r="I178" s="3386"/>
      <c r="J178" s="5443" t="s">
        <v>10823</v>
      </c>
    </row>
    <row r="179" spans="1:10" ht="35.450000000000003" customHeight="1">
      <c r="A179" s="11" t="s">
        <v>5051</v>
      </c>
      <c r="B179" s="11" t="s">
        <v>7329</v>
      </c>
      <c r="C179" s="11" t="s">
        <v>1950</v>
      </c>
      <c r="D179" s="11" t="str">
        <f t="shared" si="2"/>
        <v>15-4702 TC Puritan Gray</v>
      </c>
      <c r="E179" s="11" t="s">
        <v>632</v>
      </c>
      <c r="F179" s="11">
        <v>168</v>
      </c>
      <c r="G179" s="11">
        <v>176</v>
      </c>
      <c r="H179" s="2426">
        <v>174</v>
      </c>
      <c r="I179" s="3416"/>
      <c r="J179" s="5444" t="s">
        <v>10824</v>
      </c>
    </row>
    <row r="180" spans="1:10" ht="35.450000000000003" customHeight="1">
      <c r="A180" s="11" t="s">
        <v>6987</v>
      </c>
      <c r="B180" s="11" t="s">
        <v>9648</v>
      </c>
      <c r="C180" s="11" t="s">
        <v>1951</v>
      </c>
      <c r="D180" s="11" t="str">
        <f t="shared" si="2"/>
        <v>15-4306 TC Belgian Block</v>
      </c>
      <c r="E180" s="11" t="s">
        <v>632</v>
      </c>
      <c r="F180" s="11">
        <v>163</v>
      </c>
      <c r="G180" s="11">
        <v>169</v>
      </c>
      <c r="H180" s="2426">
        <v>166</v>
      </c>
      <c r="I180" s="3469"/>
      <c r="J180" s="5445" t="s">
        <v>10825</v>
      </c>
    </row>
    <row r="181" spans="1:10" ht="35.450000000000003" customHeight="1">
      <c r="A181" s="11" t="s">
        <v>5553</v>
      </c>
      <c r="B181" s="11" t="s">
        <v>7331</v>
      </c>
      <c r="C181" s="11" t="s">
        <v>1952</v>
      </c>
      <c r="D181" s="11" t="str">
        <f t="shared" si="2"/>
        <v>16-5904 TC Wrought Iron</v>
      </c>
      <c r="E181" s="11" t="s">
        <v>632</v>
      </c>
      <c r="F181" s="11">
        <v>153</v>
      </c>
      <c r="G181" s="11">
        <v>158</v>
      </c>
      <c r="H181" s="2426">
        <v>152</v>
      </c>
      <c r="I181" s="3571"/>
      <c r="J181" s="5446" t="s">
        <v>10826</v>
      </c>
    </row>
    <row r="182" spans="1:10" ht="35.450000000000003" customHeight="1">
      <c r="A182" s="11" t="s">
        <v>5404</v>
      </c>
      <c r="B182" s="11" t="s">
        <v>1642</v>
      </c>
      <c r="C182" s="11" t="s">
        <v>1953</v>
      </c>
      <c r="D182" s="11" t="str">
        <f t="shared" si="2"/>
        <v>16-3801 TC Opal Gray</v>
      </c>
      <c r="E182" s="11" t="s">
        <v>632</v>
      </c>
      <c r="F182" s="11">
        <v>164</v>
      </c>
      <c r="G182" s="11">
        <v>158</v>
      </c>
      <c r="H182" s="2426">
        <v>158</v>
      </c>
      <c r="I182" s="2494"/>
      <c r="J182" s="5447" t="s">
        <v>10617</v>
      </c>
    </row>
    <row r="183" spans="1:10" ht="35.450000000000003" customHeight="1">
      <c r="A183" s="11" t="s">
        <v>5742</v>
      </c>
      <c r="B183" s="11" t="s">
        <v>1641</v>
      </c>
      <c r="C183" s="11" t="s">
        <v>1954</v>
      </c>
      <c r="D183" s="11" t="str">
        <f t="shared" si="2"/>
        <v>17-1501 TC Wild Dove</v>
      </c>
      <c r="E183" s="11" t="s">
        <v>632</v>
      </c>
      <c r="F183" s="11">
        <v>139</v>
      </c>
      <c r="G183" s="11">
        <v>140</v>
      </c>
      <c r="H183" s="2426">
        <v>137</v>
      </c>
      <c r="I183" s="3689"/>
      <c r="J183" s="5448" t="s">
        <v>10827</v>
      </c>
    </row>
    <row r="184" spans="1:10" ht="35.450000000000003" customHeight="1">
      <c r="A184" s="11" t="s">
        <v>5906</v>
      </c>
      <c r="B184" s="11" t="s">
        <v>7335</v>
      </c>
      <c r="C184" s="11" t="s">
        <v>1955</v>
      </c>
      <c r="D184" s="11" t="str">
        <f t="shared" si="2"/>
        <v>17-4402 TC Neutral Gray</v>
      </c>
      <c r="E184" s="11" t="s">
        <v>632</v>
      </c>
      <c r="F184" s="11">
        <v>142</v>
      </c>
      <c r="G184" s="11">
        <v>145</v>
      </c>
      <c r="H184" s="2426">
        <v>143</v>
      </c>
      <c r="I184" s="3665"/>
      <c r="J184" s="5449" t="s">
        <v>10828</v>
      </c>
    </row>
    <row r="185" spans="1:10" ht="35.450000000000003" customHeight="1">
      <c r="A185" s="11" t="s">
        <v>6067</v>
      </c>
      <c r="B185" s="11" t="s">
        <v>1638</v>
      </c>
      <c r="C185" s="11" t="s">
        <v>1956</v>
      </c>
      <c r="D185" s="11" t="str">
        <f t="shared" si="2"/>
        <v>18-0503 TC Gargoyle</v>
      </c>
      <c r="E185" s="11" t="s">
        <v>632</v>
      </c>
      <c r="F185" s="11">
        <v>104</v>
      </c>
      <c r="G185" s="11">
        <v>103</v>
      </c>
      <c r="H185" s="2426">
        <v>103</v>
      </c>
      <c r="I185" s="3974"/>
      <c r="J185" s="5450" t="s">
        <v>10829</v>
      </c>
    </row>
    <row r="186" spans="1:10" ht="35.450000000000003" customHeight="1">
      <c r="A186" s="11" t="s">
        <v>6021</v>
      </c>
      <c r="B186" s="11" t="s">
        <v>1640</v>
      </c>
      <c r="C186" s="11" t="s">
        <v>1957</v>
      </c>
      <c r="D186" s="11" t="str">
        <f t="shared" si="2"/>
        <v>18-0000 TC Smoked Pearl</v>
      </c>
      <c r="E186" s="11" t="s">
        <v>632</v>
      </c>
      <c r="F186" s="11">
        <v>101</v>
      </c>
      <c r="G186" s="11">
        <v>100</v>
      </c>
      <c r="H186" s="2426">
        <v>102</v>
      </c>
      <c r="I186" s="4002"/>
      <c r="J186" s="5451" t="s">
        <v>10830</v>
      </c>
    </row>
    <row r="187" spans="1:10" ht="35.450000000000003" customHeight="1">
      <c r="A187" s="11" t="s">
        <v>6473</v>
      </c>
      <c r="B187" s="11" t="s">
        <v>250</v>
      </c>
      <c r="C187" s="11" t="s">
        <v>1958</v>
      </c>
      <c r="D187" s="11" t="str">
        <f t="shared" si="2"/>
        <v>18-5105 TC Sedona Sage</v>
      </c>
      <c r="E187" s="11" t="s">
        <v>632</v>
      </c>
      <c r="F187" s="11">
        <v>104</v>
      </c>
      <c r="G187" s="11">
        <v>109</v>
      </c>
      <c r="H187" s="2426">
        <v>108</v>
      </c>
      <c r="I187" s="3973"/>
      <c r="J187" s="5452" t="s">
        <v>10831</v>
      </c>
    </row>
    <row r="188" spans="1:10" ht="35.450000000000003" customHeight="1">
      <c r="A188" s="11" t="s">
        <v>6040</v>
      </c>
      <c r="B188" s="11" t="s">
        <v>1639</v>
      </c>
      <c r="C188" s="11" t="s">
        <v>1959</v>
      </c>
      <c r="D188" s="11" t="str">
        <f t="shared" si="2"/>
        <v>18-0306 TC Gunmetal</v>
      </c>
      <c r="E188" s="11" t="s">
        <v>632</v>
      </c>
      <c r="F188" s="11">
        <v>92</v>
      </c>
      <c r="G188" s="11">
        <v>93</v>
      </c>
      <c r="H188" s="2426">
        <v>91</v>
      </c>
      <c r="I188" s="4070"/>
      <c r="J188" s="5453" t="s">
        <v>10832</v>
      </c>
    </row>
    <row r="189" spans="1:10" ht="35.450000000000003" customHeight="1">
      <c r="A189" s="11" t="s">
        <v>4704</v>
      </c>
      <c r="B189" s="11" t="s">
        <v>1637</v>
      </c>
      <c r="C189" s="11" t="s">
        <v>1960</v>
      </c>
      <c r="D189" s="11" t="str">
        <f t="shared" si="2"/>
        <v>14-4002 TC Wind Chime</v>
      </c>
      <c r="E189" s="11" t="s">
        <v>632</v>
      </c>
      <c r="F189" s="11">
        <v>202</v>
      </c>
      <c r="G189" s="11">
        <v>197</v>
      </c>
      <c r="H189" s="2426">
        <v>194</v>
      </c>
      <c r="I189" s="3075"/>
      <c r="J189" s="5454" t="s">
        <v>10833</v>
      </c>
    </row>
    <row r="190" spans="1:10" ht="35.450000000000003" customHeight="1">
      <c r="A190" s="11" t="s">
        <v>5152</v>
      </c>
      <c r="B190" s="11" t="s">
        <v>68</v>
      </c>
      <c r="C190" s="11" t="s">
        <v>1961</v>
      </c>
      <c r="D190" s="11" t="str">
        <f t="shared" si="2"/>
        <v>16-0000 TC Paloma</v>
      </c>
      <c r="E190" s="11" t="s">
        <v>632</v>
      </c>
      <c r="F190" s="11">
        <v>159</v>
      </c>
      <c r="G190" s="11">
        <v>156</v>
      </c>
      <c r="H190" s="2426">
        <v>153</v>
      </c>
      <c r="I190" s="3517"/>
      <c r="J190" s="5455" t="s">
        <v>10834</v>
      </c>
    </row>
    <row r="191" spans="1:10" ht="35.450000000000003" customHeight="1">
      <c r="A191" s="11" t="s">
        <v>6080</v>
      </c>
      <c r="B191" s="11" t="s">
        <v>1635</v>
      </c>
      <c r="C191" s="11" t="s">
        <v>1962</v>
      </c>
      <c r="D191" s="11" t="str">
        <f t="shared" si="2"/>
        <v>18-0601 TC Charcoal Gray</v>
      </c>
      <c r="E191" s="11" t="s">
        <v>632</v>
      </c>
      <c r="F191" s="11">
        <v>108</v>
      </c>
      <c r="G191" s="11">
        <v>104</v>
      </c>
      <c r="H191" s="2426">
        <v>104</v>
      </c>
      <c r="I191" s="3940"/>
      <c r="J191" s="5456" t="s">
        <v>10835</v>
      </c>
    </row>
    <row r="192" spans="1:10" ht="35.450000000000003" customHeight="1">
      <c r="A192" s="11" t="s">
        <v>6368</v>
      </c>
      <c r="B192" s="11" t="s">
        <v>7344</v>
      </c>
      <c r="C192" s="11" t="s">
        <v>1963</v>
      </c>
      <c r="D192" s="11" t="str">
        <f t="shared" si="2"/>
        <v>18-4005 TC Steel Gray</v>
      </c>
      <c r="E192" s="11" t="s">
        <v>632</v>
      </c>
      <c r="F192" s="11">
        <v>114</v>
      </c>
      <c r="G192" s="11">
        <v>111</v>
      </c>
      <c r="H192" s="2426">
        <v>112</v>
      </c>
      <c r="I192" s="3894"/>
      <c r="J192" s="5457" t="s">
        <v>10836</v>
      </c>
    </row>
    <row r="193" spans="1:10" ht="35.450000000000003" customHeight="1">
      <c r="A193" s="11" t="s">
        <v>6988</v>
      </c>
      <c r="B193" s="11" t="s">
        <v>9630</v>
      </c>
      <c r="C193" s="11" t="s">
        <v>1964</v>
      </c>
      <c r="D193" s="11" t="str">
        <f t="shared" si="2"/>
        <v>18-4006 TC Quiet Shade</v>
      </c>
      <c r="E193" s="11" t="s">
        <v>632</v>
      </c>
      <c r="F193" s="11">
        <v>102</v>
      </c>
      <c r="G193" s="11">
        <v>103</v>
      </c>
      <c r="H193" s="2426">
        <v>109</v>
      </c>
      <c r="I193" s="3992"/>
      <c r="J193" s="5458" t="s">
        <v>10837</v>
      </c>
    </row>
    <row r="194" spans="1:10" ht="35.450000000000003" customHeight="1">
      <c r="A194" s="11" t="s">
        <v>6482</v>
      </c>
      <c r="B194" s="11" t="s">
        <v>1634</v>
      </c>
      <c r="C194" s="11" t="s">
        <v>1965</v>
      </c>
      <c r="D194" s="11" t="str">
        <f t="shared" ref="D194:D257" si="3">A194 &amp; " " &amp; B194</f>
        <v>18-5203 TC Pewter</v>
      </c>
      <c r="E194" s="11" t="s">
        <v>632</v>
      </c>
      <c r="F194" s="11">
        <v>102</v>
      </c>
      <c r="G194" s="11">
        <v>101</v>
      </c>
      <c r="H194" s="2426">
        <v>100</v>
      </c>
      <c r="I194" s="3993"/>
      <c r="J194" s="5459" t="s">
        <v>10838</v>
      </c>
    </row>
    <row r="195" spans="1:10" ht="35.450000000000003" customHeight="1">
      <c r="A195" s="11" t="s">
        <v>6989</v>
      </c>
      <c r="B195" s="11" t="s">
        <v>9616</v>
      </c>
      <c r="C195" s="11" t="s">
        <v>1966</v>
      </c>
      <c r="D195" s="11" t="str">
        <f t="shared" si="3"/>
        <v>18-5210 TC Eiffel Tower</v>
      </c>
      <c r="E195" s="11" t="s">
        <v>632</v>
      </c>
      <c r="F195" s="11">
        <v>92</v>
      </c>
      <c r="G195" s="11">
        <v>86</v>
      </c>
      <c r="H195" s="2426">
        <v>88</v>
      </c>
      <c r="I195" s="4071"/>
      <c r="J195" s="5460" t="s">
        <v>10839</v>
      </c>
    </row>
    <row r="196" spans="1:10" ht="35.450000000000003" customHeight="1">
      <c r="A196" s="11" t="s">
        <v>6037</v>
      </c>
      <c r="B196" s="11" t="s">
        <v>1636</v>
      </c>
      <c r="C196" s="11" t="s">
        <v>1967</v>
      </c>
      <c r="D196" s="11" t="str">
        <f t="shared" si="3"/>
        <v>18-0201 TC Castlerock</v>
      </c>
      <c r="E196" s="11" t="s">
        <v>632</v>
      </c>
      <c r="F196" s="11">
        <v>95</v>
      </c>
      <c r="G196" s="11">
        <v>94</v>
      </c>
      <c r="H196" s="2426">
        <v>98</v>
      </c>
      <c r="I196" s="4052"/>
      <c r="J196" s="5461" t="s">
        <v>10840</v>
      </c>
    </row>
    <row r="197" spans="1:10" ht="35.450000000000003" customHeight="1">
      <c r="A197" s="11" t="s">
        <v>6990</v>
      </c>
      <c r="B197" s="11" t="s">
        <v>9614</v>
      </c>
      <c r="C197" s="11" t="s">
        <v>1968</v>
      </c>
      <c r="D197" s="11" t="str">
        <f t="shared" si="3"/>
        <v>18-3907 TC Tornado</v>
      </c>
      <c r="E197" s="11" t="s">
        <v>632</v>
      </c>
      <c r="F197" s="11">
        <v>94</v>
      </c>
      <c r="G197" s="11">
        <v>91</v>
      </c>
      <c r="H197" s="2426">
        <v>96</v>
      </c>
      <c r="I197" s="4058"/>
      <c r="J197" s="5462" t="s">
        <v>10841</v>
      </c>
    </row>
    <row r="198" spans="1:10" ht="35.450000000000003" customHeight="1">
      <c r="A198" s="11" t="s">
        <v>6795</v>
      </c>
      <c r="B198" s="11" t="s">
        <v>1633</v>
      </c>
      <c r="C198" s="11" t="s">
        <v>1969</v>
      </c>
      <c r="D198" s="11" t="str">
        <f t="shared" si="3"/>
        <v>19-3908 TC Nine Iron</v>
      </c>
      <c r="E198" s="11" t="s">
        <v>632</v>
      </c>
      <c r="F198" s="11">
        <v>70</v>
      </c>
      <c r="G198" s="11">
        <v>67</v>
      </c>
      <c r="H198" s="2426">
        <v>74</v>
      </c>
      <c r="I198" s="4231"/>
      <c r="J198" s="5061" t="s">
        <v>10842</v>
      </c>
    </row>
    <row r="199" spans="1:10" ht="35.450000000000003" customHeight="1">
      <c r="A199" s="11" t="s">
        <v>6991</v>
      </c>
      <c r="B199" s="11" t="s">
        <v>9628</v>
      </c>
      <c r="C199" s="11" t="s">
        <v>1970</v>
      </c>
      <c r="D199" s="11" t="str">
        <f t="shared" si="3"/>
        <v>19-3918 TC Periscope</v>
      </c>
      <c r="E199" s="11" t="s">
        <v>632</v>
      </c>
      <c r="F199" s="11">
        <v>70</v>
      </c>
      <c r="G199" s="11">
        <v>68</v>
      </c>
      <c r="H199" s="2426">
        <v>76</v>
      </c>
      <c r="I199" s="4230"/>
      <c r="J199" s="5463" t="s">
        <v>10843</v>
      </c>
    </row>
    <row r="200" spans="1:10" ht="35.450000000000003" customHeight="1">
      <c r="A200" s="11" t="s">
        <v>5406</v>
      </c>
      <c r="B200" s="11" t="s">
        <v>1632</v>
      </c>
      <c r="C200" s="11" t="s">
        <v>1971</v>
      </c>
      <c r="D200" s="11" t="str">
        <f t="shared" si="3"/>
        <v>16-3802 TC Ash</v>
      </c>
      <c r="E200" s="11" t="s">
        <v>632</v>
      </c>
      <c r="F200" s="11">
        <v>160</v>
      </c>
      <c r="G200" s="11">
        <v>153</v>
      </c>
      <c r="H200" s="2426">
        <v>152</v>
      </c>
      <c r="I200" s="3509"/>
      <c r="J200" s="5464" t="s">
        <v>10844</v>
      </c>
    </row>
    <row r="201" spans="1:10" ht="35.450000000000003" customHeight="1">
      <c r="A201" s="11" t="s">
        <v>6992</v>
      </c>
      <c r="B201" s="11" t="s">
        <v>9347</v>
      </c>
      <c r="C201" s="11" t="s">
        <v>1972</v>
      </c>
      <c r="D201" s="11" t="str">
        <f t="shared" si="3"/>
        <v>15-3800 TC Porpoise</v>
      </c>
      <c r="E201" s="11" t="s">
        <v>632</v>
      </c>
      <c r="F201" s="11">
        <v>167</v>
      </c>
      <c r="G201" s="11">
        <v>161</v>
      </c>
      <c r="H201" s="2426">
        <v>158</v>
      </c>
      <c r="I201" s="3423"/>
      <c r="J201" s="5465" t="s">
        <v>10845</v>
      </c>
    </row>
    <row r="202" spans="1:10" ht="35.450000000000003" customHeight="1">
      <c r="A202" s="11" t="s">
        <v>5743</v>
      </c>
      <c r="B202" s="11" t="s">
        <v>1631</v>
      </c>
      <c r="C202" s="11" t="s">
        <v>1973</v>
      </c>
      <c r="D202" s="11" t="str">
        <f t="shared" si="3"/>
        <v>17-1502 TC Cloudburst</v>
      </c>
      <c r="E202" s="11" t="s">
        <v>632</v>
      </c>
      <c r="F202" s="11">
        <v>131</v>
      </c>
      <c r="G202" s="11">
        <v>127</v>
      </c>
      <c r="H202" s="2426">
        <v>127</v>
      </c>
      <c r="I202" s="3755"/>
      <c r="J202" s="5466" t="s">
        <v>10846</v>
      </c>
    </row>
    <row r="203" spans="1:10" ht="35.450000000000003" customHeight="1">
      <c r="A203" s="11" t="s">
        <v>6993</v>
      </c>
      <c r="B203" s="11" t="s">
        <v>665</v>
      </c>
      <c r="C203" s="11" t="s">
        <v>1974</v>
      </c>
      <c r="D203" s="11" t="str">
        <f t="shared" si="3"/>
        <v>17-4014 TC Titanium</v>
      </c>
      <c r="E203" s="11" t="s">
        <v>632</v>
      </c>
      <c r="F203" s="11">
        <v>128</v>
      </c>
      <c r="G203" s="11">
        <v>125</v>
      </c>
      <c r="H203" s="2426">
        <v>127</v>
      </c>
      <c r="I203" s="2442"/>
      <c r="J203" s="5467" t="s">
        <v>10499</v>
      </c>
    </row>
    <row r="204" spans="1:10" ht="35.450000000000003" customHeight="1">
      <c r="A204" s="11" t="s">
        <v>6994</v>
      </c>
      <c r="B204" s="11" t="s">
        <v>9600</v>
      </c>
      <c r="C204" s="11" t="s">
        <v>1975</v>
      </c>
      <c r="D204" s="11" t="str">
        <f t="shared" si="3"/>
        <v>18-4016 TC December Sky</v>
      </c>
      <c r="E204" s="11" t="s">
        <v>632</v>
      </c>
      <c r="F204" s="11">
        <v>118</v>
      </c>
      <c r="G204" s="11">
        <v>114</v>
      </c>
      <c r="H204" s="2426">
        <v>117</v>
      </c>
      <c r="I204" s="3865"/>
      <c r="J204" s="5468" t="s">
        <v>10847</v>
      </c>
    </row>
    <row r="205" spans="1:10" ht="35.450000000000003" customHeight="1">
      <c r="A205" s="11" t="s">
        <v>6995</v>
      </c>
      <c r="B205" s="11" t="s">
        <v>9612</v>
      </c>
      <c r="C205" s="11" t="s">
        <v>1976</v>
      </c>
      <c r="D205" s="11" t="str">
        <f t="shared" si="3"/>
        <v>17-1503 TC Storm Front</v>
      </c>
      <c r="E205" s="11" t="s">
        <v>632</v>
      </c>
      <c r="F205" s="11">
        <v>120</v>
      </c>
      <c r="G205" s="11">
        <v>115</v>
      </c>
      <c r="H205" s="2426">
        <v>118</v>
      </c>
      <c r="I205" s="3843"/>
      <c r="J205" s="5469" t="s">
        <v>10848</v>
      </c>
    </row>
    <row r="206" spans="1:10" ht="35.450000000000003" customHeight="1">
      <c r="A206" s="11" t="s">
        <v>5598</v>
      </c>
      <c r="B206" s="11" t="s">
        <v>7351</v>
      </c>
      <c r="C206" s="11" t="s">
        <v>1977</v>
      </c>
      <c r="D206" s="11" t="str">
        <f t="shared" si="3"/>
        <v>17-0000 TC Frost Gray</v>
      </c>
      <c r="E206" s="11" t="s">
        <v>632</v>
      </c>
      <c r="F206" s="11">
        <v>132</v>
      </c>
      <c r="G206" s="11">
        <v>130</v>
      </c>
      <c r="H206" s="2426">
        <v>131</v>
      </c>
      <c r="I206" s="3746"/>
      <c r="J206" s="5470" t="s">
        <v>10849</v>
      </c>
    </row>
    <row r="207" spans="1:10" ht="35.450000000000003" customHeight="1">
      <c r="A207" s="11" t="s">
        <v>6996</v>
      </c>
      <c r="B207" s="11" t="s">
        <v>9608</v>
      </c>
      <c r="C207" s="11" t="s">
        <v>1978</v>
      </c>
      <c r="D207" s="11" t="str">
        <f t="shared" si="3"/>
        <v>17-3911 TC Silver Filigree</v>
      </c>
      <c r="E207" s="11" t="s">
        <v>632</v>
      </c>
      <c r="F207" s="11">
        <v>127</v>
      </c>
      <c r="G207" s="11">
        <v>124</v>
      </c>
      <c r="H207" s="2426">
        <v>129</v>
      </c>
      <c r="I207" s="3796"/>
      <c r="J207" s="5471" t="s">
        <v>10850</v>
      </c>
    </row>
    <row r="208" spans="1:10" ht="35.450000000000003" customHeight="1">
      <c r="A208" s="11" t="s">
        <v>6997</v>
      </c>
      <c r="B208" s="11" t="s">
        <v>9620</v>
      </c>
      <c r="C208" s="11" t="s">
        <v>1979</v>
      </c>
      <c r="D208" s="11" t="str">
        <f t="shared" si="3"/>
        <v>16-3915 TC Alloy</v>
      </c>
      <c r="E208" s="11" t="s">
        <v>632</v>
      </c>
      <c r="F208" s="11">
        <v>152</v>
      </c>
      <c r="G208" s="11">
        <v>151</v>
      </c>
      <c r="H208" s="2426">
        <v>154</v>
      </c>
      <c r="I208" s="3581"/>
      <c r="J208" s="5472" t="s">
        <v>10851</v>
      </c>
    </row>
    <row r="209" spans="1:10" ht="35.450000000000003" customHeight="1">
      <c r="A209" s="11" t="s">
        <v>6998</v>
      </c>
      <c r="B209" s="11" t="s">
        <v>9606</v>
      </c>
      <c r="C209" s="11" t="s">
        <v>1980</v>
      </c>
      <c r="D209" s="11" t="str">
        <f t="shared" si="3"/>
        <v>16-3850 TC Silver Sconce</v>
      </c>
      <c r="E209" s="11" t="s">
        <v>632</v>
      </c>
      <c r="F209" s="11">
        <v>161</v>
      </c>
      <c r="G209" s="11">
        <v>159</v>
      </c>
      <c r="H209" s="2426">
        <v>165</v>
      </c>
      <c r="I209" s="3495"/>
      <c r="J209" s="5473" t="s">
        <v>10852</v>
      </c>
    </row>
    <row r="210" spans="1:10" ht="35.450000000000003" customHeight="1">
      <c r="A210" s="11" t="s">
        <v>6342</v>
      </c>
      <c r="B210" s="11" t="s">
        <v>1629</v>
      </c>
      <c r="C210" s="11" t="s">
        <v>1981</v>
      </c>
      <c r="D210" s="11" t="str">
        <f t="shared" si="3"/>
        <v>18-3905 TC Excalibur</v>
      </c>
      <c r="E210" s="11" t="s">
        <v>632</v>
      </c>
      <c r="F210" s="11">
        <v>103</v>
      </c>
      <c r="G210" s="11">
        <v>97</v>
      </c>
      <c r="H210" s="2426">
        <v>104</v>
      </c>
      <c r="I210" s="3985"/>
      <c r="J210" s="5474" t="s">
        <v>10853</v>
      </c>
    </row>
    <row r="211" spans="1:10" ht="35.450000000000003" customHeight="1">
      <c r="A211" s="11" t="s">
        <v>6056</v>
      </c>
      <c r="B211" s="11" t="s">
        <v>1630</v>
      </c>
      <c r="C211" s="11" t="s">
        <v>1982</v>
      </c>
      <c r="D211" s="11" t="str">
        <f t="shared" si="3"/>
        <v>18-0403 TC Dark Gull Gray</v>
      </c>
      <c r="E211" s="11" t="s">
        <v>632</v>
      </c>
      <c r="F211" s="11">
        <v>98</v>
      </c>
      <c r="G211" s="11">
        <v>93</v>
      </c>
      <c r="H211" s="2426">
        <v>93</v>
      </c>
      <c r="I211" s="4026"/>
      <c r="J211" s="5475" t="s">
        <v>10854</v>
      </c>
    </row>
    <row r="212" spans="1:10" ht="35.450000000000003" customHeight="1">
      <c r="A212" s="11" t="s">
        <v>6999</v>
      </c>
      <c r="B212" s="11" t="s">
        <v>9602</v>
      </c>
      <c r="C212" s="11" t="s">
        <v>1983</v>
      </c>
      <c r="D212" s="11" t="str">
        <f t="shared" si="3"/>
        <v>19-3900 TC Pavement</v>
      </c>
      <c r="E212" s="11" t="s">
        <v>632</v>
      </c>
      <c r="F212" s="11">
        <v>82</v>
      </c>
      <c r="G212" s="11">
        <v>77</v>
      </c>
      <c r="H212" s="2426">
        <v>80</v>
      </c>
      <c r="I212" s="4149"/>
      <c r="J212" s="5476" t="s">
        <v>10855</v>
      </c>
    </row>
    <row r="213" spans="1:10" ht="35.450000000000003" customHeight="1">
      <c r="A213" s="11" t="s">
        <v>6792</v>
      </c>
      <c r="B213" s="11" t="s">
        <v>1627</v>
      </c>
      <c r="C213" s="11" t="s">
        <v>1984</v>
      </c>
      <c r="D213" s="11" t="str">
        <f t="shared" si="3"/>
        <v>19-3905 TC Rabbit</v>
      </c>
      <c r="E213" s="11" t="s">
        <v>632</v>
      </c>
      <c r="F213" s="11">
        <v>95</v>
      </c>
      <c r="G213" s="11">
        <v>87</v>
      </c>
      <c r="H213" s="2426">
        <v>92</v>
      </c>
      <c r="I213" s="4053"/>
      <c r="J213" s="5477" t="s">
        <v>10856</v>
      </c>
    </row>
    <row r="214" spans="1:10" ht="35.450000000000003" customHeight="1">
      <c r="A214" s="11" t="s">
        <v>6791</v>
      </c>
      <c r="B214" s="11" t="s">
        <v>1628</v>
      </c>
      <c r="C214" s="11" t="s">
        <v>1985</v>
      </c>
      <c r="D214" s="11" t="str">
        <f t="shared" si="3"/>
        <v>19-3903 TC Shale</v>
      </c>
      <c r="E214" s="11" t="s">
        <v>632</v>
      </c>
      <c r="F214" s="11">
        <v>74</v>
      </c>
      <c r="G214" s="11">
        <v>63</v>
      </c>
      <c r="H214" s="2426">
        <v>65</v>
      </c>
      <c r="I214" s="4203"/>
      <c r="J214" s="5478" t="s">
        <v>10857</v>
      </c>
    </row>
    <row r="215" spans="1:10" ht="35.450000000000003" customHeight="1">
      <c r="A215" s="11" t="s">
        <v>7000</v>
      </c>
      <c r="B215" s="11" t="s">
        <v>9678</v>
      </c>
      <c r="C215" s="11" t="s">
        <v>1986</v>
      </c>
      <c r="D215" s="11" t="str">
        <f t="shared" si="3"/>
        <v>19-3909 TC Black Bean</v>
      </c>
      <c r="E215" s="11" t="s">
        <v>632</v>
      </c>
      <c r="F215" s="11">
        <v>46</v>
      </c>
      <c r="G215" s="11">
        <v>39</v>
      </c>
      <c r="H215" s="2426">
        <v>42</v>
      </c>
      <c r="I215" s="4361"/>
      <c r="J215" s="5479" t="s">
        <v>10858</v>
      </c>
    </row>
    <row r="216" spans="1:10" ht="35.450000000000003" customHeight="1">
      <c r="A216" s="11" t="s">
        <v>5663</v>
      </c>
      <c r="B216" s="11" t="s">
        <v>1626</v>
      </c>
      <c r="C216" s="11" t="s">
        <v>1987</v>
      </c>
      <c r="D216" s="11" t="str">
        <f t="shared" si="3"/>
        <v>17-0909 TC Fossil</v>
      </c>
      <c r="E216" s="11" t="s">
        <v>632</v>
      </c>
      <c r="F216" s="11">
        <v>128</v>
      </c>
      <c r="G216" s="11">
        <v>111</v>
      </c>
      <c r="H216" s="2426">
        <v>99</v>
      </c>
      <c r="I216" s="3786"/>
      <c r="J216" s="5480" t="s">
        <v>10859</v>
      </c>
    </row>
    <row r="217" spans="1:10" ht="35.450000000000003" customHeight="1">
      <c r="A217" s="11" t="s">
        <v>7001</v>
      </c>
      <c r="B217" s="11" t="s">
        <v>9365</v>
      </c>
      <c r="C217" s="11" t="s">
        <v>1988</v>
      </c>
      <c r="D217" s="11" t="str">
        <f t="shared" si="3"/>
        <v>17-1311 TC Desert Taupe</v>
      </c>
      <c r="E217" s="11" t="s">
        <v>632</v>
      </c>
      <c r="F217" s="11">
        <v>141</v>
      </c>
      <c r="G217" s="11">
        <v>126</v>
      </c>
      <c r="H217" s="2426">
        <v>113</v>
      </c>
      <c r="I217" s="3672"/>
      <c r="J217" s="5481" t="s">
        <v>10860</v>
      </c>
    </row>
    <row r="218" spans="1:10" ht="35.450000000000003" customHeight="1">
      <c r="A218" s="11" t="s">
        <v>6589</v>
      </c>
      <c r="B218" s="11" t="s">
        <v>1621</v>
      </c>
      <c r="C218" s="11" t="s">
        <v>1989</v>
      </c>
      <c r="D218" s="11" t="str">
        <f t="shared" si="3"/>
        <v>19-0810 TC Major Brown</v>
      </c>
      <c r="E218" s="11" t="s">
        <v>632</v>
      </c>
      <c r="F218" s="11">
        <v>91</v>
      </c>
      <c r="G218" s="11">
        <v>81</v>
      </c>
      <c r="H218" s="2426">
        <v>73</v>
      </c>
      <c r="I218" s="4082"/>
      <c r="J218" s="5482" t="s">
        <v>10861</v>
      </c>
    </row>
    <row r="219" spans="1:10" ht="35.450000000000003" customHeight="1">
      <c r="A219" s="11" t="s">
        <v>7002</v>
      </c>
      <c r="B219" s="11" t="s">
        <v>9353</v>
      </c>
      <c r="C219" s="11" t="s">
        <v>1990</v>
      </c>
      <c r="D219" s="11" t="str">
        <f t="shared" si="3"/>
        <v>18-1304 TC Falcon</v>
      </c>
      <c r="E219" s="11" t="s">
        <v>632</v>
      </c>
      <c r="F219" s="11">
        <v>109</v>
      </c>
      <c r="G219" s="11">
        <v>98</v>
      </c>
      <c r="H219" s="2426">
        <v>91</v>
      </c>
      <c r="I219" s="3938"/>
      <c r="J219" s="5483" t="s">
        <v>10862</v>
      </c>
    </row>
    <row r="220" spans="1:10" ht="35.450000000000003" customHeight="1">
      <c r="A220" s="11" t="s">
        <v>6588</v>
      </c>
      <c r="B220" s="11" t="s">
        <v>1622</v>
      </c>
      <c r="C220" s="11" t="s">
        <v>1991</v>
      </c>
      <c r="D220" s="11" t="str">
        <f t="shared" si="3"/>
        <v>19-0809 TC Chocolate Chip</v>
      </c>
      <c r="E220" s="11" t="s">
        <v>632</v>
      </c>
      <c r="F220" s="11">
        <v>104</v>
      </c>
      <c r="G220" s="11">
        <v>90</v>
      </c>
      <c r="H220" s="2426">
        <v>78</v>
      </c>
      <c r="I220" s="3977"/>
      <c r="J220" s="5484" t="s">
        <v>10863</v>
      </c>
    </row>
    <row r="221" spans="1:10" ht="35.450000000000003" customHeight="1">
      <c r="A221" s="11" t="s">
        <v>6594</v>
      </c>
      <c r="B221" s="11" t="s">
        <v>1620</v>
      </c>
      <c r="C221" s="11" t="s">
        <v>1992</v>
      </c>
      <c r="D221" s="11" t="str">
        <f t="shared" si="3"/>
        <v>19-0820 TC Canteen</v>
      </c>
      <c r="E221" s="11" t="s">
        <v>632</v>
      </c>
      <c r="F221" s="11">
        <v>94</v>
      </c>
      <c r="G221" s="11">
        <v>83</v>
      </c>
      <c r="H221" s="2426">
        <v>71</v>
      </c>
      <c r="I221" s="4059"/>
      <c r="J221" s="5485" t="s">
        <v>10864</v>
      </c>
    </row>
    <row r="222" spans="1:10" ht="35.450000000000003" customHeight="1">
      <c r="A222" s="11" t="s">
        <v>6081</v>
      </c>
      <c r="B222" s="11" t="s">
        <v>1625</v>
      </c>
      <c r="C222" s="11" t="s">
        <v>1993</v>
      </c>
      <c r="D222" s="11" t="str">
        <f t="shared" si="3"/>
        <v>18-0615 TC Stone Gray</v>
      </c>
      <c r="E222" s="11" t="s">
        <v>632</v>
      </c>
      <c r="F222" s="11">
        <v>104</v>
      </c>
      <c r="G222" s="11">
        <v>94</v>
      </c>
      <c r="H222" s="2426">
        <v>79</v>
      </c>
      <c r="I222" s="3975"/>
      <c r="J222" s="5486" t="s">
        <v>10865</v>
      </c>
    </row>
    <row r="223" spans="1:10" ht="35.450000000000003" customHeight="1">
      <c r="A223" s="11" t="s">
        <v>6091</v>
      </c>
      <c r="B223" s="11" t="s">
        <v>1624</v>
      </c>
      <c r="C223" s="11" t="s">
        <v>1994</v>
      </c>
      <c r="D223" s="11" t="str">
        <f t="shared" si="3"/>
        <v>18-0820 TC Capers</v>
      </c>
      <c r="E223" s="11" t="s">
        <v>632</v>
      </c>
      <c r="F223" s="11">
        <v>105</v>
      </c>
      <c r="G223" s="11">
        <v>94</v>
      </c>
      <c r="H223" s="2426">
        <v>75</v>
      </c>
      <c r="I223" s="3969"/>
      <c r="J223" s="5487" t="s">
        <v>10866</v>
      </c>
    </row>
    <row r="224" spans="1:10" ht="35.450000000000003" customHeight="1">
      <c r="A224" s="11" t="s">
        <v>6585</v>
      </c>
      <c r="B224" s="11" t="s">
        <v>1623</v>
      </c>
      <c r="C224" s="11" t="s">
        <v>1995</v>
      </c>
      <c r="D224" s="11" t="str">
        <f t="shared" si="3"/>
        <v>19-0618 TC Beech</v>
      </c>
      <c r="E224" s="11" t="s">
        <v>632</v>
      </c>
      <c r="F224" s="11">
        <v>91</v>
      </c>
      <c r="G224" s="11">
        <v>79</v>
      </c>
      <c r="H224" s="2426">
        <v>59</v>
      </c>
      <c r="I224" s="4083"/>
      <c r="J224" s="5488" t="s">
        <v>10867</v>
      </c>
    </row>
    <row r="225" spans="1:10" ht="35.450000000000003" customHeight="1">
      <c r="A225" s="11" t="s">
        <v>6595</v>
      </c>
      <c r="B225" s="11" t="s">
        <v>1614</v>
      </c>
      <c r="C225" s="11" t="s">
        <v>1996</v>
      </c>
      <c r="D225" s="11" t="str">
        <f t="shared" si="3"/>
        <v>19-0822 TC Tarmac</v>
      </c>
      <c r="E225" s="11" t="s">
        <v>632</v>
      </c>
      <c r="F225" s="11">
        <v>90</v>
      </c>
      <c r="G225" s="11">
        <v>83</v>
      </c>
      <c r="H225" s="2426">
        <v>72</v>
      </c>
      <c r="I225" s="4087"/>
      <c r="J225" s="5489" t="s">
        <v>10868</v>
      </c>
    </row>
    <row r="226" spans="1:10" ht="35.450000000000003" customHeight="1">
      <c r="A226" s="11" t="s">
        <v>6583</v>
      </c>
      <c r="B226" s="11" t="s">
        <v>1615</v>
      </c>
      <c r="C226" s="11" t="s">
        <v>1997</v>
      </c>
      <c r="D226" s="11" t="str">
        <f t="shared" si="3"/>
        <v>19-0614 TC Wren</v>
      </c>
      <c r="E226" s="11" t="s">
        <v>632</v>
      </c>
      <c r="F226" s="11">
        <v>74</v>
      </c>
      <c r="G226" s="11">
        <v>65</v>
      </c>
      <c r="H226" s="2426">
        <v>57</v>
      </c>
      <c r="I226" s="4202"/>
      <c r="J226" s="5490" t="s">
        <v>10869</v>
      </c>
    </row>
    <row r="227" spans="1:10" ht="35.450000000000003" customHeight="1">
      <c r="A227" s="11" t="s">
        <v>6582</v>
      </c>
      <c r="B227" s="11" t="s">
        <v>1616</v>
      </c>
      <c r="C227" s="11" t="s">
        <v>1998</v>
      </c>
      <c r="D227" s="11" t="str">
        <f t="shared" si="3"/>
        <v>19-0608 TC Black Olive</v>
      </c>
      <c r="E227" s="11" t="s">
        <v>632</v>
      </c>
      <c r="F227" s="11">
        <v>72</v>
      </c>
      <c r="G227" s="11">
        <v>65</v>
      </c>
      <c r="H227" s="2426">
        <v>59</v>
      </c>
      <c r="I227" s="4216"/>
      <c r="J227" s="5491" t="s">
        <v>10870</v>
      </c>
    </row>
    <row r="228" spans="1:10" ht="35.450000000000003" customHeight="1">
      <c r="A228" s="11" t="s">
        <v>6560</v>
      </c>
      <c r="B228" s="11" t="s">
        <v>1619</v>
      </c>
      <c r="C228" s="11" t="s">
        <v>1999</v>
      </c>
      <c r="D228" s="11" t="str">
        <f t="shared" si="3"/>
        <v>19-0405 TC Beluga</v>
      </c>
      <c r="E228" s="11" t="s">
        <v>632</v>
      </c>
      <c r="F228" s="11">
        <v>74</v>
      </c>
      <c r="G228" s="11">
        <v>72</v>
      </c>
      <c r="H228" s="2426">
        <v>67</v>
      </c>
      <c r="I228" s="4201"/>
      <c r="J228" s="5492" t="s">
        <v>10871</v>
      </c>
    </row>
    <row r="229" spans="1:10" ht="35.450000000000003" customHeight="1">
      <c r="A229" s="11" t="s">
        <v>6570</v>
      </c>
      <c r="B229" s="11" t="s">
        <v>1618</v>
      </c>
      <c r="C229" s="11" t="s">
        <v>2000</v>
      </c>
      <c r="D229" s="11" t="str">
        <f t="shared" si="3"/>
        <v>19-0506 TC Black Ink</v>
      </c>
      <c r="E229" s="11" t="s">
        <v>632</v>
      </c>
      <c r="F229" s="11">
        <v>68</v>
      </c>
      <c r="G229" s="11">
        <v>65</v>
      </c>
      <c r="H229" s="2426">
        <v>60</v>
      </c>
      <c r="I229" s="4239"/>
      <c r="J229" s="5493" t="s">
        <v>10872</v>
      </c>
    </row>
    <row r="230" spans="1:10" ht="35.450000000000003" customHeight="1">
      <c r="A230" s="11" t="s">
        <v>6571</v>
      </c>
      <c r="B230" s="11" t="s">
        <v>1617</v>
      </c>
      <c r="C230" s="11" t="s">
        <v>2001</v>
      </c>
      <c r="D230" s="11" t="str">
        <f t="shared" si="3"/>
        <v>19-0508 TC Peat</v>
      </c>
      <c r="E230" s="11" t="s">
        <v>632</v>
      </c>
      <c r="F230" s="11">
        <v>59</v>
      </c>
      <c r="G230" s="11">
        <v>58</v>
      </c>
      <c r="H230" s="2426">
        <v>54</v>
      </c>
      <c r="I230" s="4288"/>
      <c r="J230" s="5494" t="s">
        <v>10873</v>
      </c>
    </row>
    <row r="231" spans="1:10" ht="35.450000000000003" customHeight="1">
      <c r="A231" s="11" t="s">
        <v>6952</v>
      </c>
      <c r="B231" s="11" t="s">
        <v>7370</v>
      </c>
      <c r="C231" s="11" t="s">
        <v>2002</v>
      </c>
      <c r="D231" s="11" t="str">
        <f t="shared" si="3"/>
        <v>19-5708 TC Jet Set</v>
      </c>
      <c r="E231" s="11" t="s">
        <v>632</v>
      </c>
      <c r="F231" s="11">
        <v>38</v>
      </c>
      <c r="G231" s="11">
        <v>44</v>
      </c>
      <c r="H231" s="2426">
        <v>42</v>
      </c>
      <c r="I231" s="4398"/>
      <c r="J231" s="5495" t="s">
        <v>10874</v>
      </c>
    </row>
    <row r="232" spans="1:10" ht="35.450000000000003" customHeight="1">
      <c r="A232" s="11" t="s">
        <v>6149</v>
      </c>
      <c r="B232" s="11" t="s">
        <v>1613</v>
      </c>
      <c r="C232" s="11" t="s">
        <v>2003</v>
      </c>
      <c r="D232" s="11" t="str">
        <f t="shared" si="3"/>
        <v>18-1306 TC Iron</v>
      </c>
      <c r="E232" s="11" t="s">
        <v>632</v>
      </c>
      <c r="F232" s="11">
        <v>115</v>
      </c>
      <c r="G232" s="11">
        <v>100</v>
      </c>
      <c r="H232" s="2426">
        <v>96</v>
      </c>
      <c r="I232" s="3889"/>
      <c r="J232" s="5496" t="s">
        <v>10875</v>
      </c>
    </row>
    <row r="233" spans="1:10" ht="35.450000000000003" customHeight="1">
      <c r="A233" s="11" t="s">
        <v>7003</v>
      </c>
      <c r="B233" s="11" t="s">
        <v>9640</v>
      </c>
      <c r="C233" s="11" t="s">
        <v>2004</v>
      </c>
      <c r="D233" s="11" t="str">
        <f t="shared" si="3"/>
        <v>19-0201 TC Asphalt</v>
      </c>
      <c r="E233" s="11" t="s">
        <v>632</v>
      </c>
      <c r="F233" s="11">
        <v>67</v>
      </c>
      <c r="G233" s="11">
        <v>68</v>
      </c>
      <c r="H233" s="2426">
        <v>71</v>
      </c>
      <c r="I233" s="4246"/>
      <c r="J233" s="5497" t="s">
        <v>10876</v>
      </c>
    </row>
    <row r="234" spans="1:10" ht="35.450000000000003" customHeight="1">
      <c r="A234" s="11" t="s">
        <v>6777</v>
      </c>
      <c r="B234" s="11" t="s">
        <v>1608</v>
      </c>
      <c r="C234" s="11" t="s">
        <v>2005</v>
      </c>
      <c r="D234" s="11" t="str">
        <f t="shared" si="3"/>
        <v>19-3803 TC Plum Kitten</v>
      </c>
      <c r="E234" s="11" t="s">
        <v>632</v>
      </c>
      <c r="F234" s="11">
        <v>98</v>
      </c>
      <c r="G234" s="11">
        <v>91</v>
      </c>
      <c r="H234" s="2426">
        <v>92</v>
      </c>
      <c r="I234" s="4027"/>
      <c r="J234" s="5498" t="s">
        <v>10877</v>
      </c>
    </row>
    <row r="235" spans="1:10" ht="35.450000000000003" customHeight="1">
      <c r="A235" s="11" t="s">
        <v>7004</v>
      </c>
      <c r="B235" s="11" t="s">
        <v>9638</v>
      </c>
      <c r="C235" s="11" t="s">
        <v>2006</v>
      </c>
      <c r="D235" s="11" t="str">
        <f t="shared" si="3"/>
        <v>19-3907 TC Forged Iron</v>
      </c>
      <c r="E235" s="11" t="s">
        <v>632</v>
      </c>
      <c r="F235" s="11">
        <v>72</v>
      </c>
      <c r="G235" s="11">
        <v>70</v>
      </c>
      <c r="H235" s="2426">
        <v>74</v>
      </c>
      <c r="I235" s="4215"/>
      <c r="J235" s="5499" t="s">
        <v>10878</v>
      </c>
    </row>
    <row r="236" spans="1:10" ht="35.450000000000003" customHeight="1">
      <c r="A236" s="11" t="s">
        <v>7005</v>
      </c>
      <c r="B236" s="11" t="s">
        <v>9604</v>
      </c>
      <c r="C236" s="11" t="s">
        <v>2007</v>
      </c>
      <c r="D236" s="11" t="str">
        <f t="shared" si="3"/>
        <v>19-3901 TC Magnet</v>
      </c>
      <c r="E236" s="11" t="s">
        <v>632</v>
      </c>
      <c r="F236" s="11">
        <v>77</v>
      </c>
      <c r="G236" s="11">
        <v>75</v>
      </c>
      <c r="H236" s="2426">
        <v>79</v>
      </c>
      <c r="I236" s="4182"/>
      <c r="J236" s="5500" t="s">
        <v>10879</v>
      </c>
    </row>
    <row r="237" spans="1:10" ht="35.450000000000003" customHeight="1">
      <c r="A237" s="11" t="s">
        <v>6590</v>
      </c>
      <c r="B237" s="11" t="s">
        <v>1611</v>
      </c>
      <c r="C237" s="11" t="s">
        <v>2008</v>
      </c>
      <c r="D237" s="11" t="str">
        <f t="shared" si="3"/>
        <v>19-0812 TC Turkish Coffee</v>
      </c>
      <c r="E237" s="11" t="s">
        <v>632</v>
      </c>
      <c r="F237" s="11">
        <v>72</v>
      </c>
      <c r="G237" s="11">
        <v>63</v>
      </c>
      <c r="H237" s="2426">
        <v>57</v>
      </c>
      <c r="I237" s="4217"/>
      <c r="J237" s="5501" t="s">
        <v>10880</v>
      </c>
    </row>
    <row r="238" spans="1:10" ht="35.450000000000003" customHeight="1">
      <c r="A238" s="11" t="s">
        <v>7006</v>
      </c>
      <c r="B238" s="11" t="s">
        <v>9668</v>
      </c>
      <c r="C238" s="11" t="s">
        <v>2009</v>
      </c>
      <c r="D238" s="11" t="str">
        <f t="shared" si="3"/>
        <v>19-0840 TC Delicioso</v>
      </c>
      <c r="E238" s="11" t="s">
        <v>632</v>
      </c>
      <c r="F238" s="11">
        <v>63</v>
      </c>
      <c r="G238" s="11">
        <v>53</v>
      </c>
      <c r="H238" s="2426">
        <v>47</v>
      </c>
      <c r="I238" s="4268"/>
      <c r="J238" s="5502" t="s">
        <v>10881</v>
      </c>
    </row>
    <row r="239" spans="1:10" ht="35.450000000000003" customHeight="1">
      <c r="A239" s="11" t="s">
        <v>7007</v>
      </c>
      <c r="B239" s="11" t="s">
        <v>9676</v>
      </c>
      <c r="C239" s="11" t="s">
        <v>2010</v>
      </c>
      <c r="D239" s="11" t="str">
        <f t="shared" si="3"/>
        <v>19-1018 TC Ganache</v>
      </c>
      <c r="E239" s="11" t="s">
        <v>632</v>
      </c>
      <c r="F239" s="11">
        <v>52</v>
      </c>
      <c r="G239" s="11">
        <v>41</v>
      </c>
      <c r="H239" s="2426">
        <v>42</v>
      </c>
      <c r="I239" s="4334"/>
      <c r="J239" s="5503" t="s">
        <v>10882</v>
      </c>
    </row>
    <row r="240" spans="1:10" ht="35.450000000000003" customHeight="1">
      <c r="A240" s="11" t="s">
        <v>6606</v>
      </c>
      <c r="B240" s="11" t="s">
        <v>309</v>
      </c>
      <c r="C240" s="11" t="s">
        <v>2011</v>
      </c>
      <c r="D240" s="11" t="str">
        <f t="shared" si="3"/>
        <v>19-1111 TC Black Coffee</v>
      </c>
      <c r="E240" s="11" t="s">
        <v>632</v>
      </c>
      <c r="F240" s="11">
        <v>59</v>
      </c>
      <c r="G240" s="11">
        <v>48</v>
      </c>
      <c r="H240" s="2426">
        <v>47</v>
      </c>
      <c r="I240" s="4289"/>
      <c r="J240" s="5504" t="s">
        <v>10883</v>
      </c>
    </row>
    <row r="241" spans="1:10" ht="35.450000000000003" customHeight="1">
      <c r="A241" s="11" t="s">
        <v>7008</v>
      </c>
      <c r="B241" s="11" t="s">
        <v>9674</v>
      </c>
      <c r="C241" s="11" t="s">
        <v>2012</v>
      </c>
      <c r="D241" s="11" t="str">
        <f t="shared" si="3"/>
        <v>19-1109 TC Chocolate Torte</v>
      </c>
      <c r="E241" s="11" t="s">
        <v>632</v>
      </c>
      <c r="F241" s="11">
        <v>56</v>
      </c>
      <c r="G241" s="11">
        <v>46</v>
      </c>
      <c r="H241" s="2426">
        <v>45</v>
      </c>
      <c r="I241" s="4311"/>
      <c r="J241" s="5505" t="s">
        <v>10884</v>
      </c>
    </row>
    <row r="242" spans="1:10" ht="35.450000000000003" customHeight="1">
      <c r="A242" s="11" t="s">
        <v>6604</v>
      </c>
      <c r="B242" s="11" t="s">
        <v>1610</v>
      </c>
      <c r="C242" s="11" t="s">
        <v>2013</v>
      </c>
      <c r="D242" s="11" t="str">
        <f t="shared" si="3"/>
        <v>19-1101 TC After Dark</v>
      </c>
      <c r="E242" s="11" t="s">
        <v>632</v>
      </c>
      <c r="F242" s="11">
        <v>60</v>
      </c>
      <c r="G242" s="11">
        <v>53</v>
      </c>
      <c r="H242" s="2426">
        <v>53</v>
      </c>
      <c r="I242" s="4285"/>
      <c r="J242" s="5506" t="s">
        <v>10885</v>
      </c>
    </row>
    <row r="243" spans="1:10" ht="35.450000000000003" customHeight="1">
      <c r="A243" s="11" t="s">
        <v>7009</v>
      </c>
      <c r="B243" s="11" t="s">
        <v>9682</v>
      </c>
      <c r="C243" s="11" t="s">
        <v>2014</v>
      </c>
      <c r="D243" s="11" t="str">
        <f t="shared" si="3"/>
        <v>19-4008 TC Meteorite</v>
      </c>
      <c r="E243" s="11" t="s">
        <v>632</v>
      </c>
      <c r="F243" s="11">
        <v>43</v>
      </c>
      <c r="G243" s="11">
        <v>41</v>
      </c>
      <c r="H243" s="2426">
        <v>41</v>
      </c>
      <c r="I243" s="4374"/>
      <c r="J243" s="5507" t="s">
        <v>10886</v>
      </c>
    </row>
    <row r="244" spans="1:10" ht="35.450000000000003" customHeight="1">
      <c r="A244" s="11" t="s">
        <v>6605</v>
      </c>
      <c r="B244" s="11" t="s">
        <v>1609</v>
      </c>
      <c r="C244" s="11" t="s">
        <v>2015</v>
      </c>
      <c r="D244" s="11" t="str">
        <f t="shared" si="3"/>
        <v>19-1102 TC Licorice</v>
      </c>
      <c r="E244" s="11" t="s">
        <v>632</v>
      </c>
      <c r="F244" s="11">
        <v>58</v>
      </c>
      <c r="G244" s="11">
        <v>53</v>
      </c>
      <c r="H244" s="2426">
        <v>54</v>
      </c>
      <c r="I244" s="4297"/>
      <c r="J244" s="5508" t="s">
        <v>10887</v>
      </c>
    </row>
    <row r="245" spans="1:10" ht="35.450000000000003" customHeight="1">
      <c r="A245" s="11" t="s">
        <v>7010</v>
      </c>
      <c r="B245" s="11" t="s">
        <v>9680</v>
      </c>
      <c r="C245" s="11" t="s">
        <v>2016</v>
      </c>
      <c r="D245" s="11" t="str">
        <f t="shared" si="3"/>
        <v>19-1103 TC Espresso</v>
      </c>
      <c r="E245" s="11" t="s">
        <v>632</v>
      </c>
      <c r="F245" s="11">
        <v>54</v>
      </c>
      <c r="G245" s="11">
        <v>48</v>
      </c>
      <c r="H245" s="2426">
        <v>49</v>
      </c>
      <c r="I245" s="4324"/>
      <c r="J245" s="5509" t="s">
        <v>10888</v>
      </c>
    </row>
    <row r="246" spans="1:10" ht="35.450000000000003" customHeight="1">
      <c r="A246" s="11" t="s">
        <v>6546</v>
      </c>
      <c r="B246" s="11" t="s">
        <v>1612</v>
      </c>
      <c r="C246" s="11" t="s">
        <v>2017</v>
      </c>
      <c r="D246" s="11" t="str">
        <f t="shared" si="3"/>
        <v>19-0000 TC Raven</v>
      </c>
      <c r="E246" s="11" t="s">
        <v>632</v>
      </c>
      <c r="F246" s="11">
        <v>65</v>
      </c>
      <c r="G246" s="11">
        <v>62</v>
      </c>
      <c r="H246" s="2426">
        <v>61</v>
      </c>
      <c r="I246" s="4258"/>
      <c r="J246" s="5510" t="s">
        <v>10889</v>
      </c>
    </row>
    <row r="247" spans="1:10" ht="35.450000000000003" customHeight="1">
      <c r="A247" s="11" t="s">
        <v>6549</v>
      </c>
      <c r="B247" s="11" t="s">
        <v>7379</v>
      </c>
      <c r="C247" s="11" t="s">
        <v>2018</v>
      </c>
      <c r="D247" s="11" t="str">
        <f t="shared" si="3"/>
        <v>19-0303 TC Jet Black</v>
      </c>
      <c r="E247" s="11" t="s">
        <v>632</v>
      </c>
      <c r="F247" s="11">
        <v>45</v>
      </c>
      <c r="G247" s="11">
        <v>44</v>
      </c>
      <c r="H247" s="2426">
        <v>47</v>
      </c>
      <c r="I247" s="4365"/>
      <c r="J247" s="5511" t="s">
        <v>10890</v>
      </c>
    </row>
    <row r="248" spans="1:10" ht="35.450000000000003" customHeight="1">
      <c r="A248" s="11" t="s">
        <v>7011</v>
      </c>
      <c r="B248" s="11" t="s">
        <v>9684</v>
      </c>
      <c r="C248" s="11" t="s">
        <v>2019</v>
      </c>
      <c r="D248" s="11" t="str">
        <f t="shared" si="3"/>
        <v>19-4004 TC Tap Shoe</v>
      </c>
      <c r="E248" s="11" t="s">
        <v>632</v>
      </c>
      <c r="F248" s="11">
        <v>42</v>
      </c>
      <c r="G248" s="11">
        <v>43</v>
      </c>
      <c r="H248" s="2426">
        <v>45</v>
      </c>
      <c r="I248" s="4377"/>
      <c r="J248" s="5512" t="s">
        <v>10891</v>
      </c>
    </row>
    <row r="249" spans="1:10" ht="35.450000000000003" customHeight="1">
      <c r="A249" s="11" t="s">
        <v>6877</v>
      </c>
      <c r="B249" s="11" t="s">
        <v>1604</v>
      </c>
      <c r="C249" s="11" t="s">
        <v>2020</v>
      </c>
      <c r="D249" s="11" t="str">
        <f t="shared" si="3"/>
        <v>19-4205 TC Phantom</v>
      </c>
      <c r="E249" s="11" t="s">
        <v>632</v>
      </c>
      <c r="F249" s="11">
        <v>57</v>
      </c>
      <c r="G249" s="11">
        <v>55</v>
      </c>
      <c r="H249" s="2426">
        <v>59</v>
      </c>
      <c r="I249" s="4302"/>
      <c r="J249" s="5513" t="s">
        <v>10892</v>
      </c>
    </row>
    <row r="250" spans="1:10" ht="35.450000000000003" customHeight="1">
      <c r="A250" s="11" t="s">
        <v>6823</v>
      </c>
      <c r="B250" s="11" t="s">
        <v>1607</v>
      </c>
      <c r="C250" s="11" t="s">
        <v>2021</v>
      </c>
      <c r="D250" s="11" t="str">
        <f t="shared" si="3"/>
        <v>19-4005 TC Stretch Limo</v>
      </c>
      <c r="E250" s="11" t="s">
        <v>632</v>
      </c>
      <c r="F250" s="11">
        <v>43</v>
      </c>
      <c r="G250" s="11">
        <v>44</v>
      </c>
      <c r="H250" s="2426">
        <v>48</v>
      </c>
      <c r="I250" s="4373"/>
      <c r="J250" s="5514" t="s">
        <v>10893</v>
      </c>
    </row>
    <row r="251" spans="1:10" ht="35.450000000000003" customHeight="1">
      <c r="A251" s="11" t="s">
        <v>6876</v>
      </c>
      <c r="B251" s="11" t="s">
        <v>1605</v>
      </c>
      <c r="C251" s="11" t="s">
        <v>2022</v>
      </c>
      <c r="D251" s="11" t="str">
        <f t="shared" si="3"/>
        <v>19-4203 TC Moonless Night</v>
      </c>
      <c r="E251" s="11" t="s">
        <v>632</v>
      </c>
      <c r="F251" s="11">
        <v>47</v>
      </c>
      <c r="G251" s="11">
        <v>45</v>
      </c>
      <c r="H251" s="2426">
        <v>48</v>
      </c>
      <c r="I251" s="4357"/>
      <c r="J251" s="5515" t="s">
        <v>10894</v>
      </c>
    </row>
    <row r="252" spans="1:10" ht="35.450000000000003" customHeight="1">
      <c r="A252" s="11" t="s">
        <v>6824</v>
      </c>
      <c r="B252" s="11" t="s">
        <v>737</v>
      </c>
      <c r="C252" s="11" t="s">
        <v>2023</v>
      </c>
      <c r="D252" s="11" t="str">
        <f t="shared" si="3"/>
        <v>19-4006 TC Caviar</v>
      </c>
      <c r="E252" s="11" t="s">
        <v>632</v>
      </c>
      <c r="F252" s="11">
        <v>41</v>
      </c>
      <c r="G252" s="11">
        <v>42</v>
      </c>
      <c r="H252" s="2426">
        <v>45</v>
      </c>
      <c r="I252" s="4383"/>
      <c r="J252" s="5516" t="s">
        <v>10493</v>
      </c>
    </row>
    <row r="253" spans="1:10" ht="35.450000000000003" customHeight="1">
      <c r="A253" s="11" t="s">
        <v>6890</v>
      </c>
      <c r="B253" s="11" t="s">
        <v>7385</v>
      </c>
      <c r="C253" s="11" t="s">
        <v>2024</v>
      </c>
      <c r="D253" s="11" t="str">
        <f t="shared" si="3"/>
        <v>19-4305 TC Pirate Black</v>
      </c>
      <c r="E253" s="11" t="s">
        <v>632</v>
      </c>
      <c r="F253" s="11">
        <v>54</v>
      </c>
      <c r="G253" s="11">
        <v>56</v>
      </c>
      <c r="H253" s="2426">
        <v>56</v>
      </c>
      <c r="I253" s="4320"/>
      <c r="J253" s="5517" t="s">
        <v>10895</v>
      </c>
    </row>
    <row r="254" spans="1:10" ht="35.450000000000003" customHeight="1">
      <c r="A254" s="11" t="s">
        <v>6825</v>
      </c>
      <c r="B254" s="11" t="s">
        <v>1606</v>
      </c>
      <c r="C254" s="11" t="s">
        <v>2025</v>
      </c>
      <c r="D254" s="11" t="str">
        <f t="shared" si="3"/>
        <v>19-4007 TC Anthracite</v>
      </c>
      <c r="E254" s="11" t="s">
        <v>632</v>
      </c>
      <c r="F254" s="11">
        <v>40</v>
      </c>
      <c r="G254" s="11">
        <v>40</v>
      </c>
      <c r="H254" s="2426">
        <v>45</v>
      </c>
      <c r="I254" s="4387"/>
      <c r="J254" s="5518" t="s">
        <v>10896</v>
      </c>
    </row>
    <row r="255" spans="1:10" ht="35.450000000000003" customHeight="1">
      <c r="A255" s="11" t="s">
        <v>4103</v>
      </c>
      <c r="B255" s="11" t="s">
        <v>1601</v>
      </c>
      <c r="C255" s="11" t="s">
        <v>2026</v>
      </c>
      <c r="D255" s="11" t="str">
        <f t="shared" si="3"/>
        <v>12-1009 TC Vanilla Cream</v>
      </c>
      <c r="E255" s="11" t="s">
        <v>632</v>
      </c>
      <c r="F255" s="11">
        <v>244</v>
      </c>
      <c r="G255" s="11">
        <v>216</v>
      </c>
      <c r="H255" s="2426">
        <v>198</v>
      </c>
      <c r="I255" s="2653"/>
      <c r="J255" s="5519" t="s">
        <v>10897</v>
      </c>
    </row>
    <row r="256" spans="1:10" ht="35.450000000000003" customHeight="1">
      <c r="A256" s="11" t="s">
        <v>4065</v>
      </c>
      <c r="B256" s="11" t="s">
        <v>1603</v>
      </c>
      <c r="C256" s="11" t="s">
        <v>2027</v>
      </c>
      <c r="D256" s="11" t="str">
        <f t="shared" si="3"/>
        <v>12-0811 TC Dawn</v>
      </c>
      <c r="E256" s="11" t="s">
        <v>632</v>
      </c>
      <c r="F256" s="11">
        <v>235</v>
      </c>
      <c r="G256" s="11">
        <v>210</v>
      </c>
      <c r="H256" s="2426">
        <v>183</v>
      </c>
      <c r="I256" s="2759"/>
      <c r="J256" s="5520" t="s">
        <v>10898</v>
      </c>
    </row>
    <row r="257" spans="1:10" ht="35.450000000000003" customHeight="1">
      <c r="A257" s="11" t="s">
        <v>4343</v>
      </c>
      <c r="B257" s="11" t="s">
        <v>1600</v>
      </c>
      <c r="C257" s="11" t="s">
        <v>2028</v>
      </c>
      <c r="D257" s="11" t="str">
        <f t="shared" si="3"/>
        <v>13-1010 TC Gray Sand</v>
      </c>
      <c r="E257" s="11" t="s">
        <v>632</v>
      </c>
      <c r="F257" s="11">
        <v>229</v>
      </c>
      <c r="G257" s="11">
        <v>204</v>
      </c>
      <c r="H257" s="2426">
        <v>175</v>
      </c>
      <c r="I257" s="2812"/>
      <c r="J257" s="5521" t="s">
        <v>10899</v>
      </c>
    </row>
    <row r="258" spans="1:10" ht="35.450000000000003" customHeight="1">
      <c r="A258" s="11" t="s">
        <v>4069</v>
      </c>
      <c r="B258" s="11" t="s">
        <v>1602</v>
      </c>
      <c r="C258" s="11" t="s">
        <v>2029</v>
      </c>
      <c r="D258" s="11" t="str">
        <f t="shared" ref="D258:D321" si="4">A258 &amp; " " &amp; B258</f>
        <v>12-0813 TC Autumn Blonde</v>
      </c>
      <c r="E258" s="11" t="s">
        <v>632</v>
      </c>
      <c r="F258" s="11">
        <v>238</v>
      </c>
      <c r="G258" s="11">
        <v>208</v>
      </c>
      <c r="H258" s="2426">
        <v>174</v>
      </c>
      <c r="I258" s="2725"/>
      <c r="J258" s="5522" t="s">
        <v>10900</v>
      </c>
    </row>
    <row r="259" spans="1:10" ht="35.450000000000003" customHeight="1">
      <c r="A259" s="11" t="s">
        <v>4615</v>
      </c>
      <c r="B259" s="11" t="s">
        <v>1598</v>
      </c>
      <c r="C259" s="11" t="s">
        <v>2030</v>
      </c>
      <c r="D259" s="11" t="str">
        <f t="shared" si="4"/>
        <v>14-1120 TC Apricot Illusion</v>
      </c>
      <c r="E259" s="11" t="s">
        <v>632</v>
      </c>
      <c r="F259" s="11">
        <v>226</v>
      </c>
      <c r="G259" s="11">
        <v>196</v>
      </c>
      <c r="H259" s="2426">
        <v>166</v>
      </c>
      <c r="I259" s="2832"/>
      <c r="J259" s="5523" t="s">
        <v>10901</v>
      </c>
    </row>
    <row r="260" spans="1:10" ht="35.450000000000003" customHeight="1">
      <c r="A260" s="11" t="s">
        <v>4349</v>
      </c>
      <c r="B260" s="11" t="s">
        <v>1599</v>
      </c>
      <c r="C260" s="11" t="s">
        <v>2031</v>
      </c>
      <c r="D260" s="11" t="str">
        <f t="shared" si="4"/>
        <v>13-1014 TC Mellow Buff</v>
      </c>
      <c r="E260" s="11" t="s">
        <v>632</v>
      </c>
      <c r="F260" s="11">
        <v>216</v>
      </c>
      <c r="G260" s="11">
        <v>185</v>
      </c>
      <c r="H260" s="2426">
        <v>152</v>
      </c>
      <c r="I260" s="2440"/>
      <c r="J260" s="5524" t="s">
        <v>10528</v>
      </c>
    </row>
    <row r="261" spans="1:10" ht="35.450000000000003" customHeight="1">
      <c r="A261" s="11" t="s">
        <v>4616</v>
      </c>
      <c r="B261" s="11" t="s">
        <v>1597</v>
      </c>
      <c r="C261" s="11" t="s">
        <v>2032</v>
      </c>
      <c r="D261" s="11" t="str">
        <f t="shared" si="4"/>
        <v>14-1122 TC Sheepskin</v>
      </c>
      <c r="E261" s="11" t="s">
        <v>632</v>
      </c>
      <c r="F261" s="11">
        <v>218</v>
      </c>
      <c r="G261" s="11">
        <v>181</v>
      </c>
      <c r="H261" s="2426">
        <v>143</v>
      </c>
      <c r="I261" s="2917"/>
      <c r="J261" s="5525" t="s">
        <v>10902</v>
      </c>
    </row>
    <row r="262" spans="1:10" ht="35.450000000000003" customHeight="1">
      <c r="A262" s="11" t="s">
        <v>4611</v>
      </c>
      <c r="B262" s="11" t="s">
        <v>1596</v>
      </c>
      <c r="C262" s="11" t="s">
        <v>2033</v>
      </c>
      <c r="D262" s="11" t="str">
        <f t="shared" si="4"/>
        <v>14-1116 TC Almond Buff</v>
      </c>
      <c r="E262" s="11" t="s">
        <v>632</v>
      </c>
      <c r="F262" s="11">
        <v>204</v>
      </c>
      <c r="G262" s="11">
        <v>179</v>
      </c>
      <c r="H262" s="2426">
        <v>144</v>
      </c>
      <c r="I262" s="3057"/>
      <c r="J262" s="5526" t="s">
        <v>10903</v>
      </c>
    </row>
    <row r="263" spans="1:10" ht="35.450000000000003" customHeight="1">
      <c r="A263" s="11" t="s">
        <v>4613</v>
      </c>
      <c r="B263" s="11" t="s">
        <v>1595</v>
      </c>
      <c r="C263" s="11" t="s">
        <v>2034</v>
      </c>
      <c r="D263" s="11" t="str">
        <f t="shared" si="4"/>
        <v>14-1118 TC Beige</v>
      </c>
      <c r="E263" s="11" t="s">
        <v>632</v>
      </c>
      <c r="F263" s="11">
        <v>213</v>
      </c>
      <c r="G263" s="11">
        <v>186</v>
      </c>
      <c r="H263" s="2426">
        <v>152</v>
      </c>
      <c r="I263" s="2959"/>
      <c r="J263" s="5527" t="s">
        <v>10904</v>
      </c>
    </row>
    <row r="264" spans="1:10" ht="35.450000000000003" customHeight="1">
      <c r="A264" s="11" t="s">
        <v>4924</v>
      </c>
      <c r="B264" s="11" t="s">
        <v>37</v>
      </c>
      <c r="C264" s="11" t="s">
        <v>2035</v>
      </c>
      <c r="D264" s="11" t="str">
        <f t="shared" si="4"/>
        <v>15-1225 TC Sand</v>
      </c>
      <c r="E264" s="11" t="s">
        <v>632</v>
      </c>
      <c r="F264" s="11">
        <v>204</v>
      </c>
      <c r="G264" s="11">
        <v>166</v>
      </c>
      <c r="H264" s="2426">
        <v>127</v>
      </c>
      <c r="I264" s="3058"/>
      <c r="J264" s="5528" t="s">
        <v>10905</v>
      </c>
    </row>
    <row r="265" spans="1:10" ht="35.450000000000003" customHeight="1">
      <c r="A265" s="11" t="s">
        <v>4922</v>
      </c>
      <c r="B265" s="11" t="s">
        <v>4923</v>
      </c>
      <c r="C265" s="11" t="s">
        <v>2036</v>
      </c>
      <c r="D265" s="11" t="str">
        <f t="shared" si="4"/>
        <v>15-1220 TC Lattè</v>
      </c>
      <c r="E265" s="11" t="s">
        <v>632</v>
      </c>
      <c r="F265" s="11">
        <v>197</v>
      </c>
      <c r="G265" s="11">
        <v>165</v>
      </c>
      <c r="H265" s="2426">
        <v>130</v>
      </c>
      <c r="I265" s="3131"/>
      <c r="J265" s="5529" t="s">
        <v>10906</v>
      </c>
    </row>
    <row r="266" spans="1:10" ht="35.450000000000003" customHeight="1">
      <c r="A266" s="11" t="s">
        <v>5285</v>
      </c>
      <c r="B266" s="11" t="s">
        <v>1593</v>
      </c>
      <c r="C266" s="11" t="s">
        <v>2037</v>
      </c>
      <c r="D266" s="11" t="str">
        <f t="shared" si="4"/>
        <v>16-1334 TC Tan</v>
      </c>
      <c r="E266" s="11" t="s">
        <v>632</v>
      </c>
      <c r="F266" s="11">
        <v>182</v>
      </c>
      <c r="G266" s="11">
        <v>149</v>
      </c>
      <c r="H266" s="2426">
        <v>116</v>
      </c>
      <c r="I266" s="3288"/>
      <c r="J266" s="5530" t="s">
        <v>10907</v>
      </c>
    </row>
    <row r="267" spans="1:10" ht="35.450000000000003" customHeight="1">
      <c r="A267" s="11" t="s">
        <v>5284</v>
      </c>
      <c r="B267" s="11" t="s">
        <v>1594</v>
      </c>
      <c r="C267" s="11" t="s">
        <v>2038</v>
      </c>
      <c r="D267" s="11" t="str">
        <f t="shared" si="4"/>
        <v>16-1333 TC Doe</v>
      </c>
      <c r="E267" s="11" t="s">
        <v>632</v>
      </c>
      <c r="F267" s="11">
        <v>185</v>
      </c>
      <c r="G267" s="11">
        <v>142</v>
      </c>
      <c r="H267" s="2426">
        <v>104</v>
      </c>
      <c r="I267" s="3264"/>
      <c r="J267" s="5531" t="s">
        <v>10908</v>
      </c>
    </row>
    <row r="268" spans="1:10" ht="35.450000000000003" customHeight="1">
      <c r="A268" s="11" t="s">
        <v>5716</v>
      </c>
      <c r="B268" s="11" t="s">
        <v>1592</v>
      </c>
      <c r="C268" s="11" t="s">
        <v>2039</v>
      </c>
      <c r="D268" s="11" t="str">
        <f t="shared" si="4"/>
        <v>17-1328 TC Indian Tan</v>
      </c>
      <c r="E268" s="11" t="s">
        <v>632</v>
      </c>
      <c r="F268" s="11">
        <v>173</v>
      </c>
      <c r="G268" s="11">
        <v>133</v>
      </c>
      <c r="H268" s="2426">
        <v>103</v>
      </c>
      <c r="I268" s="3376"/>
      <c r="J268" s="5532" t="s">
        <v>10909</v>
      </c>
    </row>
    <row r="269" spans="1:10" ht="35.450000000000003" customHeight="1">
      <c r="A269" s="11" t="s">
        <v>4900</v>
      </c>
      <c r="B269" s="11" t="s">
        <v>1591</v>
      </c>
      <c r="C269" s="11" t="s">
        <v>2040</v>
      </c>
      <c r="D269" s="11" t="str">
        <f t="shared" si="4"/>
        <v>15-1116 TC Safari</v>
      </c>
      <c r="E269" s="11" t="s">
        <v>632</v>
      </c>
      <c r="F269" s="11">
        <v>186</v>
      </c>
      <c r="G269" s="11">
        <v>170</v>
      </c>
      <c r="H269" s="2426">
        <v>145</v>
      </c>
      <c r="I269" s="3252"/>
      <c r="J269" s="5533" t="s">
        <v>10910</v>
      </c>
    </row>
    <row r="270" spans="1:10" ht="35.450000000000003" customHeight="1">
      <c r="A270" s="11" t="s">
        <v>4916</v>
      </c>
      <c r="B270" s="11" t="s">
        <v>1590</v>
      </c>
      <c r="C270" s="11" t="s">
        <v>2041</v>
      </c>
      <c r="D270" s="11" t="str">
        <f t="shared" si="4"/>
        <v>15-1213 TC Candied Ginger</v>
      </c>
      <c r="E270" s="11" t="s">
        <v>632</v>
      </c>
      <c r="F270" s="11">
        <v>191</v>
      </c>
      <c r="G270" s="11">
        <v>163</v>
      </c>
      <c r="H270" s="2426">
        <v>135</v>
      </c>
      <c r="I270" s="3194"/>
      <c r="J270" s="5534" t="s">
        <v>10911</v>
      </c>
    </row>
    <row r="271" spans="1:10" ht="35.450000000000003" customHeight="1">
      <c r="A271" s="11" t="s">
        <v>4917</v>
      </c>
      <c r="B271" s="11" t="s">
        <v>1589</v>
      </c>
      <c r="C271" s="11" t="s">
        <v>2042</v>
      </c>
      <c r="D271" s="11" t="str">
        <f t="shared" si="4"/>
        <v>15-1214 TC Warm Sand</v>
      </c>
      <c r="E271" s="11" t="s">
        <v>632</v>
      </c>
      <c r="F271" s="11">
        <v>197</v>
      </c>
      <c r="G271" s="11">
        <v>174</v>
      </c>
      <c r="H271" s="2426">
        <v>145</v>
      </c>
      <c r="I271" s="3130"/>
      <c r="J271" s="5535" t="s">
        <v>10912</v>
      </c>
    </row>
    <row r="272" spans="1:10" ht="35.450000000000003" customHeight="1">
      <c r="A272" s="11" t="s">
        <v>7012</v>
      </c>
      <c r="B272" s="11" t="s">
        <v>9379</v>
      </c>
      <c r="C272" s="11" t="s">
        <v>2043</v>
      </c>
      <c r="D272" s="11" t="str">
        <f t="shared" si="4"/>
        <v>15-1218 TC Semolina</v>
      </c>
      <c r="E272" s="11" t="s">
        <v>632</v>
      </c>
      <c r="F272" s="11">
        <v>206</v>
      </c>
      <c r="G272" s="11">
        <v>184</v>
      </c>
      <c r="H272" s="2426">
        <v>153</v>
      </c>
      <c r="I272" s="3037"/>
      <c r="J272" s="5536" t="s">
        <v>10913</v>
      </c>
    </row>
    <row r="273" spans="1:10" ht="35.450000000000003" customHeight="1">
      <c r="A273" s="11" t="s">
        <v>4939</v>
      </c>
      <c r="B273" s="11" t="s">
        <v>1588</v>
      </c>
      <c r="C273" s="11" t="s">
        <v>2044</v>
      </c>
      <c r="D273" s="11" t="str">
        <f t="shared" si="4"/>
        <v>15-1314 TC Cuban Sand</v>
      </c>
      <c r="E273" s="11" t="s">
        <v>632</v>
      </c>
      <c r="F273" s="11">
        <v>193</v>
      </c>
      <c r="G273" s="11">
        <v>166</v>
      </c>
      <c r="H273" s="2426">
        <v>141</v>
      </c>
      <c r="I273" s="3168"/>
      <c r="J273" s="5537" t="s">
        <v>10914</v>
      </c>
    </row>
    <row r="274" spans="1:10" ht="35.450000000000003" customHeight="1">
      <c r="A274" s="11" t="s">
        <v>5269</v>
      </c>
      <c r="B274" s="11" t="s">
        <v>1585</v>
      </c>
      <c r="C274" s="11" t="s">
        <v>2045</v>
      </c>
      <c r="D274" s="11" t="str">
        <f t="shared" si="4"/>
        <v>16-1320 TC Nougat</v>
      </c>
      <c r="E274" s="11" t="s">
        <v>632</v>
      </c>
      <c r="F274" s="11">
        <v>182</v>
      </c>
      <c r="G274" s="11">
        <v>152</v>
      </c>
      <c r="H274" s="2426">
        <v>133</v>
      </c>
      <c r="I274" s="3287"/>
      <c r="J274" s="5538" t="s">
        <v>10915</v>
      </c>
    </row>
    <row r="275" spans="1:10" ht="35.450000000000003" customHeight="1">
      <c r="A275" s="11" t="s">
        <v>5264</v>
      </c>
      <c r="B275" s="11" t="s">
        <v>1586</v>
      </c>
      <c r="C275" s="11" t="s">
        <v>2046</v>
      </c>
      <c r="D275" s="11" t="str">
        <f t="shared" si="4"/>
        <v>16-1310 TC Natural</v>
      </c>
      <c r="E275" s="11" t="s">
        <v>632</v>
      </c>
      <c r="F275" s="11">
        <v>170</v>
      </c>
      <c r="G275" s="11">
        <v>144</v>
      </c>
      <c r="H275" s="2426">
        <v>125</v>
      </c>
      <c r="I275" s="2464"/>
      <c r="J275" s="5539" t="s">
        <v>10586</v>
      </c>
    </row>
    <row r="276" spans="1:10" ht="35.450000000000003" customHeight="1">
      <c r="A276" s="11" t="s">
        <v>5250</v>
      </c>
      <c r="B276" s="11" t="s">
        <v>1587</v>
      </c>
      <c r="C276" s="11" t="s">
        <v>2047</v>
      </c>
      <c r="D276" s="11" t="str">
        <f t="shared" si="4"/>
        <v>16-1212 TC Nomad</v>
      </c>
      <c r="E276" s="11" t="s">
        <v>632</v>
      </c>
      <c r="F276" s="11">
        <v>180</v>
      </c>
      <c r="G276" s="11">
        <v>159</v>
      </c>
      <c r="H276" s="2426">
        <v>137</v>
      </c>
      <c r="I276" s="2483"/>
      <c r="J276" s="5540" t="s">
        <v>10603</v>
      </c>
    </row>
    <row r="277" spans="1:10" ht="35.450000000000003" customHeight="1">
      <c r="A277" s="11" t="s">
        <v>4265</v>
      </c>
      <c r="B277" s="11" t="s">
        <v>1584</v>
      </c>
      <c r="C277" s="11" t="s">
        <v>2048</v>
      </c>
      <c r="D277" s="11" t="str">
        <f t="shared" si="4"/>
        <v>13-0513 TC Frozen Dew</v>
      </c>
      <c r="E277" s="11" t="s">
        <v>632</v>
      </c>
      <c r="F277" s="11">
        <v>216</v>
      </c>
      <c r="G277" s="11">
        <v>207</v>
      </c>
      <c r="H277" s="2426">
        <v>178</v>
      </c>
      <c r="I277" s="2437"/>
      <c r="J277" s="5541" t="s">
        <v>10525</v>
      </c>
    </row>
    <row r="278" spans="1:10" ht="35.450000000000003" customHeight="1">
      <c r="A278" s="11" t="s">
        <v>4341</v>
      </c>
      <c r="B278" s="11" t="s">
        <v>1583</v>
      </c>
      <c r="C278" s="11" t="s">
        <v>2049</v>
      </c>
      <c r="D278" s="11" t="str">
        <f t="shared" si="4"/>
        <v>13-1008 TC Bleached Sand</v>
      </c>
      <c r="E278" s="11" t="s">
        <v>632</v>
      </c>
      <c r="F278" s="11">
        <v>218</v>
      </c>
      <c r="G278" s="11">
        <v>204</v>
      </c>
      <c r="H278" s="2426">
        <v>180</v>
      </c>
      <c r="I278" s="2475"/>
      <c r="J278" s="5542" t="s">
        <v>10596</v>
      </c>
    </row>
    <row r="279" spans="1:10" ht="35.450000000000003" customHeight="1">
      <c r="A279" s="11" t="s">
        <v>4608</v>
      </c>
      <c r="B279" s="11" t="s">
        <v>1582</v>
      </c>
      <c r="C279" s="11" t="s">
        <v>2050</v>
      </c>
      <c r="D279" s="11" t="str">
        <f t="shared" si="4"/>
        <v>14-1112 TC Pebble</v>
      </c>
      <c r="E279" s="11" t="s">
        <v>632</v>
      </c>
      <c r="F279" s="11">
        <v>202</v>
      </c>
      <c r="G279" s="11">
        <v>182</v>
      </c>
      <c r="H279" s="2426">
        <v>152</v>
      </c>
      <c r="I279" s="3078"/>
      <c r="J279" s="5543" t="s">
        <v>10916</v>
      </c>
    </row>
    <row r="280" spans="1:10" ht="35.450000000000003" customHeight="1">
      <c r="A280" s="11" t="s">
        <v>5215</v>
      </c>
      <c r="B280" s="11" t="s">
        <v>466</v>
      </c>
      <c r="C280" s="11" t="s">
        <v>2051</v>
      </c>
      <c r="D280" s="11" t="str">
        <f t="shared" si="4"/>
        <v>16-0924 TC Croissant</v>
      </c>
      <c r="E280" s="11" t="s">
        <v>632</v>
      </c>
      <c r="F280" s="11">
        <v>196</v>
      </c>
      <c r="G280" s="11">
        <v>171</v>
      </c>
      <c r="H280" s="2426">
        <v>134</v>
      </c>
      <c r="I280" s="3139"/>
      <c r="J280" s="5544" t="s">
        <v>10917</v>
      </c>
    </row>
    <row r="281" spans="1:10" ht="35.450000000000003" customHeight="1">
      <c r="A281" s="11" t="s">
        <v>7013</v>
      </c>
      <c r="B281" s="11" t="s">
        <v>9381</v>
      </c>
      <c r="C281" s="11" t="s">
        <v>2052</v>
      </c>
      <c r="D281" s="11" t="str">
        <f t="shared" si="4"/>
        <v>16-0920 TC Curds &amp; Whey</v>
      </c>
      <c r="E281" s="11" t="s">
        <v>632</v>
      </c>
      <c r="F281" s="11">
        <v>188</v>
      </c>
      <c r="G281" s="11">
        <v>164</v>
      </c>
      <c r="H281" s="2426">
        <v>131</v>
      </c>
      <c r="I281" s="3230"/>
      <c r="J281" s="5545" t="s">
        <v>10918</v>
      </c>
    </row>
    <row r="282" spans="1:10" ht="35.450000000000003" customHeight="1">
      <c r="A282" s="11" t="s">
        <v>5228</v>
      </c>
      <c r="B282" s="11" t="s">
        <v>1581</v>
      </c>
      <c r="C282" s="11" t="s">
        <v>2053</v>
      </c>
      <c r="D282" s="11" t="str">
        <f t="shared" si="4"/>
        <v>16-1010 TC Incense</v>
      </c>
      <c r="E282" s="11" t="s">
        <v>632</v>
      </c>
      <c r="F282" s="11">
        <v>175</v>
      </c>
      <c r="G282" s="11">
        <v>154</v>
      </c>
      <c r="H282" s="2426">
        <v>126</v>
      </c>
      <c r="I282" s="3356"/>
      <c r="J282" s="5546" t="s">
        <v>10919</v>
      </c>
    </row>
    <row r="283" spans="1:10" ht="35.450000000000003" customHeight="1">
      <c r="A283" s="11" t="s">
        <v>5265</v>
      </c>
      <c r="B283" s="11" t="s">
        <v>1580</v>
      </c>
      <c r="C283" s="11" t="s">
        <v>2054</v>
      </c>
      <c r="D283" s="11" t="str">
        <f t="shared" si="4"/>
        <v>16-1315 TC Cornstalk</v>
      </c>
      <c r="E283" s="11" t="s">
        <v>632</v>
      </c>
      <c r="F283" s="11">
        <v>169</v>
      </c>
      <c r="G283" s="11">
        <v>148</v>
      </c>
      <c r="H283" s="2426">
        <v>122</v>
      </c>
      <c r="I283" s="3409"/>
      <c r="J283" s="5547" t="s">
        <v>10920</v>
      </c>
    </row>
    <row r="284" spans="1:10" ht="35.450000000000003" customHeight="1">
      <c r="A284" s="11" t="s">
        <v>7014</v>
      </c>
      <c r="B284" s="11" t="s">
        <v>9375</v>
      </c>
      <c r="C284" s="11" t="s">
        <v>2055</v>
      </c>
      <c r="D284" s="11" t="str">
        <f t="shared" si="4"/>
        <v>15-1114 TC Travertine</v>
      </c>
      <c r="E284" s="11" t="s">
        <v>632</v>
      </c>
      <c r="F284" s="11">
        <v>174</v>
      </c>
      <c r="G284" s="11">
        <v>153</v>
      </c>
      <c r="H284" s="2426">
        <v>125</v>
      </c>
      <c r="I284" s="2510"/>
      <c r="J284" s="5548" t="s">
        <v>10631</v>
      </c>
    </row>
    <row r="285" spans="1:10" ht="35.450000000000003" customHeight="1">
      <c r="A285" s="11" t="s">
        <v>5712</v>
      </c>
      <c r="B285" s="11" t="s">
        <v>1579</v>
      </c>
      <c r="C285" s="11" t="s">
        <v>2056</v>
      </c>
      <c r="D285" s="11" t="str">
        <f t="shared" si="4"/>
        <v>17-1320 TC Tannin</v>
      </c>
      <c r="E285" s="11" t="s">
        <v>632</v>
      </c>
      <c r="F285" s="11">
        <v>166</v>
      </c>
      <c r="G285" s="11">
        <v>138</v>
      </c>
      <c r="H285" s="2426">
        <v>109</v>
      </c>
      <c r="I285" s="2465"/>
      <c r="J285" s="5549" t="s">
        <v>10587</v>
      </c>
    </row>
    <row r="286" spans="1:10" ht="35.450000000000003" customHeight="1">
      <c r="A286" s="11" t="s">
        <v>4553</v>
      </c>
      <c r="B286" s="11" t="s">
        <v>1578</v>
      </c>
      <c r="C286" s="11" t="s">
        <v>2057</v>
      </c>
      <c r="D286" s="11" t="str">
        <f t="shared" si="4"/>
        <v>14-0615 TC Green Haze</v>
      </c>
      <c r="E286" s="11" t="s">
        <v>632</v>
      </c>
      <c r="F286" s="11">
        <v>202</v>
      </c>
      <c r="G286" s="11">
        <v>196</v>
      </c>
      <c r="H286" s="2426">
        <v>164</v>
      </c>
      <c r="I286" s="3076"/>
      <c r="J286" s="5550" t="s">
        <v>10921</v>
      </c>
    </row>
    <row r="287" spans="1:10" ht="35.450000000000003" customHeight="1">
      <c r="A287" s="11" t="s">
        <v>4921</v>
      </c>
      <c r="B287" s="11" t="s">
        <v>1577</v>
      </c>
      <c r="C287" s="11" t="s">
        <v>2058</v>
      </c>
      <c r="D287" s="11" t="str">
        <f t="shared" si="4"/>
        <v>15-1217 TC Mojave Desert</v>
      </c>
      <c r="E287" s="11" t="s">
        <v>632</v>
      </c>
      <c r="F287" s="11">
        <v>199</v>
      </c>
      <c r="G287" s="11">
        <v>181</v>
      </c>
      <c r="H287" s="2426">
        <v>149</v>
      </c>
      <c r="I287" s="3106"/>
      <c r="J287" s="5551" t="s">
        <v>10922</v>
      </c>
    </row>
    <row r="288" spans="1:10" ht="35.450000000000003" customHeight="1">
      <c r="A288" s="11" t="s">
        <v>4902</v>
      </c>
      <c r="B288" s="11" t="s">
        <v>7418</v>
      </c>
      <c r="C288" s="11" t="s">
        <v>2059</v>
      </c>
      <c r="D288" s="11" t="str">
        <f t="shared" si="4"/>
        <v>15-1119 TC Taos Taupe</v>
      </c>
      <c r="E288" s="11" t="s">
        <v>632</v>
      </c>
      <c r="F288" s="11">
        <v>191</v>
      </c>
      <c r="G288" s="11">
        <v>167</v>
      </c>
      <c r="H288" s="2426">
        <v>127</v>
      </c>
      <c r="I288" s="3192"/>
      <c r="J288" s="5552" t="s">
        <v>10923</v>
      </c>
    </row>
    <row r="289" spans="1:10" ht="35.450000000000003" customHeight="1">
      <c r="A289" s="11" t="s">
        <v>5271</v>
      </c>
      <c r="B289" s="11" t="s">
        <v>1576</v>
      </c>
      <c r="C289" s="11" t="s">
        <v>2060</v>
      </c>
      <c r="D289" s="11" t="str">
        <f t="shared" si="4"/>
        <v>16-1324 TC Lark</v>
      </c>
      <c r="E289" s="11" t="s">
        <v>632</v>
      </c>
      <c r="F289" s="11">
        <v>184</v>
      </c>
      <c r="G289" s="11">
        <v>155</v>
      </c>
      <c r="H289" s="2426">
        <v>114</v>
      </c>
      <c r="I289" s="3273"/>
      <c r="J289" s="5553" t="s">
        <v>10924</v>
      </c>
    </row>
    <row r="290" spans="1:10" ht="35.450000000000003" customHeight="1">
      <c r="A290" s="11" t="s">
        <v>5673</v>
      </c>
      <c r="B290" s="11" t="s">
        <v>1574</v>
      </c>
      <c r="C290" s="11" t="s">
        <v>2061</v>
      </c>
      <c r="D290" s="11" t="str">
        <f t="shared" si="4"/>
        <v>17-1022 TC Kelp</v>
      </c>
      <c r="E290" s="11" t="s">
        <v>632</v>
      </c>
      <c r="F290" s="11">
        <v>152</v>
      </c>
      <c r="G290" s="11">
        <v>132</v>
      </c>
      <c r="H290" s="2426">
        <v>103</v>
      </c>
      <c r="I290" s="3585"/>
      <c r="J290" s="5554" t="s">
        <v>10925</v>
      </c>
    </row>
    <row r="291" spans="1:10" ht="35.450000000000003" customHeight="1">
      <c r="A291" s="11" t="s">
        <v>5674</v>
      </c>
      <c r="B291" s="11" t="s">
        <v>1573</v>
      </c>
      <c r="C291" s="11" t="s">
        <v>2062</v>
      </c>
      <c r="D291" s="11" t="str">
        <f t="shared" si="4"/>
        <v>17-1028 TC Antique Bronze</v>
      </c>
      <c r="E291" s="11" t="s">
        <v>632</v>
      </c>
      <c r="F291" s="11">
        <v>144</v>
      </c>
      <c r="G291" s="11">
        <v>121</v>
      </c>
      <c r="H291" s="2426">
        <v>84</v>
      </c>
      <c r="I291" s="2470"/>
      <c r="J291" s="5555" t="s">
        <v>10592</v>
      </c>
    </row>
    <row r="292" spans="1:10" ht="35.450000000000003" customHeight="1">
      <c r="A292" s="11" t="s">
        <v>7015</v>
      </c>
      <c r="B292" s="11" t="s">
        <v>9377</v>
      </c>
      <c r="C292" s="11" t="s">
        <v>2063</v>
      </c>
      <c r="D292" s="11" t="str">
        <f t="shared" si="4"/>
        <v>16-1120 TC Starfish</v>
      </c>
      <c r="E292" s="11" t="s">
        <v>632</v>
      </c>
      <c r="F292" s="11">
        <v>176</v>
      </c>
      <c r="G292" s="11">
        <v>154</v>
      </c>
      <c r="H292" s="2426">
        <v>119</v>
      </c>
      <c r="I292" s="3344"/>
      <c r="J292" s="5556" t="s">
        <v>10926</v>
      </c>
    </row>
    <row r="293" spans="1:10" ht="35.450000000000003" customHeight="1">
      <c r="A293" s="11" t="s">
        <v>5667</v>
      </c>
      <c r="B293" s="11" t="s">
        <v>1575</v>
      </c>
      <c r="C293" s="11" t="s">
        <v>2064</v>
      </c>
      <c r="D293" s="11" t="str">
        <f t="shared" si="4"/>
        <v>17-0935 TC Dull Gold</v>
      </c>
      <c r="E293" s="11" t="s">
        <v>632</v>
      </c>
      <c r="F293" s="11">
        <v>138</v>
      </c>
      <c r="G293" s="11">
        <v>111</v>
      </c>
      <c r="H293" s="2426">
        <v>72</v>
      </c>
      <c r="I293" s="3702"/>
      <c r="J293" s="5557" t="s">
        <v>10927</v>
      </c>
    </row>
    <row r="294" spans="1:10" ht="35.450000000000003" customHeight="1">
      <c r="A294" s="11" t="s">
        <v>5695</v>
      </c>
      <c r="B294" s="11" t="s">
        <v>1571</v>
      </c>
      <c r="C294" s="11" t="s">
        <v>2065</v>
      </c>
      <c r="D294" s="11" t="str">
        <f t="shared" si="4"/>
        <v>17-1134 TC Brown Sugar</v>
      </c>
      <c r="E294" s="11" t="s">
        <v>632</v>
      </c>
      <c r="F294" s="11">
        <v>161</v>
      </c>
      <c r="G294" s="11">
        <v>114</v>
      </c>
      <c r="H294" s="2426">
        <v>73</v>
      </c>
      <c r="I294" s="3497"/>
      <c r="J294" s="5558" t="s">
        <v>10928</v>
      </c>
    </row>
    <row r="295" spans="1:10" ht="35.450000000000003" customHeight="1">
      <c r="A295" s="11" t="s">
        <v>5677</v>
      </c>
      <c r="B295" s="11" t="s">
        <v>1572</v>
      </c>
      <c r="C295" s="11" t="s">
        <v>2066</v>
      </c>
      <c r="D295" s="11" t="str">
        <f t="shared" si="4"/>
        <v>17-1044 TC Chipmunk</v>
      </c>
      <c r="E295" s="11" t="s">
        <v>632</v>
      </c>
      <c r="F295" s="11">
        <v>151</v>
      </c>
      <c r="G295" s="11">
        <v>111</v>
      </c>
      <c r="H295" s="2426">
        <v>76</v>
      </c>
      <c r="I295" s="3597"/>
      <c r="J295" s="5559" t="s">
        <v>10929</v>
      </c>
    </row>
    <row r="296" spans="1:10" ht="35.450000000000003" customHeight="1">
      <c r="A296" s="11" t="s">
        <v>5715</v>
      </c>
      <c r="B296" s="11" t="s">
        <v>1570</v>
      </c>
      <c r="C296" s="11" t="s">
        <v>2067</v>
      </c>
      <c r="D296" s="11" t="str">
        <f t="shared" si="4"/>
        <v>17-1327 TC Tobacco Brown</v>
      </c>
      <c r="E296" s="11" t="s">
        <v>632</v>
      </c>
      <c r="F296" s="11">
        <v>154</v>
      </c>
      <c r="G296" s="11">
        <v>115</v>
      </c>
      <c r="H296" s="2426">
        <v>82</v>
      </c>
      <c r="I296" s="3564"/>
      <c r="J296" s="5560" t="s">
        <v>10930</v>
      </c>
    </row>
    <row r="297" spans="1:10" ht="35.450000000000003" customHeight="1">
      <c r="A297" s="11" t="s">
        <v>7016</v>
      </c>
      <c r="B297" s="11" t="s">
        <v>9385</v>
      </c>
      <c r="C297" s="11" t="s">
        <v>2068</v>
      </c>
      <c r="D297" s="11" t="str">
        <f t="shared" si="4"/>
        <v>18-1029 TC Toasted Coconut</v>
      </c>
      <c r="E297" s="11" t="s">
        <v>632</v>
      </c>
      <c r="F297" s="11">
        <v>139</v>
      </c>
      <c r="G297" s="11">
        <v>106</v>
      </c>
      <c r="H297" s="2426">
        <v>79</v>
      </c>
      <c r="I297" s="2511"/>
      <c r="J297" s="5561" t="s">
        <v>10632</v>
      </c>
    </row>
    <row r="298" spans="1:10" ht="35.450000000000003" customHeight="1">
      <c r="A298" s="11" t="s">
        <v>6121</v>
      </c>
      <c r="B298" s="11" t="s">
        <v>1569</v>
      </c>
      <c r="C298" s="11" t="s">
        <v>2069</v>
      </c>
      <c r="D298" s="11" t="str">
        <f t="shared" si="4"/>
        <v>18-1027 TC Bison</v>
      </c>
      <c r="E298" s="11" t="s">
        <v>632</v>
      </c>
      <c r="F298" s="11">
        <v>110</v>
      </c>
      <c r="G298" s="11">
        <v>79</v>
      </c>
      <c r="H298" s="2426">
        <v>58</v>
      </c>
      <c r="I298" s="3927"/>
      <c r="J298" s="5562" t="s">
        <v>10931</v>
      </c>
    </row>
    <row r="299" spans="1:10" ht="35.450000000000003" customHeight="1">
      <c r="A299" s="11" t="s">
        <v>6125</v>
      </c>
      <c r="B299" s="11" t="s">
        <v>1566</v>
      </c>
      <c r="C299" s="11" t="s">
        <v>2070</v>
      </c>
      <c r="D299" s="11" t="str">
        <f t="shared" si="4"/>
        <v>18-1048 TC Monk's Robe</v>
      </c>
      <c r="E299" s="11" t="s">
        <v>632</v>
      </c>
      <c r="F299" s="11">
        <v>112</v>
      </c>
      <c r="G299" s="11">
        <v>72</v>
      </c>
      <c r="H299" s="2426">
        <v>34</v>
      </c>
      <c r="I299" s="3911"/>
      <c r="J299" s="5563" t="s">
        <v>10932</v>
      </c>
    </row>
    <row r="300" spans="1:10" ht="35.450000000000003" customHeight="1">
      <c r="A300" s="11" t="s">
        <v>6124</v>
      </c>
      <c r="B300" s="11" t="s">
        <v>1567</v>
      </c>
      <c r="C300" s="11" t="s">
        <v>2071</v>
      </c>
      <c r="D300" s="11" t="str">
        <f t="shared" si="4"/>
        <v>18-1033 TC Dachshund</v>
      </c>
      <c r="E300" s="11" t="s">
        <v>632</v>
      </c>
      <c r="F300" s="11">
        <v>112</v>
      </c>
      <c r="G300" s="11">
        <v>79</v>
      </c>
      <c r="H300" s="2426">
        <v>55</v>
      </c>
      <c r="I300" s="3910"/>
      <c r="J300" s="5564" t="s">
        <v>10933</v>
      </c>
    </row>
    <row r="301" spans="1:10" ht="35.450000000000003" customHeight="1">
      <c r="A301" s="11" t="s">
        <v>6123</v>
      </c>
      <c r="B301" s="11" t="s">
        <v>1568</v>
      </c>
      <c r="C301" s="11" t="s">
        <v>2072</v>
      </c>
      <c r="D301" s="11" t="str">
        <f t="shared" si="4"/>
        <v>18-1031 TC Toffee</v>
      </c>
      <c r="E301" s="11" t="s">
        <v>632</v>
      </c>
      <c r="F301" s="11">
        <v>117</v>
      </c>
      <c r="G301" s="11">
        <v>81</v>
      </c>
      <c r="H301" s="2426">
        <v>57</v>
      </c>
      <c r="I301" s="3874"/>
      <c r="J301" s="5565" t="s">
        <v>10934</v>
      </c>
    </row>
    <row r="302" spans="1:10" ht="35.450000000000003" customHeight="1">
      <c r="A302" s="11" t="s">
        <v>6130</v>
      </c>
      <c r="B302" s="11" t="s">
        <v>1564</v>
      </c>
      <c r="C302" s="11" t="s">
        <v>2073</v>
      </c>
      <c r="D302" s="11" t="str">
        <f t="shared" si="4"/>
        <v>18-1130 TC Aztec</v>
      </c>
      <c r="E302" s="11" t="s">
        <v>632</v>
      </c>
      <c r="F302" s="11">
        <v>122</v>
      </c>
      <c r="G302" s="11">
        <v>87</v>
      </c>
      <c r="H302" s="2426">
        <v>71</v>
      </c>
      <c r="I302" s="3832"/>
      <c r="J302" s="5566" t="s">
        <v>10935</v>
      </c>
    </row>
    <row r="303" spans="1:10" ht="35.450000000000003" customHeight="1">
      <c r="A303" s="11" t="s">
        <v>6136</v>
      </c>
      <c r="B303" s="11" t="s">
        <v>1563</v>
      </c>
      <c r="C303" s="11" t="s">
        <v>2074</v>
      </c>
      <c r="D303" s="11" t="str">
        <f t="shared" si="4"/>
        <v>18-1222 TC Cocoa Brown</v>
      </c>
      <c r="E303" s="11" t="s">
        <v>632</v>
      </c>
      <c r="F303" s="11">
        <v>108</v>
      </c>
      <c r="G303" s="11">
        <v>80</v>
      </c>
      <c r="H303" s="2426">
        <v>67</v>
      </c>
      <c r="I303" s="3944"/>
      <c r="J303" s="5567" t="s">
        <v>10936</v>
      </c>
    </row>
    <row r="304" spans="1:10" ht="35.450000000000003" customHeight="1">
      <c r="A304" s="11" t="s">
        <v>6128</v>
      </c>
      <c r="B304" s="11" t="s">
        <v>1565</v>
      </c>
      <c r="C304" s="11" t="s">
        <v>2075</v>
      </c>
      <c r="D304" s="11" t="str">
        <f t="shared" si="4"/>
        <v>18-1124 TC Partridge</v>
      </c>
      <c r="E304" s="11" t="s">
        <v>632</v>
      </c>
      <c r="F304" s="11">
        <v>114</v>
      </c>
      <c r="G304" s="11">
        <v>84</v>
      </c>
      <c r="H304" s="2426">
        <v>64</v>
      </c>
      <c r="I304" s="3897"/>
      <c r="J304" s="5568" t="s">
        <v>10937</v>
      </c>
    </row>
    <row r="305" spans="1:10" ht="35.450000000000003" customHeight="1">
      <c r="A305" s="11" t="s">
        <v>6617</v>
      </c>
      <c r="B305" s="11" t="s">
        <v>1561</v>
      </c>
      <c r="C305" s="11" t="s">
        <v>2076</v>
      </c>
      <c r="D305" s="11" t="str">
        <f t="shared" si="4"/>
        <v>19-1230 TC Friar Brown</v>
      </c>
      <c r="E305" s="11" t="s">
        <v>632</v>
      </c>
      <c r="F305" s="11">
        <v>110</v>
      </c>
      <c r="G305" s="11">
        <v>73</v>
      </c>
      <c r="H305" s="2426">
        <v>58</v>
      </c>
      <c r="I305" s="3929"/>
      <c r="J305" s="5569" t="s">
        <v>10938</v>
      </c>
    </row>
    <row r="306" spans="1:10" ht="35.450000000000003" customHeight="1">
      <c r="A306" s="11" t="s">
        <v>6611</v>
      </c>
      <c r="B306" s="11" t="s">
        <v>1562</v>
      </c>
      <c r="C306" s="11" t="s">
        <v>2077</v>
      </c>
      <c r="D306" s="11" t="str">
        <f t="shared" si="4"/>
        <v>19-1217 TC Mustang</v>
      </c>
      <c r="E306" s="11" t="s">
        <v>632</v>
      </c>
      <c r="F306" s="11">
        <v>104</v>
      </c>
      <c r="G306" s="11">
        <v>75</v>
      </c>
      <c r="H306" s="2426">
        <v>64</v>
      </c>
      <c r="I306" s="3978"/>
      <c r="J306" s="5570" t="s">
        <v>10939</v>
      </c>
    </row>
    <row r="307" spans="1:10" ht="35.450000000000003" customHeight="1">
      <c r="A307" s="11" t="s">
        <v>6609</v>
      </c>
      <c r="B307" s="11" t="s">
        <v>683</v>
      </c>
      <c r="C307" s="11" t="s">
        <v>2078</v>
      </c>
      <c r="D307" s="11" t="str">
        <f t="shared" si="4"/>
        <v>19-1121 TC Pinecone</v>
      </c>
      <c r="E307" s="11" t="s">
        <v>632</v>
      </c>
      <c r="F307" s="11">
        <v>97</v>
      </c>
      <c r="G307" s="11">
        <v>71</v>
      </c>
      <c r="H307" s="2426">
        <v>59</v>
      </c>
      <c r="I307" s="4036"/>
      <c r="J307" s="5571" t="s">
        <v>10940</v>
      </c>
    </row>
    <row r="308" spans="1:10" ht="35.450000000000003" customHeight="1">
      <c r="A308" s="11" t="s">
        <v>6612</v>
      </c>
      <c r="B308" s="11" t="s">
        <v>7437</v>
      </c>
      <c r="C308" s="11" t="s">
        <v>2079</v>
      </c>
      <c r="D308" s="11" t="str">
        <f t="shared" si="4"/>
        <v>19-1218 TC Potting Soil</v>
      </c>
      <c r="E308" s="11" t="s">
        <v>632</v>
      </c>
      <c r="F308" s="11">
        <v>84</v>
      </c>
      <c r="G308" s="11">
        <v>57</v>
      </c>
      <c r="H308" s="2426">
        <v>45</v>
      </c>
      <c r="I308" s="4136"/>
      <c r="J308" s="5572" t="s">
        <v>10941</v>
      </c>
    </row>
    <row r="309" spans="1:10" ht="35.450000000000003" customHeight="1">
      <c r="A309" s="11" t="s">
        <v>6120</v>
      </c>
      <c r="B309" s="11" t="s">
        <v>1557</v>
      </c>
      <c r="C309" s="11" t="s">
        <v>2080</v>
      </c>
      <c r="D309" s="11" t="str">
        <f t="shared" si="4"/>
        <v>18-1022 TC Ermine</v>
      </c>
      <c r="E309" s="11" t="s">
        <v>632</v>
      </c>
      <c r="F309" s="11">
        <v>131</v>
      </c>
      <c r="G309" s="11">
        <v>107</v>
      </c>
      <c r="H309" s="2426">
        <v>79</v>
      </c>
      <c r="I309" s="3756"/>
      <c r="J309" s="5573" t="s">
        <v>10942</v>
      </c>
    </row>
    <row r="310" spans="1:10" ht="35.450000000000003" customHeight="1">
      <c r="A310" s="11" t="s">
        <v>6119</v>
      </c>
      <c r="B310" s="11" t="s">
        <v>1558</v>
      </c>
      <c r="C310" s="11" t="s">
        <v>2081</v>
      </c>
      <c r="D310" s="11" t="str">
        <f t="shared" si="4"/>
        <v>18-1018 TC Otter</v>
      </c>
      <c r="E310" s="11" t="s">
        <v>632</v>
      </c>
      <c r="F310" s="11">
        <v>127</v>
      </c>
      <c r="G310" s="11">
        <v>103</v>
      </c>
      <c r="H310" s="2426">
        <v>79</v>
      </c>
      <c r="I310" s="3797"/>
      <c r="J310" s="5574" t="s">
        <v>10943</v>
      </c>
    </row>
    <row r="311" spans="1:10" ht="35.450000000000003" customHeight="1">
      <c r="A311" s="11" t="s">
        <v>7017</v>
      </c>
      <c r="B311" s="11" t="s">
        <v>9383</v>
      </c>
      <c r="C311" s="11" t="s">
        <v>2082</v>
      </c>
      <c r="D311" s="11" t="str">
        <f t="shared" si="4"/>
        <v>17-1038 TC Tiger's Eye</v>
      </c>
      <c r="E311" s="11" t="s">
        <v>632</v>
      </c>
      <c r="F311" s="11">
        <v>151</v>
      </c>
      <c r="G311" s="11">
        <v>124</v>
      </c>
      <c r="H311" s="2426">
        <v>97</v>
      </c>
      <c r="I311" s="3595"/>
      <c r="J311" s="5575" t="s">
        <v>10944</v>
      </c>
    </row>
    <row r="312" spans="1:10" ht="35.450000000000003" customHeight="1">
      <c r="A312" s="11" t="s">
        <v>6102</v>
      </c>
      <c r="B312" s="11" t="s">
        <v>1560</v>
      </c>
      <c r="C312" s="11" t="s">
        <v>2083</v>
      </c>
      <c r="D312" s="11" t="str">
        <f t="shared" si="4"/>
        <v>18-0920 TC Kangaroo</v>
      </c>
      <c r="E312" s="11" t="s">
        <v>632</v>
      </c>
      <c r="F312" s="11">
        <v>114</v>
      </c>
      <c r="G312" s="11">
        <v>94</v>
      </c>
      <c r="H312" s="2426">
        <v>67</v>
      </c>
      <c r="I312" s="3895"/>
      <c r="J312" s="5576" t="s">
        <v>10945</v>
      </c>
    </row>
    <row r="313" spans="1:10" ht="35.450000000000003" customHeight="1">
      <c r="A313" s="11" t="s">
        <v>6104</v>
      </c>
      <c r="B313" s="11" t="s">
        <v>1559</v>
      </c>
      <c r="C313" s="11" t="s">
        <v>2084</v>
      </c>
      <c r="D313" s="11" t="str">
        <f t="shared" si="4"/>
        <v>18-0928 TC Sepia</v>
      </c>
      <c r="E313" s="11" t="s">
        <v>632</v>
      </c>
      <c r="F313" s="11">
        <v>107</v>
      </c>
      <c r="G313" s="11">
        <v>84</v>
      </c>
      <c r="H313" s="2426">
        <v>62</v>
      </c>
      <c r="I313" s="3952"/>
      <c r="J313" s="5577" t="s">
        <v>10946</v>
      </c>
    </row>
    <row r="314" spans="1:10" ht="35.450000000000003" customHeight="1">
      <c r="A314" s="11" t="s">
        <v>6105</v>
      </c>
      <c r="B314" s="11" t="s">
        <v>7443</v>
      </c>
      <c r="C314" s="11" t="s">
        <v>2085</v>
      </c>
      <c r="D314" s="11" t="str">
        <f t="shared" si="4"/>
        <v>18-0930 TC Coffee Liqueúr</v>
      </c>
      <c r="E314" s="11" t="s">
        <v>632</v>
      </c>
      <c r="F314" s="11">
        <v>106</v>
      </c>
      <c r="G314" s="11">
        <v>81</v>
      </c>
      <c r="H314" s="2426">
        <v>59</v>
      </c>
      <c r="I314" s="3959"/>
      <c r="J314" s="5578" t="s">
        <v>10947</v>
      </c>
    </row>
    <row r="315" spans="1:10" ht="35.450000000000003" customHeight="1">
      <c r="A315" s="11" t="s">
        <v>6593</v>
      </c>
      <c r="B315" s="11" t="s">
        <v>1555</v>
      </c>
      <c r="C315" s="11" t="s">
        <v>2086</v>
      </c>
      <c r="D315" s="11" t="str">
        <f t="shared" si="4"/>
        <v>19-0815 TC Desert Palm</v>
      </c>
      <c r="E315" s="11" t="s">
        <v>632</v>
      </c>
      <c r="F315" s="11">
        <v>90</v>
      </c>
      <c r="G315" s="11">
        <v>70</v>
      </c>
      <c r="H315" s="2426">
        <v>50</v>
      </c>
      <c r="I315" s="4090"/>
      <c r="J315" s="5579" t="s">
        <v>10948</v>
      </c>
    </row>
    <row r="316" spans="1:10" ht="35.450000000000003" customHeight="1">
      <c r="A316" s="11" t="s">
        <v>6584</v>
      </c>
      <c r="B316" s="11" t="s">
        <v>1556</v>
      </c>
      <c r="C316" s="11" t="s">
        <v>2087</v>
      </c>
      <c r="D316" s="11" t="str">
        <f t="shared" si="4"/>
        <v>19-0617 TC Teak</v>
      </c>
      <c r="E316" s="11" t="s">
        <v>632</v>
      </c>
      <c r="F316" s="11">
        <v>101</v>
      </c>
      <c r="G316" s="11">
        <v>83</v>
      </c>
      <c r="H316" s="2426">
        <v>65</v>
      </c>
      <c r="I316" s="4004"/>
      <c r="J316" s="5580" t="s">
        <v>10949</v>
      </c>
    </row>
    <row r="317" spans="1:10" ht="35.450000000000003" customHeight="1">
      <c r="A317" s="11" t="s">
        <v>6116</v>
      </c>
      <c r="B317" s="11" t="s">
        <v>1554</v>
      </c>
      <c r="C317" s="11" t="s">
        <v>2088</v>
      </c>
      <c r="D317" s="11" t="str">
        <f t="shared" si="4"/>
        <v>18-1015 TC Shitake</v>
      </c>
      <c r="E317" s="11" t="s">
        <v>632</v>
      </c>
      <c r="F317" s="11">
        <v>115</v>
      </c>
      <c r="G317" s="11">
        <v>98</v>
      </c>
      <c r="H317" s="2426">
        <v>83</v>
      </c>
      <c r="I317" s="3890"/>
      <c r="J317" s="5581" t="s">
        <v>10950</v>
      </c>
    </row>
    <row r="318" spans="1:10" ht="35.450000000000003" customHeight="1">
      <c r="A318" s="11" t="s">
        <v>6118</v>
      </c>
      <c r="B318" s="11" t="s">
        <v>1553</v>
      </c>
      <c r="C318" s="11" t="s">
        <v>2089</v>
      </c>
      <c r="D318" s="11" t="str">
        <f t="shared" si="4"/>
        <v>18-1016 TC Cub</v>
      </c>
      <c r="E318" s="11" t="s">
        <v>632</v>
      </c>
      <c r="F318" s="11">
        <v>110</v>
      </c>
      <c r="G318" s="11">
        <v>92</v>
      </c>
      <c r="H318" s="2426">
        <v>75</v>
      </c>
      <c r="I318" s="3926"/>
      <c r="J318" s="5582" t="s">
        <v>10951</v>
      </c>
    </row>
    <row r="319" spans="1:10" ht="35.450000000000003" customHeight="1">
      <c r="A319" s="11" t="s">
        <v>7018</v>
      </c>
      <c r="B319" s="11" t="s">
        <v>9373</v>
      </c>
      <c r="C319" s="11" t="s">
        <v>2090</v>
      </c>
      <c r="D319" s="11" t="str">
        <f t="shared" si="4"/>
        <v>18-1017 TC Caribou</v>
      </c>
      <c r="E319" s="11" t="s">
        <v>632</v>
      </c>
      <c r="F319" s="11">
        <v>129</v>
      </c>
      <c r="G319" s="11">
        <v>109</v>
      </c>
      <c r="H319" s="2426">
        <v>94</v>
      </c>
      <c r="I319" s="3777"/>
      <c r="J319" s="5583" t="s">
        <v>10952</v>
      </c>
    </row>
    <row r="320" spans="1:10" ht="35.450000000000003" customHeight="1">
      <c r="A320" s="11" t="s">
        <v>6607</v>
      </c>
      <c r="B320" s="11" t="s">
        <v>1549</v>
      </c>
      <c r="C320" s="11" t="s">
        <v>2091</v>
      </c>
      <c r="D320" s="11" t="str">
        <f t="shared" si="4"/>
        <v>19-1116 TC Carafe</v>
      </c>
      <c r="E320" s="11" t="s">
        <v>632</v>
      </c>
      <c r="F320" s="11">
        <v>93</v>
      </c>
      <c r="G320" s="11">
        <v>71</v>
      </c>
      <c r="H320" s="2426">
        <v>58</v>
      </c>
      <c r="I320" s="4062"/>
      <c r="J320" s="5584" t="s">
        <v>10953</v>
      </c>
    </row>
    <row r="321" spans="1:10" ht="35.450000000000003" customHeight="1">
      <c r="A321" s="11" t="s">
        <v>6602</v>
      </c>
      <c r="B321" s="11" t="s">
        <v>1550</v>
      </c>
      <c r="C321" s="11" t="s">
        <v>2092</v>
      </c>
      <c r="D321" s="11" t="str">
        <f t="shared" si="4"/>
        <v>19-1020 TC Dark Earth</v>
      </c>
      <c r="E321" s="11" t="s">
        <v>632</v>
      </c>
      <c r="F321" s="11">
        <v>92</v>
      </c>
      <c r="G321" s="11">
        <v>73</v>
      </c>
      <c r="H321" s="2426">
        <v>57</v>
      </c>
      <c r="I321" s="4072"/>
      <c r="J321" s="5585" t="s">
        <v>10954</v>
      </c>
    </row>
    <row r="322" spans="1:10" ht="35.450000000000003" customHeight="1">
      <c r="A322" s="11" t="s">
        <v>7019</v>
      </c>
      <c r="B322" s="11" t="s">
        <v>9387</v>
      </c>
      <c r="C322" s="11" t="s">
        <v>2093</v>
      </c>
      <c r="D322" s="11" t="str">
        <f t="shared" ref="D322:D385" si="5">A322 &amp; " " &amp; B322</f>
        <v>19-0916 TC Rain Drum</v>
      </c>
      <c r="E322" s="11" t="s">
        <v>632</v>
      </c>
      <c r="F322" s="11">
        <v>95</v>
      </c>
      <c r="G322" s="11">
        <v>76</v>
      </c>
      <c r="H322" s="2426">
        <v>64</v>
      </c>
      <c r="I322" s="4055"/>
      <c r="J322" s="5586" t="s">
        <v>10955</v>
      </c>
    </row>
    <row r="323" spans="1:10" ht="35.450000000000003" customHeight="1">
      <c r="A323" s="11" t="s">
        <v>6591</v>
      </c>
      <c r="B323" s="11" t="s">
        <v>7451</v>
      </c>
      <c r="C323" s="11" t="s">
        <v>2094</v>
      </c>
      <c r="D323" s="11" t="str">
        <f t="shared" si="5"/>
        <v>19-0814 TC Slate Black</v>
      </c>
      <c r="E323" s="11" t="s">
        <v>632</v>
      </c>
      <c r="F323" s="11">
        <v>75</v>
      </c>
      <c r="G323" s="11">
        <v>61</v>
      </c>
      <c r="H323" s="2426">
        <v>51</v>
      </c>
      <c r="I323" s="4194"/>
      <c r="J323" s="5587" t="s">
        <v>10956</v>
      </c>
    </row>
    <row r="324" spans="1:10" ht="35.450000000000003" customHeight="1">
      <c r="A324" s="11" t="s">
        <v>6596</v>
      </c>
      <c r="B324" s="11" t="s">
        <v>1551</v>
      </c>
      <c r="C324" s="11" t="s">
        <v>2095</v>
      </c>
      <c r="D324" s="11" t="str">
        <f t="shared" si="5"/>
        <v>19-0912 TC Chocolate Brown</v>
      </c>
      <c r="E324" s="11" t="s">
        <v>632</v>
      </c>
      <c r="F324" s="11">
        <v>78</v>
      </c>
      <c r="G324" s="11">
        <v>64</v>
      </c>
      <c r="H324" s="2426">
        <v>59</v>
      </c>
      <c r="I324" s="4177"/>
      <c r="J324" s="5588" t="s">
        <v>10957</v>
      </c>
    </row>
    <row r="325" spans="1:10" ht="35.450000000000003" customHeight="1">
      <c r="A325" s="11" t="s">
        <v>7020</v>
      </c>
      <c r="B325" s="11" t="s">
        <v>9670</v>
      </c>
      <c r="C325" s="11" t="s">
        <v>2096</v>
      </c>
      <c r="D325" s="11" t="str">
        <f t="shared" si="5"/>
        <v>19-0910 TC Mulch</v>
      </c>
      <c r="E325" s="11" t="s">
        <v>632</v>
      </c>
      <c r="F325" s="11">
        <v>67</v>
      </c>
      <c r="G325" s="11">
        <v>57</v>
      </c>
      <c r="H325" s="2426">
        <v>55</v>
      </c>
      <c r="I325" s="4248"/>
      <c r="J325" s="5589" t="s">
        <v>10958</v>
      </c>
    </row>
    <row r="326" spans="1:10" ht="35.450000000000003" customHeight="1">
      <c r="A326" s="11" t="s">
        <v>6587</v>
      </c>
      <c r="B326" s="11" t="s">
        <v>1552</v>
      </c>
      <c r="C326" s="11" t="s">
        <v>2097</v>
      </c>
      <c r="D326" s="11" t="str">
        <f t="shared" si="5"/>
        <v>19-0712 TC Demitasse</v>
      </c>
      <c r="E326" s="11" t="s">
        <v>632</v>
      </c>
      <c r="F326" s="11">
        <v>64</v>
      </c>
      <c r="G326" s="11">
        <v>52</v>
      </c>
      <c r="H326" s="2426">
        <v>43</v>
      </c>
      <c r="I326" s="4265"/>
      <c r="J326" s="5590" t="s">
        <v>10959</v>
      </c>
    </row>
    <row r="327" spans="1:10" ht="35.450000000000003" customHeight="1">
      <c r="A327" s="11" t="s">
        <v>6151</v>
      </c>
      <c r="B327" s="11" t="s">
        <v>7455</v>
      </c>
      <c r="C327" s="11" t="s">
        <v>2098</v>
      </c>
      <c r="D327" s="11" t="str">
        <f t="shared" si="5"/>
        <v>18-1312 TC Deep Taupe</v>
      </c>
      <c r="E327" s="11" t="s">
        <v>632</v>
      </c>
      <c r="F327" s="11">
        <v>123</v>
      </c>
      <c r="G327" s="11">
        <v>102</v>
      </c>
      <c r="H327" s="2426">
        <v>96</v>
      </c>
      <c r="I327" s="3823"/>
      <c r="J327" s="5591" t="s">
        <v>10554</v>
      </c>
    </row>
    <row r="328" spans="1:10" ht="35.450000000000003" customHeight="1">
      <c r="A328" s="11" t="s">
        <v>6610</v>
      </c>
      <c r="B328" s="11" t="s">
        <v>1545</v>
      </c>
      <c r="C328" s="11" t="s">
        <v>2099</v>
      </c>
      <c r="D328" s="11" t="str">
        <f t="shared" si="5"/>
        <v>19-1213 TC Shopping Bag</v>
      </c>
      <c r="E328" s="11" t="s">
        <v>632</v>
      </c>
      <c r="F328" s="11">
        <v>90</v>
      </c>
      <c r="G328" s="11">
        <v>71</v>
      </c>
      <c r="H328" s="2426">
        <v>67</v>
      </c>
      <c r="I328" s="4089"/>
      <c r="J328" s="5592" t="s">
        <v>10498</v>
      </c>
    </row>
    <row r="329" spans="1:10" ht="35.450000000000003" customHeight="1">
      <c r="A329" s="11" t="s">
        <v>6608</v>
      </c>
      <c r="B329" s="11" t="s">
        <v>1546</v>
      </c>
      <c r="C329" s="11" t="s">
        <v>2100</v>
      </c>
      <c r="D329" s="11" t="str">
        <f t="shared" si="5"/>
        <v>19-1118 TC Chestnut</v>
      </c>
      <c r="E329" s="11" t="s">
        <v>632</v>
      </c>
      <c r="F329" s="11">
        <v>88</v>
      </c>
      <c r="G329" s="11">
        <v>64</v>
      </c>
      <c r="H329" s="2426">
        <v>57</v>
      </c>
      <c r="I329" s="4108"/>
      <c r="J329" s="5593" t="s">
        <v>10960</v>
      </c>
    </row>
    <row r="330" spans="1:10" ht="35.450000000000003" customHeight="1">
      <c r="A330" s="11" t="s">
        <v>6600</v>
      </c>
      <c r="B330" s="11" t="s">
        <v>1548</v>
      </c>
      <c r="C330" s="11" t="s">
        <v>2101</v>
      </c>
      <c r="D330" s="11" t="str">
        <f t="shared" si="5"/>
        <v>19-1015 TC Bracken</v>
      </c>
      <c r="E330" s="11" t="s">
        <v>632</v>
      </c>
      <c r="F330" s="11">
        <v>79</v>
      </c>
      <c r="G330" s="11">
        <v>63</v>
      </c>
      <c r="H330" s="2426">
        <v>59</v>
      </c>
      <c r="I330" s="4167"/>
      <c r="J330" s="5594" t="s">
        <v>10961</v>
      </c>
    </row>
    <row r="331" spans="1:10" ht="35.450000000000003" customHeight="1">
      <c r="A331" s="11" t="s">
        <v>6624</v>
      </c>
      <c r="B331" s="11" t="s">
        <v>7460</v>
      </c>
      <c r="C331" s="11" t="s">
        <v>2102</v>
      </c>
      <c r="D331" s="11" t="str">
        <f t="shared" si="5"/>
        <v>19-1314 TC Seal Brown</v>
      </c>
      <c r="E331" s="11" t="s">
        <v>632</v>
      </c>
      <c r="F331" s="11">
        <v>73</v>
      </c>
      <c r="G331" s="11">
        <v>59</v>
      </c>
      <c r="H331" s="2426">
        <v>57</v>
      </c>
      <c r="I331" s="4208"/>
      <c r="J331" s="5595" t="s">
        <v>10962</v>
      </c>
    </row>
    <row r="332" spans="1:10" ht="35.450000000000003" customHeight="1">
      <c r="A332" s="11" t="s">
        <v>6601</v>
      </c>
      <c r="B332" s="11" t="s">
        <v>1547</v>
      </c>
      <c r="C332" s="11" t="s">
        <v>2103</v>
      </c>
      <c r="D332" s="11" t="str">
        <f t="shared" si="5"/>
        <v>19-1016 TC Java</v>
      </c>
      <c r="E332" s="11" t="s">
        <v>632</v>
      </c>
      <c r="F332" s="11">
        <v>67</v>
      </c>
      <c r="G332" s="11">
        <v>51</v>
      </c>
      <c r="H332" s="2426">
        <v>49</v>
      </c>
      <c r="I332" s="4251"/>
      <c r="J332" s="5596" t="s">
        <v>10963</v>
      </c>
    </row>
    <row r="333" spans="1:10" ht="35.450000000000003" customHeight="1">
      <c r="A333" s="11" t="s">
        <v>7021</v>
      </c>
      <c r="B333" s="11" t="s">
        <v>9672</v>
      </c>
      <c r="C333" s="11" t="s">
        <v>2104</v>
      </c>
      <c r="D333" s="11" t="str">
        <f t="shared" si="5"/>
        <v>19-1106 TC Mole'</v>
      </c>
      <c r="E333" s="11" t="s">
        <v>632</v>
      </c>
      <c r="F333" s="11">
        <v>57</v>
      </c>
      <c r="G333" s="11">
        <v>45</v>
      </c>
      <c r="H333" s="2426">
        <v>43</v>
      </c>
      <c r="I333" s="4303"/>
      <c r="J333" s="5597" t="s">
        <v>10964</v>
      </c>
    </row>
    <row r="334" spans="1:10" ht="35.450000000000003" customHeight="1">
      <c r="A334" s="11" t="s">
        <v>6597</v>
      </c>
      <c r="B334" s="11" t="s">
        <v>7463</v>
      </c>
      <c r="C334" s="11" t="s">
        <v>2105</v>
      </c>
      <c r="D334" s="11" t="str">
        <f t="shared" si="5"/>
        <v>19-0915 TC Coffee Bean</v>
      </c>
      <c r="E334" s="11" t="s">
        <v>632</v>
      </c>
      <c r="F334" s="11">
        <v>64</v>
      </c>
      <c r="G334" s="11">
        <v>49</v>
      </c>
      <c r="H334" s="2426">
        <v>47</v>
      </c>
      <c r="I334" s="4266"/>
      <c r="J334" s="5598" t="s">
        <v>10965</v>
      </c>
    </row>
    <row r="335" spans="1:10" ht="35.450000000000003" customHeight="1">
      <c r="A335" s="11" t="s">
        <v>4099</v>
      </c>
      <c r="B335" s="11" t="s">
        <v>1543</v>
      </c>
      <c r="C335" s="11" t="s">
        <v>2106</v>
      </c>
      <c r="D335" s="11" t="str">
        <f t="shared" si="5"/>
        <v>12-1006 TC Mother of Pearl</v>
      </c>
      <c r="E335" s="11" t="s">
        <v>632</v>
      </c>
      <c r="F335" s="11">
        <v>233</v>
      </c>
      <c r="G335" s="11">
        <v>212</v>
      </c>
      <c r="H335" s="2426">
        <v>195</v>
      </c>
      <c r="I335" s="2773"/>
      <c r="J335" s="5599" t="s">
        <v>10966</v>
      </c>
    </row>
    <row r="336" spans="1:10" ht="35.450000000000003" customHeight="1">
      <c r="A336" s="11" t="s">
        <v>4100</v>
      </c>
      <c r="B336" s="11" t="s">
        <v>698</v>
      </c>
      <c r="C336" s="11" t="s">
        <v>2107</v>
      </c>
      <c r="D336" s="11" t="str">
        <f t="shared" si="5"/>
        <v>12-1007 TC Pastel Rose Tan</v>
      </c>
      <c r="E336" s="11" t="s">
        <v>632</v>
      </c>
      <c r="F336" s="11">
        <v>233</v>
      </c>
      <c r="G336" s="11">
        <v>209</v>
      </c>
      <c r="H336" s="2426">
        <v>191</v>
      </c>
      <c r="I336" s="2774"/>
      <c r="J336" s="5600" t="s">
        <v>10967</v>
      </c>
    </row>
    <row r="337" spans="1:15" ht="35.450000000000003" customHeight="1">
      <c r="A337" s="11" t="s">
        <v>4098</v>
      </c>
      <c r="B337" s="11" t="s">
        <v>1544</v>
      </c>
      <c r="C337" s="11" t="s">
        <v>2108</v>
      </c>
      <c r="D337" s="11" t="str">
        <f t="shared" si="5"/>
        <v>12-1005 TC Novelle Peach</v>
      </c>
      <c r="E337" s="11" t="s">
        <v>632</v>
      </c>
      <c r="F337" s="11">
        <v>231</v>
      </c>
      <c r="G337" s="11">
        <v>207</v>
      </c>
      <c r="H337" s="2426">
        <v>189</v>
      </c>
      <c r="I337" s="2794"/>
      <c r="J337" s="5601" t="s">
        <v>10968</v>
      </c>
    </row>
    <row r="338" spans="1:15" ht="35.450000000000003" customHeight="1">
      <c r="A338" s="11" t="s">
        <v>4062</v>
      </c>
      <c r="B338" s="11" t="s">
        <v>7468</v>
      </c>
      <c r="C338" s="11" t="s">
        <v>2109</v>
      </c>
      <c r="D338" s="11" t="str">
        <f t="shared" si="5"/>
        <v>12-0807 TC Sun Kiss</v>
      </c>
      <c r="E338" s="11" t="s">
        <v>632</v>
      </c>
      <c r="F338" s="11">
        <v>235</v>
      </c>
      <c r="G338" s="11">
        <v>209</v>
      </c>
      <c r="H338" s="2426">
        <v>187</v>
      </c>
      <c r="I338" s="2760"/>
      <c r="J338" s="5602" t="s">
        <v>10969</v>
      </c>
    </row>
    <row r="339" spans="1:15" ht="35.450000000000003" customHeight="1">
      <c r="A339" s="11" t="s">
        <v>4344</v>
      </c>
      <c r="B339" s="11" t="s">
        <v>1542</v>
      </c>
      <c r="C339" s="11" t="s">
        <v>2110</v>
      </c>
      <c r="D339" s="11" t="str">
        <f t="shared" si="5"/>
        <v>13-1011 TC Ivory Cream</v>
      </c>
      <c r="E339" s="11" t="s">
        <v>632</v>
      </c>
      <c r="F339" s="11">
        <v>218</v>
      </c>
      <c r="G339" s="11">
        <v>192</v>
      </c>
      <c r="H339" s="2426">
        <v>167</v>
      </c>
      <c r="I339" s="2473"/>
      <c r="J339" s="5603" t="s">
        <v>10595</v>
      </c>
    </row>
    <row r="340" spans="1:15" ht="35.450000000000003" customHeight="1">
      <c r="A340" s="11" t="s">
        <v>4626</v>
      </c>
      <c r="B340" s="11" t="s">
        <v>1540</v>
      </c>
      <c r="C340" s="11" t="s">
        <v>2111</v>
      </c>
      <c r="D340" s="11" t="str">
        <f t="shared" si="5"/>
        <v>14-1210 TC Shifting Sand</v>
      </c>
      <c r="E340" s="11" t="s">
        <v>632</v>
      </c>
      <c r="F340" s="11">
        <v>216</v>
      </c>
      <c r="G340" s="11">
        <v>192</v>
      </c>
      <c r="H340" s="2426">
        <v>173</v>
      </c>
      <c r="I340" s="2472"/>
      <c r="J340" s="5604" t="s">
        <v>10594</v>
      </c>
    </row>
    <row r="341" spans="1:15" ht="35.450000000000003" customHeight="1">
      <c r="A341" s="11" t="s">
        <v>4348</v>
      </c>
      <c r="B341" s="11" t="s">
        <v>1541</v>
      </c>
      <c r="C341" s="11" t="s">
        <v>2112</v>
      </c>
      <c r="D341" s="11" t="str">
        <f t="shared" si="5"/>
        <v>13-1013 TC Appleblossom</v>
      </c>
      <c r="E341" s="11" t="s">
        <v>632</v>
      </c>
      <c r="F341" s="11">
        <v>221</v>
      </c>
      <c r="G341" s="11">
        <v>188</v>
      </c>
      <c r="H341" s="2426">
        <v>160</v>
      </c>
      <c r="I341" s="2885"/>
      <c r="J341" s="5605" t="s">
        <v>10970</v>
      </c>
    </row>
    <row r="342" spans="1:15" ht="35.450000000000003" customHeight="1">
      <c r="A342" s="11" t="s">
        <v>4021</v>
      </c>
      <c r="B342" s="11" t="s">
        <v>1539</v>
      </c>
      <c r="C342" s="11" t="s">
        <v>2113</v>
      </c>
      <c r="D342" s="11" t="str">
        <f t="shared" si="5"/>
        <v>12-0601 TC Eggnog</v>
      </c>
      <c r="E342" s="11" t="s">
        <v>632</v>
      </c>
      <c r="F342" s="11">
        <v>236</v>
      </c>
      <c r="G342" s="11">
        <v>225</v>
      </c>
      <c r="H342" s="2426">
        <v>211</v>
      </c>
      <c r="I342" s="2750"/>
      <c r="J342" s="5606" t="s">
        <v>10971</v>
      </c>
    </row>
    <row r="343" spans="1:15" ht="35.450000000000003" customHeight="1">
      <c r="A343" s="11" t="s">
        <v>4371</v>
      </c>
      <c r="B343" s="11" t="s">
        <v>1537</v>
      </c>
      <c r="C343" s="11" t="s">
        <v>2114</v>
      </c>
      <c r="D343" s="11" t="str">
        <f t="shared" si="5"/>
        <v>13-1108 TC Cream Tan</v>
      </c>
      <c r="E343" s="11" t="s">
        <v>632</v>
      </c>
      <c r="F343" s="11">
        <v>228</v>
      </c>
      <c r="G343" s="11">
        <v>199</v>
      </c>
      <c r="H343" s="2426">
        <v>184</v>
      </c>
      <c r="I343" s="2819"/>
      <c r="J343" s="5607" t="s">
        <v>10972</v>
      </c>
      <c r="N343" s="5610"/>
      <c r="O343" s="5610"/>
    </row>
    <row r="344" spans="1:15" ht="35.450000000000003" customHeight="1">
      <c r="A344" s="11" t="s">
        <v>4369</v>
      </c>
      <c r="B344" s="11" t="s">
        <v>1538</v>
      </c>
      <c r="C344" s="11" t="s">
        <v>2115</v>
      </c>
      <c r="D344" s="11" t="str">
        <f t="shared" si="5"/>
        <v>13-1106 TC Sand Dollar</v>
      </c>
      <c r="E344" s="11" t="s">
        <v>632</v>
      </c>
      <c r="F344" s="11">
        <v>222</v>
      </c>
      <c r="G344" s="11">
        <v>205</v>
      </c>
      <c r="H344" s="2426">
        <v>190</v>
      </c>
      <c r="I344" s="2873"/>
      <c r="J344" s="5608" t="s">
        <v>10597</v>
      </c>
      <c r="N344" s="5610"/>
      <c r="O344" s="5610"/>
    </row>
    <row r="345" spans="1:15" ht="35.450000000000003" customHeight="1">
      <c r="A345" s="11" t="s">
        <v>4625</v>
      </c>
      <c r="B345" s="11" t="s">
        <v>1536</v>
      </c>
      <c r="C345" s="11" t="s">
        <v>2116</v>
      </c>
      <c r="D345" s="11" t="str">
        <f t="shared" si="5"/>
        <v>14-1209 TC Smoke Gray</v>
      </c>
      <c r="E345" s="11" t="s">
        <v>632</v>
      </c>
      <c r="F345" s="11">
        <v>206</v>
      </c>
      <c r="G345" s="11">
        <v>186</v>
      </c>
      <c r="H345" s="2426">
        <v>168</v>
      </c>
      <c r="I345" s="3036"/>
      <c r="J345" s="5609" t="s">
        <v>10973</v>
      </c>
      <c r="N345" s="5610"/>
      <c r="O345" s="5610"/>
    </row>
    <row r="346" spans="1:15" ht="35.450000000000003" customHeight="1">
      <c r="A346" s="11" t="s">
        <v>4937</v>
      </c>
      <c r="B346" s="11" t="s">
        <v>1534</v>
      </c>
      <c r="C346" s="11" t="s">
        <v>2117</v>
      </c>
      <c r="D346" s="11" t="str">
        <f t="shared" si="5"/>
        <v>15-1308 TC Doeskin</v>
      </c>
      <c r="E346" s="11" t="s">
        <v>632</v>
      </c>
      <c r="F346" s="11">
        <v>189</v>
      </c>
      <c r="G346" s="11">
        <v>171</v>
      </c>
      <c r="H346" s="2426">
        <v>155</v>
      </c>
      <c r="I346" s="3216"/>
      <c r="J346" s="5610" t="s">
        <v>10654</v>
      </c>
      <c r="N346" s="5610"/>
      <c r="O346" s="5610"/>
    </row>
    <row r="347" spans="1:15" ht="35.450000000000003" customHeight="1">
      <c r="A347" s="11" t="s">
        <v>4918</v>
      </c>
      <c r="B347" s="11" t="s">
        <v>1535</v>
      </c>
      <c r="C347" s="11" t="s">
        <v>2118</v>
      </c>
      <c r="D347" s="11" t="str">
        <f t="shared" si="5"/>
        <v>15-1215 TC Sesame</v>
      </c>
      <c r="E347" s="11" t="s">
        <v>632</v>
      </c>
      <c r="F347" s="11">
        <v>186</v>
      </c>
      <c r="G347" s="11">
        <v>163</v>
      </c>
      <c r="H347" s="2426">
        <v>139</v>
      </c>
      <c r="I347" s="3253"/>
      <c r="J347" s="5611" t="s">
        <v>10974</v>
      </c>
      <c r="N347" s="5610"/>
      <c r="O347" s="5610"/>
    </row>
    <row r="348" spans="1:15" ht="35.450000000000003" customHeight="1">
      <c r="A348" s="11" t="s">
        <v>5249</v>
      </c>
      <c r="B348" s="11" t="s">
        <v>1533</v>
      </c>
      <c r="C348" s="11" t="s">
        <v>2119</v>
      </c>
      <c r="D348" s="11" t="str">
        <f t="shared" si="5"/>
        <v>16-1210 TC Light Taupe</v>
      </c>
      <c r="E348" s="11" t="s">
        <v>632</v>
      </c>
      <c r="F348" s="11">
        <v>177</v>
      </c>
      <c r="G348" s="11">
        <v>157</v>
      </c>
      <c r="H348" s="2426">
        <v>141</v>
      </c>
      <c r="I348" s="3337"/>
      <c r="J348" s="5612" t="s">
        <v>10975</v>
      </c>
      <c r="N348" s="5610"/>
      <c r="O348" s="5610"/>
    </row>
    <row r="349" spans="1:15" ht="35.450000000000003" customHeight="1">
      <c r="A349" s="11" t="s">
        <v>7022</v>
      </c>
      <c r="B349" s="11" t="s">
        <v>9371</v>
      </c>
      <c r="C349" s="11" t="s">
        <v>2120</v>
      </c>
      <c r="D349" s="11" t="str">
        <f t="shared" si="5"/>
        <v>17-1316 TC Portabella</v>
      </c>
      <c r="E349" s="11" t="s">
        <v>632</v>
      </c>
      <c r="F349" s="11">
        <v>147</v>
      </c>
      <c r="G349" s="11">
        <v>123</v>
      </c>
      <c r="H349" s="2426">
        <v>106</v>
      </c>
      <c r="I349" s="3627"/>
      <c r="J349" s="5613" t="s">
        <v>10976</v>
      </c>
    </row>
    <row r="350" spans="1:15" ht="35.450000000000003" customHeight="1">
      <c r="A350" s="11" t="s">
        <v>5267</v>
      </c>
      <c r="B350" s="11" t="s">
        <v>1532</v>
      </c>
      <c r="C350" s="11" t="s">
        <v>2121</v>
      </c>
      <c r="D350" s="11" t="str">
        <f t="shared" si="5"/>
        <v>16-1318 TC Warm Taupe</v>
      </c>
      <c r="E350" s="11" t="s">
        <v>632</v>
      </c>
      <c r="F350" s="11">
        <v>175</v>
      </c>
      <c r="G350" s="11">
        <v>148</v>
      </c>
      <c r="H350" s="2426">
        <v>131</v>
      </c>
      <c r="I350" s="3358"/>
      <c r="J350" s="5614" t="s">
        <v>10977</v>
      </c>
    </row>
    <row r="351" spans="1:15" ht="35.450000000000003" customHeight="1">
      <c r="A351" s="11" t="s">
        <v>5308</v>
      </c>
      <c r="B351" s="11" t="s">
        <v>1531</v>
      </c>
      <c r="C351" s="11" t="s">
        <v>2122</v>
      </c>
      <c r="D351" s="11" t="str">
        <f t="shared" si="5"/>
        <v>16-1412 TC Stucco</v>
      </c>
      <c r="E351" s="11" t="s">
        <v>632</v>
      </c>
      <c r="F351" s="11">
        <v>165</v>
      </c>
      <c r="G351" s="11">
        <v>141</v>
      </c>
      <c r="H351" s="2426">
        <v>127</v>
      </c>
      <c r="I351" s="3449"/>
      <c r="J351" s="5615" t="s">
        <v>10978</v>
      </c>
    </row>
    <row r="352" spans="1:15" ht="35.450000000000003" customHeight="1">
      <c r="A352" s="11" t="s">
        <v>5310</v>
      </c>
      <c r="B352" s="11" t="s">
        <v>1529</v>
      </c>
      <c r="C352" s="11" t="s">
        <v>2123</v>
      </c>
      <c r="D352" s="11" t="str">
        <f t="shared" si="5"/>
        <v>16-1415 TC Almondine</v>
      </c>
      <c r="E352" s="11" t="s">
        <v>632</v>
      </c>
      <c r="F352" s="11">
        <v>167</v>
      </c>
      <c r="G352" s="11">
        <v>140</v>
      </c>
      <c r="H352" s="2426">
        <v>123</v>
      </c>
      <c r="I352" s="3425"/>
      <c r="J352" s="5616" t="s">
        <v>10979</v>
      </c>
    </row>
    <row r="353" spans="1:10" ht="35.450000000000003" customHeight="1">
      <c r="A353" s="11" t="s">
        <v>5309</v>
      </c>
      <c r="B353" s="11" t="s">
        <v>1530</v>
      </c>
      <c r="C353" s="11" t="s">
        <v>2124</v>
      </c>
      <c r="D353" s="11" t="str">
        <f t="shared" si="5"/>
        <v>16-1414 TC Chanterelle</v>
      </c>
      <c r="E353" s="11" t="s">
        <v>632</v>
      </c>
      <c r="F353" s="11">
        <v>162</v>
      </c>
      <c r="G353" s="11">
        <v>135</v>
      </c>
      <c r="H353" s="2426">
        <v>118</v>
      </c>
      <c r="I353" s="3484"/>
      <c r="J353" s="5617" t="s">
        <v>10980</v>
      </c>
    </row>
    <row r="354" spans="1:10" ht="35.450000000000003" customHeight="1">
      <c r="A354" s="11" t="s">
        <v>5727</v>
      </c>
      <c r="B354" s="11" t="s">
        <v>1526</v>
      </c>
      <c r="C354" s="11" t="s">
        <v>2125</v>
      </c>
      <c r="D354" s="11" t="str">
        <f t="shared" si="5"/>
        <v>17-1418 TC Ginger Snap</v>
      </c>
      <c r="E354" s="11" t="s">
        <v>632</v>
      </c>
      <c r="F354" s="11">
        <v>151</v>
      </c>
      <c r="G354" s="11">
        <v>125</v>
      </c>
      <c r="H354" s="2426">
        <v>112</v>
      </c>
      <c r="I354" s="3594"/>
      <c r="J354" s="5618" t="s">
        <v>10981</v>
      </c>
    </row>
    <row r="355" spans="1:10" ht="35.450000000000003" customHeight="1">
      <c r="A355" s="11" t="s">
        <v>5713</v>
      </c>
      <c r="B355" s="11" t="s">
        <v>1527</v>
      </c>
      <c r="C355" s="11" t="s">
        <v>2126</v>
      </c>
      <c r="D355" s="11" t="str">
        <f t="shared" si="5"/>
        <v>17-1321 TC Woodsmoke</v>
      </c>
      <c r="E355" s="11" t="s">
        <v>632</v>
      </c>
      <c r="F355" s="11">
        <v>148</v>
      </c>
      <c r="G355" s="11">
        <v>119</v>
      </c>
      <c r="H355" s="2426">
        <v>100</v>
      </c>
      <c r="I355" s="3618"/>
      <c r="J355" s="5619" t="s">
        <v>10982</v>
      </c>
    </row>
    <row r="356" spans="1:10" ht="35.450000000000003" customHeight="1">
      <c r="A356" s="11" t="s">
        <v>5711</v>
      </c>
      <c r="B356" s="11" t="s">
        <v>1528</v>
      </c>
      <c r="C356" s="11" t="s">
        <v>2127</v>
      </c>
      <c r="D356" s="11" t="str">
        <f t="shared" si="5"/>
        <v>17-1319 TC Amphora</v>
      </c>
      <c r="E356" s="11" t="s">
        <v>632</v>
      </c>
      <c r="F356" s="11">
        <v>159</v>
      </c>
      <c r="G356" s="11">
        <v>134</v>
      </c>
      <c r="H356" s="2426">
        <v>114</v>
      </c>
      <c r="I356" s="3521"/>
      <c r="J356" s="5620" t="s">
        <v>10983</v>
      </c>
    </row>
    <row r="357" spans="1:10" ht="35.450000000000003" customHeight="1">
      <c r="A357" s="11" t="s">
        <v>4938</v>
      </c>
      <c r="B357" s="11" t="s">
        <v>1525</v>
      </c>
      <c r="C357" s="11" t="s">
        <v>2128</v>
      </c>
      <c r="D357" s="11" t="str">
        <f t="shared" si="5"/>
        <v>15-1309 TC Moonlight</v>
      </c>
      <c r="E357" s="11" t="s">
        <v>632</v>
      </c>
      <c r="F357" s="11">
        <v>197</v>
      </c>
      <c r="G357" s="11">
        <v>177</v>
      </c>
      <c r="H357" s="2426">
        <v>160</v>
      </c>
      <c r="I357" s="3127"/>
      <c r="J357" s="5621" t="s">
        <v>10984</v>
      </c>
    </row>
    <row r="358" spans="1:10" ht="35.450000000000003" customHeight="1">
      <c r="A358" s="11" t="s">
        <v>4627</v>
      </c>
      <c r="B358" s="11" t="s">
        <v>4629</v>
      </c>
      <c r="C358" s="11" t="s">
        <v>2129</v>
      </c>
      <c r="D358" s="11" t="str">
        <f t="shared" si="5"/>
        <v>14-1212 TC Frappé</v>
      </c>
      <c r="E358" s="11" t="s">
        <v>632</v>
      </c>
      <c r="F358" s="11">
        <v>209</v>
      </c>
      <c r="G358" s="11">
        <v>183</v>
      </c>
      <c r="H358" s="2426">
        <v>160</v>
      </c>
      <c r="I358" s="3003"/>
      <c r="J358" s="5622" t="s">
        <v>10985</v>
      </c>
    </row>
    <row r="359" spans="1:10" ht="35.450000000000003" customHeight="1">
      <c r="A359" s="11" t="s">
        <v>4940</v>
      </c>
      <c r="B359" s="11" t="s">
        <v>7489</v>
      </c>
      <c r="C359" s="11" t="s">
        <v>2130</v>
      </c>
      <c r="D359" s="11" t="str">
        <f t="shared" si="5"/>
        <v>15-1315 TC Rugby Tan</v>
      </c>
      <c r="E359" s="11" t="s">
        <v>632</v>
      </c>
      <c r="F359" s="11">
        <v>194</v>
      </c>
      <c r="G359" s="11">
        <v>165</v>
      </c>
      <c r="H359" s="2426">
        <v>148</v>
      </c>
      <c r="I359" s="3160"/>
      <c r="J359" s="5623" t="s">
        <v>10986</v>
      </c>
    </row>
    <row r="360" spans="1:10" ht="35.450000000000003" customHeight="1">
      <c r="A360" s="11" t="s">
        <v>5254</v>
      </c>
      <c r="B360" s="11" t="s">
        <v>1524</v>
      </c>
      <c r="C360" s="11" t="s">
        <v>2131</v>
      </c>
      <c r="D360" s="11" t="str">
        <f t="shared" si="5"/>
        <v>16-1221 TC Roebuck</v>
      </c>
      <c r="E360" s="11" t="s">
        <v>632</v>
      </c>
      <c r="F360" s="11">
        <v>176</v>
      </c>
      <c r="G360" s="11">
        <v>144</v>
      </c>
      <c r="H360" s="2426">
        <v>128</v>
      </c>
      <c r="I360" s="3345"/>
      <c r="J360" s="5624" t="s">
        <v>10987</v>
      </c>
    </row>
    <row r="361" spans="1:10" ht="35.450000000000003" customHeight="1">
      <c r="A361" s="11" t="s">
        <v>5702</v>
      </c>
      <c r="B361" s="11" t="s">
        <v>1523</v>
      </c>
      <c r="C361" s="11" t="s">
        <v>2132</v>
      </c>
      <c r="D361" s="11" t="str">
        <f t="shared" si="5"/>
        <v>17-1223 TC Praline</v>
      </c>
      <c r="E361" s="11" t="s">
        <v>632</v>
      </c>
      <c r="F361" s="11">
        <v>173</v>
      </c>
      <c r="G361" s="11">
        <v>139</v>
      </c>
      <c r="H361" s="2426">
        <v>117</v>
      </c>
      <c r="I361" s="3375"/>
      <c r="J361" s="5625" t="s">
        <v>10988</v>
      </c>
    </row>
    <row r="362" spans="1:10" ht="35.450000000000003" customHeight="1">
      <c r="A362" s="11" t="s">
        <v>5714</v>
      </c>
      <c r="B362" s="11" t="s">
        <v>1522</v>
      </c>
      <c r="C362" s="11" t="s">
        <v>2133</v>
      </c>
      <c r="D362" s="11" t="str">
        <f t="shared" si="5"/>
        <v>17-1322 TC Burro</v>
      </c>
      <c r="E362" s="11" t="s">
        <v>632</v>
      </c>
      <c r="F362" s="11">
        <v>158</v>
      </c>
      <c r="G362" s="11">
        <v>126</v>
      </c>
      <c r="H362" s="2426">
        <v>103</v>
      </c>
      <c r="I362" s="3531"/>
      <c r="J362" s="5626" t="s">
        <v>10989</v>
      </c>
    </row>
    <row r="363" spans="1:10" ht="35.450000000000003" customHeight="1">
      <c r="A363" s="11" t="s">
        <v>5726</v>
      </c>
      <c r="B363" s="11" t="s">
        <v>1521</v>
      </c>
      <c r="C363" s="11" t="s">
        <v>2134</v>
      </c>
      <c r="D363" s="11" t="str">
        <f t="shared" si="5"/>
        <v>17-1417 TC Beaver Fur</v>
      </c>
      <c r="E363" s="11" t="s">
        <v>632</v>
      </c>
      <c r="F363" s="11">
        <v>153</v>
      </c>
      <c r="G363" s="11">
        <v>120</v>
      </c>
      <c r="H363" s="2426">
        <v>103</v>
      </c>
      <c r="I363" s="3575"/>
      <c r="J363" s="5627" t="s">
        <v>10990</v>
      </c>
    </row>
    <row r="364" spans="1:10" ht="35.450000000000003" customHeight="1">
      <c r="A364" s="11" t="s">
        <v>4630</v>
      </c>
      <c r="B364" s="11" t="s">
        <v>723</v>
      </c>
      <c r="C364" s="11" t="s">
        <v>2135</v>
      </c>
      <c r="D364" s="11" t="str">
        <f t="shared" si="5"/>
        <v>14-1213 TC Toasted Almond</v>
      </c>
      <c r="E364" s="11" t="s">
        <v>632</v>
      </c>
      <c r="F364" s="11">
        <v>210</v>
      </c>
      <c r="G364" s="11">
        <v>180</v>
      </c>
      <c r="H364" s="2426">
        <v>156</v>
      </c>
      <c r="I364" s="2990"/>
      <c r="J364" s="5628" t="s">
        <v>10605</v>
      </c>
    </row>
    <row r="365" spans="1:10" ht="35.450000000000003" customHeight="1">
      <c r="A365" s="11" t="s">
        <v>5704</v>
      </c>
      <c r="B365" s="11" t="s">
        <v>1516</v>
      </c>
      <c r="C365" s="11" t="s">
        <v>2136</v>
      </c>
      <c r="D365" s="11" t="str">
        <f t="shared" si="5"/>
        <v>17-1225 TC Tawny Birch</v>
      </c>
      <c r="E365" s="11" t="s">
        <v>632</v>
      </c>
      <c r="F365" s="11">
        <v>174</v>
      </c>
      <c r="G365" s="11">
        <v>133</v>
      </c>
      <c r="H365" s="2426">
        <v>108</v>
      </c>
      <c r="I365" s="3368"/>
      <c r="J365" s="5629" t="s">
        <v>10991</v>
      </c>
    </row>
    <row r="366" spans="1:10" ht="35.450000000000003" customHeight="1">
      <c r="A366" s="11" t="s">
        <v>5270</v>
      </c>
      <c r="B366" s="11" t="s">
        <v>1520</v>
      </c>
      <c r="C366" s="11" t="s">
        <v>2137</v>
      </c>
      <c r="D366" s="11" t="str">
        <f t="shared" si="5"/>
        <v>16-1323 TC Macaroon</v>
      </c>
      <c r="E366" s="11" t="s">
        <v>632</v>
      </c>
      <c r="F366" s="11">
        <v>179</v>
      </c>
      <c r="G366" s="11">
        <v>139</v>
      </c>
      <c r="H366" s="2426">
        <v>113</v>
      </c>
      <c r="I366" s="3324"/>
      <c r="J366" s="5630" t="s">
        <v>10992</v>
      </c>
    </row>
    <row r="367" spans="1:10" ht="35.450000000000003" customHeight="1">
      <c r="A367" s="11" t="s">
        <v>5705</v>
      </c>
      <c r="B367" s="11" t="s">
        <v>1515</v>
      </c>
      <c r="C367" s="11" t="s">
        <v>2138</v>
      </c>
      <c r="D367" s="11" t="str">
        <f t="shared" si="5"/>
        <v>17-1226 TC Tawny Brown</v>
      </c>
      <c r="E367" s="11" t="s">
        <v>632</v>
      </c>
      <c r="F367" s="11">
        <v>171</v>
      </c>
      <c r="G367" s="11">
        <v>133</v>
      </c>
      <c r="H367" s="2426">
        <v>111</v>
      </c>
      <c r="I367" s="3389"/>
      <c r="J367" s="5631" t="s">
        <v>10993</v>
      </c>
    </row>
    <row r="368" spans="1:10" ht="35.450000000000003" customHeight="1">
      <c r="A368" s="11" t="s">
        <v>5703</v>
      </c>
      <c r="B368" s="11" t="s">
        <v>1517</v>
      </c>
      <c r="C368" s="11" t="s">
        <v>2139</v>
      </c>
      <c r="D368" s="11" t="str">
        <f t="shared" si="5"/>
        <v>17-1224 TC Camel</v>
      </c>
      <c r="E368" s="11" t="s">
        <v>632</v>
      </c>
      <c r="F368" s="11">
        <v>176</v>
      </c>
      <c r="G368" s="11">
        <v>132</v>
      </c>
      <c r="H368" s="2426">
        <v>106</v>
      </c>
      <c r="I368" s="3348"/>
      <c r="J368" s="5632" t="s">
        <v>10584</v>
      </c>
    </row>
    <row r="369" spans="1:10" ht="35.450000000000003" customHeight="1">
      <c r="A369" s="11" t="s">
        <v>5281</v>
      </c>
      <c r="B369" s="11" t="s">
        <v>1518</v>
      </c>
      <c r="C369" s="11" t="s">
        <v>2140</v>
      </c>
      <c r="D369" s="11" t="str">
        <f t="shared" si="5"/>
        <v>16-1331 TC Toast</v>
      </c>
      <c r="E369" s="11" t="s">
        <v>632</v>
      </c>
      <c r="F369" s="11">
        <v>202</v>
      </c>
      <c r="G369" s="11">
        <v>153</v>
      </c>
      <c r="H369" s="2426">
        <v>120</v>
      </c>
      <c r="I369" s="3080"/>
      <c r="J369" s="5633" t="s">
        <v>10994</v>
      </c>
    </row>
    <row r="370" spans="1:10" ht="35.450000000000003" customHeight="1">
      <c r="A370" s="11" t="s">
        <v>5275</v>
      </c>
      <c r="B370" s="11" t="s">
        <v>1519</v>
      </c>
      <c r="C370" s="11" t="s">
        <v>2141</v>
      </c>
      <c r="D370" s="11" t="str">
        <f t="shared" si="5"/>
        <v>16-1327 TC Toasted Nut</v>
      </c>
      <c r="E370" s="11" t="s">
        <v>632</v>
      </c>
      <c r="F370" s="11">
        <v>192</v>
      </c>
      <c r="G370" s="11">
        <v>135</v>
      </c>
      <c r="H370" s="2426">
        <v>104</v>
      </c>
      <c r="I370" s="3181"/>
      <c r="J370" s="5634" t="s">
        <v>10995</v>
      </c>
    </row>
    <row r="371" spans="1:10" ht="35.450000000000003" customHeight="1">
      <c r="A371" s="11" t="s">
        <v>4085</v>
      </c>
      <c r="B371" s="11" t="s">
        <v>1514</v>
      </c>
      <c r="C371" s="11" t="s">
        <v>2142</v>
      </c>
      <c r="D371" s="11" t="str">
        <f t="shared" si="5"/>
        <v>12-0911 TC Nude</v>
      </c>
      <c r="E371" s="11" t="s">
        <v>632</v>
      </c>
      <c r="F371" s="11">
        <v>242</v>
      </c>
      <c r="G371" s="11">
        <v>211</v>
      </c>
      <c r="H371" s="2426">
        <v>188</v>
      </c>
      <c r="I371" s="2684"/>
      <c r="J371" s="5635" t="s">
        <v>10996</v>
      </c>
    </row>
    <row r="372" spans="1:10" ht="35.450000000000003" customHeight="1">
      <c r="A372" s="11" t="s">
        <v>4088</v>
      </c>
      <c r="B372" s="11" t="s">
        <v>1513</v>
      </c>
      <c r="C372" s="11" t="s">
        <v>2143</v>
      </c>
      <c r="D372" s="11" t="str">
        <f t="shared" si="5"/>
        <v>12-0912 TC Tender Peach</v>
      </c>
      <c r="E372" s="11" t="s">
        <v>632</v>
      </c>
      <c r="F372" s="11">
        <v>248</v>
      </c>
      <c r="G372" s="11">
        <v>213</v>
      </c>
      <c r="H372" s="2426">
        <v>184</v>
      </c>
      <c r="I372" s="2610"/>
      <c r="J372" s="5636" t="s">
        <v>10997</v>
      </c>
    </row>
    <row r="373" spans="1:10" ht="35.450000000000003" customHeight="1">
      <c r="A373" s="11" t="s">
        <v>4089</v>
      </c>
      <c r="B373" s="11" t="s">
        <v>1512</v>
      </c>
      <c r="C373" s="11" t="s">
        <v>2144</v>
      </c>
      <c r="D373" s="11" t="str">
        <f t="shared" si="5"/>
        <v>12-0913 TC Alesan</v>
      </c>
      <c r="E373" s="11" t="s">
        <v>632</v>
      </c>
      <c r="F373" s="11">
        <v>241</v>
      </c>
      <c r="G373" s="11">
        <v>206</v>
      </c>
      <c r="H373" s="2426">
        <v>179</v>
      </c>
      <c r="I373" s="2695"/>
      <c r="J373" s="5637" t="s">
        <v>10998</v>
      </c>
    </row>
    <row r="374" spans="1:10" ht="35.450000000000003" customHeight="1">
      <c r="A374" s="11" t="s">
        <v>4090</v>
      </c>
      <c r="B374" s="11" t="s">
        <v>7505</v>
      </c>
      <c r="C374" s="11" t="s">
        <v>2145</v>
      </c>
      <c r="D374" s="11" t="str">
        <f t="shared" si="5"/>
        <v>12-0915 TC Pale Peach</v>
      </c>
      <c r="E374" s="11" t="s">
        <v>632</v>
      </c>
      <c r="F374" s="11">
        <v>254</v>
      </c>
      <c r="G374" s="11">
        <v>209</v>
      </c>
      <c r="H374" s="2426">
        <v>189</v>
      </c>
      <c r="I374" s="2563"/>
      <c r="J374" s="5638" t="s">
        <v>10999</v>
      </c>
    </row>
    <row r="375" spans="1:10" ht="35.450000000000003" customHeight="1">
      <c r="A375" s="11" t="s">
        <v>4106</v>
      </c>
      <c r="B375" s="11" t="s">
        <v>4107</v>
      </c>
      <c r="C375" s="11" t="s">
        <v>2146</v>
      </c>
      <c r="D375" s="11" t="str">
        <f t="shared" si="5"/>
        <v>12-1011 TC Peach Purée</v>
      </c>
      <c r="E375" s="11" t="s">
        <v>632</v>
      </c>
      <c r="F375" s="11">
        <v>239</v>
      </c>
      <c r="G375" s="11">
        <v>207</v>
      </c>
      <c r="H375" s="2426">
        <v>186</v>
      </c>
      <c r="I375" s="2716"/>
      <c r="J375" s="5639" t="s">
        <v>11000</v>
      </c>
    </row>
    <row r="376" spans="1:10" ht="35.450000000000003" customHeight="1">
      <c r="A376" s="11" t="s">
        <v>4374</v>
      </c>
      <c r="B376" s="11" t="s">
        <v>1511</v>
      </c>
      <c r="C376" s="11" t="s">
        <v>2147</v>
      </c>
      <c r="D376" s="11" t="str">
        <f t="shared" si="5"/>
        <v>13-1114 TC Bellini</v>
      </c>
      <c r="E376" s="11" t="s">
        <v>632</v>
      </c>
      <c r="F376" s="11">
        <v>244</v>
      </c>
      <c r="G376" s="11">
        <v>201</v>
      </c>
      <c r="H376" s="2426">
        <v>177</v>
      </c>
      <c r="I376" s="2655"/>
      <c r="J376" s="5640" t="s">
        <v>10535</v>
      </c>
    </row>
    <row r="377" spans="1:10" ht="35.450000000000003" customHeight="1">
      <c r="A377" s="11" t="s">
        <v>4632</v>
      </c>
      <c r="B377" s="11" t="s">
        <v>1510</v>
      </c>
      <c r="C377" s="11" t="s">
        <v>2148</v>
      </c>
      <c r="D377" s="11" t="str">
        <f t="shared" si="5"/>
        <v>14-1217 TC Amberlight</v>
      </c>
      <c r="E377" s="11" t="s">
        <v>632</v>
      </c>
      <c r="F377" s="11">
        <v>226</v>
      </c>
      <c r="G377" s="11">
        <v>190</v>
      </c>
      <c r="H377" s="2426">
        <v>162</v>
      </c>
      <c r="I377" s="2834"/>
      <c r="J377" s="5641" t="s">
        <v>11001</v>
      </c>
    </row>
    <row r="378" spans="1:10" ht="35.450000000000003" customHeight="1">
      <c r="A378" s="11" t="s">
        <v>4109</v>
      </c>
      <c r="B378" s="11" t="s">
        <v>1508</v>
      </c>
      <c r="C378" s="11" t="s">
        <v>2149</v>
      </c>
      <c r="D378" s="11" t="str">
        <f t="shared" si="5"/>
        <v>12-1107 TC Pink Champagne</v>
      </c>
      <c r="E378" s="11" t="s">
        <v>632</v>
      </c>
      <c r="F378" s="11">
        <v>240</v>
      </c>
      <c r="G378" s="11">
        <v>216</v>
      </c>
      <c r="H378" s="2426">
        <v>204</v>
      </c>
      <c r="I378" s="2708"/>
      <c r="J378" s="5642" t="s">
        <v>11002</v>
      </c>
    </row>
    <row r="379" spans="1:10" ht="35.450000000000003" customHeight="1">
      <c r="A379" s="11" t="s">
        <v>4101</v>
      </c>
      <c r="B379" s="11" t="s">
        <v>1509</v>
      </c>
      <c r="C379" s="11" t="s">
        <v>2150</v>
      </c>
      <c r="D379" s="11" t="str">
        <f t="shared" si="5"/>
        <v>12-1008 TC Linen</v>
      </c>
      <c r="E379" s="11" t="s">
        <v>632</v>
      </c>
      <c r="F379" s="11">
        <v>237</v>
      </c>
      <c r="G379" s="11">
        <v>210</v>
      </c>
      <c r="H379" s="2426">
        <v>192</v>
      </c>
      <c r="I379" s="2740"/>
      <c r="J379" s="5643" t="s">
        <v>11003</v>
      </c>
    </row>
    <row r="380" spans="1:10" ht="35.450000000000003" customHeight="1">
      <c r="A380" s="11" t="s">
        <v>4104</v>
      </c>
      <c r="B380" s="11" t="s">
        <v>7512</v>
      </c>
      <c r="C380" s="11" t="s">
        <v>2151</v>
      </c>
      <c r="D380" s="11" t="str">
        <f t="shared" si="5"/>
        <v>12-1010 TC Scallop Shell</v>
      </c>
      <c r="E380" s="11" t="s">
        <v>632</v>
      </c>
      <c r="F380" s="11">
        <v>251</v>
      </c>
      <c r="G380" s="11">
        <v>216</v>
      </c>
      <c r="H380" s="2426">
        <v>201</v>
      </c>
      <c r="I380" s="2579"/>
      <c r="J380" s="5644" t="s">
        <v>11004</v>
      </c>
    </row>
    <row r="381" spans="1:10" ht="35.450000000000003" customHeight="1">
      <c r="A381" s="11" t="s">
        <v>4115</v>
      </c>
      <c r="B381" s="11" t="s">
        <v>1507</v>
      </c>
      <c r="C381" s="11" t="s">
        <v>2152</v>
      </c>
      <c r="D381" s="11" t="str">
        <f t="shared" si="5"/>
        <v>12-1209 TC Soft Pink</v>
      </c>
      <c r="E381" s="11" t="s">
        <v>632</v>
      </c>
      <c r="F381" s="11">
        <v>242</v>
      </c>
      <c r="G381" s="11">
        <v>216</v>
      </c>
      <c r="H381" s="2426">
        <v>205</v>
      </c>
      <c r="I381" s="2682"/>
      <c r="J381" s="5645" t="s">
        <v>11005</v>
      </c>
    </row>
    <row r="382" spans="1:10" ht="35.450000000000003" customHeight="1">
      <c r="A382" s="11" t="s">
        <v>4380</v>
      </c>
      <c r="B382" s="11" t="s">
        <v>7515</v>
      </c>
      <c r="C382" s="11" t="s">
        <v>2153</v>
      </c>
      <c r="D382" s="11" t="str">
        <f t="shared" si="5"/>
        <v>13-1404 TC Pale Dogwood</v>
      </c>
      <c r="E382" s="11" t="s">
        <v>632</v>
      </c>
      <c r="F382" s="11">
        <v>237</v>
      </c>
      <c r="G382" s="11">
        <v>205</v>
      </c>
      <c r="H382" s="2426">
        <v>194</v>
      </c>
      <c r="I382" s="2742"/>
      <c r="J382" s="5646" t="s">
        <v>11006</v>
      </c>
    </row>
    <row r="383" spans="1:10" ht="35.450000000000003" customHeight="1">
      <c r="A383" s="11" t="s">
        <v>4111</v>
      </c>
      <c r="B383" s="11" t="s">
        <v>143</v>
      </c>
      <c r="C383" s="11" t="s">
        <v>2154</v>
      </c>
      <c r="D383" s="11" t="str">
        <f t="shared" si="5"/>
        <v>12-1206 TC Silver Peony</v>
      </c>
      <c r="E383" s="11" t="s">
        <v>632</v>
      </c>
      <c r="F383" s="11">
        <v>231</v>
      </c>
      <c r="G383" s="11">
        <v>207</v>
      </c>
      <c r="H383" s="2426">
        <v>199</v>
      </c>
      <c r="I383" s="2793"/>
      <c r="J383" s="5647" t="s">
        <v>11007</v>
      </c>
    </row>
    <row r="384" spans="1:10" ht="35.450000000000003" customHeight="1">
      <c r="A384" s="11" t="s">
        <v>4645</v>
      </c>
      <c r="B384" s="11" t="s">
        <v>238</v>
      </c>
      <c r="C384" s="11" t="s">
        <v>2155</v>
      </c>
      <c r="D384" s="11" t="str">
        <f t="shared" si="5"/>
        <v>14-1307 TC Rose Dust</v>
      </c>
      <c r="E384" s="11" t="s">
        <v>632</v>
      </c>
      <c r="F384" s="11">
        <v>205</v>
      </c>
      <c r="G384" s="11">
        <v>178</v>
      </c>
      <c r="H384" s="2426">
        <v>165</v>
      </c>
      <c r="I384" s="3051"/>
      <c r="J384" s="5648" t="s">
        <v>10651</v>
      </c>
    </row>
    <row r="385" spans="1:10" ht="35.450000000000003" customHeight="1">
      <c r="A385" s="11" t="s">
        <v>4382</v>
      </c>
      <c r="B385" s="11" t="s">
        <v>1504</v>
      </c>
      <c r="C385" s="11" t="s">
        <v>2156</v>
      </c>
      <c r="D385" s="11" t="str">
        <f t="shared" si="5"/>
        <v>13-1405 TC Shell</v>
      </c>
      <c r="E385" s="11" t="s">
        <v>632</v>
      </c>
      <c r="F385" s="11">
        <v>225</v>
      </c>
      <c r="G385" s="11">
        <v>207</v>
      </c>
      <c r="H385" s="2426">
        <v>198</v>
      </c>
      <c r="I385" s="2846"/>
      <c r="J385" s="5649" t="s">
        <v>11008</v>
      </c>
    </row>
    <row r="386" spans="1:10" ht="35.450000000000003" customHeight="1">
      <c r="A386" s="11" t="s">
        <v>4370</v>
      </c>
      <c r="B386" s="11" t="s">
        <v>1505</v>
      </c>
      <c r="C386" s="11" t="s">
        <v>2157</v>
      </c>
      <c r="D386" s="11" t="str">
        <f t="shared" ref="D386:D449" si="6">A386 &amp; " " &amp; B386</f>
        <v>13-1107 TC Whisper Pink</v>
      </c>
      <c r="E386" s="11" t="s">
        <v>632</v>
      </c>
      <c r="F386" s="11">
        <v>218</v>
      </c>
      <c r="G386" s="11">
        <v>203</v>
      </c>
      <c r="H386" s="2426">
        <v>190</v>
      </c>
      <c r="I386" s="2913"/>
      <c r="J386" s="5650" t="s">
        <v>11009</v>
      </c>
    </row>
    <row r="387" spans="1:10" ht="35.450000000000003" customHeight="1">
      <c r="A387" s="11" t="s">
        <v>4126</v>
      </c>
      <c r="B387" s="11" t="s">
        <v>1506</v>
      </c>
      <c r="C387" s="11" t="s">
        <v>2158</v>
      </c>
      <c r="D387" s="11" t="str">
        <f t="shared" si="6"/>
        <v>12-1404 TC Pink Tint</v>
      </c>
      <c r="E387" s="11" t="s">
        <v>632</v>
      </c>
      <c r="F387" s="11">
        <v>219</v>
      </c>
      <c r="G387" s="11">
        <v>203</v>
      </c>
      <c r="H387" s="2426">
        <v>189</v>
      </c>
      <c r="I387" s="2906"/>
      <c r="J387" s="5651" t="s">
        <v>11010</v>
      </c>
    </row>
    <row r="388" spans="1:10" ht="35.450000000000003" customHeight="1">
      <c r="A388" s="11" t="s">
        <v>4649</v>
      </c>
      <c r="B388" s="11" t="s">
        <v>7522</v>
      </c>
      <c r="C388" s="11" t="s">
        <v>2159</v>
      </c>
      <c r="D388" s="11" t="str">
        <f t="shared" si="6"/>
        <v>14-1311 TC Evening Sand</v>
      </c>
      <c r="E388" s="11" t="s">
        <v>632</v>
      </c>
      <c r="F388" s="11">
        <v>221</v>
      </c>
      <c r="G388" s="11">
        <v>182</v>
      </c>
      <c r="H388" s="2426">
        <v>171</v>
      </c>
      <c r="I388" s="2886"/>
      <c r="J388" s="5652" t="s">
        <v>11011</v>
      </c>
    </row>
    <row r="389" spans="1:10" ht="35.450000000000003" customHeight="1">
      <c r="A389" s="11" t="s">
        <v>4943</v>
      </c>
      <c r="B389" s="11" t="s">
        <v>1503</v>
      </c>
      <c r="C389" s="11" t="s">
        <v>2160</v>
      </c>
      <c r="D389" s="11" t="str">
        <f t="shared" si="6"/>
        <v>15-1317 TC Sirocco</v>
      </c>
      <c r="E389" s="11" t="s">
        <v>632</v>
      </c>
      <c r="F389" s="11">
        <v>195</v>
      </c>
      <c r="G389" s="11">
        <v>157</v>
      </c>
      <c r="H389" s="2426">
        <v>136</v>
      </c>
      <c r="I389" s="3150"/>
      <c r="J389" s="5653" t="s">
        <v>11012</v>
      </c>
    </row>
    <row r="390" spans="1:10" ht="35.450000000000003" customHeight="1">
      <c r="A390" s="11" t="s">
        <v>5266</v>
      </c>
      <c r="B390" s="11" t="s">
        <v>1502</v>
      </c>
      <c r="C390" s="11" t="s">
        <v>2161</v>
      </c>
      <c r="D390" s="11" t="str">
        <f t="shared" si="6"/>
        <v>16-1317 TC Brush</v>
      </c>
      <c r="E390" s="11" t="s">
        <v>632</v>
      </c>
      <c r="F390" s="11">
        <v>185</v>
      </c>
      <c r="G390" s="11">
        <v>153</v>
      </c>
      <c r="H390" s="2426">
        <v>132</v>
      </c>
      <c r="I390" s="3263"/>
      <c r="J390" s="5654" t="s">
        <v>11013</v>
      </c>
    </row>
    <row r="391" spans="1:10" ht="35.450000000000003" customHeight="1">
      <c r="A391" s="11" t="s">
        <v>5706</v>
      </c>
      <c r="B391" s="11" t="s">
        <v>7526</v>
      </c>
      <c r="C391" s="11" t="s">
        <v>2162</v>
      </c>
      <c r="D391" s="11" t="str">
        <f t="shared" si="6"/>
        <v>17-1227 TC Café au Lait</v>
      </c>
      <c r="E391" s="11" t="s">
        <v>632</v>
      </c>
      <c r="F391" s="11">
        <v>174</v>
      </c>
      <c r="G391" s="11">
        <v>135</v>
      </c>
      <c r="H391" s="2426">
        <v>116</v>
      </c>
      <c r="I391" s="3367"/>
      <c r="J391" s="5655" t="s">
        <v>11014</v>
      </c>
    </row>
    <row r="392" spans="1:10" ht="35.450000000000003" customHeight="1">
      <c r="A392" s="11" t="s">
        <v>4647</v>
      </c>
      <c r="B392" s="11" t="s">
        <v>1501</v>
      </c>
      <c r="C392" s="11" t="s">
        <v>2163</v>
      </c>
      <c r="D392" s="11" t="str">
        <f t="shared" si="6"/>
        <v>14-1310 TC Cameo Rose</v>
      </c>
      <c r="E392" s="11" t="s">
        <v>632</v>
      </c>
      <c r="F392" s="11">
        <v>215</v>
      </c>
      <c r="G392" s="11">
        <v>184</v>
      </c>
      <c r="H392" s="2426">
        <v>171</v>
      </c>
      <c r="I392" s="2944"/>
      <c r="J392" s="5656" t="s">
        <v>11015</v>
      </c>
    </row>
    <row r="393" spans="1:10" ht="35.450000000000003" customHeight="1">
      <c r="A393" s="11" t="s">
        <v>4651</v>
      </c>
      <c r="B393" s="11" t="s">
        <v>7529</v>
      </c>
      <c r="C393" s="11" t="s">
        <v>2164</v>
      </c>
      <c r="D393" s="11" t="str">
        <f t="shared" si="6"/>
        <v>14-1312 TC Pale Blush</v>
      </c>
      <c r="E393" s="11" t="s">
        <v>632</v>
      </c>
      <c r="F393" s="11">
        <v>228</v>
      </c>
      <c r="G393" s="11">
        <v>191</v>
      </c>
      <c r="H393" s="2426">
        <v>179</v>
      </c>
      <c r="I393" s="2820"/>
      <c r="J393" s="5657" t="s">
        <v>11016</v>
      </c>
    </row>
    <row r="394" spans="1:10" ht="35.450000000000003" customHeight="1">
      <c r="A394" s="11" t="s">
        <v>4653</v>
      </c>
      <c r="B394" s="11" t="s">
        <v>1500</v>
      </c>
      <c r="C394" s="11" t="s">
        <v>2165</v>
      </c>
      <c r="D394" s="11" t="str">
        <f t="shared" si="6"/>
        <v>14-1313 TC Rose Cloud</v>
      </c>
      <c r="E394" s="11" t="s">
        <v>632</v>
      </c>
      <c r="F394" s="11">
        <v>219</v>
      </c>
      <c r="G394" s="11">
        <v>176</v>
      </c>
      <c r="H394" s="2426">
        <v>162</v>
      </c>
      <c r="I394" s="2908"/>
      <c r="J394" s="5658" t="s">
        <v>11017</v>
      </c>
    </row>
    <row r="395" spans="1:10" ht="35.450000000000003" customHeight="1">
      <c r="A395" s="11" t="s">
        <v>4654</v>
      </c>
      <c r="B395" s="11" t="s">
        <v>1499</v>
      </c>
      <c r="C395" s="11" t="s">
        <v>2166</v>
      </c>
      <c r="D395" s="11" t="str">
        <f t="shared" si="6"/>
        <v>14-1314 TC Spanish Villa</v>
      </c>
      <c r="E395" s="11" t="s">
        <v>632</v>
      </c>
      <c r="F395" s="11">
        <v>223</v>
      </c>
      <c r="G395" s="11">
        <v>186</v>
      </c>
      <c r="H395" s="2426">
        <v>169</v>
      </c>
      <c r="I395" s="2865"/>
      <c r="J395" s="5659" t="s">
        <v>11018</v>
      </c>
    </row>
    <row r="396" spans="1:10" ht="35.450000000000003" customHeight="1">
      <c r="A396" s="11" t="s">
        <v>4942</v>
      </c>
      <c r="B396" s="11" t="s">
        <v>1498</v>
      </c>
      <c r="C396" s="11" t="s">
        <v>2167</v>
      </c>
      <c r="D396" s="11" t="str">
        <f t="shared" si="6"/>
        <v>15-1316 TC Maple Sugar</v>
      </c>
      <c r="E396" s="11" t="s">
        <v>632</v>
      </c>
      <c r="F396" s="11">
        <v>201</v>
      </c>
      <c r="G396" s="11">
        <v>163</v>
      </c>
      <c r="H396" s="2426">
        <v>141</v>
      </c>
      <c r="I396" s="3092"/>
      <c r="J396" s="5660" t="s">
        <v>11019</v>
      </c>
    </row>
    <row r="397" spans="1:10" ht="35.450000000000003" customHeight="1">
      <c r="A397" s="11" t="s">
        <v>5251</v>
      </c>
      <c r="B397" s="11" t="s">
        <v>1497</v>
      </c>
      <c r="C397" s="11" t="s">
        <v>2168</v>
      </c>
      <c r="D397" s="11" t="str">
        <f t="shared" si="6"/>
        <v>16-1219 TC Tuscany</v>
      </c>
      <c r="E397" s="11" t="s">
        <v>632</v>
      </c>
      <c r="F397" s="11">
        <v>190</v>
      </c>
      <c r="G397" s="11">
        <v>151</v>
      </c>
      <c r="H397" s="2426">
        <v>133</v>
      </c>
      <c r="I397" s="3203"/>
      <c r="J397" s="5661" t="s">
        <v>10653</v>
      </c>
    </row>
    <row r="398" spans="1:10" ht="35.450000000000003" customHeight="1">
      <c r="A398" s="11" t="s">
        <v>5311</v>
      </c>
      <c r="B398" s="11" t="s">
        <v>1496</v>
      </c>
      <c r="C398" s="11" t="s">
        <v>2169</v>
      </c>
      <c r="D398" s="11" t="str">
        <f t="shared" si="6"/>
        <v>16-1422 TC Cork</v>
      </c>
      <c r="E398" s="11" t="s">
        <v>632</v>
      </c>
      <c r="F398" s="11">
        <v>186</v>
      </c>
      <c r="G398" s="11">
        <v>134</v>
      </c>
      <c r="H398" s="2426">
        <v>113</v>
      </c>
      <c r="I398" s="3256"/>
      <c r="J398" s="5662" t="s">
        <v>11020</v>
      </c>
    </row>
    <row r="399" spans="1:10" ht="35.450000000000003" customHeight="1">
      <c r="A399" s="11" t="s">
        <v>4372</v>
      </c>
      <c r="B399" s="11" t="s">
        <v>1495</v>
      </c>
      <c r="C399" s="11" t="s">
        <v>2170</v>
      </c>
      <c r="D399" s="11" t="str">
        <f t="shared" si="6"/>
        <v>13-1109 TC Bisque</v>
      </c>
      <c r="E399" s="11" t="s">
        <v>632</v>
      </c>
      <c r="F399" s="11">
        <v>237</v>
      </c>
      <c r="G399" s="11">
        <v>202</v>
      </c>
      <c r="H399" s="2426">
        <v>181</v>
      </c>
      <c r="I399" s="2743"/>
      <c r="J399" s="5663" t="s">
        <v>11021</v>
      </c>
    </row>
    <row r="400" spans="1:10" ht="35.450000000000003" customHeight="1">
      <c r="A400" s="11" t="s">
        <v>4945</v>
      </c>
      <c r="B400" s="11" t="s">
        <v>1492</v>
      </c>
      <c r="C400" s="11" t="s">
        <v>2171</v>
      </c>
      <c r="D400" s="11" t="str">
        <f t="shared" si="6"/>
        <v>15-1319 TC Almost Apricot</v>
      </c>
      <c r="E400" s="11" t="s">
        <v>632</v>
      </c>
      <c r="F400" s="11">
        <v>229</v>
      </c>
      <c r="G400" s="11">
        <v>179</v>
      </c>
      <c r="H400" s="2426">
        <v>155</v>
      </c>
      <c r="I400" s="2813"/>
      <c r="J400" s="5664" t="s">
        <v>11022</v>
      </c>
    </row>
    <row r="401" spans="1:10" ht="35.450000000000003" customHeight="1">
      <c r="A401" s="11" t="s">
        <v>4944</v>
      </c>
      <c r="B401" s="11" t="s">
        <v>1493</v>
      </c>
      <c r="C401" s="11" t="s">
        <v>2172</v>
      </c>
      <c r="D401" s="11" t="str">
        <f t="shared" si="6"/>
        <v>15-1318 TC Pink Sand</v>
      </c>
      <c r="E401" s="11" t="s">
        <v>632</v>
      </c>
      <c r="F401" s="11">
        <v>223</v>
      </c>
      <c r="G401" s="11">
        <v>177</v>
      </c>
      <c r="H401" s="2426">
        <v>155</v>
      </c>
      <c r="I401" s="2867"/>
      <c r="J401" s="5665" t="s">
        <v>11023</v>
      </c>
    </row>
    <row r="402" spans="1:10" ht="35.450000000000003" customHeight="1">
      <c r="A402" s="11" t="s">
        <v>4634</v>
      </c>
      <c r="B402" s="11" t="s">
        <v>1494</v>
      </c>
      <c r="C402" s="11" t="s">
        <v>2173</v>
      </c>
      <c r="D402" s="11" t="str">
        <f t="shared" si="6"/>
        <v>14-1220 TC Peach Nougat</v>
      </c>
      <c r="E402" s="11" t="s">
        <v>632</v>
      </c>
      <c r="F402" s="11">
        <v>230</v>
      </c>
      <c r="G402" s="11">
        <v>175</v>
      </c>
      <c r="H402" s="2426">
        <v>145</v>
      </c>
      <c r="I402" s="2804"/>
      <c r="J402" s="5666" t="s">
        <v>11024</v>
      </c>
    </row>
    <row r="403" spans="1:10" ht="35.450000000000003" customHeight="1">
      <c r="A403" s="11" t="s">
        <v>4947</v>
      </c>
      <c r="B403" s="11" t="s">
        <v>1490</v>
      </c>
      <c r="C403" s="11" t="s">
        <v>2174</v>
      </c>
      <c r="D403" s="11" t="str">
        <f t="shared" si="6"/>
        <v>15-1327 TC Peach Bloom</v>
      </c>
      <c r="E403" s="11" t="s">
        <v>632</v>
      </c>
      <c r="F403" s="11">
        <v>217</v>
      </c>
      <c r="G403" s="11">
        <v>155</v>
      </c>
      <c r="H403" s="2426">
        <v>124</v>
      </c>
      <c r="I403" s="2925"/>
      <c r="J403" s="5667" t="s">
        <v>11025</v>
      </c>
    </row>
    <row r="404" spans="1:10" ht="35.450000000000003" customHeight="1">
      <c r="A404" s="11" t="s">
        <v>4946</v>
      </c>
      <c r="B404" s="11" t="s">
        <v>1491</v>
      </c>
      <c r="C404" s="11" t="s">
        <v>2175</v>
      </c>
      <c r="D404" s="11" t="str">
        <f t="shared" si="6"/>
        <v>15-1322 TC Dusty Coral</v>
      </c>
      <c r="E404" s="11" t="s">
        <v>632</v>
      </c>
      <c r="F404" s="11">
        <v>210</v>
      </c>
      <c r="G404" s="11">
        <v>155</v>
      </c>
      <c r="H404" s="2426">
        <v>131</v>
      </c>
      <c r="I404" s="2429"/>
      <c r="J404" s="5668" t="s">
        <v>10519</v>
      </c>
    </row>
    <row r="405" spans="1:10" ht="35.450000000000003" customHeight="1">
      <c r="A405" s="11" t="s">
        <v>5252</v>
      </c>
      <c r="B405" s="11" t="s">
        <v>7542</v>
      </c>
      <c r="C405" s="11" t="s">
        <v>2176</v>
      </c>
      <c r="D405" s="11" t="str">
        <f t="shared" si="6"/>
        <v>16-1220 TC Café Crème</v>
      </c>
      <c r="E405" s="11" t="s">
        <v>632</v>
      </c>
      <c r="F405" s="11">
        <v>199</v>
      </c>
      <c r="G405" s="11">
        <v>150</v>
      </c>
      <c r="H405" s="2426">
        <v>133</v>
      </c>
      <c r="I405" s="3107"/>
      <c r="J405" s="5669" t="s">
        <v>11026</v>
      </c>
    </row>
    <row r="406" spans="1:10" ht="35.450000000000003" customHeight="1">
      <c r="A406" s="11" t="s">
        <v>5255</v>
      </c>
      <c r="B406" s="11" t="s">
        <v>1489</v>
      </c>
      <c r="C406" s="11" t="s">
        <v>2177</v>
      </c>
      <c r="D406" s="11" t="str">
        <f t="shared" si="6"/>
        <v>16-1235 TC Sandstorm</v>
      </c>
      <c r="E406" s="11" t="s">
        <v>632</v>
      </c>
      <c r="F406" s="11">
        <v>189</v>
      </c>
      <c r="G406" s="11">
        <v>139</v>
      </c>
      <c r="H406" s="2426">
        <v>105</v>
      </c>
      <c r="I406" s="3217"/>
      <c r="J406" s="5670" t="s">
        <v>11027</v>
      </c>
    </row>
    <row r="407" spans="1:10" ht="35.450000000000003" customHeight="1">
      <c r="A407" s="11" t="s">
        <v>5290</v>
      </c>
      <c r="B407" s="11" t="s">
        <v>1487</v>
      </c>
      <c r="C407" s="11" t="s">
        <v>2178</v>
      </c>
      <c r="D407" s="11" t="str">
        <f t="shared" si="6"/>
        <v>16-1341 TC Butterum</v>
      </c>
      <c r="E407" s="11" t="s">
        <v>632</v>
      </c>
      <c r="F407" s="11">
        <v>198</v>
      </c>
      <c r="G407" s="11">
        <v>143</v>
      </c>
      <c r="H407" s="2426">
        <v>101</v>
      </c>
      <c r="I407" s="3115"/>
      <c r="J407" s="5671" t="s">
        <v>11028</v>
      </c>
    </row>
    <row r="408" spans="1:10" ht="35.450000000000003" customHeight="1">
      <c r="A408" s="11" t="s">
        <v>5286</v>
      </c>
      <c r="B408" s="11" t="s">
        <v>1488</v>
      </c>
      <c r="C408" s="11" t="s">
        <v>2179</v>
      </c>
      <c r="D408" s="11" t="str">
        <f t="shared" si="6"/>
        <v>16-1336 TC Biscuit</v>
      </c>
      <c r="E408" s="11" t="s">
        <v>632</v>
      </c>
      <c r="F408" s="11">
        <v>180</v>
      </c>
      <c r="G408" s="11">
        <v>131</v>
      </c>
      <c r="H408" s="2426">
        <v>91</v>
      </c>
      <c r="I408" s="3316"/>
      <c r="J408" s="5672" t="s">
        <v>11029</v>
      </c>
    </row>
    <row r="409" spans="1:10" ht="35.450000000000003" customHeight="1">
      <c r="A409" s="11" t="s">
        <v>5696</v>
      </c>
      <c r="B409" s="11" t="s">
        <v>1485</v>
      </c>
      <c r="C409" s="11" t="s">
        <v>2180</v>
      </c>
      <c r="D409" s="11" t="str">
        <f t="shared" si="6"/>
        <v>17-1137 TC Cashew</v>
      </c>
      <c r="E409" s="11" t="s">
        <v>632</v>
      </c>
      <c r="F409" s="11">
        <v>164</v>
      </c>
      <c r="G409" s="11">
        <v>113</v>
      </c>
      <c r="H409" s="2426">
        <v>73</v>
      </c>
      <c r="I409" s="3459"/>
      <c r="J409" s="5673" t="s">
        <v>11030</v>
      </c>
    </row>
    <row r="410" spans="1:10" ht="35.450000000000003" customHeight="1">
      <c r="A410" s="11" t="s">
        <v>5314</v>
      </c>
      <c r="B410" s="11" t="s">
        <v>1486</v>
      </c>
      <c r="C410" s="11" t="s">
        <v>2181</v>
      </c>
      <c r="D410" s="11" t="str">
        <f t="shared" si="6"/>
        <v>16-1432 TC Almond</v>
      </c>
      <c r="E410" s="11" t="s">
        <v>632</v>
      </c>
      <c r="F410" s="11">
        <v>167</v>
      </c>
      <c r="G410" s="11">
        <v>117</v>
      </c>
      <c r="H410" s="2426">
        <v>77</v>
      </c>
      <c r="I410" s="3426"/>
      <c r="J410" s="5674" t="s">
        <v>11031</v>
      </c>
    </row>
    <row r="411" spans="1:10" ht="35.450000000000003" customHeight="1">
      <c r="A411" s="11" t="s">
        <v>5717</v>
      </c>
      <c r="B411" s="11" t="s">
        <v>1484</v>
      </c>
      <c r="C411" s="11" t="s">
        <v>2182</v>
      </c>
      <c r="D411" s="11" t="str">
        <f t="shared" si="6"/>
        <v>17-1330 TC Lion</v>
      </c>
      <c r="E411" s="11" t="s">
        <v>632</v>
      </c>
      <c r="F411" s="11">
        <v>160</v>
      </c>
      <c r="G411" s="11">
        <v>113</v>
      </c>
      <c r="H411" s="2426">
        <v>79</v>
      </c>
      <c r="I411" s="3511"/>
      <c r="J411" s="5675" t="s">
        <v>10604</v>
      </c>
    </row>
    <row r="412" spans="1:10" ht="35.450000000000003" customHeight="1">
      <c r="A412" s="11" t="s">
        <v>6122</v>
      </c>
      <c r="B412" s="11" t="s">
        <v>1483</v>
      </c>
      <c r="C412" s="11" t="s">
        <v>2183</v>
      </c>
      <c r="D412" s="11" t="str">
        <f t="shared" si="6"/>
        <v>18-1030 TC Thrush</v>
      </c>
      <c r="E412" s="11" t="s">
        <v>632</v>
      </c>
      <c r="F412" s="11">
        <v>147</v>
      </c>
      <c r="G412" s="11">
        <v>107</v>
      </c>
      <c r="H412" s="2426">
        <v>79</v>
      </c>
      <c r="I412" s="3629"/>
      <c r="J412" s="5676" t="s">
        <v>11032</v>
      </c>
    </row>
    <row r="413" spans="1:10" ht="35.450000000000003" customHeight="1">
      <c r="A413" s="11" t="s">
        <v>5708</v>
      </c>
      <c r="B413" s="11" t="s">
        <v>1481</v>
      </c>
      <c r="C413" s="11" t="s">
        <v>2184</v>
      </c>
      <c r="D413" s="11" t="str">
        <f t="shared" si="6"/>
        <v>17-1230 TC Mocha Mousse</v>
      </c>
      <c r="E413" s="11" t="s">
        <v>632</v>
      </c>
      <c r="F413" s="11">
        <v>164</v>
      </c>
      <c r="G413" s="11">
        <v>120</v>
      </c>
      <c r="H413" s="2426">
        <v>100</v>
      </c>
      <c r="I413" s="3457"/>
      <c r="J413" s="5677" t="s">
        <v>11033</v>
      </c>
    </row>
    <row r="414" spans="1:10" ht="35.450000000000003" customHeight="1">
      <c r="A414" s="11" t="s">
        <v>5732</v>
      </c>
      <c r="B414" s="11" t="s">
        <v>1478</v>
      </c>
      <c r="C414" s="11" t="s">
        <v>2185</v>
      </c>
      <c r="D414" s="11" t="str">
        <f t="shared" si="6"/>
        <v>17-1430 TC Pecan Brown</v>
      </c>
      <c r="E414" s="11" t="s">
        <v>632</v>
      </c>
      <c r="F414" s="11">
        <v>163</v>
      </c>
      <c r="G414" s="11">
        <v>110</v>
      </c>
      <c r="H414" s="2426">
        <v>81</v>
      </c>
      <c r="I414" s="3474"/>
      <c r="J414" s="5678" t="s">
        <v>11034</v>
      </c>
    </row>
    <row r="415" spans="1:10" ht="35.450000000000003" customHeight="1">
      <c r="A415" s="11" t="s">
        <v>5697</v>
      </c>
      <c r="B415" s="11" t="s">
        <v>1482</v>
      </c>
      <c r="C415" s="11" t="s">
        <v>2186</v>
      </c>
      <c r="D415" s="11" t="str">
        <f t="shared" si="6"/>
        <v>17-1143 TC Hazel</v>
      </c>
      <c r="E415" s="11" t="s">
        <v>632</v>
      </c>
      <c r="F415" s="11">
        <v>174</v>
      </c>
      <c r="G415" s="11">
        <v>114</v>
      </c>
      <c r="H415" s="2426">
        <v>80</v>
      </c>
      <c r="I415" s="3369"/>
      <c r="J415" s="5679" t="s">
        <v>11035</v>
      </c>
    </row>
    <row r="416" spans="1:10" ht="35.450000000000003" customHeight="1">
      <c r="A416" s="11" t="s">
        <v>5718</v>
      </c>
      <c r="B416" s="11" t="s">
        <v>1480</v>
      </c>
      <c r="C416" s="11" t="s">
        <v>2187</v>
      </c>
      <c r="D416" s="11" t="str">
        <f t="shared" si="6"/>
        <v>17-1336 TC Bran</v>
      </c>
      <c r="E416" s="11" t="s">
        <v>632</v>
      </c>
      <c r="F416" s="11">
        <v>166</v>
      </c>
      <c r="G416" s="11">
        <v>110</v>
      </c>
      <c r="H416" s="2426">
        <v>74</v>
      </c>
      <c r="I416" s="3436"/>
      <c r="J416" s="5680" t="s">
        <v>11036</v>
      </c>
    </row>
    <row r="417" spans="1:10" ht="35.450000000000003" customHeight="1">
      <c r="A417" s="11" t="s">
        <v>5719</v>
      </c>
      <c r="B417" s="11" t="s">
        <v>1479</v>
      </c>
      <c r="C417" s="11" t="s">
        <v>2188</v>
      </c>
      <c r="D417" s="11" t="str">
        <f t="shared" si="6"/>
        <v>17-1340 TC Adobe</v>
      </c>
      <c r="E417" s="11" t="s">
        <v>632</v>
      </c>
      <c r="F417" s="11">
        <v>163</v>
      </c>
      <c r="G417" s="11">
        <v>98</v>
      </c>
      <c r="H417" s="2426">
        <v>59</v>
      </c>
      <c r="I417" s="3475"/>
      <c r="J417" s="5681" t="s">
        <v>11037</v>
      </c>
    </row>
    <row r="418" spans="1:10" ht="35.450000000000003" customHeight="1">
      <c r="A418" s="11" t="s">
        <v>7023</v>
      </c>
      <c r="B418" s="11" t="s">
        <v>9425</v>
      </c>
      <c r="C418" s="11" t="s">
        <v>2189</v>
      </c>
      <c r="D418" s="11" t="str">
        <f t="shared" si="6"/>
        <v>17-1342 TC Autumnal</v>
      </c>
      <c r="E418" s="11" t="s">
        <v>632</v>
      </c>
      <c r="F418" s="11">
        <v>161</v>
      </c>
      <c r="G418" s="11">
        <v>83</v>
      </c>
      <c r="H418" s="2426">
        <v>37</v>
      </c>
      <c r="I418" s="3500"/>
      <c r="J418" s="5682" t="s">
        <v>11038</v>
      </c>
    </row>
    <row r="419" spans="1:10" ht="35.450000000000003" customHeight="1">
      <c r="A419" s="11" t="s">
        <v>6133</v>
      </c>
      <c r="B419" s="11" t="s">
        <v>1477</v>
      </c>
      <c r="C419" s="11" t="s">
        <v>2190</v>
      </c>
      <c r="D419" s="11" t="str">
        <f t="shared" si="6"/>
        <v>18-1142 TC Leather Brown</v>
      </c>
      <c r="E419" s="11" t="s">
        <v>632</v>
      </c>
      <c r="F419" s="11">
        <v>151</v>
      </c>
      <c r="G419" s="11">
        <v>87</v>
      </c>
      <c r="H419" s="2426">
        <v>43</v>
      </c>
      <c r="I419" s="3598"/>
      <c r="J419" s="5683" t="s">
        <v>11039</v>
      </c>
    </row>
    <row r="420" spans="1:10" ht="35.450000000000003" customHeight="1">
      <c r="A420" s="11" t="s">
        <v>7024</v>
      </c>
      <c r="B420" s="11" t="s">
        <v>9433</v>
      </c>
      <c r="C420" s="11" t="s">
        <v>2191</v>
      </c>
      <c r="D420" s="11" t="str">
        <f t="shared" si="6"/>
        <v>18-1148 TC Caramel Café</v>
      </c>
      <c r="E420" s="11" t="s">
        <v>632</v>
      </c>
      <c r="F420" s="11">
        <v>134</v>
      </c>
      <c r="G420" s="11">
        <v>76</v>
      </c>
      <c r="H420" s="2426">
        <v>36</v>
      </c>
      <c r="I420" s="3733"/>
      <c r="J420" s="5684" t="s">
        <v>11040</v>
      </c>
    </row>
    <row r="421" spans="1:10" ht="35.450000000000003" customHeight="1">
      <c r="A421" s="11" t="s">
        <v>7025</v>
      </c>
      <c r="B421" s="11" t="s">
        <v>9427</v>
      </c>
      <c r="C421" s="11" t="s">
        <v>2192</v>
      </c>
      <c r="D421" s="11" t="str">
        <f t="shared" si="6"/>
        <v>18-1246 TC Umber</v>
      </c>
      <c r="E421" s="11" t="s">
        <v>632</v>
      </c>
      <c r="F421" s="11">
        <v>148</v>
      </c>
      <c r="G421" s="11">
        <v>74</v>
      </c>
      <c r="H421" s="2426">
        <v>31</v>
      </c>
      <c r="I421" s="3622"/>
      <c r="J421" s="5685" t="s">
        <v>11041</v>
      </c>
    </row>
    <row r="422" spans="1:10" ht="35.450000000000003" customHeight="1">
      <c r="A422" s="11" t="s">
        <v>6134</v>
      </c>
      <c r="B422" s="11" t="s">
        <v>1476</v>
      </c>
      <c r="C422" s="11" t="s">
        <v>2193</v>
      </c>
      <c r="D422" s="11" t="str">
        <f t="shared" si="6"/>
        <v>18-1154 TC Glazed Ginger</v>
      </c>
      <c r="E422" s="11" t="s">
        <v>632</v>
      </c>
      <c r="F422" s="11">
        <v>145</v>
      </c>
      <c r="G422" s="11">
        <v>85</v>
      </c>
      <c r="H422" s="2426">
        <v>43</v>
      </c>
      <c r="I422" s="3650"/>
      <c r="J422" s="5686" t="s">
        <v>11042</v>
      </c>
    </row>
    <row r="423" spans="1:10" ht="35.450000000000003" customHeight="1">
      <c r="A423" s="11" t="s">
        <v>5276</v>
      </c>
      <c r="B423" s="11" t="s">
        <v>1475</v>
      </c>
      <c r="C423" s="11" t="s">
        <v>2194</v>
      </c>
      <c r="D423" s="11" t="str">
        <f t="shared" si="6"/>
        <v>16-1328 TC Sandstone</v>
      </c>
      <c r="E423" s="11" t="s">
        <v>632</v>
      </c>
      <c r="F423" s="11">
        <v>196</v>
      </c>
      <c r="G423" s="11">
        <v>138</v>
      </c>
      <c r="H423" s="2426">
        <v>105</v>
      </c>
      <c r="I423" s="2471"/>
      <c r="J423" s="5687" t="s">
        <v>10593</v>
      </c>
    </row>
    <row r="424" spans="1:10" ht="35.450000000000003" customHeight="1">
      <c r="A424" s="11" t="s">
        <v>5317</v>
      </c>
      <c r="B424" s="11" t="s">
        <v>1474</v>
      </c>
      <c r="C424" s="11" t="s">
        <v>2195</v>
      </c>
      <c r="D424" s="11" t="str">
        <f t="shared" si="6"/>
        <v>16-1439 TC Caramel</v>
      </c>
      <c r="E424" s="11" t="s">
        <v>632</v>
      </c>
      <c r="F424" s="11">
        <v>195</v>
      </c>
      <c r="G424" s="11">
        <v>124</v>
      </c>
      <c r="H424" s="2426">
        <v>84</v>
      </c>
      <c r="I424" s="3154"/>
      <c r="J424" s="5688" t="s">
        <v>11043</v>
      </c>
    </row>
    <row r="425" spans="1:10" ht="35.450000000000003" customHeight="1">
      <c r="A425" s="11" t="s">
        <v>5699</v>
      </c>
      <c r="B425" s="11" t="s">
        <v>1473</v>
      </c>
      <c r="C425" s="11" t="s">
        <v>2196</v>
      </c>
      <c r="D425" s="11" t="str">
        <f t="shared" si="6"/>
        <v>17-1147 TC Amber Brown</v>
      </c>
      <c r="E425" s="11" t="s">
        <v>632</v>
      </c>
      <c r="F425" s="11">
        <v>166</v>
      </c>
      <c r="G425" s="11">
        <v>102</v>
      </c>
      <c r="H425" s="2426">
        <v>70</v>
      </c>
      <c r="I425" s="3437"/>
      <c r="J425" s="5689" t="s">
        <v>11044</v>
      </c>
    </row>
    <row r="426" spans="1:10" ht="35.450000000000003" customHeight="1">
      <c r="A426" s="11" t="s">
        <v>6144</v>
      </c>
      <c r="B426" s="11" t="s">
        <v>1471</v>
      </c>
      <c r="C426" s="11" t="s">
        <v>2197</v>
      </c>
      <c r="D426" s="11" t="str">
        <f t="shared" si="6"/>
        <v>18-1239 TC Sierra</v>
      </c>
      <c r="E426" s="11" t="s">
        <v>632</v>
      </c>
      <c r="F426" s="11">
        <v>152</v>
      </c>
      <c r="G426" s="11">
        <v>92</v>
      </c>
      <c r="H426" s="2426">
        <v>65</v>
      </c>
      <c r="I426" s="3588"/>
      <c r="J426" s="5690" t="s">
        <v>11045</v>
      </c>
    </row>
    <row r="427" spans="1:10" ht="35.450000000000003" customHeight="1">
      <c r="A427" s="11" t="s">
        <v>6146</v>
      </c>
      <c r="B427" s="11" t="s">
        <v>1470</v>
      </c>
      <c r="C427" s="11" t="s">
        <v>2198</v>
      </c>
      <c r="D427" s="11" t="str">
        <f t="shared" si="6"/>
        <v>18-1244 TC Ginger Bread</v>
      </c>
      <c r="E427" s="11" t="s">
        <v>632</v>
      </c>
      <c r="F427" s="11">
        <v>140</v>
      </c>
      <c r="G427" s="11">
        <v>74</v>
      </c>
      <c r="H427" s="2426">
        <v>47</v>
      </c>
      <c r="I427" s="3683"/>
      <c r="J427" s="5691" t="s">
        <v>11046</v>
      </c>
    </row>
    <row r="428" spans="1:10" ht="35.450000000000003" customHeight="1">
      <c r="A428" s="11" t="s">
        <v>6132</v>
      </c>
      <c r="B428" s="11" t="s">
        <v>1472</v>
      </c>
      <c r="C428" s="11" t="s">
        <v>2199</v>
      </c>
      <c r="D428" s="11" t="str">
        <f t="shared" si="6"/>
        <v>18-1140 TC Mocha Bisque</v>
      </c>
      <c r="E428" s="11" t="s">
        <v>632</v>
      </c>
      <c r="F428" s="11">
        <v>140</v>
      </c>
      <c r="G428" s="11">
        <v>84</v>
      </c>
      <c r="H428" s="2426">
        <v>58</v>
      </c>
      <c r="I428" s="3682"/>
      <c r="J428" s="5692" t="s">
        <v>11047</v>
      </c>
    </row>
    <row r="429" spans="1:10" ht="35.450000000000003" customHeight="1">
      <c r="A429" s="11" t="s">
        <v>6619</v>
      </c>
      <c r="B429" s="11" t="s">
        <v>7564</v>
      </c>
      <c r="C429" s="11" t="s">
        <v>2200</v>
      </c>
      <c r="D429" s="11" t="str">
        <f t="shared" si="6"/>
        <v>19-1241 TC Tortoise Shell</v>
      </c>
      <c r="E429" s="11" t="s">
        <v>632</v>
      </c>
      <c r="F429" s="11">
        <v>117</v>
      </c>
      <c r="G429" s="11">
        <v>71</v>
      </c>
      <c r="H429" s="2426">
        <v>52</v>
      </c>
      <c r="I429" s="3875"/>
      <c r="J429" s="5693" t="s">
        <v>11048</v>
      </c>
    </row>
    <row r="430" spans="1:10" ht="35.450000000000003" customHeight="1">
      <c r="A430" s="11" t="s">
        <v>5282</v>
      </c>
      <c r="B430" s="11" t="s">
        <v>1469</v>
      </c>
      <c r="C430" s="11" t="s">
        <v>2201</v>
      </c>
      <c r="D430" s="11" t="str">
        <f t="shared" si="6"/>
        <v>16-1332 TC Pheasant</v>
      </c>
      <c r="E430" s="11" t="s">
        <v>632</v>
      </c>
      <c r="F430" s="11">
        <v>198</v>
      </c>
      <c r="G430" s="11">
        <v>132</v>
      </c>
      <c r="H430" s="2426">
        <v>99</v>
      </c>
      <c r="I430" s="3116"/>
      <c r="J430" s="5694" t="s">
        <v>11049</v>
      </c>
    </row>
    <row r="431" spans="1:10" ht="35.450000000000003" customHeight="1">
      <c r="A431" s="11" t="s">
        <v>5312</v>
      </c>
      <c r="B431" s="11" t="s">
        <v>1468</v>
      </c>
      <c r="C431" s="11" t="s">
        <v>2202</v>
      </c>
      <c r="D431" s="11" t="str">
        <f t="shared" si="6"/>
        <v>16-1429 TC Sunburn</v>
      </c>
      <c r="E431" s="11" t="s">
        <v>632</v>
      </c>
      <c r="F431" s="11">
        <v>179</v>
      </c>
      <c r="G431" s="11">
        <v>114</v>
      </c>
      <c r="H431" s="2426">
        <v>86</v>
      </c>
      <c r="I431" s="2439"/>
      <c r="J431" s="5695" t="s">
        <v>10527</v>
      </c>
    </row>
    <row r="432" spans="1:10" ht="35.450000000000003" customHeight="1">
      <c r="A432" s="11" t="s">
        <v>5733</v>
      </c>
      <c r="B432" s="11" t="s">
        <v>1466</v>
      </c>
      <c r="C432" s="11" t="s">
        <v>2203</v>
      </c>
      <c r="D432" s="11" t="str">
        <f t="shared" si="6"/>
        <v>17-1436 TC Raw Sienna</v>
      </c>
      <c r="E432" s="11" t="s">
        <v>632</v>
      </c>
      <c r="F432" s="11">
        <v>185</v>
      </c>
      <c r="G432" s="11">
        <v>113</v>
      </c>
      <c r="H432" s="2426">
        <v>79</v>
      </c>
      <c r="I432" s="3266"/>
      <c r="J432" s="5696" t="s">
        <v>11050</v>
      </c>
    </row>
    <row r="433" spans="1:10" ht="35.450000000000003" customHeight="1">
      <c r="A433" s="11" t="s">
        <v>5721</v>
      </c>
      <c r="B433" s="11" t="s">
        <v>1467</v>
      </c>
      <c r="C433" s="11" t="s">
        <v>2204</v>
      </c>
      <c r="D433" s="11" t="str">
        <f t="shared" si="6"/>
        <v>17-1347 TC Autumn Leaf</v>
      </c>
      <c r="E433" s="11" t="s">
        <v>632</v>
      </c>
      <c r="F433" s="11">
        <v>181</v>
      </c>
      <c r="G433" s="11">
        <v>104</v>
      </c>
      <c r="H433" s="2426">
        <v>76</v>
      </c>
      <c r="I433" s="3309"/>
      <c r="J433" s="5697" t="s">
        <v>11051</v>
      </c>
    </row>
    <row r="434" spans="1:10" ht="35.450000000000003" customHeight="1">
      <c r="A434" s="11" t="s">
        <v>6195</v>
      </c>
      <c r="B434" s="11" t="s">
        <v>7570</v>
      </c>
      <c r="C434" s="11" t="s">
        <v>2205</v>
      </c>
      <c r="D434" s="11" t="str">
        <f t="shared" si="6"/>
        <v>18-1450 TC Mecca Orange</v>
      </c>
      <c r="E434" s="11" t="s">
        <v>632</v>
      </c>
      <c r="F434" s="11">
        <v>189</v>
      </c>
      <c r="G434" s="11">
        <v>87</v>
      </c>
      <c r="H434" s="2426">
        <v>69</v>
      </c>
      <c r="I434" s="3219"/>
      <c r="J434" s="5698" t="s">
        <v>11052</v>
      </c>
    </row>
    <row r="435" spans="1:10" ht="35.450000000000003" customHeight="1">
      <c r="A435" s="11" t="s">
        <v>6147</v>
      </c>
      <c r="B435" s="11" t="s">
        <v>1465</v>
      </c>
      <c r="C435" s="11" t="s">
        <v>2206</v>
      </c>
      <c r="D435" s="11" t="str">
        <f t="shared" si="6"/>
        <v>18-1248 TC Rust</v>
      </c>
      <c r="E435" s="11" t="s">
        <v>632</v>
      </c>
      <c r="F435" s="11">
        <v>181</v>
      </c>
      <c r="G435" s="11">
        <v>90</v>
      </c>
      <c r="H435" s="2426">
        <v>48</v>
      </c>
      <c r="I435" s="3310"/>
      <c r="J435" s="5699" t="s">
        <v>11053</v>
      </c>
    </row>
    <row r="436" spans="1:10" ht="35.450000000000003" customHeight="1">
      <c r="A436" s="11" t="s">
        <v>7026</v>
      </c>
      <c r="B436" s="11" t="s">
        <v>9439</v>
      </c>
      <c r="C436" s="11" t="s">
        <v>2207</v>
      </c>
      <c r="D436" s="11" t="str">
        <f t="shared" si="6"/>
        <v>18-1340 TC Potter's Clay</v>
      </c>
      <c r="E436" s="11" t="s">
        <v>632</v>
      </c>
      <c r="F436" s="11">
        <v>158</v>
      </c>
      <c r="G436" s="11">
        <v>70</v>
      </c>
      <c r="H436" s="2426">
        <v>36</v>
      </c>
      <c r="I436" s="3532"/>
      <c r="J436" s="5700" t="s">
        <v>11054</v>
      </c>
    </row>
    <row r="437" spans="1:10" ht="35.450000000000003" customHeight="1">
      <c r="A437" s="11" t="s">
        <v>7027</v>
      </c>
      <c r="B437" s="11" t="s">
        <v>9417</v>
      </c>
      <c r="C437" s="11" t="s">
        <v>2208</v>
      </c>
      <c r="D437" s="11" t="str">
        <f t="shared" si="6"/>
        <v>18-1163 TC Pumpkin Spice</v>
      </c>
      <c r="E437" s="11" t="s">
        <v>632</v>
      </c>
      <c r="F437" s="11">
        <v>160</v>
      </c>
      <c r="G437" s="11">
        <v>92</v>
      </c>
      <c r="H437" s="2426">
        <v>23</v>
      </c>
      <c r="I437" s="3512"/>
      <c r="J437" s="5701" t="s">
        <v>11055</v>
      </c>
    </row>
    <row r="438" spans="1:10" ht="35.450000000000003" customHeight="1">
      <c r="A438" s="11" t="s">
        <v>6148</v>
      </c>
      <c r="B438" s="11" t="s">
        <v>1464</v>
      </c>
      <c r="C438" s="11" t="s">
        <v>2209</v>
      </c>
      <c r="D438" s="11" t="str">
        <f t="shared" si="6"/>
        <v>18-1250 TC Bombay Brown</v>
      </c>
      <c r="E438" s="11" t="s">
        <v>632</v>
      </c>
      <c r="F438" s="11">
        <v>159</v>
      </c>
      <c r="G438" s="11">
        <v>81</v>
      </c>
      <c r="H438" s="2426">
        <v>48</v>
      </c>
      <c r="I438" s="3523"/>
      <c r="J438" s="5702" t="s">
        <v>11056</v>
      </c>
    </row>
    <row r="439" spans="1:10" ht="35.450000000000003" customHeight="1">
      <c r="A439" s="11" t="s">
        <v>7028</v>
      </c>
      <c r="B439" s="11" t="s">
        <v>9437</v>
      </c>
      <c r="C439" s="11" t="s">
        <v>2210</v>
      </c>
      <c r="D439" s="11" t="str">
        <f t="shared" si="6"/>
        <v>18-1345 TC Cinnamon Stick</v>
      </c>
      <c r="E439" s="11" t="s">
        <v>632</v>
      </c>
      <c r="F439" s="11">
        <v>155</v>
      </c>
      <c r="G439" s="11">
        <v>71</v>
      </c>
      <c r="H439" s="2426">
        <v>34</v>
      </c>
      <c r="I439" s="3556"/>
      <c r="J439" s="5703" t="s">
        <v>11057</v>
      </c>
    </row>
    <row r="440" spans="1:10" ht="35.450000000000003" customHeight="1">
      <c r="A440" s="11" t="s">
        <v>5728</v>
      </c>
      <c r="B440" s="11" t="s">
        <v>1458</v>
      </c>
      <c r="C440" s="11" t="s">
        <v>2211</v>
      </c>
      <c r="D440" s="11" t="str">
        <f t="shared" si="6"/>
        <v>17-1422 TC Raw Umber</v>
      </c>
      <c r="E440" s="11" t="s">
        <v>632</v>
      </c>
      <c r="F440" s="11">
        <v>146</v>
      </c>
      <c r="G440" s="11">
        <v>112</v>
      </c>
      <c r="H440" s="2426">
        <v>95</v>
      </c>
      <c r="I440" s="3639"/>
      <c r="J440" s="5704" t="s">
        <v>11058</v>
      </c>
    </row>
    <row r="441" spans="1:10" ht="35.450000000000003" customHeight="1">
      <c r="A441" s="11" t="s">
        <v>6156</v>
      </c>
      <c r="B441" s="11" t="s">
        <v>1454</v>
      </c>
      <c r="C441" s="11" t="s">
        <v>2212</v>
      </c>
      <c r="D441" s="11" t="str">
        <f t="shared" si="6"/>
        <v>18-1321 TC Brownie</v>
      </c>
      <c r="E441" s="11" t="s">
        <v>632</v>
      </c>
      <c r="F441" s="11">
        <v>143</v>
      </c>
      <c r="G441" s="11">
        <v>114</v>
      </c>
      <c r="H441" s="2426">
        <v>101</v>
      </c>
      <c r="I441" s="3661"/>
      <c r="J441" s="5705" t="s">
        <v>11059</v>
      </c>
    </row>
    <row r="442" spans="1:10" ht="35.450000000000003" customHeight="1">
      <c r="A442" s="11" t="s">
        <v>6154</v>
      </c>
      <c r="B442" s="11" t="s">
        <v>1456</v>
      </c>
      <c r="C442" s="11" t="s">
        <v>2213</v>
      </c>
      <c r="D442" s="11" t="str">
        <f t="shared" si="6"/>
        <v>18-1314 TC Acorn</v>
      </c>
      <c r="E442" s="11" t="s">
        <v>632</v>
      </c>
      <c r="F442" s="11">
        <v>126</v>
      </c>
      <c r="G442" s="11">
        <v>94</v>
      </c>
      <c r="H442" s="2426">
        <v>82</v>
      </c>
      <c r="I442" s="3804"/>
      <c r="J442" s="5706" t="s">
        <v>11060</v>
      </c>
    </row>
    <row r="443" spans="1:10" ht="35.450000000000003" customHeight="1">
      <c r="A443" s="11" t="s">
        <v>6155</v>
      </c>
      <c r="B443" s="11" t="s">
        <v>1455</v>
      </c>
      <c r="C443" s="11" t="s">
        <v>2214</v>
      </c>
      <c r="D443" s="11" t="str">
        <f t="shared" si="6"/>
        <v>18-1320 TC Clove</v>
      </c>
      <c r="E443" s="11" t="s">
        <v>632</v>
      </c>
      <c r="F443" s="11">
        <v>135</v>
      </c>
      <c r="G443" s="11">
        <v>97</v>
      </c>
      <c r="H443" s="2426">
        <v>85</v>
      </c>
      <c r="I443" s="3724"/>
      <c r="J443" s="5707" t="s">
        <v>11061</v>
      </c>
    </row>
    <row r="444" spans="1:10" ht="35.450000000000003" customHeight="1">
      <c r="A444" s="11" t="s">
        <v>6137</v>
      </c>
      <c r="B444" s="11" t="s">
        <v>7586</v>
      </c>
      <c r="C444" s="11" t="s">
        <v>2215</v>
      </c>
      <c r="D444" s="11" t="str">
        <f t="shared" si="6"/>
        <v>18-1229 TC Carob Brown</v>
      </c>
      <c r="E444" s="11" t="s">
        <v>632</v>
      </c>
      <c r="F444" s="11">
        <v>133</v>
      </c>
      <c r="G444" s="11">
        <v>92</v>
      </c>
      <c r="H444" s="2426">
        <v>76</v>
      </c>
      <c r="I444" s="3738"/>
      <c r="J444" s="5708" t="s">
        <v>11062</v>
      </c>
    </row>
    <row r="445" spans="1:10" ht="35.450000000000003" customHeight="1">
      <c r="A445" s="11" t="s">
        <v>6141</v>
      </c>
      <c r="B445" s="11" t="s">
        <v>146</v>
      </c>
      <c r="C445" s="11" t="s">
        <v>2216</v>
      </c>
      <c r="D445" s="11" t="str">
        <f t="shared" si="6"/>
        <v>18-1235 TC Russet</v>
      </c>
      <c r="E445" s="11" t="s">
        <v>632</v>
      </c>
      <c r="F445" s="11">
        <v>143</v>
      </c>
      <c r="G445" s="11">
        <v>95</v>
      </c>
      <c r="H445" s="2426">
        <v>80</v>
      </c>
      <c r="I445" s="3662"/>
      <c r="J445" s="5709" t="s">
        <v>11063</v>
      </c>
    </row>
    <row r="446" spans="1:10" ht="35.450000000000003" customHeight="1">
      <c r="A446" s="11" t="s">
        <v>6131</v>
      </c>
      <c r="B446" s="11" t="s">
        <v>1457</v>
      </c>
      <c r="C446" s="11" t="s">
        <v>2217</v>
      </c>
      <c r="D446" s="11" t="str">
        <f t="shared" si="6"/>
        <v>18-1137 TC Rawhide</v>
      </c>
      <c r="E446" s="11" t="s">
        <v>632</v>
      </c>
      <c r="F446" s="11">
        <v>134</v>
      </c>
      <c r="G446" s="11">
        <v>94</v>
      </c>
      <c r="H446" s="2426">
        <v>73</v>
      </c>
      <c r="I446" s="3730"/>
      <c r="J446" s="5710" t="s">
        <v>11064</v>
      </c>
    </row>
    <row r="447" spans="1:10" ht="35.450000000000003" customHeight="1">
      <c r="A447" s="11" t="s">
        <v>6178</v>
      </c>
      <c r="B447" s="11" t="s">
        <v>1450</v>
      </c>
      <c r="C447" s="11" t="s">
        <v>2218</v>
      </c>
      <c r="D447" s="11" t="str">
        <f t="shared" si="6"/>
        <v>18-1433 TC Chutney</v>
      </c>
      <c r="E447" s="11" t="s">
        <v>632</v>
      </c>
      <c r="F447" s="11">
        <v>152</v>
      </c>
      <c r="G447" s="11">
        <v>89</v>
      </c>
      <c r="H447" s="2426">
        <v>75</v>
      </c>
      <c r="I447" s="3589"/>
      <c r="J447" s="5711" t="s">
        <v>11065</v>
      </c>
    </row>
    <row r="448" spans="1:10" ht="35.450000000000003" customHeight="1">
      <c r="A448" s="11" t="s">
        <v>6184</v>
      </c>
      <c r="B448" s="11" t="s">
        <v>7591</v>
      </c>
      <c r="C448" s="11" t="s">
        <v>2219</v>
      </c>
      <c r="D448" s="11" t="str">
        <f t="shared" si="6"/>
        <v>18-1441 TC Baked Clay</v>
      </c>
      <c r="E448" s="11" t="s">
        <v>632</v>
      </c>
      <c r="F448" s="11">
        <v>156</v>
      </c>
      <c r="G448" s="11">
        <v>86</v>
      </c>
      <c r="H448" s="2426">
        <v>66</v>
      </c>
      <c r="I448" s="3547"/>
      <c r="J448" s="5712" t="s">
        <v>11066</v>
      </c>
    </row>
    <row r="449" spans="1:10" ht="35.450000000000003" customHeight="1">
      <c r="A449" s="11" t="s">
        <v>6159</v>
      </c>
      <c r="B449" s="11" t="s">
        <v>1451</v>
      </c>
      <c r="C449" s="11" t="s">
        <v>2220</v>
      </c>
      <c r="D449" s="11" t="str">
        <f t="shared" si="6"/>
        <v>18-1336 TC Copper Brown</v>
      </c>
      <c r="E449" s="11" t="s">
        <v>632</v>
      </c>
      <c r="F449" s="11">
        <v>154</v>
      </c>
      <c r="G449" s="11">
        <v>96</v>
      </c>
      <c r="H449" s="2426">
        <v>81</v>
      </c>
      <c r="I449" s="3566"/>
      <c r="J449" s="5713" t="s">
        <v>11067</v>
      </c>
    </row>
    <row r="450" spans="1:10" ht="35.450000000000003" customHeight="1">
      <c r="A450" s="11" t="s">
        <v>6145</v>
      </c>
      <c r="B450" s="11" t="s">
        <v>1452</v>
      </c>
      <c r="C450" s="11" t="s">
        <v>2221</v>
      </c>
      <c r="D450" s="11" t="str">
        <f t="shared" ref="D450:D513" si="7">A450 &amp; " " &amp; B450</f>
        <v>18-1242 TC Brown Patina</v>
      </c>
      <c r="E450" s="11" t="s">
        <v>632</v>
      </c>
      <c r="F450" s="11">
        <v>131</v>
      </c>
      <c r="G450" s="11">
        <v>79</v>
      </c>
      <c r="H450" s="2426">
        <v>61</v>
      </c>
      <c r="I450" s="3758"/>
      <c r="J450" s="5714" t="s">
        <v>11068</v>
      </c>
    </row>
    <row r="451" spans="1:10" ht="35.450000000000003" customHeight="1">
      <c r="A451" s="11" t="s">
        <v>6142</v>
      </c>
      <c r="B451" s="11" t="s">
        <v>7595</v>
      </c>
      <c r="C451" s="11" t="s">
        <v>2222</v>
      </c>
      <c r="D451" s="11" t="str">
        <f t="shared" si="7"/>
        <v>18-1238 TC Rustic Brown</v>
      </c>
      <c r="E451" s="11" t="s">
        <v>632</v>
      </c>
      <c r="F451" s="11">
        <v>133</v>
      </c>
      <c r="G451" s="11">
        <v>81</v>
      </c>
      <c r="H451" s="2426">
        <v>65</v>
      </c>
      <c r="I451" s="3739"/>
      <c r="J451" s="5715" t="s">
        <v>11069</v>
      </c>
    </row>
    <row r="452" spans="1:10" ht="35.450000000000003" customHeight="1">
      <c r="A452" s="11" t="s">
        <v>6139</v>
      </c>
      <c r="B452" s="11" t="s">
        <v>1453</v>
      </c>
      <c r="C452" s="11" t="s">
        <v>2223</v>
      </c>
      <c r="D452" s="11" t="str">
        <f t="shared" si="7"/>
        <v>18-1230 TC Coconut Shell</v>
      </c>
      <c r="E452" s="11" t="s">
        <v>632</v>
      </c>
      <c r="F452" s="11">
        <v>135</v>
      </c>
      <c r="G452" s="11">
        <v>78</v>
      </c>
      <c r="H452" s="2426">
        <v>60</v>
      </c>
      <c r="I452" s="3725"/>
      <c r="J452" s="5716" t="s">
        <v>11070</v>
      </c>
    </row>
    <row r="453" spans="1:10" ht="35.450000000000003" customHeight="1">
      <c r="A453" s="11" t="s">
        <v>6634</v>
      </c>
      <c r="B453" s="11" t="s">
        <v>1449</v>
      </c>
      <c r="C453" s="11" t="s">
        <v>2224</v>
      </c>
      <c r="D453" s="11" t="str">
        <f t="shared" si="7"/>
        <v>19-1333 TC Sequoia</v>
      </c>
      <c r="E453" s="11" t="s">
        <v>632</v>
      </c>
      <c r="F453" s="11">
        <v>128</v>
      </c>
      <c r="G453" s="11">
        <v>72</v>
      </c>
      <c r="H453" s="2426">
        <v>57</v>
      </c>
      <c r="I453" s="3791"/>
      <c r="J453" s="5717" t="s">
        <v>11071</v>
      </c>
    </row>
    <row r="454" spans="1:10" ht="35.450000000000003" customHeight="1">
      <c r="A454" s="11" t="s">
        <v>6616</v>
      </c>
      <c r="B454" s="11" t="s">
        <v>1447</v>
      </c>
      <c r="C454" s="11" t="s">
        <v>2225</v>
      </c>
      <c r="D454" s="11" t="str">
        <f t="shared" si="7"/>
        <v>19-1228 TC Root Beer</v>
      </c>
      <c r="E454" s="11" t="s">
        <v>632</v>
      </c>
      <c r="F454" s="11">
        <v>113</v>
      </c>
      <c r="G454" s="11">
        <v>74</v>
      </c>
      <c r="H454" s="2426">
        <v>65</v>
      </c>
      <c r="I454" s="3904"/>
      <c r="J454" s="5718" t="s">
        <v>11072</v>
      </c>
    </row>
    <row r="455" spans="1:10" ht="35.450000000000003" customHeight="1">
      <c r="A455" s="11" t="s">
        <v>6618</v>
      </c>
      <c r="B455" s="11" t="s">
        <v>1446</v>
      </c>
      <c r="C455" s="11" t="s">
        <v>2226</v>
      </c>
      <c r="D455" s="11" t="str">
        <f t="shared" si="7"/>
        <v>19-1235 TC Brunette</v>
      </c>
      <c r="E455" s="11" t="s">
        <v>632</v>
      </c>
      <c r="F455" s="11">
        <v>102</v>
      </c>
      <c r="G455" s="11">
        <v>66</v>
      </c>
      <c r="H455" s="2426">
        <v>56</v>
      </c>
      <c r="I455" s="3995"/>
      <c r="J455" s="5719" t="s">
        <v>11073</v>
      </c>
    </row>
    <row r="456" spans="1:10" ht="35.450000000000003" customHeight="1">
      <c r="A456" s="11" t="s">
        <v>6627</v>
      </c>
      <c r="B456" s="11" t="s">
        <v>1445</v>
      </c>
      <c r="C456" s="11" t="s">
        <v>2227</v>
      </c>
      <c r="D456" s="11" t="str">
        <f t="shared" si="7"/>
        <v>19-1320 TC Sable</v>
      </c>
      <c r="E456" s="11" t="s">
        <v>632</v>
      </c>
      <c r="F456" s="11">
        <v>110</v>
      </c>
      <c r="G456" s="11">
        <v>64</v>
      </c>
      <c r="H456" s="2426">
        <v>60</v>
      </c>
      <c r="I456" s="3930"/>
      <c r="J456" s="5720" t="s">
        <v>11074</v>
      </c>
    </row>
    <row r="457" spans="1:10" ht="35.450000000000003" customHeight="1">
      <c r="A457" s="11" t="s">
        <v>6641</v>
      </c>
      <c r="B457" s="11" t="s">
        <v>1442</v>
      </c>
      <c r="C457" s="11" t="s">
        <v>2228</v>
      </c>
      <c r="D457" s="11" t="str">
        <f t="shared" si="7"/>
        <v>19-1436 TC Cinnamon</v>
      </c>
      <c r="E457" s="11" t="s">
        <v>632</v>
      </c>
      <c r="F457" s="11">
        <v>107</v>
      </c>
      <c r="G457" s="11">
        <v>65</v>
      </c>
      <c r="H457" s="2426">
        <v>57</v>
      </c>
      <c r="I457" s="3953"/>
      <c r="J457" s="5721" t="s">
        <v>11075</v>
      </c>
    </row>
    <row r="458" spans="1:10" ht="35.450000000000003" customHeight="1">
      <c r="A458" s="11" t="s">
        <v>6640</v>
      </c>
      <c r="B458" s="11" t="s">
        <v>1443</v>
      </c>
      <c r="C458" s="11" t="s">
        <v>2229</v>
      </c>
      <c r="D458" s="11" t="str">
        <f t="shared" si="7"/>
        <v>19-1431 TC Fudgesickle</v>
      </c>
      <c r="E458" s="11" t="s">
        <v>632</v>
      </c>
      <c r="F458" s="11">
        <v>99</v>
      </c>
      <c r="G458" s="11">
        <v>64</v>
      </c>
      <c r="H458" s="2426">
        <v>58</v>
      </c>
      <c r="I458" s="4022"/>
      <c r="J458" s="5722" t="s">
        <v>11076</v>
      </c>
    </row>
    <row r="459" spans="1:10" ht="35.450000000000003" customHeight="1">
      <c r="A459" s="11" t="s">
        <v>6639</v>
      </c>
      <c r="B459" s="11" t="s">
        <v>1444</v>
      </c>
      <c r="C459" s="11" t="s">
        <v>2230</v>
      </c>
      <c r="D459" s="11" t="str">
        <f t="shared" si="7"/>
        <v>19-1430 TC Mink</v>
      </c>
      <c r="E459" s="11" t="s">
        <v>632</v>
      </c>
      <c r="F459" s="11">
        <v>115</v>
      </c>
      <c r="G459" s="11">
        <v>75</v>
      </c>
      <c r="H459" s="2426">
        <v>66</v>
      </c>
      <c r="I459" s="2450"/>
      <c r="J459" s="5723" t="s">
        <v>10555</v>
      </c>
    </row>
    <row r="460" spans="1:10" ht="35.450000000000003" customHeight="1">
      <c r="A460" s="11" t="s">
        <v>6614</v>
      </c>
      <c r="B460" s="11" t="s">
        <v>1448</v>
      </c>
      <c r="C460" s="11" t="s">
        <v>2231</v>
      </c>
      <c r="D460" s="11" t="str">
        <f t="shared" si="7"/>
        <v>19-1220 TC Cappuccino</v>
      </c>
      <c r="E460" s="11" t="s">
        <v>632</v>
      </c>
      <c r="F460" s="11">
        <v>99</v>
      </c>
      <c r="G460" s="11">
        <v>63</v>
      </c>
      <c r="H460" s="2426">
        <v>51</v>
      </c>
      <c r="I460" s="4023"/>
      <c r="J460" s="5724" t="s">
        <v>11077</v>
      </c>
    </row>
    <row r="461" spans="1:10" ht="35.450000000000003" customHeight="1">
      <c r="A461" s="11" t="s">
        <v>6173</v>
      </c>
      <c r="B461" s="11" t="s">
        <v>1440</v>
      </c>
      <c r="C461" s="11" t="s">
        <v>2232</v>
      </c>
      <c r="D461" s="11" t="str">
        <f t="shared" si="7"/>
        <v>18-1421 TC Cognac</v>
      </c>
      <c r="E461" s="11" t="s">
        <v>632</v>
      </c>
      <c r="F461" s="11">
        <v>139</v>
      </c>
      <c r="G461" s="11">
        <v>100</v>
      </c>
      <c r="H461" s="2426">
        <v>90</v>
      </c>
      <c r="I461" s="3692"/>
      <c r="J461" s="5725" t="s">
        <v>11078</v>
      </c>
    </row>
    <row r="462" spans="1:10" ht="35.450000000000003" customHeight="1">
      <c r="A462" s="11" t="s">
        <v>6157</v>
      </c>
      <c r="B462" s="11" t="s">
        <v>1441</v>
      </c>
      <c r="C462" s="11" t="s">
        <v>2233</v>
      </c>
      <c r="D462" s="11" t="str">
        <f t="shared" si="7"/>
        <v>18-1326 TC Nutmeg</v>
      </c>
      <c r="E462" s="11" t="s">
        <v>632</v>
      </c>
      <c r="F462" s="11">
        <v>126</v>
      </c>
      <c r="G462" s="11">
        <v>92</v>
      </c>
      <c r="H462" s="2426">
        <v>84</v>
      </c>
      <c r="I462" s="3805"/>
      <c r="J462" s="5726" t="s">
        <v>11079</v>
      </c>
    </row>
    <row r="463" spans="1:10" ht="35.450000000000003" customHeight="1">
      <c r="A463" s="11" t="s">
        <v>6599</v>
      </c>
      <c r="B463" s="11" t="s">
        <v>1439</v>
      </c>
      <c r="C463" s="11" t="s">
        <v>2234</v>
      </c>
      <c r="D463" s="11" t="str">
        <f t="shared" si="7"/>
        <v>19-1012 TC French Roast</v>
      </c>
      <c r="E463" s="11" t="s">
        <v>632</v>
      </c>
      <c r="F463" s="11">
        <v>88</v>
      </c>
      <c r="G463" s="11">
        <v>66</v>
      </c>
      <c r="H463" s="2426">
        <v>63</v>
      </c>
      <c r="I463" s="4107"/>
      <c r="J463" s="5727" t="s">
        <v>11080</v>
      </c>
    </row>
    <row r="464" spans="1:10" ht="35.450000000000003" customHeight="1">
      <c r="A464" s="11" t="s">
        <v>6637</v>
      </c>
      <c r="B464" s="11" t="s">
        <v>7609</v>
      </c>
      <c r="C464" s="11" t="s">
        <v>2235</v>
      </c>
      <c r="D464" s="11" t="str">
        <f t="shared" si="7"/>
        <v>19-1420 TC Deep Mahogany</v>
      </c>
      <c r="E464" s="11" t="s">
        <v>632</v>
      </c>
      <c r="F464" s="11">
        <v>85</v>
      </c>
      <c r="G464" s="11">
        <v>59</v>
      </c>
      <c r="H464" s="2426">
        <v>57</v>
      </c>
      <c r="I464" s="4128"/>
      <c r="J464" s="5728" t="s">
        <v>11081</v>
      </c>
    </row>
    <row r="465" spans="1:10" ht="35.450000000000003" customHeight="1">
      <c r="A465" s="11" t="s">
        <v>6628</v>
      </c>
      <c r="B465" s="11" t="s">
        <v>1438</v>
      </c>
      <c r="C465" s="11" t="s">
        <v>2236</v>
      </c>
      <c r="D465" s="11" t="str">
        <f t="shared" si="7"/>
        <v>19-1321 TC Rum Raisin</v>
      </c>
      <c r="E465" s="11" t="s">
        <v>632</v>
      </c>
      <c r="F465" s="11">
        <v>88</v>
      </c>
      <c r="G465" s="11">
        <v>52</v>
      </c>
      <c r="H465" s="2426">
        <v>50</v>
      </c>
      <c r="I465" s="4110"/>
      <c r="J465" s="5729" t="s">
        <v>11082</v>
      </c>
    </row>
    <row r="466" spans="1:10" ht="35.450000000000003" customHeight="1">
      <c r="A466" s="11" t="s">
        <v>6629</v>
      </c>
      <c r="B466" s="11" t="s">
        <v>1437</v>
      </c>
      <c r="C466" s="11" t="s">
        <v>2237</v>
      </c>
      <c r="D466" s="11" t="str">
        <f t="shared" si="7"/>
        <v>19-1322 TC Brown Stone</v>
      </c>
      <c r="E466" s="11" t="s">
        <v>632</v>
      </c>
      <c r="F466" s="11">
        <v>89</v>
      </c>
      <c r="G466" s="11">
        <v>60</v>
      </c>
      <c r="H466" s="2426">
        <v>57</v>
      </c>
      <c r="I466" s="4098"/>
      <c r="J466" s="5730" t="s">
        <v>11083</v>
      </c>
    </row>
    <row r="467" spans="1:10" ht="35.450000000000003" customHeight="1">
      <c r="A467" s="11" t="s">
        <v>6626</v>
      </c>
      <c r="B467" s="11" t="s">
        <v>260</v>
      </c>
      <c r="C467" s="11" t="s">
        <v>2238</v>
      </c>
      <c r="D467" s="11" t="str">
        <f t="shared" si="7"/>
        <v>19-1317 TC Bitter Chocolate</v>
      </c>
      <c r="E467" s="11" t="s">
        <v>632</v>
      </c>
      <c r="F467" s="11">
        <v>80</v>
      </c>
      <c r="G467" s="11">
        <v>49</v>
      </c>
      <c r="H467" s="2426">
        <v>48</v>
      </c>
      <c r="I467" s="4161"/>
      <c r="J467" s="5731" t="s">
        <v>11084</v>
      </c>
    </row>
    <row r="468" spans="1:10" ht="35.450000000000003" customHeight="1">
      <c r="A468" s="11" t="s">
        <v>6174</v>
      </c>
      <c r="B468" s="11" t="s">
        <v>1436</v>
      </c>
      <c r="C468" s="11" t="s">
        <v>2239</v>
      </c>
      <c r="D468" s="11" t="str">
        <f t="shared" si="7"/>
        <v>18-1425 TC Mahogany</v>
      </c>
      <c r="E468" s="11" t="s">
        <v>632</v>
      </c>
      <c r="F468" s="11">
        <v>130</v>
      </c>
      <c r="G468" s="11">
        <v>77</v>
      </c>
      <c r="H468" s="2426">
        <v>70</v>
      </c>
      <c r="I468" s="3765"/>
      <c r="J468" s="5732" t="s">
        <v>11085</v>
      </c>
    </row>
    <row r="469" spans="1:10" ht="35.450000000000003" customHeight="1">
      <c r="A469" s="11" t="s">
        <v>6635</v>
      </c>
      <c r="B469" s="11" t="s">
        <v>1433</v>
      </c>
      <c r="C469" s="11" t="s">
        <v>2240</v>
      </c>
      <c r="D469" s="11" t="str">
        <f t="shared" si="7"/>
        <v>19-1334 TC Henna</v>
      </c>
      <c r="E469" s="11" t="s">
        <v>632</v>
      </c>
      <c r="F469" s="11">
        <v>124</v>
      </c>
      <c r="G469" s="11">
        <v>66</v>
      </c>
      <c r="H469" s="2426">
        <v>60</v>
      </c>
      <c r="I469" s="3818"/>
      <c r="J469" s="5733" t="s">
        <v>11086</v>
      </c>
    </row>
    <row r="470" spans="1:10" ht="35.450000000000003" customHeight="1">
      <c r="A470" s="11" t="s">
        <v>6621</v>
      </c>
      <c r="B470" s="11" t="s">
        <v>7616</v>
      </c>
      <c r="C470" s="11" t="s">
        <v>2241</v>
      </c>
      <c r="D470" s="11" t="str">
        <f t="shared" si="7"/>
        <v>19-1245 TC Arabian Spice</v>
      </c>
      <c r="E470" s="11" t="s">
        <v>632</v>
      </c>
      <c r="F470" s="11">
        <v>136</v>
      </c>
      <c r="G470" s="11">
        <v>67</v>
      </c>
      <c r="H470" s="2426">
        <v>50</v>
      </c>
      <c r="I470" s="3717"/>
      <c r="J470" s="5734" t="s">
        <v>11087</v>
      </c>
    </row>
    <row r="471" spans="1:10" ht="35.450000000000003" customHeight="1">
      <c r="A471" s="11" t="s">
        <v>6630</v>
      </c>
      <c r="B471" s="11" t="s">
        <v>1435</v>
      </c>
      <c r="C471" s="11" t="s">
        <v>2242</v>
      </c>
      <c r="D471" s="11" t="str">
        <f t="shared" si="7"/>
        <v>19-1325 TC Hot Chocolate</v>
      </c>
      <c r="E471" s="11" t="s">
        <v>632</v>
      </c>
      <c r="F471" s="11">
        <v>104</v>
      </c>
      <c r="G471" s="11">
        <v>59</v>
      </c>
      <c r="H471" s="2426">
        <v>57</v>
      </c>
      <c r="I471" s="3980"/>
      <c r="J471" s="5735" t="s">
        <v>11088</v>
      </c>
    </row>
    <row r="472" spans="1:10" ht="35.450000000000003" customHeight="1">
      <c r="A472" s="11" t="s">
        <v>6636</v>
      </c>
      <c r="B472" s="11" t="s">
        <v>1432</v>
      </c>
      <c r="C472" s="11" t="s">
        <v>2243</v>
      </c>
      <c r="D472" s="11" t="str">
        <f t="shared" si="7"/>
        <v>19-1338 TC Russet Brown</v>
      </c>
      <c r="E472" s="11" t="s">
        <v>632</v>
      </c>
      <c r="F472" s="11">
        <v>116</v>
      </c>
      <c r="G472" s="11">
        <v>51</v>
      </c>
      <c r="H472" s="2426">
        <v>50</v>
      </c>
      <c r="I472" s="3883"/>
      <c r="J472" s="5736" t="s">
        <v>11089</v>
      </c>
    </row>
    <row r="473" spans="1:10" ht="35.450000000000003" customHeight="1">
      <c r="A473" s="11" t="s">
        <v>6632</v>
      </c>
      <c r="B473" s="11" t="s">
        <v>7620</v>
      </c>
      <c r="C473" s="11" t="s">
        <v>2244</v>
      </c>
      <c r="D473" s="11" t="str">
        <f t="shared" si="7"/>
        <v>19-1331 TC Madder Brown</v>
      </c>
      <c r="E473" s="11" t="s">
        <v>632</v>
      </c>
      <c r="F473" s="11">
        <v>106</v>
      </c>
      <c r="G473" s="11">
        <v>51</v>
      </c>
      <c r="H473" s="2426">
        <v>49</v>
      </c>
      <c r="I473" s="3961"/>
      <c r="J473" s="5737" t="s">
        <v>11090</v>
      </c>
    </row>
    <row r="474" spans="1:10" ht="35.450000000000003" customHeight="1">
      <c r="A474" s="11" t="s">
        <v>6631</v>
      </c>
      <c r="B474" s="11" t="s">
        <v>1434</v>
      </c>
      <c r="C474" s="11" t="s">
        <v>2245</v>
      </c>
      <c r="D474" s="11" t="str">
        <f t="shared" si="7"/>
        <v>19-1327 TC Andorra</v>
      </c>
      <c r="E474" s="11" t="s">
        <v>632</v>
      </c>
      <c r="F474" s="11">
        <v>96</v>
      </c>
      <c r="G474" s="11">
        <v>53</v>
      </c>
      <c r="H474" s="2426">
        <v>53</v>
      </c>
      <c r="I474" s="4048"/>
      <c r="J474" s="5738" t="s">
        <v>11091</v>
      </c>
    </row>
    <row r="475" spans="1:10" ht="35.450000000000003" customHeight="1">
      <c r="A475" s="11" t="s">
        <v>3908</v>
      </c>
      <c r="B475" s="11" t="s">
        <v>1431</v>
      </c>
      <c r="C475" s="11" t="s">
        <v>2246</v>
      </c>
      <c r="D475" s="11" t="str">
        <f t="shared" si="7"/>
        <v>11-0510 TC Afterglow</v>
      </c>
      <c r="E475" s="11" t="s">
        <v>632</v>
      </c>
      <c r="F475" s="11">
        <v>243</v>
      </c>
      <c r="G475" s="11">
        <v>230</v>
      </c>
      <c r="H475" s="2426">
        <v>201</v>
      </c>
      <c r="I475" s="2666"/>
      <c r="J475" s="5739" t="s">
        <v>11092</v>
      </c>
    </row>
    <row r="476" spans="1:10" ht="35.450000000000003" customHeight="1">
      <c r="A476" s="11" t="s">
        <v>3925</v>
      </c>
      <c r="B476" s="11" t="s">
        <v>1430</v>
      </c>
      <c r="C476" s="11" t="s">
        <v>2247</v>
      </c>
      <c r="D476" s="11" t="str">
        <f t="shared" si="7"/>
        <v>11-0617 TC Transparent Yellow</v>
      </c>
      <c r="E476" s="11" t="s">
        <v>632</v>
      </c>
      <c r="F476" s="11">
        <v>244</v>
      </c>
      <c r="G476" s="11">
        <v>236</v>
      </c>
      <c r="H476" s="2426">
        <v>194</v>
      </c>
      <c r="I476" s="2647"/>
      <c r="J476" s="5740" t="s">
        <v>11093</v>
      </c>
    </row>
    <row r="477" spans="1:10" ht="35.450000000000003" customHeight="1">
      <c r="A477" s="11" t="s">
        <v>7029</v>
      </c>
      <c r="B477" s="11" t="s">
        <v>9397</v>
      </c>
      <c r="C477" s="11" t="s">
        <v>2248</v>
      </c>
      <c r="D477" s="11" t="str">
        <f t="shared" si="7"/>
        <v>11-0619 TC Flan</v>
      </c>
      <c r="E477" s="11" t="s">
        <v>632</v>
      </c>
      <c r="F477" s="11">
        <v>246</v>
      </c>
      <c r="G477" s="11">
        <v>227</v>
      </c>
      <c r="H477" s="2426">
        <v>180</v>
      </c>
      <c r="I477" s="2629"/>
      <c r="J477" s="5741" t="s">
        <v>11094</v>
      </c>
    </row>
    <row r="478" spans="1:10" ht="35.450000000000003" customHeight="1">
      <c r="A478" s="11" t="s">
        <v>7030</v>
      </c>
      <c r="B478" s="11" t="s">
        <v>9395</v>
      </c>
      <c r="C478" s="11" t="s">
        <v>2249</v>
      </c>
      <c r="D478" s="11" t="str">
        <f t="shared" si="7"/>
        <v>12-0717 TC Anise Flower</v>
      </c>
      <c r="E478" s="11" t="s">
        <v>632</v>
      </c>
      <c r="F478" s="11">
        <v>244</v>
      </c>
      <c r="G478" s="11">
        <v>227</v>
      </c>
      <c r="H478" s="2426">
        <v>181</v>
      </c>
      <c r="I478" s="2649"/>
      <c r="J478" s="5742" t="s">
        <v>11095</v>
      </c>
    </row>
    <row r="479" spans="1:10" ht="35.450000000000003" customHeight="1">
      <c r="A479" s="11" t="s">
        <v>4045</v>
      </c>
      <c r="B479" s="11" t="s">
        <v>7625</v>
      </c>
      <c r="C479" s="11" t="s">
        <v>2250</v>
      </c>
      <c r="D479" s="11" t="str">
        <f t="shared" si="7"/>
        <v>12-0715 TC Double Cream</v>
      </c>
      <c r="E479" s="11" t="s">
        <v>632</v>
      </c>
      <c r="F479" s="11">
        <v>243</v>
      </c>
      <c r="G479" s="11">
        <v>224</v>
      </c>
      <c r="H479" s="2426">
        <v>172</v>
      </c>
      <c r="I479" s="2669"/>
      <c r="J479" s="5743" t="s">
        <v>11096</v>
      </c>
    </row>
    <row r="480" spans="1:10" ht="35.450000000000003" customHeight="1">
      <c r="A480" s="11" t="s">
        <v>4310</v>
      </c>
      <c r="B480" s="11" t="s">
        <v>1429</v>
      </c>
      <c r="C480" s="11" t="s">
        <v>2251</v>
      </c>
      <c r="D480" s="11" t="str">
        <f t="shared" si="7"/>
        <v>13-0822 TC Sunlight</v>
      </c>
      <c r="E480" s="11" t="s">
        <v>632</v>
      </c>
      <c r="F480" s="11">
        <v>237</v>
      </c>
      <c r="G480" s="11">
        <v>213</v>
      </c>
      <c r="H480" s="2426">
        <v>158</v>
      </c>
      <c r="I480" s="2739"/>
      <c r="J480" s="5744" t="s">
        <v>11097</v>
      </c>
    </row>
    <row r="481" spans="1:10" ht="35.450000000000003" customHeight="1">
      <c r="A481" s="11" t="s">
        <v>4324</v>
      </c>
      <c r="B481" s="11" t="s">
        <v>1428</v>
      </c>
      <c r="C481" s="11" t="s">
        <v>2252</v>
      </c>
      <c r="D481" s="11" t="str">
        <f t="shared" si="7"/>
        <v>13-0922 TC Straw</v>
      </c>
      <c r="E481" s="11" t="s">
        <v>632</v>
      </c>
      <c r="F481" s="11">
        <v>224</v>
      </c>
      <c r="G481" s="11">
        <v>201</v>
      </c>
      <c r="H481" s="2426">
        <v>146</v>
      </c>
      <c r="I481" s="2852"/>
      <c r="J481" s="5745" t="s">
        <v>11098</v>
      </c>
    </row>
    <row r="482" spans="1:10" ht="35.450000000000003" customHeight="1">
      <c r="A482" s="11" t="s">
        <v>4581</v>
      </c>
      <c r="B482" s="11" t="s">
        <v>1427</v>
      </c>
      <c r="C482" s="11" t="s">
        <v>2253</v>
      </c>
      <c r="D482" s="11" t="str">
        <f t="shared" si="7"/>
        <v>14-0935 TC Jojoba</v>
      </c>
      <c r="E482" s="11" t="s">
        <v>632</v>
      </c>
      <c r="F482" s="11">
        <v>218</v>
      </c>
      <c r="G482" s="11">
        <v>190</v>
      </c>
      <c r="H482" s="2426">
        <v>129</v>
      </c>
      <c r="I482" s="2915"/>
      <c r="J482" s="5746" t="s">
        <v>11099</v>
      </c>
    </row>
    <row r="483" spans="1:10" ht="35.450000000000003" customHeight="1">
      <c r="A483" s="11" t="s">
        <v>4591</v>
      </c>
      <c r="B483" s="11" t="s">
        <v>1426</v>
      </c>
      <c r="C483" s="11" t="s">
        <v>2254</v>
      </c>
      <c r="D483" s="11" t="str">
        <f t="shared" si="7"/>
        <v>14-1031 TC Rattan</v>
      </c>
      <c r="E483" s="11" t="s">
        <v>632</v>
      </c>
      <c r="F483" s="11">
        <v>209</v>
      </c>
      <c r="G483" s="11">
        <v>178</v>
      </c>
      <c r="H483" s="2426">
        <v>114</v>
      </c>
      <c r="I483" s="3004"/>
      <c r="J483" s="5747" t="s">
        <v>11100</v>
      </c>
    </row>
    <row r="484" spans="1:10" ht="35.450000000000003" customHeight="1">
      <c r="A484" s="11" t="s">
        <v>4607</v>
      </c>
      <c r="B484" s="11" t="s">
        <v>1420</v>
      </c>
      <c r="C484" s="11" t="s">
        <v>2255</v>
      </c>
      <c r="D484" s="11" t="str">
        <f t="shared" si="7"/>
        <v>14-1110 TC Boulder</v>
      </c>
      <c r="E484" s="11" t="s">
        <v>632</v>
      </c>
      <c r="F484" s="11">
        <v>209</v>
      </c>
      <c r="G484" s="11">
        <v>190</v>
      </c>
      <c r="H484" s="2426">
        <v>155</v>
      </c>
      <c r="I484" s="3002"/>
      <c r="J484" s="5748" t="s">
        <v>11101</v>
      </c>
    </row>
    <row r="485" spans="1:10" ht="35.450000000000003" customHeight="1">
      <c r="A485" s="11" t="s">
        <v>4299</v>
      </c>
      <c r="B485" s="11" t="s">
        <v>1423</v>
      </c>
      <c r="C485" s="11" t="s">
        <v>2256</v>
      </c>
      <c r="D485" s="11" t="str">
        <f t="shared" si="7"/>
        <v>13-0715 TC Sea Mist</v>
      </c>
      <c r="E485" s="11" t="s">
        <v>632</v>
      </c>
      <c r="F485" s="11">
        <v>216</v>
      </c>
      <c r="G485" s="11">
        <v>201</v>
      </c>
      <c r="H485" s="2426">
        <v>163</v>
      </c>
      <c r="I485" s="2934"/>
      <c r="J485" s="5749" t="s">
        <v>11102</v>
      </c>
    </row>
    <row r="486" spans="1:10" ht="35.450000000000003" customHeight="1">
      <c r="A486" s="11" t="s">
        <v>4321</v>
      </c>
      <c r="B486" s="11" t="s">
        <v>1422</v>
      </c>
      <c r="C486" s="11" t="s">
        <v>2257</v>
      </c>
      <c r="D486" s="11" t="str">
        <f t="shared" si="7"/>
        <v>13-0915 TC Reed Yellow</v>
      </c>
      <c r="E486" s="11" t="s">
        <v>632</v>
      </c>
      <c r="F486" s="11">
        <v>220</v>
      </c>
      <c r="G486" s="11">
        <v>201</v>
      </c>
      <c r="H486" s="2426">
        <v>158</v>
      </c>
      <c r="I486" s="2896"/>
      <c r="J486" s="5750" t="s">
        <v>11103</v>
      </c>
    </row>
    <row r="487" spans="1:10" ht="35.450000000000003" customHeight="1">
      <c r="A487" s="11" t="s">
        <v>4283</v>
      </c>
      <c r="B487" s="11" t="s">
        <v>1424</v>
      </c>
      <c r="C487" s="11" t="s">
        <v>2258</v>
      </c>
      <c r="D487" s="11" t="str">
        <f t="shared" si="7"/>
        <v>13-0613 TC Chino Green</v>
      </c>
      <c r="E487" s="11" t="s">
        <v>632</v>
      </c>
      <c r="F487" s="11">
        <v>217</v>
      </c>
      <c r="G487" s="11">
        <v>202</v>
      </c>
      <c r="H487" s="2426">
        <v>165</v>
      </c>
      <c r="I487" s="2922"/>
      <c r="J487" s="5751" t="s">
        <v>11104</v>
      </c>
    </row>
    <row r="488" spans="1:10" ht="35.450000000000003" customHeight="1">
      <c r="A488" s="11" t="s">
        <v>4580</v>
      </c>
      <c r="B488" s="11" t="s">
        <v>1421</v>
      </c>
      <c r="C488" s="11" t="s">
        <v>2259</v>
      </c>
      <c r="D488" s="11" t="str">
        <f t="shared" si="7"/>
        <v>14-0925 TC Parsnip</v>
      </c>
      <c r="E488" s="11" t="s">
        <v>632</v>
      </c>
      <c r="F488" s="11">
        <v>214</v>
      </c>
      <c r="G488" s="11">
        <v>198</v>
      </c>
      <c r="H488" s="2426">
        <v>154</v>
      </c>
      <c r="I488" s="2951"/>
      <c r="J488" s="5752" t="s">
        <v>11105</v>
      </c>
    </row>
    <row r="489" spans="1:10" ht="35.450000000000003" customHeight="1">
      <c r="A489" s="11" t="s">
        <v>4027</v>
      </c>
      <c r="B489" s="11" t="s">
        <v>1425</v>
      </c>
      <c r="C489" s="11" t="s">
        <v>2260</v>
      </c>
      <c r="D489" s="11" t="str">
        <f t="shared" si="7"/>
        <v>12-0619 TC Dusty Yellow</v>
      </c>
      <c r="E489" s="11" t="s">
        <v>632</v>
      </c>
      <c r="F489" s="11">
        <v>212</v>
      </c>
      <c r="G489" s="11">
        <v>204</v>
      </c>
      <c r="H489" s="2426">
        <v>154</v>
      </c>
      <c r="I489" s="2432"/>
      <c r="J489" s="5753" t="s">
        <v>10521</v>
      </c>
    </row>
    <row r="490" spans="1:10" ht="35.450000000000003" customHeight="1">
      <c r="A490" s="11" t="s">
        <v>4877</v>
      </c>
      <c r="B490" s="11" t="s">
        <v>1419</v>
      </c>
      <c r="C490" s="11" t="s">
        <v>2261</v>
      </c>
      <c r="D490" s="11" t="str">
        <f t="shared" si="7"/>
        <v>15-0719 TC Silver Fern</v>
      </c>
      <c r="E490" s="11" t="s">
        <v>632</v>
      </c>
      <c r="F490" s="11">
        <v>187</v>
      </c>
      <c r="G490" s="11">
        <v>170</v>
      </c>
      <c r="H490" s="2426">
        <v>126</v>
      </c>
      <c r="I490" s="2514"/>
      <c r="J490" s="5754" t="s">
        <v>10635</v>
      </c>
    </row>
    <row r="491" spans="1:10" ht="35.450000000000003" customHeight="1">
      <c r="A491" s="11" t="s">
        <v>4029</v>
      </c>
      <c r="B491" s="11" t="s">
        <v>7638</v>
      </c>
      <c r="C491" s="11" t="s">
        <v>2262</v>
      </c>
      <c r="D491" s="11" t="str">
        <f t="shared" si="7"/>
        <v>12-0626 TC Lemon Grass</v>
      </c>
      <c r="E491" s="11" t="s">
        <v>632</v>
      </c>
      <c r="F491" s="11">
        <v>220</v>
      </c>
      <c r="G491" s="11">
        <v>212</v>
      </c>
      <c r="H491" s="2426">
        <v>148</v>
      </c>
      <c r="I491" s="2518"/>
      <c r="J491" s="5755" t="s">
        <v>10639</v>
      </c>
    </row>
    <row r="492" spans="1:10" ht="35.450000000000003" customHeight="1">
      <c r="A492" s="11" t="s">
        <v>7031</v>
      </c>
      <c r="B492" s="11" t="s">
        <v>9391</v>
      </c>
      <c r="C492" s="11" t="s">
        <v>2263</v>
      </c>
      <c r="D492" s="11" t="str">
        <f t="shared" si="7"/>
        <v>12-0718 TC Pineapple Slice</v>
      </c>
      <c r="E492" s="11" t="s">
        <v>632</v>
      </c>
      <c r="F492" s="11">
        <v>231</v>
      </c>
      <c r="G492" s="11">
        <v>211</v>
      </c>
      <c r="H492" s="2426">
        <v>145</v>
      </c>
      <c r="I492" s="2791"/>
      <c r="J492" s="5756" t="s">
        <v>11106</v>
      </c>
    </row>
    <row r="493" spans="1:10" ht="35.450000000000003" customHeight="1">
      <c r="A493" s="11" t="s">
        <v>4301</v>
      </c>
      <c r="B493" s="11" t="s">
        <v>1418</v>
      </c>
      <c r="C493" s="11" t="s">
        <v>2264</v>
      </c>
      <c r="D493" s="11" t="str">
        <f t="shared" si="7"/>
        <v>13-0725 TC Raffia</v>
      </c>
      <c r="E493" s="11" t="s">
        <v>632</v>
      </c>
      <c r="F493" s="11">
        <v>218</v>
      </c>
      <c r="G493" s="11">
        <v>196</v>
      </c>
      <c r="H493" s="2426">
        <v>131</v>
      </c>
      <c r="I493" s="2914"/>
      <c r="J493" s="5757" t="s">
        <v>11107</v>
      </c>
    </row>
    <row r="494" spans="1:10" ht="35.450000000000003" customHeight="1">
      <c r="A494" s="11" t="s">
        <v>4286</v>
      </c>
      <c r="B494" s="11" t="s">
        <v>7641</v>
      </c>
      <c r="C494" s="11" t="s">
        <v>2265</v>
      </c>
      <c r="D494" s="11" t="str">
        <f t="shared" si="7"/>
        <v>13-0624 TC Golden Mist</v>
      </c>
      <c r="E494" s="11" t="s">
        <v>632</v>
      </c>
      <c r="F494" s="11">
        <v>213</v>
      </c>
      <c r="G494" s="11">
        <v>205</v>
      </c>
      <c r="H494" s="2426">
        <v>148</v>
      </c>
      <c r="I494" s="2958"/>
      <c r="J494" s="5758" t="s">
        <v>11108</v>
      </c>
    </row>
    <row r="495" spans="1:10" ht="35.450000000000003" customHeight="1">
      <c r="A495" s="11" t="s">
        <v>4570</v>
      </c>
      <c r="B495" s="11" t="s">
        <v>1416</v>
      </c>
      <c r="C495" s="11" t="s">
        <v>2266</v>
      </c>
      <c r="D495" s="11" t="str">
        <f t="shared" si="7"/>
        <v>14-0826 TC Pampas</v>
      </c>
      <c r="E495" s="11" t="s">
        <v>632</v>
      </c>
      <c r="F495" s="11">
        <v>207</v>
      </c>
      <c r="G495" s="11">
        <v>187</v>
      </c>
      <c r="H495" s="2426">
        <v>123</v>
      </c>
      <c r="I495" s="3027"/>
      <c r="J495" s="5759" t="s">
        <v>11109</v>
      </c>
    </row>
    <row r="496" spans="1:10" ht="35.450000000000003" customHeight="1">
      <c r="A496" s="11" t="s">
        <v>4563</v>
      </c>
      <c r="B496" s="11" t="s">
        <v>1417</v>
      </c>
      <c r="C496" s="11" t="s">
        <v>2267</v>
      </c>
      <c r="D496" s="11" t="str">
        <f t="shared" si="7"/>
        <v>14-0740 TC Bamboo</v>
      </c>
      <c r="E496" s="11" t="s">
        <v>632</v>
      </c>
      <c r="F496" s="11">
        <v>210</v>
      </c>
      <c r="G496" s="11">
        <v>176</v>
      </c>
      <c r="H496" s="2426">
        <v>76</v>
      </c>
      <c r="I496" s="2991"/>
      <c r="J496" s="5760" t="s">
        <v>11110</v>
      </c>
    </row>
    <row r="497" spans="1:10" ht="35.450000000000003" customHeight="1">
      <c r="A497" s="11" t="s">
        <v>4873</v>
      </c>
      <c r="B497" s="11" t="s">
        <v>1415</v>
      </c>
      <c r="C497" s="11" t="s">
        <v>2268</v>
      </c>
      <c r="D497" s="11" t="str">
        <f t="shared" si="7"/>
        <v>15-0643 TC Cress Green</v>
      </c>
      <c r="E497" s="11" t="s">
        <v>632</v>
      </c>
      <c r="F497" s="11">
        <v>188</v>
      </c>
      <c r="G497" s="11">
        <v>169</v>
      </c>
      <c r="H497" s="2426">
        <v>73</v>
      </c>
      <c r="I497" s="2519"/>
      <c r="J497" s="5761" t="s">
        <v>10640</v>
      </c>
    </row>
    <row r="498" spans="1:10" ht="35.450000000000003" customHeight="1">
      <c r="A498" s="11" t="s">
        <v>5213</v>
      </c>
      <c r="B498" s="11" t="s">
        <v>1414</v>
      </c>
      <c r="C498" s="11" t="s">
        <v>2269</v>
      </c>
      <c r="D498" s="11" t="str">
        <f t="shared" si="7"/>
        <v>16-0847 TC Olive Oil</v>
      </c>
      <c r="E498" s="11" t="s">
        <v>632</v>
      </c>
      <c r="F498" s="11">
        <v>169</v>
      </c>
      <c r="G498" s="11">
        <v>139</v>
      </c>
      <c r="H498" s="2426">
        <v>45</v>
      </c>
      <c r="I498" s="3411"/>
      <c r="J498" s="5762" t="s">
        <v>11111</v>
      </c>
    </row>
    <row r="499" spans="1:10" ht="35.450000000000003" customHeight="1">
      <c r="A499" s="11" t="s">
        <v>4555</v>
      </c>
      <c r="B499" s="11" t="s">
        <v>1412</v>
      </c>
      <c r="C499" s="11" t="s">
        <v>2270</v>
      </c>
      <c r="D499" s="11" t="str">
        <f t="shared" si="7"/>
        <v>14-0626 TC Dried Moss</v>
      </c>
      <c r="E499" s="11" t="s">
        <v>632</v>
      </c>
      <c r="F499" s="11">
        <v>204</v>
      </c>
      <c r="G499" s="11">
        <v>185</v>
      </c>
      <c r="H499" s="2426">
        <v>126</v>
      </c>
      <c r="I499" s="3056"/>
      <c r="J499" s="5763" t="s">
        <v>11112</v>
      </c>
    </row>
    <row r="500" spans="1:10" ht="35.450000000000003" customHeight="1">
      <c r="A500" s="11" t="s">
        <v>4559</v>
      </c>
      <c r="B500" s="11" t="s">
        <v>1411</v>
      </c>
      <c r="C500" s="11" t="s">
        <v>2271</v>
      </c>
      <c r="D500" s="11" t="str">
        <f t="shared" si="7"/>
        <v>14-0647 TC Celery</v>
      </c>
      <c r="E500" s="11" t="s">
        <v>632</v>
      </c>
      <c r="F500" s="11">
        <v>206</v>
      </c>
      <c r="G500" s="11">
        <v>193</v>
      </c>
      <c r="H500" s="2426">
        <v>83</v>
      </c>
      <c r="I500" s="3035"/>
      <c r="J500" s="5764" t="s">
        <v>11113</v>
      </c>
    </row>
    <row r="501" spans="1:10" ht="35.450000000000003" customHeight="1">
      <c r="A501" s="11" t="s">
        <v>4291</v>
      </c>
      <c r="B501" s="11" t="s">
        <v>1413</v>
      </c>
      <c r="C501" s="11" t="s">
        <v>2272</v>
      </c>
      <c r="D501" s="11" t="str">
        <f t="shared" si="7"/>
        <v>13-0640 TC Acacia</v>
      </c>
      <c r="E501" s="11" t="s">
        <v>632</v>
      </c>
      <c r="F501" s="11">
        <v>218</v>
      </c>
      <c r="G501" s="11">
        <v>205</v>
      </c>
      <c r="H501" s="2426">
        <v>101</v>
      </c>
      <c r="I501" s="2912"/>
      <c r="J501" s="5765" t="s">
        <v>11114</v>
      </c>
    </row>
    <row r="502" spans="1:10" ht="35.450000000000003" customHeight="1">
      <c r="A502" s="11" t="s">
        <v>4565</v>
      </c>
      <c r="B502" s="11" t="s">
        <v>155</v>
      </c>
      <c r="C502" s="11" t="s">
        <v>2273</v>
      </c>
      <c r="D502" s="11" t="str">
        <f t="shared" si="7"/>
        <v>14-0755 TC Sulphur</v>
      </c>
      <c r="E502" s="11" t="s">
        <v>632</v>
      </c>
      <c r="F502" s="11">
        <v>221</v>
      </c>
      <c r="G502" s="11">
        <v>182</v>
      </c>
      <c r="H502" s="2426">
        <v>20</v>
      </c>
      <c r="I502" s="2887"/>
      <c r="J502" s="5766" t="s">
        <v>11115</v>
      </c>
    </row>
    <row r="503" spans="1:10" ht="35.450000000000003" customHeight="1">
      <c r="A503" s="11" t="s">
        <v>4880</v>
      </c>
      <c r="B503" s="11" t="s">
        <v>1410</v>
      </c>
      <c r="C503" s="11" t="s">
        <v>2274</v>
      </c>
      <c r="D503" s="11" t="str">
        <f t="shared" si="7"/>
        <v>15-0743 TC Oil Yellow</v>
      </c>
      <c r="E503" s="11" t="s">
        <v>632</v>
      </c>
      <c r="F503" s="11">
        <v>196</v>
      </c>
      <c r="G503" s="11">
        <v>166</v>
      </c>
      <c r="H503" s="2426">
        <v>71</v>
      </c>
      <c r="I503" s="3140"/>
      <c r="J503" s="5767" t="s">
        <v>11116</v>
      </c>
    </row>
    <row r="504" spans="1:10" ht="35.450000000000003" customHeight="1">
      <c r="A504" s="11" t="s">
        <v>5208</v>
      </c>
      <c r="B504" s="11" t="s">
        <v>1409</v>
      </c>
      <c r="C504" s="11" t="s">
        <v>2275</v>
      </c>
      <c r="D504" s="11" t="str">
        <f t="shared" si="7"/>
        <v>16-0742 TC Green Sulphur</v>
      </c>
      <c r="E504" s="11" t="s">
        <v>632</v>
      </c>
      <c r="F504" s="11">
        <v>174</v>
      </c>
      <c r="G504" s="11">
        <v>142</v>
      </c>
      <c r="H504" s="2426">
        <v>44</v>
      </c>
      <c r="I504" s="3366"/>
      <c r="J504" s="5768" t="s">
        <v>11117</v>
      </c>
    </row>
    <row r="505" spans="1:10" ht="35.450000000000003" customHeight="1">
      <c r="A505" s="11" t="s">
        <v>5657</v>
      </c>
      <c r="B505" s="11" t="s">
        <v>7653</v>
      </c>
      <c r="C505" s="11" t="s">
        <v>2276</v>
      </c>
      <c r="D505" s="11" t="str">
        <f t="shared" si="7"/>
        <v>17-0839 TC Golden Palm</v>
      </c>
      <c r="E505" s="11" t="s">
        <v>632</v>
      </c>
      <c r="F505" s="11">
        <v>170</v>
      </c>
      <c r="G505" s="11">
        <v>136</v>
      </c>
      <c r="H505" s="2426">
        <v>5</v>
      </c>
      <c r="I505" s="3399"/>
      <c r="J505" s="5769" t="s">
        <v>11118</v>
      </c>
    </row>
    <row r="506" spans="1:10" ht="35.450000000000003" customHeight="1">
      <c r="A506" s="11" t="s">
        <v>4590</v>
      </c>
      <c r="B506" s="11" t="s">
        <v>1407</v>
      </c>
      <c r="C506" s="11" t="s">
        <v>2277</v>
      </c>
      <c r="D506" s="11" t="str">
        <f t="shared" si="7"/>
        <v>14-1025 TC Cocoon</v>
      </c>
      <c r="E506" s="11" t="s">
        <v>632</v>
      </c>
      <c r="F506" s="11">
        <v>201</v>
      </c>
      <c r="G506" s="11">
        <v>178</v>
      </c>
      <c r="H506" s="2426">
        <v>124</v>
      </c>
      <c r="I506" s="3090"/>
      <c r="J506" s="5770" t="s">
        <v>11119</v>
      </c>
    </row>
    <row r="507" spans="1:10" ht="35.450000000000003" customHeight="1">
      <c r="A507" s="11" t="s">
        <v>4561</v>
      </c>
      <c r="B507" s="11" t="s">
        <v>1408</v>
      </c>
      <c r="C507" s="11" t="s">
        <v>2278</v>
      </c>
      <c r="D507" s="11" t="str">
        <f t="shared" si="7"/>
        <v>14-0721 TC Hemp</v>
      </c>
      <c r="E507" s="11" t="s">
        <v>632</v>
      </c>
      <c r="F507" s="11">
        <v>192</v>
      </c>
      <c r="G507" s="11">
        <v>173</v>
      </c>
      <c r="H507" s="2426">
        <v>124</v>
      </c>
      <c r="I507" s="3177"/>
      <c r="J507" s="5771" t="s">
        <v>11120</v>
      </c>
    </row>
    <row r="508" spans="1:10" ht="35.450000000000003" customHeight="1">
      <c r="A508" s="11" t="s">
        <v>4878</v>
      </c>
      <c r="B508" s="11" t="s">
        <v>1406</v>
      </c>
      <c r="C508" s="11" t="s">
        <v>2279</v>
      </c>
      <c r="D508" s="11" t="str">
        <f t="shared" si="7"/>
        <v>15-0730 TC Southern Moss</v>
      </c>
      <c r="E508" s="11" t="s">
        <v>632</v>
      </c>
      <c r="F508" s="11">
        <v>188</v>
      </c>
      <c r="G508" s="11">
        <v>166</v>
      </c>
      <c r="H508" s="2426">
        <v>106</v>
      </c>
      <c r="I508" s="3228"/>
      <c r="J508" s="5772" t="s">
        <v>11121</v>
      </c>
    </row>
    <row r="509" spans="1:10" ht="35.450000000000003" customHeight="1">
      <c r="A509" s="11" t="s">
        <v>4879</v>
      </c>
      <c r="B509" s="11" t="s">
        <v>1405</v>
      </c>
      <c r="C509" s="11" t="s">
        <v>2280</v>
      </c>
      <c r="D509" s="11" t="str">
        <f t="shared" si="7"/>
        <v>15-0732 TC Olivenite</v>
      </c>
      <c r="E509" s="11" t="s">
        <v>632</v>
      </c>
      <c r="F509" s="11">
        <v>193</v>
      </c>
      <c r="G509" s="11">
        <v>166</v>
      </c>
      <c r="H509" s="2426">
        <v>92</v>
      </c>
      <c r="I509" s="3169"/>
      <c r="J509" s="5773" t="s">
        <v>11122</v>
      </c>
    </row>
    <row r="510" spans="1:10" ht="35.450000000000003" customHeight="1">
      <c r="A510" s="11" t="s">
        <v>4871</v>
      </c>
      <c r="B510" s="11" t="s">
        <v>7659</v>
      </c>
      <c r="C510" s="11" t="s">
        <v>2281</v>
      </c>
      <c r="D510" s="11" t="str">
        <f t="shared" si="7"/>
        <v>15-0636 TC Golden Green</v>
      </c>
      <c r="E510" s="11" t="s">
        <v>632</v>
      </c>
      <c r="F510" s="11">
        <v>189</v>
      </c>
      <c r="G510" s="11">
        <v>179</v>
      </c>
      <c r="H510" s="2426">
        <v>105</v>
      </c>
      <c r="I510" s="3212"/>
      <c r="J510" s="5774" t="s">
        <v>11123</v>
      </c>
    </row>
    <row r="511" spans="1:10" ht="35.450000000000003" customHeight="1">
      <c r="A511" s="11" t="s">
        <v>5206</v>
      </c>
      <c r="B511" s="11" t="s">
        <v>1404</v>
      </c>
      <c r="C511" s="11" t="s">
        <v>2282</v>
      </c>
      <c r="D511" s="11" t="str">
        <f t="shared" si="7"/>
        <v>16-0730 TC Antique Gold</v>
      </c>
      <c r="E511" s="11" t="s">
        <v>632</v>
      </c>
      <c r="F511" s="11">
        <v>181</v>
      </c>
      <c r="G511" s="11">
        <v>158</v>
      </c>
      <c r="H511" s="2426">
        <v>95</v>
      </c>
      <c r="I511" s="2469"/>
      <c r="J511" s="5775" t="s">
        <v>10591</v>
      </c>
    </row>
    <row r="512" spans="1:10" ht="35.450000000000003" customHeight="1">
      <c r="A512" s="11" t="s">
        <v>5207</v>
      </c>
      <c r="B512" s="11" t="s">
        <v>1403</v>
      </c>
      <c r="C512" s="11" t="s">
        <v>2283</v>
      </c>
      <c r="D512" s="11" t="str">
        <f t="shared" si="7"/>
        <v>16-0737 TC Burnished Gold</v>
      </c>
      <c r="E512" s="11" t="s">
        <v>632</v>
      </c>
      <c r="F512" s="11">
        <v>170</v>
      </c>
      <c r="G512" s="11">
        <v>152</v>
      </c>
      <c r="H512" s="2426">
        <v>85</v>
      </c>
      <c r="I512" s="3398"/>
      <c r="J512" s="5776" t="s">
        <v>11124</v>
      </c>
    </row>
    <row r="513" spans="1:10" ht="35.450000000000003" customHeight="1">
      <c r="A513" s="11" t="s">
        <v>4050</v>
      </c>
      <c r="B513" s="11" t="s">
        <v>1398</v>
      </c>
      <c r="C513" s="11" t="s">
        <v>2284</v>
      </c>
      <c r="D513" s="11" t="str">
        <f t="shared" si="7"/>
        <v>12-0722 TC French Vanilla</v>
      </c>
      <c r="E513" s="11" t="s">
        <v>632</v>
      </c>
      <c r="F513" s="11">
        <v>239</v>
      </c>
      <c r="G513" s="11">
        <v>225</v>
      </c>
      <c r="H513" s="2426">
        <v>167</v>
      </c>
      <c r="I513" s="2713"/>
      <c r="J513" s="5777" t="s">
        <v>11125</v>
      </c>
    </row>
    <row r="514" spans="1:10" ht="35.450000000000003" customHeight="1">
      <c r="A514" s="11" t="s">
        <v>3922</v>
      </c>
      <c r="B514" s="11" t="s">
        <v>699</v>
      </c>
      <c r="C514" s="11" t="s">
        <v>2285</v>
      </c>
      <c r="D514" s="11" t="str">
        <f t="shared" ref="D514:D577" si="8">A514 &amp; " " &amp; B514</f>
        <v>11-0616 TC Pastel Yellow</v>
      </c>
      <c r="E514" s="11" t="s">
        <v>632</v>
      </c>
      <c r="F514" s="11">
        <v>242</v>
      </c>
      <c r="G514" s="11">
        <v>230</v>
      </c>
      <c r="H514" s="2426">
        <v>177</v>
      </c>
      <c r="I514" s="2680"/>
      <c r="J514" s="5778" t="s">
        <v>11126</v>
      </c>
    </row>
    <row r="515" spans="1:10" ht="35.450000000000003" customHeight="1">
      <c r="A515" s="11" t="s">
        <v>3929</v>
      </c>
      <c r="B515" s="11" t="s">
        <v>1400</v>
      </c>
      <c r="C515" s="11" t="s">
        <v>2286</v>
      </c>
      <c r="D515" s="11" t="str">
        <f t="shared" si="8"/>
        <v>11-0710 TC Tender Yellow</v>
      </c>
      <c r="E515" s="11" t="s">
        <v>632</v>
      </c>
      <c r="F515" s="11">
        <v>237</v>
      </c>
      <c r="G515" s="11">
        <v>237</v>
      </c>
      <c r="H515" s="2426">
        <v>183</v>
      </c>
      <c r="I515" s="2732"/>
      <c r="J515" s="5779" t="s">
        <v>11127</v>
      </c>
    </row>
    <row r="516" spans="1:10" ht="35.450000000000003" customHeight="1">
      <c r="A516" s="11" t="s">
        <v>3926</v>
      </c>
      <c r="B516" s="11" t="s">
        <v>1402</v>
      </c>
      <c r="C516" s="11" t="s">
        <v>2287</v>
      </c>
      <c r="D516" s="11" t="str">
        <f t="shared" si="8"/>
        <v>11-0618 TC Wax Yellow</v>
      </c>
      <c r="E516" s="11" t="s">
        <v>632</v>
      </c>
      <c r="F516" s="11">
        <v>237</v>
      </c>
      <c r="G516" s="11">
        <v>233</v>
      </c>
      <c r="H516" s="2426">
        <v>173</v>
      </c>
      <c r="I516" s="2733"/>
      <c r="J516" s="5780" t="s">
        <v>11128</v>
      </c>
    </row>
    <row r="517" spans="1:10" ht="35.450000000000003" customHeight="1">
      <c r="A517" s="11" t="s">
        <v>4049</v>
      </c>
      <c r="B517" s="11" t="s">
        <v>1399</v>
      </c>
      <c r="C517" s="11" t="s">
        <v>2288</v>
      </c>
      <c r="D517" s="11" t="str">
        <f t="shared" si="8"/>
        <v>12-0721 TC Lemonade</v>
      </c>
      <c r="E517" s="11" t="s">
        <v>632</v>
      </c>
      <c r="F517" s="11">
        <v>240</v>
      </c>
      <c r="G517" s="11">
        <v>231</v>
      </c>
      <c r="H517" s="2426">
        <v>157</v>
      </c>
      <c r="I517" s="2704"/>
      <c r="J517" s="5781" t="s">
        <v>11129</v>
      </c>
    </row>
    <row r="518" spans="1:10" ht="35.450000000000003" customHeight="1">
      <c r="A518" s="11" t="s">
        <v>7032</v>
      </c>
      <c r="B518" s="11" t="s">
        <v>9405</v>
      </c>
      <c r="C518" s="11" t="s">
        <v>2289</v>
      </c>
      <c r="D518" s="11" t="str">
        <f t="shared" si="8"/>
        <v>11-0622 TC Yellow Iris</v>
      </c>
      <c r="E518" s="11" t="s">
        <v>632</v>
      </c>
      <c r="F518" s="11">
        <v>238</v>
      </c>
      <c r="G518" s="11">
        <v>231</v>
      </c>
      <c r="H518" s="2426">
        <v>142</v>
      </c>
      <c r="I518" s="2721"/>
      <c r="J518" s="5782" t="s">
        <v>11130</v>
      </c>
    </row>
    <row r="519" spans="1:10" ht="35.450000000000003" customHeight="1">
      <c r="A519" s="11" t="s">
        <v>3927</v>
      </c>
      <c r="B519" s="11" t="s">
        <v>1401</v>
      </c>
      <c r="C519" s="11" t="s">
        <v>2290</v>
      </c>
      <c r="D519" s="11" t="str">
        <f t="shared" si="8"/>
        <v>11-0620 TC Elfin Yellow</v>
      </c>
      <c r="E519" s="11" t="s">
        <v>632</v>
      </c>
      <c r="F519" s="11">
        <v>238</v>
      </c>
      <c r="G519" s="11">
        <v>234</v>
      </c>
      <c r="H519" s="2426">
        <v>151</v>
      </c>
      <c r="I519" s="2720"/>
      <c r="J519" s="5783" t="s">
        <v>11131</v>
      </c>
    </row>
    <row r="520" spans="1:10" ht="35.450000000000003" customHeight="1">
      <c r="A520" s="11" t="s">
        <v>4055</v>
      </c>
      <c r="B520" s="11" t="s">
        <v>1397</v>
      </c>
      <c r="C520" s="11" t="s">
        <v>2291</v>
      </c>
      <c r="D520" s="11" t="str">
        <f t="shared" si="8"/>
        <v>12-0740 TC Limelight</v>
      </c>
      <c r="E520" s="11" t="s">
        <v>632</v>
      </c>
      <c r="F520" s="11">
        <v>240</v>
      </c>
      <c r="G520" s="11">
        <v>232</v>
      </c>
      <c r="H520" s="2426">
        <v>125</v>
      </c>
      <c r="I520" s="2703"/>
      <c r="J520" s="5784" t="s">
        <v>11132</v>
      </c>
    </row>
    <row r="521" spans="1:10" ht="35.450000000000003" customHeight="1">
      <c r="A521" s="11" t="s">
        <v>4558</v>
      </c>
      <c r="B521" s="11" t="s">
        <v>1393</v>
      </c>
      <c r="C521" s="11" t="s">
        <v>2292</v>
      </c>
      <c r="D521" s="11" t="str">
        <f t="shared" si="8"/>
        <v>14-0636 TC Muted Lime</v>
      </c>
      <c r="E521" s="11" t="s">
        <v>632</v>
      </c>
      <c r="F521" s="11">
        <v>209</v>
      </c>
      <c r="G521" s="11">
        <v>200</v>
      </c>
      <c r="H521" s="2426">
        <v>124</v>
      </c>
      <c r="I521" s="3000"/>
      <c r="J521" s="5785" t="s">
        <v>11133</v>
      </c>
    </row>
    <row r="522" spans="1:10" ht="35.450000000000003" customHeight="1">
      <c r="A522" s="11" t="s">
        <v>4288</v>
      </c>
      <c r="B522" s="11" t="s">
        <v>150</v>
      </c>
      <c r="C522" s="11" t="s">
        <v>2293</v>
      </c>
      <c r="D522" s="11" t="str">
        <f t="shared" si="8"/>
        <v>13-0632 TC Endive</v>
      </c>
      <c r="E522" s="11" t="s">
        <v>632</v>
      </c>
      <c r="F522" s="11">
        <v>210</v>
      </c>
      <c r="G522" s="11">
        <v>204</v>
      </c>
      <c r="H522" s="2426">
        <v>129</v>
      </c>
      <c r="I522" s="2985"/>
      <c r="J522" s="5786" t="s">
        <v>11134</v>
      </c>
    </row>
    <row r="523" spans="1:10" ht="35.450000000000003" customHeight="1">
      <c r="A523" s="11" t="s">
        <v>4032</v>
      </c>
      <c r="B523" s="11" t="s">
        <v>1396</v>
      </c>
      <c r="C523" s="11" t="s">
        <v>2294</v>
      </c>
      <c r="D523" s="11" t="str">
        <f t="shared" si="8"/>
        <v>12-0633 TC Canary Yellow</v>
      </c>
      <c r="E523" s="11" t="s">
        <v>632</v>
      </c>
      <c r="F523" s="11">
        <v>223</v>
      </c>
      <c r="G523" s="11">
        <v>216</v>
      </c>
      <c r="H523" s="2426">
        <v>126</v>
      </c>
      <c r="I523" s="2861"/>
      <c r="J523" s="5787" t="s">
        <v>11135</v>
      </c>
    </row>
    <row r="524" spans="1:10" ht="35.450000000000003" customHeight="1">
      <c r="A524" s="11" t="s">
        <v>4300</v>
      </c>
      <c r="B524" s="11" t="s">
        <v>720</v>
      </c>
      <c r="C524" s="11" t="s">
        <v>2295</v>
      </c>
      <c r="D524" s="11" t="str">
        <f t="shared" si="8"/>
        <v>13-0720 TC Custard</v>
      </c>
      <c r="E524" s="11" t="s">
        <v>632</v>
      </c>
      <c r="F524" s="11">
        <v>229</v>
      </c>
      <c r="G524" s="11">
        <v>214</v>
      </c>
      <c r="H524" s="2426">
        <v>142</v>
      </c>
      <c r="I524" s="2809"/>
      <c r="J524" s="5788" t="s">
        <v>11136</v>
      </c>
    </row>
    <row r="525" spans="1:10" ht="35.450000000000003" customHeight="1">
      <c r="A525" s="11" t="s">
        <v>7033</v>
      </c>
      <c r="B525" s="11" t="s">
        <v>9403</v>
      </c>
      <c r="C525" s="11" t="s">
        <v>2296</v>
      </c>
      <c r="D525" s="11" t="str">
        <f t="shared" si="8"/>
        <v>12-0711 TC Lemon Meringue</v>
      </c>
      <c r="E525" s="11" t="s">
        <v>632</v>
      </c>
      <c r="F525" s="11">
        <v>246</v>
      </c>
      <c r="G525" s="11">
        <v>225</v>
      </c>
      <c r="H525" s="2426">
        <v>153</v>
      </c>
      <c r="I525" s="2630"/>
      <c r="J525" s="5789" t="s">
        <v>11137</v>
      </c>
    </row>
    <row r="526" spans="1:10" ht="35.450000000000003" customHeight="1">
      <c r="A526" s="11" t="s">
        <v>4054</v>
      </c>
      <c r="B526" s="11" t="s">
        <v>1395</v>
      </c>
      <c r="C526" s="11" t="s">
        <v>2297</v>
      </c>
      <c r="D526" s="11" t="str">
        <f t="shared" si="8"/>
        <v>12-0738 TC Yellow Cream</v>
      </c>
      <c r="E526" s="11" t="s">
        <v>632</v>
      </c>
      <c r="F526" s="11">
        <v>239</v>
      </c>
      <c r="G526" s="11">
        <v>220</v>
      </c>
      <c r="H526" s="2426">
        <v>117</v>
      </c>
      <c r="I526" s="2715"/>
      <c r="J526" s="5790" t="s">
        <v>11138</v>
      </c>
    </row>
    <row r="527" spans="1:10" ht="35.450000000000003" customHeight="1">
      <c r="A527" s="11" t="s">
        <v>7034</v>
      </c>
      <c r="B527" s="11" t="s">
        <v>9407</v>
      </c>
      <c r="C527" s="11" t="s">
        <v>2298</v>
      </c>
      <c r="D527" s="11" t="str">
        <f t="shared" si="8"/>
        <v>12-0737 TC Goldfinch</v>
      </c>
      <c r="E527" s="11" t="s">
        <v>632</v>
      </c>
      <c r="F527" s="11">
        <v>248</v>
      </c>
      <c r="G527" s="11">
        <v>220</v>
      </c>
      <c r="H527" s="2426">
        <v>108</v>
      </c>
      <c r="I527" s="2608"/>
      <c r="J527" s="5791" t="s">
        <v>11139</v>
      </c>
    </row>
    <row r="528" spans="1:10" ht="35.450000000000003" customHeight="1">
      <c r="A528" s="11" t="s">
        <v>4571</v>
      </c>
      <c r="B528" s="11" t="s">
        <v>1392</v>
      </c>
      <c r="C528" s="11" t="s">
        <v>2299</v>
      </c>
      <c r="D528" s="11" t="str">
        <f t="shared" si="8"/>
        <v>14-0827 TC Dusky Citron</v>
      </c>
      <c r="E528" s="11" t="s">
        <v>632</v>
      </c>
      <c r="F528" s="11">
        <v>227</v>
      </c>
      <c r="G528" s="11">
        <v>204</v>
      </c>
      <c r="H528" s="2426">
        <v>129</v>
      </c>
      <c r="I528" s="2825"/>
      <c r="J528" s="5792" t="s">
        <v>11140</v>
      </c>
    </row>
    <row r="529" spans="1:10" ht="35.450000000000003" customHeight="1">
      <c r="A529" s="11" t="s">
        <v>4302</v>
      </c>
      <c r="B529" s="11" t="s">
        <v>1394</v>
      </c>
      <c r="C529" s="11" t="s">
        <v>2300</v>
      </c>
      <c r="D529" s="11" t="str">
        <f t="shared" si="8"/>
        <v>13-0739 TC Cream Gold</v>
      </c>
      <c r="E529" s="11" t="s">
        <v>632</v>
      </c>
      <c r="F529" s="11">
        <v>222</v>
      </c>
      <c r="G529" s="11">
        <v>192</v>
      </c>
      <c r="H529" s="2426">
        <v>95</v>
      </c>
      <c r="I529" s="2876"/>
      <c r="J529" s="5793" t="s">
        <v>11141</v>
      </c>
    </row>
    <row r="530" spans="1:10" ht="35.450000000000003" customHeight="1">
      <c r="A530" s="11" t="s">
        <v>4034</v>
      </c>
      <c r="B530" s="11" t="s">
        <v>1391</v>
      </c>
      <c r="C530" s="11" t="s">
        <v>2301</v>
      </c>
      <c r="D530" s="11" t="str">
        <f t="shared" si="8"/>
        <v>12-0642 TC Aurora</v>
      </c>
      <c r="E530" s="11" t="s">
        <v>632</v>
      </c>
      <c r="F530" s="11">
        <v>237</v>
      </c>
      <c r="G530" s="11">
        <v>221</v>
      </c>
      <c r="H530" s="2426">
        <v>89</v>
      </c>
      <c r="I530" s="2737"/>
      <c r="J530" s="5794" t="s">
        <v>11142</v>
      </c>
    </row>
    <row r="531" spans="1:10" ht="35.450000000000003" customHeight="1">
      <c r="A531" s="11" t="s">
        <v>4295</v>
      </c>
      <c r="B531" s="11" t="s">
        <v>1388</v>
      </c>
      <c r="C531" s="11" t="s">
        <v>2302</v>
      </c>
      <c r="D531" s="11" t="str">
        <f t="shared" si="8"/>
        <v>13-0648 TC Green Sheen</v>
      </c>
      <c r="E531" s="11" t="s">
        <v>632</v>
      </c>
      <c r="F531" s="11">
        <v>217</v>
      </c>
      <c r="G531" s="11">
        <v>206</v>
      </c>
      <c r="H531" s="2426">
        <v>82</v>
      </c>
      <c r="I531" s="2921"/>
      <c r="J531" s="5795" t="s">
        <v>11143</v>
      </c>
    </row>
    <row r="532" spans="1:10" ht="35.450000000000003" customHeight="1">
      <c r="A532" s="11" t="s">
        <v>4303</v>
      </c>
      <c r="B532" s="11" t="s">
        <v>1387</v>
      </c>
      <c r="C532" s="11" t="s">
        <v>2303</v>
      </c>
      <c r="D532" s="11" t="str">
        <f t="shared" si="8"/>
        <v>13-0746 TC Maize</v>
      </c>
      <c r="E532" s="11" t="s">
        <v>632</v>
      </c>
      <c r="F532" s="11">
        <v>238</v>
      </c>
      <c r="G532" s="11">
        <v>200</v>
      </c>
      <c r="H532" s="2426">
        <v>67</v>
      </c>
      <c r="I532" s="2726"/>
      <c r="J532" s="5796" t="s">
        <v>11144</v>
      </c>
    </row>
    <row r="533" spans="1:10" ht="35.450000000000003" customHeight="1">
      <c r="A533" s="11" t="s">
        <v>4036</v>
      </c>
      <c r="B533" s="11" t="s">
        <v>1390</v>
      </c>
      <c r="C533" s="11" t="s">
        <v>2304</v>
      </c>
      <c r="D533" s="11" t="str">
        <f t="shared" si="8"/>
        <v>12-0643 TC Blazing Yellow</v>
      </c>
      <c r="E533" s="11" t="s">
        <v>632</v>
      </c>
      <c r="F533" s="11">
        <v>254</v>
      </c>
      <c r="G533" s="11">
        <v>231</v>
      </c>
      <c r="H533" s="2426">
        <v>21</v>
      </c>
      <c r="I533" s="2561"/>
      <c r="J533" s="5797" t="s">
        <v>11145</v>
      </c>
    </row>
    <row r="534" spans="1:10" ht="35.450000000000003" customHeight="1">
      <c r="A534" s="11" t="s">
        <v>4059</v>
      </c>
      <c r="B534" s="11" t="s">
        <v>1389</v>
      </c>
      <c r="C534" s="11" t="s">
        <v>2305</v>
      </c>
      <c r="D534" s="11" t="str">
        <f t="shared" si="8"/>
        <v>12-0752 TC Buttercup</v>
      </c>
      <c r="E534" s="11" t="s">
        <v>632</v>
      </c>
      <c r="F534" s="11">
        <v>250</v>
      </c>
      <c r="G534" s="11">
        <v>224</v>
      </c>
      <c r="H534" s="2426">
        <v>60</v>
      </c>
      <c r="I534" s="2590"/>
      <c r="J534" s="5798" t="s">
        <v>10655</v>
      </c>
    </row>
    <row r="535" spans="1:10" ht="35.450000000000003" customHeight="1">
      <c r="A535" s="11" t="s">
        <v>4566</v>
      </c>
      <c r="B535" s="11" t="s">
        <v>7682</v>
      </c>
      <c r="C535" s="11" t="s">
        <v>2306</v>
      </c>
      <c r="D535" s="11" t="str">
        <f t="shared" si="8"/>
        <v>14-0756 TC Empire Yellow</v>
      </c>
      <c r="E535" s="11" t="s">
        <v>632</v>
      </c>
      <c r="F535" s="11">
        <v>247</v>
      </c>
      <c r="G535" s="11">
        <v>208</v>
      </c>
      <c r="H535" s="2426">
        <v>0</v>
      </c>
      <c r="I535" s="2620"/>
      <c r="J535" s="5799" t="s">
        <v>11146</v>
      </c>
    </row>
    <row r="536" spans="1:10" ht="35.450000000000003" customHeight="1">
      <c r="A536" s="11" t="s">
        <v>4304</v>
      </c>
      <c r="B536" s="11" t="s">
        <v>1386</v>
      </c>
      <c r="C536" s="11" t="s">
        <v>2307</v>
      </c>
      <c r="D536" s="11" t="str">
        <f t="shared" si="8"/>
        <v>13-0752 TC Lemon</v>
      </c>
      <c r="E536" s="11" t="s">
        <v>632</v>
      </c>
      <c r="F536" s="11">
        <v>243</v>
      </c>
      <c r="G536" s="11">
        <v>191</v>
      </c>
      <c r="H536" s="2426">
        <v>8</v>
      </c>
      <c r="I536" s="2672"/>
      <c r="J536" s="5800" t="s">
        <v>11147</v>
      </c>
    </row>
    <row r="537" spans="1:10" ht="35.450000000000003" customHeight="1">
      <c r="A537" s="11" t="s">
        <v>4577</v>
      </c>
      <c r="B537" s="11" t="s">
        <v>49</v>
      </c>
      <c r="C537" s="11" t="s">
        <v>2308</v>
      </c>
      <c r="D537" s="11" t="str">
        <f t="shared" si="8"/>
        <v>14-0848 TC Mimosa</v>
      </c>
      <c r="E537" s="11" t="s">
        <v>632</v>
      </c>
      <c r="F537" s="11">
        <v>240</v>
      </c>
      <c r="G537" s="11">
        <v>192</v>
      </c>
      <c r="H537" s="2426">
        <v>90</v>
      </c>
      <c r="I537" s="2500"/>
      <c r="J537" s="5801" t="s">
        <v>10622</v>
      </c>
    </row>
    <row r="538" spans="1:10" ht="35.450000000000003" customHeight="1">
      <c r="A538" s="11" t="s">
        <v>4313</v>
      </c>
      <c r="B538" s="11" t="s">
        <v>7686</v>
      </c>
      <c r="C538" s="11" t="s">
        <v>2309</v>
      </c>
      <c r="D538" s="11" t="str">
        <f t="shared" si="8"/>
        <v>13-0850 TC Aspen Gold</v>
      </c>
      <c r="E538" s="11" t="s">
        <v>632</v>
      </c>
      <c r="F538" s="11">
        <v>255</v>
      </c>
      <c r="G538" s="11">
        <v>214</v>
      </c>
      <c r="H538" s="2426">
        <v>98</v>
      </c>
      <c r="I538" s="2527"/>
      <c r="J538" s="5802" t="s">
        <v>11148</v>
      </c>
    </row>
    <row r="539" spans="1:10" ht="35.450000000000003" customHeight="1">
      <c r="A539" s="11" t="s">
        <v>4306</v>
      </c>
      <c r="B539" s="11" t="s">
        <v>1385</v>
      </c>
      <c r="C539" s="11" t="s">
        <v>2310</v>
      </c>
      <c r="D539" s="11" t="str">
        <f t="shared" si="8"/>
        <v>13-0758 TC Dandelion</v>
      </c>
      <c r="E539" s="11" t="s">
        <v>632</v>
      </c>
      <c r="F539" s="11">
        <v>255</v>
      </c>
      <c r="G539" s="11">
        <v>208</v>
      </c>
      <c r="H539" s="2426">
        <v>46</v>
      </c>
      <c r="I539" s="2529"/>
      <c r="J539" s="5803" t="s">
        <v>11149</v>
      </c>
    </row>
    <row r="540" spans="1:10" ht="35.450000000000003" customHeight="1">
      <c r="A540" s="11" t="s">
        <v>7035</v>
      </c>
      <c r="B540" s="11" t="s">
        <v>9411</v>
      </c>
      <c r="C540" s="11" t="s">
        <v>2311</v>
      </c>
      <c r="D540" s="11" t="str">
        <f t="shared" si="8"/>
        <v>13-0759 TC Solar Power</v>
      </c>
      <c r="E540" s="11" t="s">
        <v>632</v>
      </c>
      <c r="F540" s="11">
        <v>244</v>
      </c>
      <c r="G540" s="11">
        <v>191</v>
      </c>
      <c r="H540" s="2426">
        <v>58</v>
      </c>
      <c r="I540" s="2659"/>
      <c r="J540" s="5804" t="s">
        <v>11150</v>
      </c>
    </row>
    <row r="541" spans="1:10" ht="35.450000000000003" customHeight="1">
      <c r="A541" s="11" t="s">
        <v>4315</v>
      </c>
      <c r="B541" s="11" t="s">
        <v>1384</v>
      </c>
      <c r="C541" s="11" t="s">
        <v>2312</v>
      </c>
      <c r="D541" s="11" t="str">
        <f t="shared" si="8"/>
        <v>13-0858 TC Vibrant Yellow</v>
      </c>
      <c r="E541" s="11" t="s">
        <v>632</v>
      </c>
      <c r="F541" s="11">
        <v>255</v>
      </c>
      <c r="G541" s="11">
        <v>218</v>
      </c>
      <c r="H541" s="2426">
        <v>41</v>
      </c>
      <c r="I541" s="2526"/>
      <c r="J541" s="5805" t="s">
        <v>11151</v>
      </c>
    </row>
    <row r="542" spans="1:10" ht="35.450000000000003" customHeight="1">
      <c r="A542" s="11" t="s">
        <v>4568</v>
      </c>
      <c r="B542" s="11" t="s">
        <v>7690</v>
      </c>
      <c r="C542" s="11" t="s">
        <v>2313</v>
      </c>
      <c r="D542" s="11" t="str">
        <f t="shared" si="8"/>
        <v>14-0760 TC Cyber Yellow</v>
      </c>
      <c r="E542" s="11" t="s">
        <v>632</v>
      </c>
      <c r="F542" s="11">
        <v>255</v>
      </c>
      <c r="G542" s="11">
        <v>212</v>
      </c>
      <c r="H542" s="2426">
        <v>0</v>
      </c>
      <c r="I542" s="2528"/>
      <c r="J542" s="5806" t="s">
        <v>11152</v>
      </c>
    </row>
    <row r="543" spans="1:10" ht="35.450000000000003" customHeight="1">
      <c r="A543" s="11" t="s">
        <v>4579</v>
      </c>
      <c r="B543" s="11" t="s">
        <v>485</v>
      </c>
      <c r="C543" s="11" t="s">
        <v>2314</v>
      </c>
      <c r="D543" s="11" t="str">
        <f t="shared" si="8"/>
        <v>14-0852 TC Freesia</v>
      </c>
      <c r="E543" s="11" t="s">
        <v>632</v>
      </c>
      <c r="F543" s="11">
        <v>243</v>
      </c>
      <c r="G543" s="11">
        <v>193</v>
      </c>
      <c r="H543" s="2426">
        <v>44</v>
      </c>
      <c r="I543" s="2671"/>
      <c r="J543" s="5807" t="s">
        <v>11153</v>
      </c>
    </row>
    <row r="544" spans="1:10" ht="35.450000000000003" customHeight="1">
      <c r="A544" s="11" t="s">
        <v>4316</v>
      </c>
      <c r="B544" s="11" t="s">
        <v>7693</v>
      </c>
      <c r="C544" s="11" t="s">
        <v>2315</v>
      </c>
      <c r="D544" s="11" t="str">
        <f t="shared" si="8"/>
        <v>13-0859 TC Lemon Chrome</v>
      </c>
      <c r="E544" s="11" t="s">
        <v>632</v>
      </c>
      <c r="F544" s="11">
        <v>255</v>
      </c>
      <c r="G544" s="11">
        <v>195</v>
      </c>
      <c r="H544" s="2426">
        <v>0</v>
      </c>
      <c r="I544" s="2536"/>
      <c r="J544" s="5808" t="s">
        <v>11154</v>
      </c>
    </row>
    <row r="545" spans="1:10" ht="35.450000000000003" customHeight="1">
      <c r="A545" s="11" t="s">
        <v>4047</v>
      </c>
      <c r="B545" s="11" t="s">
        <v>1383</v>
      </c>
      <c r="C545" s="11" t="s">
        <v>2316</v>
      </c>
      <c r="D545" s="11" t="str">
        <f t="shared" si="8"/>
        <v>12-0720 TC Mellow Yellow</v>
      </c>
      <c r="E545" s="11" t="s">
        <v>632</v>
      </c>
      <c r="F545" s="11">
        <v>240</v>
      </c>
      <c r="G545" s="11">
        <v>221</v>
      </c>
      <c r="H545" s="2426">
        <v>157</v>
      </c>
      <c r="I545" s="2707"/>
      <c r="J545" s="5809" t="s">
        <v>11155</v>
      </c>
    </row>
    <row r="546" spans="1:10" ht="35.450000000000003" customHeight="1">
      <c r="A546" s="11" t="s">
        <v>4076</v>
      </c>
      <c r="B546" s="11" t="s">
        <v>7696</v>
      </c>
      <c r="C546" s="11" t="s">
        <v>2317</v>
      </c>
      <c r="D546" s="11" t="str">
        <f t="shared" si="8"/>
        <v>12-0824 TC Pale Banana</v>
      </c>
      <c r="E546" s="11" t="s">
        <v>632</v>
      </c>
      <c r="F546" s="11">
        <v>250</v>
      </c>
      <c r="G546" s="11">
        <v>225</v>
      </c>
      <c r="H546" s="2426">
        <v>153</v>
      </c>
      <c r="I546" s="2589"/>
      <c r="J546" s="5810" t="s">
        <v>11156</v>
      </c>
    </row>
    <row r="547" spans="1:10" ht="35.450000000000003" customHeight="1">
      <c r="A547" s="11" t="s">
        <v>4078</v>
      </c>
      <c r="B547" s="11" t="s">
        <v>1381</v>
      </c>
      <c r="C547" s="11" t="s">
        <v>2318</v>
      </c>
      <c r="D547" s="11" t="str">
        <f t="shared" si="8"/>
        <v>12-0825 TC Popcorn</v>
      </c>
      <c r="E547" s="11" t="s">
        <v>632</v>
      </c>
      <c r="F547" s="11">
        <v>248</v>
      </c>
      <c r="G547" s="11">
        <v>222</v>
      </c>
      <c r="H547" s="2426">
        <v>141</v>
      </c>
      <c r="I547" s="2607"/>
      <c r="J547" s="5811" t="s">
        <v>11157</v>
      </c>
    </row>
    <row r="548" spans="1:10" ht="35.450000000000003" customHeight="1">
      <c r="A548" s="11" t="s">
        <v>4051</v>
      </c>
      <c r="B548" s="11" t="s">
        <v>1382</v>
      </c>
      <c r="C548" s="11" t="s">
        <v>2319</v>
      </c>
      <c r="D548" s="11" t="str">
        <f t="shared" si="8"/>
        <v>12-0727 TC Sunshine</v>
      </c>
      <c r="E548" s="11" t="s">
        <v>632</v>
      </c>
      <c r="F548" s="11">
        <v>250</v>
      </c>
      <c r="G548" s="11">
        <v>222</v>
      </c>
      <c r="H548" s="2426">
        <v>133</v>
      </c>
      <c r="I548" s="2591"/>
      <c r="J548" s="5812" t="s">
        <v>11158</v>
      </c>
    </row>
    <row r="549" spans="1:10" ht="35.450000000000003" customHeight="1">
      <c r="A549" s="11" t="s">
        <v>7036</v>
      </c>
      <c r="B549" s="11" t="s">
        <v>9399</v>
      </c>
      <c r="C549" s="11" t="s">
        <v>2320</v>
      </c>
      <c r="D549" s="11" t="str">
        <f t="shared" si="8"/>
        <v>12-0729 TC Sundress</v>
      </c>
      <c r="E549" s="11" t="s">
        <v>632</v>
      </c>
      <c r="F549" s="11">
        <v>235</v>
      </c>
      <c r="G549" s="11">
        <v>207</v>
      </c>
      <c r="H549" s="2426">
        <v>137</v>
      </c>
      <c r="I549" s="2761"/>
      <c r="J549" s="5813" t="s">
        <v>11159</v>
      </c>
    </row>
    <row r="550" spans="1:10" ht="35.450000000000003" customHeight="1">
      <c r="A550" s="11" t="s">
        <v>4052</v>
      </c>
      <c r="B550" s="11" t="s">
        <v>7700</v>
      </c>
      <c r="C550" s="11" t="s">
        <v>2321</v>
      </c>
      <c r="D550" s="11" t="str">
        <f t="shared" si="8"/>
        <v>12-0736 TC Lemon Drop</v>
      </c>
      <c r="E550" s="11" t="s">
        <v>632</v>
      </c>
      <c r="F550" s="11">
        <v>253</v>
      </c>
      <c r="G550" s="11">
        <v>216</v>
      </c>
      <c r="H550" s="2426">
        <v>120</v>
      </c>
      <c r="I550" s="2568"/>
      <c r="J550" s="5814" t="s">
        <v>11160</v>
      </c>
    </row>
    <row r="551" spans="1:10" ht="35.450000000000003" customHeight="1">
      <c r="A551" s="11" t="s">
        <v>7037</v>
      </c>
      <c r="B551" s="11" t="s">
        <v>9393</v>
      </c>
      <c r="C551" s="11" t="s">
        <v>2322</v>
      </c>
      <c r="D551" s="11" t="str">
        <f t="shared" si="8"/>
        <v>12-0758 TC Yarrow</v>
      </c>
      <c r="E551" s="11" t="s">
        <v>632</v>
      </c>
      <c r="F551" s="11">
        <v>250</v>
      </c>
      <c r="G551" s="11">
        <v>206</v>
      </c>
      <c r="H551" s="2426">
        <v>109</v>
      </c>
      <c r="I551" s="2592"/>
      <c r="J551" s="5815" t="s">
        <v>11161</v>
      </c>
    </row>
    <row r="552" spans="1:10" ht="35.450000000000003" customHeight="1">
      <c r="A552" s="11" t="s">
        <v>4305</v>
      </c>
      <c r="B552" s="11" t="s">
        <v>1380</v>
      </c>
      <c r="C552" s="11" t="s">
        <v>2323</v>
      </c>
      <c r="D552" s="11" t="str">
        <f t="shared" si="8"/>
        <v>13-0755 TC Primrose Yellow</v>
      </c>
      <c r="E552" s="11" t="s">
        <v>632</v>
      </c>
      <c r="F552" s="11">
        <v>246</v>
      </c>
      <c r="G552" s="11">
        <v>209</v>
      </c>
      <c r="H552" s="2426">
        <v>85</v>
      </c>
      <c r="I552" s="2632"/>
      <c r="J552" s="5816" t="s">
        <v>11162</v>
      </c>
    </row>
    <row r="553" spans="1:10" ht="35.450000000000003" customHeight="1">
      <c r="A553" s="11" t="s">
        <v>7038</v>
      </c>
      <c r="B553" s="11" t="s">
        <v>9409</v>
      </c>
      <c r="C553" s="11" t="s">
        <v>2324</v>
      </c>
      <c r="D553" s="11" t="str">
        <f t="shared" si="8"/>
        <v>13-0756 TC Lemon Zest</v>
      </c>
      <c r="E553" s="11" t="s">
        <v>632</v>
      </c>
      <c r="F553" s="11">
        <v>249</v>
      </c>
      <c r="G553" s="11">
        <v>216</v>
      </c>
      <c r="H553" s="2426">
        <v>87</v>
      </c>
      <c r="I553" s="2601"/>
      <c r="J553" s="5817" t="s">
        <v>11163</v>
      </c>
    </row>
    <row r="554" spans="1:10" ht="35.450000000000003" customHeight="1">
      <c r="A554" s="11" t="s">
        <v>4564</v>
      </c>
      <c r="B554" s="11" t="s">
        <v>1379</v>
      </c>
      <c r="C554" s="11" t="s">
        <v>2325</v>
      </c>
      <c r="D554" s="11" t="str">
        <f t="shared" si="8"/>
        <v>14-0754 TC Super Lemon</v>
      </c>
      <c r="E554" s="11" t="s">
        <v>632</v>
      </c>
      <c r="F554" s="11">
        <v>228</v>
      </c>
      <c r="G554" s="11">
        <v>191</v>
      </c>
      <c r="H554" s="2426">
        <v>69</v>
      </c>
      <c r="I554" s="2821"/>
      <c r="J554" s="5818" t="s">
        <v>11164</v>
      </c>
    </row>
    <row r="555" spans="1:10" ht="35.450000000000003" customHeight="1">
      <c r="A555" s="11" t="s">
        <v>4572</v>
      </c>
      <c r="B555" s="11" t="s">
        <v>1378</v>
      </c>
      <c r="C555" s="11" t="s">
        <v>2326</v>
      </c>
      <c r="D555" s="11" t="str">
        <f t="shared" si="8"/>
        <v>14-0837 TC Misted Yellow</v>
      </c>
      <c r="E555" s="11" t="s">
        <v>632</v>
      </c>
      <c r="F555" s="11">
        <v>218</v>
      </c>
      <c r="G555" s="11">
        <v>185</v>
      </c>
      <c r="H555" s="2426">
        <v>101</v>
      </c>
      <c r="I555" s="2916"/>
      <c r="J555" s="5819" t="s">
        <v>11165</v>
      </c>
    </row>
    <row r="556" spans="1:10" ht="35.450000000000003" customHeight="1">
      <c r="A556" s="11" t="s">
        <v>4887</v>
      </c>
      <c r="B556" s="11" t="s">
        <v>1377</v>
      </c>
      <c r="C556" s="11" t="s">
        <v>2327</v>
      </c>
      <c r="D556" s="11" t="str">
        <f t="shared" si="8"/>
        <v>15-0942 TC Sauterne</v>
      </c>
      <c r="E556" s="11" t="s">
        <v>632</v>
      </c>
      <c r="F556" s="11">
        <v>197</v>
      </c>
      <c r="G556" s="11">
        <v>162</v>
      </c>
      <c r="H556" s="2426">
        <v>83</v>
      </c>
      <c r="I556" s="2520"/>
      <c r="J556" s="5820" t="s">
        <v>10641</v>
      </c>
    </row>
    <row r="557" spans="1:10" ht="35.450000000000003" customHeight="1">
      <c r="A557" s="11" t="s">
        <v>5220</v>
      </c>
      <c r="B557" s="11" t="s">
        <v>1376</v>
      </c>
      <c r="C557" s="11" t="s">
        <v>2328</v>
      </c>
      <c r="D557" s="11" t="str">
        <f t="shared" si="8"/>
        <v>16-0946 TC Honey</v>
      </c>
      <c r="E557" s="11" t="s">
        <v>632</v>
      </c>
      <c r="F557" s="11">
        <v>186</v>
      </c>
      <c r="G557" s="11">
        <v>146</v>
      </c>
      <c r="H557" s="2426">
        <v>56</v>
      </c>
      <c r="I557" s="3255"/>
      <c r="J557" s="5821" t="s">
        <v>11166</v>
      </c>
    </row>
    <row r="558" spans="1:10" ht="35.450000000000003" customHeight="1">
      <c r="A558" s="11" t="s">
        <v>5227</v>
      </c>
      <c r="B558" s="11" t="s">
        <v>1374</v>
      </c>
      <c r="C558" s="11" t="s">
        <v>2329</v>
      </c>
      <c r="D558" s="11" t="str">
        <f t="shared" si="8"/>
        <v>16-0954 TC Arrowwood</v>
      </c>
      <c r="E558" s="11" t="s">
        <v>632</v>
      </c>
      <c r="F558" s="11">
        <v>188</v>
      </c>
      <c r="G558" s="11">
        <v>141</v>
      </c>
      <c r="H558" s="2426">
        <v>31</v>
      </c>
      <c r="I558" s="3231"/>
      <c r="J558" s="5822" t="s">
        <v>11167</v>
      </c>
    </row>
    <row r="559" spans="1:10" ht="35.450000000000003" customHeight="1">
      <c r="A559" s="11" t="s">
        <v>5226</v>
      </c>
      <c r="B559" s="11" t="s">
        <v>1375</v>
      </c>
      <c r="C559" s="11" t="s">
        <v>2330</v>
      </c>
      <c r="D559" s="11" t="str">
        <f t="shared" si="8"/>
        <v>16-0953 TC Tawny Olive</v>
      </c>
      <c r="E559" s="11" t="s">
        <v>632</v>
      </c>
      <c r="F559" s="11">
        <v>196</v>
      </c>
      <c r="G559" s="11">
        <v>150</v>
      </c>
      <c r="H559" s="2426">
        <v>44</v>
      </c>
      <c r="I559" s="3142"/>
      <c r="J559" s="5823" t="s">
        <v>11168</v>
      </c>
    </row>
    <row r="560" spans="1:10" ht="35.450000000000003" customHeight="1">
      <c r="A560" s="11" t="s">
        <v>4883</v>
      </c>
      <c r="B560" s="11" t="s">
        <v>7709</v>
      </c>
      <c r="C560" s="11" t="s">
        <v>2331</v>
      </c>
      <c r="D560" s="11" t="str">
        <f t="shared" si="8"/>
        <v>15-0850 TC Ceylon Yellow</v>
      </c>
      <c r="E560" s="11" t="s">
        <v>632</v>
      </c>
      <c r="F560" s="11">
        <v>212</v>
      </c>
      <c r="G560" s="11">
        <v>174</v>
      </c>
      <c r="H560" s="2426">
        <v>64</v>
      </c>
      <c r="I560" s="2965"/>
      <c r="J560" s="5824" t="s">
        <v>11169</v>
      </c>
    </row>
    <row r="561" spans="1:10" ht="35.450000000000003" customHeight="1">
      <c r="A561" s="11" t="s">
        <v>4881</v>
      </c>
      <c r="B561" s="11" t="s">
        <v>7711</v>
      </c>
      <c r="C561" s="11" t="s">
        <v>2332</v>
      </c>
      <c r="D561" s="11" t="str">
        <f t="shared" si="8"/>
        <v>15-0751 TC Lemon Curry</v>
      </c>
      <c r="E561" s="11" t="s">
        <v>632</v>
      </c>
      <c r="F561" s="11">
        <v>205</v>
      </c>
      <c r="G561" s="11">
        <v>163</v>
      </c>
      <c r="H561" s="2426">
        <v>35</v>
      </c>
      <c r="I561" s="3052"/>
      <c r="J561" s="5825" t="s">
        <v>11170</v>
      </c>
    </row>
    <row r="562" spans="1:10" ht="35.450000000000003" customHeight="1">
      <c r="A562" s="11" t="s">
        <v>4904</v>
      </c>
      <c r="B562" s="11" t="s">
        <v>1372</v>
      </c>
      <c r="C562" s="11" t="s">
        <v>2333</v>
      </c>
      <c r="D562" s="11" t="str">
        <f t="shared" si="8"/>
        <v>15-1132 TC Fall Leaf</v>
      </c>
      <c r="E562" s="11" t="s">
        <v>632</v>
      </c>
      <c r="F562" s="11">
        <v>201</v>
      </c>
      <c r="G562" s="11">
        <v>168</v>
      </c>
      <c r="H562" s="2426">
        <v>106</v>
      </c>
      <c r="I562" s="3091"/>
      <c r="J562" s="5826" t="s">
        <v>11171</v>
      </c>
    </row>
    <row r="563" spans="1:10" ht="35.450000000000003" customHeight="1">
      <c r="A563" s="11" t="s">
        <v>5237</v>
      </c>
      <c r="B563" s="11" t="s">
        <v>1370</v>
      </c>
      <c r="C563" s="11" t="s">
        <v>2334</v>
      </c>
      <c r="D563" s="11" t="str">
        <f t="shared" si="8"/>
        <v>16-1126 TC Antelope</v>
      </c>
      <c r="E563" s="11" t="s">
        <v>632</v>
      </c>
      <c r="F563" s="11">
        <v>177</v>
      </c>
      <c r="G563" s="11">
        <v>150</v>
      </c>
      <c r="H563" s="2426">
        <v>100</v>
      </c>
      <c r="I563" s="3338"/>
      <c r="J563" s="5827" t="s">
        <v>11172</v>
      </c>
    </row>
    <row r="564" spans="1:10" ht="35.450000000000003" customHeight="1">
      <c r="A564" s="11" t="s">
        <v>5238</v>
      </c>
      <c r="B564" s="11" t="s">
        <v>7715</v>
      </c>
      <c r="C564" s="11" t="s">
        <v>2335</v>
      </c>
      <c r="D564" s="11" t="str">
        <f t="shared" si="8"/>
        <v>16-1133 TC Mustard Gold</v>
      </c>
      <c r="E564" s="11" t="s">
        <v>632</v>
      </c>
      <c r="F564" s="11">
        <v>176</v>
      </c>
      <c r="G564" s="11">
        <v>142</v>
      </c>
      <c r="H564" s="2426">
        <v>81</v>
      </c>
      <c r="I564" s="2468"/>
      <c r="J564" s="5828" t="s">
        <v>10590</v>
      </c>
    </row>
    <row r="565" spans="1:10" ht="35.450000000000003" customHeight="1">
      <c r="A565" s="11" t="s">
        <v>5222</v>
      </c>
      <c r="B565" s="11" t="s">
        <v>1371</v>
      </c>
      <c r="C565" s="11" t="s">
        <v>2336</v>
      </c>
      <c r="D565" s="11" t="str">
        <f t="shared" si="8"/>
        <v>16-0948 TC Harvest Gold</v>
      </c>
      <c r="E565" s="11" t="s">
        <v>632</v>
      </c>
      <c r="F565" s="11">
        <v>182</v>
      </c>
      <c r="G565" s="11">
        <v>138</v>
      </c>
      <c r="H565" s="2426">
        <v>58</v>
      </c>
      <c r="I565" s="3289"/>
      <c r="J565" s="5829" t="s">
        <v>11173</v>
      </c>
    </row>
    <row r="566" spans="1:10" ht="35.450000000000003" customHeight="1">
      <c r="A566" s="11" t="s">
        <v>5224</v>
      </c>
      <c r="B566" s="11" t="s">
        <v>7718</v>
      </c>
      <c r="C566" s="11" t="s">
        <v>2337</v>
      </c>
      <c r="D566" s="11" t="str">
        <f t="shared" si="8"/>
        <v>16-0952 TC Nugget Gold</v>
      </c>
      <c r="E566" s="11" t="s">
        <v>632</v>
      </c>
      <c r="F566" s="11">
        <v>200</v>
      </c>
      <c r="G566" s="11">
        <v>151</v>
      </c>
      <c r="H566" s="2426">
        <v>32</v>
      </c>
      <c r="I566" s="3099"/>
      <c r="J566" s="5830" t="s">
        <v>11174</v>
      </c>
    </row>
    <row r="567" spans="1:10" ht="35.450000000000003" customHeight="1">
      <c r="A567" s="11" t="s">
        <v>4888</v>
      </c>
      <c r="B567" s="11" t="s">
        <v>1373</v>
      </c>
      <c r="C567" s="11" t="s">
        <v>2338</v>
      </c>
      <c r="D567" s="11" t="str">
        <f t="shared" si="8"/>
        <v>15-0948 TC Chinese Yellow</v>
      </c>
      <c r="E567" s="11" t="s">
        <v>632</v>
      </c>
      <c r="F567" s="11">
        <v>198</v>
      </c>
      <c r="G567" s="11">
        <v>151</v>
      </c>
      <c r="H567" s="2426">
        <v>63</v>
      </c>
      <c r="I567" s="3114"/>
      <c r="J567" s="5831" t="s">
        <v>11175</v>
      </c>
    </row>
    <row r="568" spans="1:10" ht="35.450000000000003" customHeight="1">
      <c r="A568" s="11" t="s">
        <v>4890</v>
      </c>
      <c r="B568" s="11" t="s">
        <v>7721</v>
      </c>
      <c r="C568" s="11" t="s">
        <v>2339</v>
      </c>
      <c r="D568" s="11" t="str">
        <f t="shared" si="8"/>
        <v>15-0953 TC Golden Yellow</v>
      </c>
      <c r="E568" s="11" t="s">
        <v>632</v>
      </c>
      <c r="F568" s="11">
        <v>203</v>
      </c>
      <c r="G568" s="11">
        <v>142</v>
      </c>
      <c r="H568" s="2426">
        <v>22</v>
      </c>
      <c r="I568" s="3069"/>
      <c r="J568" s="5832" t="s">
        <v>11176</v>
      </c>
    </row>
    <row r="569" spans="1:10" ht="35.450000000000003" customHeight="1">
      <c r="A569" s="11" t="s">
        <v>4592</v>
      </c>
      <c r="B569" s="11" t="s">
        <v>1369</v>
      </c>
      <c r="C569" s="11" t="s">
        <v>2340</v>
      </c>
      <c r="D569" s="11" t="str">
        <f t="shared" si="8"/>
        <v>14-1036 TC Ochre</v>
      </c>
      <c r="E569" s="11" t="s">
        <v>632</v>
      </c>
      <c r="F569" s="11">
        <v>214</v>
      </c>
      <c r="G569" s="11">
        <v>175</v>
      </c>
      <c r="H569" s="2426">
        <v>102</v>
      </c>
      <c r="I569" s="2952"/>
      <c r="J569" s="5833" t="s">
        <v>11177</v>
      </c>
    </row>
    <row r="570" spans="1:10" ht="35.450000000000003" customHeight="1">
      <c r="A570" s="11" t="s">
        <v>5219</v>
      </c>
      <c r="B570" s="11" t="s">
        <v>1367</v>
      </c>
      <c r="C570" s="11" t="s">
        <v>2341</v>
      </c>
      <c r="D570" s="11" t="str">
        <f t="shared" si="8"/>
        <v>16-0945 TC Tinsel</v>
      </c>
      <c r="E570" s="11" t="s">
        <v>632</v>
      </c>
      <c r="F570" s="11">
        <v>195</v>
      </c>
      <c r="G570" s="11">
        <v>150</v>
      </c>
      <c r="H570" s="2426">
        <v>77</v>
      </c>
      <c r="I570" s="3152"/>
      <c r="J570" s="5834" t="s">
        <v>11178</v>
      </c>
    </row>
    <row r="571" spans="1:10" ht="35.450000000000003" customHeight="1">
      <c r="A571" s="11" t="s">
        <v>5221</v>
      </c>
      <c r="B571" s="11" t="s">
        <v>1366</v>
      </c>
      <c r="C571" s="11" t="s">
        <v>2342</v>
      </c>
      <c r="D571" s="11" t="str">
        <f t="shared" si="8"/>
        <v>16-0947 TC Bright Gold</v>
      </c>
      <c r="E571" s="11" t="s">
        <v>632</v>
      </c>
      <c r="F571" s="11">
        <v>207</v>
      </c>
      <c r="G571" s="11">
        <v>159</v>
      </c>
      <c r="H571" s="2426">
        <v>82</v>
      </c>
      <c r="I571" s="3028"/>
      <c r="J571" s="5835" t="s">
        <v>11179</v>
      </c>
    </row>
    <row r="572" spans="1:10" ht="35.450000000000003" customHeight="1">
      <c r="A572" s="11" t="s">
        <v>4905</v>
      </c>
      <c r="B572" s="11" t="s">
        <v>7726</v>
      </c>
      <c r="C572" s="11" t="s">
        <v>2343</v>
      </c>
      <c r="D572" s="11" t="str">
        <f t="shared" si="8"/>
        <v>15-1142 TC Honey Gold</v>
      </c>
      <c r="E572" s="11" t="s">
        <v>632</v>
      </c>
      <c r="F572" s="11">
        <v>209</v>
      </c>
      <c r="G572" s="11">
        <v>160</v>
      </c>
      <c r="H572" s="2426">
        <v>84</v>
      </c>
      <c r="I572" s="3006"/>
      <c r="J572" s="5836" t="s">
        <v>11180</v>
      </c>
    </row>
    <row r="573" spans="1:10" ht="35.450000000000003" customHeight="1">
      <c r="A573" s="11" t="s">
        <v>5240</v>
      </c>
      <c r="B573" s="11" t="s">
        <v>1364</v>
      </c>
      <c r="C573" s="11" t="s">
        <v>2344</v>
      </c>
      <c r="D573" s="11" t="str">
        <f t="shared" si="8"/>
        <v>16-1139 TC Amber Gold</v>
      </c>
      <c r="E573" s="11" t="s">
        <v>632</v>
      </c>
      <c r="F573" s="11">
        <v>193</v>
      </c>
      <c r="G573" s="11">
        <v>149</v>
      </c>
      <c r="H573" s="2426">
        <v>82</v>
      </c>
      <c r="I573" s="3170"/>
      <c r="J573" s="5837" t="s">
        <v>11181</v>
      </c>
    </row>
    <row r="574" spans="1:10" ht="35.450000000000003" customHeight="1">
      <c r="A574" s="11" t="s">
        <v>4893</v>
      </c>
      <c r="B574" s="11" t="s">
        <v>1368</v>
      </c>
      <c r="C574" s="11" t="s">
        <v>2345</v>
      </c>
      <c r="D574" s="11" t="str">
        <f t="shared" si="8"/>
        <v>15-1046 TC Mineral Yellow</v>
      </c>
      <c r="E574" s="11" t="s">
        <v>632</v>
      </c>
      <c r="F574" s="11">
        <v>211</v>
      </c>
      <c r="G574" s="11">
        <v>156</v>
      </c>
      <c r="H574" s="2426">
        <v>67</v>
      </c>
      <c r="I574" s="2974"/>
      <c r="J574" s="5838" t="s">
        <v>11182</v>
      </c>
    </row>
    <row r="575" spans="1:10" ht="35.450000000000003" customHeight="1">
      <c r="A575" s="11" t="s">
        <v>5223</v>
      </c>
      <c r="B575" s="11" t="s">
        <v>1365</v>
      </c>
      <c r="C575" s="11" t="s">
        <v>2346</v>
      </c>
      <c r="D575" s="11" t="str">
        <f t="shared" si="8"/>
        <v>16-0950 TC Narcissus</v>
      </c>
      <c r="E575" s="11" t="s">
        <v>632</v>
      </c>
      <c r="F575" s="11">
        <v>195</v>
      </c>
      <c r="G575" s="11">
        <v>148</v>
      </c>
      <c r="H575" s="2426">
        <v>73</v>
      </c>
      <c r="I575" s="3153"/>
      <c r="J575" s="5839" t="s">
        <v>11183</v>
      </c>
    </row>
    <row r="576" spans="1:10" ht="35.450000000000003" customHeight="1">
      <c r="A576" s="11" t="s">
        <v>4609</v>
      </c>
      <c r="B576" s="11" t="s">
        <v>1363</v>
      </c>
      <c r="C576" s="11" t="s">
        <v>2347</v>
      </c>
      <c r="D576" s="11" t="str">
        <f t="shared" si="8"/>
        <v>14-1113 TC Marzipan</v>
      </c>
      <c r="E576" s="11" t="s">
        <v>632</v>
      </c>
      <c r="F576" s="11">
        <v>216</v>
      </c>
      <c r="G576" s="11">
        <v>192</v>
      </c>
      <c r="H576" s="2426">
        <v>157</v>
      </c>
      <c r="I576" s="2935"/>
      <c r="J576" s="5840" t="s">
        <v>11184</v>
      </c>
    </row>
    <row r="577" spans="1:10" ht="35.450000000000003" customHeight="1">
      <c r="A577" s="11" t="s">
        <v>5216</v>
      </c>
      <c r="B577" s="11" t="s">
        <v>1362</v>
      </c>
      <c r="C577" s="11" t="s">
        <v>2348</v>
      </c>
      <c r="D577" s="11" t="str">
        <f t="shared" si="8"/>
        <v>16-0928 TC Curry</v>
      </c>
      <c r="E577" s="11" t="s">
        <v>632</v>
      </c>
      <c r="F577" s="11">
        <v>190</v>
      </c>
      <c r="G577" s="11">
        <v>158</v>
      </c>
      <c r="H577" s="2426">
        <v>111</v>
      </c>
      <c r="I577" s="3201"/>
      <c r="J577" s="5841" t="s">
        <v>11185</v>
      </c>
    </row>
    <row r="578" spans="1:10" ht="35.450000000000003" customHeight="1">
      <c r="A578" s="11" t="s">
        <v>5273</v>
      </c>
      <c r="B578" s="11" t="s">
        <v>7733</v>
      </c>
      <c r="C578" s="11" t="s">
        <v>2349</v>
      </c>
      <c r="D578" s="11" t="str">
        <f t="shared" ref="D578:D641" si="9">A578 &amp; " " &amp; B578</f>
        <v>16-1326 TC Prairie Sand</v>
      </c>
      <c r="E578" s="11" t="s">
        <v>632</v>
      </c>
      <c r="F578" s="11">
        <v>181</v>
      </c>
      <c r="G578" s="11">
        <v>154</v>
      </c>
      <c r="H578" s="2426">
        <v>106</v>
      </c>
      <c r="I578" s="3305"/>
      <c r="J578" s="5842" t="s">
        <v>11186</v>
      </c>
    </row>
    <row r="579" spans="1:10" ht="35.450000000000003" customHeight="1">
      <c r="A579" s="11" t="s">
        <v>5683</v>
      </c>
      <c r="B579" s="11" t="s">
        <v>7735</v>
      </c>
      <c r="C579" s="11" t="s">
        <v>2350</v>
      </c>
      <c r="D579" s="11" t="str">
        <f t="shared" si="9"/>
        <v>17-1047 TC Honey Mustard</v>
      </c>
      <c r="E579" s="11" t="s">
        <v>632</v>
      </c>
      <c r="F579" s="11">
        <v>182</v>
      </c>
      <c r="G579" s="11">
        <v>143</v>
      </c>
      <c r="H579" s="2426">
        <v>82</v>
      </c>
      <c r="I579" s="2467"/>
      <c r="J579" s="5843" t="s">
        <v>10589</v>
      </c>
    </row>
    <row r="580" spans="1:10" ht="35.450000000000003" customHeight="1">
      <c r="A580" s="11" t="s">
        <v>5694</v>
      </c>
      <c r="B580" s="11" t="s">
        <v>1361</v>
      </c>
      <c r="C580" s="11" t="s">
        <v>2351</v>
      </c>
      <c r="D580" s="11" t="str">
        <f t="shared" si="9"/>
        <v>17-1129 TC Wood Thrush</v>
      </c>
      <c r="E580" s="11" t="s">
        <v>632</v>
      </c>
      <c r="F580" s="11">
        <v>164</v>
      </c>
      <c r="G580" s="11">
        <v>125</v>
      </c>
      <c r="H580" s="2426">
        <v>67</v>
      </c>
      <c r="I580" s="3456"/>
      <c r="J580" s="5844" t="s">
        <v>11187</v>
      </c>
    </row>
    <row r="581" spans="1:10" ht="35.450000000000003" customHeight="1">
      <c r="A581" s="11" t="s">
        <v>6113</v>
      </c>
      <c r="B581" s="11" t="s">
        <v>7738</v>
      </c>
      <c r="C581" s="11" t="s">
        <v>2352</v>
      </c>
      <c r="D581" s="11" t="str">
        <f t="shared" si="9"/>
        <v>18-0940 TC Golden Brown</v>
      </c>
      <c r="E581" s="11" t="s">
        <v>632</v>
      </c>
      <c r="F581" s="11">
        <v>145</v>
      </c>
      <c r="G581" s="11">
        <v>103</v>
      </c>
      <c r="H581" s="2426">
        <v>47</v>
      </c>
      <c r="I581" s="3649"/>
      <c r="J581" s="5845" t="s">
        <v>11188</v>
      </c>
    </row>
    <row r="582" spans="1:10" ht="35.450000000000003" customHeight="1">
      <c r="A582" s="11" t="s">
        <v>6110</v>
      </c>
      <c r="B582" s="11" t="s">
        <v>7740</v>
      </c>
      <c r="C582" s="11" t="s">
        <v>2353</v>
      </c>
      <c r="D582" s="11" t="str">
        <f t="shared" si="9"/>
        <v>18-0937 TC Bronze Brown</v>
      </c>
      <c r="E582" s="11" t="s">
        <v>632</v>
      </c>
      <c r="F582" s="11">
        <v>130</v>
      </c>
      <c r="G582" s="11">
        <v>94</v>
      </c>
      <c r="H582" s="2426">
        <v>47</v>
      </c>
      <c r="I582" s="3764"/>
      <c r="J582" s="5846" t="s">
        <v>11189</v>
      </c>
    </row>
    <row r="583" spans="1:10" ht="35.450000000000003" customHeight="1">
      <c r="A583" s="11" t="s">
        <v>5680</v>
      </c>
      <c r="B583" s="11" t="s">
        <v>1358</v>
      </c>
      <c r="C583" s="11" t="s">
        <v>2354</v>
      </c>
      <c r="D583" s="11" t="str">
        <f t="shared" si="9"/>
        <v>17-1045 TC Apple Cinnamon</v>
      </c>
      <c r="E583" s="11" t="s">
        <v>632</v>
      </c>
      <c r="F583" s="11">
        <v>176</v>
      </c>
      <c r="G583" s="11">
        <v>136</v>
      </c>
      <c r="H583" s="2426">
        <v>90</v>
      </c>
      <c r="I583" s="3346"/>
      <c r="J583" s="5847" t="s">
        <v>11190</v>
      </c>
    </row>
    <row r="584" spans="1:10" ht="35.450000000000003" customHeight="1">
      <c r="A584" s="11" t="s">
        <v>5692</v>
      </c>
      <c r="B584" s="11" t="s">
        <v>7743</v>
      </c>
      <c r="C584" s="11" t="s">
        <v>2355</v>
      </c>
      <c r="D584" s="11" t="str">
        <f t="shared" si="9"/>
        <v>17-1128 TC Bone Brown</v>
      </c>
      <c r="E584" s="11" t="s">
        <v>632</v>
      </c>
      <c r="F584" s="11">
        <v>157</v>
      </c>
      <c r="G584" s="11">
        <v>116</v>
      </c>
      <c r="H584" s="2426">
        <v>70</v>
      </c>
      <c r="I584" s="3538"/>
      <c r="J584" s="5848" t="s">
        <v>11191</v>
      </c>
    </row>
    <row r="585" spans="1:10" ht="35.450000000000003" customHeight="1">
      <c r="A585" s="11" t="s">
        <v>5691</v>
      </c>
      <c r="B585" s="11" t="s">
        <v>1357</v>
      </c>
      <c r="C585" s="11" t="s">
        <v>2356</v>
      </c>
      <c r="D585" s="11" t="str">
        <f t="shared" si="9"/>
        <v>17-1125 TC Dijon</v>
      </c>
      <c r="E585" s="11" t="s">
        <v>632</v>
      </c>
      <c r="F585" s="11">
        <v>151</v>
      </c>
      <c r="G585" s="11">
        <v>117</v>
      </c>
      <c r="H585" s="2426">
        <v>76</v>
      </c>
      <c r="I585" s="3596"/>
      <c r="J585" s="5849" t="s">
        <v>11192</v>
      </c>
    </row>
    <row r="586" spans="1:10" ht="35.450000000000003" customHeight="1">
      <c r="A586" s="11" t="s">
        <v>5675</v>
      </c>
      <c r="B586" s="11" t="s">
        <v>1359</v>
      </c>
      <c r="C586" s="11" t="s">
        <v>2357</v>
      </c>
      <c r="D586" s="11" t="str">
        <f t="shared" si="9"/>
        <v>17-1036 TC Bistre</v>
      </c>
      <c r="E586" s="11" t="s">
        <v>632</v>
      </c>
      <c r="F586" s="11">
        <v>152</v>
      </c>
      <c r="G586" s="11">
        <v>117</v>
      </c>
      <c r="H586" s="2426">
        <v>74</v>
      </c>
      <c r="I586" s="3586"/>
      <c r="J586" s="5850" t="s">
        <v>11193</v>
      </c>
    </row>
    <row r="587" spans="1:10" ht="35.450000000000003" customHeight="1">
      <c r="A587" s="11" t="s">
        <v>5668</v>
      </c>
      <c r="B587" s="11" t="s">
        <v>1360</v>
      </c>
      <c r="C587" s="11" t="s">
        <v>2358</v>
      </c>
      <c r="D587" s="11" t="str">
        <f t="shared" si="9"/>
        <v>17-0942 TC Medal Bronze</v>
      </c>
      <c r="E587" s="11" t="s">
        <v>632</v>
      </c>
      <c r="F587" s="11">
        <v>151</v>
      </c>
      <c r="G587" s="11">
        <v>117</v>
      </c>
      <c r="H587" s="2426">
        <v>71</v>
      </c>
      <c r="I587" s="2521"/>
      <c r="J587" s="5851" t="s">
        <v>10642</v>
      </c>
    </row>
    <row r="588" spans="1:10" ht="35.450000000000003" customHeight="1">
      <c r="A588" s="11" t="s">
        <v>6112</v>
      </c>
      <c r="B588" s="11" t="s">
        <v>1356</v>
      </c>
      <c r="C588" s="11" t="s">
        <v>2359</v>
      </c>
      <c r="D588" s="11" t="str">
        <f t="shared" si="9"/>
        <v>18-0939 TC Cumin</v>
      </c>
      <c r="E588" s="11" t="s">
        <v>632</v>
      </c>
      <c r="F588" s="11">
        <v>146</v>
      </c>
      <c r="G588" s="11">
        <v>114</v>
      </c>
      <c r="H588" s="2426">
        <v>64</v>
      </c>
      <c r="I588" s="3638"/>
      <c r="J588" s="5852" t="s">
        <v>11194</v>
      </c>
    </row>
    <row r="589" spans="1:10" ht="35.450000000000003" customHeight="1">
      <c r="A589" s="11" t="s">
        <v>6603</v>
      </c>
      <c r="B589" s="11" t="s">
        <v>1355</v>
      </c>
      <c r="C589" s="11" t="s">
        <v>2360</v>
      </c>
      <c r="D589" s="11" t="str">
        <f t="shared" si="9"/>
        <v>19-1034 TC Breen</v>
      </c>
      <c r="E589" s="11" t="s">
        <v>632</v>
      </c>
      <c r="F589" s="11">
        <v>121</v>
      </c>
      <c r="G589" s="11">
        <v>93</v>
      </c>
      <c r="H589" s="2426">
        <v>52</v>
      </c>
      <c r="I589" s="3840"/>
      <c r="J589" s="5853" t="s">
        <v>11195</v>
      </c>
    </row>
    <row r="590" spans="1:10" ht="35.450000000000003" customHeight="1">
      <c r="A590" s="11" t="s">
        <v>4311</v>
      </c>
      <c r="B590" s="11" t="s">
        <v>1354</v>
      </c>
      <c r="C590" s="11" t="s">
        <v>2361</v>
      </c>
      <c r="D590" s="11" t="str">
        <f t="shared" si="9"/>
        <v>13-0840 TC Snapdragon</v>
      </c>
      <c r="E590" s="11" t="s">
        <v>632</v>
      </c>
      <c r="F590" s="11">
        <v>254</v>
      </c>
      <c r="G590" s="11">
        <v>215</v>
      </c>
      <c r="H590" s="2426">
        <v>119</v>
      </c>
      <c r="I590" s="2562"/>
      <c r="J590" s="5854" t="s">
        <v>11196</v>
      </c>
    </row>
    <row r="591" spans="1:10" ht="35.450000000000003" customHeight="1">
      <c r="A591" s="11" t="s">
        <v>4331</v>
      </c>
      <c r="B591" s="11" t="s">
        <v>1353</v>
      </c>
      <c r="C591" s="11" t="s">
        <v>2362</v>
      </c>
      <c r="D591" s="11" t="str">
        <f t="shared" si="9"/>
        <v>13-0941 TC Banana Cream</v>
      </c>
      <c r="E591" s="11" t="s">
        <v>632</v>
      </c>
      <c r="F591" s="11">
        <v>255</v>
      </c>
      <c r="G591" s="11">
        <v>207</v>
      </c>
      <c r="H591" s="2426">
        <v>115</v>
      </c>
      <c r="I591" s="2530"/>
      <c r="J591" s="5855" t="s">
        <v>11197</v>
      </c>
    </row>
    <row r="592" spans="1:10" ht="35.450000000000003" customHeight="1">
      <c r="A592" s="11" t="s">
        <v>4578</v>
      </c>
      <c r="B592" s="11" t="s">
        <v>1351</v>
      </c>
      <c r="C592" s="11" t="s">
        <v>2363</v>
      </c>
      <c r="D592" s="11" t="str">
        <f t="shared" si="9"/>
        <v>14-0850 TC Daffodil</v>
      </c>
      <c r="E592" s="11" t="s">
        <v>632</v>
      </c>
      <c r="F592" s="11">
        <v>253</v>
      </c>
      <c r="G592" s="11">
        <v>192</v>
      </c>
      <c r="H592" s="2426">
        <v>78</v>
      </c>
      <c r="I592" s="2570"/>
      <c r="J592" s="5856" t="s">
        <v>11198</v>
      </c>
    </row>
    <row r="593" spans="1:10" ht="35.450000000000003" customHeight="1">
      <c r="A593" s="11" t="s">
        <v>7039</v>
      </c>
      <c r="B593" s="11" t="s">
        <v>9413</v>
      </c>
      <c r="C593" s="11" t="s">
        <v>2364</v>
      </c>
      <c r="D593" s="11" t="str">
        <f t="shared" si="9"/>
        <v>14-0851 TC Samoan Sun</v>
      </c>
      <c r="E593" s="11" t="s">
        <v>632</v>
      </c>
      <c r="F593" s="11">
        <v>251</v>
      </c>
      <c r="G593" s="11">
        <v>200</v>
      </c>
      <c r="H593" s="2426">
        <v>95</v>
      </c>
      <c r="I593" s="2582"/>
      <c r="J593" s="5857" t="s">
        <v>11199</v>
      </c>
    </row>
    <row r="594" spans="1:10" ht="35.450000000000003" customHeight="1">
      <c r="A594" s="11" t="s">
        <v>4575</v>
      </c>
      <c r="B594" s="11" t="s">
        <v>1352</v>
      </c>
      <c r="C594" s="11" t="s">
        <v>2365</v>
      </c>
      <c r="D594" s="11" t="str">
        <f t="shared" si="9"/>
        <v>14-0846 TC Yolk Yellow</v>
      </c>
      <c r="E594" s="11" t="s">
        <v>632</v>
      </c>
      <c r="F594" s="11">
        <v>226</v>
      </c>
      <c r="G594" s="11">
        <v>176</v>
      </c>
      <c r="H594" s="2426">
        <v>81</v>
      </c>
      <c r="I594" s="2835"/>
      <c r="J594" s="5858" t="s">
        <v>11200</v>
      </c>
    </row>
    <row r="595" spans="1:10" ht="35.450000000000003" customHeight="1">
      <c r="A595" s="11" t="s">
        <v>4584</v>
      </c>
      <c r="B595" s="11" t="s">
        <v>7754</v>
      </c>
      <c r="C595" s="11" t="s">
        <v>2366</v>
      </c>
      <c r="D595" s="11" t="str">
        <f t="shared" si="9"/>
        <v>14-0951 TC Golden Rod</v>
      </c>
      <c r="E595" s="11" t="s">
        <v>632</v>
      </c>
      <c r="F595" s="11">
        <v>226</v>
      </c>
      <c r="G595" s="11">
        <v>168</v>
      </c>
      <c r="H595" s="2426">
        <v>41</v>
      </c>
      <c r="I595" s="2484"/>
      <c r="J595" s="5859" t="s">
        <v>10607</v>
      </c>
    </row>
    <row r="596" spans="1:10" ht="35.450000000000003" customHeight="1">
      <c r="A596" s="11" t="s">
        <v>4892</v>
      </c>
      <c r="B596" s="11" t="s">
        <v>1349</v>
      </c>
      <c r="C596" s="11" t="s">
        <v>2367</v>
      </c>
      <c r="D596" s="11" t="str">
        <f t="shared" si="9"/>
        <v>15-0955 TC Old Gold</v>
      </c>
      <c r="E596" s="11" t="s">
        <v>632</v>
      </c>
      <c r="F596" s="11">
        <v>236</v>
      </c>
      <c r="G596" s="11">
        <v>168</v>
      </c>
      <c r="H596" s="2426">
        <v>37</v>
      </c>
      <c r="I596" s="2755"/>
      <c r="J596" s="5860" t="s">
        <v>11201</v>
      </c>
    </row>
    <row r="597" spans="1:10" ht="35.450000000000003" customHeight="1">
      <c r="A597" s="11" t="s">
        <v>4587</v>
      </c>
      <c r="B597" s="11" t="s">
        <v>1350</v>
      </c>
      <c r="C597" s="11" t="s">
        <v>2368</v>
      </c>
      <c r="D597" s="11" t="str">
        <f t="shared" si="9"/>
        <v>14-0957 TC Spectra Yellow</v>
      </c>
      <c r="E597" s="11" t="s">
        <v>632</v>
      </c>
      <c r="F597" s="11">
        <v>247</v>
      </c>
      <c r="G597" s="11">
        <v>183</v>
      </c>
      <c r="H597" s="2426">
        <v>24</v>
      </c>
      <c r="I597" s="2624"/>
      <c r="J597" s="5861" t="s">
        <v>11202</v>
      </c>
    </row>
    <row r="598" spans="1:10" ht="35.450000000000003" customHeight="1">
      <c r="A598" s="11" t="s">
        <v>4079</v>
      </c>
      <c r="B598" s="11" t="s">
        <v>7758</v>
      </c>
      <c r="C598" s="11" t="s">
        <v>2369</v>
      </c>
      <c r="D598" s="11" t="str">
        <f t="shared" si="9"/>
        <v>12-0826 TC Golden Haze</v>
      </c>
      <c r="E598" s="11" t="s">
        <v>632</v>
      </c>
      <c r="F598" s="11">
        <v>251</v>
      </c>
      <c r="G598" s="11">
        <v>216</v>
      </c>
      <c r="H598" s="2426">
        <v>151</v>
      </c>
      <c r="I598" s="2580"/>
      <c r="J598" s="5862" t="s">
        <v>11203</v>
      </c>
    </row>
    <row r="599" spans="1:10" ht="35.450000000000003" customHeight="1">
      <c r="A599" s="11" t="s">
        <v>4325</v>
      </c>
      <c r="B599" s="11" t="s">
        <v>1348</v>
      </c>
      <c r="C599" s="11" t="s">
        <v>2370</v>
      </c>
      <c r="D599" s="11" t="str">
        <f t="shared" si="9"/>
        <v>13-0932 TC Cornsilk</v>
      </c>
      <c r="E599" s="11" t="s">
        <v>632</v>
      </c>
      <c r="F599" s="11">
        <v>237</v>
      </c>
      <c r="G599" s="11">
        <v>195</v>
      </c>
      <c r="H599" s="2426">
        <v>115</v>
      </c>
      <c r="I599" s="2744"/>
      <c r="J599" s="5863" t="s">
        <v>11204</v>
      </c>
    </row>
    <row r="600" spans="1:10" ht="35.450000000000003" customHeight="1">
      <c r="A600" s="11" t="s">
        <v>4582</v>
      </c>
      <c r="B600" s="11" t="s">
        <v>1345</v>
      </c>
      <c r="C600" s="11" t="s">
        <v>2371</v>
      </c>
      <c r="D600" s="11" t="str">
        <f t="shared" si="9"/>
        <v>14-0936 TC Sahara Sun</v>
      </c>
      <c r="E600" s="11" t="s">
        <v>632</v>
      </c>
      <c r="F600" s="11">
        <v>223</v>
      </c>
      <c r="G600" s="11">
        <v>192</v>
      </c>
      <c r="H600" s="2426">
        <v>138</v>
      </c>
      <c r="I600" s="2864"/>
      <c r="J600" s="5864" t="s">
        <v>11205</v>
      </c>
    </row>
    <row r="601" spans="1:10" ht="35.450000000000003" customHeight="1">
      <c r="A601" s="11" t="s">
        <v>4594</v>
      </c>
      <c r="B601" s="11" t="s">
        <v>1344</v>
      </c>
      <c r="C601" s="11" t="s">
        <v>2372</v>
      </c>
      <c r="D601" s="11" t="str">
        <f t="shared" si="9"/>
        <v>14-1038 TC New Wheat</v>
      </c>
      <c r="E601" s="11" t="s">
        <v>632</v>
      </c>
      <c r="F601" s="11">
        <v>215</v>
      </c>
      <c r="G601" s="11">
        <v>181</v>
      </c>
      <c r="H601" s="2426">
        <v>127</v>
      </c>
      <c r="I601" s="2945"/>
      <c r="J601" s="5865" t="s">
        <v>11206</v>
      </c>
    </row>
    <row r="602" spans="1:10" ht="35.450000000000003" customHeight="1">
      <c r="A602" s="11" t="s">
        <v>4576</v>
      </c>
      <c r="B602" s="11" t="s">
        <v>1346</v>
      </c>
      <c r="C602" s="11" t="s">
        <v>2373</v>
      </c>
      <c r="D602" s="11" t="str">
        <f t="shared" si="9"/>
        <v>14-0847 TC Buff Yellow</v>
      </c>
      <c r="E602" s="11" t="s">
        <v>632</v>
      </c>
      <c r="F602" s="11">
        <v>241</v>
      </c>
      <c r="G602" s="11">
        <v>191</v>
      </c>
      <c r="H602" s="2426">
        <v>112</v>
      </c>
      <c r="I602" s="2696"/>
      <c r="J602" s="5866" t="s">
        <v>11207</v>
      </c>
    </row>
    <row r="603" spans="1:10" ht="35.450000000000003" customHeight="1">
      <c r="A603" s="11" t="s">
        <v>4330</v>
      </c>
      <c r="B603" s="11" t="s">
        <v>1347</v>
      </c>
      <c r="C603" s="11" t="s">
        <v>2374</v>
      </c>
      <c r="D603" s="11" t="str">
        <f t="shared" si="9"/>
        <v>13-0940 TC Sunset Gold</v>
      </c>
      <c r="E603" s="11" t="s">
        <v>632</v>
      </c>
      <c r="F603" s="11">
        <v>247</v>
      </c>
      <c r="G603" s="11">
        <v>196</v>
      </c>
      <c r="H603" s="2426">
        <v>108</v>
      </c>
      <c r="I603" s="2622"/>
      <c r="J603" s="5867" t="s">
        <v>11208</v>
      </c>
    </row>
    <row r="604" spans="1:10" ht="35.450000000000003" customHeight="1">
      <c r="A604" s="11" t="s">
        <v>4328</v>
      </c>
      <c r="B604" s="11" t="s">
        <v>7765</v>
      </c>
      <c r="C604" s="11" t="s">
        <v>2375</v>
      </c>
      <c r="D604" s="11" t="str">
        <f t="shared" si="9"/>
        <v>13-0939 TC Golden Cream</v>
      </c>
      <c r="E604" s="11" t="s">
        <v>632</v>
      </c>
      <c r="F604" s="11">
        <v>247</v>
      </c>
      <c r="G604" s="11">
        <v>191</v>
      </c>
      <c r="H604" s="2426">
        <v>104</v>
      </c>
      <c r="I604" s="2623"/>
      <c r="J604" s="5868" t="s">
        <v>11209</v>
      </c>
    </row>
    <row r="605" spans="1:10" ht="35.450000000000003" customHeight="1">
      <c r="A605" s="11" t="s">
        <v>4364</v>
      </c>
      <c r="B605" s="11" t="s">
        <v>1341</v>
      </c>
      <c r="C605" s="11" t="s">
        <v>2376</v>
      </c>
      <c r="D605" s="11" t="str">
        <f t="shared" si="9"/>
        <v>13-1025 TC Impala</v>
      </c>
      <c r="E605" s="11" t="s">
        <v>632</v>
      </c>
      <c r="F605" s="11">
        <v>248</v>
      </c>
      <c r="G605" s="11">
        <v>206</v>
      </c>
      <c r="H605" s="2426">
        <v>151</v>
      </c>
      <c r="I605" s="2611"/>
      <c r="J605" s="5869" t="s">
        <v>11210</v>
      </c>
    </row>
    <row r="606" spans="1:10" ht="35.450000000000003" customHeight="1">
      <c r="A606" s="11" t="s">
        <v>4326</v>
      </c>
      <c r="B606" s="11" t="s">
        <v>1343</v>
      </c>
      <c r="C606" s="11" t="s">
        <v>2377</v>
      </c>
      <c r="D606" s="11" t="str">
        <f t="shared" si="9"/>
        <v>13-0935 TC Flax</v>
      </c>
      <c r="E606" s="11" t="s">
        <v>632</v>
      </c>
      <c r="F606" s="11">
        <v>255</v>
      </c>
      <c r="G606" s="11">
        <v>200</v>
      </c>
      <c r="H606" s="2426">
        <v>125</v>
      </c>
      <c r="I606" s="2532"/>
      <c r="J606" s="5870" t="s">
        <v>11211</v>
      </c>
    </row>
    <row r="607" spans="1:10" ht="35.450000000000003" customHeight="1">
      <c r="A607" s="11" t="s">
        <v>4333</v>
      </c>
      <c r="B607" s="11" t="s">
        <v>7769</v>
      </c>
      <c r="C607" s="11" t="s">
        <v>2378</v>
      </c>
      <c r="D607" s="11" t="str">
        <f t="shared" si="9"/>
        <v>13-0945 TC Pale Marigold</v>
      </c>
      <c r="E607" s="11" t="s">
        <v>632</v>
      </c>
      <c r="F607" s="11">
        <v>255</v>
      </c>
      <c r="G607" s="11">
        <v>198</v>
      </c>
      <c r="H607" s="2426">
        <v>110</v>
      </c>
      <c r="I607" s="2533"/>
      <c r="J607" s="5871" t="s">
        <v>11212</v>
      </c>
    </row>
    <row r="608" spans="1:10" ht="35.450000000000003" customHeight="1">
      <c r="A608" s="11" t="s">
        <v>4332</v>
      </c>
      <c r="B608" s="11" t="s">
        <v>1342</v>
      </c>
      <c r="C608" s="11" t="s">
        <v>2379</v>
      </c>
      <c r="D608" s="11" t="str">
        <f t="shared" si="9"/>
        <v>13-0942 TC Amber Yellow</v>
      </c>
      <c r="E608" s="11" t="s">
        <v>632</v>
      </c>
      <c r="F608" s="11">
        <v>250</v>
      </c>
      <c r="G608" s="11">
        <v>183</v>
      </c>
      <c r="H608" s="2426">
        <v>90</v>
      </c>
      <c r="I608" s="2595"/>
      <c r="J608" s="5872" t="s">
        <v>11213</v>
      </c>
    </row>
    <row r="609" spans="1:10" ht="35.450000000000003" customHeight="1">
      <c r="A609" s="11" t="s">
        <v>4597</v>
      </c>
      <c r="B609" s="11" t="s">
        <v>1339</v>
      </c>
      <c r="C609" s="11" t="s">
        <v>2380</v>
      </c>
      <c r="D609" s="11" t="str">
        <f t="shared" si="9"/>
        <v>14-1045 TC Amber</v>
      </c>
      <c r="E609" s="11" t="s">
        <v>632</v>
      </c>
      <c r="F609" s="11">
        <v>239</v>
      </c>
      <c r="G609" s="11">
        <v>173</v>
      </c>
      <c r="H609" s="2426">
        <v>85</v>
      </c>
      <c r="I609" s="2718"/>
      <c r="J609" s="5873" t="s">
        <v>11214</v>
      </c>
    </row>
    <row r="610" spans="1:10" ht="35.450000000000003" customHeight="1">
      <c r="A610" s="11" t="s">
        <v>4595</v>
      </c>
      <c r="B610" s="11" t="s">
        <v>7773</v>
      </c>
      <c r="C610" s="11" t="s">
        <v>2381</v>
      </c>
      <c r="D610" s="11" t="str">
        <f t="shared" si="9"/>
        <v>14-1041 TC Golden Apricot</v>
      </c>
      <c r="E610" s="11" t="s">
        <v>632</v>
      </c>
      <c r="F610" s="11">
        <v>221</v>
      </c>
      <c r="G610" s="11">
        <v>167</v>
      </c>
      <c r="H610" s="2426">
        <v>88</v>
      </c>
      <c r="I610" s="2888"/>
      <c r="J610" s="5874" t="s">
        <v>11215</v>
      </c>
    </row>
    <row r="611" spans="1:10" ht="35.450000000000003" customHeight="1">
      <c r="A611" s="11" t="s">
        <v>4583</v>
      </c>
      <c r="B611" s="11" t="s">
        <v>1340</v>
      </c>
      <c r="C611" s="11" t="s">
        <v>2382</v>
      </c>
      <c r="D611" s="11" t="str">
        <f t="shared" si="9"/>
        <v>14-0941 TC Beeswax</v>
      </c>
      <c r="E611" s="11" t="s">
        <v>632</v>
      </c>
      <c r="F611" s="11">
        <v>235</v>
      </c>
      <c r="G611" s="11">
        <v>168</v>
      </c>
      <c r="H611" s="2426">
        <v>81</v>
      </c>
      <c r="I611" s="2763"/>
      <c r="J611" s="5875" t="s">
        <v>11216</v>
      </c>
    </row>
    <row r="612" spans="1:10" ht="35.450000000000003" customHeight="1">
      <c r="A612" s="11" t="s">
        <v>4335</v>
      </c>
      <c r="B612" s="11" t="s">
        <v>1338</v>
      </c>
      <c r="C612" s="11" t="s">
        <v>2383</v>
      </c>
      <c r="D612" s="11" t="str">
        <f t="shared" si="9"/>
        <v>13-0947 TC Banana</v>
      </c>
      <c r="E612" s="11" t="s">
        <v>632</v>
      </c>
      <c r="F612" s="11">
        <v>252</v>
      </c>
      <c r="G612" s="11">
        <v>185</v>
      </c>
      <c r="H612" s="2426">
        <v>83</v>
      </c>
      <c r="I612" s="2575"/>
      <c r="J612" s="5876" t="s">
        <v>11217</v>
      </c>
    </row>
    <row r="613" spans="1:10" ht="35.450000000000003" customHeight="1">
      <c r="A613" s="11" t="s">
        <v>4586</v>
      </c>
      <c r="B613" s="11" t="s">
        <v>1337</v>
      </c>
      <c r="C613" s="11" t="s">
        <v>2384</v>
      </c>
      <c r="D613" s="11" t="str">
        <f t="shared" si="9"/>
        <v>14-0955 TC Citrus</v>
      </c>
      <c r="E613" s="11" t="s">
        <v>632</v>
      </c>
      <c r="F613" s="11">
        <v>249</v>
      </c>
      <c r="G613" s="11">
        <v>172</v>
      </c>
      <c r="H613" s="2426">
        <v>47</v>
      </c>
      <c r="I613" s="2603"/>
      <c r="J613" s="5877" t="s">
        <v>11218</v>
      </c>
    </row>
    <row r="614" spans="1:10" ht="35.450000000000003" customHeight="1">
      <c r="A614" s="11" t="s">
        <v>4894</v>
      </c>
      <c r="B614" s="11" t="s">
        <v>1336</v>
      </c>
      <c r="C614" s="11" t="s">
        <v>2385</v>
      </c>
      <c r="D614" s="11" t="str">
        <f t="shared" si="9"/>
        <v>15-1049 TC Artisan's Gold</v>
      </c>
      <c r="E614" s="11" t="s">
        <v>632</v>
      </c>
      <c r="F614" s="11">
        <v>242</v>
      </c>
      <c r="G614" s="11">
        <v>171</v>
      </c>
      <c r="H614" s="2426">
        <v>70</v>
      </c>
      <c r="I614" s="2689"/>
      <c r="J614" s="5878" t="s">
        <v>11219</v>
      </c>
    </row>
    <row r="615" spans="1:10" ht="35.450000000000003" customHeight="1">
      <c r="A615" s="11" t="s">
        <v>4895</v>
      </c>
      <c r="B615" s="11" t="s">
        <v>160</v>
      </c>
      <c r="C615" s="11" t="s">
        <v>2386</v>
      </c>
      <c r="D615" s="11" t="str">
        <f t="shared" si="9"/>
        <v>15-1050 TC Golden Glow</v>
      </c>
      <c r="E615" s="11" t="s">
        <v>632</v>
      </c>
      <c r="F615" s="11">
        <v>217</v>
      </c>
      <c r="G615" s="11">
        <v>153</v>
      </c>
      <c r="H615" s="2426">
        <v>56</v>
      </c>
      <c r="I615" s="2926"/>
      <c r="J615" s="5879" t="s">
        <v>11220</v>
      </c>
    </row>
    <row r="616" spans="1:10" ht="35.450000000000003" customHeight="1">
      <c r="A616" s="11" t="s">
        <v>5229</v>
      </c>
      <c r="B616" s="11" t="s">
        <v>1335</v>
      </c>
      <c r="C616" s="11" t="s">
        <v>2387</v>
      </c>
      <c r="D616" s="11" t="str">
        <f t="shared" si="9"/>
        <v>16-1054 TC Sunflower</v>
      </c>
      <c r="E616" s="11" t="s">
        <v>632</v>
      </c>
      <c r="F616" s="11">
        <v>211</v>
      </c>
      <c r="G616" s="11">
        <v>146</v>
      </c>
      <c r="H616" s="2426">
        <v>55</v>
      </c>
      <c r="I616" s="2975"/>
      <c r="J616" s="5880" t="s">
        <v>11221</v>
      </c>
    </row>
    <row r="617" spans="1:10" ht="35.450000000000003" customHeight="1">
      <c r="A617" s="11" t="s">
        <v>6108</v>
      </c>
      <c r="B617" s="11" t="s">
        <v>7781</v>
      </c>
      <c r="C617" s="11" t="s">
        <v>2388</v>
      </c>
      <c r="D617" s="11" t="str">
        <f t="shared" si="9"/>
        <v>18-0935 TC Buckthorn Brown</v>
      </c>
      <c r="E617" s="11" t="s">
        <v>632</v>
      </c>
      <c r="F617" s="11">
        <v>167</v>
      </c>
      <c r="G617" s="11">
        <v>111</v>
      </c>
      <c r="H617" s="2426">
        <v>31</v>
      </c>
      <c r="I617" s="3427"/>
      <c r="J617" s="5881" t="s">
        <v>11222</v>
      </c>
    </row>
    <row r="618" spans="1:10" ht="35.450000000000003" customHeight="1">
      <c r="A618" s="11" t="s">
        <v>6115</v>
      </c>
      <c r="B618" s="11" t="s">
        <v>1334</v>
      </c>
      <c r="C618" s="11" t="s">
        <v>2389</v>
      </c>
      <c r="D618" s="11" t="str">
        <f t="shared" si="9"/>
        <v>18-0950 TC Cathay Spice</v>
      </c>
      <c r="E618" s="11" t="s">
        <v>632</v>
      </c>
      <c r="F618" s="11">
        <v>153</v>
      </c>
      <c r="G618" s="11">
        <v>100</v>
      </c>
      <c r="H618" s="2426">
        <v>44</v>
      </c>
      <c r="I618" s="3576"/>
      <c r="J618" s="5882" t="s">
        <v>11223</v>
      </c>
    </row>
    <row r="619" spans="1:10" ht="35.450000000000003" customHeight="1">
      <c r="A619" s="11" t="s">
        <v>5217</v>
      </c>
      <c r="B619" s="11" t="s">
        <v>1333</v>
      </c>
      <c r="C619" s="11" t="s">
        <v>2390</v>
      </c>
      <c r="D619" s="11" t="str">
        <f t="shared" si="9"/>
        <v>16-0940 TC Taffy</v>
      </c>
      <c r="E619" s="11" t="s">
        <v>632</v>
      </c>
      <c r="F619" s="11">
        <v>195</v>
      </c>
      <c r="G619" s="11">
        <v>155</v>
      </c>
      <c r="H619" s="2426">
        <v>106</v>
      </c>
      <c r="I619" s="3151"/>
      <c r="J619" s="5883" t="s">
        <v>11224</v>
      </c>
    </row>
    <row r="620" spans="1:10" ht="35.450000000000003" customHeight="1">
      <c r="A620" s="11" t="s">
        <v>5246</v>
      </c>
      <c r="B620" s="11" t="s">
        <v>1332</v>
      </c>
      <c r="C620" s="11" t="s">
        <v>2391</v>
      </c>
      <c r="D620" s="11" t="str">
        <f t="shared" si="9"/>
        <v>16-1144 TC Oak Buff</v>
      </c>
      <c r="E620" s="11" t="s">
        <v>632</v>
      </c>
      <c r="F620" s="11">
        <v>207</v>
      </c>
      <c r="G620" s="11">
        <v>156</v>
      </c>
      <c r="H620" s="2426">
        <v>99</v>
      </c>
      <c r="I620" s="3029"/>
      <c r="J620" s="5884" t="s">
        <v>11225</v>
      </c>
    </row>
    <row r="621" spans="1:10" ht="35.450000000000003" customHeight="1">
      <c r="A621" s="11" t="s">
        <v>5244</v>
      </c>
      <c r="B621" s="11" t="s">
        <v>7786</v>
      </c>
      <c r="C621" s="11" t="s">
        <v>2392</v>
      </c>
      <c r="D621" s="11" t="str">
        <f t="shared" si="9"/>
        <v>16-1143 TC Honey Yellow</v>
      </c>
      <c r="E621" s="11" t="s">
        <v>632</v>
      </c>
      <c r="F621" s="11">
        <v>202</v>
      </c>
      <c r="G621" s="11">
        <v>148</v>
      </c>
      <c r="H621" s="2426">
        <v>86</v>
      </c>
      <c r="I621" s="3081"/>
      <c r="J621" s="5885" t="s">
        <v>11226</v>
      </c>
    </row>
    <row r="622" spans="1:10" ht="35.450000000000003" customHeight="1">
      <c r="A622" s="11" t="s">
        <v>5676</v>
      </c>
      <c r="B622" s="11" t="s">
        <v>1331</v>
      </c>
      <c r="C622" s="11" t="s">
        <v>2393</v>
      </c>
      <c r="D622" s="11" t="str">
        <f t="shared" si="9"/>
        <v>17-1040 TC Spruce Yellow</v>
      </c>
      <c r="E622" s="11" t="s">
        <v>632</v>
      </c>
      <c r="F622" s="11">
        <v>190</v>
      </c>
      <c r="G622" s="11">
        <v>138</v>
      </c>
      <c r="H622" s="2426">
        <v>74</v>
      </c>
      <c r="I622" s="3204"/>
      <c r="J622" s="5886" t="s">
        <v>11227</v>
      </c>
    </row>
    <row r="623" spans="1:10" ht="35.450000000000003" customHeight="1">
      <c r="A623" s="11" t="s">
        <v>5685</v>
      </c>
      <c r="B623" s="11" t="s">
        <v>1330</v>
      </c>
      <c r="C623" s="11" t="s">
        <v>2394</v>
      </c>
      <c r="D623" s="11" t="str">
        <f t="shared" si="9"/>
        <v>17-1048 TC Inca Gold</v>
      </c>
      <c r="E623" s="11" t="s">
        <v>632</v>
      </c>
      <c r="F623" s="11">
        <v>187</v>
      </c>
      <c r="G623" s="11">
        <v>122</v>
      </c>
      <c r="H623" s="2426">
        <v>44</v>
      </c>
      <c r="I623" s="3237"/>
      <c r="J623" s="5887" t="s">
        <v>11228</v>
      </c>
    </row>
    <row r="624" spans="1:10" ht="35.450000000000003" customHeight="1">
      <c r="A624" s="11" t="s">
        <v>6135</v>
      </c>
      <c r="B624" s="11" t="s">
        <v>1328</v>
      </c>
      <c r="C624" s="11" t="s">
        <v>2395</v>
      </c>
      <c r="D624" s="11" t="str">
        <f t="shared" si="9"/>
        <v>18-1160 TC Sudan Brown</v>
      </c>
      <c r="E624" s="11" t="s">
        <v>632</v>
      </c>
      <c r="F624" s="11">
        <v>172</v>
      </c>
      <c r="G624" s="11">
        <v>107</v>
      </c>
      <c r="H624" s="2426">
        <v>41</v>
      </c>
      <c r="I624" s="3383"/>
      <c r="J624" s="5888" t="s">
        <v>11229</v>
      </c>
    </row>
    <row r="625" spans="1:10" ht="35.450000000000003" customHeight="1">
      <c r="A625" s="11" t="s">
        <v>6107</v>
      </c>
      <c r="B625" s="11" t="s">
        <v>1329</v>
      </c>
      <c r="C625" s="11" t="s">
        <v>2396</v>
      </c>
      <c r="D625" s="11" t="str">
        <f t="shared" si="9"/>
        <v>18-0933 TC Rubber</v>
      </c>
      <c r="E625" s="11" t="s">
        <v>632</v>
      </c>
      <c r="F625" s="11">
        <v>129</v>
      </c>
      <c r="G625" s="11">
        <v>91</v>
      </c>
      <c r="H625" s="2426">
        <v>55</v>
      </c>
      <c r="I625" s="3778"/>
      <c r="J625" s="5889" t="s">
        <v>11230</v>
      </c>
    </row>
    <row r="626" spans="1:10" ht="35.450000000000003" customHeight="1">
      <c r="A626" s="11" t="s">
        <v>4352</v>
      </c>
      <c r="B626" s="11" t="s">
        <v>1327</v>
      </c>
      <c r="C626" s="11" t="s">
        <v>2397</v>
      </c>
      <c r="D626" s="11" t="str">
        <f t="shared" si="9"/>
        <v>13-1016 TC Wheat</v>
      </c>
      <c r="E626" s="11" t="s">
        <v>632</v>
      </c>
      <c r="F626" s="11">
        <v>222</v>
      </c>
      <c r="G626" s="11">
        <v>197</v>
      </c>
      <c r="H626" s="2426">
        <v>165</v>
      </c>
      <c r="I626" s="2875"/>
      <c r="J626" s="5890" t="s">
        <v>11231</v>
      </c>
    </row>
    <row r="627" spans="1:10" ht="35.450000000000003" customHeight="1">
      <c r="A627" s="11" t="s">
        <v>4350</v>
      </c>
      <c r="B627" s="11" t="s">
        <v>7793</v>
      </c>
      <c r="C627" s="11" t="s">
        <v>2398</v>
      </c>
      <c r="D627" s="11" t="str">
        <f t="shared" si="9"/>
        <v>13-1015 TC Honey Peach</v>
      </c>
      <c r="E627" s="11" t="s">
        <v>632</v>
      </c>
      <c r="F627" s="11">
        <v>220</v>
      </c>
      <c r="G627" s="11">
        <v>189</v>
      </c>
      <c r="H627" s="2426">
        <v>158</v>
      </c>
      <c r="I627" s="2897"/>
      <c r="J627" s="5891" t="s">
        <v>11232</v>
      </c>
    </row>
    <row r="628" spans="1:10" ht="35.450000000000003" customHeight="1">
      <c r="A628" s="11" t="s">
        <v>4095</v>
      </c>
      <c r="B628" s="11" t="s">
        <v>7796</v>
      </c>
      <c r="C628" s="11" t="s">
        <v>2399</v>
      </c>
      <c r="D628" s="11" t="str">
        <f t="shared" si="9"/>
        <v>12-0921 TC Golden Straw</v>
      </c>
      <c r="E628" s="11" t="s">
        <v>632</v>
      </c>
      <c r="F628" s="11">
        <v>230</v>
      </c>
      <c r="G628" s="11">
        <v>189</v>
      </c>
      <c r="H628" s="2426">
        <v>143</v>
      </c>
      <c r="I628" s="2801"/>
      <c r="J628" s="5892" t="s">
        <v>11233</v>
      </c>
    </row>
    <row r="629" spans="1:10" ht="35.450000000000003" customHeight="1">
      <c r="A629" s="11" t="s">
        <v>4354</v>
      </c>
      <c r="B629" s="11" t="s">
        <v>1326</v>
      </c>
      <c r="C629" s="11" t="s">
        <v>2400</v>
      </c>
      <c r="D629" s="11" t="str">
        <f t="shared" si="9"/>
        <v>13-1018 TC Desert Dust</v>
      </c>
      <c r="E629" s="11" t="s">
        <v>632</v>
      </c>
      <c r="F629" s="11">
        <v>227</v>
      </c>
      <c r="G629" s="11">
        <v>188</v>
      </c>
      <c r="H629" s="2426">
        <v>142</v>
      </c>
      <c r="I629" s="2826"/>
      <c r="J629" s="5893" t="s">
        <v>11234</v>
      </c>
    </row>
    <row r="630" spans="1:10" ht="35.450000000000003" customHeight="1">
      <c r="A630" s="11" t="s">
        <v>4363</v>
      </c>
      <c r="B630" s="11" t="s">
        <v>1325</v>
      </c>
      <c r="C630" s="11" t="s">
        <v>2401</v>
      </c>
      <c r="D630" s="11" t="str">
        <f t="shared" si="9"/>
        <v>13-1024 TC Buff</v>
      </c>
      <c r="E630" s="11" t="s">
        <v>632</v>
      </c>
      <c r="F630" s="11">
        <v>235</v>
      </c>
      <c r="G630" s="11">
        <v>195</v>
      </c>
      <c r="H630" s="2426">
        <v>150</v>
      </c>
      <c r="I630" s="2762"/>
      <c r="J630" s="5894" t="s">
        <v>11235</v>
      </c>
    </row>
    <row r="631" spans="1:10" ht="35.450000000000003" customHeight="1">
      <c r="A631" s="11" t="s">
        <v>4617</v>
      </c>
      <c r="B631" s="11" t="s">
        <v>1324</v>
      </c>
      <c r="C631" s="11" t="s">
        <v>2402</v>
      </c>
      <c r="D631" s="11" t="str">
        <f t="shared" si="9"/>
        <v>14-1127 TC Desert Mist</v>
      </c>
      <c r="E631" s="11" t="s">
        <v>632</v>
      </c>
      <c r="F631" s="11">
        <v>224</v>
      </c>
      <c r="G631" s="11">
        <v>181</v>
      </c>
      <c r="H631" s="2426">
        <v>137</v>
      </c>
      <c r="I631" s="2854"/>
      <c r="J631" s="5895" t="s">
        <v>11236</v>
      </c>
    </row>
    <row r="632" spans="1:10" ht="35.450000000000003" customHeight="1">
      <c r="A632" s="11" t="s">
        <v>4925</v>
      </c>
      <c r="B632" s="11" t="s">
        <v>1323</v>
      </c>
      <c r="C632" s="11" t="s">
        <v>2403</v>
      </c>
      <c r="D632" s="11" t="str">
        <f t="shared" si="9"/>
        <v>15-1231 TC Clay</v>
      </c>
      <c r="E632" s="11" t="s">
        <v>632</v>
      </c>
      <c r="F632" s="11">
        <v>210</v>
      </c>
      <c r="G632" s="11">
        <v>161</v>
      </c>
      <c r="H632" s="2426">
        <v>114</v>
      </c>
      <c r="I632" s="2992"/>
      <c r="J632" s="5896" t="s">
        <v>11237</v>
      </c>
    </row>
    <row r="633" spans="1:10" ht="35.450000000000003" customHeight="1">
      <c r="A633" s="11" t="s">
        <v>4072</v>
      </c>
      <c r="B633" s="11" t="s">
        <v>7801</v>
      </c>
      <c r="C633" s="11" t="s">
        <v>2404</v>
      </c>
      <c r="D633" s="11" t="str">
        <f t="shared" si="9"/>
        <v>12-0822 TC Golden Fleece</v>
      </c>
      <c r="E633" s="11" t="s">
        <v>632</v>
      </c>
      <c r="F633" s="11">
        <v>242</v>
      </c>
      <c r="G633" s="11">
        <v>209</v>
      </c>
      <c r="H633" s="2426">
        <v>160</v>
      </c>
      <c r="I633" s="2685"/>
      <c r="J633" s="5897" t="s">
        <v>11238</v>
      </c>
    </row>
    <row r="634" spans="1:10" ht="35.450000000000003" customHeight="1">
      <c r="A634" s="11" t="s">
        <v>4368</v>
      </c>
      <c r="B634" s="11" t="s">
        <v>1320</v>
      </c>
      <c r="C634" s="11" t="s">
        <v>2405</v>
      </c>
      <c r="D634" s="11" t="str">
        <f t="shared" si="9"/>
        <v>13-1031 TC Apricot Sherbet</v>
      </c>
      <c r="E634" s="11" t="s">
        <v>632</v>
      </c>
      <c r="F634" s="11">
        <v>250</v>
      </c>
      <c r="G634" s="11">
        <v>205</v>
      </c>
      <c r="H634" s="2426">
        <v>158</v>
      </c>
      <c r="I634" s="2593"/>
      <c r="J634" s="5898" t="s">
        <v>11239</v>
      </c>
    </row>
    <row r="635" spans="1:10" ht="35.450000000000003" customHeight="1">
      <c r="A635" s="11" t="s">
        <v>4367</v>
      </c>
      <c r="B635" s="11" t="s">
        <v>1321</v>
      </c>
      <c r="C635" s="11" t="s">
        <v>2406</v>
      </c>
      <c r="D635" s="11" t="str">
        <f t="shared" si="9"/>
        <v>13-1030 TC Sunburst</v>
      </c>
      <c r="E635" s="11" t="s">
        <v>632</v>
      </c>
      <c r="F635" s="11">
        <v>246</v>
      </c>
      <c r="G635" s="11">
        <v>194</v>
      </c>
      <c r="H635" s="2426">
        <v>137</v>
      </c>
      <c r="I635" s="2633"/>
      <c r="J635" s="5899" t="s">
        <v>11240</v>
      </c>
    </row>
    <row r="636" spans="1:10" ht="35.450000000000003" customHeight="1">
      <c r="A636" s="11" t="s">
        <v>4366</v>
      </c>
      <c r="B636" s="11" t="s">
        <v>1322</v>
      </c>
      <c r="C636" s="11" t="s">
        <v>2407</v>
      </c>
      <c r="D636" s="11" t="str">
        <f t="shared" si="9"/>
        <v>13-1027 TC Apricot Cream</v>
      </c>
      <c r="E636" s="11" t="s">
        <v>632</v>
      </c>
      <c r="F636" s="11">
        <v>241</v>
      </c>
      <c r="G636" s="11">
        <v>189</v>
      </c>
      <c r="H636" s="2426">
        <v>137</v>
      </c>
      <c r="I636" s="2697"/>
      <c r="J636" s="5900" t="s">
        <v>11241</v>
      </c>
    </row>
    <row r="637" spans="1:10" ht="35.450000000000003" customHeight="1">
      <c r="A637" s="11" t="s">
        <v>4618</v>
      </c>
      <c r="B637" s="11" t="s">
        <v>1318</v>
      </c>
      <c r="C637" s="11" t="s">
        <v>2408</v>
      </c>
      <c r="D637" s="11" t="str">
        <f t="shared" si="9"/>
        <v>14-1128 TC Buff Orange</v>
      </c>
      <c r="E637" s="11" t="s">
        <v>632</v>
      </c>
      <c r="F637" s="11">
        <v>255</v>
      </c>
      <c r="G637" s="11">
        <v>187</v>
      </c>
      <c r="H637" s="2426">
        <v>124</v>
      </c>
      <c r="I637" s="2539"/>
      <c r="J637" s="5901" t="s">
        <v>11242</v>
      </c>
    </row>
    <row r="638" spans="1:10" ht="35.450000000000003" customHeight="1">
      <c r="A638" s="11" t="s">
        <v>4907</v>
      </c>
      <c r="B638" s="11" t="s">
        <v>1317</v>
      </c>
      <c r="C638" s="11" t="s">
        <v>2409</v>
      </c>
      <c r="D638" s="11" t="str">
        <f t="shared" si="9"/>
        <v>15-1145 TC Chamois</v>
      </c>
      <c r="E638" s="11" t="s">
        <v>632</v>
      </c>
      <c r="F638" s="11">
        <v>247</v>
      </c>
      <c r="G638" s="11">
        <v>178</v>
      </c>
      <c r="H638" s="2426">
        <v>106</v>
      </c>
      <c r="I638" s="2625"/>
      <c r="J638" s="5902" t="s">
        <v>11243</v>
      </c>
    </row>
    <row r="639" spans="1:10" ht="35.450000000000003" customHeight="1">
      <c r="A639" s="11" t="s">
        <v>4600</v>
      </c>
      <c r="B639" s="11" t="s">
        <v>1319</v>
      </c>
      <c r="C639" s="11" t="s">
        <v>2410</v>
      </c>
      <c r="D639" s="11" t="str">
        <f t="shared" si="9"/>
        <v>14-1051 TC Warm Apricot</v>
      </c>
      <c r="E639" s="11" t="s">
        <v>632</v>
      </c>
      <c r="F639" s="11">
        <v>255</v>
      </c>
      <c r="G639" s="11">
        <v>184</v>
      </c>
      <c r="H639" s="2426">
        <v>101</v>
      </c>
      <c r="I639" s="2540"/>
      <c r="J639" s="5903" t="s">
        <v>11244</v>
      </c>
    </row>
    <row r="640" spans="1:10" ht="35.450000000000003" customHeight="1">
      <c r="A640" s="11" t="s">
        <v>4598</v>
      </c>
      <c r="B640" s="11" t="s">
        <v>1316</v>
      </c>
      <c r="C640" s="11" t="s">
        <v>2411</v>
      </c>
      <c r="D640" s="11" t="str">
        <f t="shared" si="9"/>
        <v>14-1050 TC Marigold</v>
      </c>
      <c r="E640" s="11" t="s">
        <v>632</v>
      </c>
      <c r="F640" s="11">
        <v>253</v>
      </c>
      <c r="G640" s="11">
        <v>172</v>
      </c>
      <c r="H640" s="2426">
        <v>83</v>
      </c>
      <c r="I640" s="2572"/>
      <c r="J640" s="5904" t="s">
        <v>11245</v>
      </c>
    </row>
    <row r="641" spans="1:10" ht="35.450000000000003" customHeight="1">
      <c r="A641" s="11" t="s">
        <v>5242</v>
      </c>
      <c r="B641" s="11" t="s">
        <v>7810</v>
      </c>
      <c r="C641" s="11" t="s">
        <v>2412</v>
      </c>
      <c r="D641" s="11" t="str">
        <f t="shared" si="9"/>
        <v>16-1142 TC Golden Nugget</v>
      </c>
      <c r="E641" s="11" t="s">
        <v>632</v>
      </c>
      <c r="F641" s="11">
        <v>219</v>
      </c>
      <c r="G641" s="11">
        <v>155</v>
      </c>
      <c r="H641" s="2426">
        <v>89</v>
      </c>
      <c r="I641" s="2910"/>
      <c r="J641" s="5905" t="s">
        <v>11246</v>
      </c>
    </row>
    <row r="642" spans="1:10" ht="35.450000000000003" customHeight="1">
      <c r="A642" s="11" t="s">
        <v>4908</v>
      </c>
      <c r="B642" s="11" t="s">
        <v>1315</v>
      </c>
      <c r="C642" s="11" t="s">
        <v>2413</v>
      </c>
      <c r="D642" s="11" t="str">
        <f t="shared" ref="D642:D705" si="10">A642 &amp; " " &amp; B642</f>
        <v>15-1147 TC Butterscotch</v>
      </c>
      <c r="E642" s="11" t="s">
        <v>632</v>
      </c>
      <c r="F642" s="11">
        <v>225</v>
      </c>
      <c r="G642" s="11">
        <v>150</v>
      </c>
      <c r="H642" s="2426">
        <v>64</v>
      </c>
      <c r="I642" s="2441"/>
      <c r="J642" s="5906" t="s">
        <v>10529</v>
      </c>
    </row>
    <row r="643" spans="1:10" ht="35.450000000000003" customHeight="1">
      <c r="A643" s="11" t="s">
        <v>5247</v>
      </c>
      <c r="B643" s="11" t="s">
        <v>1313</v>
      </c>
      <c r="C643" s="11" t="s">
        <v>2414</v>
      </c>
      <c r="D643" s="11" t="str">
        <f t="shared" si="10"/>
        <v>16-1148 TC Nugget</v>
      </c>
      <c r="E643" s="11" t="s">
        <v>632</v>
      </c>
      <c r="F643" s="11">
        <v>207</v>
      </c>
      <c r="G643" s="11">
        <v>136</v>
      </c>
      <c r="H643" s="2426">
        <v>72</v>
      </c>
      <c r="I643" s="3030"/>
      <c r="J643" s="5907" t="s">
        <v>11247</v>
      </c>
    </row>
    <row r="644" spans="1:10" ht="35.450000000000003" customHeight="1">
      <c r="A644" s="11" t="s">
        <v>5291</v>
      </c>
      <c r="B644" s="11" t="s">
        <v>1312</v>
      </c>
      <c r="C644" s="11" t="s">
        <v>2415</v>
      </c>
      <c r="D644" s="11" t="str">
        <f t="shared" si="10"/>
        <v>16-1342 TC Buckskin</v>
      </c>
      <c r="E644" s="11" t="s">
        <v>632</v>
      </c>
      <c r="F644" s="11">
        <v>209</v>
      </c>
      <c r="G644" s="11">
        <v>142</v>
      </c>
      <c r="H644" s="2426">
        <v>84</v>
      </c>
      <c r="I644" s="3010"/>
      <c r="J644" s="5908" t="s">
        <v>11248</v>
      </c>
    </row>
    <row r="645" spans="1:10" ht="35.450000000000003" customHeight="1">
      <c r="A645" s="11" t="s">
        <v>5241</v>
      </c>
      <c r="B645" s="11" t="s">
        <v>1314</v>
      </c>
      <c r="C645" s="11" t="s">
        <v>2416</v>
      </c>
      <c r="D645" s="11" t="str">
        <f t="shared" si="10"/>
        <v>16-1140 TC Yam</v>
      </c>
      <c r="E645" s="11" t="s">
        <v>632</v>
      </c>
      <c r="F645" s="11">
        <v>208</v>
      </c>
      <c r="G645" s="11">
        <v>137</v>
      </c>
      <c r="H645" s="2426">
        <v>63</v>
      </c>
      <c r="I645" s="3019"/>
      <c r="J645" s="5909" t="s">
        <v>11249</v>
      </c>
    </row>
    <row r="646" spans="1:10" ht="35.450000000000003" customHeight="1">
      <c r="A646" s="11" t="s">
        <v>7040</v>
      </c>
      <c r="B646" s="11" t="s">
        <v>9415</v>
      </c>
      <c r="C646" s="11" t="s">
        <v>2417</v>
      </c>
      <c r="D646" s="11" t="str">
        <f t="shared" si="10"/>
        <v>16-1149 TC Desert Sun</v>
      </c>
      <c r="E646" s="11" t="s">
        <v>632</v>
      </c>
      <c r="F646" s="11">
        <v>200</v>
      </c>
      <c r="G646" s="11">
        <v>118</v>
      </c>
      <c r="H646" s="2426">
        <v>41</v>
      </c>
      <c r="I646" s="3100"/>
      <c r="J646" s="5910" t="s">
        <v>11250</v>
      </c>
    </row>
    <row r="647" spans="1:10" ht="35.450000000000003" customHeight="1">
      <c r="A647" s="11" t="s">
        <v>5681</v>
      </c>
      <c r="B647" s="11" t="s">
        <v>7816</v>
      </c>
      <c r="C647" s="11" t="s">
        <v>2418</v>
      </c>
      <c r="D647" s="11" t="str">
        <f t="shared" si="10"/>
        <v>17-1046 TC Golden Oak</v>
      </c>
      <c r="E647" s="11" t="s">
        <v>632</v>
      </c>
      <c r="F647" s="11">
        <v>190</v>
      </c>
      <c r="G647" s="11">
        <v>117</v>
      </c>
      <c r="H647" s="2426">
        <v>45</v>
      </c>
      <c r="I647" s="3205"/>
      <c r="J647" s="5911" t="s">
        <v>11251</v>
      </c>
    </row>
    <row r="648" spans="1:10" ht="35.450000000000003" customHeight="1">
      <c r="A648" s="11" t="s">
        <v>4899</v>
      </c>
      <c r="B648" s="11" t="s">
        <v>1307</v>
      </c>
      <c r="C648" s="11" t="s">
        <v>2419</v>
      </c>
      <c r="D648" s="11" t="str">
        <f t="shared" si="10"/>
        <v>15-1062 TC Gold Fusion</v>
      </c>
      <c r="E648" s="11" t="s">
        <v>632</v>
      </c>
      <c r="F648" s="11">
        <v>255</v>
      </c>
      <c r="G648" s="11">
        <v>176</v>
      </c>
      <c r="H648" s="2426">
        <v>0</v>
      </c>
      <c r="I648" s="2544"/>
      <c r="J648" s="5912" t="s">
        <v>11252</v>
      </c>
    </row>
    <row r="649" spans="1:10" ht="35.450000000000003" customHeight="1">
      <c r="A649" s="11" t="s">
        <v>4601</v>
      </c>
      <c r="B649" s="11" t="s">
        <v>1311</v>
      </c>
      <c r="C649" s="11" t="s">
        <v>2420</v>
      </c>
      <c r="D649" s="11" t="str">
        <f t="shared" si="10"/>
        <v>14-1064 TC Saffron</v>
      </c>
      <c r="E649" s="11" t="s">
        <v>632</v>
      </c>
      <c r="F649" s="11">
        <v>255</v>
      </c>
      <c r="G649" s="11">
        <v>165</v>
      </c>
      <c r="H649" s="2426">
        <v>0</v>
      </c>
      <c r="I649" s="2546"/>
      <c r="J649" s="5913" t="s">
        <v>11253</v>
      </c>
    </row>
    <row r="650" spans="1:10" ht="35.450000000000003" customHeight="1">
      <c r="A650" s="11" t="s">
        <v>4897</v>
      </c>
      <c r="B650" s="11" t="s">
        <v>1309</v>
      </c>
      <c r="C650" s="11" t="s">
        <v>2421</v>
      </c>
      <c r="D650" s="11" t="str">
        <f t="shared" si="10"/>
        <v>15-1054 TC Cadmium Yellow</v>
      </c>
      <c r="E650" s="11" t="s">
        <v>632</v>
      </c>
      <c r="F650" s="11">
        <v>238</v>
      </c>
      <c r="G650" s="11">
        <v>150</v>
      </c>
      <c r="H650" s="2426">
        <v>38</v>
      </c>
      <c r="I650" s="2729"/>
      <c r="J650" s="5914" t="s">
        <v>11254</v>
      </c>
    </row>
    <row r="651" spans="1:10" ht="35.450000000000003" customHeight="1">
      <c r="A651" s="11" t="s">
        <v>4624</v>
      </c>
      <c r="B651" s="11" t="s">
        <v>1310</v>
      </c>
      <c r="C651" s="11" t="s">
        <v>2422</v>
      </c>
      <c r="D651" s="11" t="str">
        <f t="shared" si="10"/>
        <v>14-1159 TC Zinnia</v>
      </c>
      <c r="E651" s="11" t="s">
        <v>632</v>
      </c>
      <c r="F651" s="11">
        <v>255</v>
      </c>
      <c r="G651" s="11">
        <v>160</v>
      </c>
      <c r="H651" s="2426">
        <v>16</v>
      </c>
      <c r="I651" s="2549"/>
      <c r="J651" s="5915" t="s">
        <v>11255</v>
      </c>
    </row>
    <row r="652" spans="1:10" ht="35.450000000000003" customHeight="1">
      <c r="A652" s="11" t="s">
        <v>4898</v>
      </c>
      <c r="B652" s="11" t="s">
        <v>1308</v>
      </c>
      <c r="C652" s="11" t="s">
        <v>2423</v>
      </c>
      <c r="D652" s="11" t="str">
        <f t="shared" si="10"/>
        <v>15-1058 TC Radiant Yellow</v>
      </c>
      <c r="E652" s="11" t="s">
        <v>632</v>
      </c>
      <c r="F652" s="11">
        <v>252</v>
      </c>
      <c r="G652" s="11">
        <v>158</v>
      </c>
      <c r="H652" s="2426">
        <v>33</v>
      </c>
      <c r="I652" s="2577"/>
      <c r="J652" s="5916" t="s">
        <v>11256</v>
      </c>
    </row>
    <row r="653" spans="1:10" ht="35.450000000000003" customHeight="1">
      <c r="A653" s="11" t="s">
        <v>4910</v>
      </c>
      <c r="B653" s="11" t="s">
        <v>1305</v>
      </c>
      <c r="C653" s="11" t="s">
        <v>2424</v>
      </c>
      <c r="D653" s="11" t="str">
        <f t="shared" si="10"/>
        <v>15-1153 TC Apricot</v>
      </c>
      <c r="E653" s="11" t="s">
        <v>632</v>
      </c>
      <c r="F653" s="11">
        <v>241</v>
      </c>
      <c r="G653" s="11">
        <v>144</v>
      </c>
      <c r="H653" s="2426">
        <v>53</v>
      </c>
      <c r="I653" s="2698"/>
      <c r="J653" s="5917" t="s">
        <v>11257</v>
      </c>
    </row>
    <row r="654" spans="1:10" ht="35.450000000000003" customHeight="1">
      <c r="A654" s="11" t="s">
        <v>4909</v>
      </c>
      <c r="B654" s="11" t="s">
        <v>1306</v>
      </c>
      <c r="C654" s="11" t="s">
        <v>2425</v>
      </c>
      <c r="D654" s="11" t="str">
        <f t="shared" si="10"/>
        <v>15-1150 TC Dark Cheddar</v>
      </c>
      <c r="E654" s="11" t="s">
        <v>632</v>
      </c>
      <c r="F654" s="11">
        <v>224</v>
      </c>
      <c r="G654" s="11">
        <v>129</v>
      </c>
      <c r="H654" s="2426">
        <v>25</v>
      </c>
      <c r="I654" s="2855"/>
      <c r="J654" s="5918" t="s">
        <v>11258</v>
      </c>
    </row>
    <row r="655" spans="1:10" ht="35.450000000000003" customHeight="1">
      <c r="A655" s="11" t="s">
        <v>4356</v>
      </c>
      <c r="B655" s="11" t="s">
        <v>1304</v>
      </c>
      <c r="C655" s="11" t="s">
        <v>2426</v>
      </c>
      <c r="D655" s="11" t="str">
        <f t="shared" si="10"/>
        <v>13-1020 TC Apricot Ice</v>
      </c>
      <c r="E655" s="11" t="s">
        <v>632</v>
      </c>
      <c r="F655" s="11">
        <v>251</v>
      </c>
      <c r="G655" s="11">
        <v>190</v>
      </c>
      <c r="H655" s="2426">
        <v>153</v>
      </c>
      <c r="I655" s="2583"/>
      <c r="J655" s="5919" t="s">
        <v>11259</v>
      </c>
    </row>
    <row r="656" spans="1:10" ht="35.450000000000003" customHeight="1">
      <c r="A656" s="11" t="s">
        <v>4619</v>
      </c>
      <c r="B656" s="11" t="s">
        <v>1303</v>
      </c>
      <c r="C656" s="11" t="s">
        <v>2427</v>
      </c>
      <c r="D656" s="11" t="str">
        <f t="shared" si="10"/>
        <v>14-1133 TC Apricot Nectar</v>
      </c>
      <c r="E656" s="11" t="s">
        <v>632</v>
      </c>
      <c r="F656" s="11">
        <v>236</v>
      </c>
      <c r="G656" s="11">
        <v>170</v>
      </c>
      <c r="H656" s="2426">
        <v>121</v>
      </c>
      <c r="I656" s="2754"/>
      <c r="J656" s="5920" t="s">
        <v>11260</v>
      </c>
    </row>
    <row r="657" spans="1:10" ht="35.450000000000003" customHeight="1">
      <c r="A657" s="11" t="s">
        <v>4926</v>
      </c>
      <c r="B657" s="11" t="s">
        <v>1302</v>
      </c>
      <c r="C657" s="11" t="s">
        <v>2428</v>
      </c>
      <c r="D657" s="11" t="str">
        <f t="shared" si="10"/>
        <v>15-1234 TC Gold Earth</v>
      </c>
      <c r="E657" s="11" t="s">
        <v>632</v>
      </c>
      <c r="F657" s="11">
        <v>221</v>
      </c>
      <c r="G657" s="11">
        <v>156</v>
      </c>
      <c r="H657" s="2426">
        <v>107</v>
      </c>
      <c r="I657" s="2506"/>
      <c r="J657" s="5921" t="s">
        <v>10627</v>
      </c>
    </row>
    <row r="658" spans="1:10" ht="35.450000000000003" customHeight="1">
      <c r="A658" s="11" t="s">
        <v>4927</v>
      </c>
      <c r="B658" s="11" t="s">
        <v>1301</v>
      </c>
      <c r="C658" s="11" t="s">
        <v>2429</v>
      </c>
      <c r="D658" s="11" t="str">
        <f t="shared" si="10"/>
        <v>15-1237 TC Apricot Tan</v>
      </c>
      <c r="E658" s="11" t="s">
        <v>632</v>
      </c>
      <c r="F658" s="11">
        <v>221</v>
      </c>
      <c r="G658" s="11">
        <v>151</v>
      </c>
      <c r="H658" s="2426">
        <v>96</v>
      </c>
      <c r="I658" s="2889"/>
      <c r="J658" s="5922" t="s">
        <v>11261</v>
      </c>
    </row>
    <row r="659" spans="1:10" ht="35.450000000000003" customHeight="1">
      <c r="A659" s="11" t="s">
        <v>5248</v>
      </c>
      <c r="B659" s="11" t="s">
        <v>1300</v>
      </c>
      <c r="C659" s="11" t="s">
        <v>2430</v>
      </c>
      <c r="D659" s="11" t="str">
        <f t="shared" si="10"/>
        <v>16-1150 TC Topaz</v>
      </c>
      <c r="E659" s="11" t="s">
        <v>632</v>
      </c>
      <c r="F659" s="11">
        <v>208</v>
      </c>
      <c r="G659" s="11">
        <v>131</v>
      </c>
      <c r="H659" s="2426">
        <v>68</v>
      </c>
      <c r="I659" s="3020"/>
      <c r="J659" s="5923" t="s">
        <v>11262</v>
      </c>
    </row>
    <row r="660" spans="1:10" ht="35.450000000000003" customHeight="1">
      <c r="A660" s="11" t="s">
        <v>7041</v>
      </c>
      <c r="B660" s="11" t="s">
        <v>9421</v>
      </c>
      <c r="C660" s="11" t="s">
        <v>2431</v>
      </c>
      <c r="D660" s="11" t="str">
        <f t="shared" si="10"/>
        <v>17-1140 TC Marmalade</v>
      </c>
      <c r="E660" s="11" t="s">
        <v>632</v>
      </c>
      <c r="F660" s="11">
        <v>193</v>
      </c>
      <c r="G660" s="11">
        <v>101</v>
      </c>
      <c r="H660" s="2426">
        <v>18</v>
      </c>
      <c r="I660" s="3173"/>
      <c r="J660" s="5924" t="s">
        <v>11263</v>
      </c>
    </row>
    <row r="661" spans="1:10" ht="35.450000000000003" customHeight="1">
      <c r="A661" s="11" t="s">
        <v>5294</v>
      </c>
      <c r="B661" s="11" t="s">
        <v>7830</v>
      </c>
      <c r="C661" s="11" t="s">
        <v>2432</v>
      </c>
      <c r="D661" s="11" t="str">
        <f t="shared" si="10"/>
        <v>16-1346 TC Golden Ochre</v>
      </c>
      <c r="E661" s="11" t="s">
        <v>632</v>
      </c>
      <c r="F661" s="11">
        <v>199</v>
      </c>
      <c r="G661" s="11">
        <v>121</v>
      </c>
      <c r="H661" s="2426">
        <v>67</v>
      </c>
      <c r="I661" s="2505"/>
      <c r="J661" s="5925" t="s">
        <v>10626</v>
      </c>
    </row>
    <row r="662" spans="1:10" ht="35.450000000000003" customHeight="1">
      <c r="A662" s="11" t="s">
        <v>5322</v>
      </c>
      <c r="B662" s="11" t="s">
        <v>1299</v>
      </c>
      <c r="C662" s="11" t="s">
        <v>2433</v>
      </c>
      <c r="D662" s="11" t="str">
        <f t="shared" si="10"/>
        <v>16-1443 TC Apricot Buff</v>
      </c>
      <c r="E662" s="11" t="s">
        <v>632</v>
      </c>
      <c r="F662" s="11">
        <v>205</v>
      </c>
      <c r="G662" s="11">
        <v>126</v>
      </c>
      <c r="H662" s="2426">
        <v>77</v>
      </c>
      <c r="I662" s="3053"/>
      <c r="J662" s="5926" t="s">
        <v>11264</v>
      </c>
    </row>
    <row r="663" spans="1:10" ht="35.450000000000003" customHeight="1">
      <c r="A663" s="11" t="s">
        <v>4643</v>
      </c>
      <c r="B663" s="11" t="s">
        <v>1296</v>
      </c>
      <c r="C663" s="11" t="s">
        <v>2434</v>
      </c>
      <c r="D663" s="11" t="str">
        <f t="shared" si="10"/>
        <v>14-1231 TC Peach Cobbler</v>
      </c>
      <c r="E663" s="11" t="s">
        <v>632</v>
      </c>
      <c r="F663" s="11">
        <v>255</v>
      </c>
      <c r="G663" s="11">
        <v>177</v>
      </c>
      <c r="H663" s="2426">
        <v>129</v>
      </c>
      <c r="I663" s="2543"/>
      <c r="J663" s="5927" t="s">
        <v>11265</v>
      </c>
    </row>
    <row r="664" spans="1:10" ht="35.450000000000003" customHeight="1">
      <c r="A664" s="11" t="s">
        <v>4620</v>
      </c>
      <c r="B664" s="11" t="s">
        <v>1298</v>
      </c>
      <c r="C664" s="11" t="s">
        <v>2435</v>
      </c>
      <c r="D664" s="11" t="str">
        <f t="shared" si="10"/>
        <v>14-1135 TC Salmon Buff</v>
      </c>
      <c r="E664" s="11" t="s">
        <v>632</v>
      </c>
      <c r="F664" s="11">
        <v>254</v>
      </c>
      <c r="G664" s="11">
        <v>170</v>
      </c>
      <c r="H664" s="2426">
        <v>123</v>
      </c>
      <c r="I664" s="2565"/>
      <c r="J664" s="5928" t="s">
        <v>11266</v>
      </c>
    </row>
    <row r="665" spans="1:10" ht="35.450000000000003" customHeight="1">
      <c r="A665" s="11" t="s">
        <v>4623</v>
      </c>
      <c r="B665" s="11" t="s">
        <v>1297</v>
      </c>
      <c r="C665" s="11" t="s">
        <v>2436</v>
      </c>
      <c r="D665" s="11" t="str">
        <f t="shared" si="10"/>
        <v>14-1139 TC Pumpkin</v>
      </c>
      <c r="E665" s="11" t="s">
        <v>632</v>
      </c>
      <c r="F665" s="11">
        <v>245</v>
      </c>
      <c r="G665" s="11">
        <v>162</v>
      </c>
      <c r="H665" s="2426">
        <v>111</v>
      </c>
      <c r="I665" s="2643"/>
      <c r="J665" s="5929" t="s">
        <v>11267</v>
      </c>
    </row>
    <row r="666" spans="1:10" ht="35.450000000000003" customHeight="1">
      <c r="A666" s="11" t="s">
        <v>4930</v>
      </c>
      <c r="B666" s="11" t="s">
        <v>1294</v>
      </c>
      <c r="C666" s="11" t="s">
        <v>2437</v>
      </c>
      <c r="D666" s="11" t="str">
        <f t="shared" si="10"/>
        <v>15-1245 TC Mock Orange</v>
      </c>
      <c r="E666" s="11" t="s">
        <v>632</v>
      </c>
      <c r="F666" s="11">
        <v>255</v>
      </c>
      <c r="G666" s="11">
        <v>163</v>
      </c>
      <c r="H666" s="2426">
        <v>104</v>
      </c>
      <c r="I666" s="2547"/>
      <c r="J666" s="5930" t="s">
        <v>11268</v>
      </c>
    </row>
    <row r="667" spans="1:10" ht="35.450000000000003" customHeight="1">
      <c r="A667" s="11" t="s">
        <v>4929</v>
      </c>
      <c r="B667" s="11" t="s">
        <v>1295</v>
      </c>
      <c r="C667" s="11" t="s">
        <v>2438</v>
      </c>
      <c r="D667" s="11" t="str">
        <f t="shared" si="10"/>
        <v>15-1242 TC Muskmelon</v>
      </c>
      <c r="E667" s="11" t="s">
        <v>632</v>
      </c>
      <c r="F667" s="11">
        <v>236</v>
      </c>
      <c r="G667" s="11">
        <v>147</v>
      </c>
      <c r="H667" s="2426">
        <v>94</v>
      </c>
      <c r="I667" s="2757"/>
      <c r="J667" s="5931" t="s">
        <v>11269</v>
      </c>
    </row>
    <row r="668" spans="1:10" ht="35.450000000000003" customHeight="1">
      <c r="A668" s="11" t="s">
        <v>5288</v>
      </c>
      <c r="B668" s="11" t="s">
        <v>1292</v>
      </c>
      <c r="C668" s="11" t="s">
        <v>2439</v>
      </c>
      <c r="D668" s="11" t="str">
        <f t="shared" si="10"/>
        <v>16-1338 TC Copper Tan</v>
      </c>
      <c r="E668" s="11" t="s">
        <v>632</v>
      </c>
      <c r="F668" s="11">
        <v>222</v>
      </c>
      <c r="G668" s="11">
        <v>142</v>
      </c>
      <c r="H668" s="2426">
        <v>101</v>
      </c>
      <c r="I668" s="2879"/>
      <c r="J668" s="5932" t="s">
        <v>11270</v>
      </c>
    </row>
    <row r="669" spans="1:10" ht="35.450000000000003" customHeight="1">
      <c r="A669" s="11" t="s">
        <v>5287</v>
      </c>
      <c r="B669" s="11" t="s">
        <v>1293</v>
      </c>
      <c r="C669" s="11" t="s">
        <v>2440</v>
      </c>
      <c r="D669" s="11" t="str">
        <f t="shared" si="10"/>
        <v>16-1337 TC Coral Gold</v>
      </c>
      <c r="E669" s="11" t="s">
        <v>632</v>
      </c>
      <c r="F669" s="11">
        <v>210</v>
      </c>
      <c r="G669" s="11">
        <v>125</v>
      </c>
      <c r="H669" s="2426">
        <v>86</v>
      </c>
      <c r="I669" s="2995"/>
      <c r="J669" s="5933" t="s">
        <v>11271</v>
      </c>
    </row>
    <row r="670" spans="1:10" ht="35.450000000000003" customHeight="1">
      <c r="A670" s="11" t="s">
        <v>7042</v>
      </c>
      <c r="B670" s="11" t="s">
        <v>9423</v>
      </c>
      <c r="C670" s="11" t="s">
        <v>2441</v>
      </c>
      <c r="D670" s="11" t="str">
        <f t="shared" si="10"/>
        <v>18-1249 TC Hawaiian Sunset</v>
      </c>
      <c r="E670" s="11" t="s">
        <v>632</v>
      </c>
      <c r="F670" s="11">
        <v>187</v>
      </c>
      <c r="G670" s="11">
        <v>92</v>
      </c>
      <c r="H670" s="2426">
        <v>20</v>
      </c>
      <c r="I670" s="3238"/>
      <c r="J670" s="5934" t="s">
        <v>11272</v>
      </c>
    </row>
    <row r="671" spans="1:10" ht="35.450000000000003" customHeight="1">
      <c r="A671" s="11" t="s">
        <v>5259</v>
      </c>
      <c r="B671" s="11" t="s">
        <v>1290</v>
      </c>
      <c r="C671" s="11" t="s">
        <v>2442</v>
      </c>
      <c r="D671" s="11" t="str">
        <f t="shared" si="10"/>
        <v>16-1255 TC Russet Orange</v>
      </c>
      <c r="E671" s="11" t="s">
        <v>632</v>
      </c>
      <c r="F671" s="11">
        <v>228</v>
      </c>
      <c r="G671" s="11">
        <v>113</v>
      </c>
      <c r="H671" s="2426">
        <v>39</v>
      </c>
      <c r="I671" s="2822"/>
      <c r="J671" s="5935" t="s">
        <v>11273</v>
      </c>
    </row>
    <row r="672" spans="1:10" ht="35.450000000000003" customHeight="1">
      <c r="A672" s="11" t="s">
        <v>5257</v>
      </c>
      <c r="B672" s="11" t="s">
        <v>1291</v>
      </c>
      <c r="C672" s="11" t="s">
        <v>2443</v>
      </c>
      <c r="D672" s="11" t="str">
        <f t="shared" si="10"/>
        <v>16-1253 TC Orange Ochre</v>
      </c>
      <c r="E672" s="11" t="s">
        <v>632</v>
      </c>
      <c r="F672" s="11">
        <v>220</v>
      </c>
      <c r="G672" s="11">
        <v>121</v>
      </c>
      <c r="H672" s="2426">
        <v>58</v>
      </c>
      <c r="I672" s="2899"/>
      <c r="J672" s="5936" t="s">
        <v>11274</v>
      </c>
    </row>
    <row r="673" spans="1:10" ht="35.450000000000003" customHeight="1">
      <c r="A673" s="11" t="s">
        <v>5298</v>
      </c>
      <c r="B673" s="11" t="s">
        <v>1288</v>
      </c>
      <c r="C673" s="11" t="s">
        <v>2444</v>
      </c>
      <c r="D673" s="11" t="str">
        <f t="shared" si="10"/>
        <v>16-1350 TC Amberglow</v>
      </c>
      <c r="E673" s="11" t="s">
        <v>632</v>
      </c>
      <c r="F673" s="11">
        <v>220</v>
      </c>
      <c r="G673" s="11">
        <v>121</v>
      </c>
      <c r="H673" s="2426">
        <v>62</v>
      </c>
      <c r="I673" s="2898"/>
      <c r="J673" s="5937" t="s">
        <v>11275</v>
      </c>
    </row>
    <row r="674" spans="1:10" ht="35.450000000000003" customHeight="1">
      <c r="A674" s="11" t="s">
        <v>5329</v>
      </c>
      <c r="B674" s="11" t="s">
        <v>7843</v>
      </c>
      <c r="C674" s="11" t="s">
        <v>2445</v>
      </c>
      <c r="D674" s="11" t="str">
        <f t="shared" si="10"/>
        <v>16-1454 TC Jaffa Orange</v>
      </c>
      <c r="E674" s="11" t="s">
        <v>632</v>
      </c>
      <c r="F674" s="11">
        <v>216</v>
      </c>
      <c r="G674" s="11">
        <v>109</v>
      </c>
      <c r="H674" s="2426">
        <v>57</v>
      </c>
      <c r="I674" s="2938"/>
      <c r="J674" s="5938" t="s">
        <v>11276</v>
      </c>
    </row>
    <row r="675" spans="1:10" ht="35.450000000000003" customHeight="1">
      <c r="A675" s="11" t="s">
        <v>5723</v>
      </c>
      <c r="B675" s="11" t="s">
        <v>1286</v>
      </c>
      <c r="C675" s="11" t="s">
        <v>2446</v>
      </c>
      <c r="D675" s="11" t="str">
        <f t="shared" si="10"/>
        <v>17-1353 TC Apricot Orange</v>
      </c>
      <c r="E675" s="11" t="s">
        <v>632</v>
      </c>
      <c r="F675" s="11">
        <v>200</v>
      </c>
      <c r="G675" s="11">
        <v>107</v>
      </c>
      <c r="H675" s="2426">
        <v>60</v>
      </c>
      <c r="I675" s="3101"/>
      <c r="J675" s="5939" t="s">
        <v>11277</v>
      </c>
    </row>
    <row r="676" spans="1:10" ht="35.450000000000003" customHeight="1">
      <c r="A676" s="11" t="s">
        <v>5323</v>
      </c>
      <c r="B676" s="11" t="s">
        <v>1287</v>
      </c>
      <c r="C676" s="11" t="s">
        <v>2447</v>
      </c>
      <c r="D676" s="11" t="str">
        <f t="shared" si="10"/>
        <v>16-1448 TC Burnt Orange</v>
      </c>
      <c r="E676" s="11" t="s">
        <v>632</v>
      </c>
      <c r="F676" s="11">
        <v>200</v>
      </c>
      <c r="G676" s="11">
        <v>103</v>
      </c>
      <c r="H676" s="2426">
        <v>51</v>
      </c>
      <c r="I676" s="3102"/>
      <c r="J676" s="5940" t="s">
        <v>11278</v>
      </c>
    </row>
    <row r="677" spans="1:10" ht="35.450000000000003" customHeight="1">
      <c r="A677" s="11" t="s">
        <v>7043</v>
      </c>
      <c r="B677" s="11" t="s">
        <v>9435</v>
      </c>
      <c r="C677" s="11" t="s">
        <v>2448</v>
      </c>
      <c r="D677" s="11" t="str">
        <f t="shared" si="10"/>
        <v>16-1449 TC Gold Flame</v>
      </c>
      <c r="E677" s="11" t="s">
        <v>632</v>
      </c>
      <c r="F677" s="11">
        <v>180</v>
      </c>
      <c r="G677" s="11">
        <v>84</v>
      </c>
      <c r="H677" s="2426">
        <v>34</v>
      </c>
      <c r="I677" s="3319"/>
      <c r="J677" s="5941" t="s">
        <v>11279</v>
      </c>
    </row>
    <row r="678" spans="1:10" ht="35.450000000000003" customHeight="1">
      <c r="A678" s="11" t="s">
        <v>5262</v>
      </c>
      <c r="B678" s="11" t="s">
        <v>1289</v>
      </c>
      <c r="C678" s="11" t="s">
        <v>2449</v>
      </c>
      <c r="D678" s="11" t="str">
        <f t="shared" si="10"/>
        <v>16-1260 TC Harvest Pumpkin</v>
      </c>
      <c r="E678" s="11" t="s">
        <v>632</v>
      </c>
      <c r="F678" s="11">
        <v>213</v>
      </c>
      <c r="G678" s="11">
        <v>98</v>
      </c>
      <c r="H678" s="2426">
        <v>49</v>
      </c>
      <c r="I678" s="2960"/>
      <c r="J678" s="5942" t="s">
        <v>11280</v>
      </c>
    </row>
    <row r="679" spans="1:10" ht="35.450000000000003" customHeight="1">
      <c r="A679" s="11" t="s">
        <v>4911</v>
      </c>
      <c r="B679" s="11" t="s">
        <v>7849</v>
      </c>
      <c r="C679" s="11" t="s">
        <v>2450</v>
      </c>
      <c r="D679" s="11" t="str">
        <f t="shared" si="10"/>
        <v>15-1157 TC Flame Orange</v>
      </c>
      <c r="E679" s="11" t="s">
        <v>632</v>
      </c>
      <c r="F679" s="11">
        <v>251</v>
      </c>
      <c r="G679" s="11">
        <v>139</v>
      </c>
      <c r="H679" s="2426">
        <v>35</v>
      </c>
      <c r="I679" s="2588"/>
      <c r="J679" s="5943" t="s">
        <v>11281</v>
      </c>
    </row>
    <row r="680" spans="1:10" ht="35.450000000000003" customHeight="1">
      <c r="A680" s="11" t="s">
        <v>7044</v>
      </c>
      <c r="B680" s="11" t="s">
        <v>9419</v>
      </c>
      <c r="C680" s="11" t="s">
        <v>2451</v>
      </c>
      <c r="D680" s="11" t="str">
        <f t="shared" si="10"/>
        <v>16-1164 TC Orange Pepper</v>
      </c>
      <c r="E680" s="11" t="s">
        <v>632</v>
      </c>
      <c r="F680" s="11">
        <v>223</v>
      </c>
      <c r="G680" s="11">
        <v>117</v>
      </c>
      <c r="H680" s="2426">
        <v>0</v>
      </c>
      <c r="I680" s="2869"/>
      <c r="J680" s="5944" t="s">
        <v>11282</v>
      </c>
    </row>
    <row r="681" spans="1:10" ht="35.450000000000003" customHeight="1">
      <c r="A681" s="11" t="s">
        <v>4914</v>
      </c>
      <c r="B681" s="11" t="s">
        <v>1285</v>
      </c>
      <c r="C681" s="11" t="s">
        <v>2452</v>
      </c>
      <c r="D681" s="11" t="str">
        <f t="shared" si="10"/>
        <v>15-1160 TC Blazing Orange</v>
      </c>
      <c r="E681" s="11" t="s">
        <v>632</v>
      </c>
      <c r="F681" s="11">
        <v>255</v>
      </c>
      <c r="G681" s="11">
        <v>166</v>
      </c>
      <c r="H681" s="2426">
        <v>79</v>
      </c>
      <c r="I681" s="2545"/>
      <c r="J681" s="5945" t="s">
        <v>11283</v>
      </c>
    </row>
    <row r="682" spans="1:10" ht="35.450000000000003" customHeight="1">
      <c r="A682" s="11" t="s">
        <v>4915</v>
      </c>
      <c r="B682" s="11" t="s">
        <v>1284</v>
      </c>
      <c r="C682" s="11" t="s">
        <v>2453</v>
      </c>
      <c r="D682" s="11" t="str">
        <f t="shared" si="10"/>
        <v>15-1164 TC Bright Marigold</v>
      </c>
      <c r="E682" s="11" t="s">
        <v>632</v>
      </c>
      <c r="F682" s="11">
        <v>255</v>
      </c>
      <c r="G682" s="11">
        <v>141</v>
      </c>
      <c r="H682" s="2426">
        <v>0</v>
      </c>
      <c r="I682" s="2552"/>
      <c r="J682" s="5946" t="s">
        <v>11284</v>
      </c>
    </row>
    <row r="683" spans="1:10" ht="35.450000000000003" customHeight="1">
      <c r="A683" s="11" t="s">
        <v>4933</v>
      </c>
      <c r="B683" s="11" t="s">
        <v>1283</v>
      </c>
      <c r="C683" s="11" t="s">
        <v>2454</v>
      </c>
      <c r="D683" s="11" t="str">
        <f t="shared" si="10"/>
        <v>15-1263 TC Autumn Glory</v>
      </c>
      <c r="E683" s="11" t="s">
        <v>632</v>
      </c>
      <c r="F683" s="11">
        <v>255</v>
      </c>
      <c r="G683" s="11">
        <v>136</v>
      </c>
      <c r="H683" s="2426">
        <v>18</v>
      </c>
      <c r="I683" s="2554"/>
      <c r="J683" s="5947" t="s">
        <v>11285</v>
      </c>
    </row>
    <row r="684" spans="1:10" ht="35.450000000000003" customHeight="1">
      <c r="A684" s="11" t="s">
        <v>5260</v>
      </c>
      <c r="B684" s="11" t="s">
        <v>7853</v>
      </c>
      <c r="C684" s="11" t="s">
        <v>2455</v>
      </c>
      <c r="D684" s="11" t="str">
        <f t="shared" si="10"/>
        <v>16-1257 TC Sun Orange</v>
      </c>
      <c r="E684" s="11" t="s">
        <v>632</v>
      </c>
      <c r="F684" s="11">
        <v>244</v>
      </c>
      <c r="G684" s="11">
        <v>128</v>
      </c>
      <c r="H684" s="2426">
        <v>55</v>
      </c>
      <c r="I684" s="2662"/>
      <c r="J684" s="5948" t="s">
        <v>11286</v>
      </c>
    </row>
    <row r="685" spans="1:10" ht="35.450000000000003" customHeight="1">
      <c r="A685" s="11" t="s">
        <v>5722</v>
      </c>
      <c r="B685" s="11" t="s">
        <v>1281</v>
      </c>
      <c r="C685" s="11" t="s">
        <v>2456</v>
      </c>
      <c r="D685" s="11" t="str">
        <f t="shared" si="10"/>
        <v>17-1350 TC Orange Popsicle</v>
      </c>
      <c r="E685" s="11" t="s">
        <v>632</v>
      </c>
      <c r="F685" s="11">
        <v>255</v>
      </c>
      <c r="G685" s="11">
        <v>121</v>
      </c>
      <c r="H685" s="2426">
        <v>19</v>
      </c>
      <c r="I685" s="2558"/>
      <c r="J685" s="5949" t="s">
        <v>11287</v>
      </c>
    </row>
    <row r="686" spans="1:10" ht="35.450000000000003" customHeight="1">
      <c r="A686" s="11" t="s">
        <v>5299</v>
      </c>
      <c r="B686" s="11" t="s">
        <v>1282</v>
      </c>
      <c r="C686" s="11" t="s">
        <v>2457</v>
      </c>
      <c r="D686" s="11" t="str">
        <f t="shared" si="10"/>
        <v>16-1356 TC Persimmon Orange</v>
      </c>
      <c r="E686" s="11" t="s">
        <v>632</v>
      </c>
      <c r="F686" s="11">
        <v>244</v>
      </c>
      <c r="G686" s="11">
        <v>115</v>
      </c>
      <c r="H686" s="2426">
        <v>39</v>
      </c>
      <c r="I686" s="2663"/>
      <c r="J686" s="5950" t="s">
        <v>11288</v>
      </c>
    </row>
    <row r="687" spans="1:10" ht="35.450000000000003" customHeight="1">
      <c r="A687" s="11" t="s">
        <v>7045</v>
      </c>
      <c r="B687" s="11" t="s">
        <v>9429</v>
      </c>
      <c r="C687" s="11" t="s">
        <v>2458</v>
      </c>
      <c r="D687" s="11" t="str">
        <f t="shared" si="10"/>
        <v>17-1349 TC Exuberance</v>
      </c>
      <c r="E687" s="11" t="s">
        <v>632</v>
      </c>
      <c r="F687" s="11">
        <v>232</v>
      </c>
      <c r="G687" s="11">
        <v>104</v>
      </c>
      <c r="H687" s="2426">
        <v>0</v>
      </c>
      <c r="I687" s="2785"/>
      <c r="J687" s="5951" t="s">
        <v>11289</v>
      </c>
    </row>
    <row r="688" spans="1:10" ht="35.450000000000003" customHeight="1">
      <c r="A688" s="11" t="s">
        <v>5292</v>
      </c>
      <c r="B688" s="11" t="s">
        <v>1280</v>
      </c>
      <c r="C688" s="11" t="s">
        <v>2459</v>
      </c>
      <c r="D688" s="11" t="str">
        <f t="shared" si="10"/>
        <v>16-1343 TC Autumn Sunset</v>
      </c>
      <c r="E688" s="11" t="s">
        <v>632</v>
      </c>
      <c r="F688" s="11">
        <v>243</v>
      </c>
      <c r="G688" s="11">
        <v>133</v>
      </c>
      <c r="H688" s="2426">
        <v>84</v>
      </c>
      <c r="I688" s="2674"/>
      <c r="J688" s="5952" t="s">
        <v>11290</v>
      </c>
    </row>
    <row r="689" spans="1:10" ht="35.450000000000003" customHeight="1">
      <c r="A689" s="11" t="s">
        <v>4931</v>
      </c>
      <c r="B689" s="11" t="s">
        <v>719</v>
      </c>
      <c r="C689" s="11" t="s">
        <v>2460</v>
      </c>
      <c r="D689" s="11" t="str">
        <f t="shared" si="10"/>
        <v>15-1247 TC Tangerine</v>
      </c>
      <c r="E689" s="11" t="s">
        <v>632</v>
      </c>
      <c r="F689" s="11">
        <v>248</v>
      </c>
      <c r="G689" s="11">
        <v>143</v>
      </c>
      <c r="H689" s="2426">
        <v>88</v>
      </c>
      <c r="I689" s="2616"/>
      <c r="J689" s="5953" t="s">
        <v>11291</v>
      </c>
    </row>
    <row r="690" spans="1:10" ht="35.450000000000003" customHeight="1">
      <c r="A690" s="11" t="s">
        <v>5300</v>
      </c>
      <c r="B690" s="11" t="s">
        <v>1279</v>
      </c>
      <c r="C690" s="11" t="s">
        <v>2461</v>
      </c>
      <c r="D690" s="11" t="str">
        <f t="shared" si="10"/>
        <v>16-1357 TC Bird of Paradise</v>
      </c>
      <c r="E690" s="11" t="s">
        <v>632</v>
      </c>
      <c r="F690" s="11">
        <v>255</v>
      </c>
      <c r="G690" s="11">
        <v>140</v>
      </c>
      <c r="H690" s="2426">
        <v>85</v>
      </c>
      <c r="I690" s="2553"/>
      <c r="J690" s="5954" t="s">
        <v>11292</v>
      </c>
    </row>
    <row r="691" spans="1:10" ht="35.450000000000003" customHeight="1">
      <c r="A691" s="11" t="s">
        <v>5301</v>
      </c>
      <c r="B691" s="11" t="s">
        <v>1278</v>
      </c>
      <c r="C691" s="11" t="s">
        <v>2462</v>
      </c>
      <c r="D691" s="11" t="str">
        <f t="shared" si="10"/>
        <v>16-1359 TC Orange Peel</v>
      </c>
      <c r="E691" s="11" t="s">
        <v>632</v>
      </c>
      <c r="F691" s="11">
        <v>250</v>
      </c>
      <c r="G691" s="11">
        <v>122</v>
      </c>
      <c r="H691" s="2426">
        <v>53</v>
      </c>
      <c r="I691" s="2599"/>
      <c r="J691" s="5955" t="s">
        <v>11293</v>
      </c>
    </row>
    <row r="692" spans="1:10" ht="35.450000000000003" customHeight="1">
      <c r="A692" s="11" t="s">
        <v>7046</v>
      </c>
      <c r="B692" s="11" t="s">
        <v>9443</v>
      </c>
      <c r="C692" s="11" t="s">
        <v>2463</v>
      </c>
      <c r="D692" s="11" t="str">
        <f t="shared" si="10"/>
        <v>17-1360 TC Celosia Orange</v>
      </c>
      <c r="E692" s="11" t="s">
        <v>632</v>
      </c>
      <c r="F692" s="11">
        <v>232</v>
      </c>
      <c r="G692" s="11">
        <v>112</v>
      </c>
      <c r="H692" s="2426">
        <v>58</v>
      </c>
      <c r="I692" s="2784"/>
      <c r="J692" s="5956" t="s">
        <v>11294</v>
      </c>
    </row>
    <row r="693" spans="1:10" ht="35.450000000000003" customHeight="1">
      <c r="A693" s="11" t="s">
        <v>5331</v>
      </c>
      <c r="B693" s="11" t="s">
        <v>1276</v>
      </c>
      <c r="C693" s="11" t="s">
        <v>2464</v>
      </c>
      <c r="D693" s="11" t="str">
        <f t="shared" si="10"/>
        <v>16-1459 TC Mandarin Orange</v>
      </c>
      <c r="E693" s="11" t="s">
        <v>632</v>
      </c>
      <c r="F693" s="11">
        <v>236</v>
      </c>
      <c r="G693" s="11">
        <v>106</v>
      </c>
      <c r="H693" s="2426">
        <v>55</v>
      </c>
      <c r="I693" s="2758"/>
      <c r="J693" s="5957" t="s">
        <v>11295</v>
      </c>
    </row>
    <row r="694" spans="1:10" ht="35.450000000000003" customHeight="1">
      <c r="A694" s="11" t="s">
        <v>7047</v>
      </c>
      <c r="B694" s="11" t="s">
        <v>9431</v>
      </c>
      <c r="C694" s="11" t="s">
        <v>2465</v>
      </c>
      <c r="D694" s="11" t="str">
        <f t="shared" si="10"/>
        <v>16-1363 TC Puffin's Bill</v>
      </c>
      <c r="E694" s="11" t="s">
        <v>632</v>
      </c>
      <c r="F694" s="11">
        <v>233</v>
      </c>
      <c r="G694" s="11">
        <v>92</v>
      </c>
      <c r="H694" s="2426">
        <v>32</v>
      </c>
      <c r="I694" s="2779"/>
      <c r="J694" s="5958" t="s">
        <v>11296</v>
      </c>
    </row>
    <row r="695" spans="1:10" ht="35.450000000000003" customHeight="1">
      <c r="A695" s="11" t="s">
        <v>5332</v>
      </c>
      <c r="B695" s="11" t="s">
        <v>7862</v>
      </c>
      <c r="C695" s="11" t="s">
        <v>2466</v>
      </c>
      <c r="D695" s="11" t="str">
        <f t="shared" si="10"/>
        <v>16-1462 TC Golden Poppy</v>
      </c>
      <c r="E695" s="11" t="s">
        <v>632</v>
      </c>
      <c r="F695" s="11">
        <v>245</v>
      </c>
      <c r="G695" s="11">
        <v>103</v>
      </c>
      <c r="H695" s="2426">
        <v>51</v>
      </c>
      <c r="I695" s="2646"/>
      <c r="J695" s="5959" t="s">
        <v>11297</v>
      </c>
    </row>
    <row r="696" spans="1:10" ht="35.450000000000003" customHeight="1">
      <c r="A696" s="11" t="s">
        <v>5305</v>
      </c>
      <c r="B696" s="11" t="s">
        <v>1277</v>
      </c>
      <c r="C696" s="11" t="s">
        <v>2467</v>
      </c>
      <c r="D696" s="11" t="str">
        <f t="shared" si="10"/>
        <v>16-1364 TC Vibrant Orange</v>
      </c>
      <c r="E696" s="11" t="s">
        <v>632</v>
      </c>
      <c r="F696" s="11">
        <v>255</v>
      </c>
      <c r="G696" s="11">
        <v>116</v>
      </c>
      <c r="H696" s="2426">
        <v>32</v>
      </c>
      <c r="I696" s="2559"/>
      <c r="J696" s="5960" t="s">
        <v>11298</v>
      </c>
    </row>
    <row r="697" spans="1:10" ht="35.450000000000003" customHeight="1">
      <c r="A697" s="11" t="s">
        <v>5302</v>
      </c>
      <c r="B697" s="11" t="s">
        <v>1274</v>
      </c>
      <c r="C697" s="11" t="s">
        <v>2468</v>
      </c>
      <c r="D697" s="11" t="str">
        <f t="shared" si="10"/>
        <v>16-1360 TC Nectarine</v>
      </c>
      <c r="E697" s="11" t="s">
        <v>632</v>
      </c>
      <c r="F697" s="11">
        <v>255</v>
      </c>
      <c r="G697" s="11">
        <v>134</v>
      </c>
      <c r="H697" s="2426">
        <v>86</v>
      </c>
      <c r="I697" s="2555"/>
      <c r="J697" s="5961" t="s">
        <v>11299</v>
      </c>
    </row>
    <row r="698" spans="1:10" ht="35.450000000000003" customHeight="1">
      <c r="A698" s="11" t="s">
        <v>5296</v>
      </c>
      <c r="B698" s="11" t="s">
        <v>1275</v>
      </c>
      <c r="C698" s="11" t="s">
        <v>2469</v>
      </c>
      <c r="D698" s="11" t="str">
        <f t="shared" si="10"/>
        <v>16-1349 TC Coral Rose</v>
      </c>
      <c r="E698" s="11" t="s">
        <v>632</v>
      </c>
      <c r="F698" s="11">
        <v>243</v>
      </c>
      <c r="G698" s="11">
        <v>119</v>
      </c>
      <c r="H698" s="2426">
        <v>77</v>
      </c>
      <c r="I698" s="2675"/>
      <c r="J698" s="5962" t="s">
        <v>11300</v>
      </c>
    </row>
    <row r="699" spans="1:10" ht="35.450000000000003" customHeight="1">
      <c r="A699" s="11" t="s">
        <v>5303</v>
      </c>
      <c r="B699" s="11" t="s">
        <v>1273</v>
      </c>
      <c r="C699" s="11" t="s">
        <v>2470</v>
      </c>
      <c r="D699" s="11" t="str">
        <f t="shared" si="10"/>
        <v>16-1361 TC Carrot</v>
      </c>
      <c r="E699" s="11" t="s">
        <v>632</v>
      </c>
      <c r="F699" s="11">
        <v>253</v>
      </c>
      <c r="G699" s="11">
        <v>111</v>
      </c>
      <c r="H699" s="2426">
        <v>59</v>
      </c>
      <c r="I699" s="2573"/>
      <c r="J699" s="5963" t="s">
        <v>11301</v>
      </c>
    </row>
    <row r="700" spans="1:10" ht="35.450000000000003" customHeight="1">
      <c r="A700" s="11" t="s">
        <v>5328</v>
      </c>
      <c r="B700" s="11" t="s">
        <v>1271</v>
      </c>
      <c r="C700" s="11" t="s">
        <v>2471</v>
      </c>
      <c r="D700" s="11" t="str">
        <f t="shared" si="10"/>
        <v>16-1452 TC Firecracker</v>
      </c>
      <c r="E700" s="11" t="s">
        <v>632</v>
      </c>
      <c r="F700" s="11">
        <v>243</v>
      </c>
      <c r="G700" s="11">
        <v>105</v>
      </c>
      <c r="H700" s="2426">
        <v>68</v>
      </c>
      <c r="I700" s="2676"/>
      <c r="J700" s="5964" t="s">
        <v>11302</v>
      </c>
    </row>
    <row r="701" spans="1:10" ht="35.450000000000003" customHeight="1">
      <c r="A701" s="11" t="s">
        <v>5739</v>
      </c>
      <c r="B701" s="11" t="s">
        <v>7869</v>
      </c>
      <c r="C701" s="11" t="s">
        <v>2472</v>
      </c>
      <c r="D701" s="11" t="str">
        <f t="shared" si="10"/>
        <v>17-1464 TC Red Orange</v>
      </c>
      <c r="E701" s="11" t="s">
        <v>632</v>
      </c>
      <c r="F701" s="11">
        <v>240</v>
      </c>
      <c r="G701" s="11">
        <v>86</v>
      </c>
      <c r="H701" s="2426">
        <v>39</v>
      </c>
      <c r="I701" s="2710"/>
      <c r="J701" s="5965" t="s">
        <v>11303</v>
      </c>
    </row>
    <row r="702" spans="1:10" ht="35.450000000000003" customHeight="1">
      <c r="A702" s="11" t="s">
        <v>5304</v>
      </c>
      <c r="B702" s="11" t="s">
        <v>1272</v>
      </c>
      <c r="C702" s="11" t="s">
        <v>2473</v>
      </c>
      <c r="D702" s="11" t="str">
        <f t="shared" si="10"/>
        <v>16-1362 TC Vermillion Orange</v>
      </c>
      <c r="E702" s="11" t="s">
        <v>632</v>
      </c>
      <c r="F702" s="11">
        <v>249</v>
      </c>
      <c r="G702" s="11">
        <v>99</v>
      </c>
      <c r="H702" s="2426">
        <v>59</v>
      </c>
      <c r="I702" s="2606"/>
      <c r="J702" s="5966" t="s">
        <v>11304</v>
      </c>
    </row>
    <row r="703" spans="1:10" ht="35.450000000000003" customHeight="1">
      <c r="A703" s="11" t="s">
        <v>5738</v>
      </c>
      <c r="B703" s="11" t="s">
        <v>1270</v>
      </c>
      <c r="C703" s="11" t="s">
        <v>2474</v>
      </c>
      <c r="D703" s="11" t="str">
        <f t="shared" si="10"/>
        <v>17-1462 TC Flame</v>
      </c>
      <c r="E703" s="11" t="s">
        <v>632</v>
      </c>
      <c r="F703" s="11">
        <v>242</v>
      </c>
      <c r="G703" s="11">
        <v>85</v>
      </c>
      <c r="H703" s="2426">
        <v>44</v>
      </c>
      <c r="I703" s="2692"/>
      <c r="J703" s="5967" t="s">
        <v>11305</v>
      </c>
    </row>
    <row r="704" spans="1:10" ht="35.450000000000003" customHeight="1">
      <c r="A704" s="11" t="s">
        <v>7048</v>
      </c>
      <c r="B704" s="11" t="s">
        <v>9445</v>
      </c>
      <c r="C704" s="11" t="s">
        <v>2475</v>
      </c>
      <c r="D704" s="11" t="str">
        <f t="shared" si="10"/>
        <v>17-1461 TC Orangeade</v>
      </c>
      <c r="E704" s="11" t="s">
        <v>632</v>
      </c>
      <c r="F704" s="11">
        <v>226</v>
      </c>
      <c r="G704" s="11">
        <v>85</v>
      </c>
      <c r="H704" s="2426">
        <v>44</v>
      </c>
      <c r="I704" s="2840"/>
      <c r="J704" s="5968" t="s">
        <v>11306</v>
      </c>
    </row>
    <row r="705" spans="1:10" ht="35.450000000000003" customHeight="1">
      <c r="A705" s="11" t="s">
        <v>7049</v>
      </c>
      <c r="B705" s="11" t="s">
        <v>9447</v>
      </c>
      <c r="C705" s="11" t="s">
        <v>2476</v>
      </c>
      <c r="D705" s="11" t="str">
        <f t="shared" si="10"/>
        <v>17-1449 TC Pureed Pumpkin</v>
      </c>
      <c r="E705" s="11" t="s">
        <v>632</v>
      </c>
      <c r="F705" s="11">
        <v>195</v>
      </c>
      <c r="G705" s="11">
        <v>65</v>
      </c>
      <c r="H705" s="2426">
        <v>33</v>
      </c>
      <c r="I705" s="3155"/>
      <c r="J705" s="5969" t="s">
        <v>11307</v>
      </c>
    </row>
    <row r="706" spans="1:10" ht="35.450000000000003" customHeight="1">
      <c r="A706" s="11" t="s">
        <v>4365</v>
      </c>
      <c r="B706" s="11" t="s">
        <v>1264</v>
      </c>
      <c r="C706" s="11" t="s">
        <v>2477</v>
      </c>
      <c r="D706" s="11" t="str">
        <f t="shared" ref="D706:D769" si="11">A706 &amp; " " &amp; B706</f>
        <v>13-1026 TC Creampuff</v>
      </c>
      <c r="E706" s="11" t="s">
        <v>632</v>
      </c>
      <c r="F706" s="11">
        <v>255</v>
      </c>
      <c r="G706" s="11">
        <v>205</v>
      </c>
      <c r="H706" s="2426">
        <v>168</v>
      </c>
      <c r="I706" s="2531"/>
      <c r="J706" s="5970" t="s">
        <v>11308</v>
      </c>
    </row>
    <row r="707" spans="1:10" ht="35.450000000000003" customHeight="1">
      <c r="A707" s="11" t="s">
        <v>4092</v>
      </c>
      <c r="B707" s="11" t="s">
        <v>1269</v>
      </c>
      <c r="C707" s="11" t="s">
        <v>2478</v>
      </c>
      <c r="D707" s="11" t="str">
        <f t="shared" si="11"/>
        <v>12-0917 TC Bleached Apricot</v>
      </c>
      <c r="E707" s="11" t="s">
        <v>632</v>
      </c>
      <c r="F707" s="11">
        <v>252</v>
      </c>
      <c r="G707" s="11">
        <v>202</v>
      </c>
      <c r="H707" s="2426">
        <v>172</v>
      </c>
      <c r="I707" s="2574"/>
      <c r="J707" s="5971" t="s">
        <v>11309</v>
      </c>
    </row>
    <row r="708" spans="1:10" ht="35.450000000000003" customHeight="1">
      <c r="A708" s="11" t="s">
        <v>4353</v>
      </c>
      <c r="B708" s="11" t="s">
        <v>1268</v>
      </c>
      <c r="C708" s="11" t="s">
        <v>2479</v>
      </c>
      <c r="D708" s="11" t="str">
        <f t="shared" si="11"/>
        <v>13-1017 TC Almond Cream</v>
      </c>
      <c r="E708" s="11" t="s">
        <v>632</v>
      </c>
      <c r="F708" s="11">
        <v>244</v>
      </c>
      <c r="G708" s="11">
        <v>194</v>
      </c>
      <c r="H708" s="2426">
        <v>159</v>
      </c>
      <c r="I708" s="2658"/>
      <c r="J708" s="5972" t="s">
        <v>11310</v>
      </c>
    </row>
    <row r="709" spans="1:10" ht="35.450000000000003" customHeight="1">
      <c r="A709" s="11" t="s">
        <v>4355</v>
      </c>
      <c r="B709" s="11" t="s">
        <v>1267</v>
      </c>
      <c r="C709" s="11" t="s">
        <v>2480</v>
      </c>
      <c r="D709" s="11" t="str">
        <f t="shared" si="11"/>
        <v>13-1019 TC Cream Blush</v>
      </c>
      <c r="E709" s="11" t="s">
        <v>632</v>
      </c>
      <c r="F709" s="11">
        <v>248</v>
      </c>
      <c r="G709" s="11">
        <v>193</v>
      </c>
      <c r="H709" s="2426">
        <v>154</v>
      </c>
      <c r="I709" s="2613"/>
      <c r="J709" s="5973" t="s">
        <v>11311</v>
      </c>
    </row>
    <row r="710" spans="1:10" ht="35.450000000000003" customHeight="1">
      <c r="A710" s="11" t="s">
        <v>4361</v>
      </c>
      <c r="B710" s="11" t="s">
        <v>1266</v>
      </c>
      <c r="C710" s="11" t="s">
        <v>2481</v>
      </c>
      <c r="D710" s="11" t="str">
        <f t="shared" si="11"/>
        <v>13-1022 TC Caramel Cream</v>
      </c>
      <c r="E710" s="11" t="s">
        <v>632</v>
      </c>
      <c r="F710" s="11">
        <v>244</v>
      </c>
      <c r="G710" s="11">
        <v>186</v>
      </c>
      <c r="H710" s="2426">
        <v>148</v>
      </c>
      <c r="I710" s="2660"/>
      <c r="J710" s="5974" t="s">
        <v>11312</v>
      </c>
    </row>
    <row r="711" spans="1:10" ht="35.450000000000003" customHeight="1">
      <c r="A711" s="11" t="s">
        <v>4362</v>
      </c>
      <c r="B711" s="11" t="s">
        <v>1265</v>
      </c>
      <c r="C711" s="11" t="s">
        <v>2482</v>
      </c>
      <c r="D711" s="11" t="str">
        <f t="shared" si="11"/>
        <v>13-1023 TC Peach Fuzz</v>
      </c>
      <c r="E711" s="11" t="s">
        <v>632</v>
      </c>
      <c r="F711" s="11">
        <v>255</v>
      </c>
      <c r="G711" s="11">
        <v>190</v>
      </c>
      <c r="H711" s="2426">
        <v>152</v>
      </c>
      <c r="I711" s="2537"/>
      <c r="J711" s="5975" t="s">
        <v>11313</v>
      </c>
    </row>
    <row r="712" spans="1:10" ht="35.450000000000003" customHeight="1">
      <c r="A712" s="11" t="s">
        <v>4636</v>
      </c>
      <c r="B712" s="11" t="s">
        <v>1263</v>
      </c>
      <c r="C712" s="11" t="s">
        <v>2483</v>
      </c>
      <c r="D712" s="11" t="str">
        <f t="shared" si="11"/>
        <v>14-1225 TC Beach Sand</v>
      </c>
      <c r="E712" s="11" t="s">
        <v>632</v>
      </c>
      <c r="F712" s="11">
        <v>251</v>
      </c>
      <c r="G712" s="11">
        <v>185</v>
      </c>
      <c r="H712" s="2426">
        <v>149</v>
      </c>
      <c r="I712" s="2585"/>
      <c r="J712" s="5976" t="s">
        <v>11314</v>
      </c>
    </row>
    <row r="713" spans="1:10" ht="35.450000000000003" customHeight="1">
      <c r="A713" s="11" t="s">
        <v>4358</v>
      </c>
      <c r="B713" s="11" t="s">
        <v>7880</v>
      </c>
      <c r="C713" s="11" t="s">
        <v>2484</v>
      </c>
      <c r="D713" s="11" t="str">
        <f t="shared" si="11"/>
        <v>13-1021 TC Prairie Sunset</v>
      </c>
      <c r="E713" s="11" t="s">
        <v>632</v>
      </c>
      <c r="F713" s="11">
        <v>255</v>
      </c>
      <c r="G713" s="11">
        <v>187</v>
      </c>
      <c r="H713" s="2426">
        <v>158</v>
      </c>
      <c r="I713" s="2538"/>
      <c r="J713" s="5977" t="s">
        <v>11315</v>
      </c>
    </row>
    <row r="714" spans="1:10" ht="35.450000000000003" customHeight="1">
      <c r="A714" s="11" t="s">
        <v>4635</v>
      </c>
      <c r="B714" s="11" t="s">
        <v>1262</v>
      </c>
      <c r="C714" s="11" t="s">
        <v>2485</v>
      </c>
      <c r="D714" s="11" t="str">
        <f t="shared" si="11"/>
        <v>14-1224 TC Coral Sands</v>
      </c>
      <c r="E714" s="11" t="s">
        <v>632</v>
      </c>
      <c r="F714" s="11">
        <v>237</v>
      </c>
      <c r="G714" s="11">
        <v>170</v>
      </c>
      <c r="H714" s="2426">
        <v>134</v>
      </c>
      <c r="I714" s="2745"/>
      <c r="J714" s="5978" t="s">
        <v>11316</v>
      </c>
    </row>
    <row r="715" spans="1:10" ht="35.450000000000003" customHeight="1">
      <c r="A715" s="11" t="s">
        <v>4949</v>
      </c>
      <c r="B715" s="11" t="s">
        <v>1260</v>
      </c>
      <c r="C715" s="11" t="s">
        <v>2486</v>
      </c>
      <c r="D715" s="11" t="str">
        <f t="shared" si="11"/>
        <v>15-1333 TC Canyon Sunset</v>
      </c>
      <c r="E715" s="11" t="s">
        <v>632</v>
      </c>
      <c r="F715" s="11">
        <v>225</v>
      </c>
      <c r="G715" s="11">
        <v>146</v>
      </c>
      <c r="H715" s="2426">
        <v>122</v>
      </c>
      <c r="I715" s="2848"/>
      <c r="J715" s="5979" t="s">
        <v>11317</v>
      </c>
    </row>
    <row r="716" spans="1:10" ht="35.450000000000003" customHeight="1">
      <c r="A716" s="11" t="s">
        <v>5289</v>
      </c>
      <c r="B716" s="11" t="s">
        <v>1259</v>
      </c>
      <c r="C716" s="11" t="s">
        <v>2487</v>
      </c>
      <c r="D716" s="11" t="str">
        <f t="shared" si="11"/>
        <v>16-1340 TC Brandied Melon</v>
      </c>
      <c r="E716" s="11" t="s">
        <v>632</v>
      </c>
      <c r="F716" s="11">
        <v>206</v>
      </c>
      <c r="G716" s="11">
        <v>123</v>
      </c>
      <c r="H716" s="2426">
        <v>91</v>
      </c>
      <c r="I716" s="3043"/>
      <c r="J716" s="5980" t="s">
        <v>11318</v>
      </c>
    </row>
    <row r="717" spans="1:10" ht="35.450000000000003" customHeight="1">
      <c r="A717" s="11" t="s">
        <v>5316</v>
      </c>
      <c r="B717" s="11" t="s">
        <v>1258</v>
      </c>
      <c r="C717" s="11" t="s">
        <v>2488</v>
      </c>
      <c r="D717" s="11" t="str">
        <f t="shared" si="11"/>
        <v>16-1435 TC Carnelian</v>
      </c>
      <c r="E717" s="11" t="s">
        <v>632</v>
      </c>
      <c r="F717" s="11">
        <v>206</v>
      </c>
      <c r="G717" s="11">
        <v>120</v>
      </c>
      <c r="H717" s="2426">
        <v>93</v>
      </c>
      <c r="I717" s="3044"/>
      <c r="J717" s="5981" t="s">
        <v>11319</v>
      </c>
    </row>
    <row r="718" spans="1:10" ht="35.450000000000003" customHeight="1">
      <c r="A718" s="11" t="s">
        <v>4637</v>
      </c>
      <c r="B718" s="11" t="s">
        <v>1256</v>
      </c>
      <c r="C718" s="11" t="s">
        <v>2489</v>
      </c>
      <c r="D718" s="11" t="str">
        <f t="shared" si="11"/>
        <v>14-1227 TC Peach</v>
      </c>
      <c r="E718" s="11" t="s">
        <v>632</v>
      </c>
      <c r="F718" s="11">
        <v>242</v>
      </c>
      <c r="G718" s="11">
        <v>169</v>
      </c>
      <c r="H718" s="2426">
        <v>135</v>
      </c>
      <c r="I718" s="2690"/>
      <c r="J718" s="5982" t="s">
        <v>11320</v>
      </c>
    </row>
    <row r="719" spans="1:10" ht="35.450000000000003" customHeight="1">
      <c r="A719" s="11" t="s">
        <v>4642</v>
      </c>
      <c r="B719" s="11" t="s">
        <v>1261</v>
      </c>
      <c r="C719" s="11" t="s">
        <v>2490</v>
      </c>
      <c r="D719" s="11" t="str">
        <f t="shared" si="11"/>
        <v>14-1230 TC Apricot Wash</v>
      </c>
      <c r="E719" s="11" t="s">
        <v>632</v>
      </c>
      <c r="F719" s="11">
        <v>251</v>
      </c>
      <c r="G719" s="11">
        <v>172</v>
      </c>
      <c r="H719" s="2426">
        <v>130</v>
      </c>
      <c r="I719" s="2586"/>
      <c r="J719" s="5983" t="s">
        <v>11321</v>
      </c>
    </row>
    <row r="720" spans="1:10" ht="35.450000000000003" customHeight="1">
      <c r="A720" s="11" t="s">
        <v>4948</v>
      </c>
      <c r="B720" s="11" t="s">
        <v>1254</v>
      </c>
      <c r="C720" s="11" t="s">
        <v>2491</v>
      </c>
      <c r="D720" s="11" t="str">
        <f t="shared" si="11"/>
        <v>15-1331 TC Coral Reef</v>
      </c>
      <c r="E720" s="11" t="s">
        <v>632</v>
      </c>
      <c r="F720" s="11">
        <v>250</v>
      </c>
      <c r="G720" s="11">
        <v>161</v>
      </c>
      <c r="H720" s="2426">
        <v>129</v>
      </c>
      <c r="I720" s="2597"/>
      <c r="J720" s="5984" t="s">
        <v>11322</v>
      </c>
    </row>
    <row r="721" spans="1:10" ht="35.450000000000003" customHeight="1">
      <c r="A721" s="11" t="s">
        <v>4950</v>
      </c>
      <c r="B721" s="11" t="s">
        <v>1253</v>
      </c>
      <c r="C721" s="11" t="s">
        <v>2492</v>
      </c>
      <c r="D721" s="11" t="str">
        <f t="shared" si="11"/>
        <v>15-1334 TC Shell Coral</v>
      </c>
      <c r="E721" s="11" t="s">
        <v>632</v>
      </c>
      <c r="F721" s="11">
        <v>234</v>
      </c>
      <c r="G721" s="11">
        <v>149</v>
      </c>
      <c r="H721" s="2426">
        <v>117</v>
      </c>
      <c r="I721" s="2767"/>
      <c r="J721" s="5985" t="s">
        <v>11323</v>
      </c>
    </row>
    <row r="722" spans="1:10" ht="35.450000000000003" customHeight="1">
      <c r="A722" s="11" t="s">
        <v>4951</v>
      </c>
      <c r="B722" s="11" t="s">
        <v>1252</v>
      </c>
      <c r="C722" s="11" t="s">
        <v>2493</v>
      </c>
      <c r="D722" s="11" t="str">
        <f t="shared" si="11"/>
        <v>15-1340 TC Cadmium Orange</v>
      </c>
      <c r="E722" s="11" t="s">
        <v>632</v>
      </c>
      <c r="F722" s="11">
        <v>249</v>
      </c>
      <c r="G722" s="11">
        <v>148</v>
      </c>
      <c r="H722" s="2426">
        <v>113</v>
      </c>
      <c r="I722" s="2604"/>
      <c r="J722" s="5986" t="s">
        <v>11324</v>
      </c>
    </row>
    <row r="723" spans="1:10" ht="35.450000000000003" customHeight="1">
      <c r="A723" s="11" t="s">
        <v>4928</v>
      </c>
      <c r="B723" s="11" t="s">
        <v>1255</v>
      </c>
      <c r="C723" s="11" t="s">
        <v>2494</v>
      </c>
      <c r="D723" s="11" t="str">
        <f t="shared" si="11"/>
        <v>15-1239 TC Canteloupe</v>
      </c>
      <c r="E723" s="11" t="s">
        <v>632</v>
      </c>
      <c r="F723" s="11">
        <v>255</v>
      </c>
      <c r="G723" s="11">
        <v>161</v>
      </c>
      <c r="H723" s="2426">
        <v>119</v>
      </c>
      <c r="I723" s="2548"/>
      <c r="J723" s="5987" t="s">
        <v>11325</v>
      </c>
    </row>
    <row r="724" spans="1:10" ht="35.450000000000003" customHeight="1">
      <c r="A724" s="11" t="s">
        <v>5321</v>
      </c>
      <c r="B724" s="11" t="s">
        <v>1250</v>
      </c>
      <c r="C724" s="11" t="s">
        <v>2495</v>
      </c>
      <c r="D724" s="11" t="str">
        <f t="shared" si="11"/>
        <v>16-1442 TC Melon</v>
      </c>
      <c r="E724" s="11" t="s">
        <v>632</v>
      </c>
      <c r="F724" s="11">
        <v>254</v>
      </c>
      <c r="G724" s="11">
        <v>136</v>
      </c>
      <c r="H724" s="2426">
        <v>99</v>
      </c>
      <c r="I724" s="2566"/>
      <c r="J724" s="5988" t="s">
        <v>11326</v>
      </c>
    </row>
    <row r="725" spans="1:10" ht="35.450000000000003" customHeight="1">
      <c r="A725" s="11" t="s">
        <v>5293</v>
      </c>
      <c r="B725" s="11" t="s">
        <v>1251</v>
      </c>
      <c r="C725" s="11" t="s">
        <v>2496</v>
      </c>
      <c r="D725" s="11" t="str">
        <f t="shared" si="11"/>
        <v>16-1344 TC Dusty Orange</v>
      </c>
      <c r="E725" s="11" t="s">
        <v>632</v>
      </c>
      <c r="F725" s="11">
        <v>226</v>
      </c>
      <c r="G725" s="11">
        <v>122</v>
      </c>
      <c r="H725" s="2426">
        <v>83</v>
      </c>
      <c r="I725" s="2431"/>
      <c r="J725" s="5989" t="s">
        <v>10520</v>
      </c>
    </row>
    <row r="726" spans="1:10" ht="35.450000000000003" customHeight="1">
      <c r="A726" s="11" t="s">
        <v>5320</v>
      </c>
      <c r="B726" s="11" t="s">
        <v>4</v>
      </c>
      <c r="C726" s="11" t="s">
        <v>2497</v>
      </c>
      <c r="D726" s="11" t="str">
        <f t="shared" si="11"/>
        <v>16-1441 TC Arabesque</v>
      </c>
      <c r="E726" s="11" t="s">
        <v>632</v>
      </c>
      <c r="F726" s="11">
        <v>209</v>
      </c>
      <c r="G726" s="11">
        <v>111</v>
      </c>
      <c r="H726" s="2426">
        <v>82</v>
      </c>
      <c r="I726" s="3012"/>
      <c r="J726" s="5990" t="s">
        <v>11327</v>
      </c>
    </row>
    <row r="727" spans="1:10" ht="35.450000000000003" customHeight="1">
      <c r="A727" s="11" t="s">
        <v>5318</v>
      </c>
      <c r="B727" s="11" t="s">
        <v>1249</v>
      </c>
      <c r="C727" s="11" t="s">
        <v>2498</v>
      </c>
      <c r="D727" s="11" t="str">
        <f t="shared" si="11"/>
        <v>16-1440 TC Langoustino</v>
      </c>
      <c r="E727" s="11" t="s">
        <v>632</v>
      </c>
      <c r="F727" s="11">
        <v>202</v>
      </c>
      <c r="G727" s="11">
        <v>108</v>
      </c>
      <c r="H727" s="2426">
        <v>86</v>
      </c>
      <c r="I727" s="3084"/>
      <c r="J727" s="5991" t="s">
        <v>11328</v>
      </c>
    </row>
    <row r="728" spans="1:10" ht="35.450000000000003" customHeight="1">
      <c r="A728" s="11" t="s">
        <v>5734</v>
      </c>
      <c r="B728" s="11" t="s">
        <v>1247</v>
      </c>
      <c r="C728" s="11" t="s">
        <v>2499</v>
      </c>
      <c r="D728" s="11" t="str">
        <f t="shared" si="11"/>
        <v>17-1444 TC Ginger</v>
      </c>
      <c r="E728" s="11" t="s">
        <v>632</v>
      </c>
      <c r="F728" s="11">
        <v>201</v>
      </c>
      <c r="G728" s="11">
        <v>101</v>
      </c>
      <c r="H728" s="2426">
        <v>81</v>
      </c>
      <c r="I728" s="3093"/>
      <c r="J728" s="5992" t="s">
        <v>11329</v>
      </c>
    </row>
    <row r="729" spans="1:10" ht="35.450000000000003" customHeight="1">
      <c r="A729" s="11" t="s">
        <v>5324</v>
      </c>
      <c r="B729" s="11" t="s">
        <v>1248</v>
      </c>
      <c r="C729" s="11" t="s">
        <v>2500</v>
      </c>
      <c r="D729" s="11" t="str">
        <f t="shared" si="11"/>
        <v>16-1450 TC Flamingo</v>
      </c>
      <c r="E729" s="11" t="s">
        <v>632</v>
      </c>
      <c r="F729" s="11">
        <v>223</v>
      </c>
      <c r="G729" s="11">
        <v>114</v>
      </c>
      <c r="H729" s="2426">
        <v>83</v>
      </c>
      <c r="I729" s="2870"/>
      <c r="J729" s="5993" t="s">
        <v>11330</v>
      </c>
    </row>
    <row r="730" spans="1:10" ht="35.450000000000003" customHeight="1">
      <c r="A730" s="11" t="s">
        <v>6192</v>
      </c>
      <c r="B730" s="11" t="s">
        <v>1245</v>
      </c>
      <c r="C730" s="11" t="s">
        <v>2501</v>
      </c>
      <c r="D730" s="11" t="str">
        <f t="shared" si="11"/>
        <v>18-1447 TC Orange Rust</v>
      </c>
      <c r="E730" s="11" t="s">
        <v>632</v>
      </c>
      <c r="F730" s="11">
        <v>194</v>
      </c>
      <c r="G730" s="11">
        <v>90</v>
      </c>
      <c r="H730" s="2426">
        <v>60</v>
      </c>
      <c r="I730" s="3163"/>
      <c r="J730" s="5994" t="s">
        <v>11331</v>
      </c>
    </row>
    <row r="731" spans="1:10" ht="35.450000000000003" customHeight="1">
      <c r="A731" s="11" t="s">
        <v>7050</v>
      </c>
      <c r="B731" s="11" t="s">
        <v>9453</v>
      </c>
      <c r="C731" s="11" t="s">
        <v>2502</v>
      </c>
      <c r="D731" s="11" t="str">
        <f t="shared" si="11"/>
        <v>17-1452 TC Koi</v>
      </c>
      <c r="E731" s="11" t="s">
        <v>632</v>
      </c>
      <c r="F731" s="11">
        <v>209</v>
      </c>
      <c r="G731" s="11">
        <v>88</v>
      </c>
      <c r="H731" s="2426">
        <v>55</v>
      </c>
      <c r="I731" s="3014"/>
      <c r="J731" s="5995" t="s">
        <v>11332</v>
      </c>
    </row>
    <row r="732" spans="1:10" ht="35.450000000000003" customHeight="1">
      <c r="A732" s="11" t="s">
        <v>6164</v>
      </c>
      <c r="B732" s="11" t="s">
        <v>1246</v>
      </c>
      <c r="C732" s="11" t="s">
        <v>2503</v>
      </c>
      <c r="D732" s="11" t="str">
        <f t="shared" si="11"/>
        <v>18-1354 TC Burnt Ochre</v>
      </c>
      <c r="E732" s="11" t="s">
        <v>632</v>
      </c>
      <c r="F732" s="11">
        <v>187</v>
      </c>
      <c r="G732" s="11">
        <v>79</v>
      </c>
      <c r="H732" s="2426">
        <v>53</v>
      </c>
      <c r="I732" s="3239"/>
      <c r="J732" s="5996" t="s">
        <v>11333</v>
      </c>
    </row>
    <row r="733" spans="1:10" ht="35.450000000000003" customHeight="1">
      <c r="A733" s="11" t="s">
        <v>7051</v>
      </c>
      <c r="B733" s="11" t="s">
        <v>9441</v>
      </c>
      <c r="C733" s="11" t="s">
        <v>2504</v>
      </c>
      <c r="D733" s="11" t="str">
        <f t="shared" si="11"/>
        <v>18-1355 TC Rooibos Tea</v>
      </c>
      <c r="E733" s="11" t="s">
        <v>632</v>
      </c>
      <c r="F733" s="11">
        <v>162</v>
      </c>
      <c r="G733" s="11">
        <v>60</v>
      </c>
      <c r="H733" s="2426">
        <v>38</v>
      </c>
      <c r="I733" s="3487"/>
      <c r="J733" s="5997" t="s">
        <v>11334</v>
      </c>
    </row>
    <row r="734" spans="1:10" ht="35.450000000000003" customHeight="1">
      <c r="A734" s="11" t="s">
        <v>6193</v>
      </c>
      <c r="B734" s="11" t="s">
        <v>1244</v>
      </c>
      <c r="C734" s="11" t="s">
        <v>2505</v>
      </c>
      <c r="D734" s="11" t="str">
        <f t="shared" si="11"/>
        <v>18-1448 TC Chili</v>
      </c>
      <c r="E734" s="11" t="s">
        <v>632</v>
      </c>
      <c r="F734" s="11">
        <v>190</v>
      </c>
      <c r="G734" s="11">
        <v>81</v>
      </c>
      <c r="H734" s="2426">
        <v>65</v>
      </c>
      <c r="I734" s="3206"/>
      <c r="J734" s="5998" t="s">
        <v>11335</v>
      </c>
    </row>
    <row r="735" spans="1:10" ht="35.450000000000003" customHeight="1">
      <c r="A735" s="11" t="s">
        <v>6202</v>
      </c>
      <c r="B735" s="11" t="s">
        <v>1240</v>
      </c>
      <c r="C735" s="11" t="s">
        <v>2506</v>
      </c>
      <c r="D735" s="11" t="str">
        <f t="shared" si="11"/>
        <v>18-1535 TC Ginger Spice</v>
      </c>
      <c r="E735" s="11" t="s">
        <v>632</v>
      </c>
      <c r="F735" s="11">
        <v>182</v>
      </c>
      <c r="G735" s="11">
        <v>93</v>
      </c>
      <c r="H735" s="2426">
        <v>75</v>
      </c>
      <c r="I735" s="3291"/>
      <c r="J735" s="5999" t="s">
        <v>11336</v>
      </c>
    </row>
    <row r="736" spans="1:10" ht="35.450000000000003" customHeight="1">
      <c r="A736" s="11" t="s">
        <v>6197</v>
      </c>
      <c r="B736" s="11" t="s">
        <v>1241</v>
      </c>
      <c r="C736" s="11" t="s">
        <v>2507</v>
      </c>
      <c r="D736" s="11" t="str">
        <f t="shared" si="11"/>
        <v>18-1451 TC Autumn Glaze</v>
      </c>
      <c r="E736" s="11" t="s">
        <v>632</v>
      </c>
      <c r="F736" s="11">
        <v>179</v>
      </c>
      <c r="G736" s="11">
        <v>87</v>
      </c>
      <c r="H736" s="2426">
        <v>63</v>
      </c>
      <c r="I736" s="3326"/>
      <c r="J736" s="6000" t="s">
        <v>11337</v>
      </c>
    </row>
    <row r="737" spans="1:10" ht="35.450000000000003" customHeight="1">
      <c r="A737" s="11" t="s">
        <v>5735</v>
      </c>
      <c r="B737" s="11" t="s">
        <v>1257</v>
      </c>
      <c r="C737" s="11" t="s">
        <v>2508</v>
      </c>
      <c r="D737" s="11" t="str">
        <f t="shared" si="11"/>
        <v>17-1446 TC Mango</v>
      </c>
      <c r="E737" s="11" t="s">
        <v>632</v>
      </c>
      <c r="F737" s="11">
        <v>183</v>
      </c>
      <c r="G737" s="11">
        <v>94</v>
      </c>
      <c r="H737" s="2426">
        <v>65</v>
      </c>
      <c r="I737" s="3284"/>
      <c r="J737" s="6001" t="s">
        <v>11338</v>
      </c>
    </row>
    <row r="738" spans="1:10" ht="35.450000000000003" customHeight="1">
      <c r="A738" s="11" t="s">
        <v>6160</v>
      </c>
      <c r="B738" s="11" t="s">
        <v>1243</v>
      </c>
      <c r="C738" s="11" t="s">
        <v>2509</v>
      </c>
      <c r="D738" s="11" t="str">
        <f t="shared" si="11"/>
        <v>18-1343 TC Auburn</v>
      </c>
      <c r="E738" s="11" t="s">
        <v>632</v>
      </c>
      <c r="F738" s="11">
        <v>161</v>
      </c>
      <c r="G738" s="11">
        <v>88</v>
      </c>
      <c r="H738" s="2426">
        <v>67</v>
      </c>
      <c r="I738" s="3499"/>
      <c r="J738" s="6002" t="s">
        <v>11339</v>
      </c>
    </row>
    <row r="739" spans="1:10" ht="35.450000000000003" customHeight="1">
      <c r="A739" s="11" t="s">
        <v>6623</v>
      </c>
      <c r="B739" s="11" t="s">
        <v>1237</v>
      </c>
      <c r="C739" s="11" t="s">
        <v>2510</v>
      </c>
      <c r="D739" s="11" t="str">
        <f t="shared" si="11"/>
        <v>19-1250 TC Picante</v>
      </c>
      <c r="E739" s="11" t="s">
        <v>632</v>
      </c>
      <c r="F739" s="11">
        <v>141</v>
      </c>
      <c r="G739" s="11">
        <v>63</v>
      </c>
      <c r="H739" s="2426">
        <v>45</v>
      </c>
      <c r="I739" s="3675"/>
      <c r="J739" s="6003" t="s">
        <v>11340</v>
      </c>
    </row>
    <row r="740" spans="1:10" ht="35.450000000000003" customHeight="1">
      <c r="A740" s="11" t="s">
        <v>6190</v>
      </c>
      <c r="B740" s="11" t="s">
        <v>1242</v>
      </c>
      <c r="C740" s="11" t="s">
        <v>2511</v>
      </c>
      <c r="D740" s="11" t="str">
        <f t="shared" si="11"/>
        <v>18-1444 TC Tandori Spice</v>
      </c>
      <c r="E740" s="11" t="s">
        <v>632</v>
      </c>
      <c r="F740" s="11">
        <v>159</v>
      </c>
      <c r="G740" s="11">
        <v>68</v>
      </c>
      <c r="H740" s="2426">
        <v>64</v>
      </c>
      <c r="I740" s="3525"/>
      <c r="J740" s="6004" t="s">
        <v>11341</v>
      </c>
    </row>
    <row r="741" spans="1:10" ht="35.450000000000003" customHeight="1">
      <c r="A741" s="11" t="s">
        <v>6205</v>
      </c>
      <c r="B741" s="11" t="s">
        <v>1239</v>
      </c>
      <c r="C741" s="11" t="s">
        <v>2512</v>
      </c>
      <c r="D741" s="11" t="str">
        <f t="shared" si="11"/>
        <v>18-1540 TC Cinnabar</v>
      </c>
      <c r="E741" s="11" t="s">
        <v>632</v>
      </c>
      <c r="F741" s="11">
        <v>156</v>
      </c>
      <c r="G741" s="11">
        <v>69</v>
      </c>
      <c r="H741" s="2426">
        <v>59</v>
      </c>
      <c r="I741" s="3548"/>
      <c r="J741" s="6005" t="s">
        <v>11342</v>
      </c>
    </row>
    <row r="742" spans="1:10" ht="35.450000000000003" customHeight="1">
      <c r="A742" s="11" t="s">
        <v>6206</v>
      </c>
      <c r="B742" s="11" t="s">
        <v>1238</v>
      </c>
      <c r="C742" s="11" t="s">
        <v>2513</v>
      </c>
      <c r="D742" s="11" t="str">
        <f t="shared" si="11"/>
        <v>18-1547 TC Bossa Nova</v>
      </c>
      <c r="E742" s="11" t="s">
        <v>632</v>
      </c>
      <c r="F742" s="11">
        <v>151</v>
      </c>
      <c r="G742" s="11">
        <v>58</v>
      </c>
      <c r="H742" s="2426">
        <v>54</v>
      </c>
      <c r="I742" s="3600"/>
      <c r="J742" s="6006" t="s">
        <v>11343</v>
      </c>
    </row>
    <row r="743" spans="1:10" ht="35.450000000000003" customHeight="1">
      <c r="A743" s="11" t="s">
        <v>4377</v>
      </c>
      <c r="B743" s="11" t="s">
        <v>1236</v>
      </c>
      <c r="C743" s="11" t="s">
        <v>2514</v>
      </c>
      <c r="D743" s="11" t="str">
        <f t="shared" si="11"/>
        <v>13-1318 TC Tropical Peach</v>
      </c>
      <c r="E743" s="11" t="s">
        <v>632</v>
      </c>
      <c r="F743" s="11">
        <v>255</v>
      </c>
      <c r="G743" s="11">
        <v>196</v>
      </c>
      <c r="H743" s="2426">
        <v>178</v>
      </c>
      <c r="I743" s="2535"/>
      <c r="J743" s="6007" t="s">
        <v>11344</v>
      </c>
    </row>
    <row r="744" spans="1:10" ht="35.450000000000003" customHeight="1">
      <c r="A744" s="11" t="s">
        <v>4633</v>
      </c>
      <c r="B744" s="11" t="s">
        <v>1235</v>
      </c>
      <c r="C744" s="11" t="s">
        <v>2515</v>
      </c>
      <c r="D744" s="11" t="str">
        <f t="shared" si="11"/>
        <v>14-1219 TC Peach Parfait</v>
      </c>
      <c r="E744" s="11" t="s">
        <v>632</v>
      </c>
      <c r="F744" s="11">
        <v>248</v>
      </c>
      <c r="G744" s="11">
        <v>191</v>
      </c>
      <c r="H744" s="2426">
        <v>168</v>
      </c>
      <c r="I744" s="2614"/>
      <c r="J744" s="6008" t="s">
        <v>11345</v>
      </c>
    </row>
    <row r="745" spans="1:10" ht="35.450000000000003" customHeight="1">
      <c r="A745" s="11" t="s">
        <v>4656</v>
      </c>
      <c r="B745" s="11" t="s">
        <v>1233</v>
      </c>
      <c r="C745" s="11" t="s">
        <v>2516</v>
      </c>
      <c r="D745" s="11" t="str">
        <f t="shared" si="11"/>
        <v>14-1318 TC Coral Pink</v>
      </c>
      <c r="E745" s="11" t="s">
        <v>632</v>
      </c>
      <c r="F745" s="11">
        <v>232</v>
      </c>
      <c r="G745" s="11">
        <v>167</v>
      </c>
      <c r="H745" s="2426">
        <v>152</v>
      </c>
      <c r="I745" s="2782"/>
      <c r="J745" s="6009" t="s">
        <v>11346</v>
      </c>
    </row>
    <row r="746" spans="1:10" ht="35.450000000000003" customHeight="1">
      <c r="A746" s="11" t="s">
        <v>4655</v>
      </c>
      <c r="B746" s="11" t="s">
        <v>1234</v>
      </c>
      <c r="C746" s="11" t="s">
        <v>2517</v>
      </c>
      <c r="D746" s="11" t="str">
        <f t="shared" si="11"/>
        <v>14-1316 TC Dusty Pink</v>
      </c>
      <c r="E746" s="11" t="s">
        <v>632</v>
      </c>
      <c r="F746" s="11">
        <v>222</v>
      </c>
      <c r="G746" s="11">
        <v>170</v>
      </c>
      <c r="H746" s="2426">
        <v>155</v>
      </c>
      <c r="I746" s="2428"/>
      <c r="J746" s="6010" t="s">
        <v>10518</v>
      </c>
    </row>
    <row r="747" spans="1:10" ht="35.450000000000003" customHeight="1">
      <c r="A747" s="11" t="s">
        <v>5280</v>
      </c>
      <c r="B747" s="11" t="s">
        <v>1231</v>
      </c>
      <c r="C747" s="11" t="s">
        <v>2518</v>
      </c>
      <c r="D747" s="11" t="str">
        <f t="shared" si="11"/>
        <v>16-1330 TC Muted Clay</v>
      </c>
      <c r="E747" s="11" t="s">
        <v>632</v>
      </c>
      <c r="F747" s="11">
        <v>210</v>
      </c>
      <c r="G747" s="11">
        <v>147</v>
      </c>
      <c r="H747" s="2426">
        <v>128</v>
      </c>
      <c r="I747" s="2427"/>
      <c r="J747" s="6011" t="s">
        <v>10517</v>
      </c>
    </row>
    <row r="748" spans="1:10" ht="35.450000000000003" customHeight="1">
      <c r="A748" s="11" t="s">
        <v>4962</v>
      </c>
      <c r="B748" s="11" t="s">
        <v>1232</v>
      </c>
      <c r="C748" s="11" t="s">
        <v>2519</v>
      </c>
      <c r="D748" s="11" t="str">
        <f t="shared" si="11"/>
        <v>15-1523 TC Shrimp</v>
      </c>
      <c r="E748" s="11" t="s">
        <v>632</v>
      </c>
      <c r="F748" s="11">
        <v>226</v>
      </c>
      <c r="G748" s="11">
        <v>154</v>
      </c>
      <c r="H748" s="2426">
        <v>134</v>
      </c>
      <c r="I748" s="2838"/>
      <c r="J748" s="6012" t="s">
        <v>11347</v>
      </c>
    </row>
    <row r="749" spans="1:10" ht="35.450000000000003" customHeight="1">
      <c r="A749" s="11" t="s">
        <v>5720</v>
      </c>
      <c r="B749" s="11" t="s">
        <v>1230</v>
      </c>
      <c r="C749" s="11" t="s">
        <v>2520</v>
      </c>
      <c r="D749" s="11" t="str">
        <f t="shared" si="11"/>
        <v>17-1341 TC Tawny Orange</v>
      </c>
      <c r="E749" s="11" t="s">
        <v>632</v>
      </c>
      <c r="F749" s="11">
        <v>211</v>
      </c>
      <c r="G749" s="11">
        <v>127</v>
      </c>
      <c r="H749" s="2426">
        <v>111</v>
      </c>
      <c r="I749" s="2976"/>
      <c r="J749" s="6013" t="s">
        <v>11348</v>
      </c>
    </row>
    <row r="750" spans="1:10" ht="35.450000000000003" customHeight="1">
      <c r="A750" s="11" t="s">
        <v>5278</v>
      </c>
      <c r="B750" s="11" t="s">
        <v>1229</v>
      </c>
      <c r="C750" s="11" t="s">
        <v>2521</v>
      </c>
      <c r="D750" s="11" t="str">
        <f t="shared" si="11"/>
        <v>16-1329 TC Coral Haze</v>
      </c>
      <c r="E750" s="11" t="s">
        <v>632</v>
      </c>
      <c r="F750" s="11">
        <v>227</v>
      </c>
      <c r="G750" s="11">
        <v>142</v>
      </c>
      <c r="H750" s="2426">
        <v>132</v>
      </c>
      <c r="I750" s="2827"/>
      <c r="J750" s="6014" t="s">
        <v>11349</v>
      </c>
    </row>
    <row r="751" spans="1:10" ht="35.450000000000003" customHeight="1">
      <c r="A751" s="11" t="s">
        <v>5313</v>
      </c>
      <c r="B751" s="11" t="s">
        <v>1228</v>
      </c>
      <c r="C751" s="11" t="s">
        <v>2522</v>
      </c>
      <c r="D751" s="11" t="str">
        <f t="shared" si="11"/>
        <v>16-1431 TC Canyon Clay</v>
      </c>
      <c r="E751" s="11" t="s">
        <v>632</v>
      </c>
      <c r="F751" s="11">
        <v>206</v>
      </c>
      <c r="G751" s="11">
        <v>132</v>
      </c>
      <c r="H751" s="2426">
        <v>119</v>
      </c>
      <c r="I751" s="3042"/>
      <c r="J751" s="6015" t="s">
        <v>11350</v>
      </c>
    </row>
    <row r="752" spans="1:10" ht="35.450000000000003" customHeight="1">
      <c r="A752" s="11" t="s">
        <v>5345</v>
      </c>
      <c r="B752" s="11" t="s">
        <v>7918</v>
      </c>
      <c r="C752" s="11" t="s">
        <v>2523</v>
      </c>
      <c r="D752" s="11" t="str">
        <f t="shared" si="11"/>
        <v>16-1526 TC Terra Cotta</v>
      </c>
      <c r="E752" s="11" t="s">
        <v>632</v>
      </c>
      <c r="F752" s="11">
        <v>211</v>
      </c>
      <c r="G752" s="11">
        <v>131</v>
      </c>
      <c r="H752" s="2426">
        <v>119</v>
      </c>
      <c r="I752" s="2509"/>
      <c r="J752" s="6016" t="s">
        <v>10630</v>
      </c>
    </row>
    <row r="753" spans="1:10" ht="35.450000000000003" customHeight="1">
      <c r="A753" s="11" t="s">
        <v>5757</v>
      </c>
      <c r="B753" s="11" t="s">
        <v>1227</v>
      </c>
      <c r="C753" s="11" t="s">
        <v>2524</v>
      </c>
      <c r="D753" s="11" t="str">
        <f t="shared" si="11"/>
        <v>17-1524 TC Desert Sand</v>
      </c>
      <c r="E753" s="11" t="s">
        <v>632</v>
      </c>
      <c r="F753" s="11">
        <v>189</v>
      </c>
      <c r="G753" s="11">
        <v>123</v>
      </c>
      <c r="H753" s="2426">
        <v>116</v>
      </c>
      <c r="I753" s="3218"/>
      <c r="J753" s="6017" t="s">
        <v>11351</v>
      </c>
    </row>
    <row r="754" spans="1:10" ht="35.450000000000003" customHeight="1">
      <c r="A754" s="11" t="s">
        <v>6182</v>
      </c>
      <c r="B754" s="11" t="s">
        <v>1225</v>
      </c>
      <c r="C754" s="11" t="s">
        <v>2525</v>
      </c>
      <c r="D754" s="11" t="str">
        <f t="shared" si="11"/>
        <v>18-1436 TC Light Mahogany</v>
      </c>
      <c r="E754" s="11" t="s">
        <v>632</v>
      </c>
      <c r="F754" s="11">
        <v>173</v>
      </c>
      <c r="G754" s="11">
        <v>109</v>
      </c>
      <c r="H754" s="2426">
        <v>104</v>
      </c>
      <c r="I754" s="3378"/>
      <c r="J754" s="6018" t="s">
        <v>11352</v>
      </c>
    </row>
    <row r="755" spans="1:10" ht="35.450000000000003" customHeight="1">
      <c r="A755" s="11" t="s">
        <v>5758</v>
      </c>
      <c r="B755" s="11" t="s">
        <v>1226</v>
      </c>
      <c r="C755" s="11" t="s">
        <v>2526</v>
      </c>
      <c r="D755" s="11" t="str">
        <f t="shared" si="11"/>
        <v>17-1525 TC Cedar Wood</v>
      </c>
      <c r="E755" s="11" t="s">
        <v>632</v>
      </c>
      <c r="F755" s="11">
        <v>161</v>
      </c>
      <c r="G755" s="11">
        <v>101</v>
      </c>
      <c r="H755" s="2426">
        <v>91</v>
      </c>
      <c r="I755" s="3498"/>
      <c r="J755" s="6019" t="s">
        <v>11353</v>
      </c>
    </row>
    <row r="756" spans="1:10" ht="35.450000000000003" customHeight="1">
      <c r="A756" s="11" t="s">
        <v>6180</v>
      </c>
      <c r="B756" s="11" t="s">
        <v>7923</v>
      </c>
      <c r="C756" s="11" t="s">
        <v>2527</v>
      </c>
      <c r="D756" s="11" t="str">
        <f t="shared" si="11"/>
        <v>18-1435 TC Withered Rose</v>
      </c>
      <c r="E756" s="11" t="s">
        <v>632</v>
      </c>
      <c r="F756" s="11">
        <v>162</v>
      </c>
      <c r="G756" s="11">
        <v>102</v>
      </c>
      <c r="H756" s="2426">
        <v>102</v>
      </c>
      <c r="I756" s="3485"/>
      <c r="J756" s="6020" t="s">
        <v>11354</v>
      </c>
    </row>
    <row r="757" spans="1:10" ht="35.450000000000003" customHeight="1">
      <c r="A757" s="11" t="s">
        <v>5343</v>
      </c>
      <c r="B757" s="11" t="s">
        <v>1224</v>
      </c>
      <c r="C757" s="11" t="s">
        <v>2528</v>
      </c>
      <c r="D757" s="11" t="str">
        <f t="shared" si="11"/>
        <v>16-1522 TC Rose Dawn</v>
      </c>
      <c r="E757" s="11" t="s">
        <v>632</v>
      </c>
      <c r="F757" s="11">
        <v>194</v>
      </c>
      <c r="G757" s="11">
        <v>135</v>
      </c>
      <c r="H757" s="2426">
        <v>123</v>
      </c>
      <c r="I757" s="3162"/>
      <c r="J757" s="6021" t="s">
        <v>11355</v>
      </c>
    </row>
    <row r="758" spans="1:10" ht="35.450000000000003" customHeight="1">
      <c r="A758" s="11" t="s">
        <v>5751</v>
      </c>
      <c r="B758" s="11" t="s">
        <v>1222</v>
      </c>
      <c r="C758" s="11" t="s">
        <v>2529</v>
      </c>
      <c r="D758" s="11" t="str">
        <f t="shared" si="11"/>
        <v>17-1514 TC Ash Rose</v>
      </c>
      <c r="E758" s="11" t="s">
        <v>632</v>
      </c>
      <c r="F758" s="11">
        <v>181</v>
      </c>
      <c r="G758" s="11">
        <v>129</v>
      </c>
      <c r="H758" s="2426">
        <v>125</v>
      </c>
      <c r="I758" s="3308"/>
      <c r="J758" s="6022" t="s">
        <v>11356</v>
      </c>
    </row>
    <row r="759" spans="1:10" ht="35.450000000000003" customHeight="1">
      <c r="A759" s="11" t="s">
        <v>5753</v>
      </c>
      <c r="B759" s="11" t="s">
        <v>1221</v>
      </c>
      <c r="C759" s="11" t="s">
        <v>2530</v>
      </c>
      <c r="D759" s="11" t="str">
        <f t="shared" si="11"/>
        <v>17-1518 TC Old Rose</v>
      </c>
      <c r="E759" s="11" t="s">
        <v>632</v>
      </c>
      <c r="F759" s="11">
        <v>180</v>
      </c>
      <c r="G759" s="11">
        <v>123</v>
      </c>
      <c r="H759" s="2426">
        <v>119</v>
      </c>
      <c r="I759" s="3317"/>
      <c r="J759" s="6023" t="s">
        <v>11357</v>
      </c>
    </row>
    <row r="760" spans="1:10" ht="35.450000000000003" customHeight="1">
      <c r="A760" s="11" t="s">
        <v>5731</v>
      </c>
      <c r="B760" s="11" t="s">
        <v>1223</v>
      </c>
      <c r="C760" s="11" t="s">
        <v>2531</v>
      </c>
      <c r="D760" s="11" t="str">
        <f t="shared" si="11"/>
        <v>17-1424 TC Brick Dust</v>
      </c>
      <c r="E760" s="11" t="s">
        <v>632</v>
      </c>
      <c r="F760" s="11">
        <v>176</v>
      </c>
      <c r="G760" s="11">
        <v>112</v>
      </c>
      <c r="H760" s="2426">
        <v>105</v>
      </c>
      <c r="I760" s="3349"/>
      <c r="J760" s="6024" t="s">
        <v>11358</v>
      </c>
    </row>
    <row r="761" spans="1:10" ht="35.450000000000003" customHeight="1">
      <c r="A761" s="11" t="s">
        <v>5754</v>
      </c>
      <c r="B761" s="11" t="s">
        <v>1220</v>
      </c>
      <c r="C761" s="11" t="s">
        <v>2532</v>
      </c>
      <c r="D761" s="11" t="str">
        <f t="shared" si="11"/>
        <v>17-1520 TC Canyon Rose</v>
      </c>
      <c r="E761" s="11" t="s">
        <v>632</v>
      </c>
      <c r="F761" s="11">
        <v>175</v>
      </c>
      <c r="G761" s="11">
        <v>108</v>
      </c>
      <c r="H761" s="2426">
        <v>103</v>
      </c>
      <c r="I761" s="3360"/>
      <c r="J761" s="6025" t="s">
        <v>11359</v>
      </c>
    </row>
    <row r="762" spans="1:10" ht="35.450000000000003" customHeight="1">
      <c r="A762" s="11" t="s">
        <v>6217</v>
      </c>
      <c r="B762" s="11" t="s">
        <v>1219</v>
      </c>
      <c r="C762" s="11" t="s">
        <v>2533</v>
      </c>
      <c r="D762" s="11" t="str">
        <f t="shared" si="11"/>
        <v>18-1630 TC Dusty Cedar</v>
      </c>
      <c r="E762" s="11" t="s">
        <v>632</v>
      </c>
      <c r="F762" s="11">
        <v>173</v>
      </c>
      <c r="G762" s="11">
        <v>93</v>
      </c>
      <c r="H762" s="2426">
        <v>93</v>
      </c>
      <c r="I762" s="2434"/>
      <c r="J762" s="6026" t="s">
        <v>10523</v>
      </c>
    </row>
    <row r="763" spans="1:10" ht="35.450000000000003" customHeight="1">
      <c r="A763" s="11" t="s">
        <v>6183</v>
      </c>
      <c r="B763" s="11" t="s">
        <v>721</v>
      </c>
      <c r="C763" s="11" t="s">
        <v>2534</v>
      </c>
      <c r="D763" s="11" t="str">
        <f t="shared" si="11"/>
        <v>18-1438 TC Marsala</v>
      </c>
      <c r="E763" s="11" t="s">
        <v>632</v>
      </c>
      <c r="F763" s="11">
        <v>150</v>
      </c>
      <c r="G763" s="11">
        <v>79</v>
      </c>
      <c r="H763" s="2426">
        <v>76</v>
      </c>
      <c r="I763" s="2502"/>
      <c r="J763" s="6027" t="s">
        <v>10556</v>
      </c>
    </row>
    <row r="764" spans="1:10" ht="35.450000000000003" customHeight="1">
      <c r="A764" s="11" t="s">
        <v>5763</v>
      </c>
      <c r="B764" s="11" t="s">
        <v>1217</v>
      </c>
      <c r="C764" s="11" t="s">
        <v>2535</v>
      </c>
      <c r="D764" s="11" t="str">
        <f t="shared" si="11"/>
        <v>17-1540 TC Apricot Brandy</v>
      </c>
      <c r="E764" s="11" t="s">
        <v>632</v>
      </c>
      <c r="F764" s="11">
        <v>194</v>
      </c>
      <c r="G764" s="11">
        <v>106</v>
      </c>
      <c r="H764" s="2426">
        <v>90</v>
      </c>
      <c r="I764" s="2515"/>
      <c r="J764" s="6028" t="s">
        <v>10636</v>
      </c>
    </row>
    <row r="765" spans="1:10" ht="35.450000000000003" customHeight="1">
      <c r="A765" s="11" t="s">
        <v>5759</v>
      </c>
      <c r="B765" s="11" t="s">
        <v>1218</v>
      </c>
      <c r="C765" s="11" t="s">
        <v>2536</v>
      </c>
      <c r="D765" s="11" t="str">
        <f t="shared" si="11"/>
        <v>17-1532 TC Aragon</v>
      </c>
      <c r="E765" s="11" t="s">
        <v>632</v>
      </c>
      <c r="F765" s="11">
        <v>176</v>
      </c>
      <c r="G765" s="11">
        <v>100</v>
      </c>
      <c r="H765" s="2426">
        <v>85</v>
      </c>
      <c r="I765" s="3350"/>
      <c r="J765" s="6029" t="s">
        <v>11360</v>
      </c>
    </row>
    <row r="766" spans="1:10" ht="35.450000000000003" customHeight="1">
      <c r="A766" s="11" t="s">
        <v>6203</v>
      </c>
      <c r="B766" s="11" t="s">
        <v>1212</v>
      </c>
      <c r="C766" s="11" t="s">
        <v>2537</v>
      </c>
      <c r="D766" s="11" t="str">
        <f t="shared" si="11"/>
        <v>18-1536 TC Tabasco</v>
      </c>
      <c r="E766" s="11" t="s">
        <v>632</v>
      </c>
      <c r="F766" s="11">
        <v>171</v>
      </c>
      <c r="G766" s="11">
        <v>79</v>
      </c>
      <c r="H766" s="2426">
        <v>65</v>
      </c>
      <c r="I766" s="3390"/>
      <c r="J766" s="6030" t="s">
        <v>11361</v>
      </c>
    </row>
    <row r="767" spans="1:10" ht="35.450000000000003" customHeight="1">
      <c r="A767" s="11" t="s">
        <v>6162</v>
      </c>
      <c r="B767" s="11" t="s">
        <v>1216</v>
      </c>
      <c r="C767" s="11" t="s">
        <v>2538</v>
      </c>
      <c r="D767" s="11" t="str">
        <f t="shared" si="11"/>
        <v>18-1346 TC Bruschetta</v>
      </c>
      <c r="E767" s="11" t="s">
        <v>632</v>
      </c>
      <c r="F767" s="11">
        <v>167</v>
      </c>
      <c r="G767" s="11">
        <v>89</v>
      </c>
      <c r="H767" s="2426">
        <v>73</v>
      </c>
      <c r="I767" s="3431"/>
      <c r="J767" s="6031" t="s">
        <v>11362</v>
      </c>
    </row>
    <row r="768" spans="1:10" ht="35.450000000000003" customHeight="1">
      <c r="A768" s="11" t="s">
        <v>6179</v>
      </c>
      <c r="B768" s="11" t="s">
        <v>1214</v>
      </c>
      <c r="C768" s="11" t="s">
        <v>2539</v>
      </c>
      <c r="D768" s="11" t="str">
        <f t="shared" si="11"/>
        <v>18-1434 TC Etruscan Red</v>
      </c>
      <c r="E768" s="11" t="s">
        <v>632</v>
      </c>
      <c r="F768" s="11">
        <v>162</v>
      </c>
      <c r="G768" s="11">
        <v>87</v>
      </c>
      <c r="H768" s="2426">
        <v>75</v>
      </c>
      <c r="I768" s="3486"/>
      <c r="J768" s="6032" t="s">
        <v>11363</v>
      </c>
    </row>
    <row r="769" spans="1:10" ht="35.450000000000003" customHeight="1">
      <c r="A769" s="11" t="s">
        <v>6189</v>
      </c>
      <c r="B769" s="11" t="s">
        <v>1213</v>
      </c>
      <c r="C769" s="11" t="s">
        <v>2540</v>
      </c>
      <c r="D769" s="11" t="str">
        <f t="shared" si="11"/>
        <v>18-1443 TC Redwood</v>
      </c>
      <c r="E769" s="11" t="s">
        <v>632</v>
      </c>
      <c r="F769" s="11">
        <v>166</v>
      </c>
      <c r="G769" s="11">
        <v>89</v>
      </c>
      <c r="H769" s="2426">
        <v>76</v>
      </c>
      <c r="I769" s="3438"/>
      <c r="J769" s="6033" t="s">
        <v>11364</v>
      </c>
    </row>
    <row r="770" spans="1:10" ht="35.450000000000003" customHeight="1">
      <c r="A770" s="11" t="s">
        <v>6163</v>
      </c>
      <c r="B770" s="11" t="s">
        <v>1215</v>
      </c>
      <c r="C770" s="11" t="s">
        <v>2541</v>
      </c>
      <c r="D770" s="11" t="str">
        <f t="shared" ref="D770:D833" si="12">A770 &amp; " " &amp; B770</f>
        <v>18-1350 TC Burnt Brick</v>
      </c>
      <c r="E770" s="11" t="s">
        <v>632</v>
      </c>
      <c r="F770" s="11">
        <v>161</v>
      </c>
      <c r="G770" s="11">
        <v>77</v>
      </c>
      <c r="H770" s="2426">
        <v>58</v>
      </c>
      <c r="I770" s="3501"/>
      <c r="J770" s="6034" t="s">
        <v>11365</v>
      </c>
    </row>
    <row r="771" spans="1:10" ht="35.450000000000003" customHeight="1">
      <c r="A771" s="11" t="s">
        <v>6216</v>
      </c>
      <c r="B771" s="11" t="s">
        <v>1209</v>
      </c>
      <c r="C771" s="11" t="s">
        <v>2542</v>
      </c>
      <c r="D771" s="11" t="str">
        <f t="shared" si="12"/>
        <v>18-1629 TC Faded Rose</v>
      </c>
      <c r="E771" s="11" t="s">
        <v>632</v>
      </c>
      <c r="F771" s="11">
        <v>191</v>
      </c>
      <c r="G771" s="11">
        <v>100</v>
      </c>
      <c r="H771" s="2426">
        <v>100</v>
      </c>
      <c r="I771" s="3195"/>
      <c r="J771" s="6035" t="s">
        <v>11366</v>
      </c>
    </row>
    <row r="772" spans="1:10" ht="35.450000000000003" customHeight="1">
      <c r="A772" s="11" t="s">
        <v>6226</v>
      </c>
      <c r="B772" s="11" t="s">
        <v>7940</v>
      </c>
      <c r="C772" s="11" t="s">
        <v>2543</v>
      </c>
      <c r="D772" s="11" t="str">
        <f t="shared" si="12"/>
        <v>18-1648 TC Baked Apple</v>
      </c>
      <c r="E772" s="11" t="s">
        <v>632</v>
      </c>
      <c r="F772" s="11">
        <v>179</v>
      </c>
      <c r="G772" s="11">
        <v>70</v>
      </c>
      <c r="H772" s="2426">
        <v>70</v>
      </c>
      <c r="I772" s="3328"/>
      <c r="J772" s="6036" t="s">
        <v>11367</v>
      </c>
    </row>
    <row r="773" spans="1:10" ht="35.450000000000003" customHeight="1">
      <c r="A773" s="11" t="s">
        <v>6235</v>
      </c>
      <c r="B773" s="11" t="s">
        <v>1208</v>
      </c>
      <c r="C773" s="11" t="s">
        <v>2544</v>
      </c>
      <c r="D773" s="11" t="str">
        <f t="shared" si="12"/>
        <v>18-1658 TC Pompeian Red</v>
      </c>
      <c r="E773" s="11" t="s">
        <v>632</v>
      </c>
      <c r="F773" s="11">
        <v>164</v>
      </c>
      <c r="G773" s="11">
        <v>41</v>
      </c>
      <c r="H773" s="2426">
        <v>46</v>
      </c>
      <c r="I773" s="3461"/>
      <c r="J773" s="6037" t="s">
        <v>11368</v>
      </c>
    </row>
    <row r="774" spans="1:10" ht="35.450000000000003" customHeight="1">
      <c r="A774" s="11" t="s">
        <v>6194</v>
      </c>
      <c r="B774" s="11" t="s">
        <v>1211</v>
      </c>
      <c r="C774" s="11" t="s">
        <v>2545</v>
      </c>
      <c r="D774" s="11" t="str">
        <f t="shared" si="12"/>
        <v>18-1449 TC Ketchup</v>
      </c>
      <c r="E774" s="11" t="s">
        <v>632</v>
      </c>
      <c r="F774" s="11">
        <v>154</v>
      </c>
      <c r="G774" s="11">
        <v>56</v>
      </c>
      <c r="H774" s="2426">
        <v>45</v>
      </c>
      <c r="I774" s="3567"/>
      <c r="J774" s="6038" t="s">
        <v>11369</v>
      </c>
    </row>
    <row r="775" spans="1:10" ht="35.450000000000003" customHeight="1">
      <c r="A775" s="11" t="s">
        <v>6186</v>
      </c>
      <c r="B775" s="11" t="s">
        <v>7944</v>
      </c>
      <c r="C775" s="11" t="s">
        <v>2546</v>
      </c>
      <c r="D775" s="11" t="str">
        <f t="shared" si="12"/>
        <v>18-1442 TC Red Ochre</v>
      </c>
      <c r="E775" s="11" t="s">
        <v>632</v>
      </c>
      <c r="F775" s="11">
        <v>145</v>
      </c>
      <c r="G775" s="11">
        <v>56</v>
      </c>
      <c r="H775" s="2426">
        <v>50</v>
      </c>
      <c r="I775" s="3651"/>
      <c r="J775" s="6039" t="s">
        <v>11370</v>
      </c>
    </row>
    <row r="776" spans="1:10" ht="35.450000000000003" customHeight="1">
      <c r="A776" s="11" t="s">
        <v>6201</v>
      </c>
      <c r="B776" s="11" t="s">
        <v>1210</v>
      </c>
      <c r="C776" s="11" t="s">
        <v>2547</v>
      </c>
      <c r="D776" s="11" t="str">
        <f t="shared" si="12"/>
        <v>18-1531 TC Barn Red</v>
      </c>
      <c r="E776" s="11" t="s">
        <v>632</v>
      </c>
      <c r="F776" s="11">
        <v>143</v>
      </c>
      <c r="G776" s="11">
        <v>66</v>
      </c>
      <c r="H776" s="2426">
        <v>59</v>
      </c>
      <c r="I776" s="3663"/>
      <c r="J776" s="6040" t="s">
        <v>11371</v>
      </c>
    </row>
    <row r="777" spans="1:10" ht="35.450000000000003" customHeight="1">
      <c r="A777" s="11" t="s">
        <v>6656</v>
      </c>
      <c r="B777" s="11" t="s">
        <v>1207</v>
      </c>
      <c r="C777" s="11" t="s">
        <v>2548</v>
      </c>
      <c r="D777" s="11" t="str">
        <f t="shared" si="12"/>
        <v>19-1540 TC Burnt Henna</v>
      </c>
      <c r="E777" s="11" t="s">
        <v>632</v>
      </c>
      <c r="F777" s="11">
        <v>126</v>
      </c>
      <c r="G777" s="11">
        <v>57</v>
      </c>
      <c r="H777" s="2426">
        <v>47</v>
      </c>
      <c r="I777" s="3807"/>
      <c r="J777" s="6041" t="s">
        <v>11372</v>
      </c>
    </row>
    <row r="778" spans="1:10" ht="35.450000000000003" customHeight="1">
      <c r="A778" s="11" t="s">
        <v>7052</v>
      </c>
      <c r="B778" s="11" t="s">
        <v>9469</v>
      </c>
      <c r="C778" s="11" t="s">
        <v>2549</v>
      </c>
      <c r="D778" s="11" t="str">
        <f t="shared" si="12"/>
        <v>19-1337 TC Fired Brick</v>
      </c>
      <c r="E778" s="11" t="s">
        <v>632</v>
      </c>
      <c r="F778" s="11">
        <v>106</v>
      </c>
      <c r="G778" s="11">
        <v>46</v>
      </c>
      <c r="H778" s="2426">
        <v>42</v>
      </c>
      <c r="I778" s="3962"/>
      <c r="J778" s="6042" t="s">
        <v>11373</v>
      </c>
    </row>
    <row r="779" spans="1:10" ht="35.450000000000003" customHeight="1">
      <c r="A779" s="11" t="s">
        <v>4661</v>
      </c>
      <c r="B779" s="11" t="s">
        <v>1204</v>
      </c>
      <c r="C779" s="11" t="s">
        <v>2550</v>
      </c>
      <c r="D779" s="11" t="str">
        <f t="shared" si="12"/>
        <v>14-1419 TC Peach Pearl</v>
      </c>
      <c r="E779" s="11" t="s">
        <v>632</v>
      </c>
      <c r="F779" s="11">
        <v>255</v>
      </c>
      <c r="G779" s="11">
        <v>178</v>
      </c>
      <c r="H779" s="2426">
        <v>165</v>
      </c>
      <c r="I779" s="2542"/>
      <c r="J779" s="6043" t="s">
        <v>11374</v>
      </c>
    </row>
    <row r="780" spans="1:10" ht="35.450000000000003" customHeight="1">
      <c r="A780" s="11" t="s">
        <v>4660</v>
      </c>
      <c r="B780" s="11" t="s">
        <v>1205</v>
      </c>
      <c r="C780" s="11" t="s">
        <v>2551</v>
      </c>
      <c r="D780" s="11" t="str">
        <f t="shared" si="12"/>
        <v>14-1418 TC Peach Melba</v>
      </c>
      <c r="E780" s="11" t="s">
        <v>632</v>
      </c>
      <c r="F780" s="11">
        <v>251</v>
      </c>
      <c r="G780" s="11">
        <v>189</v>
      </c>
      <c r="H780" s="2426">
        <v>175</v>
      </c>
      <c r="I780" s="2584"/>
      <c r="J780" s="6044" t="s">
        <v>11375</v>
      </c>
    </row>
    <row r="781" spans="1:10" ht="35.450000000000003" customHeight="1">
      <c r="A781" s="11" t="s">
        <v>4662</v>
      </c>
      <c r="B781" s="11" t="s">
        <v>1203</v>
      </c>
      <c r="C781" s="11" t="s">
        <v>2552</v>
      </c>
      <c r="D781" s="11" t="str">
        <f t="shared" si="12"/>
        <v>14-1420 TC Apricot Blush</v>
      </c>
      <c r="E781" s="11" t="s">
        <v>632</v>
      </c>
      <c r="F781" s="11">
        <v>254</v>
      </c>
      <c r="G781" s="11">
        <v>174</v>
      </c>
      <c r="H781" s="2426">
        <v>165</v>
      </c>
      <c r="I781" s="2564"/>
      <c r="J781" s="6045" t="s">
        <v>11376</v>
      </c>
    </row>
    <row r="782" spans="1:10" ht="35.450000000000003" customHeight="1">
      <c r="A782" s="11" t="s">
        <v>4658</v>
      </c>
      <c r="B782" s="11" t="s">
        <v>1206</v>
      </c>
      <c r="C782" s="11" t="s">
        <v>2553</v>
      </c>
      <c r="D782" s="11" t="str">
        <f t="shared" si="12"/>
        <v>14-1324 TC Peach Bud</v>
      </c>
      <c r="E782" s="11" t="s">
        <v>632</v>
      </c>
      <c r="F782" s="11">
        <v>253</v>
      </c>
      <c r="G782" s="11">
        <v>178</v>
      </c>
      <c r="H782" s="2426">
        <v>168</v>
      </c>
      <c r="I782" s="2571"/>
      <c r="J782" s="6046" t="s">
        <v>11377</v>
      </c>
    </row>
    <row r="783" spans="1:10" ht="35.450000000000003" customHeight="1">
      <c r="A783" s="11" t="s">
        <v>5315</v>
      </c>
      <c r="B783" s="11" t="s">
        <v>1202</v>
      </c>
      <c r="C783" s="11" t="s">
        <v>2554</v>
      </c>
      <c r="D783" s="11" t="str">
        <f t="shared" si="12"/>
        <v>16-1434 TC Coral Almond</v>
      </c>
      <c r="E783" s="11" t="s">
        <v>632</v>
      </c>
      <c r="F783" s="11">
        <v>226</v>
      </c>
      <c r="G783" s="11">
        <v>157</v>
      </c>
      <c r="H783" s="2426">
        <v>148</v>
      </c>
      <c r="I783" s="2837"/>
      <c r="J783" s="6047" t="s">
        <v>11378</v>
      </c>
    </row>
    <row r="784" spans="1:10" ht="35.450000000000003" customHeight="1">
      <c r="A784" s="11" t="s">
        <v>5342</v>
      </c>
      <c r="B784" s="11" t="s">
        <v>1201</v>
      </c>
      <c r="C784" s="11" t="s">
        <v>2555</v>
      </c>
      <c r="D784" s="11" t="str">
        <f t="shared" si="12"/>
        <v>16-1520 TC Lobster Bisque</v>
      </c>
      <c r="E784" s="11" t="s">
        <v>632</v>
      </c>
      <c r="F784" s="11">
        <v>221</v>
      </c>
      <c r="G784" s="11">
        <v>146</v>
      </c>
      <c r="H784" s="2426">
        <v>137</v>
      </c>
      <c r="I784" s="2890"/>
      <c r="J784" s="6048" t="s">
        <v>11379</v>
      </c>
    </row>
    <row r="785" spans="1:10" ht="35.450000000000003" customHeight="1">
      <c r="A785" s="11" t="s">
        <v>5360</v>
      </c>
      <c r="B785" s="11" t="s">
        <v>1200</v>
      </c>
      <c r="C785" s="11" t="s">
        <v>2556</v>
      </c>
      <c r="D785" s="11" t="str">
        <f t="shared" si="12"/>
        <v>16-1624 TC Lantana</v>
      </c>
      <c r="E785" s="11" t="s">
        <v>632</v>
      </c>
      <c r="F785" s="11">
        <v>218</v>
      </c>
      <c r="G785" s="11">
        <v>126</v>
      </c>
      <c r="H785" s="2426">
        <v>122</v>
      </c>
      <c r="I785" s="2918"/>
      <c r="J785" s="6049" t="s">
        <v>11380</v>
      </c>
    </row>
    <row r="786" spans="1:10" ht="35.450000000000003" customHeight="1">
      <c r="A786" s="11" t="s">
        <v>4639</v>
      </c>
      <c r="B786" s="11" t="s">
        <v>1199</v>
      </c>
      <c r="C786" s="11" t="s">
        <v>2557</v>
      </c>
      <c r="D786" s="11" t="str">
        <f t="shared" si="12"/>
        <v>14-1228 TC Peach Nectar</v>
      </c>
      <c r="E786" s="11" t="s">
        <v>632</v>
      </c>
      <c r="F786" s="11">
        <v>255</v>
      </c>
      <c r="G786" s="11">
        <v>181</v>
      </c>
      <c r="H786" s="2426">
        <v>155</v>
      </c>
      <c r="I786" s="2541"/>
      <c r="J786" s="6050" t="s">
        <v>11381</v>
      </c>
    </row>
    <row r="787" spans="1:10" ht="35.450000000000003" customHeight="1">
      <c r="A787" s="11" t="s">
        <v>4657</v>
      </c>
      <c r="B787" s="11" t="s">
        <v>1198</v>
      </c>
      <c r="C787" s="11" t="s">
        <v>2558</v>
      </c>
      <c r="D787" s="11" t="str">
        <f t="shared" si="12"/>
        <v>14-1323 TC Salmon</v>
      </c>
      <c r="E787" s="11" t="s">
        <v>632</v>
      </c>
      <c r="F787" s="11">
        <v>250</v>
      </c>
      <c r="G787" s="11">
        <v>170</v>
      </c>
      <c r="H787" s="2426">
        <v>148</v>
      </c>
      <c r="I787" s="2596"/>
      <c r="J787" s="6051" t="s">
        <v>11382</v>
      </c>
    </row>
    <row r="788" spans="1:10" ht="35.450000000000003" customHeight="1">
      <c r="A788" s="11" t="s">
        <v>4953</v>
      </c>
      <c r="B788" s="11" t="s">
        <v>1197</v>
      </c>
      <c r="C788" s="11" t="s">
        <v>2559</v>
      </c>
      <c r="D788" s="11" t="str">
        <f t="shared" si="12"/>
        <v>15-1423 TC Peach Amber</v>
      </c>
      <c r="E788" s="11" t="s">
        <v>632</v>
      </c>
      <c r="F788" s="11">
        <v>251</v>
      </c>
      <c r="G788" s="11">
        <v>159</v>
      </c>
      <c r="H788" s="2426">
        <v>147</v>
      </c>
      <c r="I788" s="2587"/>
      <c r="J788" s="6052" t="s">
        <v>11383</v>
      </c>
    </row>
    <row r="789" spans="1:10" ht="35.450000000000003" customHeight="1">
      <c r="A789" s="11" t="s">
        <v>4956</v>
      </c>
      <c r="B789" s="11" t="s">
        <v>1196</v>
      </c>
      <c r="C789" s="11" t="s">
        <v>2560</v>
      </c>
      <c r="D789" s="11" t="str">
        <f t="shared" si="12"/>
        <v>15-1435 TC Desert Flower</v>
      </c>
      <c r="E789" s="11" t="s">
        <v>632</v>
      </c>
      <c r="F789" s="11">
        <v>255</v>
      </c>
      <c r="G789" s="11">
        <v>150</v>
      </c>
      <c r="H789" s="2426">
        <v>135</v>
      </c>
      <c r="I789" s="2550"/>
      <c r="J789" s="6053" t="s">
        <v>11384</v>
      </c>
    </row>
    <row r="790" spans="1:10" ht="35.450000000000003" customHeight="1">
      <c r="A790" s="11" t="s">
        <v>4963</v>
      </c>
      <c r="B790" s="11" t="s">
        <v>1195</v>
      </c>
      <c r="C790" s="11" t="s">
        <v>2561</v>
      </c>
      <c r="D790" s="11" t="str">
        <f t="shared" si="12"/>
        <v>15-1530 TC Peach Pink</v>
      </c>
      <c r="E790" s="11" t="s">
        <v>632</v>
      </c>
      <c r="F790" s="11">
        <v>250</v>
      </c>
      <c r="G790" s="11">
        <v>154</v>
      </c>
      <c r="H790" s="2426">
        <v>133</v>
      </c>
      <c r="I790" s="2598"/>
      <c r="J790" s="6054" t="s">
        <v>10536</v>
      </c>
    </row>
    <row r="791" spans="1:10" ht="35.450000000000003" customHeight="1">
      <c r="A791" s="11" t="s">
        <v>5347</v>
      </c>
      <c r="B791" s="11" t="s">
        <v>1194</v>
      </c>
      <c r="C791" s="11" t="s">
        <v>2562</v>
      </c>
      <c r="D791" s="11" t="str">
        <f t="shared" si="12"/>
        <v>16-1529 TC Burnt Coral</v>
      </c>
      <c r="E791" s="11" t="s">
        <v>632</v>
      </c>
      <c r="F791" s="11">
        <v>233</v>
      </c>
      <c r="G791" s="11">
        <v>137</v>
      </c>
      <c r="H791" s="2426">
        <v>126</v>
      </c>
      <c r="I791" s="2777"/>
      <c r="J791" s="6055" t="s">
        <v>11385</v>
      </c>
    </row>
    <row r="792" spans="1:10" ht="35.450000000000003" customHeight="1">
      <c r="A792" s="11" t="s">
        <v>5348</v>
      </c>
      <c r="B792" s="11" t="s">
        <v>1193</v>
      </c>
      <c r="C792" s="11" t="s">
        <v>2563</v>
      </c>
      <c r="D792" s="11" t="str">
        <f t="shared" si="12"/>
        <v>16-1532 TC Crabapple</v>
      </c>
      <c r="E792" s="11" t="s">
        <v>632</v>
      </c>
      <c r="F792" s="11">
        <v>215</v>
      </c>
      <c r="G792" s="11">
        <v>126</v>
      </c>
      <c r="H792" s="2426">
        <v>112</v>
      </c>
      <c r="I792" s="2946"/>
      <c r="J792" s="6056" t="s">
        <v>11386</v>
      </c>
    </row>
    <row r="793" spans="1:10" ht="35.450000000000003" customHeight="1">
      <c r="A793" s="11" t="s">
        <v>4954</v>
      </c>
      <c r="B793" s="11" t="s">
        <v>1192</v>
      </c>
      <c r="C793" s="11" t="s">
        <v>2564</v>
      </c>
      <c r="D793" s="11" t="str">
        <f t="shared" si="12"/>
        <v>15-1433 TC Papaya Punch</v>
      </c>
      <c r="E793" s="11" t="s">
        <v>632</v>
      </c>
      <c r="F793" s="11">
        <v>252</v>
      </c>
      <c r="G793" s="11">
        <v>162</v>
      </c>
      <c r="H793" s="2426">
        <v>137</v>
      </c>
      <c r="I793" s="2576"/>
      <c r="J793" s="6057" t="s">
        <v>11387</v>
      </c>
    </row>
    <row r="794" spans="1:10" ht="35.450000000000003" customHeight="1">
      <c r="A794" s="11" t="s">
        <v>5352</v>
      </c>
      <c r="B794" s="11" t="s">
        <v>71</v>
      </c>
      <c r="C794" s="11" t="s">
        <v>2565</v>
      </c>
      <c r="D794" s="11" t="str">
        <f t="shared" si="12"/>
        <v>16-1543 TC Fusion Coral</v>
      </c>
      <c r="E794" s="11" t="s">
        <v>632</v>
      </c>
      <c r="F794" s="11">
        <v>255</v>
      </c>
      <c r="G794" s="11">
        <v>133</v>
      </c>
      <c r="H794" s="2426">
        <v>118</v>
      </c>
      <c r="I794" s="2556"/>
      <c r="J794" s="6058" t="s">
        <v>11388</v>
      </c>
    </row>
    <row r="795" spans="1:10" ht="35.450000000000003" customHeight="1">
      <c r="A795" s="11" t="s">
        <v>5351</v>
      </c>
      <c r="B795" s="11" t="s">
        <v>1190</v>
      </c>
      <c r="C795" s="11" t="s">
        <v>2566</v>
      </c>
      <c r="D795" s="11" t="str">
        <f t="shared" si="12"/>
        <v>16-1542 TC Fresh Salmon</v>
      </c>
      <c r="E795" s="11" t="s">
        <v>632</v>
      </c>
      <c r="F795" s="11">
        <v>255</v>
      </c>
      <c r="G795" s="11">
        <v>127</v>
      </c>
      <c r="H795" s="2426">
        <v>106</v>
      </c>
      <c r="I795" s="2557"/>
      <c r="J795" s="6059" t="s">
        <v>11389</v>
      </c>
    </row>
    <row r="796" spans="1:10" ht="35.450000000000003" customHeight="1">
      <c r="A796" s="11" t="s">
        <v>5354</v>
      </c>
      <c r="B796" s="11" t="s">
        <v>1189</v>
      </c>
      <c r="C796" s="11" t="s">
        <v>2567</v>
      </c>
      <c r="D796" s="11" t="str">
        <f t="shared" si="12"/>
        <v>16-1544 TC Persimmon</v>
      </c>
      <c r="E796" s="11" t="s">
        <v>632</v>
      </c>
      <c r="F796" s="11">
        <v>246</v>
      </c>
      <c r="G796" s="11">
        <v>120</v>
      </c>
      <c r="H796" s="2426">
        <v>102</v>
      </c>
      <c r="I796" s="2635"/>
      <c r="J796" s="6060" t="s">
        <v>11390</v>
      </c>
    </row>
    <row r="797" spans="1:10" ht="35.450000000000003" customHeight="1">
      <c r="A797" s="11" t="s">
        <v>5349</v>
      </c>
      <c r="B797" s="11" t="s">
        <v>1191</v>
      </c>
      <c r="C797" s="11" t="s">
        <v>2568</v>
      </c>
      <c r="D797" s="11" t="str">
        <f t="shared" si="12"/>
        <v>16-1539 TC Coral</v>
      </c>
      <c r="E797" s="11" t="s">
        <v>632</v>
      </c>
      <c r="F797" s="11">
        <v>237</v>
      </c>
      <c r="G797" s="11">
        <v>116</v>
      </c>
      <c r="H797" s="2426">
        <v>100</v>
      </c>
      <c r="I797" s="2748"/>
      <c r="J797" s="6061" t="s">
        <v>11391</v>
      </c>
    </row>
    <row r="798" spans="1:10" ht="35.450000000000003" customHeight="1">
      <c r="A798" s="11" t="s">
        <v>5355</v>
      </c>
      <c r="B798" s="11" t="s">
        <v>176</v>
      </c>
      <c r="C798" s="11" t="s">
        <v>2569</v>
      </c>
      <c r="D798" s="11" t="str">
        <f t="shared" si="12"/>
        <v>16-1546 TC Living Coral</v>
      </c>
      <c r="E798" s="11" t="s">
        <v>632</v>
      </c>
      <c r="F798" s="11">
        <v>255</v>
      </c>
      <c r="G798" s="11">
        <v>111</v>
      </c>
      <c r="H798" s="2426">
        <v>97</v>
      </c>
      <c r="I798" s="2560"/>
      <c r="J798" s="6062" t="s">
        <v>11392</v>
      </c>
    </row>
    <row r="799" spans="1:10" ht="35.450000000000003" customHeight="1">
      <c r="A799" s="11" t="s">
        <v>5788</v>
      </c>
      <c r="B799" s="11" t="s">
        <v>1188</v>
      </c>
      <c r="C799" s="11" t="s">
        <v>2570</v>
      </c>
      <c r="D799" s="11" t="str">
        <f t="shared" si="12"/>
        <v>17-1656 TC Hot Coral</v>
      </c>
      <c r="E799" s="11" t="s">
        <v>632</v>
      </c>
      <c r="F799" s="11">
        <v>243</v>
      </c>
      <c r="G799" s="11">
        <v>91</v>
      </c>
      <c r="H799" s="2426">
        <v>83</v>
      </c>
      <c r="I799" s="2677"/>
      <c r="J799" s="6063" t="s">
        <v>11393</v>
      </c>
    </row>
    <row r="800" spans="1:10" ht="35.450000000000003" customHeight="1">
      <c r="A800" s="11" t="s">
        <v>5362</v>
      </c>
      <c r="B800" s="11" t="s">
        <v>1187</v>
      </c>
      <c r="C800" s="11" t="s">
        <v>2571</v>
      </c>
      <c r="D800" s="11" t="str">
        <f t="shared" si="12"/>
        <v>16-1632 TC Shell Pink</v>
      </c>
      <c r="E800" s="11" t="s">
        <v>632</v>
      </c>
      <c r="F800" s="11">
        <v>248</v>
      </c>
      <c r="G800" s="11">
        <v>129</v>
      </c>
      <c r="H800" s="2426">
        <v>128</v>
      </c>
      <c r="I800" s="2617"/>
      <c r="J800" s="6064" t="s">
        <v>11394</v>
      </c>
    </row>
    <row r="801" spans="1:10" ht="35.450000000000003" customHeight="1">
      <c r="A801" s="11" t="s">
        <v>5365</v>
      </c>
      <c r="B801" s="11" t="s">
        <v>1186</v>
      </c>
      <c r="C801" s="11" t="s">
        <v>2572</v>
      </c>
      <c r="D801" s="11" t="str">
        <f t="shared" si="12"/>
        <v>16-1641 TC Georgia Peach</v>
      </c>
      <c r="E801" s="11" t="s">
        <v>632</v>
      </c>
      <c r="F801" s="11">
        <v>249</v>
      </c>
      <c r="G801" s="11">
        <v>114</v>
      </c>
      <c r="H801" s="2426">
        <v>114</v>
      </c>
      <c r="I801" s="2605"/>
      <c r="J801" s="6065" t="s">
        <v>10673</v>
      </c>
    </row>
    <row r="802" spans="1:10" ht="35.450000000000003" customHeight="1">
      <c r="A802" s="11" t="s">
        <v>5364</v>
      </c>
      <c r="B802" s="11" t="s">
        <v>696</v>
      </c>
      <c r="C802" s="11" t="s">
        <v>2573</v>
      </c>
      <c r="D802" s="11" t="str">
        <f t="shared" si="12"/>
        <v>16-1640 TC Sugar Coral</v>
      </c>
      <c r="E802" s="11" t="s">
        <v>632</v>
      </c>
      <c r="F802" s="11">
        <v>245</v>
      </c>
      <c r="G802" s="11">
        <v>108</v>
      </c>
      <c r="H802" s="2426">
        <v>115</v>
      </c>
      <c r="I802" s="2645"/>
      <c r="J802" s="6066" t="s">
        <v>10532</v>
      </c>
    </row>
    <row r="803" spans="1:10" ht="35.450000000000003" customHeight="1">
      <c r="A803" s="11" t="s">
        <v>5786</v>
      </c>
      <c r="B803" s="11" t="s">
        <v>1183</v>
      </c>
      <c r="C803" s="11" t="s">
        <v>2574</v>
      </c>
      <c r="D803" s="11" t="str">
        <f t="shared" si="12"/>
        <v>17-1647 TC Dubarry</v>
      </c>
      <c r="E803" s="11" t="s">
        <v>632</v>
      </c>
      <c r="F803" s="11">
        <v>242</v>
      </c>
      <c r="G803" s="11">
        <v>95</v>
      </c>
      <c r="H803" s="2426">
        <v>102</v>
      </c>
      <c r="I803" s="2691"/>
      <c r="J803" s="6067" t="s">
        <v>11395</v>
      </c>
    </row>
    <row r="804" spans="1:10" ht="35.450000000000003" customHeight="1">
      <c r="A804" s="11" t="s">
        <v>5784</v>
      </c>
      <c r="B804" s="11" t="s">
        <v>1185</v>
      </c>
      <c r="C804" s="11" t="s">
        <v>2575</v>
      </c>
      <c r="D804" s="11" t="str">
        <f t="shared" si="12"/>
        <v>17-1643 TC Porcelain Rose</v>
      </c>
      <c r="E804" s="11" t="s">
        <v>632</v>
      </c>
      <c r="F804" s="11">
        <v>234</v>
      </c>
      <c r="G804" s="11">
        <v>107</v>
      </c>
      <c r="H804" s="2426">
        <v>106</v>
      </c>
      <c r="I804" s="2769"/>
      <c r="J804" s="6068" t="s">
        <v>11396</v>
      </c>
    </row>
    <row r="805" spans="1:10" ht="35.450000000000003" customHeight="1">
      <c r="A805" s="11" t="s">
        <v>5785</v>
      </c>
      <c r="B805" s="11" t="s">
        <v>1184</v>
      </c>
      <c r="C805" s="11" t="s">
        <v>2576</v>
      </c>
      <c r="D805" s="11" t="str">
        <f t="shared" si="12"/>
        <v>17-1644 TC Spiced Coral</v>
      </c>
      <c r="E805" s="11" t="s">
        <v>632</v>
      </c>
      <c r="F805" s="11">
        <v>215</v>
      </c>
      <c r="G805" s="11">
        <v>92</v>
      </c>
      <c r="H805" s="2426">
        <v>93</v>
      </c>
      <c r="I805" s="2947"/>
      <c r="J805" s="6069" t="s">
        <v>11397</v>
      </c>
    </row>
    <row r="806" spans="1:10" ht="35.450000000000003" customHeight="1">
      <c r="A806" s="11" t="s">
        <v>6228</v>
      </c>
      <c r="B806" s="11" t="s">
        <v>7975</v>
      </c>
      <c r="C806" s="11" t="s">
        <v>2577</v>
      </c>
      <c r="D806" s="11" t="str">
        <f t="shared" si="12"/>
        <v>18-1649 TC Deep Sea Coral</v>
      </c>
      <c r="E806" s="11" t="s">
        <v>632</v>
      </c>
      <c r="F806" s="11">
        <v>217</v>
      </c>
      <c r="G806" s="11">
        <v>97</v>
      </c>
      <c r="H806" s="2426">
        <v>91</v>
      </c>
      <c r="I806" s="2928"/>
      <c r="J806" s="6070" t="s">
        <v>11398</v>
      </c>
    </row>
    <row r="807" spans="1:10" ht="35.450000000000003" customHeight="1">
      <c r="A807" s="11" t="s">
        <v>5782</v>
      </c>
      <c r="B807" s="11" t="s">
        <v>1181</v>
      </c>
      <c r="C807" s="11" t="s">
        <v>2578</v>
      </c>
      <c r="D807" s="11" t="str">
        <f t="shared" si="12"/>
        <v>17-1635 TC Rose of Sharon</v>
      </c>
      <c r="E807" s="11" t="s">
        <v>632</v>
      </c>
      <c r="F807" s="11">
        <v>220</v>
      </c>
      <c r="G807" s="11">
        <v>91</v>
      </c>
      <c r="H807" s="2426">
        <v>98</v>
      </c>
      <c r="I807" s="2901"/>
      <c r="J807" s="6071" t="s">
        <v>11399</v>
      </c>
    </row>
    <row r="808" spans="1:10" ht="35.450000000000003" customHeight="1">
      <c r="A808" s="11" t="s">
        <v>6230</v>
      </c>
      <c r="B808" s="11" t="s">
        <v>674</v>
      </c>
      <c r="C808" s="11" t="s">
        <v>2579</v>
      </c>
      <c r="D808" s="11" t="str">
        <f t="shared" si="12"/>
        <v>18-1651 TC Cayenne</v>
      </c>
      <c r="E808" s="11" t="s">
        <v>632</v>
      </c>
      <c r="F808" s="11">
        <v>224</v>
      </c>
      <c r="G808" s="11">
        <v>73</v>
      </c>
      <c r="H808" s="2426">
        <v>81</v>
      </c>
      <c r="I808" s="2857"/>
      <c r="J808" s="6072" t="s">
        <v>11400</v>
      </c>
    </row>
    <row r="809" spans="1:10" ht="35.450000000000003" customHeight="1">
      <c r="A809" s="11" t="s">
        <v>6258</v>
      </c>
      <c r="B809" s="11" t="s">
        <v>1177</v>
      </c>
      <c r="C809" s="11" t="s">
        <v>2580</v>
      </c>
      <c r="D809" s="11" t="str">
        <f t="shared" si="12"/>
        <v>18-1762 TC Hibiscus</v>
      </c>
      <c r="E809" s="11" t="s">
        <v>632</v>
      </c>
      <c r="F809" s="11">
        <v>221</v>
      </c>
      <c r="G809" s="11">
        <v>56</v>
      </c>
      <c r="H809" s="2426">
        <v>72</v>
      </c>
      <c r="I809" s="2893"/>
      <c r="J809" s="6073" t="s">
        <v>11401</v>
      </c>
    </row>
    <row r="810" spans="1:10" ht="35.450000000000003" customHeight="1">
      <c r="A810" s="11" t="s">
        <v>5787</v>
      </c>
      <c r="B810" s="11" t="s">
        <v>1179</v>
      </c>
      <c r="C810" s="11" t="s">
        <v>2581</v>
      </c>
      <c r="D810" s="11" t="str">
        <f t="shared" si="12"/>
        <v>17-1654 TC Poinsettia</v>
      </c>
      <c r="E810" s="11" t="s">
        <v>632</v>
      </c>
      <c r="F810" s="11">
        <v>203</v>
      </c>
      <c r="G810" s="11">
        <v>52</v>
      </c>
      <c r="H810" s="2426">
        <v>65</v>
      </c>
      <c r="I810" s="3070"/>
      <c r="J810" s="6074" t="s">
        <v>11402</v>
      </c>
    </row>
    <row r="811" spans="1:10" ht="35.450000000000003" customHeight="1">
      <c r="A811" s="11" t="s">
        <v>5783</v>
      </c>
      <c r="B811" s="11" t="s">
        <v>1180</v>
      </c>
      <c r="C811" s="11" t="s">
        <v>2582</v>
      </c>
      <c r="D811" s="11" t="str">
        <f t="shared" si="12"/>
        <v>17-1641 TC Chrysanthemum</v>
      </c>
      <c r="E811" s="11" t="s">
        <v>632</v>
      </c>
      <c r="F811" s="11">
        <v>190</v>
      </c>
      <c r="G811" s="11">
        <v>69</v>
      </c>
      <c r="H811" s="2426">
        <v>79</v>
      </c>
      <c r="I811" s="3207"/>
      <c r="J811" s="6075" t="s">
        <v>11403</v>
      </c>
    </row>
    <row r="812" spans="1:10" ht="35.450000000000003" customHeight="1">
      <c r="A812" s="11" t="s">
        <v>5765</v>
      </c>
      <c r="B812" s="11" t="s">
        <v>1182</v>
      </c>
      <c r="C812" s="11" t="s">
        <v>2583</v>
      </c>
      <c r="D812" s="11" t="str">
        <f t="shared" si="12"/>
        <v>17-1545 TC Cranberry</v>
      </c>
      <c r="E812" s="11" t="s">
        <v>632</v>
      </c>
      <c r="F812" s="11">
        <v>187</v>
      </c>
      <c r="G812" s="11">
        <v>74</v>
      </c>
      <c r="H812" s="2426">
        <v>77</v>
      </c>
      <c r="I812" s="3240"/>
      <c r="J812" s="6076" t="s">
        <v>11404</v>
      </c>
    </row>
    <row r="813" spans="1:10" ht="35.450000000000003" customHeight="1">
      <c r="A813" s="11" t="s">
        <v>6225</v>
      </c>
      <c r="B813" s="11" t="s">
        <v>1178</v>
      </c>
      <c r="C813" s="11" t="s">
        <v>2584</v>
      </c>
      <c r="D813" s="11" t="str">
        <f t="shared" si="12"/>
        <v>18-1643 TC Cardinal</v>
      </c>
      <c r="E813" s="11" t="s">
        <v>632</v>
      </c>
      <c r="F813" s="11">
        <v>173</v>
      </c>
      <c r="G813" s="11">
        <v>62</v>
      </c>
      <c r="H813" s="2426">
        <v>72</v>
      </c>
      <c r="I813" s="3381"/>
      <c r="J813" s="6077" t="s">
        <v>11405</v>
      </c>
    </row>
    <row r="814" spans="1:10" ht="35.450000000000003" customHeight="1">
      <c r="A814" s="11" t="s">
        <v>5736</v>
      </c>
      <c r="B814" s="11" t="s">
        <v>1176</v>
      </c>
      <c r="C814" s="11" t="s">
        <v>2585</v>
      </c>
      <c r="D814" s="11" t="str">
        <f t="shared" si="12"/>
        <v>17-1456 TC Tigerlily</v>
      </c>
      <c r="E814" s="11" t="s">
        <v>632</v>
      </c>
      <c r="F814" s="11">
        <v>226</v>
      </c>
      <c r="G814" s="11">
        <v>88</v>
      </c>
      <c r="H814" s="2426">
        <v>62</v>
      </c>
      <c r="I814" s="2497"/>
      <c r="J814" s="6078" t="s">
        <v>10619</v>
      </c>
    </row>
    <row r="815" spans="1:10" ht="35.450000000000003" customHeight="1">
      <c r="A815" s="11" t="s">
        <v>5769</v>
      </c>
      <c r="B815" s="11" t="s">
        <v>1175</v>
      </c>
      <c r="C815" s="11" t="s">
        <v>2586</v>
      </c>
      <c r="D815" s="11" t="str">
        <f t="shared" si="12"/>
        <v>17-1558 TC Grenadine</v>
      </c>
      <c r="E815" s="11" t="s">
        <v>632</v>
      </c>
      <c r="F815" s="11">
        <v>223</v>
      </c>
      <c r="G815" s="11">
        <v>63</v>
      </c>
      <c r="H815" s="2426">
        <v>50</v>
      </c>
      <c r="I815" s="2871"/>
      <c r="J815" s="6079" t="s">
        <v>11406</v>
      </c>
    </row>
    <row r="816" spans="1:10" ht="35.450000000000003" customHeight="1">
      <c r="A816" s="11" t="s">
        <v>5770</v>
      </c>
      <c r="B816" s="11" t="s">
        <v>1174</v>
      </c>
      <c r="C816" s="11" t="s">
        <v>2587</v>
      </c>
      <c r="D816" s="11" t="str">
        <f t="shared" si="12"/>
        <v>17-1562 TC Mandarin Red</v>
      </c>
      <c r="E816" s="11" t="s">
        <v>632</v>
      </c>
      <c r="F816" s="11">
        <v>231</v>
      </c>
      <c r="G816" s="11">
        <v>74</v>
      </c>
      <c r="H816" s="2426">
        <v>51</v>
      </c>
      <c r="I816" s="2797"/>
      <c r="J816" s="6080" t="s">
        <v>11407</v>
      </c>
    </row>
    <row r="817" spans="1:10" ht="35.450000000000003" customHeight="1">
      <c r="A817" s="11" t="s">
        <v>5772</v>
      </c>
      <c r="B817" s="11" t="s">
        <v>1172</v>
      </c>
      <c r="C817" s="11" t="s">
        <v>2588</v>
      </c>
      <c r="D817" s="11" t="str">
        <f t="shared" si="12"/>
        <v>17-1564 TC Fiesta</v>
      </c>
      <c r="E817" s="11" t="s">
        <v>632</v>
      </c>
      <c r="F817" s="11">
        <v>221</v>
      </c>
      <c r="G817" s="11">
        <v>65</v>
      </c>
      <c r="H817" s="2426">
        <v>50</v>
      </c>
      <c r="I817" s="2891"/>
      <c r="J817" s="6081" t="s">
        <v>10656</v>
      </c>
    </row>
    <row r="818" spans="1:10" ht="35.450000000000003" customHeight="1">
      <c r="A818" s="11" t="s">
        <v>5771</v>
      </c>
      <c r="B818" s="11" t="s">
        <v>1173</v>
      </c>
      <c r="C818" s="11" t="s">
        <v>2589</v>
      </c>
      <c r="D818" s="11" t="str">
        <f t="shared" si="12"/>
        <v>17-1563 TC Cherry Tomato</v>
      </c>
      <c r="E818" s="11" t="s">
        <v>632</v>
      </c>
      <c r="F818" s="11">
        <v>235</v>
      </c>
      <c r="G818" s="11">
        <v>60</v>
      </c>
      <c r="H818" s="2426">
        <v>39</v>
      </c>
      <c r="I818" s="2765"/>
      <c r="J818" s="6082" t="s">
        <v>11408</v>
      </c>
    </row>
    <row r="819" spans="1:10" ht="35.450000000000003" customHeight="1">
      <c r="A819" s="11" t="s">
        <v>6209</v>
      </c>
      <c r="B819" s="11" t="s">
        <v>1170</v>
      </c>
      <c r="C819" s="11" t="s">
        <v>2590</v>
      </c>
      <c r="D819" s="11" t="str">
        <f t="shared" si="12"/>
        <v>18-1561 TC Orange.com</v>
      </c>
      <c r="E819" s="11" t="s">
        <v>632</v>
      </c>
      <c r="F819" s="11">
        <v>218</v>
      </c>
      <c r="G819" s="11">
        <v>50</v>
      </c>
      <c r="H819" s="2426">
        <v>28</v>
      </c>
      <c r="I819" s="2920"/>
      <c r="J819" s="6083" t="s">
        <v>11409</v>
      </c>
    </row>
    <row r="820" spans="1:10" ht="35.450000000000003" customHeight="1">
      <c r="A820" s="11" t="s">
        <v>7053</v>
      </c>
      <c r="B820" s="11" t="s">
        <v>9451</v>
      </c>
      <c r="C820" s="11" t="s">
        <v>2591</v>
      </c>
      <c r="D820" s="11" t="str">
        <f t="shared" si="12"/>
        <v>18-1564 TC Poinciana</v>
      </c>
      <c r="E820" s="11" t="s">
        <v>632</v>
      </c>
      <c r="F820" s="11">
        <v>202</v>
      </c>
      <c r="G820" s="11">
        <v>52</v>
      </c>
      <c r="H820" s="2426">
        <v>34</v>
      </c>
      <c r="I820" s="3086"/>
      <c r="J820" s="6084" t="s">
        <v>11410</v>
      </c>
    </row>
    <row r="821" spans="1:10" ht="35.450000000000003" customHeight="1">
      <c r="A821" s="11" t="s">
        <v>6191</v>
      </c>
      <c r="B821" s="11" t="s">
        <v>1171</v>
      </c>
      <c r="C821" s="11" t="s">
        <v>2592</v>
      </c>
      <c r="D821" s="11" t="str">
        <f t="shared" si="12"/>
        <v>18-1445 TC Spicy Orange</v>
      </c>
      <c r="E821" s="11" t="s">
        <v>632</v>
      </c>
      <c r="F821" s="11">
        <v>215</v>
      </c>
      <c r="G821" s="11">
        <v>60</v>
      </c>
      <c r="H821" s="2426">
        <v>38</v>
      </c>
      <c r="I821" s="2948"/>
      <c r="J821" s="6085" t="s">
        <v>11411</v>
      </c>
    </row>
    <row r="822" spans="1:10" ht="35.450000000000003" customHeight="1">
      <c r="A822" s="11" t="s">
        <v>7054</v>
      </c>
      <c r="B822" s="11" t="s">
        <v>9449</v>
      </c>
      <c r="C822" s="11" t="s">
        <v>2593</v>
      </c>
      <c r="D822" s="11" t="str">
        <f t="shared" si="12"/>
        <v>17-1463 TC Tangerine Tango</v>
      </c>
      <c r="E822" s="11" t="s">
        <v>632</v>
      </c>
      <c r="F822" s="11">
        <v>221</v>
      </c>
      <c r="G822" s="11">
        <v>65</v>
      </c>
      <c r="H822" s="2426">
        <v>36</v>
      </c>
      <c r="I822" s="2892"/>
      <c r="J822" s="6086" t="s">
        <v>11412</v>
      </c>
    </row>
    <row r="823" spans="1:10" ht="35.450000000000003" customHeight="1">
      <c r="A823" s="11" t="s">
        <v>5325</v>
      </c>
      <c r="B823" s="11" t="s">
        <v>1169</v>
      </c>
      <c r="C823" s="11" t="s">
        <v>2594</v>
      </c>
      <c r="D823" s="11" t="str">
        <f t="shared" si="12"/>
        <v>16-1451 TC Nasturtium</v>
      </c>
      <c r="E823" s="11" t="s">
        <v>632</v>
      </c>
      <c r="F823" s="11">
        <v>254</v>
      </c>
      <c r="G823" s="11">
        <v>99</v>
      </c>
      <c r="H823" s="2426">
        <v>71</v>
      </c>
      <c r="I823" s="2567"/>
      <c r="J823" s="6087" t="s">
        <v>11413</v>
      </c>
    </row>
    <row r="824" spans="1:10" ht="35.450000000000003" customHeight="1">
      <c r="A824" s="11" t="s">
        <v>5350</v>
      </c>
      <c r="B824" s="11" t="s">
        <v>1168</v>
      </c>
      <c r="C824" s="11" t="s">
        <v>2595</v>
      </c>
      <c r="D824" s="11" t="str">
        <f t="shared" si="12"/>
        <v>16-1541 TC Camellia</v>
      </c>
      <c r="E824" s="11" t="s">
        <v>632</v>
      </c>
      <c r="F824" s="11">
        <v>246</v>
      </c>
      <c r="G824" s="11">
        <v>116</v>
      </c>
      <c r="H824" s="2426">
        <v>95</v>
      </c>
      <c r="I824" s="2636"/>
      <c r="J824" s="6088" t="s">
        <v>11414</v>
      </c>
    </row>
    <row r="825" spans="1:10" ht="35.450000000000003" customHeight="1">
      <c r="A825" s="11" t="s">
        <v>5767</v>
      </c>
      <c r="B825" s="11" t="s">
        <v>1166</v>
      </c>
      <c r="C825" s="11" t="s">
        <v>2596</v>
      </c>
      <c r="D825" s="11" t="str">
        <f t="shared" si="12"/>
        <v>17-1547 TC Emberglow</v>
      </c>
      <c r="E825" s="11" t="s">
        <v>632</v>
      </c>
      <c r="F825" s="11">
        <v>234</v>
      </c>
      <c r="G825" s="11">
        <v>103</v>
      </c>
      <c r="H825" s="2426">
        <v>89</v>
      </c>
      <c r="I825" s="2770"/>
      <c r="J825" s="6089" t="s">
        <v>11415</v>
      </c>
    </row>
    <row r="826" spans="1:10" ht="35.450000000000003" customHeight="1">
      <c r="A826" s="11" t="s">
        <v>5764</v>
      </c>
      <c r="B826" s="11" t="s">
        <v>1167</v>
      </c>
      <c r="C826" s="11" t="s">
        <v>2597</v>
      </c>
      <c r="D826" s="11" t="str">
        <f t="shared" si="12"/>
        <v>17-1544 TC Burnt Sienna</v>
      </c>
      <c r="E826" s="11" t="s">
        <v>632</v>
      </c>
      <c r="F826" s="11">
        <v>198</v>
      </c>
      <c r="G826" s="11">
        <v>93</v>
      </c>
      <c r="H826" s="2426">
        <v>82</v>
      </c>
      <c r="I826" s="3118"/>
      <c r="J826" s="6090" t="s">
        <v>11416</v>
      </c>
    </row>
    <row r="827" spans="1:10" ht="35.450000000000003" customHeight="1">
      <c r="A827" s="11" t="s">
        <v>5768</v>
      </c>
      <c r="B827" s="11" t="s">
        <v>1165</v>
      </c>
      <c r="C827" s="11" t="s">
        <v>2598</v>
      </c>
      <c r="D827" s="11" t="str">
        <f t="shared" si="12"/>
        <v>17-1553 TC Paprika</v>
      </c>
      <c r="E827" s="11" t="s">
        <v>632</v>
      </c>
      <c r="F827" s="11">
        <v>206</v>
      </c>
      <c r="G827" s="11">
        <v>77</v>
      </c>
      <c r="H827" s="2426">
        <v>66</v>
      </c>
      <c r="I827" s="3047"/>
      <c r="J827" s="6091" t="s">
        <v>11417</v>
      </c>
    </row>
    <row r="828" spans="1:10" ht="35.450000000000003" customHeight="1">
      <c r="A828" s="11" t="s">
        <v>6198</v>
      </c>
      <c r="B828" s="11" t="s">
        <v>7996</v>
      </c>
      <c r="C828" s="11" t="s">
        <v>2599</v>
      </c>
      <c r="D828" s="11" t="str">
        <f t="shared" si="12"/>
        <v>18-1454 TC Red Clay</v>
      </c>
      <c r="E828" s="11" t="s">
        <v>632</v>
      </c>
      <c r="F828" s="11">
        <v>194</v>
      </c>
      <c r="G828" s="11">
        <v>69</v>
      </c>
      <c r="H828" s="2426">
        <v>45</v>
      </c>
      <c r="I828" s="3164"/>
      <c r="J828" s="6092" t="s">
        <v>11418</v>
      </c>
    </row>
    <row r="829" spans="1:10" ht="35.450000000000003" customHeight="1">
      <c r="A829" s="11" t="s">
        <v>6208</v>
      </c>
      <c r="B829" s="11" t="s">
        <v>1164</v>
      </c>
      <c r="C829" s="11" t="s">
        <v>2600</v>
      </c>
      <c r="D829" s="11" t="str">
        <f t="shared" si="12"/>
        <v>18-1555 TC Molten Lava</v>
      </c>
      <c r="E829" s="11" t="s">
        <v>632</v>
      </c>
      <c r="F829" s="11">
        <v>181</v>
      </c>
      <c r="G829" s="11">
        <v>51</v>
      </c>
      <c r="H829" s="2426">
        <v>46</v>
      </c>
      <c r="I829" s="3311"/>
      <c r="J829" s="6093" t="s">
        <v>11419</v>
      </c>
    </row>
    <row r="830" spans="1:10" ht="35.450000000000003" customHeight="1">
      <c r="A830" s="11" t="s">
        <v>5789</v>
      </c>
      <c r="B830" s="11" t="s">
        <v>1163</v>
      </c>
      <c r="C830" s="11" t="s">
        <v>2601</v>
      </c>
      <c r="D830" s="11" t="str">
        <f t="shared" si="12"/>
        <v>17-1663 TC Bittersweet</v>
      </c>
      <c r="E830" s="11" t="s">
        <v>632</v>
      </c>
      <c r="F830" s="11">
        <v>217</v>
      </c>
      <c r="G830" s="11">
        <v>55</v>
      </c>
      <c r="H830" s="2426">
        <v>68</v>
      </c>
      <c r="I830" s="2929"/>
      <c r="J830" s="6094" t="s">
        <v>11420</v>
      </c>
    </row>
    <row r="831" spans="1:10" ht="35.450000000000003" customHeight="1">
      <c r="A831" s="11" t="s">
        <v>5791</v>
      </c>
      <c r="B831" s="11" t="s">
        <v>8000</v>
      </c>
      <c r="C831" s="11" t="s">
        <v>2602</v>
      </c>
      <c r="D831" s="11" t="str">
        <f t="shared" si="12"/>
        <v>17-1664 TC Poppy Red</v>
      </c>
      <c r="E831" s="11" t="s">
        <v>632</v>
      </c>
      <c r="F831" s="11">
        <v>220</v>
      </c>
      <c r="G831" s="11">
        <v>52</v>
      </c>
      <c r="H831" s="2426">
        <v>59</v>
      </c>
      <c r="I831" s="2902"/>
      <c r="J831" s="6095" t="s">
        <v>11421</v>
      </c>
    </row>
    <row r="832" spans="1:10" ht="35.450000000000003" customHeight="1">
      <c r="A832" s="11" t="s">
        <v>6236</v>
      </c>
      <c r="B832" s="11" t="s">
        <v>1161</v>
      </c>
      <c r="C832" s="11" t="s">
        <v>2603</v>
      </c>
      <c r="D832" s="11" t="str">
        <f t="shared" si="12"/>
        <v>18-1660 TC Tomato</v>
      </c>
      <c r="E832" s="11" t="s">
        <v>632</v>
      </c>
      <c r="F832" s="11">
        <v>206</v>
      </c>
      <c r="G832" s="11">
        <v>41</v>
      </c>
      <c r="H832" s="2426">
        <v>57</v>
      </c>
      <c r="I832" s="3048"/>
      <c r="J832" s="6096" t="s">
        <v>11422</v>
      </c>
    </row>
    <row r="833" spans="1:10" ht="35.450000000000003" customHeight="1">
      <c r="A833" s="11" t="s">
        <v>6242</v>
      </c>
      <c r="B833" s="11" t="s">
        <v>1160</v>
      </c>
      <c r="C833" s="11" t="s">
        <v>2604</v>
      </c>
      <c r="D833" s="11" t="str">
        <f t="shared" si="12"/>
        <v>18-1664 TC Fiery Red</v>
      </c>
      <c r="E833" s="11" t="s">
        <v>632</v>
      </c>
      <c r="F833" s="11">
        <v>208</v>
      </c>
      <c r="G833" s="11">
        <v>28</v>
      </c>
      <c r="H833" s="2426">
        <v>31</v>
      </c>
      <c r="I833" s="3021"/>
      <c r="J833" s="6097" t="s">
        <v>11423</v>
      </c>
    </row>
    <row r="834" spans="1:10" ht="35.450000000000003" customHeight="1">
      <c r="A834" s="11" t="s">
        <v>6239</v>
      </c>
      <c r="B834" s="11" t="s">
        <v>8004</v>
      </c>
      <c r="C834" s="11" t="s">
        <v>2605</v>
      </c>
      <c r="D834" s="11" t="str">
        <f t="shared" ref="D834:D897" si="13">A834 &amp; " " &amp; B834</f>
        <v>18-1662 TC Flame Scarlet</v>
      </c>
      <c r="E834" s="11" t="s">
        <v>632</v>
      </c>
      <c r="F834" s="11">
        <v>205</v>
      </c>
      <c r="G834" s="11">
        <v>33</v>
      </c>
      <c r="H834" s="2426">
        <v>42</v>
      </c>
      <c r="I834" s="3054"/>
      <c r="J834" s="6098" t="s">
        <v>11424</v>
      </c>
    </row>
    <row r="835" spans="1:10" ht="35.450000000000003" customHeight="1">
      <c r="A835" s="11" t="s">
        <v>6259</v>
      </c>
      <c r="B835" s="11" t="s">
        <v>1159</v>
      </c>
      <c r="C835" s="11" t="s">
        <v>2606</v>
      </c>
      <c r="D835" s="11" t="str">
        <f t="shared" si="13"/>
        <v>18-1763 TC High Risk Red</v>
      </c>
      <c r="E835" s="11" t="s">
        <v>632</v>
      </c>
      <c r="F835" s="11">
        <v>199</v>
      </c>
      <c r="G835" s="11">
        <v>31</v>
      </c>
      <c r="H835" s="2426">
        <v>45</v>
      </c>
      <c r="I835" s="3109"/>
      <c r="J835" s="6099" t="s">
        <v>11425</v>
      </c>
    </row>
    <row r="836" spans="1:10" ht="35.450000000000003" customHeight="1">
      <c r="A836" s="11" t="s">
        <v>6207</v>
      </c>
      <c r="B836" s="11" t="s">
        <v>1162</v>
      </c>
      <c r="C836" s="11" t="s">
        <v>2607</v>
      </c>
      <c r="D836" s="11" t="str">
        <f t="shared" si="13"/>
        <v>18-1550 TC Aurora Red</v>
      </c>
      <c r="E836" s="11" t="s">
        <v>632</v>
      </c>
      <c r="F836" s="11">
        <v>185</v>
      </c>
      <c r="G836" s="11">
        <v>58</v>
      </c>
      <c r="H836" s="2426">
        <v>50</v>
      </c>
      <c r="I836" s="3267"/>
      <c r="J836" s="6100" t="s">
        <v>11426</v>
      </c>
    </row>
    <row r="837" spans="1:10" ht="35.450000000000003" customHeight="1">
      <c r="A837" s="11" t="s">
        <v>6231</v>
      </c>
      <c r="B837" s="11" t="s">
        <v>1158</v>
      </c>
      <c r="C837" s="11" t="s">
        <v>2608</v>
      </c>
      <c r="D837" s="11" t="str">
        <f t="shared" si="13"/>
        <v>18-1652 TC Rococco Red</v>
      </c>
      <c r="E837" s="11" t="s">
        <v>632</v>
      </c>
      <c r="F837" s="11">
        <v>187</v>
      </c>
      <c r="G837" s="11">
        <v>54</v>
      </c>
      <c r="H837" s="2426">
        <v>63</v>
      </c>
      <c r="I837" s="3241"/>
      <c r="J837" s="6101" t="s">
        <v>11427</v>
      </c>
    </row>
    <row r="838" spans="1:10" ht="35.450000000000003" customHeight="1">
      <c r="A838" s="11" t="s">
        <v>6237</v>
      </c>
      <c r="B838" s="11" t="s">
        <v>8009</v>
      </c>
      <c r="C838" s="11" t="s">
        <v>2609</v>
      </c>
      <c r="D838" s="11" t="str">
        <f t="shared" si="13"/>
        <v>18-1661 TC Tomato Puree</v>
      </c>
      <c r="E838" s="11" t="s">
        <v>632</v>
      </c>
      <c r="F838" s="11">
        <v>197</v>
      </c>
      <c r="G838" s="11">
        <v>51</v>
      </c>
      <c r="H838" s="2426">
        <v>70</v>
      </c>
      <c r="I838" s="3133"/>
      <c r="J838" s="6102" t="s">
        <v>11428</v>
      </c>
    </row>
    <row r="839" spans="1:10" ht="35.450000000000003" customHeight="1">
      <c r="A839" s="11" t="s">
        <v>6260</v>
      </c>
      <c r="B839" s="11" t="s">
        <v>1156</v>
      </c>
      <c r="C839" s="11" t="s">
        <v>2610</v>
      </c>
      <c r="D839" s="11" t="str">
        <f t="shared" si="13"/>
        <v>18-1764 TC Lollipop</v>
      </c>
      <c r="E839" s="11" t="s">
        <v>632</v>
      </c>
      <c r="F839" s="11">
        <v>204</v>
      </c>
      <c r="G839" s="11">
        <v>28</v>
      </c>
      <c r="H839" s="2426">
        <v>59</v>
      </c>
      <c r="I839" s="3060"/>
      <c r="J839" s="6103" t="s">
        <v>11429</v>
      </c>
    </row>
    <row r="840" spans="1:10" ht="35.450000000000003" customHeight="1">
      <c r="A840" s="11" t="s">
        <v>6257</v>
      </c>
      <c r="B840" s="11" t="s">
        <v>1157</v>
      </c>
      <c r="C840" s="11" t="s">
        <v>2611</v>
      </c>
      <c r="D840" s="11" t="str">
        <f t="shared" si="13"/>
        <v>18-1761 TC Ski Patrol</v>
      </c>
      <c r="E840" s="11" t="s">
        <v>632</v>
      </c>
      <c r="F840" s="11">
        <v>187</v>
      </c>
      <c r="G840" s="11">
        <v>18</v>
      </c>
      <c r="H840" s="2426">
        <v>55</v>
      </c>
      <c r="I840" s="3242"/>
      <c r="J840" s="6104" t="s">
        <v>11430</v>
      </c>
    </row>
    <row r="841" spans="1:10" ht="35.450000000000003" customHeight="1">
      <c r="A841" s="11" t="s">
        <v>6681</v>
      </c>
      <c r="B841" s="11" t="s">
        <v>1155</v>
      </c>
      <c r="C841" s="11" t="s">
        <v>2612</v>
      </c>
      <c r="D841" s="11" t="str">
        <f t="shared" si="13"/>
        <v>19-1760 TC Scarlet</v>
      </c>
      <c r="E841" s="11" t="s">
        <v>632</v>
      </c>
      <c r="F841" s="11">
        <v>188</v>
      </c>
      <c r="G841" s="11">
        <v>43</v>
      </c>
      <c r="H841" s="2426">
        <v>61</v>
      </c>
      <c r="I841" s="3233"/>
      <c r="J841" s="6105" t="s">
        <v>11431</v>
      </c>
    </row>
    <row r="842" spans="1:10" ht="35.450000000000003" customHeight="1">
      <c r="A842" s="11" t="s">
        <v>6686</v>
      </c>
      <c r="B842" s="11" t="s">
        <v>195</v>
      </c>
      <c r="C842" s="11" t="s">
        <v>2613</v>
      </c>
      <c r="D842" s="11" t="str">
        <f t="shared" si="13"/>
        <v>19-1764 TC Lipstick Red</v>
      </c>
      <c r="E842" s="11" t="s">
        <v>632</v>
      </c>
      <c r="F842" s="11">
        <v>179</v>
      </c>
      <c r="G842" s="11">
        <v>26</v>
      </c>
      <c r="H842" s="2426">
        <v>56</v>
      </c>
      <c r="I842" s="3329"/>
      <c r="J842" s="6106" t="s">
        <v>11432</v>
      </c>
    </row>
    <row r="843" spans="1:10" ht="35.450000000000003" customHeight="1">
      <c r="A843" s="11" t="s">
        <v>6684</v>
      </c>
      <c r="B843" s="11" t="s">
        <v>1154</v>
      </c>
      <c r="C843" s="11" t="s">
        <v>2614</v>
      </c>
      <c r="D843" s="11" t="str">
        <f t="shared" si="13"/>
        <v>19-1762 TC Crimson</v>
      </c>
      <c r="E843" s="11" t="s">
        <v>632</v>
      </c>
      <c r="F843" s="11">
        <v>174</v>
      </c>
      <c r="G843" s="11">
        <v>14</v>
      </c>
      <c r="H843" s="2426">
        <v>54</v>
      </c>
      <c r="I843" s="3370"/>
      <c r="J843" s="6107" t="s">
        <v>11433</v>
      </c>
    </row>
    <row r="844" spans="1:10" ht="35.450000000000003" customHeight="1">
      <c r="A844" s="11" t="s">
        <v>6685</v>
      </c>
      <c r="B844" s="11" t="s">
        <v>1150</v>
      </c>
      <c r="C844" s="11" t="s">
        <v>2615</v>
      </c>
      <c r="D844" s="11" t="str">
        <f t="shared" si="13"/>
        <v>19-1763 TC Formula One</v>
      </c>
      <c r="E844" s="11" t="s">
        <v>632</v>
      </c>
      <c r="F844" s="11">
        <v>189</v>
      </c>
      <c r="G844" s="11">
        <v>22</v>
      </c>
      <c r="H844" s="2426">
        <v>44</v>
      </c>
      <c r="I844" s="3221"/>
      <c r="J844" s="6108" t="s">
        <v>11434</v>
      </c>
    </row>
    <row r="845" spans="1:10" ht="35.450000000000003" customHeight="1">
      <c r="A845" s="11" t="s">
        <v>6233</v>
      </c>
      <c r="B845" s="11" t="s">
        <v>1153</v>
      </c>
      <c r="C845" s="11" t="s">
        <v>2616</v>
      </c>
      <c r="D845" s="11" t="str">
        <f t="shared" si="13"/>
        <v>18-1655 TC Mars Red</v>
      </c>
      <c r="E845" s="11" t="s">
        <v>632</v>
      </c>
      <c r="F845" s="11">
        <v>188</v>
      </c>
      <c r="G845" s="11">
        <v>39</v>
      </c>
      <c r="H845" s="2426">
        <v>49</v>
      </c>
      <c r="I845" s="3234"/>
      <c r="J845" s="6109" t="s">
        <v>11435</v>
      </c>
    </row>
    <row r="846" spans="1:10" ht="35.450000000000003" customHeight="1">
      <c r="A846" s="11" t="s">
        <v>6682</v>
      </c>
      <c r="B846" s="11" t="s">
        <v>673</v>
      </c>
      <c r="C846" s="11" t="s">
        <v>2617</v>
      </c>
      <c r="D846" s="11" t="str">
        <f t="shared" si="13"/>
        <v>19-1761 TC Tango Red</v>
      </c>
      <c r="E846" s="11" t="s">
        <v>632</v>
      </c>
      <c r="F846" s="11">
        <v>172</v>
      </c>
      <c r="G846" s="11">
        <v>14</v>
      </c>
      <c r="H846" s="2426">
        <v>46</v>
      </c>
      <c r="I846" s="3385"/>
      <c r="J846" s="6110" t="s">
        <v>11436</v>
      </c>
    </row>
    <row r="847" spans="1:10" ht="35.450000000000003" customHeight="1">
      <c r="A847" s="11" t="s">
        <v>6241</v>
      </c>
      <c r="B847" s="11" t="s">
        <v>1152</v>
      </c>
      <c r="C847" s="11" t="s">
        <v>2618</v>
      </c>
      <c r="D847" s="11" t="str">
        <f t="shared" si="13"/>
        <v>18-1663 TC Chinese Red</v>
      </c>
      <c r="E847" s="11" t="s">
        <v>632</v>
      </c>
      <c r="F847" s="11">
        <v>190</v>
      </c>
      <c r="G847" s="11">
        <v>19</v>
      </c>
      <c r="H847" s="2426">
        <v>45</v>
      </c>
      <c r="I847" s="3208"/>
      <c r="J847" s="6111" t="s">
        <v>11437</v>
      </c>
    </row>
    <row r="848" spans="1:10" ht="35.450000000000003" customHeight="1">
      <c r="A848" s="11" t="s">
        <v>6673</v>
      </c>
      <c r="B848" s="11" t="s">
        <v>8020</v>
      </c>
      <c r="C848" s="11" t="s">
        <v>2619</v>
      </c>
      <c r="D848" s="11" t="str">
        <f t="shared" si="13"/>
        <v>19-1663 TC Ribbon Red</v>
      </c>
      <c r="E848" s="11" t="s">
        <v>632</v>
      </c>
      <c r="F848" s="11">
        <v>185</v>
      </c>
      <c r="G848" s="11">
        <v>38</v>
      </c>
      <c r="H848" s="2426">
        <v>54</v>
      </c>
      <c r="I848" s="3268"/>
      <c r="J848" s="6112" t="s">
        <v>11438</v>
      </c>
    </row>
    <row r="849" spans="1:10" ht="35.450000000000003" customHeight="1">
      <c r="A849" s="11" t="s">
        <v>7055</v>
      </c>
      <c r="B849" s="11" t="s">
        <v>9461</v>
      </c>
      <c r="C849" s="11" t="s">
        <v>2620</v>
      </c>
      <c r="D849" s="11" t="str">
        <f t="shared" si="13"/>
        <v>18-1657 TC Salsa</v>
      </c>
      <c r="E849" s="11" t="s">
        <v>632</v>
      </c>
      <c r="F849" s="11">
        <v>170</v>
      </c>
      <c r="G849" s="11">
        <v>24</v>
      </c>
      <c r="H849" s="2426">
        <v>43</v>
      </c>
      <c r="I849" s="3400"/>
      <c r="J849" s="6113" t="s">
        <v>11439</v>
      </c>
    </row>
    <row r="850" spans="1:10" ht="35.450000000000003" customHeight="1">
      <c r="A850" s="11" t="s">
        <v>6675</v>
      </c>
      <c r="B850" s="11" t="s">
        <v>462</v>
      </c>
      <c r="C850" s="11" t="s">
        <v>2621</v>
      </c>
      <c r="D850" s="11" t="str">
        <f t="shared" si="13"/>
        <v>19-1664 TC True Red</v>
      </c>
      <c r="E850" s="11" t="s">
        <v>632</v>
      </c>
      <c r="F850" s="11">
        <v>191</v>
      </c>
      <c r="G850" s="11">
        <v>25</v>
      </c>
      <c r="H850" s="2426">
        <v>50</v>
      </c>
      <c r="I850" s="3197"/>
      <c r="J850" s="6114" t="s">
        <v>11440</v>
      </c>
    </row>
    <row r="851" spans="1:10" ht="35.450000000000003" customHeight="1">
      <c r="A851" s="11" t="s">
        <v>7056</v>
      </c>
      <c r="B851" s="11" t="s">
        <v>9457</v>
      </c>
      <c r="C851" s="11" t="s">
        <v>2622</v>
      </c>
      <c r="D851" s="11" t="str">
        <f t="shared" si="13"/>
        <v>19-1757 TC Barbados Cherry</v>
      </c>
      <c r="E851" s="11" t="s">
        <v>632</v>
      </c>
      <c r="F851" s="11">
        <v>170</v>
      </c>
      <c r="G851" s="11">
        <v>10</v>
      </c>
      <c r="H851" s="2426">
        <v>39</v>
      </c>
      <c r="I851" s="3401"/>
      <c r="J851" s="6115" t="s">
        <v>11441</v>
      </c>
    </row>
    <row r="852" spans="1:10" ht="35.450000000000003" customHeight="1">
      <c r="A852" s="11" t="s">
        <v>7057</v>
      </c>
      <c r="B852" s="11" t="s">
        <v>9455</v>
      </c>
      <c r="C852" s="11" t="s">
        <v>2623</v>
      </c>
      <c r="D852" s="11" t="str">
        <f t="shared" si="13"/>
        <v>19-1662 TC Samba</v>
      </c>
      <c r="E852" s="11" t="s">
        <v>632</v>
      </c>
      <c r="F852" s="11">
        <v>162</v>
      </c>
      <c r="G852" s="11">
        <v>36</v>
      </c>
      <c r="H852" s="2426">
        <v>47</v>
      </c>
      <c r="I852" s="3489"/>
      <c r="J852" s="6116" t="s">
        <v>11442</v>
      </c>
    </row>
    <row r="853" spans="1:10" ht="35.450000000000003" customHeight="1">
      <c r="A853" s="11" t="s">
        <v>7058</v>
      </c>
      <c r="B853" s="11" t="s">
        <v>9459</v>
      </c>
      <c r="C853" s="11" t="s">
        <v>2624</v>
      </c>
      <c r="D853" s="11" t="str">
        <f t="shared" si="13"/>
        <v>19-1758 TC Haute Red</v>
      </c>
      <c r="E853" s="11" t="s">
        <v>632</v>
      </c>
      <c r="F853" s="11">
        <v>161</v>
      </c>
      <c r="G853" s="11">
        <v>23</v>
      </c>
      <c r="H853" s="2426">
        <v>41</v>
      </c>
      <c r="I853" s="3502"/>
      <c r="J853" s="6117" t="s">
        <v>11443</v>
      </c>
    </row>
    <row r="854" spans="1:10" ht="35.450000000000003" customHeight="1">
      <c r="A854" s="11" t="s">
        <v>7059</v>
      </c>
      <c r="B854" s="11" t="s">
        <v>9463</v>
      </c>
      <c r="C854" s="11" t="s">
        <v>2625</v>
      </c>
      <c r="D854" s="11" t="str">
        <f t="shared" si="13"/>
        <v>19-1559 TC Scarlet Sage</v>
      </c>
      <c r="E854" s="11" t="s">
        <v>632</v>
      </c>
      <c r="F854" s="11">
        <v>157</v>
      </c>
      <c r="G854" s="11">
        <v>32</v>
      </c>
      <c r="H854" s="2426">
        <v>47</v>
      </c>
      <c r="I854" s="3540"/>
      <c r="J854" s="6118" t="s">
        <v>11444</v>
      </c>
    </row>
    <row r="855" spans="1:10" ht="35.450000000000003" customHeight="1">
      <c r="A855" s="11" t="s">
        <v>6658</v>
      </c>
      <c r="B855" s="11" t="s">
        <v>1151</v>
      </c>
      <c r="C855" s="11" t="s">
        <v>2626</v>
      </c>
      <c r="D855" s="11" t="str">
        <f t="shared" si="13"/>
        <v>19-1557 TC Chili Pepper</v>
      </c>
      <c r="E855" s="11" t="s">
        <v>632</v>
      </c>
      <c r="F855" s="11">
        <v>155</v>
      </c>
      <c r="G855" s="11">
        <v>27</v>
      </c>
      <c r="H855" s="2426">
        <v>48</v>
      </c>
      <c r="I855" s="2499"/>
      <c r="J855" s="6119" t="s">
        <v>10621</v>
      </c>
    </row>
    <row r="856" spans="1:10" ht="35.450000000000003" customHeight="1">
      <c r="A856" s="11" t="s">
        <v>7060</v>
      </c>
      <c r="B856" s="11" t="s">
        <v>7148</v>
      </c>
      <c r="C856" s="11" t="s">
        <v>2627</v>
      </c>
      <c r="D856" s="11" t="str">
        <f t="shared" si="13"/>
        <v>19-1555 TC Red Dahlia</v>
      </c>
      <c r="E856" s="11" t="s">
        <v>632</v>
      </c>
      <c r="F856" s="11">
        <v>125</v>
      </c>
      <c r="G856" s="11">
        <v>32</v>
      </c>
      <c r="H856" s="2426">
        <v>39</v>
      </c>
      <c r="I856" s="2451"/>
      <c r="J856" s="6120" t="s">
        <v>10557</v>
      </c>
    </row>
    <row r="857" spans="1:10" ht="35.450000000000003" customHeight="1">
      <c r="A857" s="11" t="s">
        <v>7061</v>
      </c>
      <c r="B857" s="11" t="s">
        <v>9467</v>
      </c>
      <c r="C857" s="11" t="s">
        <v>2628</v>
      </c>
      <c r="D857" s="11" t="str">
        <f t="shared" si="13"/>
        <v>19-1531 TC Sun-Dried Tomato</v>
      </c>
      <c r="E857" s="11" t="s">
        <v>632</v>
      </c>
      <c r="F857" s="11">
        <v>117</v>
      </c>
      <c r="G857" s="11">
        <v>35</v>
      </c>
      <c r="H857" s="2426">
        <v>41</v>
      </c>
      <c r="I857" s="3877"/>
      <c r="J857" s="6121" t="s">
        <v>11445</v>
      </c>
    </row>
    <row r="858" spans="1:10" ht="35.450000000000003" customHeight="1">
      <c r="A858" s="11" t="s">
        <v>4670</v>
      </c>
      <c r="B858" s="11" t="s">
        <v>8024</v>
      </c>
      <c r="C858" s="11" t="s">
        <v>2629</v>
      </c>
      <c r="D858" s="11" t="str">
        <f t="shared" si="13"/>
        <v>14-1714 TC Quartz Pink</v>
      </c>
      <c r="E858" s="11" t="s">
        <v>632</v>
      </c>
      <c r="F858" s="11">
        <v>239</v>
      </c>
      <c r="G858" s="11">
        <v>166</v>
      </c>
      <c r="H858" s="2426">
        <v>170</v>
      </c>
      <c r="I858" s="2719"/>
      <c r="J858" s="6122" t="s">
        <v>11446</v>
      </c>
    </row>
    <row r="859" spans="1:10" ht="35.450000000000003" customHeight="1">
      <c r="A859" s="11" t="s">
        <v>4974</v>
      </c>
      <c r="B859" s="11" t="s">
        <v>1146</v>
      </c>
      <c r="C859" s="11" t="s">
        <v>2630</v>
      </c>
      <c r="D859" s="11" t="str">
        <f t="shared" si="13"/>
        <v>15-1717 TC Pink Icing</v>
      </c>
      <c r="E859" s="11" t="s">
        <v>632</v>
      </c>
      <c r="F859" s="11">
        <v>238</v>
      </c>
      <c r="G859" s="11">
        <v>160</v>
      </c>
      <c r="H859" s="2426">
        <v>166</v>
      </c>
      <c r="I859" s="2728"/>
      <c r="J859" s="6123" t="s">
        <v>11447</v>
      </c>
    </row>
    <row r="860" spans="1:10" ht="35.450000000000003" customHeight="1">
      <c r="A860" s="11" t="s">
        <v>4666</v>
      </c>
      <c r="B860" s="11" t="s">
        <v>1149</v>
      </c>
      <c r="C860" s="11" t="s">
        <v>2631</v>
      </c>
      <c r="D860" s="11" t="str">
        <f t="shared" si="13"/>
        <v>14-1513 TC Blossom</v>
      </c>
      <c r="E860" s="11" t="s">
        <v>632</v>
      </c>
      <c r="F860" s="11">
        <v>242</v>
      </c>
      <c r="G860" s="11">
        <v>178</v>
      </c>
      <c r="H860" s="2426">
        <v>174</v>
      </c>
      <c r="I860" s="2688"/>
      <c r="J860" s="6124" t="s">
        <v>11448</v>
      </c>
    </row>
    <row r="861" spans="1:10" ht="35.450000000000003" customHeight="1">
      <c r="A861" s="11" t="s">
        <v>4669</v>
      </c>
      <c r="B861" s="11" t="s">
        <v>1148</v>
      </c>
      <c r="C861" s="11" t="s">
        <v>2632</v>
      </c>
      <c r="D861" s="11" t="str">
        <f t="shared" si="13"/>
        <v>14-1521 TC Peaches N' Cream</v>
      </c>
      <c r="E861" s="11" t="s">
        <v>632</v>
      </c>
      <c r="F861" s="11">
        <v>244</v>
      </c>
      <c r="G861" s="11">
        <v>166</v>
      </c>
      <c r="H861" s="2426">
        <v>163</v>
      </c>
      <c r="I861" s="2661"/>
      <c r="J861" s="6125" t="s">
        <v>11449</v>
      </c>
    </row>
    <row r="862" spans="1:10" ht="35.450000000000003" customHeight="1">
      <c r="A862" s="11" t="s">
        <v>4969</v>
      </c>
      <c r="B862" s="11" t="s">
        <v>1147</v>
      </c>
      <c r="C862" s="11" t="s">
        <v>2633</v>
      </c>
      <c r="D862" s="11" t="str">
        <f t="shared" si="13"/>
        <v>15-1621 TC Candlelight Peach</v>
      </c>
      <c r="E862" s="11" t="s">
        <v>632</v>
      </c>
      <c r="F862" s="11">
        <v>248</v>
      </c>
      <c r="G862" s="11">
        <v>163</v>
      </c>
      <c r="H862" s="2426">
        <v>157</v>
      </c>
      <c r="I862" s="2615"/>
      <c r="J862" s="6126" t="s">
        <v>11450</v>
      </c>
    </row>
    <row r="863" spans="1:10" ht="35.450000000000003" customHeight="1">
      <c r="A863" s="11" t="s">
        <v>5372</v>
      </c>
      <c r="B863" s="11" t="s">
        <v>718</v>
      </c>
      <c r="C863" s="11" t="s">
        <v>2634</v>
      </c>
      <c r="D863" s="11" t="str">
        <f t="shared" si="13"/>
        <v>16-1720 TC Strawberry Ice</v>
      </c>
      <c r="E863" s="11" t="s">
        <v>632</v>
      </c>
      <c r="F863" s="11">
        <v>231</v>
      </c>
      <c r="G863" s="11">
        <v>139</v>
      </c>
      <c r="H863" s="2426">
        <v>144</v>
      </c>
      <c r="I863" s="2796"/>
      <c r="J863" s="6127" t="s">
        <v>10533</v>
      </c>
    </row>
    <row r="864" spans="1:10" ht="35.450000000000003" customHeight="1">
      <c r="A864" s="11" t="s">
        <v>5361</v>
      </c>
      <c r="B864" s="11" t="s">
        <v>1145</v>
      </c>
      <c r="C864" s="11" t="s">
        <v>2635</v>
      </c>
      <c r="D864" s="11" t="str">
        <f t="shared" si="13"/>
        <v>16-1626 TC Peach Blossom</v>
      </c>
      <c r="E864" s="11" t="s">
        <v>632</v>
      </c>
      <c r="F864" s="11">
        <v>222</v>
      </c>
      <c r="G864" s="11">
        <v>130</v>
      </c>
      <c r="H864" s="2426">
        <v>134</v>
      </c>
      <c r="I864" s="2880"/>
      <c r="J864" s="6128" t="s">
        <v>11451</v>
      </c>
    </row>
    <row r="865" spans="1:10" ht="35.450000000000003" customHeight="1">
      <c r="A865" s="11" t="s">
        <v>4976</v>
      </c>
      <c r="B865" s="11" t="s">
        <v>1144</v>
      </c>
      <c r="C865" s="11" t="s">
        <v>2636</v>
      </c>
      <c r="D865" s="11" t="str">
        <f t="shared" si="13"/>
        <v>15-1821 TC Flamingo Pink</v>
      </c>
      <c r="E865" s="11" t="s">
        <v>632</v>
      </c>
      <c r="F865" s="11">
        <v>247</v>
      </c>
      <c r="G865" s="11">
        <v>150</v>
      </c>
      <c r="H865" s="2426">
        <v>158</v>
      </c>
      <c r="I865" s="2626"/>
      <c r="J865" s="6129" t="s">
        <v>11452</v>
      </c>
    </row>
    <row r="866" spans="1:10" ht="35.450000000000003" customHeight="1">
      <c r="A866" s="11" t="s">
        <v>5373</v>
      </c>
      <c r="B866" s="11" t="s">
        <v>1143</v>
      </c>
      <c r="C866" s="11" t="s">
        <v>2637</v>
      </c>
      <c r="D866" s="11" t="str">
        <f t="shared" si="13"/>
        <v>16-1723 TC Confetti</v>
      </c>
      <c r="E866" s="11" t="s">
        <v>632</v>
      </c>
      <c r="F866" s="11">
        <v>230</v>
      </c>
      <c r="G866" s="11">
        <v>121</v>
      </c>
      <c r="H866" s="2426">
        <v>142</v>
      </c>
      <c r="I866" s="2805"/>
      <c r="J866" s="6130" t="s">
        <v>11453</v>
      </c>
    </row>
    <row r="867" spans="1:10" ht="35.450000000000003" customHeight="1">
      <c r="A867" s="11" t="s">
        <v>5811</v>
      </c>
      <c r="B867" s="11" t="s">
        <v>1140</v>
      </c>
      <c r="C867" s="11" t="s">
        <v>2638</v>
      </c>
      <c r="D867" s="11" t="str">
        <f t="shared" si="13"/>
        <v>17-1928 TC Bubblegum</v>
      </c>
      <c r="E867" s="11" t="s">
        <v>632</v>
      </c>
      <c r="F867" s="11">
        <v>234</v>
      </c>
      <c r="G867" s="11">
        <v>115</v>
      </c>
      <c r="H867" s="2426">
        <v>141</v>
      </c>
      <c r="I867" s="2768"/>
      <c r="J867" s="6131" t="s">
        <v>11454</v>
      </c>
    </row>
    <row r="868" spans="1:10" ht="35.450000000000003" customHeight="1">
      <c r="A868" s="11" t="s">
        <v>5375</v>
      </c>
      <c r="B868" s="11" t="s">
        <v>1142</v>
      </c>
      <c r="C868" s="11" t="s">
        <v>2639</v>
      </c>
      <c r="D868" s="11" t="str">
        <f t="shared" si="13"/>
        <v>16-1735 TC Pink Lemonade</v>
      </c>
      <c r="E868" s="11" t="s">
        <v>632</v>
      </c>
      <c r="F868" s="11">
        <v>238</v>
      </c>
      <c r="G868" s="11">
        <v>109</v>
      </c>
      <c r="H868" s="2426">
        <v>138</v>
      </c>
      <c r="I868" s="2731"/>
      <c r="J868" s="6132" t="s">
        <v>11455</v>
      </c>
    </row>
    <row r="869" spans="1:10" ht="35.450000000000003" customHeight="1">
      <c r="A869" s="11" t="s">
        <v>5813</v>
      </c>
      <c r="B869" s="11" t="s">
        <v>8036</v>
      </c>
      <c r="C869" s="11" t="s">
        <v>2640</v>
      </c>
      <c r="D869" s="11" t="str">
        <f t="shared" si="13"/>
        <v>17-1930 TC Camellia Rose</v>
      </c>
      <c r="E869" s="11" t="s">
        <v>632</v>
      </c>
      <c r="F869" s="11">
        <v>235</v>
      </c>
      <c r="G869" s="11">
        <v>96</v>
      </c>
      <c r="H869" s="2426">
        <v>129</v>
      </c>
      <c r="I869" s="2764"/>
      <c r="J869" s="6133" t="s">
        <v>11456</v>
      </c>
    </row>
    <row r="870" spans="1:10" ht="35.450000000000003" customHeight="1">
      <c r="A870" s="11" t="s">
        <v>5812</v>
      </c>
      <c r="B870" s="11" t="s">
        <v>1139</v>
      </c>
      <c r="C870" s="11" t="s">
        <v>2641</v>
      </c>
      <c r="D870" s="11" t="str">
        <f t="shared" si="13"/>
        <v>17-1929 TC Rapture Rose</v>
      </c>
      <c r="E870" s="11" t="s">
        <v>632</v>
      </c>
      <c r="F870" s="11">
        <v>209</v>
      </c>
      <c r="G870" s="11">
        <v>98</v>
      </c>
      <c r="H870" s="2426">
        <v>119</v>
      </c>
      <c r="I870" s="3013"/>
      <c r="J870" s="6134" t="s">
        <v>11457</v>
      </c>
    </row>
    <row r="871" spans="1:10" ht="35.450000000000003" customHeight="1">
      <c r="A871" s="11" t="s">
        <v>5810</v>
      </c>
      <c r="B871" s="11" t="s">
        <v>1141</v>
      </c>
      <c r="C871" s="11" t="s">
        <v>2642</v>
      </c>
      <c r="D871" s="11" t="str">
        <f t="shared" si="13"/>
        <v>17-1927 TC Desert Rose</v>
      </c>
      <c r="E871" s="11" t="s">
        <v>632</v>
      </c>
      <c r="F871" s="11">
        <v>207</v>
      </c>
      <c r="G871" s="11">
        <v>105</v>
      </c>
      <c r="H871" s="2426">
        <v>119</v>
      </c>
      <c r="I871" s="3031"/>
      <c r="J871" s="6135" t="s">
        <v>11458</v>
      </c>
    </row>
    <row r="872" spans="1:10" ht="35.450000000000003" customHeight="1">
      <c r="A872" s="11" t="s">
        <v>4984</v>
      </c>
      <c r="B872" s="11" t="s">
        <v>1137</v>
      </c>
      <c r="C872" s="11" t="s">
        <v>2643</v>
      </c>
      <c r="D872" s="11" t="str">
        <f t="shared" si="13"/>
        <v>15-1922 TC Geranium Pink</v>
      </c>
      <c r="E872" s="11" t="s">
        <v>632</v>
      </c>
      <c r="F872" s="11">
        <v>246</v>
      </c>
      <c r="G872" s="11">
        <v>144</v>
      </c>
      <c r="H872" s="2426">
        <v>157</v>
      </c>
      <c r="I872" s="2634"/>
      <c r="J872" s="6136" t="s">
        <v>11459</v>
      </c>
    </row>
    <row r="873" spans="1:10" ht="35.450000000000003" customHeight="1">
      <c r="A873" s="11" t="s">
        <v>4970</v>
      </c>
      <c r="B873" s="11" t="s">
        <v>8041</v>
      </c>
      <c r="C873" s="11" t="s">
        <v>2644</v>
      </c>
      <c r="D873" s="11" t="str">
        <f t="shared" si="13"/>
        <v>15-1624 TC Conch Shell</v>
      </c>
      <c r="E873" s="11" t="s">
        <v>632</v>
      </c>
      <c r="F873" s="11">
        <v>252</v>
      </c>
      <c r="G873" s="11">
        <v>143</v>
      </c>
      <c r="H873" s="2426">
        <v>155</v>
      </c>
      <c r="I873" s="2578"/>
      <c r="J873" s="6137" t="s">
        <v>11460</v>
      </c>
    </row>
    <row r="874" spans="1:10" ht="35.450000000000003" customHeight="1">
      <c r="A874" s="11" t="s">
        <v>4973</v>
      </c>
      <c r="B874" s="11" t="s">
        <v>1138</v>
      </c>
      <c r="C874" s="11" t="s">
        <v>2645</v>
      </c>
      <c r="D874" s="11" t="str">
        <f t="shared" si="13"/>
        <v>15-1626 TC Salmon Rose</v>
      </c>
      <c r="E874" s="11" t="s">
        <v>632</v>
      </c>
      <c r="F874" s="11">
        <v>255</v>
      </c>
      <c r="G874" s="11">
        <v>141</v>
      </c>
      <c r="H874" s="2426">
        <v>148</v>
      </c>
      <c r="I874" s="2551"/>
      <c r="J874" s="6138" t="s">
        <v>11461</v>
      </c>
    </row>
    <row r="875" spans="1:10" ht="35.450000000000003" customHeight="1">
      <c r="A875" s="11" t="s">
        <v>5374</v>
      </c>
      <c r="B875" s="11" t="s">
        <v>1136</v>
      </c>
      <c r="C875" s="11" t="s">
        <v>2646</v>
      </c>
      <c r="D875" s="11" t="str">
        <f t="shared" si="13"/>
        <v>16-1731 TC Strawberry Pink</v>
      </c>
      <c r="E875" s="11" t="s">
        <v>632</v>
      </c>
      <c r="F875" s="11">
        <v>245</v>
      </c>
      <c r="G875" s="11">
        <v>127</v>
      </c>
      <c r="H875" s="2426">
        <v>142</v>
      </c>
      <c r="I875" s="2644"/>
      <c r="J875" s="5077" t="s">
        <v>11462</v>
      </c>
    </row>
    <row r="876" spans="1:10" ht="35.450000000000003" customHeight="1">
      <c r="A876" s="11" t="s">
        <v>5796</v>
      </c>
      <c r="B876" s="11" t="s">
        <v>8045</v>
      </c>
      <c r="C876" s="11" t="s">
        <v>2647</v>
      </c>
      <c r="D876" s="11" t="str">
        <f t="shared" si="13"/>
        <v>17-1736 TC Sunkist Coral</v>
      </c>
      <c r="E876" s="11" t="s">
        <v>632</v>
      </c>
      <c r="F876" s="11">
        <v>234</v>
      </c>
      <c r="G876" s="11">
        <v>102</v>
      </c>
      <c r="H876" s="2426">
        <v>118</v>
      </c>
      <c r="I876" s="2771"/>
      <c r="J876" s="6139" t="s">
        <v>11463</v>
      </c>
    </row>
    <row r="877" spans="1:10" ht="35.450000000000003" customHeight="1">
      <c r="A877" s="11" t="s">
        <v>5801</v>
      </c>
      <c r="B877" s="11" t="s">
        <v>1135</v>
      </c>
      <c r="C877" s="11" t="s">
        <v>2648</v>
      </c>
      <c r="D877" s="11" t="str">
        <f t="shared" si="13"/>
        <v>17-1744 TC Calypso Coral</v>
      </c>
      <c r="E877" s="11" t="s">
        <v>632</v>
      </c>
      <c r="F877" s="11">
        <v>238</v>
      </c>
      <c r="G877" s="11">
        <v>92</v>
      </c>
      <c r="H877" s="2426">
        <v>108</v>
      </c>
      <c r="I877" s="2507"/>
      <c r="J877" s="6140" t="s">
        <v>10628</v>
      </c>
    </row>
    <row r="878" spans="1:10" ht="35.450000000000003" customHeight="1">
      <c r="A878" s="11" t="s">
        <v>5358</v>
      </c>
      <c r="B878" s="11" t="s">
        <v>8048</v>
      </c>
      <c r="C878" s="11" t="s">
        <v>2649</v>
      </c>
      <c r="D878" s="11" t="str">
        <f t="shared" si="13"/>
        <v>16-1620 TC Tea Rose</v>
      </c>
      <c r="E878" s="11" t="s">
        <v>632</v>
      </c>
      <c r="F878" s="11">
        <v>220</v>
      </c>
      <c r="G878" s="11">
        <v>113</v>
      </c>
      <c r="H878" s="2426">
        <v>120</v>
      </c>
      <c r="I878" s="2900"/>
      <c r="J878" s="6141" t="s">
        <v>10534</v>
      </c>
    </row>
    <row r="879" spans="1:10" ht="35.450000000000003" customHeight="1">
      <c r="A879" s="11" t="s">
        <v>5804</v>
      </c>
      <c r="B879" s="11" t="s">
        <v>1133</v>
      </c>
      <c r="C879" s="11" t="s">
        <v>2650</v>
      </c>
      <c r="D879" s="11" t="str">
        <f t="shared" si="13"/>
        <v>17-1755 TC Paradise Pink</v>
      </c>
      <c r="E879" s="11" t="s">
        <v>632</v>
      </c>
      <c r="F879" s="11">
        <v>228</v>
      </c>
      <c r="G879" s="11">
        <v>68</v>
      </c>
      <c r="H879" s="2426">
        <v>94</v>
      </c>
      <c r="I879" s="2823"/>
      <c r="J879" s="6142" t="s">
        <v>11464</v>
      </c>
    </row>
    <row r="880" spans="1:10" ht="35.450000000000003" customHeight="1">
      <c r="A880" s="11" t="s">
        <v>5802</v>
      </c>
      <c r="B880" s="11" t="s">
        <v>1134</v>
      </c>
      <c r="C880" s="11" t="s">
        <v>2651</v>
      </c>
      <c r="D880" s="11" t="str">
        <f t="shared" si="13"/>
        <v>17-1753 TC Geranium</v>
      </c>
      <c r="E880" s="11" t="s">
        <v>632</v>
      </c>
      <c r="F880" s="11">
        <v>218</v>
      </c>
      <c r="G880" s="11">
        <v>61</v>
      </c>
      <c r="H880" s="2426">
        <v>88</v>
      </c>
      <c r="I880" s="2919"/>
      <c r="J880" s="6143" t="s">
        <v>11465</v>
      </c>
    </row>
    <row r="881" spans="1:10" ht="35.450000000000003" customHeight="1">
      <c r="A881" s="11" t="s">
        <v>6255</v>
      </c>
      <c r="B881" s="11" t="s">
        <v>1129</v>
      </c>
      <c r="C881" s="11" t="s">
        <v>2652</v>
      </c>
      <c r="D881" s="11" t="str">
        <f t="shared" si="13"/>
        <v>18-1756 TC Teaberry</v>
      </c>
      <c r="E881" s="11" t="s">
        <v>632</v>
      </c>
      <c r="F881" s="11">
        <v>220</v>
      </c>
      <c r="G881" s="11">
        <v>56</v>
      </c>
      <c r="H881" s="2426">
        <v>85</v>
      </c>
      <c r="I881" s="2447"/>
      <c r="J881" s="6144" t="s">
        <v>10548</v>
      </c>
    </row>
    <row r="882" spans="1:10" ht="35.450000000000003" customHeight="1">
      <c r="A882" s="11" t="s">
        <v>6254</v>
      </c>
      <c r="B882" s="11" t="s">
        <v>1130</v>
      </c>
      <c r="C882" s="11" t="s">
        <v>2653</v>
      </c>
      <c r="D882" s="11" t="str">
        <f t="shared" si="13"/>
        <v>18-1755 TC Rouge Red</v>
      </c>
      <c r="E882" s="11" t="s">
        <v>632</v>
      </c>
      <c r="F882" s="11">
        <v>226</v>
      </c>
      <c r="G882" s="11">
        <v>70</v>
      </c>
      <c r="H882" s="2426">
        <v>102</v>
      </c>
      <c r="I882" s="2841"/>
      <c r="J882" s="6145" t="s">
        <v>11466</v>
      </c>
    </row>
    <row r="883" spans="1:10" ht="35.450000000000003" customHeight="1">
      <c r="A883" s="11" t="s">
        <v>6253</v>
      </c>
      <c r="B883" s="11" t="s">
        <v>1131</v>
      </c>
      <c r="C883" s="11" t="s">
        <v>2654</v>
      </c>
      <c r="D883" s="11" t="str">
        <f t="shared" si="13"/>
        <v>18-1754 TC Raspberry</v>
      </c>
      <c r="E883" s="11" t="s">
        <v>632</v>
      </c>
      <c r="F883" s="11">
        <v>211</v>
      </c>
      <c r="G883" s="11">
        <v>46</v>
      </c>
      <c r="H883" s="2426">
        <v>94</v>
      </c>
      <c r="I883" s="2979"/>
      <c r="J883" s="6146" t="s">
        <v>11467</v>
      </c>
    </row>
    <row r="884" spans="1:10" ht="35.450000000000003" customHeight="1">
      <c r="A884" s="11" t="s">
        <v>5809</v>
      </c>
      <c r="B884" s="11" t="s">
        <v>1132</v>
      </c>
      <c r="C884" s="11" t="s">
        <v>2655</v>
      </c>
      <c r="D884" s="11" t="str">
        <f t="shared" si="13"/>
        <v>17-1842 TC Azalea</v>
      </c>
      <c r="E884" s="11" t="s">
        <v>632</v>
      </c>
      <c r="F884" s="11">
        <v>212</v>
      </c>
      <c r="G884" s="11">
        <v>46</v>
      </c>
      <c r="H884" s="2426">
        <v>91</v>
      </c>
      <c r="I884" s="2966"/>
      <c r="J884" s="6147" t="s">
        <v>11468</v>
      </c>
    </row>
    <row r="885" spans="1:10" ht="35.450000000000003" customHeight="1">
      <c r="A885" s="11" t="s">
        <v>6263</v>
      </c>
      <c r="B885" s="11" t="s">
        <v>1128</v>
      </c>
      <c r="C885" s="11" t="s">
        <v>2656</v>
      </c>
      <c r="D885" s="11" t="str">
        <f t="shared" si="13"/>
        <v>18-1856 TC Virtual Pink</v>
      </c>
      <c r="E885" s="11" t="s">
        <v>632</v>
      </c>
      <c r="F885" s="11">
        <v>198</v>
      </c>
      <c r="G885" s="11">
        <v>23</v>
      </c>
      <c r="H885" s="2426">
        <v>78</v>
      </c>
      <c r="I885" s="3119"/>
      <c r="J885" s="6148" t="s">
        <v>11469</v>
      </c>
    </row>
    <row r="886" spans="1:10" ht="35.450000000000003" customHeight="1">
      <c r="A886" s="11" t="s">
        <v>5798</v>
      </c>
      <c r="B886" s="11" t="s">
        <v>8057</v>
      </c>
      <c r="C886" s="11" t="s">
        <v>2657</v>
      </c>
      <c r="D886" s="11" t="str">
        <f t="shared" si="13"/>
        <v>17-1740 TC Claret Red</v>
      </c>
      <c r="E886" s="11" t="s">
        <v>632</v>
      </c>
      <c r="F886" s="11">
        <v>200</v>
      </c>
      <c r="G886" s="11">
        <v>76</v>
      </c>
      <c r="H886" s="2426">
        <v>97</v>
      </c>
      <c r="I886" s="3103"/>
      <c r="J886" s="6149" t="s">
        <v>11470</v>
      </c>
    </row>
    <row r="887" spans="1:10" ht="35.450000000000003" customHeight="1">
      <c r="A887" s="11" t="s">
        <v>6252</v>
      </c>
      <c r="B887" s="11" t="s">
        <v>1127</v>
      </c>
      <c r="C887" s="11" t="s">
        <v>2658</v>
      </c>
      <c r="D887" s="11" t="str">
        <f t="shared" si="13"/>
        <v>18-1741 TC Raspberry Wine</v>
      </c>
      <c r="E887" s="11" t="s">
        <v>632</v>
      </c>
      <c r="F887" s="11">
        <v>182</v>
      </c>
      <c r="G887" s="11">
        <v>55</v>
      </c>
      <c r="H887" s="2426">
        <v>83</v>
      </c>
      <c r="I887" s="3292"/>
      <c r="J887" s="6150" t="s">
        <v>11471</v>
      </c>
    </row>
    <row r="888" spans="1:10" ht="35.450000000000003" customHeight="1">
      <c r="A888" s="11" t="s">
        <v>6262</v>
      </c>
      <c r="B888" s="11" t="s">
        <v>1125</v>
      </c>
      <c r="C888" s="11" t="s">
        <v>2659</v>
      </c>
      <c r="D888" s="11" t="str">
        <f t="shared" si="13"/>
        <v>18-1852 TC Rose Red</v>
      </c>
      <c r="E888" s="11" t="s">
        <v>632</v>
      </c>
      <c r="F888" s="11">
        <v>201</v>
      </c>
      <c r="G888" s="11">
        <v>35</v>
      </c>
      <c r="H888" s="2426">
        <v>81</v>
      </c>
      <c r="I888" s="3094"/>
      <c r="J888" s="6151" t="s">
        <v>11472</v>
      </c>
    </row>
    <row r="889" spans="1:10" ht="35.450000000000003" customHeight="1">
      <c r="A889" s="11" t="s">
        <v>6256</v>
      </c>
      <c r="B889" s="11" t="s">
        <v>1126</v>
      </c>
      <c r="C889" s="11" t="s">
        <v>2660</v>
      </c>
      <c r="D889" s="11" t="str">
        <f t="shared" si="13"/>
        <v>18-1760 TC Barberry</v>
      </c>
      <c r="E889" s="11" t="s">
        <v>632</v>
      </c>
      <c r="F889" s="11">
        <v>191</v>
      </c>
      <c r="G889" s="11">
        <v>25</v>
      </c>
      <c r="H889" s="2426">
        <v>69</v>
      </c>
      <c r="I889" s="3196"/>
      <c r="J889" s="6152" t="s">
        <v>11473</v>
      </c>
    </row>
    <row r="890" spans="1:10" ht="35.450000000000003" customHeight="1">
      <c r="A890" s="11" t="s">
        <v>6264</v>
      </c>
      <c r="B890" s="11" t="s">
        <v>679</v>
      </c>
      <c r="C890" s="11" t="s">
        <v>2661</v>
      </c>
      <c r="D890" s="11" t="str">
        <f t="shared" si="13"/>
        <v>18-1945 TC Bright Rose</v>
      </c>
      <c r="E890" s="11" t="s">
        <v>632</v>
      </c>
      <c r="F890" s="11">
        <v>197</v>
      </c>
      <c r="G890" s="11">
        <v>25</v>
      </c>
      <c r="H890" s="2426">
        <v>89</v>
      </c>
      <c r="I890" s="3134"/>
      <c r="J890" s="6153" t="s">
        <v>11474</v>
      </c>
    </row>
    <row r="891" spans="1:10" ht="35.450000000000003" customHeight="1">
      <c r="A891" s="11" t="s">
        <v>7062</v>
      </c>
      <c r="B891" s="11" t="s">
        <v>9486</v>
      </c>
      <c r="C891" s="11" t="s">
        <v>2662</v>
      </c>
      <c r="D891" s="11" t="str">
        <f t="shared" si="13"/>
        <v>18-1950 TC Jazzy</v>
      </c>
      <c r="E891" s="11" t="s">
        <v>632</v>
      </c>
      <c r="F891" s="11">
        <v>182</v>
      </c>
      <c r="G891" s="11">
        <v>28</v>
      </c>
      <c r="H891" s="2426">
        <v>80</v>
      </c>
      <c r="I891" s="3293"/>
      <c r="J891" s="6154" t="s">
        <v>10547</v>
      </c>
    </row>
    <row r="892" spans="1:10" ht="35.450000000000003" customHeight="1">
      <c r="A892" s="11" t="s">
        <v>6691</v>
      </c>
      <c r="B892" s="11" t="s">
        <v>1124</v>
      </c>
      <c r="C892" s="11" t="s">
        <v>2663</v>
      </c>
      <c r="D892" s="11" t="str">
        <f t="shared" si="13"/>
        <v>19-1860 TC Persian Red</v>
      </c>
      <c r="E892" s="11" t="s">
        <v>632</v>
      </c>
      <c r="F892" s="11">
        <v>162</v>
      </c>
      <c r="G892" s="11">
        <v>20</v>
      </c>
      <c r="H892" s="2426">
        <v>65</v>
      </c>
      <c r="I892" s="3490"/>
      <c r="J892" s="6155" t="s">
        <v>11475</v>
      </c>
    </row>
    <row r="893" spans="1:10" ht="35.450000000000003" customHeight="1">
      <c r="A893" s="11" t="s">
        <v>6695</v>
      </c>
      <c r="B893" s="11" t="s">
        <v>680</v>
      </c>
      <c r="C893" s="11" t="s">
        <v>2664</v>
      </c>
      <c r="D893" s="11" t="str">
        <f t="shared" si="13"/>
        <v>19-1955 TC Cerise</v>
      </c>
      <c r="E893" s="11" t="s">
        <v>632</v>
      </c>
      <c r="F893" s="11">
        <v>164</v>
      </c>
      <c r="G893" s="11">
        <v>18</v>
      </c>
      <c r="H893" s="2426">
        <v>71</v>
      </c>
      <c r="I893" s="3462"/>
      <c r="J893" s="6156" t="s">
        <v>11476</v>
      </c>
    </row>
    <row r="894" spans="1:10" ht="35.450000000000003" customHeight="1">
      <c r="A894" s="11" t="s">
        <v>7063</v>
      </c>
      <c r="B894" s="11" t="s">
        <v>9488</v>
      </c>
      <c r="C894" s="11" t="s">
        <v>2665</v>
      </c>
      <c r="D894" s="11" t="str">
        <f t="shared" si="13"/>
        <v>19-2039 TC Granita</v>
      </c>
      <c r="E894" s="11" t="s">
        <v>632</v>
      </c>
      <c r="F894" s="11">
        <v>165</v>
      </c>
      <c r="G894" s="11">
        <v>35</v>
      </c>
      <c r="H894" s="2426">
        <v>80</v>
      </c>
      <c r="I894" s="3450"/>
      <c r="J894" s="6157" t="s">
        <v>11477</v>
      </c>
    </row>
    <row r="895" spans="1:10" ht="35.450000000000003" customHeight="1">
      <c r="A895" s="11" t="s">
        <v>7064</v>
      </c>
      <c r="B895" s="11" t="s">
        <v>9490</v>
      </c>
      <c r="C895" s="11" t="s">
        <v>2666</v>
      </c>
      <c r="D895" s="11" t="str">
        <f t="shared" si="13"/>
        <v>19-2041 TC Cherries Jubilee</v>
      </c>
      <c r="E895" s="11" t="s">
        <v>632</v>
      </c>
      <c r="F895" s="11">
        <v>162</v>
      </c>
      <c r="G895" s="11">
        <v>36</v>
      </c>
      <c r="H895" s="2426">
        <v>82</v>
      </c>
      <c r="I895" s="3488"/>
      <c r="J895" s="6158" t="s">
        <v>11478</v>
      </c>
    </row>
    <row r="896" spans="1:10" ht="35.450000000000003" customHeight="1">
      <c r="A896" s="11" t="s">
        <v>7065</v>
      </c>
      <c r="B896" s="11" t="s">
        <v>9477</v>
      </c>
      <c r="C896" s="11" t="s">
        <v>2667</v>
      </c>
      <c r="D896" s="11" t="str">
        <f t="shared" si="13"/>
        <v>13-2807 TC Ballerina</v>
      </c>
      <c r="E896" s="11" t="s">
        <v>632</v>
      </c>
      <c r="F896" s="11">
        <v>242</v>
      </c>
      <c r="G896" s="11">
        <v>207</v>
      </c>
      <c r="H896" s="2426">
        <v>220</v>
      </c>
      <c r="I896" s="2686"/>
      <c r="J896" s="6159" t="s">
        <v>11479</v>
      </c>
    </row>
    <row r="897" spans="1:10" ht="35.450000000000003" customHeight="1">
      <c r="A897" s="11" t="s">
        <v>4405</v>
      </c>
      <c r="B897" s="11" t="s">
        <v>1123</v>
      </c>
      <c r="C897" s="11" t="s">
        <v>2668</v>
      </c>
      <c r="D897" s="11" t="str">
        <f t="shared" si="13"/>
        <v>13-2806 TC Pink Lady</v>
      </c>
      <c r="E897" s="11" t="s">
        <v>632</v>
      </c>
      <c r="F897" s="11">
        <v>239</v>
      </c>
      <c r="G897" s="11">
        <v>193</v>
      </c>
      <c r="H897" s="2426">
        <v>214</v>
      </c>
      <c r="I897" s="2717"/>
      <c r="J897" s="6160" t="s">
        <v>11480</v>
      </c>
    </row>
    <row r="898" spans="1:10" ht="35.450000000000003" customHeight="1">
      <c r="A898" s="11" t="s">
        <v>4681</v>
      </c>
      <c r="B898" s="11" t="s">
        <v>1122</v>
      </c>
      <c r="C898" s="11" t="s">
        <v>2669</v>
      </c>
      <c r="D898" s="11" t="str">
        <f t="shared" ref="D898:D961" si="14">A898 &amp; " " &amp; B898</f>
        <v>14-2710 TC Lilac Sachet</v>
      </c>
      <c r="E898" s="11" t="s">
        <v>632</v>
      </c>
      <c r="F898" s="11">
        <v>233</v>
      </c>
      <c r="G898" s="11">
        <v>173</v>
      </c>
      <c r="H898" s="2426">
        <v>202</v>
      </c>
      <c r="I898" s="2776"/>
      <c r="J898" s="6161" t="s">
        <v>11481</v>
      </c>
    </row>
    <row r="899" spans="1:10" ht="35.450000000000003" customHeight="1">
      <c r="A899" s="11" t="s">
        <v>4679</v>
      </c>
      <c r="B899" s="11" t="s">
        <v>8067</v>
      </c>
      <c r="C899" s="11" t="s">
        <v>2670</v>
      </c>
      <c r="D899" s="11" t="str">
        <f t="shared" si="14"/>
        <v>14-2311 TC Prism Pink</v>
      </c>
      <c r="E899" s="11" t="s">
        <v>632</v>
      </c>
      <c r="F899" s="11">
        <v>240</v>
      </c>
      <c r="G899" s="11">
        <v>161</v>
      </c>
      <c r="H899" s="2426">
        <v>191</v>
      </c>
      <c r="I899" s="2709"/>
      <c r="J899" s="6162" t="s">
        <v>11482</v>
      </c>
    </row>
    <row r="900" spans="1:10" ht="35.450000000000003" customHeight="1">
      <c r="A900" s="11" t="s">
        <v>4989</v>
      </c>
      <c r="B900" s="11" t="s">
        <v>167</v>
      </c>
      <c r="C900" s="11" t="s">
        <v>2671</v>
      </c>
      <c r="D900" s="11" t="str">
        <f t="shared" si="14"/>
        <v>15-2215 TC Begonia Pink</v>
      </c>
      <c r="E900" s="11" t="s">
        <v>632</v>
      </c>
      <c r="F900" s="11">
        <v>236</v>
      </c>
      <c r="G900" s="11">
        <v>154</v>
      </c>
      <c r="H900" s="2426">
        <v>190</v>
      </c>
      <c r="I900" s="2756"/>
      <c r="J900" s="6163" t="s">
        <v>11483</v>
      </c>
    </row>
    <row r="901" spans="1:10" ht="35.450000000000003" customHeight="1">
      <c r="A901" s="11" t="s">
        <v>4995</v>
      </c>
      <c r="B901" s="11" t="s">
        <v>1120</v>
      </c>
      <c r="C901" s="11" t="s">
        <v>2672</v>
      </c>
      <c r="D901" s="11" t="str">
        <f t="shared" si="14"/>
        <v>15-2718 TC Fuchsia Pink</v>
      </c>
      <c r="E901" s="11" t="s">
        <v>632</v>
      </c>
      <c r="F901" s="11">
        <v>223</v>
      </c>
      <c r="G901" s="11">
        <v>136</v>
      </c>
      <c r="H901" s="2426">
        <v>183</v>
      </c>
      <c r="I901" s="2868"/>
      <c r="J901" s="6164" t="s">
        <v>11484</v>
      </c>
    </row>
    <row r="902" spans="1:10" ht="35.450000000000003" customHeight="1">
      <c r="A902" s="11" t="s">
        <v>4988</v>
      </c>
      <c r="B902" s="11" t="s">
        <v>1121</v>
      </c>
      <c r="C902" s="11" t="s">
        <v>2673</v>
      </c>
      <c r="D902" s="11" t="str">
        <f t="shared" si="14"/>
        <v>15-2214 TC Rosebloom</v>
      </c>
      <c r="E902" s="11" t="s">
        <v>632</v>
      </c>
      <c r="F902" s="11">
        <v>226</v>
      </c>
      <c r="G902" s="11">
        <v>144</v>
      </c>
      <c r="H902" s="2426">
        <v>178</v>
      </c>
      <c r="I902" s="2839"/>
      <c r="J902" s="6165" t="s">
        <v>11485</v>
      </c>
    </row>
    <row r="903" spans="1:10" ht="35.450000000000003" customHeight="1">
      <c r="A903" s="11" t="s">
        <v>5379</v>
      </c>
      <c r="B903" s="11" t="s">
        <v>1115</v>
      </c>
      <c r="C903" s="11" t="s">
        <v>2674</v>
      </c>
      <c r="D903" s="11" t="str">
        <f t="shared" si="14"/>
        <v>16-2120 TC Wild Orchid</v>
      </c>
      <c r="E903" s="11" t="s">
        <v>632</v>
      </c>
      <c r="F903" s="11">
        <v>217</v>
      </c>
      <c r="G903" s="11">
        <v>121</v>
      </c>
      <c r="H903" s="2426">
        <v>162</v>
      </c>
      <c r="I903" s="2927"/>
      <c r="J903" s="6166" t="s">
        <v>11486</v>
      </c>
    </row>
    <row r="904" spans="1:10" ht="35.450000000000003" customHeight="1">
      <c r="A904" s="11" t="s">
        <v>5823</v>
      </c>
      <c r="B904" s="11" t="s">
        <v>1119</v>
      </c>
      <c r="C904" s="11" t="s">
        <v>2675</v>
      </c>
      <c r="D904" s="11" t="str">
        <f t="shared" si="14"/>
        <v>17-2520 TC Ibis Rose</v>
      </c>
      <c r="E904" s="11" t="s">
        <v>632</v>
      </c>
      <c r="F904" s="11">
        <v>202</v>
      </c>
      <c r="G904" s="11">
        <v>98</v>
      </c>
      <c r="H904" s="2426">
        <v>143</v>
      </c>
      <c r="I904" s="3085"/>
      <c r="J904" s="6167" t="s">
        <v>11487</v>
      </c>
    </row>
    <row r="905" spans="1:10" ht="35.450000000000003" customHeight="1">
      <c r="A905" s="11" t="s">
        <v>5819</v>
      </c>
      <c r="B905" s="11" t="s">
        <v>1113</v>
      </c>
      <c r="C905" s="11" t="s">
        <v>2676</v>
      </c>
      <c r="D905" s="11" t="str">
        <f t="shared" si="14"/>
        <v>17-2120 TC Chateau Rose</v>
      </c>
      <c r="E905" s="11" t="s">
        <v>632</v>
      </c>
      <c r="F905" s="11">
        <v>210</v>
      </c>
      <c r="G905" s="11">
        <v>115</v>
      </c>
      <c r="H905" s="2426">
        <v>143</v>
      </c>
      <c r="I905" s="2996"/>
      <c r="J905" s="6168" t="s">
        <v>10546</v>
      </c>
    </row>
    <row r="906" spans="1:10" ht="35.450000000000003" customHeight="1">
      <c r="A906" s="11" t="s">
        <v>4990</v>
      </c>
      <c r="B906" s="11" t="s">
        <v>1117</v>
      </c>
      <c r="C906" s="11" t="s">
        <v>2677</v>
      </c>
      <c r="D906" s="11" t="str">
        <f t="shared" si="14"/>
        <v>15-2216 TC Sachet Pink</v>
      </c>
      <c r="E906" s="11" t="s">
        <v>632</v>
      </c>
      <c r="F906" s="11">
        <v>241</v>
      </c>
      <c r="G906" s="11">
        <v>138</v>
      </c>
      <c r="H906" s="2426">
        <v>173</v>
      </c>
      <c r="I906" s="2699"/>
      <c r="J906" s="6169" t="s">
        <v>11488</v>
      </c>
    </row>
    <row r="907" spans="1:10" ht="35.450000000000003" customHeight="1">
      <c r="A907" s="11" t="s">
        <v>4991</v>
      </c>
      <c r="B907" s="11" t="s">
        <v>1116</v>
      </c>
      <c r="C907" s="11" t="s">
        <v>2678</v>
      </c>
      <c r="D907" s="11" t="str">
        <f t="shared" si="14"/>
        <v>15-2217 TC Aurora Pink</v>
      </c>
      <c r="E907" s="11" t="s">
        <v>632</v>
      </c>
      <c r="F907" s="11">
        <v>232</v>
      </c>
      <c r="G907" s="11">
        <v>129</v>
      </c>
      <c r="H907" s="2426">
        <v>166</v>
      </c>
      <c r="I907" s="2783"/>
      <c r="J907" s="6170" t="s">
        <v>11489</v>
      </c>
    </row>
    <row r="908" spans="1:10" ht="35.450000000000003" customHeight="1">
      <c r="A908" s="11" t="s">
        <v>4982</v>
      </c>
      <c r="B908" s="11" t="s">
        <v>1118</v>
      </c>
      <c r="C908" s="11" t="s">
        <v>2679</v>
      </c>
      <c r="D908" s="11" t="str">
        <f t="shared" si="14"/>
        <v>15-1920 TC Morning Glory</v>
      </c>
      <c r="E908" s="11" t="s">
        <v>632</v>
      </c>
      <c r="F908" s="11">
        <v>238</v>
      </c>
      <c r="G908" s="11">
        <v>129</v>
      </c>
      <c r="H908" s="2426">
        <v>159</v>
      </c>
      <c r="I908" s="2730"/>
      <c r="J908" s="6171" t="s">
        <v>11490</v>
      </c>
    </row>
    <row r="909" spans="1:10" ht="35.450000000000003" customHeight="1">
      <c r="A909" s="11" t="s">
        <v>5382</v>
      </c>
      <c r="B909" s="11" t="s">
        <v>1114</v>
      </c>
      <c r="C909" s="11" t="s">
        <v>2680</v>
      </c>
      <c r="D909" s="11" t="str">
        <f t="shared" si="14"/>
        <v>16-2126 TC Azalea Pink</v>
      </c>
      <c r="E909" s="11" t="s">
        <v>632</v>
      </c>
      <c r="F909" s="11">
        <v>233</v>
      </c>
      <c r="G909" s="11">
        <v>106</v>
      </c>
      <c r="H909" s="2426">
        <v>151</v>
      </c>
      <c r="I909" s="2778"/>
      <c r="J909" s="6172" t="s">
        <v>11491</v>
      </c>
    </row>
    <row r="910" spans="1:10" ht="35.450000000000003" customHeight="1">
      <c r="A910" s="11" t="s">
        <v>5815</v>
      </c>
      <c r="B910" s="11" t="s">
        <v>1110</v>
      </c>
      <c r="C910" s="11" t="s">
        <v>2681</v>
      </c>
      <c r="D910" s="11" t="str">
        <f t="shared" si="14"/>
        <v>17-1937 TC Hot Pink</v>
      </c>
      <c r="E910" s="11" t="s">
        <v>632</v>
      </c>
      <c r="F910" s="11">
        <v>229</v>
      </c>
      <c r="G910" s="11">
        <v>89</v>
      </c>
      <c r="H910" s="2426">
        <v>130</v>
      </c>
      <c r="I910" s="2814"/>
      <c r="J910" s="6173" t="s">
        <v>11492</v>
      </c>
    </row>
    <row r="911" spans="1:10" ht="35.450000000000003" customHeight="1">
      <c r="A911" s="11" t="s">
        <v>5817</v>
      </c>
      <c r="B911" s="11" t="s">
        <v>1109</v>
      </c>
      <c r="C911" s="11" t="s">
        <v>2682</v>
      </c>
      <c r="D911" s="11" t="str">
        <f t="shared" si="14"/>
        <v>17-2033 TC Fandango Pink</v>
      </c>
      <c r="E911" s="11" t="s">
        <v>632</v>
      </c>
      <c r="F911" s="11">
        <v>224</v>
      </c>
      <c r="G911" s="11">
        <v>79</v>
      </c>
      <c r="H911" s="2426">
        <v>128</v>
      </c>
      <c r="I911" s="2856"/>
      <c r="J911" s="6174" t="s">
        <v>11493</v>
      </c>
    </row>
    <row r="912" spans="1:10" ht="35.450000000000003" customHeight="1">
      <c r="A912" s="11" t="s">
        <v>6269</v>
      </c>
      <c r="B912" s="11" t="s">
        <v>55</v>
      </c>
      <c r="C912" s="11" t="s">
        <v>2683</v>
      </c>
      <c r="D912" s="11" t="str">
        <f t="shared" si="14"/>
        <v>18-2120 TC Honeysuckle</v>
      </c>
      <c r="E912" s="11" t="s">
        <v>632</v>
      </c>
      <c r="F912" s="11">
        <v>217</v>
      </c>
      <c r="G912" s="11">
        <v>79</v>
      </c>
      <c r="H912" s="2426">
        <v>112</v>
      </c>
      <c r="I912" s="2446"/>
      <c r="J912" s="6175" t="s">
        <v>10539</v>
      </c>
    </row>
    <row r="913" spans="1:10" ht="35.450000000000003" customHeight="1">
      <c r="A913" s="11" t="s">
        <v>5807</v>
      </c>
      <c r="B913" s="11" t="s">
        <v>1111</v>
      </c>
      <c r="C913" s="11" t="s">
        <v>2684</v>
      </c>
      <c r="D913" s="11" t="str">
        <f t="shared" si="14"/>
        <v>17-1831 TC Carmine</v>
      </c>
      <c r="E913" s="11" t="s">
        <v>632</v>
      </c>
      <c r="F913" s="11">
        <v>188</v>
      </c>
      <c r="G913" s="11">
        <v>72</v>
      </c>
      <c r="H913" s="2426">
        <v>105</v>
      </c>
      <c r="I913" s="3232"/>
      <c r="J913" s="6176" t="s">
        <v>11494</v>
      </c>
    </row>
    <row r="914" spans="1:10" ht="35.450000000000003" customHeight="1">
      <c r="A914" s="11" t="s">
        <v>6267</v>
      </c>
      <c r="B914" s="11" t="s">
        <v>1108</v>
      </c>
      <c r="C914" s="11" t="s">
        <v>2685</v>
      </c>
      <c r="D914" s="11" t="str">
        <f t="shared" si="14"/>
        <v>18-2043 TC Raspberry Sorbet</v>
      </c>
      <c r="E914" s="11" t="s">
        <v>632</v>
      </c>
      <c r="F914" s="11">
        <v>210</v>
      </c>
      <c r="G914" s="11">
        <v>56</v>
      </c>
      <c r="H914" s="2426">
        <v>108</v>
      </c>
      <c r="I914" s="2998"/>
      <c r="J914" s="6177" t="s">
        <v>11495</v>
      </c>
    </row>
    <row r="915" spans="1:10" ht="35.450000000000003" customHeight="1">
      <c r="A915" s="11" t="s">
        <v>5380</v>
      </c>
      <c r="B915" s="11" t="s">
        <v>1106</v>
      </c>
      <c r="C915" s="11" t="s">
        <v>2686</v>
      </c>
      <c r="D915" s="11" t="str">
        <f t="shared" si="14"/>
        <v>16-2124 TC Pink Carnation</v>
      </c>
      <c r="E915" s="11" t="s">
        <v>632</v>
      </c>
      <c r="F915" s="11">
        <v>237</v>
      </c>
      <c r="G915" s="11">
        <v>122</v>
      </c>
      <c r="H915" s="2426">
        <v>158</v>
      </c>
      <c r="I915" s="2747"/>
      <c r="J915" s="6178" t="s">
        <v>11496</v>
      </c>
    </row>
    <row r="916" spans="1:10" ht="35.450000000000003" customHeight="1">
      <c r="A916" s="11" t="s">
        <v>5822</v>
      </c>
      <c r="B916" s="11" t="s">
        <v>1103</v>
      </c>
      <c r="C916" s="11" t="s">
        <v>2687</v>
      </c>
      <c r="D916" s="11" t="str">
        <f t="shared" si="14"/>
        <v>17-2230 TC Carmine Rose</v>
      </c>
      <c r="E916" s="11" t="s">
        <v>632</v>
      </c>
      <c r="F916" s="11">
        <v>227</v>
      </c>
      <c r="G916" s="11">
        <v>91</v>
      </c>
      <c r="H916" s="2426">
        <v>143</v>
      </c>
      <c r="I916" s="2828"/>
      <c r="J916" s="6179" t="s">
        <v>11497</v>
      </c>
    </row>
    <row r="917" spans="1:10" ht="35.450000000000003" customHeight="1">
      <c r="A917" s="11" t="s">
        <v>5820</v>
      </c>
      <c r="B917" s="11" t="s">
        <v>1112</v>
      </c>
      <c r="C917" s="11" t="s">
        <v>2688</v>
      </c>
      <c r="D917" s="11" t="str">
        <f t="shared" si="14"/>
        <v>17-2127 TC Shocking Pink</v>
      </c>
      <c r="E917" s="11" t="s">
        <v>632</v>
      </c>
      <c r="F917" s="11">
        <v>222</v>
      </c>
      <c r="G917" s="11">
        <v>91</v>
      </c>
      <c r="H917" s="2426">
        <v>140</v>
      </c>
      <c r="I917" s="2881"/>
      <c r="J917" s="6180" t="s">
        <v>11498</v>
      </c>
    </row>
    <row r="918" spans="1:10" ht="35.450000000000003" customHeight="1">
      <c r="A918" s="11" t="s">
        <v>5818</v>
      </c>
      <c r="B918" s="11" t="s">
        <v>1105</v>
      </c>
      <c r="C918" s="11" t="s">
        <v>2689</v>
      </c>
      <c r="D918" s="11" t="str">
        <f t="shared" si="14"/>
        <v>17-2036 TC Magenta</v>
      </c>
      <c r="E918" s="11" t="s">
        <v>632</v>
      </c>
      <c r="F918" s="11">
        <v>210</v>
      </c>
      <c r="G918" s="11">
        <v>60</v>
      </c>
      <c r="H918" s="2426">
        <v>119</v>
      </c>
      <c r="I918" s="2997"/>
      <c r="J918" s="6181" t="s">
        <v>11499</v>
      </c>
    </row>
    <row r="919" spans="1:10" ht="35.450000000000003" customHeight="1">
      <c r="A919" s="11" t="s">
        <v>6270</v>
      </c>
      <c r="B919" s="11" t="s">
        <v>6271</v>
      </c>
      <c r="C919" s="11" t="s">
        <v>2690</v>
      </c>
      <c r="D919" s="11" t="str">
        <f t="shared" si="14"/>
        <v>18-2133 TC Pink Flambé</v>
      </c>
      <c r="E919" s="11" t="s">
        <v>632</v>
      </c>
      <c r="F919" s="11">
        <v>211</v>
      </c>
      <c r="G919" s="11">
        <v>80</v>
      </c>
      <c r="H919" s="2426">
        <v>122</v>
      </c>
      <c r="I919" s="2977"/>
      <c r="J919" s="6182" t="s">
        <v>11500</v>
      </c>
    </row>
    <row r="920" spans="1:10" ht="35.450000000000003" customHeight="1">
      <c r="A920" s="11" t="s">
        <v>5816</v>
      </c>
      <c r="B920" s="11" t="s">
        <v>43</v>
      </c>
      <c r="C920" s="11" t="s">
        <v>2691</v>
      </c>
      <c r="D920" s="11" t="str">
        <f t="shared" si="14"/>
        <v>17-2031 TC Fuchsia Rose</v>
      </c>
      <c r="E920" s="11" t="s">
        <v>632</v>
      </c>
      <c r="F920" s="11">
        <v>199</v>
      </c>
      <c r="G920" s="11">
        <v>67</v>
      </c>
      <c r="H920" s="2426">
        <v>117</v>
      </c>
      <c r="I920" s="3108"/>
      <c r="J920" s="6183" t="s">
        <v>11501</v>
      </c>
    </row>
    <row r="921" spans="1:10" ht="35.450000000000003" customHeight="1">
      <c r="A921" s="11" t="s">
        <v>6278</v>
      </c>
      <c r="B921" s="11" t="s">
        <v>681</v>
      </c>
      <c r="C921" s="11" t="s">
        <v>2692</v>
      </c>
      <c r="D921" s="11" t="str">
        <f t="shared" si="14"/>
        <v>18-2436 TC Fuchsia Purple</v>
      </c>
      <c r="E921" s="11" t="s">
        <v>632</v>
      </c>
      <c r="F921" s="11">
        <v>211</v>
      </c>
      <c r="G921" s="11">
        <v>52</v>
      </c>
      <c r="H921" s="2426">
        <v>121</v>
      </c>
      <c r="I921" s="2978"/>
      <c r="J921" s="6184" t="s">
        <v>11502</v>
      </c>
    </row>
    <row r="922" spans="1:10" ht="35.450000000000003" customHeight="1">
      <c r="A922" s="11" t="s">
        <v>6272</v>
      </c>
      <c r="B922" s="11" t="s">
        <v>1107</v>
      </c>
      <c r="C922" s="11" t="s">
        <v>2693</v>
      </c>
      <c r="D922" s="11" t="str">
        <f t="shared" si="14"/>
        <v>18-2143 TC Beetroot Purple</v>
      </c>
      <c r="E922" s="11" t="s">
        <v>632</v>
      </c>
      <c r="F922" s="11">
        <v>207</v>
      </c>
      <c r="G922" s="11">
        <v>45</v>
      </c>
      <c r="H922" s="2426">
        <v>113</v>
      </c>
      <c r="I922" s="3032"/>
      <c r="J922" s="6185" t="s">
        <v>11503</v>
      </c>
    </row>
    <row r="923" spans="1:10" ht="35.450000000000003" customHeight="1">
      <c r="A923" s="11" t="s">
        <v>7066</v>
      </c>
      <c r="B923" s="11" t="s">
        <v>9492</v>
      </c>
      <c r="C923" s="11" t="s">
        <v>2694</v>
      </c>
      <c r="D923" s="11" t="str">
        <f t="shared" si="14"/>
        <v>18-2140 TC Cabaret</v>
      </c>
      <c r="E923" s="11" t="s">
        <v>632</v>
      </c>
      <c r="F923" s="11">
        <v>203</v>
      </c>
      <c r="G923" s="11">
        <v>51</v>
      </c>
      <c r="H923" s="2426">
        <v>115</v>
      </c>
      <c r="I923" s="3071"/>
      <c r="J923" s="6186" t="s">
        <v>11504</v>
      </c>
    </row>
    <row r="924" spans="1:10" ht="35.450000000000003" customHeight="1">
      <c r="A924" s="11" t="s">
        <v>5821</v>
      </c>
      <c r="B924" s="11" t="s">
        <v>1104</v>
      </c>
      <c r="C924" s="11" t="s">
        <v>2695</v>
      </c>
      <c r="D924" s="11" t="str">
        <f t="shared" si="14"/>
        <v>17-2227 TC Lilac Rose</v>
      </c>
      <c r="E924" s="11" t="s">
        <v>632</v>
      </c>
      <c r="F924" s="11">
        <v>189</v>
      </c>
      <c r="G924" s="11">
        <v>66</v>
      </c>
      <c r="H924" s="2426">
        <v>117</v>
      </c>
      <c r="I924" s="3220"/>
      <c r="J924" s="6187" t="s">
        <v>11505</v>
      </c>
    </row>
    <row r="925" spans="1:10" ht="35.450000000000003" customHeight="1">
      <c r="A925" s="11" t="s">
        <v>6277</v>
      </c>
      <c r="B925" s="11" t="s">
        <v>1102</v>
      </c>
      <c r="C925" s="11" t="s">
        <v>2696</v>
      </c>
      <c r="D925" s="11" t="str">
        <f t="shared" si="14"/>
        <v>18-2336 TC Very Berry</v>
      </c>
      <c r="E925" s="11" t="s">
        <v>632</v>
      </c>
      <c r="F925" s="11">
        <v>183</v>
      </c>
      <c r="G925" s="11">
        <v>50</v>
      </c>
      <c r="H925" s="2426">
        <v>117</v>
      </c>
      <c r="I925" s="2448"/>
      <c r="J925" s="6188" t="s">
        <v>10549</v>
      </c>
    </row>
    <row r="926" spans="1:10" ht="35.450000000000003" customHeight="1">
      <c r="A926" s="11" t="s">
        <v>5829</v>
      </c>
      <c r="B926" s="11" t="s">
        <v>1100</v>
      </c>
      <c r="C926" s="11" t="s">
        <v>2697</v>
      </c>
      <c r="D926" s="11" t="str">
        <f t="shared" si="14"/>
        <v>17-2625 TC Super Pink</v>
      </c>
      <c r="E926" s="11" t="s">
        <v>632</v>
      </c>
      <c r="F926" s="11">
        <v>206</v>
      </c>
      <c r="G926" s="11">
        <v>107</v>
      </c>
      <c r="H926" s="2426">
        <v>164</v>
      </c>
      <c r="I926" s="3045"/>
      <c r="J926" s="6189" t="s">
        <v>11506</v>
      </c>
    </row>
    <row r="927" spans="1:10" ht="35.450000000000003" customHeight="1">
      <c r="A927" s="11" t="s">
        <v>5830</v>
      </c>
      <c r="B927" s="11" t="s">
        <v>1099</v>
      </c>
      <c r="C927" s="11" t="s">
        <v>2698</v>
      </c>
      <c r="D927" s="11" t="str">
        <f t="shared" si="14"/>
        <v>17-2627 TC Phlox Pink</v>
      </c>
      <c r="E927" s="11" t="s">
        <v>632</v>
      </c>
      <c r="F927" s="11">
        <v>206</v>
      </c>
      <c r="G927" s="11">
        <v>94</v>
      </c>
      <c r="H927" s="2426">
        <v>154</v>
      </c>
      <c r="I927" s="3046"/>
      <c r="J927" s="6190" t="s">
        <v>11507</v>
      </c>
    </row>
    <row r="928" spans="1:10" ht="35.450000000000003" customHeight="1">
      <c r="A928" s="11" t="s">
        <v>6276</v>
      </c>
      <c r="B928" s="11" t="s">
        <v>1097</v>
      </c>
      <c r="C928" s="11" t="s">
        <v>2699</v>
      </c>
      <c r="D928" s="11" t="str">
        <f t="shared" si="14"/>
        <v>18-2333 TC Raspberry Rose</v>
      </c>
      <c r="E928" s="11" t="s">
        <v>632</v>
      </c>
      <c r="F928" s="11">
        <v>204</v>
      </c>
      <c r="G928" s="11">
        <v>67</v>
      </c>
      <c r="H928" s="2426">
        <v>133</v>
      </c>
      <c r="I928" s="3059"/>
      <c r="J928" s="6191" t="s">
        <v>11508</v>
      </c>
    </row>
    <row r="929" spans="1:10" ht="35.450000000000003" customHeight="1">
      <c r="A929" s="11" t="s">
        <v>5827</v>
      </c>
      <c r="B929" s="11" t="s">
        <v>1101</v>
      </c>
      <c r="C929" s="11" t="s">
        <v>2700</v>
      </c>
      <c r="D929" s="11" t="str">
        <f t="shared" si="14"/>
        <v>17-2624 TC Rose Violet</v>
      </c>
      <c r="E929" s="11" t="s">
        <v>632</v>
      </c>
      <c r="F929" s="11">
        <v>192</v>
      </c>
      <c r="G929" s="11">
        <v>66</v>
      </c>
      <c r="H929" s="2426">
        <v>138</v>
      </c>
      <c r="I929" s="3182"/>
      <c r="J929" s="6192" t="s">
        <v>10540</v>
      </c>
    </row>
    <row r="930" spans="1:10" ht="35.450000000000003" customHeight="1">
      <c r="A930" s="11" t="s">
        <v>6275</v>
      </c>
      <c r="B930" s="11" t="s">
        <v>675</v>
      </c>
      <c r="C930" s="11" t="s">
        <v>2701</v>
      </c>
      <c r="D930" s="11" t="str">
        <f t="shared" si="14"/>
        <v>18-2328 TC Fuchsia Red</v>
      </c>
      <c r="E930" s="11" t="s">
        <v>632</v>
      </c>
      <c r="F930" s="11">
        <v>171</v>
      </c>
      <c r="G930" s="11">
        <v>52</v>
      </c>
      <c r="H930" s="2426">
        <v>117</v>
      </c>
      <c r="I930" s="3391"/>
      <c r="J930" s="6193" t="s">
        <v>11509</v>
      </c>
    </row>
    <row r="931" spans="1:10" ht="35.450000000000003" customHeight="1">
      <c r="A931" s="11" t="s">
        <v>6274</v>
      </c>
      <c r="B931" s="11" t="s">
        <v>1098</v>
      </c>
      <c r="C931" s="11" t="s">
        <v>2702</v>
      </c>
      <c r="D931" s="11" t="str">
        <f t="shared" si="14"/>
        <v>18-2326 TC Cactus Flower</v>
      </c>
      <c r="E931" s="11" t="s">
        <v>632</v>
      </c>
      <c r="F931" s="11">
        <v>168</v>
      </c>
      <c r="G931" s="11">
        <v>62</v>
      </c>
      <c r="H931" s="2426">
        <v>108</v>
      </c>
      <c r="I931" s="3420"/>
      <c r="J931" s="6194" t="s">
        <v>11510</v>
      </c>
    </row>
    <row r="932" spans="1:10" ht="35.450000000000003" customHeight="1">
      <c r="A932" s="11" t="s">
        <v>6279</v>
      </c>
      <c r="B932" s="11" t="s">
        <v>1096</v>
      </c>
      <c r="C932" s="11" t="s">
        <v>2703</v>
      </c>
      <c r="D932" s="11" t="str">
        <f t="shared" si="14"/>
        <v>18-2525 TC Magenta Haze</v>
      </c>
      <c r="E932" s="11" t="s">
        <v>632</v>
      </c>
      <c r="F932" s="11">
        <v>157</v>
      </c>
      <c r="G932" s="11">
        <v>68</v>
      </c>
      <c r="H932" s="2426">
        <v>110</v>
      </c>
      <c r="I932" s="3539"/>
      <c r="J932" s="6195" t="s">
        <v>10542</v>
      </c>
    </row>
    <row r="933" spans="1:10" ht="35.450000000000003" customHeight="1">
      <c r="A933" s="11" t="s">
        <v>3943</v>
      </c>
      <c r="B933" s="11" t="s">
        <v>8101</v>
      </c>
      <c r="C933" s="11" t="s">
        <v>2704</v>
      </c>
      <c r="D933" s="11" t="str">
        <f t="shared" si="14"/>
        <v>11-2511 TC Shrinking Violet</v>
      </c>
      <c r="E933" s="11" t="s">
        <v>632</v>
      </c>
      <c r="F933" s="11">
        <v>244</v>
      </c>
      <c r="G933" s="11">
        <v>225</v>
      </c>
      <c r="H933" s="2426">
        <v>230</v>
      </c>
      <c r="I933" s="2650"/>
      <c r="J933" s="6196" t="s">
        <v>11511</v>
      </c>
    </row>
    <row r="934" spans="1:10" ht="35.450000000000003" customHeight="1">
      <c r="A934" s="11" t="s">
        <v>4137</v>
      </c>
      <c r="B934" s="11" t="s">
        <v>1095</v>
      </c>
      <c r="C934" s="11" t="s">
        <v>2705</v>
      </c>
      <c r="D934" s="11" t="str">
        <f t="shared" si="14"/>
        <v>12-2904 TC Primrose Pink</v>
      </c>
      <c r="E934" s="11" t="s">
        <v>632</v>
      </c>
      <c r="F934" s="11">
        <v>238</v>
      </c>
      <c r="G934" s="11">
        <v>212</v>
      </c>
      <c r="H934" s="2426">
        <v>217</v>
      </c>
      <c r="I934" s="2724"/>
      <c r="J934" s="6197" t="s">
        <v>11512</v>
      </c>
    </row>
    <row r="935" spans="1:10" ht="35.450000000000003" customHeight="1">
      <c r="A935" s="11" t="s">
        <v>4664</v>
      </c>
      <c r="B935" s="11" t="s">
        <v>1094</v>
      </c>
      <c r="C935" s="11" t="s">
        <v>2706</v>
      </c>
      <c r="D935" s="11" t="str">
        <f t="shared" si="14"/>
        <v>14-1508 TC Silver Pink</v>
      </c>
      <c r="E935" s="11" t="s">
        <v>632</v>
      </c>
      <c r="F935" s="11">
        <v>220</v>
      </c>
      <c r="G935" s="11">
        <v>177</v>
      </c>
      <c r="H935" s="2426">
        <v>175</v>
      </c>
      <c r="I935" s="2508"/>
      <c r="J935" s="6198" t="s">
        <v>10629</v>
      </c>
    </row>
    <row r="936" spans="1:10" ht="35.450000000000003" customHeight="1">
      <c r="A936" s="11" t="s">
        <v>4665</v>
      </c>
      <c r="B936" s="11" t="s">
        <v>1093</v>
      </c>
      <c r="C936" s="11" t="s">
        <v>2707</v>
      </c>
      <c r="D936" s="11" t="str">
        <f t="shared" si="14"/>
        <v>14-1511 TC Powder Pink</v>
      </c>
      <c r="E936" s="11" t="s">
        <v>632</v>
      </c>
      <c r="F936" s="11">
        <v>236</v>
      </c>
      <c r="G936" s="11">
        <v>178</v>
      </c>
      <c r="H936" s="2426">
        <v>179</v>
      </c>
      <c r="I936" s="2753"/>
      <c r="J936" s="6199" t="s">
        <v>11513</v>
      </c>
    </row>
    <row r="937" spans="1:10" ht="35.450000000000003" customHeight="1">
      <c r="A937" s="11" t="s">
        <v>5357</v>
      </c>
      <c r="B937" s="11" t="s">
        <v>1091</v>
      </c>
      <c r="C937" s="11" t="s">
        <v>2708</v>
      </c>
      <c r="D937" s="11" t="str">
        <f t="shared" si="14"/>
        <v>16-1617 TC Mauveglow</v>
      </c>
      <c r="E937" s="11" t="s">
        <v>632</v>
      </c>
      <c r="F937" s="11">
        <v>209</v>
      </c>
      <c r="G937" s="11">
        <v>132</v>
      </c>
      <c r="H937" s="2426">
        <v>137</v>
      </c>
      <c r="I937" s="3011"/>
      <c r="J937" s="6200" t="s">
        <v>11514</v>
      </c>
    </row>
    <row r="938" spans="1:10" ht="35.450000000000003" customHeight="1">
      <c r="A938" s="11" t="s">
        <v>5356</v>
      </c>
      <c r="B938" s="11" t="s">
        <v>1092</v>
      </c>
      <c r="C938" s="11" t="s">
        <v>2709</v>
      </c>
      <c r="D938" s="11" t="str">
        <f t="shared" si="14"/>
        <v>16-1610 TC Brandied Apricot</v>
      </c>
      <c r="E938" s="11" t="s">
        <v>632</v>
      </c>
      <c r="F938" s="11">
        <v>202</v>
      </c>
      <c r="G938" s="11">
        <v>132</v>
      </c>
      <c r="H938" s="2426">
        <v>138</v>
      </c>
      <c r="I938" s="3082"/>
      <c r="J938" s="6201" t="s">
        <v>11515</v>
      </c>
    </row>
    <row r="939" spans="1:10" ht="35.450000000000003" customHeight="1">
      <c r="A939" s="11" t="s">
        <v>5794</v>
      </c>
      <c r="B939" s="11" t="s">
        <v>1090</v>
      </c>
      <c r="C939" s="11" t="s">
        <v>2710</v>
      </c>
      <c r="D939" s="11" t="str">
        <f t="shared" si="14"/>
        <v>17-1718 TC Dusty Rose</v>
      </c>
      <c r="E939" s="11" t="s">
        <v>632</v>
      </c>
      <c r="F939" s="11">
        <v>186</v>
      </c>
      <c r="G939" s="11">
        <v>121</v>
      </c>
      <c r="H939" s="2426">
        <v>125</v>
      </c>
      <c r="I939" s="2430"/>
      <c r="J939" s="6202" t="s">
        <v>10502</v>
      </c>
    </row>
    <row r="940" spans="1:10" ht="35.450000000000003" customHeight="1">
      <c r="A940" s="11" t="s">
        <v>4133</v>
      </c>
      <c r="B940" s="11" t="s">
        <v>1088</v>
      </c>
      <c r="C940" s="11" t="s">
        <v>2711</v>
      </c>
      <c r="D940" s="11" t="str">
        <f t="shared" si="14"/>
        <v>12-2102 TC Mauve Morn</v>
      </c>
      <c r="E940" s="11" t="s">
        <v>632</v>
      </c>
      <c r="F940" s="11">
        <v>236</v>
      </c>
      <c r="G940" s="11">
        <v>214</v>
      </c>
      <c r="H940" s="2426">
        <v>214</v>
      </c>
      <c r="I940" s="2752"/>
      <c r="J940" s="6203" t="s">
        <v>11516</v>
      </c>
    </row>
    <row r="941" spans="1:10" ht="35.450000000000003" customHeight="1">
      <c r="A941" s="11" t="s">
        <v>4135</v>
      </c>
      <c r="B941" s="11" t="s">
        <v>1087</v>
      </c>
      <c r="C941" s="11" t="s">
        <v>2712</v>
      </c>
      <c r="D941" s="11" t="str">
        <f t="shared" si="14"/>
        <v>12-2902 TC Mauve Chalk</v>
      </c>
      <c r="E941" s="11" t="s">
        <v>632</v>
      </c>
      <c r="F941" s="11">
        <v>229</v>
      </c>
      <c r="G941" s="11">
        <v>208</v>
      </c>
      <c r="H941" s="2426">
        <v>207</v>
      </c>
      <c r="I941" s="2810"/>
      <c r="J941" s="6204" t="s">
        <v>11517</v>
      </c>
    </row>
    <row r="942" spans="1:10" ht="35.450000000000003" customHeight="1">
      <c r="A942" s="11" t="s">
        <v>4117</v>
      </c>
      <c r="B942" s="11" t="s">
        <v>1089</v>
      </c>
      <c r="C942" s="11" t="s">
        <v>2713</v>
      </c>
      <c r="D942" s="11" t="str">
        <f t="shared" si="14"/>
        <v>12-1304 TC Pearl</v>
      </c>
      <c r="E942" s="11" t="s">
        <v>632</v>
      </c>
      <c r="F942" s="11">
        <v>249</v>
      </c>
      <c r="G942" s="11">
        <v>219</v>
      </c>
      <c r="H942" s="2426">
        <v>216</v>
      </c>
      <c r="I942" s="2600"/>
      <c r="J942" s="6205" t="s">
        <v>11518</v>
      </c>
    </row>
    <row r="943" spans="1:10" ht="35.450000000000003" customHeight="1">
      <c r="A943" s="11" t="s">
        <v>4967</v>
      </c>
      <c r="B943" s="11" t="s">
        <v>1086</v>
      </c>
      <c r="C943" s="11" t="s">
        <v>2714</v>
      </c>
      <c r="D943" s="11" t="str">
        <f t="shared" si="14"/>
        <v>15-1611 TC Bridal Rose</v>
      </c>
      <c r="E943" s="11" t="s">
        <v>632</v>
      </c>
      <c r="F943" s="11">
        <v>214</v>
      </c>
      <c r="G943" s="11">
        <v>159</v>
      </c>
      <c r="H943" s="2426">
        <v>162</v>
      </c>
      <c r="I943" s="2953"/>
      <c r="J943" s="6206" t="s">
        <v>11519</v>
      </c>
    </row>
    <row r="944" spans="1:10" ht="35.450000000000003" customHeight="1">
      <c r="A944" s="11" t="s">
        <v>4968</v>
      </c>
      <c r="B944" s="11" t="s">
        <v>1085</v>
      </c>
      <c r="C944" s="11" t="s">
        <v>2715</v>
      </c>
      <c r="D944" s="11" t="str">
        <f t="shared" si="14"/>
        <v>15-1614 TC Blush</v>
      </c>
      <c r="E944" s="11" t="s">
        <v>632</v>
      </c>
      <c r="F944" s="11">
        <v>209</v>
      </c>
      <c r="G944" s="11">
        <v>150</v>
      </c>
      <c r="H944" s="2426">
        <v>154</v>
      </c>
      <c r="I944" s="3009"/>
      <c r="J944" s="6207" t="s">
        <v>11520</v>
      </c>
    </row>
    <row r="945" spans="1:10" ht="35.450000000000003" customHeight="1">
      <c r="A945" s="11" t="s">
        <v>6222</v>
      </c>
      <c r="B945" s="11" t="s">
        <v>1084</v>
      </c>
      <c r="C945" s="11" t="s">
        <v>2716</v>
      </c>
      <c r="D945" s="11" t="str">
        <f t="shared" si="14"/>
        <v>18-1634 TC Baroque Rose</v>
      </c>
      <c r="E945" s="11" t="s">
        <v>632</v>
      </c>
      <c r="F945" s="11">
        <v>179</v>
      </c>
      <c r="G945" s="11">
        <v>90</v>
      </c>
      <c r="H945" s="2426">
        <v>102</v>
      </c>
      <c r="I945" s="3325"/>
      <c r="J945" s="6208" t="s">
        <v>11521</v>
      </c>
    </row>
    <row r="946" spans="1:10" ht="35.450000000000003" customHeight="1">
      <c r="A946" s="11" t="s">
        <v>6223</v>
      </c>
      <c r="B946" s="11" t="s">
        <v>8115</v>
      </c>
      <c r="C946" s="11" t="s">
        <v>2717</v>
      </c>
      <c r="D946" s="11" t="str">
        <f t="shared" si="14"/>
        <v>18-1635 TC Slate Rose</v>
      </c>
      <c r="E946" s="11" t="s">
        <v>632</v>
      </c>
      <c r="F946" s="11">
        <v>180</v>
      </c>
      <c r="G946" s="11">
        <v>88</v>
      </c>
      <c r="H946" s="2426">
        <v>101</v>
      </c>
      <c r="I946" s="3318"/>
      <c r="J946" s="6209" t="s">
        <v>11522</v>
      </c>
    </row>
    <row r="947" spans="1:10" ht="35.450000000000003" customHeight="1">
      <c r="A947" s="11" t="s">
        <v>5761</v>
      </c>
      <c r="B947" s="11" t="s">
        <v>1083</v>
      </c>
      <c r="C947" s="11" t="s">
        <v>2718</v>
      </c>
      <c r="D947" s="11" t="str">
        <f t="shared" si="14"/>
        <v>17-1537 TC Mineral Red</v>
      </c>
      <c r="E947" s="11" t="s">
        <v>632</v>
      </c>
      <c r="F947" s="11">
        <v>179</v>
      </c>
      <c r="G947" s="11">
        <v>84</v>
      </c>
      <c r="H947" s="2426">
        <v>87</v>
      </c>
      <c r="I947" s="3327"/>
      <c r="J947" s="6210" t="s">
        <v>11523</v>
      </c>
    </row>
    <row r="948" spans="1:10" ht="35.450000000000003" customHeight="1">
      <c r="A948" s="11" t="s">
        <v>6221</v>
      </c>
      <c r="B948" s="11" t="s">
        <v>1081</v>
      </c>
      <c r="C948" s="11" t="s">
        <v>2719</v>
      </c>
      <c r="D948" s="11" t="str">
        <f t="shared" si="14"/>
        <v>18-1633 TC Garnet Rose</v>
      </c>
      <c r="E948" s="11" t="s">
        <v>632</v>
      </c>
      <c r="F948" s="11">
        <v>172</v>
      </c>
      <c r="G948" s="11">
        <v>75</v>
      </c>
      <c r="H948" s="2426">
        <v>85</v>
      </c>
      <c r="I948" s="3384"/>
      <c r="J948" s="6211" t="s">
        <v>11524</v>
      </c>
    </row>
    <row r="949" spans="1:10" ht="35.450000000000003" customHeight="1">
      <c r="A949" s="11" t="s">
        <v>5781</v>
      </c>
      <c r="B949" s="11" t="s">
        <v>1082</v>
      </c>
      <c r="C949" s="11" t="s">
        <v>2720</v>
      </c>
      <c r="D949" s="11" t="str">
        <f t="shared" si="14"/>
        <v>17-1633 TC Holly Berry</v>
      </c>
      <c r="E949" s="11" t="s">
        <v>632</v>
      </c>
      <c r="F949" s="11">
        <v>180</v>
      </c>
      <c r="G949" s="11">
        <v>78</v>
      </c>
      <c r="H949" s="2426">
        <v>93</v>
      </c>
      <c r="I949" s="3320"/>
      <c r="J949" s="6212" t="s">
        <v>11525</v>
      </c>
    </row>
    <row r="950" spans="1:10" ht="35.450000000000003" customHeight="1">
      <c r="A950" s="11" t="s">
        <v>6680</v>
      </c>
      <c r="B950" s="11" t="s">
        <v>1079</v>
      </c>
      <c r="C950" s="11" t="s">
        <v>2721</v>
      </c>
      <c r="D950" s="11" t="str">
        <f t="shared" si="14"/>
        <v>19-1759 TC American Beauty</v>
      </c>
      <c r="E950" s="11" t="s">
        <v>632</v>
      </c>
      <c r="F950" s="11">
        <v>167</v>
      </c>
      <c r="G950" s="11">
        <v>51</v>
      </c>
      <c r="H950" s="2426">
        <v>64</v>
      </c>
      <c r="I950" s="3432"/>
      <c r="J950" s="6213" t="s">
        <v>11526</v>
      </c>
    </row>
    <row r="951" spans="1:10" ht="35.450000000000003" customHeight="1">
      <c r="A951" s="11" t="s">
        <v>6692</v>
      </c>
      <c r="B951" s="11" t="s">
        <v>1078</v>
      </c>
      <c r="C951" s="11" t="s">
        <v>2722</v>
      </c>
      <c r="D951" s="11" t="str">
        <f t="shared" si="14"/>
        <v>19-1862 TC Jester Red</v>
      </c>
      <c r="E951" s="11" t="s">
        <v>632</v>
      </c>
      <c r="F951" s="11">
        <v>158</v>
      </c>
      <c r="G951" s="11">
        <v>16</v>
      </c>
      <c r="H951" s="2426">
        <v>48</v>
      </c>
      <c r="I951" s="3534"/>
      <c r="J951" s="6214" t="s">
        <v>11527</v>
      </c>
    </row>
    <row r="952" spans="1:10" ht="35.450000000000003" customHeight="1">
      <c r="A952" s="11" t="s">
        <v>7067</v>
      </c>
      <c r="B952" s="11" t="s">
        <v>7147</v>
      </c>
      <c r="C952" s="11" t="s">
        <v>2723</v>
      </c>
      <c r="D952" s="11" t="str">
        <f t="shared" si="14"/>
        <v>19-1863 TC Scooter</v>
      </c>
      <c r="E952" s="11" t="s">
        <v>632</v>
      </c>
      <c r="F952" s="11">
        <v>148</v>
      </c>
      <c r="G952" s="11">
        <v>30</v>
      </c>
      <c r="H952" s="2426">
        <v>50</v>
      </c>
      <c r="I952" s="3623"/>
      <c r="J952" s="6215" t="s">
        <v>10550</v>
      </c>
    </row>
    <row r="953" spans="1:10" ht="35.450000000000003" customHeight="1">
      <c r="A953" s="11" t="s">
        <v>6672</v>
      </c>
      <c r="B953" s="11" t="s">
        <v>1080</v>
      </c>
      <c r="C953" s="11" t="s">
        <v>2724</v>
      </c>
      <c r="D953" s="11" t="str">
        <f t="shared" si="14"/>
        <v>19-1656 TC Rio Red</v>
      </c>
      <c r="E953" s="11" t="s">
        <v>632</v>
      </c>
      <c r="F953" s="11">
        <v>138</v>
      </c>
      <c r="G953" s="11">
        <v>34</v>
      </c>
      <c r="H953" s="2426">
        <v>50</v>
      </c>
      <c r="I953" s="3704"/>
      <c r="J953" s="6216" t="s">
        <v>11528</v>
      </c>
    </row>
    <row r="954" spans="1:10" ht="35.450000000000003" customHeight="1">
      <c r="A954" s="11" t="s">
        <v>6694</v>
      </c>
      <c r="B954" s="11" t="s">
        <v>1077</v>
      </c>
      <c r="C954" s="11" t="s">
        <v>2725</v>
      </c>
      <c r="D954" s="11" t="str">
        <f t="shared" si="14"/>
        <v>19-1940 TC Rumba Red</v>
      </c>
      <c r="E954" s="11" t="s">
        <v>632</v>
      </c>
      <c r="F954" s="11">
        <v>124</v>
      </c>
      <c r="G954" s="11">
        <v>36</v>
      </c>
      <c r="H954" s="2426">
        <v>57</v>
      </c>
      <c r="I954" s="3820"/>
      <c r="J954" s="6217" t="s">
        <v>10671</v>
      </c>
    </row>
    <row r="955" spans="1:10" ht="35.450000000000003" customHeight="1">
      <c r="A955" s="11" t="s">
        <v>6218</v>
      </c>
      <c r="B955" s="11" t="s">
        <v>8124</v>
      </c>
      <c r="C955" s="11" t="s">
        <v>2726</v>
      </c>
      <c r="D955" s="11" t="str">
        <f t="shared" si="14"/>
        <v>18-1631 TC Earth Red</v>
      </c>
      <c r="E955" s="11" t="s">
        <v>632</v>
      </c>
      <c r="F955" s="11">
        <v>149</v>
      </c>
      <c r="G955" s="11">
        <v>66</v>
      </c>
      <c r="H955" s="2426">
        <v>78</v>
      </c>
      <c r="I955" s="3613"/>
      <c r="J955" s="6218" t="s">
        <v>11529</v>
      </c>
    </row>
    <row r="956" spans="1:10" ht="35.450000000000003" customHeight="1">
      <c r="A956" s="11" t="s">
        <v>6687</v>
      </c>
      <c r="B956" s="11" t="s">
        <v>8126</v>
      </c>
      <c r="C956" s="11" t="s">
        <v>2727</v>
      </c>
      <c r="D956" s="11" t="str">
        <f t="shared" si="14"/>
        <v>19-1840 TC Deep Claret</v>
      </c>
      <c r="E956" s="11" t="s">
        <v>632</v>
      </c>
      <c r="F956" s="11">
        <v>151</v>
      </c>
      <c r="G956" s="11">
        <v>52</v>
      </c>
      <c r="H956" s="2426">
        <v>67</v>
      </c>
      <c r="I956" s="3601"/>
      <c r="J956" s="6219" t="s">
        <v>11530</v>
      </c>
    </row>
    <row r="957" spans="1:10" ht="35.450000000000003" customHeight="1">
      <c r="A957" s="11" t="s">
        <v>6671</v>
      </c>
      <c r="B957" s="11" t="s">
        <v>1073</v>
      </c>
      <c r="C957" s="11" t="s">
        <v>2728</v>
      </c>
      <c r="D957" s="11" t="str">
        <f t="shared" si="14"/>
        <v>19-1655 TC Garnet</v>
      </c>
      <c r="E957" s="11" t="s">
        <v>632</v>
      </c>
      <c r="F957" s="11">
        <v>149</v>
      </c>
      <c r="G957" s="11">
        <v>54</v>
      </c>
      <c r="H957" s="2426">
        <v>64</v>
      </c>
      <c r="I957" s="3614"/>
      <c r="J957" s="6220" t="s">
        <v>11531</v>
      </c>
    </row>
    <row r="958" spans="1:10" ht="35.450000000000003" customHeight="1">
      <c r="A958" s="11" t="s">
        <v>6657</v>
      </c>
      <c r="B958" s="11" t="s">
        <v>1075</v>
      </c>
      <c r="C958" s="11" t="s">
        <v>2729</v>
      </c>
      <c r="D958" s="11" t="str">
        <f t="shared" si="14"/>
        <v>19-1543 TC Brick Red</v>
      </c>
      <c r="E958" s="11" t="s">
        <v>632</v>
      </c>
      <c r="F958" s="11">
        <v>140</v>
      </c>
      <c r="G958" s="11">
        <v>55</v>
      </c>
      <c r="H958" s="2426">
        <v>62</v>
      </c>
      <c r="I958" s="3685"/>
      <c r="J958" s="6221" t="s">
        <v>11532</v>
      </c>
    </row>
    <row r="959" spans="1:10" ht="35.450000000000003" customHeight="1">
      <c r="A959" s="11" t="s">
        <v>6654</v>
      </c>
      <c r="B959" s="11" t="s">
        <v>1076</v>
      </c>
      <c r="C959" s="11" t="s">
        <v>2730</v>
      </c>
      <c r="D959" s="11" t="str">
        <f t="shared" si="14"/>
        <v>19-1532 TC Rosewood</v>
      </c>
      <c r="E959" s="11" t="s">
        <v>632</v>
      </c>
      <c r="F959" s="11">
        <v>129</v>
      </c>
      <c r="G959" s="11">
        <v>54</v>
      </c>
      <c r="H959" s="2426">
        <v>57</v>
      </c>
      <c r="I959" s="3779"/>
      <c r="J959" s="6222" t="s">
        <v>11533</v>
      </c>
    </row>
    <row r="960" spans="1:10" ht="35.450000000000003" customHeight="1">
      <c r="A960" s="11" t="s">
        <v>7068</v>
      </c>
      <c r="B960" s="11" t="s">
        <v>9472</v>
      </c>
      <c r="C960" s="11" t="s">
        <v>2731</v>
      </c>
      <c r="D960" s="11" t="str">
        <f t="shared" si="14"/>
        <v>19-1535 TC Syrah</v>
      </c>
      <c r="E960" s="11" t="s">
        <v>632</v>
      </c>
      <c r="F960" s="11">
        <v>106</v>
      </c>
      <c r="G960" s="11">
        <v>40</v>
      </c>
      <c r="H960" s="2426">
        <v>44</v>
      </c>
      <c r="I960" s="3963"/>
      <c r="J960" s="6223" t="s">
        <v>11534</v>
      </c>
    </row>
    <row r="961" spans="1:10" ht="35.450000000000003" customHeight="1">
      <c r="A961" s="11" t="s">
        <v>6693</v>
      </c>
      <c r="B961" s="11" t="s">
        <v>1072</v>
      </c>
      <c r="C961" s="11" t="s">
        <v>2732</v>
      </c>
      <c r="D961" s="11" t="str">
        <f t="shared" si="14"/>
        <v>19-1934 TC Tibetan Red</v>
      </c>
      <c r="E961" s="11" t="s">
        <v>632</v>
      </c>
      <c r="F961" s="11">
        <v>120</v>
      </c>
      <c r="G961" s="11">
        <v>42</v>
      </c>
      <c r="H961" s="2426">
        <v>57</v>
      </c>
      <c r="I961" s="3845"/>
      <c r="J961" s="6224" t="s">
        <v>11535</v>
      </c>
    </row>
    <row r="962" spans="1:10" ht="35.450000000000003" customHeight="1">
      <c r="A962" s="11" t="s">
        <v>6670</v>
      </c>
      <c r="B962" s="11" t="s">
        <v>1074</v>
      </c>
      <c r="C962" s="11" t="s">
        <v>2733</v>
      </c>
      <c r="D962" s="11" t="str">
        <f t="shared" ref="D962:D1025" si="15">A962 &amp; " " &amp; B962</f>
        <v>19-1650 TC Biking Red</v>
      </c>
      <c r="E962" s="11" t="s">
        <v>632</v>
      </c>
      <c r="F962" s="11">
        <v>119</v>
      </c>
      <c r="G962" s="11">
        <v>33</v>
      </c>
      <c r="H962" s="2426">
        <v>46</v>
      </c>
      <c r="I962" s="3855"/>
      <c r="J962" s="6225" t="s">
        <v>11536</v>
      </c>
    </row>
    <row r="963" spans="1:10" ht="35.450000000000003" customHeight="1">
      <c r="A963" s="11" t="s">
        <v>7069</v>
      </c>
      <c r="B963" s="11" t="s">
        <v>7144</v>
      </c>
      <c r="C963" s="11" t="s">
        <v>2734</v>
      </c>
      <c r="D963" s="11" t="str">
        <f t="shared" si="15"/>
        <v>19-1652 TC Rhubarb</v>
      </c>
      <c r="E963" s="11" t="s">
        <v>632</v>
      </c>
      <c r="F963" s="11">
        <v>119</v>
      </c>
      <c r="G963" s="11">
        <v>32</v>
      </c>
      <c r="H963" s="2426">
        <v>47</v>
      </c>
      <c r="I963" s="3856"/>
      <c r="J963" s="6226" t="s">
        <v>10551</v>
      </c>
    </row>
    <row r="964" spans="1:10" ht="35.450000000000003" customHeight="1">
      <c r="A964" s="11" t="s">
        <v>6176</v>
      </c>
      <c r="B964" s="11" t="s">
        <v>1071</v>
      </c>
      <c r="C964" s="11" t="s">
        <v>2735</v>
      </c>
      <c r="D964" s="11" t="str">
        <f t="shared" si="15"/>
        <v>18-1426 TC Apple Butter</v>
      </c>
      <c r="E964" s="11" t="s">
        <v>632</v>
      </c>
      <c r="F964" s="11">
        <v>132</v>
      </c>
      <c r="G964" s="11">
        <v>75</v>
      </c>
      <c r="H964" s="2426">
        <v>77</v>
      </c>
      <c r="I964" s="3750"/>
      <c r="J964" s="6227" t="s">
        <v>11537</v>
      </c>
    </row>
    <row r="965" spans="1:10" ht="35.450000000000003" customHeight="1">
      <c r="A965" s="11" t="s">
        <v>6647</v>
      </c>
      <c r="B965" s="11" t="s">
        <v>8134</v>
      </c>
      <c r="C965" s="11" t="s">
        <v>2736</v>
      </c>
      <c r="D965" s="11" t="str">
        <f t="shared" si="15"/>
        <v>19-1524 TC Oxblood Red</v>
      </c>
      <c r="E965" s="11" t="s">
        <v>632</v>
      </c>
      <c r="F965" s="11">
        <v>112</v>
      </c>
      <c r="G965" s="11">
        <v>57</v>
      </c>
      <c r="H965" s="2426">
        <v>63</v>
      </c>
      <c r="I965" s="3912"/>
      <c r="J965" s="6228" t="s">
        <v>11538</v>
      </c>
    </row>
    <row r="966" spans="1:10" ht="35.450000000000003" customHeight="1">
      <c r="A966" s="11" t="s">
        <v>6655</v>
      </c>
      <c r="B966" s="11" t="s">
        <v>1069</v>
      </c>
      <c r="C966" s="11" t="s">
        <v>2737</v>
      </c>
      <c r="D966" s="11" t="str">
        <f t="shared" si="15"/>
        <v>19-1533 TC Cowhide</v>
      </c>
      <c r="E966" s="11" t="s">
        <v>632</v>
      </c>
      <c r="F966" s="11">
        <v>136</v>
      </c>
      <c r="G966" s="11">
        <v>67</v>
      </c>
      <c r="H966" s="2426">
        <v>68</v>
      </c>
      <c r="I966" s="3716"/>
      <c r="J966" s="6229" t="s">
        <v>11539</v>
      </c>
    </row>
    <row r="967" spans="1:10" ht="35.450000000000003" customHeight="1">
      <c r="A967" s="11" t="s">
        <v>6653</v>
      </c>
      <c r="B967" s="11" t="s">
        <v>1070</v>
      </c>
      <c r="C967" s="11" t="s">
        <v>2738</v>
      </c>
      <c r="D967" s="11" t="str">
        <f t="shared" si="15"/>
        <v>19-1530 TC Burnt Russet</v>
      </c>
      <c r="E967" s="11" t="s">
        <v>632</v>
      </c>
      <c r="F967" s="11">
        <v>126</v>
      </c>
      <c r="G967" s="11">
        <v>57</v>
      </c>
      <c r="H967" s="2426">
        <v>64</v>
      </c>
      <c r="I967" s="3806"/>
      <c r="J967" s="6230" t="s">
        <v>11540</v>
      </c>
    </row>
    <row r="968" spans="1:10" ht="35.450000000000003" customHeight="1">
      <c r="A968" s="11" t="s">
        <v>7070</v>
      </c>
      <c r="B968" s="11" t="s">
        <v>7145</v>
      </c>
      <c r="C968" s="11" t="s">
        <v>2739</v>
      </c>
      <c r="D968" s="11" t="str">
        <f t="shared" si="15"/>
        <v>19-1724 TC Cabernet</v>
      </c>
      <c r="E968" s="11" t="s">
        <v>632</v>
      </c>
      <c r="F968" s="11">
        <v>100</v>
      </c>
      <c r="G968" s="11">
        <v>36</v>
      </c>
      <c r="H968" s="2426">
        <v>46</v>
      </c>
      <c r="I968" s="4017"/>
      <c r="J968" s="6231" t="s">
        <v>10672</v>
      </c>
    </row>
    <row r="969" spans="1:10" ht="35.450000000000003" customHeight="1">
      <c r="A969" s="11" t="s">
        <v>6669</v>
      </c>
      <c r="B969" s="11" t="s">
        <v>1068</v>
      </c>
      <c r="C969" s="11" t="s">
        <v>2740</v>
      </c>
      <c r="D969" s="11" t="str">
        <f t="shared" si="15"/>
        <v>19-1629 TC Ruby Wine</v>
      </c>
      <c r="E969" s="11" t="s">
        <v>632</v>
      </c>
      <c r="F969" s="11">
        <v>119</v>
      </c>
      <c r="G969" s="11">
        <v>51</v>
      </c>
      <c r="H969" s="2426">
        <v>59</v>
      </c>
      <c r="I969" s="3854"/>
      <c r="J969" s="6232" t="s">
        <v>11541</v>
      </c>
    </row>
    <row r="970" spans="1:10" ht="35.450000000000003" customHeight="1">
      <c r="A970" s="11" t="s">
        <v>7071</v>
      </c>
      <c r="B970" s="11" t="s">
        <v>9474</v>
      </c>
      <c r="C970" s="11" t="s">
        <v>2741</v>
      </c>
      <c r="D970" s="11" t="str">
        <f t="shared" si="15"/>
        <v>19-1930 TC Pomegranate</v>
      </c>
      <c r="E970" s="11" t="s">
        <v>632</v>
      </c>
      <c r="F970" s="11">
        <v>108</v>
      </c>
      <c r="G970" s="11">
        <v>40</v>
      </c>
      <c r="H970" s="2426">
        <v>49</v>
      </c>
      <c r="I970" s="3946"/>
      <c r="J970" s="6233" t="s">
        <v>11542</v>
      </c>
    </row>
    <row r="971" spans="1:10" ht="35.450000000000003" customHeight="1">
      <c r="A971" s="11" t="s">
        <v>6679</v>
      </c>
      <c r="B971" s="11" t="s">
        <v>1066</v>
      </c>
      <c r="C971" s="11" t="s">
        <v>2742</v>
      </c>
      <c r="D971" s="11" t="str">
        <f t="shared" si="15"/>
        <v>19-1726 TC Cordovan</v>
      </c>
      <c r="E971" s="11" t="s">
        <v>632</v>
      </c>
      <c r="F971" s="11">
        <v>112</v>
      </c>
      <c r="G971" s="11">
        <v>47</v>
      </c>
      <c r="H971" s="2426">
        <v>59</v>
      </c>
      <c r="I971" s="3913"/>
      <c r="J971" s="6234" t="s">
        <v>11543</v>
      </c>
    </row>
    <row r="972" spans="1:10" ht="35.450000000000003" customHeight="1">
      <c r="A972" s="11" t="s">
        <v>6678</v>
      </c>
      <c r="B972" s="11" t="s">
        <v>1067</v>
      </c>
      <c r="C972" s="11" t="s">
        <v>2743</v>
      </c>
      <c r="D972" s="11" t="str">
        <f t="shared" si="15"/>
        <v>19-1725 TC Tawny Port</v>
      </c>
      <c r="E972" s="11" t="s">
        <v>632</v>
      </c>
      <c r="F972" s="11">
        <v>92</v>
      </c>
      <c r="G972" s="11">
        <v>44</v>
      </c>
      <c r="H972" s="2426">
        <v>53</v>
      </c>
      <c r="I972" s="4074"/>
      <c r="J972" s="6235" t="s">
        <v>10652</v>
      </c>
    </row>
    <row r="973" spans="1:10" ht="35.450000000000003" customHeight="1">
      <c r="A973" s="11" t="s">
        <v>4384</v>
      </c>
      <c r="B973" s="11" t="s">
        <v>8141</v>
      </c>
      <c r="C973" s="11" t="s">
        <v>2744</v>
      </c>
      <c r="D973" s="11" t="str">
        <f t="shared" si="15"/>
        <v>13-1407 TC Creole Pink</v>
      </c>
      <c r="E973" s="11" t="s">
        <v>632</v>
      </c>
      <c r="F973" s="11">
        <v>247</v>
      </c>
      <c r="G973" s="11">
        <v>213</v>
      </c>
      <c r="H973" s="2426">
        <v>204</v>
      </c>
      <c r="I973" s="2618"/>
      <c r="J973" s="6236" t="s">
        <v>11544</v>
      </c>
    </row>
    <row r="974" spans="1:10" ht="35.450000000000003" customHeight="1">
      <c r="A974" s="11" t="s">
        <v>4389</v>
      </c>
      <c r="B974" s="11" t="s">
        <v>1063</v>
      </c>
      <c r="C974" s="11" t="s">
        <v>2745</v>
      </c>
      <c r="D974" s="11" t="str">
        <f t="shared" si="15"/>
        <v>13-1504 TC Peach Blush</v>
      </c>
      <c r="E974" s="11" t="s">
        <v>632</v>
      </c>
      <c r="F974" s="11">
        <v>228</v>
      </c>
      <c r="G974" s="11">
        <v>204</v>
      </c>
      <c r="H974" s="2426">
        <v>198</v>
      </c>
      <c r="I974" s="2818"/>
      <c r="J974" s="6237" t="s">
        <v>11545</v>
      </c>
    </row>
    <row r="975" spans="1:10" ht="35.450000000000003" customHeight="1">
      <c r="A975" s="11" t="s">
        <v>4383</v>
      </c>
      <c r="B975" s="11" t="s">
        <v>1064</v>
      </c>
      <c r="C975" s="11" t="s">
        <v>2746</v>
      </c>
      <c r="D975" s="11" t="str">
        <f t="shared" si="15"/>
        <v>13-1406 TC Cloud Pink</v>
      </c>
      <c r="E975" s="11" t="s">
        <v>632</v>
      </c>
      <c r="F975" s="11">
        <v>245</v>
      </c>
      <c r="G975" s="11">
        <v>209</v>
      </c>
      <c r="H975" s="2426">
        <v>200</v>
      </c>
      <c r="I975" s="2640"/>
      <c r="J975" s="6238" t="s">
        <v>11546</v>
      </c>
    </row>
    <row r="976" spans="1:10" ht="35.450000000000003" customHeight="1">
      <c r="A976" s="11" t="s">
        <v>4112</v>
      </c>
      <c r="B976" s="11" t="s">
        <v>8146</v>
      </c>
      <c r="C976" s="11" t="s">
        <v>2747</v>
      </c>
      <c r="D976" s="11" t="str">
        <f t="shared" si="15"/>
        <v>12-1207 TC Pearl Blush</v>
      </c>
      <c r="E976" s="11" t="s">
        <v>632</v>
      </c>
      <c r="F976" s="11">
        <v>244</v>
      </c>
      <c r="G976" s="11">
        <v>206</v>
      </c>
      <c r="H976" s="2426">
        <v>197</v>
      </c>
      <c r="I976" s="2654"/>
      <c r="J976" s="6239" t="s">
        <v>10657</v>
      </c>
    </row>
    <row r="977" spans="1:10" ht="35.450000000000003" customHeight="1">
      <c r="A977" s="11" t="s">
        <v>4116</v>
      </c>
      <c r="B977" s="11" t="s">
        <v>1065</v>
      </c>
      <c r="C977" s="11" t="s">
        <v>2748</v>
      </c>
      <c r="D977" s="11" t="str">
        <f t="shared" si="15"/>
        <v>12-1212 TC Veiled Rose</v>
      </c>
      <c r="E977" s="11" t="s">
        <v>632</v>
      </c>
      <c r="F977" s="11">
        <v>248</v>
      </c>
      <c r="G977" s="11">
        <v>205</v>
      </c>
      <c r="H977" s="2426">
        <v>201</v>
      </c>
      <c r="I977" s="2612"/>
      <c r="J977" s="6240" t="s">
        <v>10664</v>
      </c>
    </row>
    <row r="978" spans="1:10" ht="35.450000000000003" customHeight="1">
      <c r="A978" s="11" t="s">
        <v>4375</v>
      </c>
      <c r="B978" s="11" t="s">
        <v>8148</v>
      </c>
      <c r="C978" s="11" t="s">
        <v>2749</v>
      </c>
      <c r="D978" s="11" t="str">
        <f t="shared" si="15"/>
        <v>13-1310 TC English Rose</v>
      </c>
      <c r="E978" s="11" t="s">
        <v>632</v>
      </c>
      <c r="F978" s="11">
        <v>244</v>
      </c>
      <c r="G978" s="11">
        <v>198</v>
      </c>
      <c r="H978" s="2426">
        <v>195</v>
      </c>
      <c r="I978" s="2656"/>
      <c r="J978" s="6241" t="s">
        <v>10662</v>
      </c>
    </row>
    <row r="979" spans="1:10" ht="35.450000000000003" customHeight="1">
      <c r="A979" s="11" t="s">
        <v>4672</v>
      </c>
      <c r="B979" s="11" t="s">
        <v>1062</v>
      </c>
      <c r="C979" s="11" t="s">
        <v>2750</v>
      </c>
      <c r="D979" s="11" t="str">
        <f t="shared" si="15"/>
        <v>14-1905 TC Lotus</v>
      </c>
      <c r="E979" s="11" t="s">
        <v>632</v>
      </c>
      <c r="F979" s="11">
        <v>226</v>
      </c>
      <c r="G979" s="11">
        <v>193</v>
      </c>
      <c r="H979" s="2426">
        <v>192</v>
      </c>
      <c r="I979" s="2833"/>
      <c r="J979" s="6242" t="s">
        <v>11547</v>
      </c>
    </row>
    <row r="980" spans="1:10" ht="35.450000000000003" customHeight="1">
      <c r="A980" s="11" t="s">
        <v>3937</v>
      </c>
      <c r="B980" s="11" t="s">
        <v>1061</v>
      </c>
      <c r="C980" s="11" t="s">
        <v>2751</v>
      </c>
      <c r="D980" s="11" t="str">
        <f t="shared" si="15"/>
        <v>11-1408 TC Rosewater</v>
      </c>
      <c r="E980" s="11" t="s">
        <v>632</v>
      </c>
      <c r="F980" s="11">
        <v>246</v>
      </c>
      <c r="G980" s="11">
        <v>219</v>
      </c>
      <c r="H980" s="2426">
        <v>216</v>
      </c>
      <c r="I980" s="2631"/>
      <c r="J980" s="6243" t="s">
        <v>11548</v>
      </c>
    </row>
    <row r="981" spans="1:10" ht="35.450000000000003" customHeight="1">
      <c r="A981" s="11" t="s">
        <v>4646</v>
      </c>
      <c r="B981" s="11" t="s">
        <v>1060</v>
      </c>
      <c r="C981" s="11" t="s">
        <v>2752</v>
      </c>
      <c r="D981" s="11" t="str">
        <f t="shared" si="15"/>
        <v>14-1309 TC Peach Whip</v>
      </c>
      <c r="E981" s="11" t="s">
        <v>632</v>
      </c>
      <c r="F981" s="11">
        <v>219</v>
      </c>
      <c r="G981" s="11">
        <v>190</v>
      </c>
      <c r="H981" s="2426">
        <v>183</v>
      </c>
      <c r="I981" s="2907"/>
      <c r="J981" s="6244" t="s">
        <v>11549</v>
      </c>
    </row>
    <row r="982" spans="1:10" ht="35.450000000000003" customHeight="1">
      <c r="A982" s="11" t="s">
        <v>4663</v>
      </c>
      <c r="B982" s="11" t="s">
        <v>1059</v>
      </c>
      <c r="C982" s="11" t="s">
        <v>2753</v>
      </c>
      <c r="D982" s="11" t="str">
        <f t="shared" si="15"/>
        <v>14-1506 TC Rose Smoke</v>
      </c>
      <c r="E982" s="11" t="s">
        <v>632</v>
      </c>
      <c r="F982" s="11">
        <v>211</v>
      </c>
      <c r="G982" s="11">
        <v>180</v>
      </c>
      <c r="H982" s="2426">
        <v>173</v>
      </c>
      <c r="I982" s="2972"/>
      <c r="J982" s="6245" t="s">
        <v>11550</v>
      </c>
    </row>
    <row r="983" spans="1:10" ht="35.450000000000003" customHeight="1">
      <c r="A983" s="11" t="s">
        <v>4959</v>
      </c>
      <c r="B983" s="11" t="s">
        <v>1057</v>
      </c>
      <c r="C983" s="11" t="s">
        <v>2754</v>
      </c>
      <c r="D983" s="11" t="str">
        <f t="shared" si="15"/>
        <v>15-1512 TC Misty Rose</v>
      </c>
      <c r="E983" s="11" t="s">
        <v>632</v>
      </c>
      <c r="F983" s="11">
        <v>202</v>
      </c>
      <c r="G983" s="11">
        <v>163</v>
      </c>
      <c r="H983" s="2426">
        <v>154</v>
      </c>
      <c r="I983" s="3079"/>
      <c r="J983" s="6246" t="s">
        <v>11551</v>
      </c>
    </row>
    <row r="984" spans="1:10" ht="35.450000000000003" customHeight="1">
      <c r="A984" s="11" t="s">
        <v>4961</v>
      </c>
      <c r="B984" s="11" t="s">
        <v>1056</v>
      </c>
      <c r="C984" s="11" t="s">
        <v>2755</v>
      </c>
      <c r="D984" s="11" t="str">
        <f t="shared" si="15"/>
        <v>15-1516 TC Peach Beige</v>
      </c>
      <c r="E984" s="11" t="s">
        <v>632</v>
      </c>
      <c r="F984" s="11">
        <v>211</v>
      </c>
      <c r="G984" s="11">
        <v>162</v>
      </c>
      <c r="H984" s="2426">
        <v>151</v>
      </c>
      <c r="I984" s="2973"/>
      <c r="J984" s="6247" t="s">
        <v>11552</v>
      </c>
    </row>
    <row r="985" spans="1:10" ht="35.450000000000003" customHeight="1">
      <c r="A985" s="11" t="s">
        <v>5340</v>
      </c>
      <c r="B985" s="11" t="s">
        <v>1055</v>
      </c>
      <c r="C985" s="11" t="s">
        <v>2756</v>
      </c>
      <c r="D985" s="11" t="str">
        <f t="shared" si="15"/>
        <v>16-1516 TC Cameo Brown</v>
      </c>
      <c r="E985" s="11" t="s">
        <v>632</v>
      </c>
      <c r="F985" s="11">
        <v>192</v>
      </c>
      <c r="G985" s="11">
        <v>138</v>
      </c>
      <c r="H985" s="2426">
        <v>128</v>
      </c>
      <c r="I985" s="3180"/>
      <c r="J985" s="6248" t="s">
        <v>11553</v>
      </c>
    </row>
    <row r="986" spans="1:10" ht="35.450000000000003" customHeight="1">
      <c r="A986" s="11" t="s">
        <v>4388</v>
      </c>
      <c r="B986" s="11" t="s">
        <v>1053</v>
      </c>
      <c r="C986" s="11" t="s">
        <v>2757</v>
      </c>
      <c r="D986" s="11" t="str">
        <f t="shared" si="15"/>
        <v>13-1409 TC Seashell Pink</v>
      </c>
      <c r="E986" s="11" t="s">
        <v>632</v>
      </c>
      <c r="F986" s="11">
        <v>247</v>
      </c>
      <c r="G986" s="11">
        <v>200</v>
      </c>
      <c r="H986" s="2426">
        <v>194</v>
      </c>
      <c r="I986" s="2621"/>
      <c r="J986" s="6249" t="s">
        <v>10658</v>
      </c>
    </row>
    <row r="987" spans="1:10" ht="35.450000000000003" customHeight="1">
      <c r="A987" s="11" t="s">
        <v>4386</v>
      </c>
      <c r="B987" s="11" t="s">
        <v>1054</v>
      </c>
      <c r="C987" s="11" t="s">
        <v>2758</v>
      </c>
      <c r="D987" s="11" t="str">
        <f t="shared" si="15"/>
        <v>13-1408 TC Chintz Rose</v>
      </c>
      <c r="E987" s="11" t="s">
        <v>632</v>
      </c>
      <c r="F987" s="11">
        <v>238</v>
      </c>
      <c r="G987" s="11">
        <v>196</v>
      </c>
      <c r="H987" s="2426">
        <v>190</v>
      </c>
      <c r="I987" s="2727"/>
      <c r="J987" s="6250" t="s">
        <v>11554</v>
      </c>
    </row>
    <row r="988" spans="1:10" ht="35.450000000000003" customHeight="1">
      <c r="A988" s="11" t="s">
        <v>4390</v>
      </c>
      <c r="B988" s="11" t="s">
        <v>1052</v>
      </c>
      <c r="C988" s="11" t="s">
        <v>2759</v>
      </c>
      <c r="D988" s="11" t="str">
        <f t="shared" si="15"/>
        <v>13-1510 TC Impatiens Pink</v>
      </c>
      <c r="E988" s="11" t="s">
        <v>632</v>
      </c>
      <c r="F988" s="11">
        <v>255</v>
      </c>
      <c r="G988" s="11">
        <v>196</v>
      </c>
      <c r="H988" s="2426">
        <v>188</v>
      </c>
      <c r="I988" s="2534"/>
      <c r="J988" s="6251" t="s">
        <v>11555</v>
      </c>
    </row>
    <row r="989" spans="1:10" ht="35.450000000000003" customHeight="1">
      <c r="A989" s="11" t="s">
        <v>4952</v>
      </c>
      <c r="B989" s="11" t="s">
        <v>1058</v>
      </c>
      <c r="C989" s="11" t="s">
        <v>2760</v>
      </c>
      <c r="D989" s="11" t="str">
        <f t="shared" si="15"/>
        <v>15-1415 TC Coral Cloud</v>
      </c>
      <c r="E989" s="11" t="s">
        <v>632</v>
      </c>
      <c r="F989" s="11">
        <v>226</v>
      </c>
      <c r="G989" s="11">
        <v>169</v>
      </c>
      <c r="H989" s="2426">
        <v>161</v>
      </c>
      <c r="I989" s="2836"/>
      <c r="J989" s="6252" t="s">
        <v>11556</v>
      </c>
    </row>
    <row r="990" spans="1:10" ht="35.450000000000003" customHeight="1">
      <c r="A990" s="11" t="s">
        <v>4673</v>
      </c>
      <c r="B990" s="11" t="s">
        <v>1051</v>
      </c>
      <c r="C990" s="11" t="s">
        <v>2761</v>
      </c>
      <c r="D990" s="11" t="str">
        <f t="shared" si="15"/>
        <v>14-1907 TC Peachskin</v>
      </c>
      <c r="E990" s="11" t="s">
        <v>632</v>
      </c>
      <c r="F990" s="11">
        <v>223</v>
      </c>
      <c r="G990" s="11">
        <v>184</v>
      </c>
      <c r="H990" s="2426">
        <v>182</v>
      </c>
      <c r="I990" s="2866"/>
      <c r="J990" s="6253" t="s">
        <v>11557</v>
      </c>
    </row>
    <row r="991" spans="1:10" ht="35.450000000000003" customHeight="1">
      <c r="A991" s="11" t="s">
        <v>4960</v>
      </c>
      <c r="B991" s="11" t="s">
        <v>1050</v>
      </c>
      <c r="C991" s="11" t="s">
        <v>2762</v>
      </c>
      <c r="D991" s="11" t="str">
        <f t="shared" si="15"/>
        <v>15-1515 TC Mellow Rose</v>
      </c>
      <c r="E991" s="11" t="s">
        <v>632</v>
      </c>
      <c r="F991" s="11">
        <v>217</v>
      </c>
      <c r="G991" s="11">
        <v>166</v>
      </c>
      <c r="H991" s="2426">
        <v>161</v>
      </c>
      <c r="I991" s="2924"/>
      <c r="J991" s="6254" t="s">
        <v>11558</v>
      </c>
    </row>
    <row r="992" spans="1:10" ht="35.450000000000003" customHeight="1">
      <c r="A992" s="11" t="s">
        <v>5339</v>
      </c>
      <c r="B992" s="11" t="s">
        <v>1049</v>
      </c>
      <c r="C992" s="11" t="s">
        <v>2763</v>
      </c>
      <c r="D992" s="11" t="str">
        <f t="shared" si="15"/>
        <v>16-1511 TC Rose Tan</v>
      </c>
      <c r="E992" s="11" t="s">
        <v>632</v>
      </c>
      <c r="F992" s="11">
        <v>209</v>
      </c>
      <c r="G992" s="11">
        <v>156</v>
      </c>
      <c r="H992" s="2426">
        <v>151</v>
      </c>
      <c r="I992" s="3007"/>
      <c r="J992" s="6255" t="s">
        <v>11559</v>
      </c>
    </row>
    <row r="993" spans="1:10" ht="35.450000000000003" customHeight="1">
      <c r="A993" s="11" t="s">
        <v>5341</v>
      </c>
      <c r="B993" s="11" t="s">
        <v>1048</v>
      </c>
      <c r="C993" s="11" t="s">
        <v>2764</v>
      </c>
      <c r="D993" s="11" t="str">
        <f t="shared" si="15"/>
        <v>16-1518 TC Rosette</v>
      </c>
      <c r="E993" s="11" t="s">
        <v>632</v>
      </c>
      <c r="F993" s="11">
        <v>206</v>
      </c>
      <c r="G993" s="11">
        <v>142</v>
      </c>
      <c r="H993" s="2426">
        <v>139</v>
      </c>
      <c r="I993" s="3039"/>
      <c r="J993" s="6256" t="s">
        <v>11560</v>
      </c>
    </row>
    <row r="994" spans="1:10" ht="35.450000000000003" customHeight="1">
      <c r="A994" s="11" t="s">
        <v>5755</v>
      </c>
      <c r="B994" s="11" t="s">
        <v>1047</v>
      </c>
      <c r="C994" s="11" t="s">
        <v>2765</v>
      </c>
      <c r="D994" s="11" t="str">
        <f t="shared" si="15"/>
        <v>17-1522 TC Mauvewood</v>
      </c>
      <c r="E994" s="11" t="s">
        <v>632</v>
      </c>
      <c r="F994" s="11">
        <v>167</v>
      </c>
      <c r="G994" s="11">
        <v>93</v>
      </c>
      <c r="H994" s="2426">
        <v>103</v>
      </c>
      <c r="I994" s="3430"/>
      <c r="J994" s="6257" t="s">
        <v>11561</v>
      </c>
    </row>
    <row r="995" spans="1:10" ht="35.450000000000003" customHeight="1">
      <c r="A995" s="11" t="s">
        <v>5780</v>
      </c>
      <c r="B995" s="11" t="s">
        <v>1046</v>
      </c>
      <c r="C995" s="11" t="s">
        <v>2766</v>
      </c>
      <c r="D995" s="11" t="str">
        <f t="shared" si="15"/>
        <v>17-1623 TC Rose Wine</v>
      </c>
      <c r="E995" s="11" t="s">
        <v>632</v>
      </c>
      <c r="F995" s="11">
        <v>164</v>
      </c>
      <c r="G995" s="11">
        <v>89</v>
      </c>
      <c r="H995" s="2426">
        <v>109</v>
      </c>
      <c r="I995" s="3460"/>
      <c r="J995" s="6258" t="s">
        <v>11562</v>
      </c>
    </row>
    <row r="996" spans="1:10" ht="35.450000000000003" customHeight="1">
      <c r="A996" s="11" t="s">
        <v>5795</v>
      </c>
      <c r="B996" s="11" t="s">
        <v>1045</v>
      </c>
      <c r="C996" s="11" t="s">
        <v>2767</v>
      </c>
      <c r="D996" s="11" t="str">
        <f t="shared" si="15"/>
        <v>17-1723 TC Malaga</v>
      </c>
      <c r="E996" s="11" t="s">
        <v>632</v>
      </c>
      <c r="F996" s="11">
        <v>159</v>
      </c>
      <c r="G996" s="11">
        <v>80</v>
      </c>
      <c r="H996" s="2426">
        <v>105</v>
      </c>
      <c r="I996" s="3524"/>
      <c r="J996" s="6259" t="s">
        <v>11563</v>
      </c>
    </row>
    <row r="997" spans="1:10" ht="35.450000000000003" customHeight="1">
      <c r="A997" s="11" t="s">
        <v>6251</v>
      </c>
      <c r="B997" s="11" t="s">
        <v>1042</v>
      </c>
      <c r="C997" s="11" t="s">
        <v>2768</v>
      </c>
      <c r="D997" s="11" t="str">
        <f t="shared" si="15"/>
        <v>18-1725 TC Dry Rose</v>
      </c>
      <c r="E997" s="11" t="s">
        <v>632</v>
      </c>
      <c r="F997" s="11">
        <v>140</v>
      </c>
      <c r="G997" s="11">
        <v>71</v>
      </c>
      <c r="H997" s="2426">
        <v>89</v>
      </c>
      <c r="I997" s="3684"/>
      <c r="J997" s="6260" t="s">
        <v>11564</v>
      </c>
    </row>
    <row r="998" spans="1:10" ht="35.450000000000003" customHeight="1">
      <c r="A998" s="11" t="s">
        <v>6248</v>
      </c>
      <c r="B998" s="11" t="s">
        <v>8169</v>
      </c>
      <c r="C998" s="11" t="s">
        <v>2769</v>
      </c>
      <c r="D998" s="11" t="str">
        <f t="shared" si="15"/>
        <v>18-1718 TC Hawthorn Rose</v>
      </c>
      <c r="E998" s="11" t="s">
        <v>632</v>
      </c>
      <c r="F998" s="11">
        <v>136</v>
      </c>
      <c r="G998" s="11">
        <v>76</v>
      </c>
      <c r="H998" s="2426">
        <v>94</v>
      </c>
      <c r="I998" s="3715"/>
      <c r="J998" s="6261" t="s">
        <v>11565</v>
      </c>
    </row>
    <row r="999" spans="1:10" ht="35.450000000000003" customHeight="1">
      <c r="A999" s="11" t="s">
        <v>6215</v>
      </c>
      <c r="B999" s="11" t="s">
        <v>1043</v>
      </c>
      <c r="C999" s="11" t="s">
        <v>2770</v>
      </c>
      <c r="D999" s="11" t="str">
        <f t="shared" si="15"/>
        <v>18-1619 TC Maroon</v>
      </c>
      <c r="E999" s="11" t="s">
        <v>632</v>
      </c>
      <c r="F999" s="11">
        <v>131</v>
      </c>
      <c r="G999" s="11">
        <v>70</v>
      </c>
      <c r="H999" s="2426">
        <v>85</v>
      </c>
      <c r="I999" s="2452"/>
      <c r="J999" s="6262" t="s">
        <v>10558</v>
      </c>
    </row>
    <row r="1000" spans="1:10" ht="35.450000000000003" customHeight="1">
      <c r="A1000" s="11" t="s">
        <v>6172</v>
      </c>
      <c r="B1000" s="11" t="s">
        <v>1044</v>
      </c>
      <c r="C1000" s="11" t="s">
        <v>2771</v>
      </c>
      <c r="D1000" s="11" t="str">
        <f t="shared" si="15"/>
        <v>18-1420 TC Wild Ginger</v>
      </c>
      <c r="E1000" s="11" t="s">
        <v>632</v>
      </c>
      <c r="F1000" s="11">
        <v>124</v>
      </c>
      <c r="G1000" s="11">
        <v>76</v>
      </c>
      <c r="H1000" s="2426">
        <v>83</v>
      </c>
      <c r="I1000" s="3817"/>
      <c r="J1000" s="6263" t="s">
        <v>11566</v>
      </c>
    </row>
    <row r="1001" spans="1:10" ht="35.450000000000003" customHeight="1">
      <c r="A1001" s="11" t="s">
        <v>6704</v>
      </c>
      <c r="B1001" s="11" t="s">
        <v>1038</v>
      </c>
      <c r="C1001" s="11" t="s">
        <v>2772</v>
      </c>
      <c r="D1001" s="11" t="str">
        <f t="shared" si="15"/>
        <v>19-2047 TC Sangria</v>
      </c>
      <c r="E1001" s="11" t="s">
        <v>632</v>
      </c>
      <c r="F1001" s="11">
        <v>152</v>
      </c>
      <c r="G1001" s="11">
        <v>37</v>
      </c>
      <c r="H1001" s="2426">
        <v>81</v>
      </c>
      <c r="I1001" s="3590"/>
      <c r="J1001" s="6264" t="s">
        <v>11567</v>
      </c>
    </row>
    <row r="1002" spans="1:10" ht="35.450000000000003" customHeight="1">
      <c r="A1002" s="11" t="s">
        <v>7072</v>
      </c>
      <c r="B1002" s="11" t="s">
        <v>9494</v>
      </c>
      <c r="C1002" s="11" t="s">
        <v>2773</v>
      </c>
      <c r="D1002" s="11" t="str">
        <f t="shared" si="15"/>
        <v>19-2045 TC Vivacious</v>
      </c>
      <c r="E1002" s="11" t="s">
        <v>632</v>
      </c>
      <c r="F1002" s="11">
        <v>163</v>
      </c>
      <c r="G1002" s="11">
        <v>40</v>
      </c>
      <c r="H1002" s="2426">
        <v>87</v>
      </c>
      <c r="I1002" s="3477"/>
      <c r="J1002" s="6265" t="s">
        <v>11568</v>
      </c>
    </row>
    <row r="1003" spans="1:10" ht="35.450000000000003" customHeight="1">
      <c r="A1003" s="11" t="s">
        <v>6689</v>
      </c>
      <c r="B1003" s="11" t="s">
        <v>8174</v>
      </c>
      <c r="C1003" s="11" t="s">
        <v>2774</v>
      </c>
      <c r="D1003" s="11" t="str">
        <f t="shared" si="15"/>
        <v>19-1850 TC Red Bud</v>
      </c>
      <c r="E1003" s="11" t="s">
        <v>632</v>
      </c>
      <c r="F1003" s="11">
        <v>150</v>
      </c>
      <c r="G1003" s="11">
        <v>45</v>
      </c>
      <c r="H1003" s="2426">
        <v>73</v>
      </c>
      <c r="I1003" s="3606"/>
      <c r="J1003" s="6266" t="s">
        <v>10552</v>
      </c>
    </row>
    <row r="1004" spans="1:10" ht="35.450000000000003" customHeight="1">
      <c r="A1004" s="11" t="s">
        <v>6265</v>
      </c>
      <c r="B1004" s="11" t="s">
        <v>1041</v>
      </c>
      <c r="C1004" s="11" t="s">
        <v>2775</v>
      </c>
      <c r="D1004" s="11" t="str">
        <f t="shared" si="15"/>
        <v>18-2027 TC Beaujolais</v>
      </c>
      <c r="E1004" s="11" t="s">
        <v>632</v>
      </c>
      <c r="F1004" s="11">
        <v>128</v>
      </c>
      <c r="G1004" s="11">
        <v>48</v>
      </c>
      <c r="H1004" s="2426">
        <v>76</v>
      </c>
      <c r="I1004" s="3792"/>
      <c r="J1004" s="6267" t="s">
        <v>11569</v>
      </c>
    </row>
    <row r="1005" spans="1:10" ht="35.450000000000003" customHeight="1">
      <c r="A1005" s="11" t="s">
        <v>6703</v>
      </c>
      <c r="B1005" s="11" t="s">
        <v>1039</v>
      </c>
      <c r="C1005" s="11" t="s">
        <v>2776</v>
      </c>
      <c r="D1005" s="11" t="str">
        <f t="shared" si="15"/>
        <v>19-2033 TC Anemone</v>
      </c>
      <c r="E1005" s="11" t="s">
        <v>632</v>
      </c>
      <c r="F1005" s="11">
        <v>132</v>
      </c>
      <c r="G1005" s="11">
        <v>44</v>
      </c>
      <c r="H1005" s="2426">
        <v>72</v>
      </c>
      <c r="I1005" s="3752"/>
      <c r="J1005" s="6268" t="s">
        <v>11570</v>
      </c>
    </row>
    <row r="1006" spans="1:10" ht="35.450000000000003" customHeight="1">
      <c r="A1006" s="11" t="s">
        <v>6701</v>
      </c>
      <c r="B1006" s="11" t="s">
        <v>8178</v>
      </c>
      <c r="C1006" s="11" t="s">
        <v>2777</v>
      </c>
      <c r="D1006" s="11" t="str">
        <f t="shared" si="15"/>
        <v>19-2030 TC Beet Red</v>
      </c>
      <c r="E1006" s="11" t="s">
        <v>632</v>
      </c>
      <c r="F1006" s="11">
        <v>122</v>
      </c>
      <c r="G1006" s="11">
        <v>31</v>
      </c>
      <c r="H1006" s="2426">
        <v>61</v>
      </c>
      <c r="I1006" s="3835"/>
      <c r="J1006" s="6269" t="s">
        <v>10670</v>
      </c>
    </row>
    <row r="1007" spans="1:10" ht="35.450000000000003" customHeight="1">
      <c r="A1007" s="11" t="s">
        <v>6699</v>
      </c>
      <c r="B1007" s="11" t="s">
        <v>8180</v>
      </c>
      <c r="C1007" s="11" t="s">
        <v>2778</v>
      </c>
      <c r="D1007" s="11" t="str">
        <f t="shared" si="15"/>
        <v>19-2025 TC Red Plum</v>
      </c>
      <c r="E1007" s="11" t="s">
        <v>632</v>
      </c>
      <c r="F1007" s="11">
        <v>124</v>
      </c>
      <c r="G1007" s="11">
        <v>41</v>
      </c>
      <c r="H1007" s="2426">
        <v>70</v>
      </c>
      <c r="I1007" s="3819"/>
      <c r="J1007" s="6270" t="s">
        <v>11571</v>
      </c>
    </row>
    <row r="1008" spans="1:10" ht="35.450000000000003" customHeight="1">
      <c r="A1008" s="11" t="s">
        <v>6698</v>
      </c>
      <c r="B1008" s="11" t="s">
        <v>1040</v>
      </c>
      <c r="C1008" s="11" t="s">
        <v>2779</v>
      </c>
      <c r="D1008" s="11" t="str">
        <f t="shared" si="15"/>
        <v>19-2024 TC Rhododendron</v>
      </c>
      <c r="E1008" s="11" t="s">
        <v>632</v>
      </c>
      <c r="F1008" s="11">
        <v>114</v>
      </c>
      <c r="G1008" s="11">
        <v>43</v>
      </c>
      <c r="H1008" s="2426">
        <v>63</v>
      </c>
      <c r="I1008" s="3898"/>
      <c r="J1008" s="6271" t="s">
        <v>10513</v>
      </c>
    </row>
    <row r="1009" spans="1:10" ht="35.450000000000003" customHeight="1">
      <c r="A1009" s="11" t="s">
        <v>4140</v>
      </c>
      <c r="B1009" s="11" t="s">
        <v>1036</v>
      </c>
      <c r="C1009" s="11" t="s">
        <v>2780</v>
      </c>
      <c r="D1009" s="11" t="str">
        <f t="shared" si="15"/>
        <v>12-2906 TC Barely Pink</v>
      </c>
      <c r="E1009" s="11" t="s">
        <v>632</v>
      </c>
      <c r="F1009" s="11">
        <v>248</v>
      </c>
      <c r="G1009" s="11">
        <v>215</v>
      </c>
      <c r="H1009" s="2426">
        <v>221</v>
      </c>
      <c r="I1009" s="2609"/>
      <c r="J1009" s="6272" t="s">
        <v>11572</v>
      </c>
    </row>
    <row r="1010" spans="1:10" ht="35.450000000000003" customHeight="1">
      <c r="A1010" s="11" t="s">
        <v>4122</v>
      </c>
      <c r="B1010" s="11" t="s">
        <v>8184</v>
      </c>
      <c r="C1010" s="11" t="s">
        <v>2781</v>
      </c>
      <c r="D1010" s="11" t="str">
        <f t="shared" si="15"/>
        <v>12-1310 TC Blushing Bride</v>
      </c>
      <c r="E1010" s="11" t="s">
        <v>632</v>
      </c>
      <c r="F1010" s="11">
        <v>251</v>
      </c>
      <c r="G1010" s="11">
        <v>211</v>
      </c>
      <c r="H1010" s="2426">
        <v>217</v>
      </c>
      <c r="I1010" s="2581"/>
      <c r="J1010" s="6273" t="s">
        <v>11573</v>
      </c>
    </row>
    <row r="1011" spans="1:10" ht="35.450000000000003" customHeight="1">
      <c r="A1011" s="11" t="s">
        <v>4138</v>
      </c>
      <c r="B1011" s="11" t="s">
        <v>8186</v>
      </c>
      <c r="C1011" s="11" t="s">
        <v>2782</v>
      </c>
      <c r="D1011" s="11" t="str">
        <f t="shared" si="15"/>
        <v>12-2905 TC Cradle Pink</v>
      </c>
      <c r="E1011" s="11" t="s">
        <v>632</v>
      </c>
      <c r="F1011" s="11">
        <v>237</v>
      </c>
      <c r="G1011" s="11">
        <v>208</v>
      </c>
      <c r="H1011" s="2426">
        <v>221</v>
      </c>
      <c r="I1011" s="2741"/>
      <c r="J1011" s="6274" t="s">
        <v>11574</v>
      </c>
    </row>
    <row r="1012" spans="1:10" ht="35.450000000000003" customHeight="1">
      <c r="A1012" s="11" t="s">
        <v>4399</v>
      </c>
      <c r="B1012" s="11" t="s">
        <v>8188</v>
      </c>
      <c r="C1012" s="11" t="s">
        <v>2783</v>
      </c>
      <c r="D1012" s="11" t="str">
        <f t="shared" si="15"/>
        <v>13-2803 TC Pale Lilac</v>
      </c>
      <c r="E1012" s="11" t="s">
        <v>632</v>
      </c>
      <c r="F1012" s="11">
        <v>225</v>
      </c>
      <c r="G1012" s="11">
        <v>198</v>
      </c>
      <c r="H1012" s="2426">
        <v>204</v>
      </c>
      <c r="I1012" s="2847"/>
      <c r="J1012" s="6275" t="s">
        <v>11575</v>
      </c>
    </row>
    <row r="1013" spans="1:10" ht="35.450000000000003" customHeight="1">
      <c r="A1013" s="11" t="s">
        <v>4392</v>
      </c>
      <c r="B1013" s="11" t="s">
        <v>1035</v>
      </c>
      <c r="C1013" s="11" t="s">
        <v>2784</v>
      </c>
      <c r="D1013" s="11" t="str">
        <f t="shared" si="15"/>
        <v>13-1904 TC Chalk Pink</v>
      </c>
      <c r="E1013" s="11" t="s">
        <v>632</v>
      </c>
      <c r="F1013" s="11">
        <v>230</v>
      </c>
      <c r="G1013" s="11">
        <v>197</v>
      </c>
      <c r="H1013" s="2426">
        <v>202</v>
      </c>
      <c r="I1013" s="2800"/>
      <c r="J1013" s="6276" t="s">
        <v>11576</v>
      </c>
    </row>
    <row r="1014" spans="1:10" ht="35.450000000000003" customHeight="1">
      <c r="A1014" s="11" t="s">
        <v>4136</v>
      </c>
      <c r="B1014" s="11" t="s">
        <v>1037</v>
      </c>
      <c r="C1014" s="11" t="s">
        <v>2785</v>
      </c>
      <c r="D1014" s="11" t="str">
        <f t="shared" si="15"/>
        <v>12-2903 TC Light Lilac</v>
      </c>
      <c r="E1014" s="11" t="s">
        <v>632</v>
      </c>
      <c r="F1014" s="11">
        <v>222</v>
      </c>
      <c r="G1014" s="11">
        <v>198</v>
      </c>
      <c r="H1014" s="2426">
        <v>211</v>
      </c>
      <c r="I1014" s="2874"/>
      <c r="J1014" s="6277" t="s">
        <v>11577</v>
      </c>
    </row>
    <row r="1015" spans="1:10" ht="35.450000000000003" customHeight="1">
      <c r="A1015" s="11" t="s">
        <v>4677</v>
      </c>
      <c r="B1015" s="11" t="s">
        <v>1034</v>
      </c>
      <c r="C1015" s="11" t="s">
        <v>2786</v>
      </c>
      <c r="D1015" s="11" t="str">
        <f t="shared" si="15"/>
        <v>14-2305 TC Pink Nectar</v>
      </c>
      <c r="E1015" s="11" t="s">
        <v>632</v>
      </c>
      <c r="F1015" s="11">
        <v>216</v>
      </c>
      <c r="G1015" s="11">
        <v>170</v>
      </c>
      <c r="H1015" s="2426">
        <v>183</v>
      </c>
      <c r="I1015" s="2936"/>
      <c r="J1015" s="6278" t="s">
        <v>11578</v>
      </c>
    </row>
    <row r="1016" spans="1:10" ht="35.450000000000003" customHeight="1">
      <c r="A1016" s="11" t="s">
        <v>4119</v>
      </c>
      <c r="B1016" s="11" t="s">
        <v>1033</v>
      </c>
      <c r="C1016" s="11" t="s">
        <v>2787</v>
      </c>
      <c r="D1016" s="11" t="str">
        <f t="shared" si="15"/>
        <v>12-1305 TC Heavenly Pink</v>
      </c>
      <c r="E1016" s="11" t="s">
        <v>632</v>
      </c>
      <c r="F1016" s="11">
        <v>244</v>
      </c>
      <c r="G1016" s="11">
        <v>222</v>
      </c>
      <c r="H1016" s="2426">
        <v>222</v>
      </c>
      <c r="I1016" s="2652"/>
      <c r="J1016" s="6279" t="s">
        <v>10661</v>
      </c>
    </row>
    <row r="1017" spans="1:10" ht="35.450000000000003" customHeight="1">
      <c r="A1017" s="11" t="s">
        <v>4395</v>
      </c>
      <c r="B1017" s="11" t="s">
        <v>1030</v>
      </c>
      <c r="C1017" s="11" t="s">
        <v>2788</v>
      </c>
      <c r="D1017" s="11" t="str">
        <f t="shared" si="15"/>
        <v>13-2004 TC Potpourri</v>
      </c>
      <c r="E1017" s="11" t="s">
        <v>632</v>
      </c>
      <c r="F1017" s="11">
        <v>231</v>
      </c>
      <c r="G1017" s="11">
        <v>201</v>
      </c>
      <c r="H1017" s="2426">
        <v>202</v>
      </c>
      <c r="I1017" s="2795"/>
      <c r="J1017" s="6280" t="s">
        <v>11579</v>
      </c>
    </row>
    <row r="1018" spans="1:10" ht="35.450000000000003" customHeight="1">
      <c r="A1018" s="11" t="s">
        <v>4128</v>
      </c>
      <c r="B1018" s="11" t="s">
        <v>8195</v>
      </c>
      <c r="C1018" s="11" t="s">
        <v>2789</v>
      </c>
      <c r="D1018" s="11" t="str">
        <f t="shared" si="15"/>
        <v>12-1605 TC Crystal Pink</v>
      </c>
      <c r="E1018" s="11" t="s">
        <v>632</v>
      </c>
      <c r="F1018" s="11">
        <v>237</v>
      </c>
      <c r="G1018" s="11">
        <v>208</v>
      </c>
      <c r="H1018" s="2426">
        <v>206</v>
      </c>
      <c r="I1018" s="2425"/>
      <c r="J1018" s="6281" t="s">
        <v>10516</v>
      </c>
    </row>
    <row r="1019" spans="1:10" ht="35.450000000000003" customHeight="1">
      <c r="A1019" s="11" t="s">
        <v>4130</v>
      </c>
      <c r="B1019" s="11" t="s">
        <v>1032</v>
      </c>
      <c r="C1019" s="11" t="s">
        <v>2790</v>
      </c>
      <c r="D1019" s="11" t="str">
        <f t="shared" si="15"/>
        <v>12-1706 TC Pink Dogwood</v>
      </c>
      <c r="E1019" s="11" t="s">
        <v>632</v>
      </c>
      <c r="F1019" s="11">
        <v>247</v>
      </c>
      <c r="G1019" s="11">
        <v>209</v>
      </c>
      <c r="H1019" s="2426">
        <v>209</v>
      </c>
      <c r="I1019" s="2619"/>
      <c r="J1019" s="6282" t="s">
        <v>11580</v>
      </c>
    </row>
    <row r="1020" spans="1:10" ht="35.450000000000003" customHeight="1">
      <c r="A1020" s="11" t="s">
        <v>4131</v>
      </c>
      <c r="B1020" s="11" t="s">
        <v>8198</v>
      </c>
      <c r="C1020" s="11" t="s">
        <v>2791</v>
      </c>
      <c r="D1020" s="11" t="str">
        <f t="shared" si="15"/>
        <v>12-1708 TC Crystal Rose</v>
      </c>
      <c r="E1020" s="11" t="s">
        <v>632</v>
      </c>
      <c r="F1020" s="11">
        <v>253</v>
      </c>
      <c r="G1020" s="11">
        <v>195</v>
      </c>
      <c r="H1020" s="2426">
        <v>198</v>
      </c>
      <c r="I1020" s="2569"/>
      <c r="J1020" s="6283" t="s">
        <v>11581</v>
      </c>
    </row>
    <row r="1021" spans="1:10" ht="35.450000000000003" customHeight="1">
      <c r="A1021" s="11" t="s">
        <v>4396</v>
      </c>
      <c r="B1021" s="11" t="s">
        <v>1029</v>
      </c>
      <c r="C1021" s="11" t="s">
        <v>2792</v>
      </c>
      <c r="D1021" s="11" t="str">
        <f t="shared" si="15"/>
        <v>13-2005 TC Strawberry Cream</v>
      </c>
      <c r="E1021" s="11" t="s">
        <v>632</v>
      </c>
      <c r="F1021" s="11">
        <v>244</v>
      </c>
      <c r="G1021" s="11">
        <v>195</v>
      </c>
      <c r="H1021" s="2426">
        <v>196</v>
      </c>
      <c r="I1021" s="2657"/>
      <c r="J1021" s="6284" t="s">
        <v>10663</v>
      </c>
    </row>
    <row r="1022" spans="1:10" ht="35.450000000000003" customHeight="1">
      <c r="A1022" s="11" t="s">
        <v>4391</v>
      </c>
      <c r="B1022" s="11" t="s">
        <v>1031</v>
      </c>
      <c r="C1022" s="11" t="s">
        <v>2793</v>
      </c>
      <c r="D1022" s="11" t="str">
        <f t="shared" si="15"/>
        <v>13-1513 TC Gossamer Pink</v>
      </c>
      <c r="E1022" s="11" t="s">
        <v>632</v>
      </c>
      <c r="F1022" s="11">
        <v>250</v>
      </c>
      <c r="G1022" s="11">
        <v>200</v>
      </c>
      <c r="H1022" s="2426">
        <v>195</v>
      </c>
      <c r="I1022" s="2594"/>
      <c r="J1022" s="6285" t="s">
        <v>11582</v>
      </c>
    </row>
    <row r="1023" spans="1:10" ht="35.450000000000003" customHeight="1">
      <c r="A1023" s="11" t="s">
        <v>4393</v>
      </c>
      <c r="B1023" s="11" t="s">
        <v>1028</v>
      </c>
      <c r="C1023" s="11" t="s">
        <v>2794</v>
      </c>
      <c r="D1023" s="11" t="str">
        <f t="shared" si="15"/>
        <v>13-1906 TC Rose Shadow</v>
      </c>
      <c r="E1023" s="11" t="s">
        <v>632</v>
      </c>
      <c r="F1023" s="11">
        <v>249</v>
      </c>
      <c r="G1023" s="11">
        <v>194</v>
      </c>
      <c r="H1023" s="2426">
        <v>205</v>
      </c>
      <c r="I1023" s="2602"/>
      <c r="J1023" s="6286" t="s">
        <v>11583</v>
      </c>
    </row>
    <row r="1024" spans="1:10" ht="35.450000000000003" customHeight="1">
      <c r="A1024" s="11" t="s">
        <v>4398</v>
      </c>
      <c r="B1024" s="11" t="s">
        <v>1026</v>
      </c>
      <c r="C1024" s="11" t="s">
        <v>2795</v>
      </c>
      <c r="D1024" s="11" t="str">
        <f t="shared" si="15"/>
        <v>13-2010 TC Orchid Pink</v>
      </c>
      <c r="E1024" s="11" t="s">
        <v>632</v>
      </c>
      <c r="F1024" s="11">
        <v>243</v>
      </c>
      <c r="G1024" s="11">
        <v>187</v>
      </c>
      <c r="H1024" s="2426">
        <v>202</v>
      </c>
      <c r="I1024" s="2673"/>
      <c r="J1024" s="6287" t="s">
        <v>11584</v>
      </c>
    </row>
    <row r="1025" spans="1:10" ht="35.450000000000003" customHeight="1">
      <c r="A1025" s="11" t="s">
        <v>7073</v>
      </c>
      <c r="B1025" s="11" t="s">
        <v>9479</v>
      </c>
      <c r="C1025" s="11" t="s">
        <v>2796</v>
      </c>
      <c r="D1025" s="11" t="str">
        <f t="shared" si="15"/>
        <v>13-2802 TC Fairy Tale</v>
      </c>
      <c r="E1025" s="11" t="s">
        <v>632</v>
      </c>
      <c r="F1025" s="11">
        <v>242</v>
      </c>
      <c r="G1025" s="11">
        <v>193</v>
      </c>
      <c r="H1025" s="2426">
        <v>209</v>
      </c>
      <c r="I1025" s="2687"/>
      <c r="J1025" s="6288" t="s">
        <v>11585</v>
      </c>
    </row>
    <row r="1026" spans="1:10" ht="35.450000000000003" customHeight="1">
      <c r="A1026" s="11" t="s">
        <v>4397</v>
      </c>
      <c r="B1026" s="11" t="s">
        <v>1027</v>
      </c>
      <c r="C1026" s="11" t="s">
        <v>2797</v>
      </c>
      <c r="D1026" s="11" t="str">
        <f t="shared" ref="D1026:D1089" si="16">A1026 &amp; " " &amp; B1026</f>
        <v>13-2006 TC Almond Blossom</v>
      </c>
      <c r="E1026" s="11" t="s">
        <v>632</v>
      </c>
      <c r="F1026" s="11">
        <v>245</v>
      </c>
      <c r="G1026" s="11">
        <v>190</v>
      </c>
      <c r="H1026" s="2426">
        <v>199</v>
      </c>
      <c r="I1026" s="2641"/>
      <c r="J1026" s="6289" t="s">
        <v>11586</v>
      </c>
    </row>
    <row r="1027" spans="1:10" ht="35.450000000000003" customHeight="1">
      <c r="A1027" s="11" t="s">
        <v>4674</v>
      </c>
      <c r="B1027" s="11" t="s">
        <v>1025</v>
      </c>
      <c r="C1027" s="11" t="s">
        <v>2798</v>
      </c>
      <c r="D1027" s="11" t="str">
        <f t="shared" si="16"/>
        <v>14-1909 TC Coral Blush</v>
      </c>
      <c r="E1027" s="11" t="s">
        <v>632</v>
      </c>
      <c r="F1027" s="11">
        <v>230</v>
      </c>
      <c r="G1027" s="11">
        <v>178</v>
      </c>
      <c r="H1027" s="2426">
        <v>184</v>
      </c>
      <c r="I1027" s="2803"/>
      <c r="J1027" s="6290" t="s">
        <v>11587</v>
      </c>
    </row>
    <row r="1028" spans="1:10" ht="35.450000000000003" customHeight="1">
      <c r="A1028" s="11" t="s">
        <v>4675</v>
      </c>
      <c r="B1028" s="11" t="s">
        <v>8206</v>
      </c>
      <c r="C1028" s="11" t="s">
        <v>2799</v>
      </c>
      <c r="D1028" s="11" t="str">
        <f t="shared" si="16"/>
        <v>14-1911 TC Candy Pink</v>
      </c>
      <c r="E1028" s="11" t="s">
        <v>632</v>
      </c>
      <c r="F1028" s="11">
        <v>245</v>
      </c>
      <c r="G1028" s="11">
        <v>176</v>
      </c>
      <c r="H1028" s="2426">
        <v>189</v>
      </c>
      <c r="I1028" s="2642"/>
      <c r="J1028" s="6291" t="s">
        <v>11588</v>
      </c>
    </row>
    <row r="1029" spans="1:10" ht="35.450000000000003" customHeight="1">
      <c r="A1029" s="11" t="s">
        <v>4975</v>
      </c>
      <c r="B1029" s="11" t="s">
        <v>1024</v>
      </c>
      <c r="C1029" s="11" t="s">
        <v>2800</v>
      </c>
      <c r="D1029" s="11" t="str">
        <f t="shared" si="16"/>
        <v>15-1816 TC Peony</v>
      </c>
      <c r="E1029" s="11" t="s">
        <v>632</v>
      </c>
      <c r="F1029" s="11">
        <v>237</v>
      </c>
      <c r="G1029" s="11">
        <v>156</v>
      </c>
      <c r="H1029" s="2426">
        <v>168</v>
      </c>
      <c r="I1029" s="2746"/>
      <c r="J1029" s="6292" t="s">
        <v>11589</v>
      </c>
    </row>
    <row r="1030" spans="1:10" ht="35.450000000000003" customHeight="1">
      <c r="A1030" s="11" t="s">
        <v>4981</v>
      </c>
      <c r="B1030" s="11" t="s">
        <v>1023</v>
      </c>
      <c r="C1030" s="11" t="s">
        <v>2801</v>
      </c>
      <c r="D1030" s="11" t="str">
        <f t="shared" si="16"/>
        <v>15-1912 TC Sea Pink</v>
      </c>
      <c r="E1030" s="11" t="s">
        <v>632</v>
      </c>
      <c r="F1030" s="11">
        <v>222</v>
      </c>
      <c r="G1030" s="11">
        <v>152</v>
      </c>
      <c r="H1030" s="2426">
        <v>171</v>
      </c>
      <c r="I1030" s="2878"/>
      <c r="J1030" s="6293" t="s">
        <v>11590</v>
      </c>
    </row>
    <row r="1031" spans="1:10" ht="35.450000000000003" customHeight="1">
      <c r="A1031" s="11" t="s">
        <v>5383</v>
      </c>
      <c r="B1031" s="11" t="s">
        <v>1016</v>
      </c>
      <c r="C1031" s="11" t="s">
        <v>2802</v>
      </c>
      <c r="D1031" s="11" t="str">
        <f t="shared" si="16"/>
        <v>16-2215 TC Cashmere Rose</v>
      </c>
      <c r="E1031" s="11" t="s">
        <v>632</v>
      </c>
      <c r="F1031" s="11">
        <v>206</v>
      </c>
      <c r="G1031" s="11">
        <v>135</v>
      </c>
      <c r="H1031" s="2426">
        <v>159</v>
      </c>
      <c r="I1031" s="3040"/>
      <c r="J1031" s="6294" t="s">
        <v>11591</v>
      </c>
    </row>
    <row r="1032" spans="1:10" ht="35.450000000000003" customHeight="1">
      <c r="A1032" s="11" t="s">
        <v>5371</v>
      </c>
      <c r="B1032" s="11" t="s">
        <v>1019</v>
      </c>
      <c r="C1032" s="11" t="s">
        <v>2803</v>
      </c>
      <c r="D1032" s="11" t="str">
        <f t="shared" si="16"/>
        <v>16-1715 TC Wild Rose</v>
      </c>
      <c r="E1032" s="11" t="s">
        <v>632</v>
      </c>
      <c r="F1032" s="11">
        <v>206</v>
      </c>
      <c r="G1032" s="11">
        <v>132</v>
      </c>
      <c r="H1032" s="2426">
        <v>152</v>
      </c>
      <c r="I1032" s="3041"/>
      <c r="J1032" s="6295" t="s">
        <v>11592</v>
      </c>
    </row>
    <row r="1033" spans="1:10" ht="35.450000000000003" customHeight="1">
      <c r="A1033" s="11" t="s">
        <v>4986</v>
      </c>
      <c r="B1033" s="11" t="s">
        <v>1022</v>
      </c>
      <c r="C1033" s="11" t="s">
        <v>2804</v>
      </c>
      <c r="D1033" s="11" t="str">
        <f t="shared" si="16"/>
        <v>15-2210 TC Orchid Smoke</v>
      </c>
      <c r="E1033" s="11" t="s">
        <v>632</v>
      </c>
      <c r="F1033" s="11">
        <v>210</v>
      </c>
      <c r="G1033" s="11">
        <v>148</v>
      </c>
      <c r="H1033" s="2426">
        <v>170</v>
      </c>
      <c r="I1033" s="2993"/>
      <c r="J1033" s="6296" t="s">
        <v>11593</v>
      </c>
    </row>
    <row r="1034" spans="1:10" ht="35.450000000000003" customHeight="1">
      <c r="A1034" s="11" t="s">
        <v>5370</v>
      </c>
      <c r="B1034" s="11" t="s">
        <v>1020</v>
      </c>
      <c r="C1034" s="11" t="s">
        <v>2805</v>
      </c>
      <c r="D1034" s="11" t="str">
        <f t="shared" si="16"/>
        <v>16-1712 TC Polignac</v>
      </c>
      <c r="E1034" s="11" t="s">
        <v>632</v>
      </c>
      <c r="F1034" s="11">
        <v>194</v>
      </c>
      <c r="G1034" s="11">
        <v>135</v>
      </c>
      <c r="H1034" s="2426">
        <v>153</v>
      </c>
      <c r="I1034" s="3161"/>
      <c r="J1034" s="6297" t="s">
        <v>11594</v>
      </c>
    </row>
    <row r="1035" spans="1:10" ht="35.450000000000003" customHeight="1">
      <c r="A1035" s="11" t="s">
        <v>7074</v>
      </c>
      <c r="B1035" s="11" t="s">
        <v>9484</v>
      </c>
      <c r="C1035" s="11" t="s">
        <v>2806</v>
      </c>
      <c r="D1035" s="11" t="str">
        <f t="shared" si="16"/>
        <v>17-1609 TC Mesa Rose</v>
      </c>
      <c r="E1035" s="11" t="s">
        <v>632</v>
      </c>
      <c r="F1035" s="11">
        <v>166</v>
      </c>
      <c r="G1035" s="11">
        <v>110</v>
      </c>
      <c r="H1035" s="2426">
        <v>122</v>
      </c>
      <c r="I1035" s="3435"/>
      <c r="J1035" s="6298" t="s">
        <v>11595</v>
      </c>
    </row>
    <row r="1036" spans="1:10" ht="35.450000000000003" customHeight="1">
      <c r="A1036" s="11" t="s">
        <v>5369</v>
      </c>
      <c r="B1036" s="11" t="s">
        <v>1021</v>
      </c>
      <c r="C1036" s="11" t="s">
        <v>2807</v>
      </c>
      <c r="D1036" s="11" t="str">
        <f t="shared" si="16"/>
        <v>16-1708 TC Lilas</v>
      </c>
      <c r="E1036" s="11" t="s">
        <v>632</v>
      </c>
      <c r="F1036" s="11">
        <v>184</v>
      </c>
      <c r="G1036" s="11">
        <v>137</v>
      </c>
      <c r="H1036" s="2426">
        <v>149</v>
      </c>
      <c r="I1036" s="3275"/>
      <c r="J1036" s="6299" t="s">
        <v>11596</v>
      </c>
    </row>
    <row r="1037" spans="1:10" ht="35.450000000000003" customHeight="1">
      <c r="A1037" s="11" t="s">
        <v>7075</v>
      </c>
      <c r="B1037" s="11" t="s">
        <v>9482</v>
      </c>
      <c r="C1037" s="11" t="s">
        <v>2808</v>
      </c>
      <c r="D1037" s="11" t="str">
        <f t="shared" si="16"/>
        <v>16-1710 TC Foxglove</v>
      </c>
      <c r="E1037" s="11" t="s">
        <v>632</v>
      </c>
      <c r="F1037" s="11">
        <v>185</v>
      </c>
      <c r="G1037" s="11">
        <v>131</v>
      </c>
      <c r="H1037" s="2426">
        <v>145</v>
      </c>
      <c r="I1037" s="3265"/>
      <c r="J1037" s="6300" t="s">
        <v>11597</v>
      </c>
    </row>
    <row r="1038" spans="1:10" ht="35.450000000000003" customHeight="1">
      <c r="A1038" s="11" t="s">
        <v>5378</v>
      </c>
      <c r="B1038" s="11" t="s">
        <v>1017</v>
      </c>
      <c r="C1038" s="11" t="s">
        <v>2809</v>
      </c>
      <c r="D1038" s="11" t="str">
        <f t="shared" si="16"/>
        <v>16-2111 TC Mauve Orchid</v>
      </c>
      <c r="E1038" s="11" t="s">
        <v>632</v>
      </c>
      <c r="F1038" s="11">
        <v>181</v>
      </c>
      <c r="G1038" s="11">
        <v>130</v>
      </c>
      <c r="H1038" s="2426">
        <v>153</v>
      </c>
      <c r="I1038" s="3307"/>
      <c r="J1038" s="6301" t="s">
        <v>11598</v>
      </c>
    </row>
    <row r="1039" spans="1:10" ht="35.450000000000003" customHeight="1">
      <c r="A1039" s="11" t="s">
        <v>5377</v>
      </c>
      <c r="B1039" s="11" t="s">
        <v>1018</v>
      </c>
      <c r="C1039" s="11" t="s">
        <v>2810</v>
      </c>
      <c r="D1039" s="11" t="str">
        <f t="shared" si="16"/>
        <v>16-2107 TC Orchid Haze</v>
      </c>
      <c r="E1039" s="11" t="s">
        <v>632</v>
      </c>
      <c r="F1039" s="11">
        <v>176</v>
      </c>
      <c r="G1039" s="11">
        <v>135</v>
      </c>
      <c r="H1039" s="2426">
        <v>155</v>
      </c>
      <c r="I1039" s="2512"/>
      <c r="J1039" s="6302" t="s">
        <v>10633</v>
      </c>
    </row>
    <row r="1040" spans="1:10" ht="35.450000000000003" customHeight="1">
      <c r="A1040" s="11" t="s">
        <v>4401</v>
      </c>
      <c r="B1040" s="11" t="s">
        <v>8217</v>
      </c>
      <c r="C1040" s="11" t="s">
        <v>2811</v>
      </c>
      <c r="D1040" s="11" t="str">
        <f t="shared" si="16"/>
        <v>13-2804 TC Parfait Pink</v>
      </c>
      <c r="E1040" s="11" t="s">
        <v>632</v>
      </c>
      <c r="F1040" s="11">
        <v>233</v>
      </c>
      <c r="G1040" s="11">
        <v>195</v>
      </c>
      <c r="H1040" s="2426">
        <v>207</v>
      </c>
      <c r="I1040" s="2775"/>
      <c r="J1040" s="6303" t="s">
        <v>11599</v>
      </c>
    </row>
    <row r="1041" spans="1:10" ht="35.450000000000003" customHeight="1">
      <c r="A1041" s="11" t="s">
        <v>4404</v>
      </c>
      <c r="B1041" s="11" t="s">
        <v>1015</v>
      </c>
      <c r="C1041" s="11" t="s">
        <v>2812</v>
      </c>
      <c r="D1041" s="11" t="str">
        <f t="shared" si="16"/>
        <v>13-2805 TC Pink Mist</v>
      </c>
      <c r="E1041" s="11" t="s">
        <v>632</v>
      </c>
      <c r="F1041" s="11">
        <v>230</v>
      </c>
      <c r="G1041" s="11">
        <v>188</v>
      </c>
      <c r="H1041" s="2426">
        <v>205</v>
      </c>
      <c r="I1041" s="2802"/>
      <c r="J1041" s="6304" t="s">
        <v>11600</v>
      </c>
    </row>
    <row r="1042" spans="1:10" ht="35.450000000000003" customHeight="1">
      <c r="A1042" s="11" t="s">
        <v>4678</v>
      </c>
      <c r="B1042" s="11" t="s">
        <v>1014</v>
      </c>
      <c r="C1042" s="11" t="s">
        <v>2813</v>
      </c>
      <c r="D1042" s="11" t="str">
        <f t="shared" si="16"/>
        <v>14-2307 TC Cameo Pink</v>
      </c>
      <c r="E1042" s="11" t="s">
        <v>632</v>
      </c>
      <c r="F1042" s="11">
        <v>219</v>
      </c>
      <c r="G1042" s="11">
        <v>169</v>
      </c>
      <c r="H1042" s="2426">
        <v>184</v>
      </c>
      <c r="I1042" s="2909"/>
      <c r="J1042" s="6305" t="s">
        <v>11601</v>
      </c>
    </row>
    <row r="1043" spans="1:10" ht="35.450000000000003" customHeight="1">
      <c r="A1043" s="11" t="s">
        <v>4682</v>
      </c>
      <c r="B1043" s="11" t="s">
        <v>1013</v>
      </c>
      <c r="C1043" s="11" t="s">
        <v>2814</v>
      </c>
      <c r="D1043" s="11" t="str">
        <f t="shared" si="16"/>
        <v>14-2808 TC Sweet Lilac</v>
      </c>
      <c r="E1043" s="11" t="s">
        <v>632</v>
      </c>
      <c r="F1043" s="11">
        <v>232</v>
      </c>
      <c r="G1043" s="11">
        <v>181</v>
      </c>
      <c r="H1043" s="2426">
        <v>206</v>
      </c>
      <c r="I1043" s="2781"/>
      <c r="J1043" s="6306" t="s">
        <v>11602</v>
      </c>
    </row>
    <row r="1044" spans="1:10" ht="35.450000000000003" customHeight="1">
      <c r="A1044" s="11" t="s">
        <v>4687</v>
      </c>
      <c r="B1044" s="11" t="s">
        <v>1012</v>
      </c>
      <c r="C1044" s="11" t="s">
        <v>2815</v>
      </c>
      <c r="D1044" s="11" t="str">
        <f t="shared" si="16"/>
        <v>14-3207 TC Pink Lavender</v>
      </c>
      <c r="E1044" s="11" t="s">
        <v>632</v>
      </c>
      <c r="F1044" s="11">
        <v>217</v>
      </c>
      <c r="G1044" s="11">
        <v>175</v>
      </c>
      <c r="H1044" s="2426">
        <v>202</v>
      </c>
      <c r="I1044" s="2923"/>
      <c r="J1044" s="6307" t="s">
        <v>11603</v>
      </c>
    </row>
    <row r="1045" spans="1:10" ht="35.450000000000003" customHeight="1">
      <c r="A1045" s="11" t="s">
        <v>4688</v>
      </c>
      <c r="B1045" s="11" t="s">
        <v>1011</v>
      </c>
      <c r="C1045" s="11" t="s">
        <v>2816</v>
      </c>
      <c r="D1045" s="11" t="str">
        <f t="shared" si="16"/>
        <v>14-3209 TC Pastel Lavender</v>
      </c>
      <c r="E1045" s="11" t="s">
        <v>632</v>
      </c>
      <c r="F1045" s="11">
        <v>216</v>
      </c>
      <c r="G1045" s="11">
        <v>161</v>
      </c>
      <c r="H1045" s="2426">
        <v>196</v>
      </c>
      <c r="I1045" s="2937"/>
      <c r="J1045" s="6308" t="s">
        <v>10537</v>
      </c>
    </row>
    <row r="1046" spans="1:10" ht="35.450000000000003" customHeight="1">
      <c r="A1046" s="11" t="s">
        <v>5000</v>
      </c>
      <c r="B1046" s="11" t="s">
        <v>1010</v>
      </c>
      <c r="C1046" s="11" t="s">
        <v>2817</v>
      </c>
      <c r="D1046" s="11" t="str">
        <f t="shared" si="16"/>
        <v>15-3214 TC Orchid</v>
      </c>
      <c r="E1046" s="11" t="s">
        <v>632</v>
      </c>
      <c r="F1046" s="11">
        <v>209</v>
      </c>
      <c r="G1046" s="11">
        <v>152</v>
      </c>
      <c r="H1046" s="2426">
        <v>197</v>
      </c>
      <c r="I1046" s="3008"/>
      <c r="J1046" s="6309" t="s">
        <v>11604</v>
      </c>
    </row>
    <row r="1047" spans="1:10" ht="35.450000000000003" customHeight="1">
      <c r="A1047" s="11" t="s">
        <v>4996</v>
      </c>
      <c r="B1047" s="11" t="s">
        <v>1009</v>
      </c>
      <c r="C1047" s="11" t="s">
        <v>2818</v>
      </c>
      <c r="D1047" s="11" t="str">
        <f t="shared" si="16"/>
        <v>15-2913 TC Lilac Chiffon</v>
      </c>
      <c r="E1047" s="11" t="s">
        <v>632</v>
      </c>
      <c r="F1047" s="11">
        <v>222</v>
      </c>
      <c r="G1047" s="11">
        <v>155</v>
      </c>
      <c r="H1047" s="2426">
        <v>196</v>
      </c>
      <c r="I1047" s="2877"/>
      <c r="J1047" s="6310" t="s">
        <v>11605</v>
      </c>
    </row>
    <row r="1048" spans="1:10" ht="35.450000000000003" customHeight="1">
      <c r="A1048" s="11" t="s">
        <v>5384</v>
      </c>
      <c r="B1048" s="11" t="s">
        <v>1008</v>
      </c>
      <c r="C1048" s="11" t="s">
        <v>2819</v>
      </c>
      <c r="D1048" s="11" t="str">
        <f t="shared" si="16"/>
        <v>16-2614 TC Moonlite Mauve</v>
      </c>
      <c r="E1048" s="11" t="s">
        <v>632</v>
      </c>
      <c r="F1048" s="11">
        <v>210</v>
      </c>
      <c r="G1048" s="11">
        <v>143</v>
      </c>
      <c r="H1048" s="2426">
        <v>176</v>
      </c>
      <c r="I1048" s="2994"/>
      <c r="J1048" s="6311" t="s">
        <v>11606</v>
      </c>
    </row>
    <row r="1049" spans="1:10" ht="35.450000000000003" customHeight="1">
      <c r="A1049" s="11" t="s">
        <v>5390</v>
      </c>
      <c r="B1049" s="11" t="s">
        <v>1005</v>
      </c>
      <c r="C1049" s="11" t="s">
        <v>2820</v>
      </c>
      <c r="D1049" s="11" t="str">
        <f t="shared" si="16"/>
        <v>16-3118 TC Cyclamen</v>
      </c>
      <c r="E1049" s="11" t="s">
        <v>632</v>
      </c>
      <c r="F1049" s="11">
        <v>214</v>
      </c>
      <c r="G1049" s="11">
        <v>135</v>
      </c>
      <c r="H1049" s="2426">
        <v>186</v>
      </c>
      <c r="I1049" s="2954"/>
      <c r="J1049" s="6312" t="s">
        <v>11607</v>
      </c>
    </row>
    <row r="1050" spans="1:10" ht="35.450000000000003" customHeight="1">
      <c r="A1050" s="11" t="s">
        <v>5389</v>
      </c>
      <c r="B1050" s="11" t="s">
        <v>1006</v>
      </c>
      <c r="C1050" s="11" t="s">
        <v>2821</v>
      </c>
      <c r="D1050" s="11" t="str">
        <f t="shared" si="16"/>
        <v>16-3116 TC Opera Mauve</v>
      </c>
      <c r="E1050" s="11" t="s">
        <v>632</v>
      </c>
      <c r="F1050" s="11">
        <v>202</v>
      </c>
      <c r="G1050" s="11">
        <v>128</v>
      </c>
      <c r="H1050" s="2426">
        <v>177</v>
      </c>
      <c r="I1050" s="3083"/>
      <c r="J1050" s="6313" t="s">
        <v>11608</v>
      </c>
    </row>
    <row r="1051" spans="1:10" ht="35.450000000000003" customHeight="1">
      <c r="A1051" s="11" t="s">
        <v>5388</v>
      </c>
      <c r="B1051" s="11" t="s">
        <v>1007</v>
      </c>
      <c r="C1051" s="11" t="s">
        <v>2822</v>
      </c>
      <c r="D1051" s="11" t="str">
        <f t="shared" si="16"/>
        <v>16-3115 TC Crocus</v>
      </c>
      <c r="E1051" s="11" t="s">
        <v>632</v>
      </c>
      <c r="F1051" s="11">
        <v>198</v>
      </c>
      <c r="G1051" s="11">
        <v>127</v>
      </c>
      <c r="H1051" s="2426">
        <v>174</v>
      </c>
      <c r="I1051" s="3117"/>
      <c r="J1051" s="6314" t="s">
        <v>11609</v>
      </c>
    </row>
    <row r="1052" spans="1:10" ht="35.450000000000003" customHeight="1">
      <c r="A1052" s="11" t="s">
        <v>5831</v>
      </c>
      <c r="B1052" s="11" t="s">
        <v>1004</v>
      </c>
      <c r="C1052" s="11" t="s">
        <v>2823</v>
      </c>
      <c r="D1052" s="11" t="str">
        <f t="shared" si="16"/>
        <v>17-3014 TC Mulberry</v>
      </c>
      <c r="E1052" s="11" t="s">
        <v>632</v>
      </c>
      <c r="F1052" s="11">
        <v>167</v>
      </c>
      <c r="G1052" s="11">
        <v>108</v>
      </c>
      <c r="H1052" s="2426">
        <v>151</v>
      </c>
      <c r="I1052" s="3428"/>
      <c r="J1052" s="6315" t="s">
        <v>11610</v>
      </c>
    </row>
    <row r="1053" spans="1:10" ht="35.450000000000003" customHeight="1">
      <c r="A1053" s="11" t="s">
        <v>5837</v>
      </c>
      <c r="B1053" s="11" t="s">
        <v>1002</v>
      </c>
      <c r="C1053" s="11" t="s">
        <v>2824</v>
      </c>
      <c r="D1053" s="11" t="str">
        <f t="shared" si="16"/>
        <v>17-3323 TC Iris Orchid</v>
      </c>
      <c r="E1053" s="11" t="s">
        <v>632</v>
      </c>
      <c r="F1053" s="11">
        <v>167</v>
      </c>
      <c r="G1053" s="11">
        <v>103</v>
      </c>
      <c r="H1053" s="2426">
        <v>162</v>
      </c>
      <c r="I1053" s="3429"/>
      <c r="J1053" s="6316" t="s">
        <v>11611</v>
      </c>
    </row>
    <row r="1054" spans="1:10" ht="35.450000000000003" customHeight="1">
      <c r="A1054" s="11" t="s">
        <v>5397</v>
      </c>
      <c r="B1054" s="11" t="s">
        <v>611</v>
      </c>
      <c r="C1054" s="11" t="s">
        <v>2825</v>
      </c>
      <c r="D1054" s="11" t="str">
        <f t="shared" si="16"/>
        <v>16-3320 TC Violet</v>
      </c>
      <c r="E1054" s="11" t="s">
        <v>632</v>
      </c>
      <c r="F1054" s="11">
        <v>193</v>
      </c>
      <c r="G1054" s="11">
        <v>127</v>
      </c>
      <c r="H1054" s="2426">
        <v>181</v>
      </c>
      <c r="I1054" s="3172"/>
      <c r="J1054" s="6317" t="s">
        <v>11612</v>
      </c>
    </row>
    <row r="1055" spans="1:10" ht="35.450000000000003" customHeight="1">
      <c r="A1055" s="11" t="s">
        <v>6298</v>
      </c>
      <c r="B1055" s="11" t="s">
        <v>61</v>
      </c>
      <c r="C1055" s="11" t="s">
        <v>2826</v>
      </c>
      <c r="D1055" s="11" t="str">
        <f t="shared" si="16"/>
        <v>18-3224 TC Radiant Orchid</v>
      </c>
      <c r="E1055" s="11" t="s">
        <v>632</v>
      </c>
      <c r="F1055" s="11">
        <v>173</v>
      </c>
      <c r="G1055" s="11">
        <v>94</v>
      </c>
      <c r="H1055" s="2426">
        <v>153</v>
      </c>
      <c r="I1055" s="3379"/>
      <c r="J1055" s="6318" t="s">
        <v>11613</v>
      </c>
    </row>
    <row r="1056" spans="1:10" ht="35.450000000000003" customHeight="1">
      <c r="A1056" s="11" t="s">
        <v>5832</v>
      </c>
      <c r="B1056" s="11" t="s">
        <v>8235</v>
      </c>
      <c r="C1056" s="11" t="s">
        <v>2827</v>
      </c>
      <c r="D1056" s="11" t="str">
        <f t="shared" si="16"/>
        <v>17-3020 TC Spring Crocus</v>
      </c>
      <c r="E1056" s="11" t="s">
        <v>632</v>
      </c>
      <c r="F1056" s="11">
        <v>186</v>
      </c>
      <c r="G1056" s="11">
        <v>105</v>
      </c>
      <c r="H1056" s="2426">
        <v>161</v>
      </c>
      <c r="I1056" s="3258"/>
      <c r="J1056" s="6319" t="s">
        <v>11614</v>
      </c>
    </row>
    <row r="1057" spans="1:10" ht="35.450000000000003" customHeight="1">
      <c r="A1057" s="11" t="s">
        <v>5834</v>
      </c>
      <c r="B1057" s="11" t="s">
        <v>1000</v>
      </c>
      <c r="C1057" s="11" t="s">
        <v>2828</v>
      </c>
      <c r="D1057" s="11" t="str">
        <f t="shared" si="16"/>
        <v>17-3023 TC Rosebud</v>
      </c>
      <c r="E1057" s="11" t="s">
        <v>632</v>
      </c>
      <c r="F1057" s="11">
        <v>182</v>
      </c>
      <c r="G1057" s="11">
        <v>95</v>
      </c>
      <c r="H1057" s="2426">
        <v>154</v>
      </c>
      <c r="I1057" s="3290"/>
      <c r="J1057" s="6320" t="s">
        <v>11615</v>
      </c>
    </row>
    <row r="1058" spans="1:10" ht="35.450000000000003" customHeight="1">
      <c r="A1058" s="11" t="s">
        <v>6292</v>
      </c>
      <c r="B1058" s="11" t="s">
        <v>676</v>
      </c>
      <c r="C1058" s="11" t="s">
        <v>2829</v>
      </c>
      <c r="D1058" s="11" t="str">
        <f t="shared" si="16"/>
        <v>18-3027 TC Purple Orchid</v>
      </c>
      <c r="E1058" s="11" t="s">
        <v>632</v>
      </c>
      <c r="F1058" s="11">
        <v>173</v>
      </c>
      <c r="G1058" s="11">
        <v>77</v>
      </c>
      <c r="H1058" s="2426">
        <v>140</v>
      </c>
      <c r="I1058" s="3380"/>
      <c r="J1058" s="6321" t="s">
        <v>11616</v>
      </c>
    </row>
    <row r="1059" spans="1:10" ht="35.450000000000003" customHeight="1">
      <c r="A1059" s="11" t="s">
        <v>6299</v>
      </c>
      <c r="B1059" s="11" t="s">
        <v>8237</v>
      </c>
      <c r="C1059" s="11" t="s">
        <v>2830</v>
      </c>
      <c r="D1059" s="11" t="str">
        <f t="shared" si="16"/>
        <v>18-3230 TC Meadow Mauve</v>
      </c>
      <c r="E1059" s="11" t="s">
        <v>632</v>
      </c>
      <c r="F1059" s="11">
        <v>169</v>
      </c>
      <c r="G1059" s="11">
        <v>86</v>
      </c>
      <c r="H1059" s="2426">
        <v>140</v>
      </c>
      <c r="I1059" s="3412"/>
      <c r="J1059" s="6322" t="s">
        <v>11617</v>
      </c>
    </row>
    <row r="1060" spans="1:10" ht="35.450000000000003" customHeight="1">
      <c r="A1060" s="11" t="s">
        <v>6291</v>
      </c>
      <c r="B1060" s="11" t="s">
        <v>1003</v>
      </c>
      <c r="C1060" s="11" t="s">
        <v>2831</v>
      </c>
      <c r="D1060" s="11" t="str">
        <f t="shared" si="16"/>
        <v>18-3025 TC Striking Purple</v>
      </c>
      <c r="E1060" s="11" t="s">
        <v>632</v>
      </c>
      <c r="F1060" s="11">
        <v>148</v>
      </c>
      <c r="G1060" s="11">
        <v>78</v>
      </c>
      <c r="H1060" s="2426">
        <v>135</v>
      </c>
      <c r="I1060" s="3621"/>
      <c r="J1060" s="6323" t="s">
        <v>11618</v>
      </c>
    </row>
    <row r="1061" spans="1:10" ht="35.450000000000003" customHeight="1">
      <c r="A1061" s="11" t="s">
        <v>6288</v>
      </c>
      <c r="B1061" s="11" t="s">
        <v>697</v>
      </c>
      <c r="C1061" s="11" t="s">
        <v>2832</v>
      </c>
      <c r="D1061" s="11" t="str">
        <f t="shared" si="16"/>
        <v>18-3015 TC Amethyst</v>
      </c>
      <c r="E1061" s="11" t="s">
        <v>632</v>
      </c>
      <c r="F1061" s="11">
        <v>134</v>
      </c>
      <c r="G1061" s="11">
        <v>77</v>
      </c>
      <c r="H1061" s="2426">
        <v>117</v>
      </c>
      <c r="I1061" s="3732"/>
      <c r="J1061" s="6324" t="s">
        <v>11619</v>
      </c>
    </row>
    <row r="1062" spans="1:10" ht="35.450000000000003" customHeight="1">
      <c r="A1062" s="11" t="s">
        <v>6715</v>
      </c>
      <c r="B1062" s="11" t="s">
        <v>8243</v>
      </c>
      <c r="C1062" s="11" t="s">
        <v>2833</v>
      </c>
      <c r="D1062" s="11" t="str">
        <f t="shared" si="16"/>
        <v>19-2434 TC Festival Fuchsia</v>
      </c>
      <c r="E1062" s="11" t="s">
        <v>632</v>
      </c>
      <c r="F1062" s="11">
        <v>158</v>
      </c>
      <c r="G1062" s="11">
        <v>44</v>
      </c>
      <c r="H1062" s="2426">
        <v>106</v>
      </c>
      <c r="I1062" s="3533"/>
      <c r="J1062" s="5078" t="s">
        <v>10541</v>
      </c>
    </row>
    <row r="1063" spans="1:10" ht="35.450000000000003" customHeight="1">
      <c r="A1063" s="11" t="s">
        <v>6280</v>
      </c>
      <c r="B1063" s="11" t="s">
        <v>8245</v>
      </c>
      <c r="C1063" s="11" t="s">
        <v>2834</v>
      </c>
      <c r="D1063" s="11" t="str">
        <f t="shared" si="16"/>
        <v>18-2527 TC Baton Rouge</v>
      </c>
      <c r="E1063" s="11" t="s">
        <v>632</v>
      </c>
      <c r="F1063" s="11">
        <v>151</v>
      </c>
      <c r="G1063" s="11">
        <v>60</v>
      </c>
      <c r="H1063" s="2426">
        <v>108</v>
      </c>
      <c r="I1063" s="3599"/>
      <c r="J1063" s="6325" t="s">
        <v>11620</v>
      </c>
    </row>
    <row r="1064" spans="1:10" ht="35.450000000000003" customHeight="1">
      <c r="A1064" s="11" t="s">
        <v>6713</v>
      </c>
      <c r="B1064" s="11" t="s">
        <v>999</v>
      </c>
      <c r="C1064" s="11" t="s">
        <v>2835</v>
      </c>
      <c r="D1064" s="11" t="str">
        <f t="shared" si="16"/>
        <v>19-2431 TC Boysenberry</v>
      </c>
      <c r="E1064" s="11" t="s">
        <v>632</v>
      </c>
      <c r="F1064" s="11">
        <v>133</v>
      </c>
      <c r="G1064" s="11">
        <v>50</v>
      </c>
      <c r="H1064" s="2426">
        <v>92</v>
      </c>
      <c r="I1064" s="3742"/>
      <c r="J1064" s="6326" t="s">
        <v>11621</v>
      </c>
    </row>
    <row r="1065" spans="1:10" ht="35.450000000000003" customHeight="1">
      <c r="A1065" s="11" t="s">
        <v>6710</v>
      </c>
      <c r="B1065" s="11" t="s">
        <v>1001</v>
      </c>
      <c r="C1065" s="11" t="s">
        <v>2836</v>
      </c>
      <c r="D1065" s="11" t="str">
        <f t="shared" si="16"/>
        <v>19-2428 TC Magenta Purple</v>
      </c>
      <c r="E1065" s="11" t="s">
        <v>632</v>
      </c>
      <c r="F1065" s="11">
        <v>107</v>
      </c>
      <c r="G1065" s="11">
        <v>38</v>
      </c>
      <c r="H1065" s="2426">
        <v>75</v>
      </c>
      <c r="I1065" s="3954"/>
      <c r="J1065" s="6327" t="s">
        <v>10667</v>
      </c>
    </row>
    <row r="1066" spans="1:10" ht="35.450000000000003" customHeight="1">
      <c r="A1066" s="11" t="s">
        <v>6714</v>
      </c>
      <c r="B1066" s="11" t="s">
        <v>998</v>
      </c>
      <c r="C1066" s="11" t="s">
        <v>2837</v>
      </c>
      <c r="D1066" s="11" t="str">
        <f t="shared" si="16"/>
        <v>19-2432 TC Raspberry Radiance</v>
      </c>
      <c r="E1066" s="11" t="s">
        <v>632</v>
      </c>
      <c r="F1066" s="11">
        <v>128</v>
      </c>
      <c r="G1066" s="11">
        <v>42</v>
      </c>
      <c r="H1066" s="2426">
        <v>80</v>
      </c>
      <c r="I1066" s="3793"/>
      <c r="J1066" s="6328" t="s">
        <v>10506</v>
      </c>
    </row>
    <row r="1067" spans="1:10" ht="35.450000000000003" customHeight="1">
      <c r="A1067" s="11" t="s">
        <v>6711</v>
      </c>
      <c r="B1067" s="11" t="s">
        <v>8249</v>
      </c>
      <c r="C1067" s="11" t="s">
        <v>2838</v>
      </c>
      <c r="D1067" s="11" t="str">
        <f t="shared" si="16"/>
        <v>19-2430 TC Purple Potion</v>
      </c>
      <c r="E1067" s="11" t="s">
        <v>632</v>
      </c>
      <c r="F1067" s="11">
        <v>105</v>
      </c>
      <c r="G1067" s="11">
        <v>39</v>
      </c>
      <c r="H1067" s="2426">
        <v>70</v>
      </c>
      <c r="I1067" s="3972"/>
      <c r="J1067" s="6329" t="s">
        <v>11622</v>
      </c>
    </row>
    <row r="1068" spans="1:10" ht="35.450000000000003" customHeight="1">
      <c r="A1068" s="11" t="s">
        <v>5825</v>
      </c>
      <c r="B1068" s="11" t="s">
        <v>997</v>
      </c>
      <c r="C1068" s="11" t="s">
        <v>2839</v>
      </c>
      <c r="D1068" s="11" t="str">
        <f t="shared" si="16"/>
        <v>17-2617 TC Dahlia Mauve</v>
      </c>
      <c r="E1068" s="11" t="s">
        <v>632</v>
      </c>
      <c r="F1068" s="11">
        <v>166</v>
      </c>
      <c r="G1068" s="11">
        <v>79</v>
      </c>
      <c r="H1068" s="2426">
        <v>130</v>
      </c>
      <c r="I1068" s="3439"/>
      <c r="J1068" s="6330" t="s">
        <v>11623</v>
      </c>
    </row>
    <row r="1069" spans="1:10" ht="35.450000000000003" customHeight="1">
      <c r="A1069" s="11" t="s">
        <v>6305</v>
      </c>
      <c r="B1069" s="11" t="s">
        <v>995</v>
      </c>
      <c r="C1069" s="11" t="s">
        <v>2840</v>
      </c>
      <c r="D1069" s="11" t="str">
        <f t="shared" si="16"/>
        <v>18-3339 TC Vivid Viola</v>
      </c>
      <c r="E1069" s="11" t="s">
        <v>632</v>
      </c>
      <c r="F1069" s="11">
        <v>153</v>
      </c>
      <c r="G1069" s="11">
        <v>60</v>
      </c>
      <c r="H1069" s="2426">
        <v>124</v>
      </c>
      <c r="I1069" s="3578"/>
      <c r="J1069" s="6331" t="s">
        <v>11624</v>
      </c>
    </row>
    <row r="1070" spans="1:10" ht="35.450000000000003" customHeight="1">
      <c r="A1070" s="11" t="s">
        <v>6720</v>
      </c>
      <c r="B1070" s="11" t="s">
        <v>994</v>
      </c>
      <c r="C1070" s="11" t="s">
        <v>2841</v>
      </c>
      <c r="D1070" s="11" t="str">
        <f t="shared" si="16"/>
        <v>19-2630 TC Wild Aster</v>
      </c>
      <c r="E1070" s="11" t="s">
        <v>632</v>
      </c>
      <c r="F1070" s="11">
        <v>146</v>
      </c>
      <c r="G1070" s="11">
        <v>49</v>
      </c>
      <c r="H1070" s="2426">
        <v>111</v>
      </c>
      <c r="I1070" s="3641"/>
      <c r="J1070" s="6332" t="s">
        <v>11625</v>
      </c>
    </row>
    <row r="1071" spans="1:10" ht="35.450000000000003" customHeight="1">
      <c r="A1071" s="11" t="s">
        <v>6289</v>
      </c>
      <c r="B1071" s="11" t="s">
        <v>8254</v>
      </c>
      <c r="C1071" s="11" t="s">
        <v>2842</v>
      </c>
      <c r="D1071" s="11" t="str">
        <f t="shared" si="16"/>
        <v>18-3022 TC Deep Orchid</v>
      </c>
      <c r="E1071" s="11" t="s">
        <v>632</v>
      </c>
      <c r="F1071" s="11">
        <v>144</v>
      </c>
      <c r="G1071" s="11">
        <v>63</v>
      </c>
      <c r="H1071" s="2426">
        <v>117</v>
      </c>
      <c r="I1071" s="3654"/>
      <c r="J1071" s="6333" t="s">
        <v>11626</v>
      </c>
    </row>
    <row r="1072" spans="1:10" ht="35.450000000000003" customHeight="1">
      <c r="A1072" s="11" t="s">
        <v>6273</v>
      </c>
      <c r="B1072" s="11" t="s">
        <v>996</v>
      </c>
      <c r="C1072" s="11" t="s">
        <v>2843</v>
      </c>
      <c r="D1072" s="11" t="str">
        <f t="shared" si="16"/>
        <v>18-2320 TC Clover</v>
      </c>
      <c r="E1072" s="11" t="s">
        <v>632</v>
      </c>
      <c r="F1072" s="11">
        <v>138</v>
      </c>
      <c r="G1072" s="11">
        <v>51</v>
      </c>
      <c r="H1072" s="2426">
        <v>113</v>
      </c>
      <c r="I1072" s="3703"/>
      <c r="J1072" s="6334" t="s">
        <v>11627</v>
      </c>
    </row>
    <row r="1073" spans="1:10" ht="35.450000000000003" customHeight="1">
      <c r="A1073" s="11" t="s">
        <v>6282</v>
      </c>
      <c r="B1073" s="11" t="s">
        <v>8257</v>
      </c>
      <c r="C1073" s="11" t="s">
        <v>2844</v>
      </c>
      <c r="D1073" s="11" t="str">
        <f t="shared" si="16"/>
        <v>18-2929 TC Purple Wine</v>
      </c>
      <c r="E1073" s="11" t="s">
        <v>632</v>
      </c>
      <c r="F1073" s="11">
        <v>140</v>
      </c>
      <c r="G1073" s="11">
        <v>53</v>
      </c>
      <c r="H1073" s="2426">
        <v>115</v>
      </c>
      <c r="I1073" s="3686"/>
      <c r="J1073" s="6335" t="s">
        <v>11628</v>
      </c>
    </row>
    <row r="1074" spans="1:10" ht="35.450000000000003" customHeight="1">
      <c r="A1074" s="11" t="s">
        <v>6724</v>
      </c>
      <c r="B1074" s="11" t="s">
        <v>993</v>
      </c>
      <c r="C1074" s="11" t="s">
        <v>2845</v>
      </c>
      <c r="D1074" s="11" t="str">
        <f t="shared" si="16"/>
        <v>19-2924 TC Hollyhock</v>
      </c>
      <c r="E1074" s="11" t="s">
        <v>632</v>
      </c>
      <c r="F1074" s="11">
        <v>130</v>
      </c>
      <c r="G1074" s="11">
        <v>50</v>
      </c>
      <c r="H1074" s="2426">
        <v>112</v>
      </c>
      <c r="I1074" s="3766"/>
      <c r="J1074" s="6336" t="s">
        <v>11629</v>
      </c>
    </row>
    <row r="1075" spans="1:10" ht="35.450000000000003" customHeight="1">
      <c r="A1075" s="11" t="s">
        <v>6303</v>
      </c>
      <c r="B1075" s="11" t="s">
        <v>8260</v>
      </c>
      <c r="C1075" s="11" t="s">
        <v>2846</v>
      </c>
      <c r="D1075" s="11" t="str">
        <f t="shared" si="16"/>
        <v>18-3331 TC Hyacinth Violet</v>
      </c>
      <c r="E1075" s="11" t="s">
        <v>632</v>
      </c>
      <c r="F1075" s="11">
        <v>141</v>
      </c>
      <c r="G1075" s="11">
        <v>70</v>
      </c>
      <c r="H1075" s="2426">
        <v>135</v>
      </c>
      <c r="I1075" s="3674"/>
      <c r="J1075" s="6337" t="s">
        <v>11630</v>
      </c>
    </row>
    <row r="1076" spans="1:10" ht="35.450000000000003" customHeight="1">
      <c r="A1076" s="11" t="s">
        <v>6301</v>
      </c>
      <c r="B1076" s="11" t="s">
        <v>992</v>
      </c>
      <c r="C1076" s="11" t="s">
        <v>2847</v>
      </c>
      <c r="D1076" s="11" t="str">
        <f t="shared" si="16"/>
        <v>18-3324 TC Dahlia</v>
      </c>
      <c r="E1076" s="11" t="s">
        <v>632</v>
      </c>
      <c r="F1076" s="11">
        <v>132</v>
      </c>
      <c r="G1076" s="11">
        <v>62</v>
      </c>
      <c r="H1076" s="2426">
        <v>131</v>
      </c>
      <c r="I1076" s="3751"/>
      <c r="J1076" s="6338" t="s">
        <v>11631</v>
      </c>
    </row>
    <row r="1077" spans="1:10" ht="35.450000000000003" customHeight="1">
      <c r="A1077" s="11" t="s">
        <v>6739</v>
      </c>
      <c r="B1077" s="11" t="s">
        <v>677</v>
      </c>
      <c r="C1077" s="11" t="s">
        <v>2848</v>
      </c>
      <c r="D1077" s="11" t="str">
        <f t="shared" si="16"/>
        <v>19-3336 TC Sparkling Grape</v>
      </c>
      <c r="E1077" s="11" t="s">
        <v>632</v>
      </c>
      <c r="F1077" s="11">
        <v>119</v>
      </c>
      <c r="G1077" s="11">
        <v>51</v>
      </c>
      <c r="H1077" s="2426">
        <v>118</v>
      </c>
      <c r="I1077" s="3853"/>
      <c r="J1077" s="6339" t="s">
        <v>11632</v>
      </c>
    </row>
    <row r="1078" spans="1:10" ht="35.450000000000003" customHeight="1">
      <c r="A1078" s="11" t="s">
        <v>6726</v>
      </c>
      <c r="B1078" s="11" t="s">
        <v>989</v>
      </c>
      <c r="C1078" s="11" t="s">
        <v>2849</v>
      </c>
      <c r="D1078" s="11" t="str">
        <f t="shared" si="16"/>
        <v>19-3138 TC Byzantium</v>
      </c>
      <c r="E1078" s="11" t="s">
        <v>632</v>
      </c>
      <c r="F1078" s="11">
        <v>133</v>
      </c>
      <c r="G1078" s="11">
        <v>59</v>
      </c>
      <c r="H1078" s="2426">
        <v>123</v>
      </c>
      <c r="I1078" s="3741"/>
      <c r="J1078" s="6340" t="s">
        <v>11633</v>
      </c>
    </row>
    <row r="1079" spans="1:10" ht="35.450000000000003" customHeight="1">
      <c r="A1079" s="11" t="s">
        <v>6723</v>
      </c>
      <c r="B1079" s="11" t="s">
        <v>991</v>
      </c>
      <c r="C1079" s="11" t="s">
        <v>2850</v>
      </c>
      <c r="D1079" s="11" t="str">
        <f t="shared" si="16"/>
        <v>19-2820 TC Phlox</v>
      </c>
      <c r="E1079" s="11" t="s">
        <v>632</v>
      </c>
      <c r="F1079" s="11">
        <v>105</v>
      </c>
      <c r="G1079" s="11">
        <v>45</v>
      </c>
      <c r="H1079" s="2426">
        <v>93</v>
      </c>
      <c r="I1079" s="3971"/>
      <c r="J1079" s="6341" t="s">
        <v>11634</v>
      </c>
    </row>
    <row r="1080" spans="1:10" ht="35.450000000000003" customHeight="1">
      <c r="A1080" s="11" t="s">
        <v>6734</v>
      </c>
      <c r="B1080" s="11" t="s">
        <v>988</v>
      </c>
      <c r="C1080" s="11" t="s">
        <v>2851</v>
      </c>
      <c r="D1080" s="11" t="str">
        <f t="shared" si="16"/>
        <v>19-3230 TC Grape Juice</v>
      </c>
      <c r="E1080" s="11" t="s">
        <v>632</v>
      </c>
      <c r="F1080" s="11">
        <v>104</v>
      </c>
      <c r="G1080" s="11">
        <v>41</v>
      </c>
      <c r="H1080" s="2426">
        <v>97</v>
      </c>
      <c r="I1080" s="3981"/>
      <c r="J1080" s="6342" t="s">
        <v>11635</v>
      </c>
    </row>
    <row r="1081" spans="1:10" ht="35.450000000000003" customHeight="1">
      <c r="A1081" s="11" t="s">
        <v>6725</v>
      </c>
      <c r="B1081" s="11" t="s">
        <v>990</v>
      </c>
      <c r="C1081" s="11" t="s">
        <v>2852</v>
      </c>
      <c r="D1081" s="11" t="str">
        <f t="shared" si="16"/>
        <v>19-3022 TC Gloxinia</v>
      </c>
      <c r="E1081" s="11" t="s">
        <v>632</v>
      </c>
      <c r="F1081" s="11">
        <v>98</v>
      </c>
      <c r="G1081" s="11">
        <v>46</v>
      </c>
      <c r="H1081" s="2426">
        <v>90</v>
      </c>
      <c r="I1081" s="4028"/>
      <c r="J1081" s="6343" t="s">
        <v>11636</v>
      </c>
    </row>
    <row r="1082" spans="1:10" ht="35.450000000000003" customHeight="1">
      <c r="A1082" s="11" t="s">
        <v>4412</v>
      </c>
      <c r="B1082" s="11" t="s">
        <v>8268</v>
      </c>
      <c r="C1082" s="11" t="s">
        <v>2853</v>
      </c>
      <c r="D1082" s="11" t="str">
        <f t="shared" si="16"/>
        <v>13-3801 TC Crystal Gray</v>
      </c>
      <c r="E1082" s="11" t="s">
        <v>632</v>
      </c>
      <c r="F1082" s="11">
        <v>215</v>
      </c>
      <c r="G1082" s="11">
        <v>203</v>
      </c>
      <c r="H1082" s="2426">
        <v>196</v>
      </c>
      <c r="I1082" s="2487"/>
      <c r="J1082" s="6344" t="s">
        <v>10610</v>
      </c>
    </row>
    <row r="1083" spans="1:10" ht="35.450000000000003" customHeight="1">
      <c r="A1083" s="11" t="s">
        <v>4644</v>
      </c>
      <c r="B1083" s="11" t="s">
        <v>987</v>
      </c>
      <c r="C1083" s="11" t="s">
        <v>2854</v>
      </c>
      <c r="D1083" s="11" t="str">
        <f t="shared" si="16"/>
        <v>14-1305 TC Mushroom</v>
      </c>
      <c r="E1083" s="11" t="s">
        <v>632</v>
      </c>
      <c r="F1083" s="11">
        <v>189</v>
      </c>
      <c r="G1083" s="11">
        <v>172</v>
      </c>
      <c r="H1083" s="2426">
        <v>163</v>
      </c>
      <c r="I1083" s="3214"/>
      <c r="J1083" s="6345" t="s">
        <v>11637</v>
      </c>
    </row>
    <row r="1084" spans="1:10" ht="35.450000000000003" customHeight="1">
      <c r="A1084" s="11" t="s">
        <v>7076</v>
      </c>
      <c r="B1084" s="11" t="s">
        <v>7146</v>
      </c>
      <c r="C1084" s="11" t="s">
        <v>2855</v>
      </c>
      <c r="D1084" s="11" t="str">
        <f t="shared" si="16"/>
        <v>15-1506 TC Etherea</v>
      </c>
      <c r="E1084" s="11" t="s">
        <v>632</v>
      </c>
      <c r="F1084" s="11">
        <v>165</v>
      </c>
      <c r="G1084" s="11">
        <v>149</v>
      </c>
      <c r="H1084" s="2426">
        <v>143</v>
      </c>
      <c r="I1084" s="3447"/>
      <c r="J1084" s="6346" t="s">
        <v>10606</v>
      </c>
    </row>
    <row r="1085" spans="1:10" ht="35.450000000000003" customHeight="1">
      <c r="A1085" s="11" t="s">
        <v>5337</v>
      </c>
      <c r="B1085" s="11" t="s">
        <v>985</v>
      </c>
      <c r="C1085" s="11" t="s">
        <v>2856</v>
      </c>
      <c r="D1085" s="11" t="str">
        <f t="shared" si="16"/>
        <v>16-1509 TC Shadow Gray</v>
      </c>
      <c r="E1085" s="11" t="s">
        <v>632</v>
      </c>
      <c r="F1085" s="11">
        <v>187</v>
      </c>
      <c r="G1085" s="11">
        <v>165</v>
      </c>
      <c r="H1085" s="2426">
        <v>160</v>
      </c>
      <c r="I1085" s="2513"/>
      <c r="J1085" s="6347" t="s">
        <v>10634</v>
      </c>
    </row>
    <row r="1086" spans="1:10" ht="35.450000000000003" customHeight="1">
      <c r="A1086" s="11" t="s">
        <v>5366</v>
      </c>
      <c r="B1086" s="11" t="s">
        <v>983</v>
      </c>
      <c r="C1086" s="11" t="s">
        <v>2857</v>
      </c>
      <c r="D1086" s="11" t="str">
        <f t="shared" si="16"/>
        <v>16-1703 TC Sphinx</v>
      </c>
      <c r="E1086" s="11" t="s">
        <v>632</v>
      </c>
      <c r="F1086" s="11">
        <v>171</v>
      </c>
      <c r="G1086" s="11">
        <v>152</v>
      </c>
      <c r="H1086" s="2426">
        <v>149</v>
      </c>
      <c r="I1086" s="3388"/>
      <c r="J1086" s="6348" t="s">
        <v>11638</v>
      </c>
    </row>
    <row r="1087" spans="1:10" ht="35.450000000000003" customHeight="1">
      <c r="A1087" s="11" t="s">
        <v>5334</v>
      </c>
      <c r="B1087" s="11" t="s">
        <v>986</v>
      </c>
      <c r="C1087" s="11" t="s">
        <v>2858</v>
      </c>
      <c r="D1087" s="11" t="str">
        <f t="shared" si="16"/>
        <v>16-1506 TC Bark</v>
      </c>
      <c r="E1087" s="11" t="s">
        <v>632</v>
      </c>
      <c r="F1087" s="11">
        <v>169</v>
      </c>
      <c r="G1087" s="11">
        <v>149</v>
      </c>
      <c r="H1087" s="2426">
        <v>146</v>
      </c>
      <c r="I1087" s="3408"/>
      <c r="J1087" s="6349" t="s">
        <v>11639</v>
      </c>
    </row>
    <row r="1088" spans="1:10" ht="35.450000000000003" customHeight="1">
      <c r="A1088" s="11" t="s">
        <v>5338</v>
      </c>
      <c r="B1088" s="11" t="s">
        <v>984</v>
      </c>
      <c r="C1088" s="11" t="s">
        <v>2859</v>
      </c>
      <c r="D1088" s="11" t="str">
        <f t="shared" si="16"/>
        <v>16-1510 TC Fawn</v>
      </c>
      <c r="E1088" s="11" t="s">
        <v>632</v>
      </c>
      <c r="F1088" s="11">
        <v>174</v>
      </c>
      <c r="G1088" s="11">
        <v>148</v>
      </c>
      <c r="H1088" s="2426">
        <v>144</v>
      </c>
      <c r="I1088" s="3364"/>
      <c r="J1088" s="6350" t="s">
        <v>11640</v>
      </c>
    </row>
    <row r="1089" spans="1:10" ht="35.450000000000003" customHeight="1">
      <c r="A1089" s="11" t="s">
        <v>5335</v>
      </c>
      <c r="B1089" s="11" t="s">
        <v>8275</v>
      </c>
      <c r="C1089" s="11" t="s">
        <v>2860</v>
      </c>
      <c r="D1089" s="11" t="str">
        <f t="shared" si="16"/>
        <v>16-1508 TC Adobe Rose</v>
      </c>
      <c r="E1089" s="11" t="s">
        <v>632</v>
      </c>
      <c r="F1089" s="11">
        <v>186</v>
      </c>
      <c r="G1089" s="11">
        <v>159</v>
      </c>
      <c r="H1089" s="2426">
        <v>153</v>
      </c>
      <c r="I1089" s="3254"/>
      <c r="J1089" s="6351" t="s">
        <v>11641</v>
      </c>
    </row>
    <row r="1090" spans="1:10" ht="35.450000000000003" customHeight="1">
      <c r="A1090" s="11" t="s">
        <v>4964</v>
      </c>
      <c r="B1090" s="11" t="s">
        <v>8277</v>
      </c>
      <c r="C1090" s="11" t="s">
        <v>2861</v>
      </c>
      <c r="D1090" s="11" t="str">
        <f t="shared" ref="D1090:D1153" si="17">A1090 &amp; " " &amp; B1090</f>
        <v>15-1607 TC Pale Mauve</v>
      </c>
      <c r="E1090" s="11" t="s">
        <v>632</v>
      </c>
      <c r="F1090" s="11">
        <v>198</v>
      </c>
      <c r="G1090" s="11">
        <v>164</v>
      </c>
      <c r="H1090" s="2426">
        <v>164</v>
      </c>
      <c r="I1090" s="3113"/>
      <c r="J1090" s="6352" t="s">
        <v>11642</v>
      </c>
    </row>
    <row r="1091" spans="1:10" ht="35.450000000000003" customHeight="1">
      <c r="A1091" s="11" t="s">
        <v>5376</v>
      </c>
      <c r="B1091" s="11" t="s">
        <v>982</v>
      </c>
      <c r="C1091" s="11" t="s">
        <v>2862</v>
      </c>
      <c r="D1091" s="11" t="str">
        <f t="shared" si="17"/>
        <v>16-1806 TC Woodrose</v>
      </c>
      <c r="E1091" s="11" t="s">
        <v>632</v>
      </c>
      <c r="F1091" s="11">
        <v>174</v>
      </c>
      <c r="G1091" s="11">
        <v>140</v>
      </c>
      <c r="H1091" s="2426">
        <v>142</v>
      </c>
      <c r="I1091" s="2445"/>
      <c r="J1091" s="6353" t="s">
        <v>10503</v>
      </c>
    </row>
    <row r="1092" spans="1:10" ht="35.450000000000003" customHeight="1">
      <c r="A1092" s="11" t="s">
        <v>5367</v>
      </c>
      <c r="B1092" s="11" t="s">
        <v>8280</v>
      </c>
      <c r="C1092" s="11" t="s">
        <v>2863</v>
      </c>
      <c r="D1092" s="11" t="str">
        <f t="shared" si="17"/>
        <v>16-1707 TC Deauville Mauve</v>
      </c>
      <c r="E1092" s="11" t="s">
        <v>632</v>
      </c>
      <c r="F1092" s="11">
        <v>175</v>
      </c>
      <c r="G1092" s="11">
        <v>146</v>
      </c>
      <c r="H1092" s="2426">
        <v>148</v>
      </c>
      <c r="I1092" s="3359"/>
      <c r="J1092" s="6354" t="s">
        <v>11643</v>
      </c>
    </row>
    <row r="1093" spans="1:10" ht="35.450000000000003" customHeight="1">
      <c r="A1093" s="11" t="s">
        <v>6261</v>
      </c>
      <c r="B1093" s="11" t="s">
        <v>979</v>
      </c>
      <c r="C1093" s="11" t="s">
        <v>2864</v>
      </c>
      <c r="D1093" s="11" t="str">
        <f t="shared" si="17"/>
        <v>18-1807 TC Twilight Mauve</v>
      </c>
      <c r="E1093" s="11" t="s">
        <v>632</v>
      </c>
      <c r="F1093" s="11">
        <v>139</v>
      </c>
      <c r="G1093" s="11">
        <v>111</v>
      </c>
      <c r="H1093" s="2426">
        <v>112</v>
      </c>
      <c r="I1093" s="3691"/>
      <c r="J1093" s="6355" t="s">
        <v>11644</v>
      </c>
    </row>
    <row r="1094" spans="1:10" ht="35.450000000000003" customHeight="1">
      <c r="A1094" s="11" t="s">
        <v>6210</v>
      </c>
      <c r="B1094" s="11" t="s">
        <v>980</v>
      </c>
      <c r="C1094" s="11" t="s">
        <v>2865</v>
      </c>
      <c r="D1094" s="11" t="str">
        <f t="shared" si="17"/>
        <v>18-1612 TC Rose Taupe</v>
      </c>
      <c r="E1094" s="11" t="s">
        <v>632</v>
      </c>
      <c r="F1094" s="11">
        <v>128</v>
      </c>
      <c r="G1094" s="11">
        <v>96</v>
      </c>
      <c r="H1094" s="2426">
        <v>98</v>
      </c>
      <c r="I1094" s="3787"/>
      <c r="J1094" s="6356" t="s">
        <v>11645</v>
      </c>
    </row>
    <row r="1095" spans="1:10" ht="35.450000000000003" customHeight="1">
      <c r="A1095" s="11" t="s">
        <v>6200</v>
      </c>
      <c r="B1095" s="11" t="s">
        <v>981</v>
      </c>
      <c r="C1095" s="11" t="s">
        <v>2866</v>
      </c>
      <c r="D1095" s="11" t="str">
        <f t="shared" si="17"/>
        <v>18-1512 TC Rose Brown</v>
      </c>
      <c r="E1095" s="11" t="s">
        <v>632</v>
      </c>
      <c r="F1095" s="11">
        <v>128</v>
      </c>
      <c r="G1095" s="11">
        <v>86</v>
      </c>
      <c r="H1095" s="2426">
        <v>91</v>
      </c>
      <c r="I1095" s="3788"/>
      <c r="J1095" s="6357" t="s">
        <v>11646</v>
      </c>
    </row>
    <row r="1096" spans="1:10" ht="35.450000000000003" customHeight="1">
      <c r="A1096" s="11" t="s">
        <v>6213</v>
      </c>
      <c r="B1096" s="11" t="s">
        <v>8285</v>
      </c>
      <c r="C1096" s="11" t="s">
        <v>2867</v>
      </c>
      <c r="D1096" s="11" t="str">
        <f t="shared" si="17"/>
        <v>18-1616 TC Roan Rouge</v>
      </c>
      <c r="E1096" s="11" t="s">
        <v>632</v>
      </c>
      <c r="F1096" s="11">
        <v>136</v>
      </c>
      <c r="G1096" s="11">
        <v>81</v>
      </c>
      <c r="H1096" s="2426">
        <v>87</v>
      </c>
      <c r="I1096" s="3714"/>
      <c r="J1096" s="6358" t="s">
        <v>11647</v>
      </c>
    </row>
    <row r="1097" spans="1:10" ht="35.450000000000003" customHeight="1">
      <c r="A1097" s="11" t="s">
        <v>5746</v>
      </c>
      <c r="B1097" s="11" t="s">
        <v>978</v>
      </c>
      <c r="C1097" s="11" t="s">
        <v>2868</v>
      </c>
      <c r="D1097" s="11" t="str">
        <f t="shared" si="17"/>
        <v>17-1510 TC Antler</v>
      </c>
      <c r="E1097" s="11" t="s">
        <v>632</v>
      </c>
      <c r="F1097" s="11">
        <v>149</v>
      </c>
      <c r="G1097" s="11">
        <v>122</v>
      </c>
      <c r="H1097" s="2426">
        <v>118</v>
      </c>
      <c r="I1097" s="3612"/>
      <c r="J1097" s="6359" t="s">
        <v>11648</v>
      </c>
    </row>
    <row r="1098" spans="1:10" ht="35.450000000000003" customHeight="1">
      <c r="A1098" s="11" t="s">
        <v>6167</v>
      </c>
      <c r="B1098" s="11" t="s">
        <v>977</v>
      </c>
      <c r="C1098" s="11" t="s">
        <v>2869</v>
      </c>
      <c r="D1098" s="11" t="str">
        <f t="shared" si="17"/>
        <v>18-1409 TC Peppercorn</v>
      </c>
      <c r="E1098" s="11" t="s">
        <v>632</v>
      </c>
      <c r="F1098" s="11">
        <v>108</v>
      </c>
      <c r="G1098" s="11">
        <v>86</v>
      </c>
      <c r="H1098" s="2426">
        <v>86</v>
      </c>
      <c r="I1098" s="3943"/>
      <c r="J1098" s="6360" t="s">
        <v>11649</v>
      </c>
    </row>
    <row r="1099" spans="1:10" ht="35.450000000000003" customHeight="1">
      <c r="A1099" s="11" t="s">
        <v>6659</v>
      </c>
      <c r="B1099" s="11" t="s">
        <v>975</v>
      </c>
      <c r="C1099" s="11" t="s">
        <v>2870</v>
      </c>
      <c r="D1099" s="11" t="str">
        <f t="shared" si="17"/>
        <v>19-1606 TC Raisin</v>
      </c>
      <c r="E1099" s="11" t="s">
        <v>632</v>
      </c>
      <c r="F1099" s="11">
        <v>82</v>
      </c>
      <c r="G1099" s="11">
        <v>65</v>
      </c>
      <c r="H1099" s="2426">
        <v>68</v>
      </c>
      <c r="I1099" s="4150"/>
      <c r="J1099" s="6361" t="s">
        <v>11650</v>
      </c>
    </row>
    <row r="1100" spans="1:10" ht="35.450000000000003" customHeight="1">
      <c r="A1100" s="11" t="s">
        <v>6663</v>
      </c>
      <c r="B1100" s="11" t="s">
        <v>973</v>
      </c>
      <c r="C1100" s="11" t="s">
        <v>2871</v>
      </c>
      <c r="D1100" s="11" t="str">
        <f t="shared" si="17"/>
        <v>19-1620 TC Huckleberry</v>
      </c>
      <c r="E1100" s="11" t="s">
        <v>632</v>
      </c>
      <c r="F1100" s="11">
        <v>91</v>
      </c>
      <c r="G1100" s="11">
        <v>67</v>
      </c>
      <c r="H1100" s="2426">
        <v>73</v>
      </c>
      <c r="I1100" s="4084"/>
      <c r="J1100" s="6362" t="s">
        <v>11651</v>
      </c>
    </row>
    <row r="1101" spans="1:10" ht="35.450000000000003" customHeight="1">
      <c r="A1101" s="11" t="s">
        <v>6664</v>
      </c>
      <c r="B1101" s="11" t="s">
        <v>972</v>
      </c>
      <c r="C1101" s="11" t="s">
        <v>2872</v>
      </c>
      <c r="D1101" s="11" t="str">
        <f t="shared" si="17"/>
        <v>19-1621 TC Catawba Grape</v>
      </c>
      <c r="E1101" s="11" t="s">
        <v>632</v>
      </c>
      <c r="F1101" s="11">
        <v>93</v>
      </c>
      <c r="G1101" s="11">
        <v>60</v>
      </c>
      <c r="H1101" s="2426">
        <v>67</v>
      </c>
      <c r="I1101" s="4063"/>
      <c r="J1101" s="6363" t="s">
        <v>11652</v>
      </c>
    </row>
    <row r="1102" spans="1:10" ht="35.450000000000003" customHeight="1">
      <c r="A1102" s="11" t="s">
        <v>6642</v>
      </c>
      <c r="B1102" s="11" t="s">
        <v>976</v>
      </c>
      <c r="C1102" s="11" t="s">
        <v>2873</v>
      </c>
      <c r="D1102" s="11" t="str">
        <f t="shared" si="17"/>
        <v>19-1518 TC Puce</v>
      </c>
      <c r="E1102" s="11" t="s">
        <v>632</v>
      </c>
      <c r="F1102" s="11">
        <v>80</v>
      </c>
      <c r="G1102" s="11">
        <v>57</v>
      </c>
      <c r="H1102" s="2426">
        <v>56</v>
      </c>
      <c r="I1102" s="4159"/>
      <c r="J1102" s="6364" t="s">
        <v>11653</v>
      </c>
    </row>
    <row r="1103" spans="1:10" ht="35.450000000000003" customHeight="1">
      <c r="A1103" s="11" t="s">
        <v>6662</v>
      </c>
      <c r="B1103" s="11" t="s">
        <v>974</v>
      </c>
      <c r="C1103" s="11" t="s">
        <v>2874</v>
      </c>
      <c r="D1103" s="11" t="str">
        <f t="shared" si="17"/>
        <v>19-1619 TC Fudge</v>
      </c>
      <c r="E1103" s="11" t="s">
        <v>632</v>
      </c>
      <c r="F1103" s="11">
        <v>73</v>
      </c>
      <c r="G1103" s="11">
        <v>51</v>
      </c>
      <c r="H1103" s="2426">
        <v>56</v>
      </c>
      <c r="I1103" s="4209"/>
      <c r="J1103" s="6365" t="s">
        <v>11654</v>
      </c>
    </row>
    <row r="1104" spans="1:10" ht="35.450000000000003" customHeight="1">
      <c r="A1104" s="11" t="s">
        <v>4957</v>
      </c>
      <c r="B1104" s="11" t="s">
        <v>971</v>
      </c>
      <c r="C1104" s="11" t="s">
        <v>2875</v>
      </c>
      <c r="D1104" s="11" t="str">
        <f t="shared" si="17"/>
        <v>15-1511 TC Mahogany Rose</v>
      </c>
      <c r="E1104" s="11" t="s">
        <v>632</v>
      </c>
      <c r="F1104" s="11">
        <v>197</v>
      </c>
      <c r="G1104" s="11">
        <v>161</v>
      </c>
      <c r="H1104" s="2426">
        <v>147</v>
      </c>
      <c r="I1104" s="3132"/>
      <c r="J1104" s="6366" t="s">
        <v>11655</v>
      </c>
    </row>
    <row r="1105" spans="1:10" ht="35.450000000000003" customHeight="1">
      <c r="A1105" s="11" t="s">
        <v>5752</v>
      </c>
      <c r="B1105" s="11" t="s">
        <v>970</v>
      </c>
      <c r="C1105" s="11" t="s">
        <v>2876</v>
      </c>
      <c r="D1105" s="11" t="str">
        <f t="shared" si="17"/>
        <v>17-1516 TC Burlwood</v>
      </c>
      <c r="E1105" s="11" t="s">
        <v>632</v>
      </c>
      <c r="F1105" s="11">
        <v>155</v>
      </c>
      <c r="G1105" s="11">
        <v>113</v>
      </c>
      <c r="H1105" s="2426">
        <v>107</v>
      </c>
      <c r="I1105" s="3555"/>
      <c r="J1105" s="6367" t="s">
        <v>11656</v>
      </c>
    </row>
    <row r="1106" spans="1:10" ht="35.450000000000003" customHeight="1">
      <c r="A1106" s="11" t="s">
        <v>6170</v>
      </c>
      <c r="B1106" s="11" t="s">
        <v>969</v>
      </c>
      <c r="C1106" s="11" t="s">
        <v>2877</v>
      </c>
      <c r="D1106" s="11" t="str">
        <f t="shared" si="17"/>
        <v>18-1415 TC Marron</v>
      </c>
      <c r="E1106" s="11" t="s">
        <v>632</v>
      </c>
      <c r="F1106" s="11">
        <v>110</v>
      </c>
      <c r="G1106" s="11">
        <v>76</v>
      </c>
      <c r="H1106" s="2426">
        <v>75</v>
      </c>
      <c r="I1106" s="3928"/>
      <c r="J1106" s="6368" t="s">
        <v>11657</v>
      </c>
    </row>
    <row r="1107" spans="1:10" ht="35.450000000000003" customHeight="1">
      <c r="A1107" s="11" t="s">
        <v>6667</v>
      </c>
      <c r="B1107" s="11" t="s">
        <v>967</v>
      </c>
      <c r="C1107" s="11" t="s">
        <v>2878</v>
      </c>
      <c r="D1107" s="11" t="str">
        <f t="shared" si="17"/>
        <v>19-1625 TC Decadent Chocolate</v>
      </c>
      <c r="E1107" s="11" t="s">
        <v>632</v>
      </c>
      <c r="F1107" s="11">
        <v>81</v>
      </c>
      <c r="G1107" s="11">
        <v>50</v>
      </c>
      <c r="H1107" s="2426">
        <v>53</v>
      </c>
      <c r="I1107" s="4153"/>
      <c r="J1107" s="6369" t="s">
        <v>11658</v>
      </c>
    </row>
    <row r="1108" spans="1:10" ht="35.450000000000003" customHeight="1">
      <c r="A1108" s="11" t="s">
        <v>6643</v>
      </c>
      <c r="B1108" s="11" t="s">
        <v>8298</v>
      </c>
      <c r="C1108" s="11" t="s">
        <v>2879</v>
      </c>
      <c r="D1108" s="11" t="str">
        <f t="shared" si="17"/>
        <v>19-1521 TC Red Mahogany</v>
      </c>
      <c r="E1108" s="11" t="s">
        <v>632</v>
      </c>
      <c r="F1108" s="11">
        <v>96</v>
      </c>
      <c r="G1108" s="11">
        <v>55</v>
      </c>
      <c r="H1108" s="2426">
        <v>61</v>
      </c>
      <c r="I1108" s="4047"/>
      <c r="J1108" s="6370" t="s">
        <v>11659</v>
      </c>
    </row>
    <row r="1109" spans="1:10" ht="35.450000000000003" customHeight="1">
      <c r="A1109" s="11" t="s">
        <v>6665</v>
      </c>
      <c r="B1109" s="11" t="s">
        <v>968</v>
      </c>
      <c r="C1109" s="11" t="s">
        <v>2880</v>
      </c>
      <c r="D1109" s="11" t="str">
        <f t="shared" si="17"/>
        <v>19-1623 TC Vineyard Wine</v>
      </c>
      <c r="E1109" s="11" t="s">
        <v>632</v>
      </c>
      <c r="F1109" s="11">
        <v>88</v>
      </c>
      <c r="G1109" s="11">
        <v>54</v>
      </c>
      <c r="H1109" s="2426">
        <v>61</v>
      </c>
      <c r="I1109" s="4109"/>
      <c r="J1109" s="6371" t="s">
        <v>11660</v>
      </c>
    </row>
    <row r="1110" spans="1:10" ht="35.450000000000003" customHeight="1">
      <c r="A1110" s="11" t="s">
        <v>6705</v>
      </c>
      <c r="B1110" s="11" t="s">
        <v>966</v>
      </c>
      <c r="C1110" s="11" t="s">
        <v>2881</v>
      </c>
      <c r="D1110" s="11" t="str">
        <f t="shared" si="17"/>
        <v>19-2118 TC Winetasting</v>
      </c>
      <c r="E1110" s="11" t="s">
        <v>632</v>
      </c>
      <c r="F1110" s="11">
        <v>73</v>
      </c>
      <c r="G1110" s="11">
        <v>42</v>
      </c>
      <c r="H1110" s="2426">
        <v>52</v>
      </c>
      <c r="I1110" s="4210"/>
      <c r="J1110" s="5265" t="s">
        <v>11661</v>
      </c>
    </row>
    <row r="1111" spans="1:10" ht="35.450000000000003" customHeight="1">
      <c r="A1111" s="11" t="s">
        <v>6649</v>
      </c>
      <c r="B1111" s="11" t="s">
        <v>964</v>
      </c>
      <c r="C1111" s="11" t="s">
        <v>2882</v>
      </c>
      <c r="D1111" s="11" t="str">
        <f t="shared" si="17"/>
        <v>19-1525 TC Port</v>
      </c>
      <c r="E1111" s="11" t="s">
        <v>632</v>
      </c>
      <c r="F1111" s="11">
        <v>102</v>
      </c>
      <c r="G1111" s="11">
        <v>51</v>
      </c>
      <c r="H1111" s="2426">
        <v>54</v>
      </c>
      <c r="I1111" s="3996"/>
      <c r="J1111" s="6372" t="s">
        <v>11662</v>
      </c>
    </row>
    <row r="1112" spans="1:10" ht="35.450000000000003" customHeight="1">
      <c r="A1112" s="11" t="s">
        <v>6650</v>
      </c>
      <c r="B1112" s="11" t="s">
        <v>963</v>
      </c>
      <c r="C1112" s="11" t="s">
        <v>2883</v>
      </c>
      <c r="D1112" s="11" t="str">
        <f t="shared" si="17"/>
        <v>19-1526 TC Chocolate Truffle</v>
      </c>
      <c r="E1112" s="11" t="s">
        <v>632</v>
      </c>
      <c r="F1112" s="11">
        <v>97</v>
      </c>
      <c r="G1112" s="11">
        <v>46</v>
      </c>
      <c r="H1112" s="2426">
        <v>53</v>
      </c>
      <c r="I1112" s="4038"/>
      <c r="J1112" s="6373" t="s">
        <v>11663</v>
      </c>
    </row>
    <row r="1113" spans="1:10" ht="35.450000000000003" customHeight="1">
      <c r="A1113" s="11" t="s">
        <v>6661</v>
      </c>
      <c r="B1113" s="11" t="s">
        <v>962</v>
      </c>
      <c r="C1113" s="11" t="s">
        <v>2884</v>
      </c>
      <c r="D1113" s="11" t="str">
        <f t="shared" si="17"/>
        <v>19-1617 TC Burgundy</v>
      </c>
      <c r="E1113" s="11" t="s">
        <v>632</v>
      </c>
      <c r="F1113" s="11">
        <v>100</v>
      </c>
      <c r="G1113" s="11">
        <v>49</v>
      </c>
      <c r="H1113" s="2426">
        <v>62</v>
      </c>
      <c r="I1113" s="4016"/>
      <c r="J1113" s="6374" t="s">
        <v>10665</v>
      </c>
    </row>
    <row r="1114" spans="1:10" ht="35.450000000000003" customHeight="1">
      <c r="A1114" s="11" t="s">
        <v>6645</v>
      </c>
      <c r="B1114" s="11" t="s">
        <v>965</v>
      </c>
      <c r="C1114" s="11" t="s">
        <v>2885</v>
      </c>
      <c r="D1114" s="11" t="str">
        <f t="shared" si="17"/>
        <v>19-1522 TC Zinfandel</v>
      </c>
      <c r="E1114" s="11" t="s">
        <v>632</v>
      </c>
      <c r="F1114" s="11">
        <v>92</v>
      </c>
      <c r="G1114" s="11">
        <v>41</v>
      </c>
      <c r="H1114" s="2426">
        <v>53</v>
      </c>
      <c r="I1114" s="4075"/>
      <c r="J1114" s="6375" t="s">
        <v>10507</v>
      </c>
    </row>
    <row r="1115" spans="1:10" ht="35.450000000000003" customHeight="1">
      <c r="A1115" s="11" t="s">
        <v>6651</v>
      </c>
      <c r="B1115" s="11" t="s">
        <v>8306</v>
      </c>
      <c r="C1115" s="11" t="s">
        <v>2886</v>
      </c>
      <c r="D1115" s="11" t="str">
        <f t="shared" si="17"/>
        <v>19-1528 TC Windsor Wine</v>
      </c>
      <c r="E1115" s="11" t="s">
        <v>632</v>
      </c>
      <c r="F1115" s="11">
        <v>88</v>
      </c>
      <c r="G1115" s="11">
        <v>43</v>
      </c>
      <c r="H1115" s="2426">
        <v>54</v>
      </c>
      <c r="I1115" s="4111"/>
      <c r="J1115" s="6376" t="s">
        <v>11664</v>
      </c>
    </row>
    <row r="1116" spans="1:10" ht="35.450000000000003" customHeight="1">
      <c r="A1116" s="11" t="s">
        <v>6668</v>
      </c>
      <c r="B1116" s="11" t="s">
        <v>961</v>
      </c>
      <c r="C1116" s="11" t="s">
        <v>2887</v>
      </c>
      <c r="D1116" s="11" t="str">
        <f t="shared" si="17"/>
        <v>19-1627 TC Port Royale</v>
      </c>
      <c r="E1116" s="11" t="s">
        <v>632</v>
      </c>
      <c r="F1116" s="11">
        <v>80</v>
      </c>
      <c r="G1116" s="11">
        <v>43</v>
      </c>
      <c r="H1116" s="2426">
        <v>51</v>
      </c>
      <c r="I1116" s="4162"/>
      <c r="J1116" s="6377" t="s">
        <v>11665</v>
      </c>
    </row>
    <row r="1117" spans="1:10" ht="35.450000000000003" customHeight="1">
      <c r="A1117" s="11" t="s">
        <v>6677</v>
      </c>
      <c r="B1117" s="11" t="s">
        <v>960</v>
      </c>
      <c r="C1117" s="11" t="s">
        <v>2888</v>
      </c>
      <c r="D1117" s="11" t="str">
        <f t="shared" si="17"/>
        <v>19-1718 TC Fig</v>
      </c>
      <c r="E1117" s="11" t="s">
        <v>632</v>
      </c>
      <c r="F1117" s="11">
        <v>83</v>
      </c>
      <c r="G1117" s="11">
        <v>45</v>
      </c>
      <c r="H1117" s="2426">
        <v>59</v>
      </c>
      <c r="I1117" s="4146"/>
      <c r="J1117" s="6378" t="s">
        <v>11666</v>
      </c>
    </row>
    <row r="1118" spans="1:10" ht="35.450000000000003" customHeight="1">
      <c r="A1118" s="11" t="s">
        <v>4994</v>
      </c>
      <c r="B1118" s="11" t="s">
        <v>956</v>
      </c>
      <c r="C1118" s="11" t="s">
        <v>2889</v>
      </c>
      <c r="D1118" s="11" t="str">
        <f t="shared" si="17"/>
        <v>15-2706 TC Violet Ice</v>
      </c>
      <c r="E1118" s="11" t="s">
        <v>632</v>
      </c>
      <c r="F1118" s="11">
        <v>194</v>
      </c>
      <c r="G1118" s="11">
        <v>172</v>
      </c>
      <c r="H1118" s="2426">
        <v>177</v>
      </c>
      <c r="I1118" s="3159"/>
      <c r="J1118" s="6379" t="s">
        <v>11667</v>
      </c>
    </row>
    <row r="1119" spans="1:10" ht="35.450000000000003" customHeight="1">
      <c r="A1119" s="11" t="s">
        <v>4978</v>
      </c>
      <c r="B1119" s="11" t="s">
        <v>958</v>
      </c>
      <c r="C1119" s="11" t="s">
        <v>2890</v>
      </c>
      <c r="D1119" s="11" t="str">
        <f t="shared" si="17"/>
        <v>15-1905 TC Burnished Lilac</v>
      </c>
      <c r="E1119" s="11" t="s">
        <v>632</v>
      </c>
      <c r="F1119" s="11">
        <v>197</v>
      </c>
      <c r="G1119" s="11">
        <v>174</v>
      </c>
      <c r="H1119" s="2426">
        <v>177</v>
      </c>
      <c r="I1119" s="3129"/>
      <c r="J1119" s="6380" t="s">
        <v>11668</v>
      </c>
    </row>
    <row r="1120" spans="1:10" ht="35.450000000000003" customHeight="1">
      <c r="A1120" s="11" t="s">
        <v>4992</v>
      </c>
      <c r="B1120" s="11" t="s">
        <v>8312</v>
      </c>
      <c r="C1120" s="11" t="s">
        <v>2891</v>
      </c>
      <c r="D1120" s="11" t="str">
        <f t="shared" si="17"/>
        <v>15-2705 TC Keepsake Lilac</v>
      </c>
      <c r="E1120" s="11" t="s">
        <v>632</v>
      </c>
      <c r="F1120" s="11">
        <v>192</v>
      </c>
      <c r="G1120" s="11">
        <v>165</v>
      </c>
      <c r="H1120" s="2426">
        <v>174</v>
      </c>
      <c r="I1120" s="3179"/>
      <c r="J1120" s="6381" t="s">
        <v>10538</v>
      </c>
    </row>
    <row r="1121" spans="1:10" ht="35.450000000000003" customHeight="1">
      <c r="A1121" s="11" t="s">
        <v>5391</v>
      </c>
      <c r="B1121" s="11" t="s">
        <v>954</v>
      </c>
      <c r="C1121" s="11" t="s">
        <v>2892</v>
      </c>
      <c r="D1121" s="11" t="str">
        <f t="shared" si="17"/>
        <v>16-3205 TC Mauve Shadows</v>
      </c>
      <c r="E1121" s="11" t="s">
        <v>632</v>
      </c>
      <c r="F1121" s="11">
        <v>181</v>
      </c>
      <c r="G1121" s="11">
        <v>152</v>
      </c>
      <c r="H1121" s="2426">
        <v>163</v>
      </c>
      <c r="I1121" s="3306"/>
      <c r="J1121" s="6382" t="s">
        <v>11669</v>
      </c>
    </row>
    <row r="1122" spans="1:10" ht="35.450000000000003" customHeight="1">
      <c r="A1122" s="11" t="s">
        <v>4985</v>
      </c>
      <c r="B1122" s="11" t="s">
        <v>957</v>
      </c>
      <c r="C1122" s="11" t="s">
        <v>2893</v>
      </c>
      <c r="D1122" s="11" t="str">
        <f t="shared" si="17"/>
        <v>15-2205 TC Dawn Pink</v>
      </c>
      <c r="E1122" s="11" t="s">
        <v>632</v>
      </c>
      <c r="F1122" s="11">
        <v>191</v>
      </c>
      <c r="G1122" s="11">
        <v>163</v>
      </c>
      <c r="H1122" s="2426">
        <v>175</v>
      </c>
      <c r="I1122" s="3193"/>
      <c r="J1122" s="6383" t="s">
        <v>11670</v>
      </c>
    </row>
    <row r="1123" spans="1:10" ht="35.450000000000003" customHeight="1">
      <c r="A1123" s="11" t="s">
        <v>4683</v>
      </c>
      <c r="B1123" s="11" t="s">
        <v>959</v>
      </c>
      <c r="C1123" s="11" t="s">
        <v>2894</v>
      </c>
      <c r="D1123" s="11" t="str">
        <f t="shared" si="17"/>
        <v>14-3204 TC Fragrant Lilac</v>
      </c>
      <c r="E1123" s="11" t="s">
        <v>632</v>
      </c>
      <c r="F1123" s="11">
        <v>206</v>
      </c>
      <c r="G1123" s="11">
        <v>173</v>
      </c>
      <c r="H1123" s="2426">
        <v>190</v>
      </c>
      <c r="I1123" s="3038"/>
      <c r="J1123" s="6384" t="s">
        <v>11671</v>
      </c>
    </row>
    <row r="1124" spans="1:10" ht="35.450000000000003" customHeight="1">
      <c r="A1124" s="11" t="s">
        <v>4999</v>
      </c>
      <c r="B1124" s="11" t="s">
        <v>955</v>
      </c>
      <c r="C1124" s="11" t="s">
        <v>2895</v>
      </c>
      <c r="D1124" s="11" t="str">
        <f t="shared" si="17"/>
        <v>15-3207 TC Mauve Mist</v>
      </c>
      <c r="E1124" s="11" t="s">
        <v>632</v>
      </c>
      <c r="F1124" s="11">
        <v>196</v>
      </c>
      <c r="G1124" s="11">
        <v>157</v>
      </c>
      <c r="H1124" s="2426">
        <v>180</v>
      </c>
      <c r="I1124" s="3141"/>
      <c r="J1124" s="6385" t="s">
        <v>11672</v>
      </c>
    </row>
    <row r="1125" spans="1:10" ht="35.450000000000003" customHeight="1">
      <c r="A1125" s="11" t="s">
        <v>5774</v>
      </c>
      <c r="B1125" s="11" t="s">
        <v>953</v>
      </c>
      <c r="C1125" s="11" t="s">
        <v>2896</v>
      </c>
      <c r="D1125" s="11" t="str">
        <f t="shared" si="17"/>
        <v>17-1608 TC Heather Rose</v>
      </c>
      <c r="E1125" s="11" t="s">
        <v>632</v>
      </c>
      <c r="F1125" s="11">
        <v>173</v>
      </c>
      <c r="G1125" s="11">
        <v>109</v>
      </c>
      <c r="H1125" s="2426">
        <v>127</v>
      </c>
      <c r="I1125" s="3377"/>
      <c r="J1125" s="6386" t="s">
        <v>10545</v>
      </c>
    </row>
    <row r="1126" spans="1:10" ht="35.450000000000003" customHeight="1">
      <c r="A1126" s="11" t="s">
        <v>5805</v>
      </c>
      <c r="B1126" s="11" t="s">
        <v>8319</v>
      </c>
      <c r="C1126" s="11" t="s">
        <v>2897</v>
      </c>
      <c r="D1126" s="11" t="str">
        <f t="shared" si="17"/>
        <v>17-1818 TC Red Violet</v>
      </c>
      <c r="E1126" s="11" t="s">
        <v>632</v>
      </c>
      <c r="F1126" s="11">
        <v>163</v>
      </c>
      <c r="G1126" s="11">
        <v>87</v>
      </c>
      <c r="H1126" s="2426">
        <v>118</v>
      </c>
      <c r="I1126" s="3476"/>
      <c r="J1126" s="6387" t="s">
        <v>11673</v>
      </c>
    </row>
    <row r="1127" spans="1:10" ht="35.450000000000003" customHeight="1">
      <c r="A1127" s="11" t="s">
        <v>5777</v>
      </c>
      <c r="B1127" s="11" t="s">
        <v>952</v>
      </c>
      <c r="C1127" s="11" t="s">
        <v>2898</v>
      </c>
      <c r="D1127" s="11" t="str">
        <f t="shared" si="17"/>
        <v>17-1612 TC Mellow Mauve</v>
      </c>
      <c r="E1127" s="11" t="s">
        <v>632</v>
      </c>
      <c r="F1127" s="11">
        <v>153</v>
      </c>
      <c r="G1127" s="11">
        <v>99</v>
      </c>
      <c r="H1127" s="2426">
        <v>120</v>
      </c>
      <c r="I1127" s="3577"/>
      <c r="J1127" s="6388" t="s">
        <v>11674</v>
      </c>
    </row>
    <row r="1128" spans="1:10" ht="35.450000000000003" customHeight="1">
      <c r="A1128" s="11" t="s">
        <v>5793</v>
      </c>
      <c r="B1128" s="11" t="s">
        <v>951</v>
      </c>
      <c r="C1128" s="11" t="s">
        <v>2899</v>
      </c>
      <c r="D1128" s="11" t="str">
        <f t="shared" si="17"/>
        <v>17-1710 TC Bordeaux</v>
      </c>
      <c r="E1128" s="11" t="s">
        <v>632</v>
      </c>
      <c r="F1128" s="11">
        <v>150</v>
      </c>
      <c r="G1128" s="11">
        <v>99</v>
      </c>
      <c r="H1128" s="2426">
        <v>123</v>
      </c>
      <c r="I1128" s="3605"/>
      <c r="J1128" s="6389" t="s">
        <v>11675</v>
      </c>
    </row>
    <row r="1129" spans="1:10" ht="35.450000000000003" customHeight="1">
      <c r="A1129" s="11" t="s">
        <v>6250</v>
      </c>
      <c r="B1129" s="11" t="s">
        <v>949</v>
      </c>
      <c r="C1129" s="11" t="s">
        <v>2900</v>
      </c>
      <c r="D1129" s="11" t="str">
        <f t="shared" si="17"/>
        <v>18-1720 TC Violet Quartz</v>
      </c>
      <c r="E1129" s="11" t="s">
        <v>632</v>
      </c>
      <c r="F1129" s="11">
        <v>139</v>
      </c>
      <c r="G1129" s="11">
        <v>73</v>
      </c>
      <c r="H1129" s="2426">
        <v>99</v>
      </c>
      <c r="I1129" s="3694"/>
      <c r="J1129" s="6390" t="s">
        <v>11676</v>
      </c>
    </row>
    <row r="1130" spans="1:10" ht="35.450000000000003" customHeight="1">
      <c r="A1130" s="11" t="s">
        <v>6247</v>
      </c>
      <c r="B1130" s="11" t="s">
        <v>950</v>
      </c>
      <c r="C1130" s="11" t="s">
        <v>2901</v>
      </c>
      <c r="D1130" s="11" t="str">
        <f t="shared" si="17"/>
        <v>18-1716 TC Damson</v>
      </c>
      <c r="E1130" s="11" t="s">
        <v>632</v>
      </c>
      <c r="F1130" s="11">
        <v>133</v>
      </c>
      <c r="G1130" s="11">
        <v>76</v>
      </c>
      <c r="H1130" s="2426">
        <v>101</v>
      </c>
      <c r="I1130" s="3740"/>
      <c r="J1130" s="6391" t="s">
        <v>11677</v>
      </c>
    </row>
    <row r="1131" spans="1:10" ht="35.450000000000003" customHeight="1">
      <c r="A1131" s="11" t="s">
        <v>6709</v>
      </c>
      <c r="B1131" s="11" t="s">
        <v>948</v>
      </c>
      <c r="C1131" s="11" t="s">
        <v>2902</v>
      </c>
      <c r="D1131" s="11" t="str">
        <f t="shared" si="17"/>
        <v>19-2410 TC Amaranth</v>
      </c>
      <c r="E1131" s="11" t="s">
        <v>632</v>
      </c>
      <c r="F1131" s="11">
        <v>111</v>
      </c>
      <c r="G1131" s="11">
        <v>60</v>
      </c>
      <c r="H1131" s="2426">
        <v>86</v>
      </c>
      <c r="I1131" s="3919"/>
      <c r="J1131" s="6392" t="s">
        <v>10666</v>
      </c>
    </row>
    <row r="1132" spans="1:10" ht="35.450000000000003" customHeight="1">
      <c r="A1132" s="11" t="s">
        <v>5776</v>
      </c>
      <c r="B1132" s="11" t="s">
        <v>945</v>
      </c>
      <c r="C1132" s="11" t="s">
        <v>2903</v>
      </c>
      <c r="D1132" s="11" t="str">
        <f t="shared" si="17"/>
        <v>17-1610 TC Dusky Orchid</v>
      </c>
      <c r="E1132" s="11" t="s">
        <v>632</v>
      </c>
      <c r="F1132" s="11">
        <v>154</v>
      </c>
      <c r="G1132" s="11">
        <v>113</v>
      </c>
      <c r="H1132" s="2426">
        <v>130</v>
      </c>
      <c r="I1132" s="3565"/>
      <c r="J1132" s="6393" t="s">
        <v>11678</v>
      </c>
    </row>
    <row r="1133" spans="1:10" ht="35.450000000000003" customHeight="1">
      <c r="A1133" s="11" t="s">
        <v>6268</v>
      </c>
      <c r="B1133" s="11" t="s">
        <v>942</v>
      </c>
      <c r="C1133" s="11" t="s">
        <v>2904</v>
      </c>
      <c r="D1133" s="11" t="str">
        <f t="shared" si="17"/>
        <v>18-2109 TC Grape Shake</v>
      </c>
      <c r="E1133" s="11" t="s">
        <v>632</v>
      </c>
      <c r="F1133" s="11">
        <v>136</v>
      </c>
      <c r="G1133" s="11">
        <v>105</v>
      </c>
      <c r="H1133" s="2426">
        <v>113</v>
      </c>
      <c r="I1133" s="3713"/>
      <c r="J1133" s="6394" t="s">
        <v>11679</v>
      </c>
    </row>
    <row r="1134" spans="1:10" ht="35.450000000000003" customHeight="1">
      <c r="A1134" s="11" t="s">
        <v>5748</v>
      </c>
      <c r="B1134" s="11" t="s">
        <v>946</v>
      </c>
      <c r="C1134" s="11" t="s">
        <v>2905</v>
      </c>
      <c r="D1134" s="11" t="str">
        <f t="shared" si="17"/>
        <v>17-1511 TC Wistful Mauve</v>
      </c>
      <c r="E1134" s="11" t="s">
        <v>632</v>
      </c>
      <c r="F1134" s="11">
        <v>148</v>
      </c>
      <c r="G1134" s="11">
        <v>108</v>
      </c>
      <c r="H1134" s="2426">
        <v>116</v>
      </c>
      <c r="I1134" s="3619"/>
      <c r="J1134" s="6395" t="s">
        <v>11680</v>
      </c>
    </row>
    <row r="1135" spans="1:10" ht="35.450000000000003" customHeight="1">
      <c r="A1135" s="11" t="s">
        <v>6245</v>
      </c>
      <c r="B1135" s="11" t="s">
        <v>944</v>
      </c>
      <c r="C1135" s="11" t="s">
        <v>2906</v>
      </c>
      <c r="D1135" s="11" t="str">
        <f t="shared" si="17"/>
        <v>18-1709 TC Tulipwood</v>
      </c>
      <c r="E1135" s="11" t="s">
        <v>632</v>
      </c>
      <c r="F1135" s="11">
        <v>128</v>
      </c>
      <c r="G1135" s="11">
        <v>84</v>
      </c>
      <c r="H1135" s="2426">
        <v>102</v>
      </c>
      <c r="I1135" s="3789"/>
      <c r="J1135" s="6396" t="s">
        <v>11681</v>
      </c>
    </row>
    <row r="1136" spans="1:10" ht="35.450000000000003" customHeight="1">
      <c r="A1136" s="11" t="s">
        <v>6246</v>
      </c>
      <c r="B1136" s="11" t="s">
        <v>943</v>
      </c>
      <c r="C1136" s="11" t="s">
        <v>2907</v>
      </c>
      <c r="D1136" s="11" t="str">
        <f t="shared" si="17"/>
        <v>18-1710 TC Grape Nectar</v>
      </c>
      <c r="E1136" s="11" t="s">
        <v>632</v>
      </c>
      <c r="F1136" s="11">
        <v>141</v>
      </c>
      <c r="G1136" s="11">
        <v>92</v>
      </c>
      <c r="H1136" s="2426">
        <v>116</v>
      </c>
      <c r="I1136" s="3673"/>
      <c r="J1136" s="6397" t="s">
        <v>11682</v>
      </c>
    </row>
    <row r="1137" spans="1:10" ht="35.450000000000003" customHeight="1">
      <c r="A1137" s="11" t="s">
        <v>6284</v>
      </c>
      <c r="B1137" s="11" t="s">
        <v>941</v>
      </c>
      <c r="C1137" s="11" t="s">
        <v>2908</v>
      </c>
      <c r="D1137" s="11" t="str">
        <f t="shared" si="17"/>
        <v>18-3011 TC Argyle Purple</v>
      </c>
      <c r="E1137" s="11" t="s">
        <v>632</v>
      </c>
      <c r="F1137" s="11">
        <v>137</v>
      </c>
      <c r="G1137" s="11">
        <v>92</v>
      </c>
      <c r="H1137" s="2426">
        <v>121</v>
      </c>
      <c r="I1137" s="3709"/>
      <c r="J1137" s="6398" t="s">
        <v>11683</v>
      </c>
    </row>
    <row r="1138" spans="1:10" ht="35.450000000000003" customHeight="1">
      <c r="A1138" s="11" t="s">
        <v>4979</v>
      </c>
      <c r="B1138" s="11" t="s">
        <v>947</v>
      </c>
      <c r="C1138" s="11" t="s">
        <v>2909</v>
      </c>
      <c r="D1138" s="11" t="str">
        <f t="shared" si="17"/>
        <v>15-1906 TC Zephyr</v>
      </c>
      <c r="E1138" s="11" t="s">
        <v>632</v>
      </c>
      <c r="F1138" s="11">
        <v>200</v>
      </c>
      <c r="G1138" s="11">
        <v>159</v>
      </c>
      <c r="H1138" s="2426">
        <v>165</v>
      </c>
      <c r="I1138" s="3098"/>
      <c r="J1138" s="6399" t="s">
        <v>11684</v>
      </c>
    </row>
    <row r="1139" spans="1:10" ht="35.450000000000003" customHeight="1">
      <c r="A1139" s="11" t="s">
        <v>5749</v>
      </c>
      <c r="B1139" s="11" t="s">
        <v>940</v>
      </c>
      <c r="C1139" s="11" t="s">
        <v>2910</v>
      </c>
      <c r="D1139" s="11" t="str">
        <f t="shared" si="17"/>
        <v>17-1512 TC Nostalgia Rose</v>
      </c>
      <c r="E1139" s="11" t="s">
        <v>632</v>
      </c>
      <c r="F1139" s="11">
        <v>164</v>
      </c>
      <c r="G1139" s="11">
        <v>119</v>
      </c>
      <c r="H1139" s="2426">
        <v>126</v>
      </c>
      <c r="I1139" s="3458"/>
      <c r="J1139" s="6400" t="s">
        <v>11685</v>
      </c>
    </row>
    <row r="1140" spans="1:10" ht="35.450000000000003" customHeight="1">
      <c r="A1140" s="11" t="s">
        <v>5778</v>
      </c>
      <c r="B1140" s="11" t="s">
        <v>8334</v>
      </c>
      <c r="C1140" s="11" t="s">
        <v>2911</v>
      </c>
      <c r="D1140" s="11" t="str">
        <f t="shared" si="17"/>
        <v>17-1614 TC Deco Rose</v>
      </c>
      <c r="E1140" s="11" t="s">
        <v>632</v>
      </c>
      <c r="F1140" s="11">
        <v>152</v>
      </c>
      <c r="G1140" s="11">
        <v>95</v>
      </c>
      <c r="H1140" s="2426">
        <v>104</v>
      </c>
      <c r="I1140" s="3587"/>
      <c r="J1140" s="6401" t="s">
        <v>10544</v>
      </c>
    </row>
    <row r="1141" spans="1:10" ht="35.450000000000003" customHeight="1">
      <c r="A1141" s="11" t="s">
        <v>6211</v>
      </c>
      <c r="B1141" s="11" t="s">
        <v>938</v>
      </c>
      <c r="C1141" s="11" t="s">
        <v>2912</v>
      </c>
      <c r="D1141" s="11" t="str">
        <f t="shared" si="17"/>
        <v>18-1613 TC Renaissance Rose</v>
      </c>
      <c r="E1141" s="11" t="s">
        <v>632</v>
      </c>
      <c r="F1141" s="11">
        <v>134</v>
      </c>
      <c r="G1141" s="11">
        <v>85</v>
      </c>
      <c r="H1141" s="2426">
        <v>96</v>
      </c>
      <c r="I1141" s="3731"/>
      <c r="J1141" s="6402" t="s">
        <v>11686</v>
      </c>
    </row>
    <row r="1142" spans="1:10" ht="35.450000000000003" customHeight="1">
      <c r="A1142" s="11" t="s">
        <v>6212</v>
      </c>
      <c r="B1142" s="11" t="s">
        <v>937</v>
      </c>
      <c r="C1142" s="11" t="s">
        <v>2913</v>
      </c>
      <c r="D1142" s="11" t="str">
        <f t="shared" si="17"/>
        <v>18-1614 TC Nocturne</v>
      </c>
      <c r="E1142" s="11" t="s">
        <v>632</v>
      </c>
      <c r="F1142" s="11">
        <v>122</v>
      </c>
      <c r="G1142" s="11">
        <v>75</v>
      </c>
      <c r="H1142" s="2426">
        <v>86</v>
      </c>
      <c r="I1142" s="3834"/>
      <c r="J1142" s="6403" t="s">
        <v>11687</v>
      </c>
    </row>
    <row r="1143" spans="1:10" ht="35.450000000000003" customHeight="1">
      <c r="A1143" s="11" t="s">
        <v>6171</v>
      </c>
      <c r="B1143" s="11" t="s">
        <v>939</v>
      </c>
      <c r="C1143" s="11" t="s">
        <v>2914</v>
      </c>
      <c r="D1143" s="11" t="str">
        <f t="shared" si="17"/>
        <v>18-1418 TC Crushed Berry</v>
      </c>
      <c r="E1143" s="11" t="s">
        <v>632</v>
      </c>
      <c r="F1143" s="11">
        <v>128</v>
      </c>
      <c r="G1143" s="11">
        <v>79</v>
      </c>
      <c r="H1143" s="2426">
        <v>90</v>
      </c>
      <c r="I1143" s="3790"/>
      <c r="J1143" s="6404" t="s">
        <v>11688</v>
      </c>
    </row>
    <row r="1144" spans="1:10" ht="35.450000000000003" customHeight="1">
      <c r="A1144" s="11" t="s">
        <v>6707</v>
      </c>
      <c r="B1144" s="11" t="s">
        <v>935</v>
      </c>
      <c r="C1144" s="11" t="s">
        <v>2915</v>
      </c>
      <c r="D1144" s="11" t="str">
        <f t="shared" si="17"/>
        <v>19-2312 TC Crushed Violets</v>
      </c>
      <c r="E1144" s="11" t="s">
        <v>632</v>
      </c>
      <c r="F1144" s="11">
        <v>100</v>
      </c>
      <c r="G1144" s="11">
        <v>58</v>
      </c>
      <c r="H1144" s="2426">
        <v>76</v>
      </c>
      <c r="I1144" s="4015"/>
      <c r="J1144" s="6405" t="s">
        <v>10668</v>
      </c>
    </row>
    <row r="1145" spans="1:10" ht="35.450000000000003" customHeight="1">
      <c r="A1145" s="11" t="s">
        <v>6676</v>
      </c>
      <c r="B1145" s="11" t="s">
        <v>936</v>
      </c>
      <c r="C1145" s="11" t="s">
        <v>2916</v>
      </c>
      <c r="D1145" s="11" t="str">
        <f t="shared" si="17"/>
        <v>19-1716 TC Mauve Wine</v>
      </c>
      <c r="E1145" s="11" t="s">
        <v>632</v>
      </c>
      <c r="F1145" s="11">
        <v>91</v>
      </c>
      <c r="G1145" s="11">
        <v>54</v>
      </c>
      <c r="H1145" s="2426">
        <v>68</v>
      </c>
      <c r="I1145" s="4085"/>
      <c r="J1145" s="6406" t="s">
        <v>11689</v>
      </c>
    </row>
    <row r="1146" spans="1:10" ht="35.450000000000003" customHeight="1">
      <c r="A1146" s="11" t="s">
        <v>6168</v>
      </c>
      <c r="B1146" s="11" t="s">
        <v>934</v>
      </c>
      <c r="C1146" s="11" t="s">
        <v>2917</v>
      </c>
      <c r="D1146" s="11" t="str">
        <f t="shared" si="17"/>
        <v>18-1411 TC Plum Wine</v>
      </c>
      <c r="E1146" s="11" t="s">
        <v>632</v>
      </c>
      <c r="F1146" s="11">
        <v>103</v>
      </c>
      <c r="G1146" s="11">
        <v>69</v>
      </c>
      <c r="H1146" s="2426">
        <v>80</v>
      </c>
      <c r="I1146" s="3988"/>
      <c r="J1146" s="6407" t="s">
        <v>11690</v>
      </c>
    </row>
    <row r="1147" spans="1:10" ht="35.450000000000003" customHeight="1">
      <c r="A1147" s="11" t="s">
        <v>6706</v>
      </c>
      <c r="B1147" s="11" t="s">
        <v>931</v>
      </c>
      <c r="C1147" s="11" t="s">
        <v>2918</v>
      </c>
      <c r="D1147" s="11" t="str">
        <f t="shared" si="17"/>
        <v>19-2311 TC Eggplant</v>
      </c>
      <c r="E1147" s="11" t="s">
        <v>632</v>
      </c>
      <c r="F1147" s="11">
        <v>97</v>
      </c>
      <c r="G1147" s="11">
        <v>63</v>
      </c>
      <c r="H1147" s="2426">
        <v>76</v>
      </c>
      <c r="I1147" s="4037"/>
      <c r="J1147" s="6408" t="s">
        <v>11691</v>
      </c>
    </row>
    <row r="1148" spans="1:10" ht="35.450000000000003" customHeight="1">
      <c r="A1148" s="11" t="s">
        <v>6697</v>
      </c>
      <c r="B1148" s="11" t="s">
        <v>932</v>
      </c>
      <c r="C1148" s="11" t="s">
        <v>2919</v>
      </c>
      <c r="D1148" s="11" t="str">
        <f t="shared" si="17"/>
        <v>19-2014 TC Prune</v>
      </c>
      <c r="E1148" s="11" t="s">
        <v>632</v>
      </c>
      <c r="F1148" s="11">
        <v>96</v>
      </c>
      <c r="G1148" s="11">
        <v>55</v>
      </c>
      <c r="H1148" s="2426">
        <v>73</v>
      </c>
      <c r="I1148" s="4046"/>
      <c r="J1148" s="6409" t="s">
        <v>11692</v>
      </c>
    </row>
    <row r="1149" spans="1:10" ht="35.450000000000003" customHeight="1">
      <c r="A1149" s="11" t="s">
        <v>6660</v>
      </c>
      <c r="B1149" s="11" t="s">
        <v>933</v>
      </c>
      <c r="C1149" s="11" t="s">
        <v>2920</v>
      </c>
      <c r="D1149" s="11" t="str">
        <f t="shared" si="17"/>
        <v>19-1608 TC Prune Purple</v>
      </c>
      <c r="E1149" s="11" t="s">
        <v>632</v>
      </c>
      <c r="F1149" s="11">
        <v>92</v>
      </c>
      <c r="G1149" s="11">
        <v>58</v>
      </c>
      <c r="H1149" s="2426">
        <v>77</v>
      </c>
      <c r="I1149" s="4073"/>
      <c r="J1149" s="6410" t="s">
        <v>11693</v>
      </c>
    </row>
    <row r="1150" spans="1:10" ht="35.450000000000003" customHeight="1">
      <c r="A1150" s="11" t="s">
        <v>6708</v>
      </c>
      <c r="B1150" s="11" t="s">
        <v>930</v>
      </c>
      <c r="C1150" s="11" t="s">
        <v>2921</v>
      </c>
      <c r="D1150" s="11" t="str">
        <f t="shared" si="17"/>
        <v>19-2315 TC Grape Wine</v>
      </c>
      <c r="E1150" s="11" t="s">
        <v>632</v>
      </c>
      <c r="F1150" s="11">
        <v>90</v>
      </c>
      <c r="G1150" s="11">
        <v>47</v>
      </c>
      <c r="H1150" s="2426">
        <v>67</v>
      </c>
      <c r="I1150" s="4093"/>
      <c r="J1150" s="6411" t="s">
        <v>11694</v>
      </c>
    </row>
    <row r="1151" spans="1:10" ht="35.450000000000003" customHeight="1">
      <c r="A1151" s="11" t="s">
        <v>6717</v>
      </c>
      <c r="B1151" s="11" t="s">
        <v>929</v>
      </c>
      <c r="C1151" s="11" t="s">
        <v>2922</v>
      </c>
      <c r="D1151" s="11" t="str">
        <f t="shared" si="17"/>
        <v>19-2514 TC Italian Plum</v>
      </c>
      <c r="E1151" s="11" t="s">
        <v>632</v>
      </c>
      <c r="F1151" s="11">
        <v>83</v>
      </c>
      <c r="G1151" s="11">
        <v>49</v>
      </c>
      <c r="H1151" s="2426">
        <v>70</v>
      </c>
      <c r="I1151" s="4145"/>
      <c r="J1151" s="6412" t="s">
        <v>11695</v>
      </c>
    </row>
    <row r="1152" spans="1:10" ht="35.450000000000003" customHeight="1">
      <c r="A1152" s="11" t="s">
        <v>6718</v>
      </c>
      <c r="B1152" s="11" t="s">
        <v>928</v>
      </c>
      <c r="C1152" s="11" t="s">
        <v>2923</v>
      </c>
      <c r="D1152" s="11" t="str">
        <f t="shared" si="17"/>
        <v>19-2520 TC Potent Purple</v>
      </c>
      <c r="E1152" s="11" t="s">
        <v>632</v>
      </c>
      <c r="F1152" s="11">
        <v>70</v>
      </c>
      <c r="G1152" s="11">
        <v>38</v>
      </c>
      <c r="H1152" s="2426">
        <v>57</v>
      </c>
      <c r="I1152" s="4234"/>
      <c r="J1152" s="6413" t="s">
        <v>11696</v>
      </c>
    </row>
    <row r="1153" spans="1:10" ht="35.450000000000003" customHeight="1">
      <c r="A1153" s="11" t="s">
        <v>5396</v>
      </c>
      <c r="B1153" s="11" t="s">
        <v>926</v>
      </c>
      <c r="C1153" s="11" t="s">
        <v>2924</v>
      </c>
      <c r="D1153" s="11" t="str">
        <f t="shared" si="17"/>
        <v>16-3310 TC Lavender Herb</v>
      </c>
      <c r="E1153" s="11" t="s">
        <v>632</v>
      </c>
      <c r="F1153" s="11">
        <v>177</v>
      </c>
      <c r="G1153" s="11">
        <v>142</v>
      </c>
      <c r="H1153" s="2426">
        <v>170</v>
      </c>
      <c r="I1153" s="2436"/>
      <c r="J1153" s="6414" t="s">
        <v>10505</v>
      </c>
    </row>
    <row r="1154" spans="1:10" ht="35.450000000000003" customHeight="1">
      <c r="A1154" s="11" t="s">
        <v>5393</v>
      </c>
      <c r="B1154" s="11" t="s">
        <v>927</v>
      </c>
      <c r="C1154" s="11" t="s">
        <v>2925</v>
      </c>
      <c r="D1154" s="11" t="str">
        <f t="shared" ref="D1154:D1217" si="18">A1154 &amp; " " &amp; B1154</f>
        <v>16-3307 TC Lavender Mist</v>
      </c>
      <c r="E1154" s="11" t="s">
        <v>632</v>
      </c>
      <c r="F1154" s="11">
        <v>174</v>
      </c>
      <c r="G1154" s="11">
        <v>144</v>
      </c>
      <c r="H1154" s="2426">
        <v>167</v>
      </c>
      <c r="I1154" s="3365"/>
      <c r="J1154" s="6415" t="s">
        <v>11697</v>
      </c>
    </row>
    <row r="1155" spans="1:10" ht="35.450000000000003" customHeight="1">
      <c r="A1155" s="11" t="s">
        <v>5838</v>
      </c>
      <c r="B1155" s="11" t="s">
        <v>925</v>
      </c>
      <c r="C1155" s="11" t="s">
        <v>2926</v>
      </c>
      <c r="D1155" s="11" t="str">
        <f t="shared" si="18"/>
        <v>17-3410 TC Valerian</v>
      </c>
      <c r="E1155" s="11" t="s">
        <v>632</v>
      </c>
      <c r="F1155" s="11">
        <v>159</v>
      </c>
      <c r="G1155" s="11">
        <v>122</v>
      </c>
      <c r="H1155" s="2426">
        <v>147</v>
      </c>
      <c r="I1155" s="3522"/>
      <c r="J1155" s="6416" t="s">
        <v>11698</v>
      </c>
    </row>
    <row r="1156" spans="1:10" ht="35.450000000000003" customHeight="1">
      <c r="A1156" s="11" t="s">
        <v>6297</v>
      </c>
      <c r="B1156" s="11" t="s">
        <v>922</v>
      </c>
      <c r="C1156" s="11" t="s">
        <v>2927</v>
      </c>
      <c r="D1156" s="11" t="str">
        <f t="shared" si="18"/>
        <v>18-3220 TC Very Grape</v>
      </c>
      <c r="E1156" s="11" t="s">
        <v>632</v>
      </c>
      <c r="F1156" s="11">
        <v>146</v>
      </c>
      <c r="G1156" s="11">
        <v>114</v>
      </c>
      <c r="H1156" s="2426">
        <v>136</v>
      </c>
      <c r="I1156" s="3637"/>
      <c r="J1156" s="6417" t="s">
        <v>11699</v>
      </c>
    </row>
    <row r="1157" spans="1:10" ht="35.450000000000003" customHeight="1">
      <c r="A1157" s="11" t="s">
        <v>6294</v>
      </c>
      <c r="B1157" s="11" t="s">
        <v>923</v>
      </c>
      <c r="C1157" s="11" t="s">
        <v>2928</v>
      </c>
      <c r="D1157" s="11" t="str">
        <f t="shared" si="18"/>
        <v>18-3211 TC Grapeade</v>
      </c>
      <c r="E1157" s="11" t="s">
        <v>632</v>
      </c>
      <c r="F1157" s="11">
        <v>133</v>
      </c>
      <c r="G1157" s="11">
        <v>103</v>
      </c>
      <c r="H1157" s="2426">
        <v>123</v>
      </c>
      <c r="I1157" s="3737"/>
      <c r="J1157" s="6418" t="s">
        <v>11700</v>
      </c>
    </row>
    <row r="1158" spans="1:10" ht="35.450000000000003" customHeight="1">
      <c r="A1158" s="11" t="s">
        <v>6285</v>
      </c>
      <c r="B1158" s="11" t="s">
        <v>8353</v>
      </c>
      <c r="C1158" s="11" t="s">
        <v>2929</v>
      </c>
      <c r="D1158" s="11" t="str">
        <f t="shared" si="18"/>
        <v>18-3012 TC Purple Gumdrop</v>
      </c>
      <c r="E1158" s="11" t="s">
        <v>632</v>
      </c>
      <c r="F1158" s="11">
        <v>122</v>
      </c>
      <c r="G1158" s="11">
        <v>89</v>
      </c>
      <c r="H1158" s="2426">
        <v>111</v>
      </c>
      <c r="I1158" s="3831"/>
      <c r="J1158" s="6419" t="s">
        <v>11701</v>
      </c>
    </row>
    <row r="1159" spans="1:10" ht="35.450000000000003" customHeight="1">
      <c r="A1159" s="11" t="s">
        <v>6287</v>
      </c>
      <c r="B1159" s="11" t="s">
        <v>924</v>
      </c>
      <c r="C1159" s="11" t="s">
        <v>2930</v>
      </c>
      <c r="D1159" s="11" t="str">
        <f t="shared" si="18"/>
        <v>18-3013 TC Berry Conserve</v>
      </c>
      <c r="E1159" s="11" t="s">
        <v>632</v>
      </c>
      <c r="F1159" s="11">
        <v>118</v>
      </c>
      <c r="G1159" s="11">
        <v>82</v>
      </c>
      <c r="H1159" s="2426">
        <v>105</v>
      </c>
      <c r="I1159" s="3866"/>
      <c r="J1159" s="6420" t="s">
        <v>11702</v>
      </c>
    </row>
    <row r="1160" spans="1:10" ht="35.450000000000003" customHeight="1">
      <c r="A1160" s="11" t="s">
        <v>6310</v>
      </c>
      <c r="B1160" s="11" t="s">
        <v>920</v>
      </c>
      <c r="C1160" s="11" t="s">
        <v>2931</v>
      </c>
      <c r="D1160" s="11" t="str">
        <f t="shared" si="18"/>
        <v>18-3418 TC Chinese Violet</v>
      </c>
      <c r="E1160" s="11" t="s">
        <v>632</v>
      </c>
      <c r="F1160" s="11">
        <v>131</v>
      </c>
      <c r="G1160" s="11">
        <v>94</v>
      </c>
      <c r="H1160" s="2426">
        <v>129</v>
      </c>
      <c r="I1160" s="3757"/>
      <c r="J1160" s="6421" t="s">
        <v>11703</v>
      </c>
    </row>
    <row r="1161" spans="1:10" ht="35.450000000000003" customHeight="1">
      <c r="A1161" s="11" t="s">
        <v>6316</v>
      </c>
      <c r="B1161" s="11" t="s">
        <v>919</v>
      </c>
      <c r="C1161" s="11" t="s">
        <v>2932</v>
      </c>
      <c r="D1161" s="11" t="str">
        <f t="shared" si="18"/>
        <v>18-3522 TC Crushed Grape</v>
      </c>
      <c r="E1161" s="11" t="s">
        <v>632</v>
      </c>
      <c r="F1161" s="11">
        <v>122</v>
      </c>
      <c r="G1161" s="11">
        <v>84</v>
      </c>
      <c r="H1161" s="2426">
        <v>127</v>
      </c>
      <c r="I1161" s="3833"/>
      <c r="J1161" s="6422" t="s">
        <v>11704</v>
      </c>
    </row>
    <row r="1162" spans="1:10" ht="35.450000000000003" customHeight="1">
      <c r="A1162" s="11" t="s">
        <v>6295</v>
      </c>
      <c r="B1162" s="11" t="s">
        <v>921</v>
      </c>
      <c r="C1162" s="11" t="s">
        <v>2933</v>
      </c>
      <c r="D1162" s="11" t="str">
        <f t="shared" si="18"/>
        <v>18-3218 TC Concord Grape</v>
      </c>
      <c r="E1162" s="11" t="s">
        <v>632</v>
      </c>
      <c r="F1162" s="11">
        <v>124</v>
      </c>
      <c r="G1162" s="11">
        <v>83</v>
      </c>
      <c r="H1162" s="2426">
        <v>121</v>
      </c>
      <c r="I1162" s="3816"/>
      <c r="J1162" s="6423" t="s">
        <v>11705</v>
      </c>
    </row>
    <row r="1163" spans="1:10" ht="35.450000000000003" customHeight="1">
      <c r="A1163" s="11" t="s">
        <v>6740</v>
      </c>
      <c r="B1163" s="11" t="s">
        <v>916</v>
      </c>
      <c r="C1163" s="11" t="s">
        <v>2934</v>
      </c>
      <c r="D1163" s="11" t="str">
        <f t="shared" si="18"/>
        <v>19-3424 TC Sunset Purple</v>
      </c>
      <c r="E1163" s="11" t="s">
        <v>632</v>
      </c>
      <c r="F1163" s="11">
        <v>111</v>
      </c>
      <c r="G1163" s="11">
        <v>69</v>
      </c>
      <c r="H1163" s="2426">
        <v>110</v>
      </c>
      <c r="I1163" s="3918"/>
      <c r="J1163" s="6424" t="s">
        <v>10669</v>
      </c>
    </row>
    <row r="1164" spans="1:10" ht="35.450000000000003" customHeight="1">
      <c r="A1164" s="11" t="s">
        <v>6738</v>
      </c>
      <c r="B1164" s="11" t="s">
        <v>917</v>
      </c>
      <c r="C1164" s="11" t="s">
        <v>2935</v>
      </c>
      <c r="D1164" s="11" t="str">
        <f t="shared" si="18"/>
        <v>19-3325 TC Wood Violet</v>
      </c>
      <c r="E1164" s="11" t="s">
        <v>632</v>
      </c>
      <c r="F1164" s="11">
        <v>117</v>
      </c>
      <c r="G1164" s="11">
        <v>64</v>
      </c>
      <c r="H1164" s="2426">
        <v>106</v>
      </c>
      <c r="I1164" s="3876"/>
      <c r="J1164" s="6425" t="s">
        <v>10553</v>
      </c>
    </row>
    <row r="1165" spans="1:10" ht="35.450000000000003" customHeight="1">
      <c r="A1165" s="11" t="s">
        <v>6732</v>
      </c>
      <c r="B1165" s="11" t="s">
        <v>8361</v>
      </c>
      <c r="C1165" s="11" t="s">
        <v>2936</v>
      </c>
      <c r="D1165" s="11" t="str">
        <f t="shared" si="18"/>
        <v>19-3223 TC Purple Passion</v>
      </c>
      <c r="E1165" s="11" t="s">
        <v>632</v>
      </c>
      <c r="F1165" s="11">
        <v>104</v>
      </c>
      <c r="G1165" s="11">
        <v>61</v>
      </c>
      <c r="H1165" s="2426">
        <v>98</v>
      </c>
      <c r="I1165" s="3979"/>
      <c r="J1165" s="6426" t="s">
        <v>11706</v>
      </c>
    </row>
    <row r="1166" spans="1:10" ht="35.450000000000003" customHeight="1">
      <c r="A1166" s="11" t="s">
        <v>6719</v>
      </c>
      <c r="B1166" s="11" t="s">
        <v>918</v>
      </c>
      <c r="C1166" s="11" t="s">
        <v>2937</v>
      </c>
      <c r="D1166" s="11" t="str">
        <f t="shared" si="18"/>
        <v>19-2524 TC Dark Purple</v>
      </c>
      <c r="E1166" s="11" t="s">
        <v>632</v>
      </c>
      <c r="F1166" s="11">
        <v>88</v>
      </c>
      <c r="G1166" s="11">
        <v>33</v>
      </c>
      <c r="H1166" s="2426">
        <v>71</v>
      </c>
      <c r="I1166" s="2449"/>
      <c r="J1166" s="6427" t="s">
        <v>10500</v>
      </c>
    </row>
    <row r="1167" spans="1:10" ht="35.450000000000003" customHeight="1">
      <c r="A1167" s="11" t="s">
        <v>6308</v>
      </c>
      <c r="B1167" s="11" t="s">
        <v>915</v>
      </c>
      <c r="C1167" s="11" t="s">
        <v>2938</v>
      </c>
      <c r="D1167" s="11" t="str">
        <f t="shared" si="18"/>
        <v>18-3415 TC Grape Jam</v>
      </c>
      <c r="E1167" s="11" t="s">
        <v>632</v>
      </c>
      <c r="F1167" s="11">
        <v>114</v>
      </c>
      <c r="G1167" s="11">
        <v>86</v>
      </c>
      <c r="H1167" s="2426">
        <v>113</v>
      </c>
      <c r="I1167" s="3896"/>
      <c r="J1167" s="6428" t="s">
        <v>11707</v>
      </c>
    </row>
    <row r="1168" spans="1:10" ht="35.450000000000003" customHeight="1">
      <c r="A1168" s="11" t="s">
        <v>6721</v>
      </c>
      <c r="B1168" s="11" t="s">
        <v>913</v>
      </c>
      <c r="C1168" s="11" t="s">
        <v>2939</v>
      </c>
      <c r="D1168" s="11" t="str">
        <f t="shared" si="18"/>
        <v>19-2814 TC Wineberry</v>
      </c>
      <c r="E1168" s="11" t="s">
        <v>632</v>
      </c>
      <c r="F1168" s="11">
        <v>90</v>
      </c>
      <c r="G1168" s="11">
        <v>57</v>
      </c>
      <c r="H1168" s="2426">
        <v>91</v>
      </c>
      <c r="I1168" s="4091"/>
      <c r="J1168" s="6429" t="s">
        <v>11708</v>
      </c>
    </row>
    <row r="1169" spans="1:10" ht="35.450000000000003" customHeight="1">
      <c r="A1169" s="11" t="s">
        <v>6743</v>
      </c>
      <c r="B1169" s="11" t="s">
        <v>910</v>
      </c>
      <c r="C1169" s="11" t="s">
        <v>2940</v>
      </c>
      <c r="D1169" s="11" t="str">
        <f t="shared" si="18"/>
        <v>19-3518 TC Grape Royale</v>
      </c>
      <c r="E1169" s="11" t="s">
        <v>632</v>
      </c>
      <c r="F1169" s="11">
        <v>79</v>
      </c>
      <c r="G1169" s="11">
        <v>45</v>
      </c>
      <c r="H1169" s="2426">
        <v>84</v>
      </c>
      <c r="I1169" s="4170"/>
      <c r="J1169" s="6430" t="s">
        <v>11709</v>
      </c>
    </row>
    <row r="1170" spans="1:10" ht="35.450000000000003" customHeight="1">
      <c r="A1170" s="11" t="s">
        <v>6736</v>
      </c>
      <c r="B1170" s="11" t="s">
        <v>8365</v>
      </c>
      <c r="C1170" s="11" t="s">
        <v>2941</v>
      </c>
      <c r="D1170" s="11" t="str">
        <f t="shared" si="18"/>
        <v>19-3323 TC Deep Purple</v>
      </c>
      <c r="E1170" s="11" t="s">
        <v>632</v>
      </c>
      <c r="F1170" s="11">
        <v>80</v>
      </c>
      <c r="G1170" s="11">
        <v>49</v>
      </c>
      <c r="H1170" s="2426">
        <v>76</v>
      </c>
      <c r="I1170" s="4160"/>
      <c r="J1170" s="6431" t="s">
        <v>11710</v>
      </c>
    </row>
    <row r="1171" spans="1:10" ht="35.450000000000003" customHeight="1">
      <c r="A1171" s="11" t="s">
        <v>6730</v>
      </c>
      <c r="B1171" s="11" t="s">
        <v>911</v>
      </c>
      <c r="C1171" s="11" t="s">
        <v>2942</v>
      </c>
      <c r="D1171" s="11" t="str">
        <f t="shared" si="18"/>
        <v>19-3218 TC Plum Purple</v>
      </c>
      <c r="E1171" s="11" t="s">
        <v>632</v>
      </c>
      <c r="F1171" s="11">
        <v>81</v>
      </c>
      <c r="G1171" s="11">
        <v>48</v>
      </c>
      <c r="H1171" s="2426">
        <v>78</v>
      </c>
      <c r="I1171" s="4154"/>
      <c r="J1171" s="6432" t="s">
        <v>11711</v>
      </c>
    </row>
    <row r="1172" spans="1:10" ht="35.450000000000003" customHeight="1">
      <c r="A1172" s="11" t="s">
        <v>6729</v>
      </c>
      <c r="B1172" s="11" t="s">
        <v>908</v>
      </c>
      <c r="C1172" s="11" t="s">
        <v>2943</v>
      </c>
      <c r="D1172" s="11" t="str">
        <f t="shared" si="18"/>
        <v>19-3217 TC Shadow Purple</v>
      </c>
      <c r="E1172" s="11" t="s">
        <v>632</v>
      </c>
      <c r="F1172" s="11">
        <v>78</v>
      </c>
      <c r="G1172" s="11">
        <v>51</v>
      </c>
      <c r="H1172" s="2426">
        <v>78</v>
      </c>
      <c r="I1172" s="4178"/>
      <c r="J1172" s="6433" t="s">
        <v>11712</v>
      </c>
    </row>
    <row r="1173" spans="1:10" ht="35.450000000000003" customHeight="1">
      <c r="A1173" s="11" t="s">
        <v>6722</v>
      </c>
      <c r="B1173" s="11" t="s">
        <v>912</v>
      </c>
      <c r="C1173" s="11" t="s">
        <v>2944</v>
      </c>
      <c r="D1173" s="11" t="str">
        <f t="shared" si="18"/>
        <v>19-2816 TC Blackberry Wine</v>
      </c>
      <c r="E1173" s="11" t="s">
        <v>632</v>
      </c>
      <c r="F1173" s="11">
        <v>77</v>
      </c>
      <c r="G1173" s="11">
        <v>50</v>
      </c>
      <c r="H1173" s="2426">
        <v>70</v>
      </c>
      <c r="I1173" s="4185"/>
      <c r="J1173" s="6434" t="s">
        <v>11713</v>
      </c>
    </row>
    <row r="1174" spans="1:10" ht="35.450000000000003" customHeight="1">
      <c r="A1174" s="11" t="s">
        <v>6696</v>
      </c>
      <c r="B1174" s="11" t="s">
        <v>914</v>
      </c>
      <c r="C1174" s="11" t="s">
        <v>2945</v>
      </c>
      <c r="D1174" s="11" t="str">
        <f t="shared" si="18"/>
        <v>19-2009 TC Hortensia</v>
      </c>
      <c r="E1174" s="11" t="s">
        <v>632</v>
      </c>
      <c r="F1174" s="11">
        <v>85</v>
      </c>
      <c r="G1174" s="11">
        <v>59</v>
      </c>
      <c r="H1174" s="2426">
        <v>80</v>
      </c>
      <c r="I1174" s="4127"/>
      <c r="J1174" s="6435" t="s">
        <v>11714</v>
      </c>
    </row>
    <row r="1175" spans="1:10" ht="35.450000000000003" customHeight="1">
      <c r="A1175" s="11" t="s">
        <v>6735</v>
      </c>
      <c r="B1175" s="11" t="s">
        <v>907</v>
      </c>
      <c r="C1175" s="11" t="s">
        <v>2946</v>
      </c>
      <c r="D1175" s="11" t="str">
        <f t="shared" si="18"/>
        <v>19-3316 TC Plum Perfect</v>
      </c>
      <c r="E1175" s="11" t="s">
        <v>632</v>
      </c>
      <c r="F1175" s="11">
        <v>71</v>
      </c>
      <c r="G1175" s="11">
        <v>52</v>
      </c>
      <c r="H1175" s="2426">
        <v>66</v>
      </c>
      <c r="I1175" s="4225"/>
      <c r="J1175" s="6436" t="s">
        <v>11715</v>
      </c>
    </row>
    <row r="1176" spans="1:10" ht="35.450000000000003" customHeight="1">
      <c r="A1176" s="11" t="s">
        <v>6764</v>
      </c>
      <c r="B1176" s="11" t="s">
        <v>904</v>
      </c>
      <c r="C1176" s="11" t="s">
        <v>2947</v>
      </c>
      <c r="D1176" s="11" t="str">
        <f t="shared" si="18"/>
        <v>19-3714 TC Navy Cosmos</v>
      </c>
      <c r="E1176" s="11" t="s">
        <v>632</v>
      </c>
      <c r="F1176" s="11">
        <v>80</v>
      </c>
      <c r="G1176" s="11">
        <v>59</v>
      </c>
      <c r="H1176" s="2426">
        <v>83</v>
      </c>
      <c r="I1176" s="4158"/>
      <c r="J1176" s="6437" t="s">
        <v>11716</v>
      </c>
    </row>
    <row r="1177" spans="1:10" ht="35.450000000000003" customHeight="1">
      <c r="A1177" s="11" t="s">
        <v>6727</v>
      </c>
      <c r="B1177" s="11" t="s">
        <v>909</v>
      </c>
      <c r="C1177" s="11" t="s">
        <v>2948</v>
      </c>
      <c r="D1177" s="11" t="str">
        <f t="shared" si="18"/>
        <v>19-3215 TC Indigo</v>
      </c>
      <c r="E1177" s="11" t="s">
        <v>632</v>
      </c>
      <c r="F1177" s="11">
        <v>76</v>
      </c>
      <c r="G1177" s="11">
        <v>57</v>
      </c>
      <c r="H1177" s="2426">
        <v>87</v>
      </c>
      <c r="I1177" s="4189"/>
      <c r="J1177" s="6438" t="s">
        <v>11717</v>
      </c>
    </row>
    <row r="1178" spans="1:10" ht="35.450000000000003" customHeight="1">
      <c r="A1178" s="11" t="s">
        <v>6744</v>
      </c>
      <c r="B1178" s="11" t="s">
        <v>8374</v>
      </c>
      <c r="C1178" s="11" t="s">
        <v>2949</v>
      </c>
      <c r="D1178" s="11" t="str">
        <f t="shared" si="18"/>
        <v>19-3519 TC Purple Pennant</v>
      </c>
      <c r="E1178" s="11" t="s">
        <v>632</v>
      </c>
      <c r="F1178" s="11">
        <v>67</v>
      </c>
      <c r="G1178" s="11">
        <v>44</v>
      </c>
      <c r="H1178" s="2426">
        <v>71</v>
      </c>
      <c r="I1178" s="4252"/>
      <c r="J1178" s="6439" t="s">
        <v>11718</v>
      </c>
    </row>
    <row r="1179" spans="1:10" ht="35.450000000000003" customHeight="1">
      <c r="A1179" s="11" t="s">
        <v>6756</v>
      </c>
      <c r="B1179" s="11" t="s">
        <v>905</v>
      </c>
      <c r="C1179" s="11" t="s">
        <v>2950</v>
      </c>
      <c r="D1179" s="11" t="str">
        <f t="shared" si="18"/>
        <v>19-3619 TC Sweet Grape</v>
      </c>
      <c r="E1179" s="11" t="s">
        <v>632</v>
      </c>
      <c r="F1179" s="11">
        <v>75</v>
      </c>
      <c r="G1179" s="11">
        <v>59</v>
      </c>
      <c r="H1179" s="2426">
        <v>79</v>
      </c>
      <c r="I1179" s="4195"/>
      <c r="J1179" s="6440" t="s">
        <v>11719</v>
      </c>
    </row>
    <row r="1180" spans="1:10" ht="35.450000000000003" customHeight="1">
      <c r="A1180" s="11" t="s">
        <v>6746</v>
      </c>
      <c r="B1180" s="11" t="s">
        <v>906</v>
      </c>
      <c r="C1180" s="11" t="s">
        <v>2951</v>
      </c>
      <c r="D1180" s="11" t="str">
        <f t="shared" si="18"/>
        <v>19-3520 TC Blackberry Cordial</v>
      </c>
      <c r="E1180" s="11" t="s">
        <v>632</v>
      </c>
      <c r="F1180" s="11">
        <v>63</v>
      </c>
      <c r="G1180" s="11">
        <v>42</v>
      </c>
      <c r="H1180" s="2426">
        <v>71</v>
      </c>
      <c r="I1180" s="4269"/>
      <c r="J1180" s="6441" t="s">
        <v>11720</v>
      </c>
    </row>
    <row r="1181" spans="1:10" ht="35.450000000000003" customHeight="1">
      <c r="A1181" s="11" t="s">
        <v>6757</v>
      </c>
      <c r="B1181" s="11" t="s">
        <v>8380</v>
      </c>
      <c r="C1181" s="11" t="s">
        <v>2952</v>
      </c>
      <c r="D1181" s="11" t="str">
        <f t="shared" si="18"/>
        <v>19-3620 TC Purple Reign</v>
      </c>
      <c r="E1181" s="11" t="s">
        <v>632</v>
      </c>
      <c r="F1181" s="11">
        <v>86</v>
      </c>
      <c r="G1181" s="11">
        <v>69</v>
      </c>
      <c r="H1181" s="2426">
        <v>107</v>
      </c>
      <c r="I1181" s="4118"/>
      <c r="J1181" s="6442" t="s">
        <v>11721</v>
      </c>
    </row>
    <row r="1182" spans="1:10" ht="35.450000000000003" customHeight="1">
      <c r="A1182" s="11" t="s">
        <v>6768</v>
      </c>
      <c r="B1182" s="11" t="s">
        <v>900</v>
      </c>
      <c r="C1182" s="11" t="s">
        <v>2953</v>
      </c>
      <c r="D1182" s="11" t="str">
        <f t="shared" si="18"/>
        <v>19-3722 TC Mulberry Purple</v>
      </c>
      <c r="E1182" s="11" t="s">
        <v>632</v>
      </c>
      <c r="F1182" s="11">
        <v>73</v>
      </c>
      <c r="G1182" s="11">
        <v>60</v>
      </c>
      <c r="H1182" s="2426">
        <v>98</v>
      </c>
      <c r="I1182" s="4207"/>
      <c r="J1182" s="6443" t="s">
        <v>11722</v>
      </c>
    </row>
    <row r="1183" spans="1:10" ht="35.450000000000003" customHeight="1">
      <c r="A1183" s="11" t="s">
        <v>6771</v>
      </c>
      <c r="B1183" s="11" t="s">
        <v>899</v>
      </c>
      <c r="C1183" s="11" t="s">
        <v>2954</v>
      </c>
      <c r="D1183" s="11" t="str">
        <f t="shared" si="18"/>
        <v>19-3728 TC Grape</v>
      </c>
      <c r="E1183" s="11" t="s">
        <v>632</v>
      </c>
      <c r="F1183" s="11">
        <v>67</v>
      </c>
      <c r="G1183" s="11">
        <v>52</v>
      </c>
      <c r="H1183" s="2426">
        <v>85</v>
      </c>
      <c r="I1183" s="4250"/>
      <c r="J1183" s="6444" t="s">
        <v>11723</v>
      </c>
    </row>
    <row r="1184" spans="1:10" ht="35.450000000000003" customHeight="1">
      <c r="A1184" s="11" t="s">
        <v>6767</v>
      </c>
      <c r="B1184" s="11" t="s">
        <v>901</v>
      </c>
      <c r="C1184" s="11" t="s">
        <v>2955</v>
      </c>
      <c r="D1184" s="11" t="str">
        <f t="shared" si="18"/>
        <v>19-3720 TC Gothic Grape</v>
      </c>
      <c r="E1184" s="11" t="s">
        <v>632</v>
      </c>
      <c r="F1184" s="11">
        <v>71</v>
      </c>
      <c r="G1184" s="11">
        <v>57</v>
      </c>
      <c r="H1184" s="2426">
        <v>81</v>
      </c>
      <c r="I1184" s="4223"/>
      <c r="J1184" s="6445" t="s">
        <v>11724</v>
      </c>
    </row>
    <row r="1185" spans="1:10" ht="35.450000000000003" customHeight="1">
      <c r="A1185" s="11" t="s">
        <v>6754</v>
      </c>
      <c r="B1185" s="11" t="s">
        <v>903</v>
      </c>
      <c r="C1185" s="11" t="s">
        <v>2956</v>
      </c>
      <c r="D1185" s="11" t="str">
        <f t="shared" si="18"/>
        <v>19-3617 TC Mysterioso</v>
      </c>
      <c r="E1185" s="11" t="s">
        <v>632</v>
      </c>
      <c r="F1185" s="11">
        <v>70</v>
      </c>
      <c r="G1185" s="11">
        <v>57</v>
      </c>
      <c r="H1185" s="2426">
        <v>75</v>
      </c>
      <c r="I1185" s="4232"/>
      <c r="J1185" s="6446" t="s">
        <v>11725</v>
      </c>
    </row>
    <row r="1186" spans="1:10" ht="35.450000000000003" customHeight="1">
      <c r="A1186" s="11" t="s">
        <v>6769</v>
      </c>
      <c r="B1186" s="11" t="s">
        <v>8386</v>
      </c>
      <c r="C1186" s="11" t="s">
        <v>2957</v>
      </c>
      <c r="D1186" s="11" t="str">
        <f t="shared" si="18"/>
        <v>19-3725 TC Purple Velvet</v>
      </c>
      <c r="E1186" s="11" t="s">
        <v>632</v>
      </c>
      <c r="F1186" s="11">
        <v>65</v>
      </c>
      <c r="G1186" s="11">
        <v>53</v>
      </c>
      <c r="H1186" s="2426">
        <v>77</v>
      </c>
      <c r="I1186" s="4259"/>
      <c r="J1186" s="6447" t="s">
        <v>11726</v>
      </c>
    </row>
    <row r="1187" spans="1:10" ht="35.450000000000003" customHeight="1">
      <c r="A1187" s="11" t="s">
        <v>6763</v>
      </c>
      <c r="B1187" s="11" t="s">
        <v>902</v>
      </c>
      <c r="C1187" s="11" t="s">
        <v>2958</v>
      </c>
      <c r="D1187" s="11" t="str">
        <f t="shared" si="18"/>
        <v>19-3712 TC Nightshade</v>
      </c>
      <c r="E1187" s="11" t="s">
        <v>632</v>
      </c>
      <c r="F1187" s="11">
        <v>67</v>
      </c>
      <c r="G1187" s="11">
        <v>55</v>
      </c>
      <c r="H1187" s="2426">
        <v>72</v>
      </c>
      <c r="I1187" s="4249"/>
      <c r="J1187" s="6448" t="s">
        <v>11727</v>
      </c>
    </row>
    <row r="1188" spans="1:10" ht="35.450000000000003" customHeight="1">
      <c r="A1188" s="11" t="s">
        <v>4416</v>
      </c>
      <c r="B1188" s="11" t="s">
        <v>898</v>
      </c>
      <c r="C1188" s="11" t="s">
        <v>2959</v>
      </c>
      <c r="D1188" s="11" t="str">
        <f t="shared" si="18"/>
        <v>13-3802 TC Orchid Tint</v>
      </c>
      <c r="E1188" s="11" t="s">
        <v>632</v>
      </c>
      <c r="F1188" s="11">
        <v>219</v>
      </c>
      <c r="G1188" s="11">
        <v>210</v>
      </c>
      <c r="H1188" s="2426">
        <v>219</v>
      </c>
      <c r="I1188" s="2904"/>
      <c r="J1188" s="6449" t="s">
        <v>11728</v>
      </c>
    </row>
    <row r="1189" spans="1:10" ht="35.450000000000003" customHeight="1">
      <c r="A1189" s="11" t="s">
        <v>4419</v>
      </c>
      <c r="B1189" s="11" t="s">
        <v>897</v>
      </c>
      <c r="C1189" s="11" t="s">
        <v>2960</v>
      </c>
      <c r="D1189" s="11" t="str">
        <f t="shared" si="18"/>
        <v>13-3803 TC Lilac Ash</v>
      </c>
      <c r="E1189" s="11" t="s">
        <v>632</v>
      </c>
      <c r="F1189" s="11">
        <v>215</v>
      </c>
      <c r="G1189" s="11">
        <v>205</v>
      </c>
      <c r="H1189" s="2426">
        <v>205</v>
      </c>
      <c r="I1189" s="2942"/>
      <c r="J1189" s="6450" t="s">
        <v>11729</v>
      </c>
    </row>
    <row r="1190" spans="1:10" ht="35.450000000000003" customHeight="1">
      <c r="A1190" s="11" t="s">
        <v>4420</v>
      </c>
      <c r="B1190" s="11" t="s">
        <v>896</v>
      </c>
      <c r="C1190" s="11" t="s">
        <v>2961</v>
      </c>
      <c r="D1190" s="11" t="str">
        <f t="shared" si="18"/>
        <v>13-3804 TC Gray Lilac</v>
      </c>
      <c r="E1190" s="11" t="s">
        <v>632</v>
      </c>
      <c r="F1190" s="11">
        <v>212</v>
      </c>
      <c r="G1190" s="11">
        <v>202</v>
      </c>
      <c r="H1190" s="2426">
        <v>205</v>
      </c>
      <c r="I1190" s="2962"/>
      <c r="J1190" s="6451" t="s">
        <v>11730</v>
      </c>
    </row>
    <row r="1191" spans="1:10" ht="35.450000000000003" customHeight="1">
      <c r="A1191" s="11" t="s">
        <v>4692</v>
      </c>
      <c r="B1191" s="11" t="s">
        <v>895</v>
      </c>
      <c r="C1191" s="11" t="s">
        <v>2962</v>
      </c>
      <c r="D1191" s="11" t="str">
        <f t="shared" si="18"/>
        <v>14-3803 TC Hushed Violet</v>
      </c>
      <c r="E1191" s="11" t="s">
        <v>632</v>
      </c>
      <c r="F1191" s="11">
        <v>209</v>
      </c>
      <c r="G1191" s="11">
        <v>192</v>
      </c>
      <c r="H1191" s="2426">
        <v>191</v>
      </c>
      <c r="I1191" s="3001"/>
      <c r="J1191" s="6452" t="s">
        <v>11731</v>
      </c>
    </row>
    <row r="1192" spans="1:10" ht="35.450000000000003" customHeight="1">
      <c r="A1192" s="11" t="s">
        <v>5005</v>
      </c>
      <c r="B1192" s="11" t="s">
        <v>894</v>
      </c>
      <c r="C1192" s="11" t="s">
        <v>2963</v>
      </c>
      <c r="D1192" s="11" t="str">
        <f t="shared" si="18"/>
        <v>15-3802 TC Cloud Gray</v>
      </c>
      <c r="E1192" s="11" t="s">
        <v>632</v>
      </c>
      <c r="F1192" s="11">
        <v>183</v>
      </c>
      <c r="G1192" s="11">
        <v>169</v>
      </c>
      <c r="H1192" s="2426">
        <v>172</v>
      </c>
      <c r="I1192" s="3281"/>
      <c r="J1192" s="6453" t="s">
        <v>11732</v>
      </c>
    </row>
    <row r="1193" spans="1:10" ht="35.450000000000003" customHeight="1">
      <c r="A1193" s="11" t="s">
        <v>5744</v>
      </c>
      <c r="B1193" s="11" t="s">
        <v>893</v>
      </c>
      <c r="C1193" s="11" t="s">
        <v>2964</v>
      </c>
      <c r="D1193" s="11" t="str">
        <f t="shared" si="18"/>
        <v>17-1505 TC Quail</v>
      </c>
      <c r="E1193" s="11" t="s">
        <v>632</v>
      </c>
      <c r="F1193" s="11">
        <v>152</v>
      </c>
      <c r="G1193" s="11">
        <v>134</v>
      </c>
      <c r="H1193" s="2426">
        <v>140</v>
      </c>
      <c r="I1193" s="3583"/>
      <c r="J1193" s="6454" t="s">
        <v>11733</v>
      </c>
    </row>
    <row r="1194" spans="1:10" ht="35.450000000000003" customHeight="1">
      <c r="A1194" s="11" t="s">
        <v>5847</v>
      </c>
      <c r="B1194" s="11" t="s">
        <v>892</v>
      </c>
      <c r="C1194" s="11" t="s">
        <v>2965</v>
      </c>
      <c r="D1194" s="11" t="str">
        <f t="shared" si="18"/>
        <v>17-3808 TC Nirvana</v>
      </c>
      <c r="E1194" s="11" t="s">
        <v>632</v>
      </c>
      <c r="F1194" s="11">
        <v>162</v>
      </c>
      <c r="G1194" s="11">
        <v>145</v>
      </c>
      <c r="H1194" s="2426">
        <v>155</v>
      </c>
      <c r="I1194" s="3483"/>
      <c r="J1194" s="6455" t="s">
        <v>11734</v>
      </c>
    </row>
    <row r="1195" spans="1:10" ht="35.450000000000003" customHeight="1">
      <c r="A1195" s="11" t="s">
        <v>4421</v>
      </c>
      <c r="B1195" s="11" t="s">
        <v>891</v>
      </c>
      <c r="C1195" s="11" t="s">
        <v>2966</v>
      </c>
      <c r="D1195" s="11" t="str">
        <f t="shared" si="18"/>
        <v>13-3805 TC Orchid Hush</v>
      </c>
      <c r="E1195" s="11" t="s">
        <v>632</v>
      </c>
      <c r="F1195" s="11">
        <v>206</v>
      </c>
      <c r="G1195" s="11">
        <v>195</v>
      </c>
      <c r="H1195" s="2426">
        <v>210</v>
      </c>
      <c r="I1195" s="3034"/>
      <c r="J1195" s="6456" t="s">
        <v>11735</v>
      </c>
    </row>
    <row r="1196" spans="1:10" ht="35.450000000000003" customHeight="1">
      <c r="A1196" s="11" t="s">
        <v>4693</v>
      </c>
      <c r="B1196" s="11" t="s">
        <v>890</v>
      </c>
      <c r="C1196" s="11" t="s">
        <v>2967</v>
      </c>
      <c r="D1196" s="11" t="str">
        <f t="shared" si="18"/>
        <v>14-3805 TC Iris</v>
      </c>
      <c r="E1196" s="11" t="s">
        <v>632</v>
      </c>
      <c r="F1196" s="11">
        <v>186</v>
      </c>
      <c r="G1196" s="11">
        <v>175</v>
      </c>
      <c r="H1196" s="2426">
        <v>188</v>
      </c>
      <c r="I1196" s="3251"/>
      <c r="J1196" s="6457" t="s">
        <v>11736</v>
      </c>
    </row>
    <row r="1197" spans="1:10" ht="35.450000000000003" customHeight="1">
      <c r="A1197" s="11" t="s">
        <v>5392</v>
      </c>
      <c r="B1197" s="11" t="s">
        <v>889</v>
      </c>
      <c r="C1197" s="11" t="s">
        <v>2968</v>
      </c>
      <c r="D1197" s="11" t="str">
        <f t="shared" si="18"/>
        <v>16-3304 TC Sea Fog</v>
      </c>
      <c r="E1197" s="11" t="s">
        <v>632</v>
      </c>
      <c r="F1197" s="11">
        <v>165</v>
      </c>
      <c r="G1197" s="11">
        <v>146</v>
      </c>
      <c r="H1197" s="2426">
        <v>157</v>
      </c>
      <c r="I1197" s="3448"/>
      <c r="J1197" s="6458" t="s">
        <v>11737</v>
      </c>
    </row>
    <row r="1198" spans="1:10" ht="35.450000000000003" customHeight="1">
      <c r="A1198" s="11" t="s">
        <v>5773</v>
      </c>
      <c r="B1198" s="11" t="s">
        <v>888</v>
      </c>
      <c r="C1198" s="11" t="s">
        <v>2969</v>
      </c>
      <c r="D1198" s="11" t="str">
        <f t="shared" si="18"/>
        <v>17-1605 TC Elderberry</v>
      </c>
      <c r="E1198" s="11" t="s">
        <v>632</v>
      </c>
      <c r="F1198" s="11">
        <v>157</v>
      </c>
      <c r="G1198" s="11">
        <v>132</v>
      </c>
      <c r="H1198" s="2426">
        <v>142</v>
      </c>
      <c r="I1198" s="3536"/>
      <c r="J1198" s="6459" t="s">
        <v>11738</v>
      </c>
    </row>
    <row r="1199" spans="1:10" ht="35.450000000000003" customHeight="1">
      <c r="A1199" s="11" t="s">
        <v>6244</v>
      </c>
      <c r="B1199" s="11" t="s">
        <v>886</v>
      </c>
      <c r="C1199" s="11" t="s">
        <v>2970</v>
      </c>
      <c r="D1199" s="11" t="str">
        <f t="shared" si="18"/>
        <v>18-1706 TC Black Plum</v>
      </c>
      <c r="E1199" s="11" t="s">
        <v>632</v>
      </c>
      <c r="F1199" s="11">
        <v>108</v>
      </c>
      <c r="G1199" s="11">
        <v>87</v>
      </c>
      <c r="H1199" s="2426">
        <v>101</v>
      </c>
      <c r="I1199" s="3942"/>
      <c r="J1199" s="6460" t="s">
        <v>11739</v>
      </c>
    </row>
    <row r="1200" spans="1:10" ht="35.450000000000003" customHeight="1">
      <c r="A1200" s="11" t="s">
        <v>6166</v>
      </c>
      <c r="B1200" s="11" t="s">
        <v>887</v>
      </c>
      <c r="C1200" s="11" t="s">
        <v>2971</v>
      </c>
      <c r="D1200" s="11" t="str">
        <f t="shared" si="18"/>
        <v>18-1405 TC Flint</v>
      </c>
      <c r="E1200" s="11" t="s">
        <v>632</v>
      </c>
      <c r="F1200" s="11">
        <v>112</v>
      </c>
      <c r="G1200" s="11">
        <v>88</v>
      </c>
      <c r="H1200" s="2426">
        <v>97</v>
      </c>
      <c r="I1200" s="3909"/>
      <c r="J1200" s="6461" t="s">
        <v>11740</v>
      </c>
    </row>
    <row r="1201" spans="1:20" ht="35.450000000000003" customHeight="1">
      <c r="A1201" s="11" t="s">
        <v>6666</v>
      </c>
      <c r="B1201" s="11" t="s">
        <v>885</v>
      </c>
      <c r="C1201" s="11" t="s">
        <v>2972</v>
      </c>
      <c r="D1201" s="11" t="str">
        <f t="shared" si="18"/>
        <v>19-1624 TC Sassafras</v>
      </c>
      <c r="E1201" s="11" t="s">
        <v>632</v>
      </c>
      <c r="F1201" s="11">
        <v>84</v>
      </c>
      <c r="G1201" s="11">
        <v>53</v>
      </c>
      <c r="H1201" s="2426">
        <v>59</v>
      </c>
      <c r="I1201" s="4137"/>
      <c r="J1201" s="6462" t="s">
        <v>11741</v>
      </c>
    </row>
    <row r="1202" spans="1:20" ht="35.450000000000003" customHeight="1">
      <c r="A1202" s="11" t="s">
        <v>4697</v>
      </c>
      <c r="B1202" s="11" t="s">
        <v>8403</v>
      </c>
      <c r="C1202" s="11" t="s">
        <v>2973</v>
      </c>
      <c r="D1202" s="11" t="str">
        <f t="shared" si="18"/>
        <v>14-3904 TC Evening Haze</v>
      </c>
      <c r="E1202" s="11" t="s">
        <v>632</v>
      </c>
      <c r="F1202" s="11">
        <v>189</v>
      </c>
      <c r="G1202" s="11">
        <v>184</v>
      </c>
      <c r="H1202" s="2426">
        <v>199</v>
      </c>
      <c r="I1202" s="3210"/>
      <c r="J1202" s="6463" t="s">
        <v>11742</v>
      </c>
    </row>
    <row r="1203" spans="1:20" ht="35.450000000000003" customHeight="1">
      <c r="A1203" s="11" t="s">
        <v>4701</v>
      </c>
      <c r="B1203" s="11" t="s">
        <v>884</v>
      </c>
      <c r="C1203" s="11" t="s">
        <v>2974</v>
      </c>
      <c r="D1203" s="11" t="str">
        <f t="shared" si="18"/>
        <v>14-3907 TC Thistle</v>
      </c>
      <c r="E1203" s="11" t="s">
        <v>632</v>
      </c>
      <c r="F1203" s="11">
        <v>185</v>
      </c>
      <c r="G1203" s="11">
        <v>179</v>
      </c>
      <c r="H1203" s="2426">
        <v>197</v>
      </c>
      <c r="I1203" s="3261"/>
      <c r="J1203" s="6464" t="s">
        <v>11743</v>
      </c>
    </row>
    <row r="1204" spans="1:20" ht="35.450000000000003" customHeight="1">
      <c r="A1204" s="11" t="s">
        <v>5856</v>
      </c>
      <c r="B1204" s="11" t="s">
        <v>882</v>
      </c>
      <c r="C1204" s="11" t="s">
        <v>2975</v>
      </c>
      <c r="D1204" s="11" t="str">
        <f t="shared" si="18"/>
        <v>17-3910 TC Lavender Gray</v>
      </c>
      <c r="E1204" s="11" t="s">
        <v>632</v>
      </c>
      <c r="F1204" s="11">
        <v>152</v>
      </c>
      <c r="G1204" s="11">
        <v>144</v>
      </c>
      <c r="H1204" s="2426">
        <v>162</v>
      </c>
      <c r="I1204" s="3582"/>
      <c r="J1204" s="6465" t="s">
        <v>11744</v>
      </c>
    </row>
    <row r="1205" spans="1:20" ht="35.450000000000003" customHeight="1">
      <c r="A1205" s="11" t="s">
        <v>5855</v>
      </c>
      <c r="B1205" s="11" t="s">
        <v>883</v>
      </c>
      <c r="C1205" s="11" t="s">
        <v>2976</v>
      </c>
      <c r="D1205" s="11" t="str">
        <f t="shared" si="18"/>
        <v>17-3906 TC Minimal Gray</v>
      </c>
      <c r="E1205" s="11" t="s">
        <v>632</v>
      </c>
      <c r="F1205" s="11">
        <v>148</v>
      </c>
      <c r="G1205" s="11">
        <v>141</v>
      </c>
      <c r="H1205" s="2426">
        <v>153</v>
      </c>
      <c r="I1205" s="3617"/>
      <c r="J1205" s="6466" t="s">
        <v>11745</v>
      </c>
    </row>
    <row r="1206" spans="1:20" ht="35.450000000000003" customHeight="1">
      <c r="A1206" s="11" t="s">
        <v>5417</v>
      </c>
      <c r="B1206" s="11" t="s">
        <v>790</v>
      </c>
      <c r="C1206" s="11" t="s">
        <v>2977</v>
      </c>
      <c r="D1206" s="11" t="str">
        <f t="shared" si="18"/>
        <v>16-3911 TC Lavender Aura</v>
      </c>
      <c r="E1206" s="11" t="s">
        <v>632</v>
      </c>
      <c r="F1206" s="11">
        <v>159</v>
      </c>
      <c r="G1206" s="11">
        <v>153</v>
      </c>
      <c r="H1206" s="2426">
        <v>170</v>
      </c>
      <c r="I1206" s="3518"/>
      <c r="J1206" s="6467" t="s">
        <v>11746</v>
      </c>
    </row>
    <row r="1207" spans="1:20" ht="35.450000000000003" customHeight="1">
      <c r="A1207" s="11" t="s">
        <v>5848</v>
      </c>
      <c r="B1207" s="11" t="s">
        <v>8408</v>
      </c>
      <c r="C1207" s="11" t="s">
        <v>2978</v>
      </c>
      <c r="D1207" s="11" t="str">
        <f t="shared" si="18"/>
        <v>17-3810 TC Purple Ash</v>
      </c>
      <c r="E1207" s="11" t="s">
        <v>632</v>
      </c>
      <c r="F1207" s="11">
        <v>143</v>
      </c>
      <c r="G1207" s="11">
        <v>131</v>
      </c>
      <c r="H1207" s="2426">
        <v>149</v>
      </c>
      <c r="I1207" s="3658"/>
      <c r="J1207" s="6468" t="s">
        <v>11747</v>
      </c>
    </row>
    <row r="1208" spans="1:20" ht="35.450000000000003" customHeight="1">
      <c r="A1208" s="11" t="s">
        <v>6323</v>
      </c>
      <c r="B1208" s="11" t="s">
        <v>881</v>
      </c>
      <c r="C1208" s="11" t="s">
        <v>2979</v>
      </c>
      <c r="D1208" s="11" t="str">
        <f t="shared" si="18"/>
        <v>18-3710 TC Gray Ridge</v>
      </c>
      <c r="E1208" s="11" t="s">
        <v>632</v>
      </c>
      <c r="F1208" s="11">
        <v>132</v>
      </c>
      <c r="G1208" s="11">
        <v>121</v>
      </c>
      <c r="H1208" s="2426">
        <v>134</v>
      </c>
      <c r="I1208" s="3749"/>
      <c r="J1208" s="6469" t="s">
        <v>11748</v>
      </c>
    </row>
    <row r="1209" spans="1:20" ht="35.450000000000003" customHeight="1">
      <c r="A1209" s="11" t="s">
        <v>6324</v>
      </c>
      <c r="B1209" s="11" t="s">
        <v>8411</v>
      </c>
      <c r="C1209" s="11" t="s">
        <v>2980</v>
      </c>
      <c r="D1209" s="11" t="str">
        <f t="shared" si="18"/>
        <v>18-3712 TC Purple Sage</v>
      </c>
      <c r="E1209" s="11" t="s">
        <v>632</v>
      </c>
      <c r="F1209" s="11">
        <v>117</v>
      </c>
      <c r="G1209" s="11">
        <v>105</v>
      </c>
      <c r="H1209" s="2426">
        <v>126</v>
      </c>
      <c r="I1209" s="3872"/>
      <c r="J1209" s="6470" t="s">
        <v>11749</v>
      </c>
    </row>
    <row r="1210" spans="1:20" ht="35.450000000000003" customHeight="1">
      <c r="A1210" s="11" t="s">
        <v>5412</v>
      </c>
      <c r="B1210" s="11" t="s">
        <v>879</v>
      </c>
      <c r="C1210" s="11" t="s">
        <v>2981</v>
      </c>
      <c r="D1210" s="11" t="str">
        <f t="shared" si="18"/>
        <v>16-3812 TC Heirloom Lilac</v>
      </c>
      <c r="E1210" s="11" t="s">
        <v>632</v>
      </c>
      <c r="F1210" s="11">
        <v>157</v>
      </c>
      <c r="G1210" s="11">
        <v>150</v>
      </c>
      <c r="H1210" s="2426">
        <v>178</v>
      </c>
      <c r="I1210" s="3535"/>
      <c r="J1210" s="6471" t="s">
        <v>11750</v>
      </c>
    </row>
    <row r="1211" spans="1:20" ht="35.450000000000003" customHeight="1">
      <c r="A1211" s="11" t="s">
        <v>5410</v>
      </c>
      <c r="B1211" s="11" t="s">
        <v>880</v>
      </c>
      <c r="C1211" s="11" t="s">
        <v>2982</v>
      </c>
      <c r="D1211" s="11" t="str">
        <f t="shared" si="18"/>
        <v>16-3810 TC Wisteria</v>
      </c>
      <c r="E1211" s="11" t="s">
        <v>632</v>
      </c>
      <c r="F1211" s="11">
        <v>161</v>
      </c>
      <c r="G1211" s="11">
        <v>152</v>
      </c>
      <c r="H1211" s="2426">
        <v>175</v>
      </c>
      <c r="I1211" s="3496"/>
      <c r="J1211" s="6472" t="s">
        <v>11751</v>
      </c>
    </row>
    <row r="1212" spans="1:20" ht="35.450000000000003" customHeight="1">
      <c r="A1212" s="11" t="s">
        <v>5850</v>
      </c>
      <c r="B1212" s="11" t="s">
        <v>878</v>
      </c>
      <c r="C1212" s="11" t="s">
        <v>2983</v>
      </c>
      <c r="D1212" s="11" t="str">
        <f t="shared" si="18"/>
        <v>17-3812 TC Dusk</v>
      </c>
      <c r="E1212" s="11" t="s">
        <v>632</v>
      </c>
      <c r="F1212" s="11">
        <v>137</v>
      </c>
      <c r="G1212" s="11">
        <v>127</v>
      </c>
      <c r="H1212" s="2426">
        <v>152</v>
      </c>
      <c r="I1212" s="3708"/>
      <c r="J1212" s="6473" t="s">
        <v>11752</v>
      </c>
    </row>
    <row r="1213" spans="1:20" ht="35.450000000000003" customHeight="1">
      <c r="A1213" s="11" t="s">
        <v>5851</v>
      </c>
      <c r="B1213" s="11" t="s">
        <v>877</v>
      </c>
      <c r="C1213" s="11" t="s">
        <v>2984</v>
      </c>
      <c r="D1213" s="11" t="str">
        <f t="shared" si="18"/>
        <v>17-3817 TC Daybreak</v>
      </c>
      <c r="E1213" s="11" t="s">
        <v>632</v>
      </c>
      <c r="F1213" s="11">
        <v>137</v>
      </c>
      <c r="G1213" s="11">
        <v>129</v>
      </c>
      <c r="H1213" s="2426">
        <v>160</v>
      </c>
      <c r="I1213" s="2504"/>
      <c r="J1213" s="6474" t="s">
        <v>10625</v>
      </c>
    </row>
    <row r="1214" spans="1:20" ht="35.450000000000003" customHeight="1">
      <c r="A1214" s="11" t="s">
        <v>6331</v>
      </c>
      <c r="B1214" s="11" t="s">
        <v>875</v>
      </c>
      <c r="C1214" s="11" t="s">
        <v>2985</v>
      </c>
      <c r="D1214" s="11" t="str">
        <f t="shared" si="18"/>
        <v>18-3812 TC Cadet</v>
      </c>
      <c r="E1214" s="11" t="s">
        <v>632</v>
      </c>
      <c r="F1214" s="11">
        <v>106</v>
      </c>
      <c r="G1214" s="11">
        <v>99</v>
      </c>
      <c r="H1214" s="2426">
        <v>120</v>
      </c>
      <c r="I1214" s="3958"/>
      <c r="J1214" s="6475" t="s">
        <v>11753</v>
      </c>
    </row>
    <row r="1215" spans="1:20" ht="35.450000000000003" customHeight="1">
      <c r="A1215" s="11" t="s">
        <v>6326</v>
      </c>
      <c r="B1215" s="11" t="s">
        <v>876</v>
      </c>
      <c r="C1215" s="11" t="s">
        <v>2986</v>
      </c>
      <c r="D1215" s="11" t="str">
        <f t="shared" si="18"/>
        <v>18-3714 TC Mulled Grape</v>
      </c>
      <c r="E1215" s="11" t="s">
        <v>632</v>
      </c>
      <c r="F1215" s="11">
        <v>103</v>
      </c>
      <c r="G1215" s="11">
        <v>90</v>
      </c>
      <c r="H1215" s="2426">
        <v>116</v>
      </c>
      <c r="I1215" s="3986"/>
      <c r="J1215" s="6476" t="s">
        <v>11754</v>
      </c>
    </row>
    <row r="1216" spans="1:20" ht="35.450000000000003" customHeight="1">
      <c r="A1216" s="11" t="s">
        <v>6765</v>
      </c>
      <c r="B1216" s="11" t="s">
        <v>8419</v>
      </c>
      <c r="C1216" s="11" t="s">
        <v>2987</v>
      </c>
      <c r="D1216" s="11" t="str">
        <f t="shared" si="18"/>
        <v>19-3716 TC Purple Plumeria</v>
      </c>
      <c r="E1216" s="11" t="s">
        <v>632</v>
      </c>
      <c r="F1216" s="11">
        <v>71</v>
      </c>
      <c r="G1216" s="11">
        <v>56</v>
      </c>
      <c r="H1216" s="2426">
        <v>84</v>
      </c>
      <c r="I1216" s="4224"/>
      <c r="J1216" s="6477" t="s">
        <v>11755</v>
      </c>
      <c r="N1216"/>
      <c r="O1216"/>
      <c r="P1216"/>
      <c r="Q1216"/>
      <c r="R1216"/>
      <c r="S1216"/>
      <c r="T1216"/>
    </row>
    <row r="1217" spans="1:20" ht="35.450000000000003" customHeight="1">
      <c r="A1217" s="11" t="s">
        <v>4695</v>
      </c>
      <c r="B1217" s="11" t="s">
        <v>874</v>
      </c>
      <c r="C1217" s="11" t="s">
        <v>2988</v>
      </c>
      <c r="D1217" s="11" t="str">
        <f t="shared" si="18"/>
        <v>14-3903 TC Lilac Marble</v>
      </c>
      <c r="E1217" s="11" t="s">
        <v>632</v>
      </c>
      <c r="F1217" s="11">
        <v>195</v>
      </c>
      <c r="G1217" s="11">
        <v>186</v>
      </c>
      <c r="H1217" s="2426">
        <v>191</v>
      </c>
      <c r="I1217" s="2501"/>
      <c r="J1217" s="6478" t="s">
        <v>10623</v>
      </c>
      <c r="N1217"/>
      <c r="O1217"/>
      <c r="P1217"/>
      <c r="Q1217"/>
      <c r="R1217"/>
      <c r="S1217"/>
      <c r="T1217"/>
    </row>
    <row r="1218" spans="1:20" ht="35.450000000000003" customHeight="1">
      <c r="A1218" s="11" t="s">
        <v>4876</v>
      </c>
      <c r="B1218" s="11" t="s">
        <v>873</v>
      </c>
      <c r="C1218" s="11" t="s">
        <v>2989</v>
      </c>
      <c r="D1218" s="11" t="str">
        <f t="shared" ref="D1218:D1281" si="19">A1218 &amp; " " &amp; B1218</f>
        <v>15-0703 TC Ashes of Roses</v>
      </c>
      <c r="E1218" s="11" t="s">
        <v>632</v>
      </c>
      <c r="F1218" s="11">
        <v>181</v>
      </c>
      <c r="G1218" s="11">
        <v>172</v>
      </c>
      <c r="H1218" s="2426">
        <v>171</v>
      </c>
      <c r="I1218" s="2503"/>
      <c r="J1218" s="6479" t="s">
        <v>10624</v>
      </c>
      <c r="N1218"/>
      <c r="O1218"/>
      <c r="P1218"/>
      <c r="Q1218"/>
      <c r="R1218"/>
      <c r="S1218"/>
      <c r="T1218"/>
    </row>
    <row r="1219" spans="1:20" ht="35.450000000000003" customHeight="1">
      <c r="A1219" s="11" t="s">
        <v>5409</v>
      </c>
      <c r="B1219" s="11" t="s">
        <v>872</v>
      </c>
      <c r="C1219" s="11" t="s">
        <v>2990</v>
      </c>
      <c r="D1219" s="11" t="str">
        <f t="shared" si="19"/>
        <v>16-3803 TC Gull Gray</v>
      </c>
      <c r="E1219" s="11" t="s">
        <v>632</v>
      </c>
      <c r="F1219" s="11">
        <v>164</v>
      </c>
      <c r="G1219" s="11">
        <v>156</v>
      </c>
      <c r="H1219" s="2426">
        <v>160</v>
      </c>
      <c r="I1219" s="3452"/>
      <c r="J1219" s="6480" t="s">
        <v>11756</v>
      </c>
      <c r="N1219"/>
      <c r="O1219"/>
      <c r="P1219"/>
      <c r="Q1219"/>
      <c r="R1219"/>
      <c r="S1219"/>
      <c r="T1219"/>
    </row>
    <row r="1220" spans="1:20" ht="35.450000000000003" customHeight="1">
      <c r="A1220" s="11" t="s">
        <v>5824</v>
      </c>
      <c r="B1220" s="11" t="s">
        <v>871</v>
      </c>
      <c r="C1220" s="11" t="s">
        <v>2991</v>
      </c>
      <c r="D1220" s="11" t="str">
        <f t="shared" si="19"/>
        <v>17-2601 TC Zinc</v>
      </c>
      <c r="E1220" s="11" t="s">
        <v>632</v>
      </c>
      <c r="F1220" s="11">
        <v>146</v>
      </c>
      <c r="G1220" s="11">
        <v>137</v>
      </c>
      <c r="H1220" s="2426">
        <v>138</v>
      </c>
      <c r="I1220" s="3634"/>
      <c r="J1220" s="6481" t="s">
        <v>11757</v>
      </c>
      <c r="N1220"/>
      <c r="O1220"/>
      <c r="P1220"/>
      <c r="Q1220"/>
      <c r="R1220"/>
      <c r="S1220"/>
      <c r="T1220"/>
    </row>
    <row r="1221" spans="1:20" ht="35.450000000000003" customHeight="1">
      <c r="A1221" s="11" t="s">
        <v>5846</v>
      </c>
      <c r="B1221" s="11" t="s">
        <v>870</v>
      </c>
      <c r="C1221" s="11" t="s">
        <v>2992</v>
      </c>
      <c r="D1221" s="11" t="str">
        <f t="shared" si="19"/>
        <v>17-3802 TC Gull</v>
      </c>
      <c r="E1221" s="11" t="s">
        <v>632</v>
      </c>
      <c r="F1221" s="11">
        <v>145</v>
      </c>
      <c r="G1221" s="11">
        <v>140</v>
      </c>
      <c r="H1221" s="2426">
        <v>143</v>
      </c>
      <c r="I1221" s="3645"/>
      <c r="J1221" s="6482" t="s">
        <v>11758</v>
      </c>
      <c r="N1221"/>
      <c r="O1221"/>
      <c r="P1221"/>
      <c r="Q1221"/>
      <c r="R1221"/>
      <c r="S1221"/>
      <c r="T1221"/>
    </row>
    <row r="1222" spans="1:20" ht="35.450000000000003" customHeight="1">
      <c r="A1222" s="11" t="s">
        <v>6243</v>
      </c>
      <c r="B1222" s="11" t="s">
        <v>868</v>
      </c>
      <c r="C1222" s="11" t="s">
        <v>2993</v>
      </c>
      <c r="D1222" s="11" t="str">
        <f t="shared" si="19"/>
        <v>18-1703 TC Shark</v>
      </c>
      <c r="E1222" s="11" t="s">
        <v>632</v>
      </c>
      <c r="F1222" s="11">
        <v>109</v>
      </c>
      <c r="G1222" s="11">
        <v>99</v>
      </c>
      <c r="H1222" s="2426">
        <v>107</v>
      </c>
      <c r="I1222" s="3937"/>
      <c r="J1222" s="6483" t="s">
        <v>11759</v>
      </c>
      <c r="N1222"/>
      <c r="O1222"/>
      <c r="P1222"/>
      <c r="Q1222"/>
      <c r="R1222"/>
      <c r="S1222"/>
      <c r="T1222"/>
    </row>
    <row r="1223" spans="1:20" ht="35.450000000000003" customHeight="1">
      <c r="A1223" s="11" t="s">
        <v>6165</v>
      </c>
      <c r="B1223" s="11" t="s">
        <v>869</v>
      </c>
      <c r="C1223" s="11" t="s">
        <v>2994</v>
      </c>
      <c r="D1223" s="11" t="str">
        <f t="shared" si="19"/>
        <v>18-1404 TC Sparrow</v>
      </c>
      <c r="E1223" s="11" t="s">
        <v>632</v>
      </c>
      <c r="F1223" s="11">
        <v>105</v>
      </c>
      <c r="G1223" s="11">
        <v>89</v>
      </c>
      <c r="H1223" s="2426">
        <v>92</v>
      </c>
      <c r="I1223" s="3970"/>
      <c r="J1223" s="6484" t="s">
        <v>11760</v>
      </c>
      <c r="N1223"/>
      <c r="O1223"/>
      <c r="P1223"/>
      <c r="Q1223"/>
      <c r="R1223"/>
      <c r="S1223"/>
      <c r="T1223"/>
    </row>
    <row r="1224" spans="1:20" ht="35.450000000000003" customHeight="1">
      <c r="A1224" s="11" t="s">
        <v>4411</v>
      </c>
      <c r="B1224" s="11" t="s">
        <v>866</v>
      </c>
      <c r="C1224" s="11" t="s">
        <v>2995</v>
      </c>
      <c r="D1224" s="11" t="str">
        <f t="shared" si="19"/>
        <v>13-3406 TC Orchid Ice</v>
      </c>
      <c r="E1224" s="11" t="s">
        <v>632</v>
      </c>
      <c r="F1224" s="11">
        <v>224</v>
      </c>
      <c r="G1224" s="11">
        <v>208</v>
      </c>
      <c r="H1224" s="2426">
        <v>219</v>
      </c>
      <c r="I1224" s="2851"/>
      <c r="J1224" s="6485" t="s">
        <v>11761</v>
      </c>
      <c r="N1224"/>
      <c r="O1224"/>
      <c r="P1224"/>
      <c r="Q1224"/>
      <c r="R1224"/>
      <c r="S1224"/>
      <c r="T1224"/>
    </row>
    <row r="1225" spans="1:20" ht="35.450000000000003" customHeight="1">
      <c r="A1225" s="11" t="s">
        <v>4408</v>
      </c>
      <c r="B1225" s="11" t="s">
        <v>867</v>
      </c>
      <c r="C1225" s="11" t="s">
        <v>2996</v>
      </c>
      <c r="D1225" s="11" t="str">
        <f t="shared" si="19"/>
        <v>13-3405 TC Lilac Snow</v>
      </c>
      <c r="E1225" s="11" t="s">
        <v>632</v>
      </c>
      <c r="F1225" s="11">
        <v>224</v>
      </c>
      <c r="G1225" s="11">
        <v>199</v>
      </c>
      <c r="H1225" s="2426">
        <v>215</v>
      </c>
      <c r="I1225" s="2853"/>
      <c r="J1225" s="6486" t="s">
        <v>11762</v>
      </c>
      <c r="N1225"/>
      <c r="O1225"/>
      <c r="P1225"/>
      <c r="Q1225"/>
      <c r="R1225"/>
      <c r="S1225"/>
      <c r="T1225"/>
    </row>
    <row r="1226" spans="1:20" ht="35.450000000000003" customHeight="1">
      <c r="A1226" s="11" t="s">
        <v>4686</v>
      </c>
      <c r="B1226" s="11" t="s">
        <v>865</v>
      </c>
      <c r="C1226" s="11" t="s">
        <v>2997</v>
      </c>
      <c r="D1226" s="11" t="str">
        <f t="shared" si="19"/>
        <v>14-3206 TC Winsome Orchid</v>
      </c>
      <c r="E1226" s="11" t="s">
        <v>632</v>
      </c>
      <c r="F1226" s="11">
        <v>212</v>
      </c>
      <c r="G1226" s="11">
        <v>185</v>
      </c>
      <c r="H1226" s="2426">
        <v>203</v>
      </c>
      <c r="I1226" s="2964"/>
      <c r="J1226" s="6487" t="s">
        <v>11763</v>
      </c>
    </row>
    <row r="1227" spans="1:20" ht="35.450000000000003" customHeight="1">
      <c r="A1227" s="11" t="s">
        <v>5003</v>
      </c>
      <c r="B1227" s="11" t="s">
        <v>861</v>
      </c>
      <c r="C1227" s="11" t="s">
        <v>2998</v>
      </c>
      <c r="D1227" s="11" t="str">
        <f t="shared" si="19"/>
        <v>15-3508 TC Fair Orchid</v>
      </c>
      <c r="E1227" s="11" t="s">
        <v>632</v>
      </c>
      <c r="F1227" s="11">
        <v>192</v>
      </c>
      <c r="G1227" s="11">
        <v>170</v>
      </c>
      <c r="H1227" s="2426">
        <v>192</v>
      </c>
      <c r="I1227" s="3178"/>
      <c r="J1227" s="6488" t="s">
        <v>11764</v>
      </c>
    </row>
    <row r="1228" spans="1:20" ht="35.450000000000003" customHeight="1">
      <c r="A1228" s="11" t="s">
        <v>5002</v>
      </c>
      <c r="B1228" s="11" t="s">
        <v>862</v>
      </c>
      <c r="C1228" s="11" t="s">
        <v>2999</v>
      </c>
      <c r="D1228" s="11" t="str">
        <f t="shared" si="19"/>
        <v>15-3507 TC Lavender Frost</v>
      </c>
      <c r="E1228" s="11" t="s">
        <v>632</v>
      </c>
      <c r="F1228" s="11">
        <v>189</v>
      </c>
      <c r="G1228" s="11">
        <v>171</v>
      </c>
      <c r="H1228" s="2426">
        <v>190</v>
      </c>
      <c r="I1228" s="3215"/>
      <c r="J1228" s="6489" t="s">
        <v>11765</v>
      </c>
    </row>
    <row r="1229" spans="1:20" ht="35.450000000000003" customHeight="1">
      <c r="A1229" s="11" t="s">
        <v>4691</v>
      </c>
      <c r="B1229" s="11" t="s">
        <v>864</v>
      </c>
      <c r="C1229" s="11" t="s">
        <v>3000</v>
      </c>
      <c r="D1229" s="11" t="str">
        <f t="shared" si="19"/>
        <v>14-3710 TC Orchid Petal</v>
      </c>
      <c r="E1229" s="11" t="s">
        <v>632</v>
      </c>
      <c r="F1229" s="11">
        <v>191</v>
      </c>
      <c r="G1229" s="11">
        <v>180</v>
      </c>
      <c r="H1229" s="2426">
        <v>203</v>
      </c>
      <c r="I1229" s="3190"/>
      <c r="J1229" s="6490" t="s">
        <v>11766</v>
      </c>
    </row>
    <row r="1230" spans="1:20" ht="35.450000000000003" customHeight="1">
      <c r="A1230" s="11" t="s">
        <v>4694</v>
      </c>
      <c r="B1230" s="11" t="s">
        <v>863</v>
      </c>
      <c r="C1230" s="11" t="s">
        <v>3001</v>
      </c>
      <c r="D1230" s="11" t="str">
        <f t="shared" si="19"/>
        <v>14-3812 TC Pastel Lilac</v>
      </c>
      <c r="E1230" s="11" t="s">
        <v>632</v>
      </c>
      <c r="F1230" s="11">
        <v>189</v>
      </c>
      <c r="G1230" s="11">
        <v>176</v>
      </c>
      <c r="H1230" s="2426">
        <v>208</v>
      </c>
      <c r="I1230" s="3213"/>
      <c r="J1230" s="6491" t="s">
        <v>11767</v>
      </c>
    </row>
    <row r="1231" spans="1:20" ht="35.450000000000003" customHeight="1">
      <c r="A1231" s="11" t="s">
        <v>4689</v>
      </c>
      <c r="B1231" s="11" t="s">
        <v>860</v>
      </c>
      <c r="C1231" s="11" t="s">
        <v>3002</v>
      </c>
      <c r="D1231" s="11" t="str">
        <f t="shared" si="19"/>
        <v>14-3612 TC Orchid Bloom</v>
      </c>
      <c r="E1231" s="11" t="s">
        <v>632</v>
      </c>
      <c r="F1231" s="11">
        <v>197</v>
      </c>
      <c r="G1231" s="11">
        <v>174</v>
      </c>
      <c r="H1231" s="2426">
        <v>207</v>
      </c>
      <c r="I1231" s="3128"/>
      <c r="J1231" s="6492" t="s">
        <v>11768</v>
      </c>
    </row>
    <row r="1232" spans="1:20" ht="35.450000000000003" customHeight="1">
      <c r="A1232" s="11" t="s">
        <v>5001</v>
      </c>
      <c r="B1232" s="11" t="s">
        <v>859</v>
      </c>
      <c r="C1232" s="11" t="s">
        <v>3003</v>
      </c>
      <c r="D1232" s="11" t="str">
        <f t="shared" si="19"/>
        <v>15-3412 TC Orchid Bouquet</v>
      </c>
      <c r="E1232" s="11" t="s">
        <v>632</v>
      </c>
      <c r="F1232" s="11">
        <v>209</v>
      </c>
      <c r="G1232" s="11">
        <v>172</v>
      </c>
      <c r="H1232" s="2426">
        <v>206</v>
      </c>
      <c r="I1232" s="3005"/>
      <c r="J1232" s="6493" t="s">
        <v>11769</v>
      </c>
    </row>
    <row r="1233" spans="1:10" ht="35.450000000000003" customHeight="1">
      <c r="A1233" s="11" t="s">
        <v>5401</v>
      </c>
      <c r="B1233" s="11" t="s">
        <v>856</v>
      </c>
      <c r="C1233" s="11" t="s">
        <v>3004</v>
      </c>
      <c r="D1233" s="11" t="str">
        <f t="shared" si="19"/>
        <v>16-3521 TC Lupine</v>
      </c>
      <c r="E1233" s="11" t="s">
        <v>632</v>
      </c>
      <c r="F1233" s="11">
        <v>190</v>
      </c>
      <c r="G1233" s="11">
        <v>156</v>
      </c>
      <c r="H1233" s="2426">
        <v>193</v>
      </c>
      <c r="I1233" s="3202"/>
      <c r="J1233" s="6494" t="s">
        <v>11770</v>
      </c>
    </row>
    <row r="1234" spans="1:10" ht="35.450000000000003" customHeight="1">
      <c r="A1234" s="11" t="s">
        <v>5399</v>
      </c>
      <c r="B1234" s="11" t="s">
        <v>858</v>
      </c>
      <c r="C1234" s="11" t="s">
        <v>3005</v>
      </c>
      <c r="D1234" s="11" t="str">
        <f t="shared" si="19"/>
        <v>16-3416 TC Violet Tulle</v>
      </c>
      <c r="E1234" s="11" t="s">
        <v>632</v>
      </c>
      <c r="F1234" s="11">
        <v>193</v>
      </c>
      <c r="G1234" s="11">
        <v>147</v>
      </c>
      <c r="H1234" s="2426">
        <v>192</v>
      </c>
      <c r="I1234" s="3171"/>
      <c r="J1234" s="6495" t="s">
        <v>11771</v>
      </c>
    </row>
    <row r="1235" spans="1:10" ht="35.450000000000003" customHeight="1">
      <c r="A1235" s="11" t="s">
        <v>5403</v>
      </c>
      <c r="B1235" s="11" t="s">
        <v>855</v>
      </c>
      <c r="C1235" s="11" t="s">
        <v>3006</v>
      </c>
      <c r="D1235" s="11" t="str">
        <f t="shared" si="19"/>
        <v>16-3617 TC Sheer Lilac</v>
      </c>
      <c r="E1235" s="11" t="s">
        <v>632</v>
      </c>
      <c r="F1235" s="11">
        <v>183</v>
      </c>
      <c r="G1235" s="11">
        <v>147</v>
      </c>
      <c r="H1235" s="2426">
        <v>192</v>
      </c>
      <c r="I1235" s="3283"/>
      <c r="J1235" s="6496" t="s">
        <v>11772</v>
      </c>
    </row>
    <row r="1236" spans="1:10" ht="35.450000000000003" customHeight="1">
      <c r="A1236" s="11" t="s">
        <v>5400</v>
      </c>
      <c r="B1236" s="11" t="s">
        <v>857</v>
      </c>
      <c r="C1236" s="11" t="s">
        <v>3007</v>
      </c>
      <c r="D1236" s="11" t="str">
        <f t="shared" si="19"/>
        <v>16-3520 TC African Violet</v>
      </c>
      <c r="E1236" s="11" t="s">
        <v>632</v>
      </c>
      <c r="F1236" s="11">
        <v>176</v>
      </c>
      <c r="G1236" s="11">
        <v>133</v>
      </c>
      <c r="H1236" s="2426">
        <v>183</v>
      </c>
      <c r="I1236" s="3347"/>
      <c r="J1236" s="6497" t="s">
        <v>11773</v>
      </c>
    </row>
    <row r="1237" spans="1:10" ht="35.450000000000003" customHeight="1">
      <c r="A1237" s="11" t="s">
        <v>5836</v>
      </c>
      <c r="B1237" s="11" t="s">
        <v>854</v>
      </c>
      <c r="C1237" s="11" t="s">
        <v>3008</v>
      </c>
      <c r="D1237" s="11" t="str">
        <f t="shared" si="19"/>
        <v>17-3313 TC Dusty Lavender</v>
      </c>
      <c r="E1237" s="11" t="s">
        <v>632</v>
      </c>
      <c r="F1237" s="11">
        <v>161</v>
      </c>
      <c r="G1237" s="11">
        <v>117</v>
      </c>
      <c r="H1237" s="2426">
        <v>156</v>
      </c>
      <c r="I1237" s="2435"/>
      <c r="J1237" s="6498" t="s">
        <v>10524</v>
      </c>
    </row>
    <row r="1238" spans="1:10" ht="35.450000000000003" customHeight="1">
      <c r="A1238" s="11" t="s">
        <v>5845</v>
      </c>
      <c r="B1238" s="11" t="s">
        <v>851</v>
      </c>
      <c r="C1238" s="11" t="s">
        <v>3009</v>
      </c>
      <c r="D1238" s="11" t="str">
        <f t="shared" si="19"/>
        <v>17-3730 TC Paisley Purple</v>
      </c>
      <c r="E1238" s="11" t="s">
        <v>632</v>
      </c>
      <c r="F1238" s="11">
        <v>139</v>
      </c>
      <c r="G1238" s="11">
        <v>121</v>
      </c>
      <c r="H1238" s="2426">
        <v>177</v>
      </c>
      <c r="I1238" s="3690"/>
      <c r="J1238" s="6499" t="s">
        <v>11774</v>
      </c>
    </row>
    <row r="1239" spans="1:10" ht="35.450000000000003" customHeight="1">
      <c r="A1239" s="11" t="s">
        <v>7077</v>
      </c>
      <c r="B1239" s="11" t="s">
        <v>9498</v>
      </c>
      <c r="C1239" s="11" t="s">
        <v>3010</v>
      </c>
      <c r="D1239" s="11" t="str">
        <f t="shared" si="19"/>
        <v>17-3617 TC English Lavender</v>
      </c>
      <c r="E1239" s="11" t="s">
        <v>632</v>
      </c>
      <c r="F1239" s="11">
        <v>157</v>
      </c>
      <c r="G1239" s="11">
        <v>123</v>
      </c>
      <c r="H1239" s="2426">
        <v>176</v>
      </c>
      <c r="I1239" s="3537"/>
      <c r="J1239" s="6500" t="s">
        <v>11775</v>
      </c>
    </row>
    <row r="1240" spans="1:10" ht="35.450000000000003" customHeight="1">
      <c r="A1240" s="11" t="s">
        <v>5841</v>
      </c>
      <c r="B1240" s="11" t="s">
        <v>853</v>
      </c>
      <c r="C1240" s="11" t="s">
        <v>3011</v>
      </c>
      <c r="D1240" s="11" t="str">
        <f t="shared" si="19"/>
        <v>17-3619 TC Hyacinth</v>
      </c>
      <c r="E1240" s="11" t="s">
        <v>632</v>
      </c>
      <c r="F1240" s="11">
        <v>147</v>
      </c>
      <c r="G1240" s="11">
        <v>108</v>
      </c>
      <c r="H1240" s="2426">
        <v>167</v>
      </c>
      <c r="I1240" s="3628"/>
      <c r="J1240" s="6501" t="s">
        <v>11776</v>
      </c>
    </row>
    <row r="1241" spans="1:10" ht="35.450000000000003" customHeight="1">
      <c r="A1241" s="11" t="s">
        <v>5843</v>
      </c>
      <c r="B1241" s="11" t="s">
        <v>852</v>
      </c>
      <c r="C1241" s="11" t="s">
        <v>3012</v>
      </c>
      <c r="D1241" s="11" t="str">
        <f t="shared" si="19"/>
        <v>17-3628 TC Amethyst Orchid</v>
      </c>
      <c r="E1241" s="11" t="s">
        <v>632</v>
      </c>
      <c r="F1241" s="11">
        <v>146</v>
      </c>
      <c r="G1241" s="11">
        <v>106</v>
      </c>
      <c r="H1241" s="2426">
        <v>166</v>
      </c>
      <c r="I1241" s="3640"/>
      <c r="J1241" s="6502" t="s">
        <v>11777</v>
      </c>
    </row>
    <row r="1242" spans="1:10" ht="35.450000000000003" customHeight="1">
      <c r="A1242" s="11" t="s">
        <v>7078</v>
      </c>
      <c r="B1242" s="11" t="s">
        <v>9496</v>
      </c>
      <c r="C1242" s="11" t="s">
        <v>3013</v>
      </c>
      <c r="D1242" s="11" t="str">
        <f t="shared" si="19"/>
        <v>18-3628 TC Bellflower</v>
      </c>
      <c r="E1242" s="11" t="s">
        <v>632</v>
      </c>
      <c r="F1242" s="11">
        <v>148</v>
      </c>
      <c r="G1242" s="11">
        <v>105</v>
      </c>
      <c r="H1242" s="2426">
        <v>162</v>
      </c>
      <c r="I1242" s="3620"/>
      <c r="J1242" s="6503" t="s">
        <v>11778</v>
      </c>
    </row>
    <row r="1243" spans="1:10" ht="35.450000000000003" customHeight="1">
      <c r="A1243" s="11" t="s">
        <v>6319</v>
      </c>
      <c r="B1243" s="11" t="s">
        <v>850</v>
      </c>
      <c r="C1243" s="11" t="s">
        <v>3014</v>
      </c>
      <c r="D1243" s="11" t="str">
        <f t="shared" si="19"/>
        <v>18-3533 TC Dewberry</v>
      </c>
      <c r="E1243" s="11" t="s">
        <v>632</v>
      </c>
      <c r="F1243" s="11">
        <v>139</v>
      </c>
      <c r="G1243" s="11">
        <v>88</v>
      </c>
      <c r="H1243" s="2426">
        <v>151</v>
      </c>
      <c r="I1243" s="3693"/>
      <c r="J1243" s="6504" t="s">
        <v>11779</v>
      </c>
    </row>
    <row r="1244" spans="1:10" ht="35.450000000000003" customHeight="1">
      <c r="A1244" s="11" t="s">
        <v>6747</v>
      </c>
      <c r="B1244" s="11" t="s">
        <v>8448</v>
      </c>
      <c r="C1244" s="11" t="s">
        <v>3015</v>
      </c>
      <c r="D1244" s="11" t="str">
        <f t="shared" si="19"/>
        <v>19-3526 TC Meadow Violet</v>
      </c>
      <c r="E1244" s="11" t="s">
        <v>632</v>
      </c>
      <c r="F1244" s="11">
        <v>118</v>
      </c>
      <c r="G1244" s="11">
        <v>79</v>
      </c>
      <c r="H1244" s="2426">
        <v>130</v>
      </c>
      <c r="I1244" s="3867"/>
      <c r="J1244" s="6505" t="s">
        <v>11780</v>
      </c>
    </row>
    <row r="1245" spans="1:10" ht="35.450000000000003" customHeight="1">
      <c r="A1245" s="11" t="s">
        <v>6314</v>
      </c>
      <c r="B1245" s="11" t="s">
        <v>8446</v>
      </c>
      <c r="C1245" s="11" t="s">
        <v>3016</v>
      </c>
      <c r="D1245" s="11" t="str">
        <f t="shared" si="19"/>
        <v>18-3520 TC Purple Heart</v>
      </c>
      <c r="E1245" s="11" t="s">
        <v>632</v>
      </c>
      <c r="F1245" s="11">
        <v>116</v>
      </c>
      <c r="G1245" s="11">
        <v>85</v>
      </c>
      <c r="H1245" s="2426">
        <v>135</v>
      </c>
      <c r="I1245" s="3882"/>
      <c r="J1245" s="6506" t="s">
        <v>11781</v>
      </c>
    </row>
    <row r="1246" spans="1:10" ht="35.450000000000003" customHeight="1">
      <c r="A1246" s="11" t="s">
        <v>6762</v>
      </c>
      <c r="B1246" s="11" t="s">
        <v>849</v>
      </c>
      <c r="C1246" s="11" t="s">
        <v>3017</v>
      </c>
      <c r="D1246" s="11" t="str">
        <f t="shared" si="19"/>
        <v>19-3642 TC Royal Purple</v>
      </c>
      <c r="E1246" s="11" t="s">
        <v>632</v>
      </c>
      <c r="F1246" s="11">
        <v>96</v>
      </c>
      <c r="G1246" s="11">
        <v>63</v>
      </c>
      <c r="H1246" s="2426">
        <v>131</v>
      </c>
      <c r="I1246" s="4045"/>
      <c r="J1246" s="6507" t="s">
        <v>11782</v>
      </c>
    </row>
    <row r="1247" spans="1:10" ht="35.450000000000003" customHeight="1">
      <c r="A1247" s="11" t="s">
        <v>6321</v>
      </c>
      <c r="B1247" s="11" t="s">
        <v>678</v>
      </c>
      <c r="C1247" s="11" t="s">
        <v>3018</v>
      </c>
      <c r="D1247" s="11" t="str">
        <f t="shared" si="19"/>
        <v>18-3633 TC Deep Lavender</v>
      </c>
      <c r="E1247" s="11" t="s">
        <v>632</v>
      </c>
      <c r="F1247" s="11">
        <v>119</v>
      </c>
      <c r="G1247" s="11">
        <v>84</v>
      </c>
      <c r="H1247" s="2426">
        <v>150</v>
      </c>
      <c r="I1247" s="3851"/>
      <c r="J1247" s="6508" t="s">
        <v>11783</v>
      </c>
    </row>
    <row r="1248" spans="1:10" ht="35.450000000000003" customHeight="1">
      <c r="A1248" s="11" t="s">
        <v>6317</v>
      </c>
      <c r="B1248" s="11" t="s">
        <v>848</v>
      </c>
      <c r="C1248" s="11" t="s">
        <v>3019</v>
      </c>
      <c r="D1248" s="11" t="str">
        <f t="shared" si="19"/>
        <v>18-3531 TC Royal Lilac</v>
      </c>
      <c r="E1248" s="11" t="s">
        <v>632</v>
      </c>
      <c r="F1248" s="11">
        <v>119</v>
      </c>
      <c r="G1248" s="11">
        <v>77</v>
      </c>
      <c r="H1248" s="2426">
        <v>142</v>
      </c>
      <c r="I1248" s="3852"/>
      <c r="J1248" s="6509" t="s">
        <v>11784</v>
      </c>
    </row>
    <row r="1249" spans="1:10" ht="35.450000000000003" customHeight="1">
      <c r="A1249" s="11" t="s">
        <v>6753</v>
      </c>
      <c r="B1249" s="11" t="s">
        <v>844</v>
      </c>
      <c r="C1249" s="11" t="s">
        <v>3020</v>
      </c>
      <c r="D1249" s="11" t="str">
        <f t="shared" si="19"/>
        <v>19-3542 TC Pansy</v>
      </c>
      <c r="E1249" s="11" t="s">
        <v>632</v>
      </c>
      <c r="F1249" s="11">
        <v>101</v>
      </c>
      <c r="G1249" s="11">
        <v>61</v>
      </c>
      <c r="H1249" s="2426">
        <v>124</v>
      </c>
      <c r="I1249" s="4005"/>
      <c r="J1249" s="6510" t="s">
        <v>11785</v>
      </c>
    </row>
    <row r="1250" spans="1:10" ht="35.450000000000003" customHeight="1">
      <c r="A1250" s="11" t="s">
        <v>6741</v>
      </c>
      <c r="B1250" s="11" t="s">
        <v>846</v>
      </c>
      <c r="C1250" s="11" t="s">
        <v>3021</v>
      </c>
      <c r="D1250" s="11" t="str">
        <f t="shared" si="19"/>
        <v>19-3438 TC Bright Violet</v>
      </c>
      <c r="E1250" s="11" t="s">
        <v>632</v>
      </c>
      <c r="F1250" s="11">
        <v>120</v>
      </c>
      <c r="G1250" s="11">
        <v>67</v>
      </c>
      <c r="H1250" s="2426">
        <v>132</v>
      </c>
      <c r="I1250" s="3844"/>
      <c r="J1250" s="6511" t="s">
        <v>11786</v>
      </c>
    </row>
    <row r="1251" spans="1:10" ht="35.450000000000003" customHeight="1">
      <c r="A1251" s="11" t="s">
        <v>6750</v>
      </c>
      <c r="B1251" s="11" t="s">
        <v>845</v>
      </c>
      <c r="C1251" s="11" t="s">
        <v>3022</v>
      </c>
      <c r="D1251" s="11" t="str">
        <f t="shared" si="19"/>
        <v>19-3536 TC Amaranth Purple</v>
      </c>
      <c r="E1251" s="11" t="s">
        <v>632</v>
      </c>
      <c r="F1251" s="11">
        <v>106</v>
      </c>
      <c r="G1251" s="11">
        <v>57</v>
      </c>
      <c r="H1251" s="2426">
        <v>123</v>
      </c>
      <c r="I1251" s="3960"/>
      <c r="J1251" s="6512" t="s">
        <v>11787</v>
      </c>
    </row>
    <row r="1252" spans="1:10" ht="35.450000000000003" customHeight="1">
      <c r="A1252" s="11" t="s">
        <v>6751</v>
      </c>
      <c r="B1252" s="11" t="s">
        <v>8456</v>
      </c>
      <c r="C1252" s="11" t="s">
        <v>3023</v>
      </c>
      <c r="D1252" s="11" t="str">
        <f t="shared" si="19"/>
        <v>19-3540 TC Purple Magic</v>
      </c>
      <c r="E1252" s="11" t="s">
        <v>632</v>
      </c>
      <c r="F1252" s="11">
        <v>102</v>
      </c>
      <c r="G1252" s="11">
        <v>50</v>
      </c>
      <c r="H1252" s="2426">
        <v>113</v>
      </c>
      <c r="I1252" s="3997"/>
      <c r="J1252" s="6513" t="s">
        <v>11788</v>
      </c>
    </row>
    <row r="1253" spans="1:10" ht="35.450000000000003" customHeight="1">
      <c r="A1253" s="11" t="s">
        <v>6731</v>
      </c>
      <c r="B1253" s="11" t="s">
        <v>847</v>
      </c>
      <c r="C1253" s="11" t="s">
        <v>3024</v>
      </c>
      <c r="D1253" s="11" t="str">
        <f t="shared" si="19"/>
        <v>19-3220 TC Plum</v>
      </c>
      <c r="E1253" s="11" t="s">
        <v>632</v>
      </c>
      <c r="F1253" s="11">
        <v>90</v>
      </c>
      <c r="G1253" s="11">
        <v>49</v>
      </c>
      <c r="H1253" s="2426">
        <v>93</v>
      </c>
      <c r="I1253" s="4092"/>
      <c r="J1253" s="6514" t="s">
        <v>11789</v>
      </c>
    </row>
    <row r="1254" spans="1:10" ht="35.450000000000003" customHeight="1">
      <c r="A1254" s="11" t="s">
        <v>6320</v>
      </c>
      <c r="B1254" s="11" t="s">
        <v>842</v>
      </c>
      <c r="C1254" s="11" t="s">
        <v>3025</v>
      </c>
      <c r="D1254" s="11" t="str">
        <f t="shared" si="19"/>
        <v>18-3615 TC Imperial Palace</v>
      </c>
      <c r="E1254" s="11" t="s">
        <v>632</v>
      </c>
      <c r="F1254" s="11">
        <v>96</v>
      </c>
      <c r="G1254" s="11">
        <v>78</v>
      </c>
      <c r="H1254" s="2426">
        <v>122</v>
      </c>
      <c r="I1254" s="4044"/>
      <c r="J1254" s="6515" t="s">
        <v>11790</v>
      </c>
    </row>
    <row r="1255" spans="1:10" ht="35.450000000000003" customHeight="1">
      <c r="A1255" s="11" t="s">
        <v>7079</v>
      </c>
      <c r="B1255" s="11" t="s">
        <v>9508</v>
      </c>
      <c r="C1255" s="11" t="s">
        <v>3026</v>
      </c>
      <c r="D1255" s="11" t="str">
        <f t="shared" si="19"/>
        <v>18-3620 TC Mystical</v>
      </c>
      <c r="E1255" s="11" t="s">
        <v>632</v>
      </c>
      <c r="F1255" s="11">
        <v>95</v>
      </c>
      <c r="G1255" s="11">
        <v>78</v>
      </c>
      <c r="H1255" s="2426">
        <v>114</v>
      </c>
      <c r="I1255" s="4054"/>
      <c r="J1255" s="6516" t="s">
        <v>11791</v>
      </c>
    </row>
    <row r="1256" spans="1:10" ht="35.450000000000003" customHeight="1">
      <c r="A1256" s="11" t="s">
        <v>6759</v>
      </c>
      <c r="B1256" s="11" t="s">
        <v>839</v>
      </c>
      <c r="C1256" s="11" t="s">
        <v>3027</v>
      </c>
      <c r="D1256" s="11" t="str">
        <f t="shared" si="19"/>
        <v>19-3622 TC Loganberry</v>
      </c>
      <c r="E1256" s="11" t="s">
        <v>632</v>
      </c>
      <c r="F1256" s="11">
        <v>90</v>
      </c>
      <c r="G1256" s="11">
        <v>71</v>
      </c>
      <c r="H1256" s="2426">
        <v>105</v>
      </c>
      <c r="I1256" s="4088"/>
      <c r="J1256" s="6517" t="s">
        <v>11792</v>
      </c>
    </row>
    <row r="1257" spans="1:10" ht="35.450000000000003" customHeight="1">
      <c r="A1257" s="11" t="s">
        <v>7080</v>
      </c>
      <c r="B1257" s="11" t="s">
        <v>9506</v>
      </c>
      <c r="C1257" s="11" t="s">
        <v>3028</v>
      </c>
      <c r="D1257" s="11" t="str">
        <f t="shared" si="19"/>
        <v>18-3635 TC Picasso Lily</v>
      </c>
      <c r="E1257" s="11" t="s">
        <v>632</v>
      </c>
      <c r="F1257" s="11">
        <v>99</v>
      </c>
      <c r="G1257" s="11">
        <v>72</v>
      </c>
      <c r="H1257" s="2426">
        <v>120</v>
      </c>
      <c r="I1257" s="4021"/>
      <c r="J1257" s="6518" t="s">
        <v>11793</v>
      </c>
    </row>
    <row r="1258" spans="1:10" ht="35.450000000000003" customHeight="1">
      <c r="A1258" s="11" t="s">
        <v>6312</v>
      </c>
      <c r="B1258" s="11" t="s">
        <v>843</v>
      </c>
      <c r="C1258" s="11" t="s">
        <v>3029</v>
      </c>
      <c r="D1258" s="11" t="str">
        <f t="shared" si="19"/>
        <v>18-3518 TC Patrician Purple</v>
      </c>
      <c r="E1258" s="11" t="s">
        <v>632</v>
      </c>
      <c r="F1258" s="11">
        <v>108</v>
      </c>
      <c r="G1258" s="11">
        <v>78</v>
      </c>
      <c r="H1258" s="2426">
        <v>121</v>
      </c>
      <c r="I1258" s="3945"/>
      <c r="J1258" s="6519" t="s">
        <v>11794</v>
      </c>
    </row>
    <row r="1259" spans="1:10" ht="35.450000000000003" customHeight="1">
      <c r="A1259" s="11" t="s">
        <v>6742</v>
      </c>
      <c r="B1259" s="11" t="s">
        <v>841</v>
      </c>
      <c r="C1259" s="11" t="s">
        <v>3030</v>
      </c>
      <c r="D1259" s="11" t="str">
        <f t="shared" si="19"/>
        <v>19-3514 TC Majesty</v>
      </c>
      <c r="E1259" s="11" t="s">
        <v>632</v>
      </c>
      <c r="F1259" s="11">
        <v>89</v>
      </c>
      <c r="G1259" s="11">
        <v>55</v>
      </c>
      <c r="H1259" s="2426">
        <v>97</v>
      </c>
      <c r="I1259" s="4099"/>
      <c r="J1259" s="6520" t="s">
        <v>11795</v>
      </c>
    </row>
    <row r="1260" spans="1:10" ht="35.450000000000003" customHeight="1">
      <c r="A1260" s="11" t="s">
        <v>6749</v>
      </c>
      <c r="B1260" s="11" t="s">
        <v>840</v>
      </c>
      <c r="C1260" s="11" t="s">
        <v>3031</v>
      </c>
      <c r="D1260" s="11" t="str">
        <f t="shared" si="19"/>
        <v>19-3528 TC Imperial Purple</v>
      </c>
      <c r="E1260" s="11" t="s">
        <v>632</v>
      </c>
      <c r="F1260" s="11">
        <v>84</v>
      </c>
      <c r="G1260" s="11">
        <v>44</v>
      </c>
      <c r="H1260" s="2426">
        <v>93</v>
      </c>
      <c r="I1260" s="4138"/>
      <c r="J1260" s="6521" t="s">
        <v>10511</v>
      </c>
    </row>
    <row r="1261" spans="1:10" ht="35.450000000000003" customHeight="1">
      <c r="A1261" s="11" t="s">
        <v>7081</v>
      </c>
      <c r="B1261" s="11" t="s">
        <v>9502</v>
      </c>
      <c r="C1261" s="11" t="s">
        <v>3032</v>
      </c>
      <c r="D1261" s="11" t="str">
        <f t="shared" si="19"/>
        <v>19-3628 TC Acai</v>
      </c>
      <c r="E1261" s="11" t="s">
        <v>632</v>
      </c>
      <c r="F1261" s="11">
        <v>70</v>
      </c>
      <c r="G1261" s="11">
        <v>41</v>
      </c>
      <c r="H1261" s="2426">
        <v>90</v>
      </c>
      <c r="I1261" s="4233"/>
      <c r="J1261" s="6522" t="s">
        <v>11796</v>
      </c>
    </row>
    <row r="1262" spans="1:10" ht="35.450000000000003" customHeight="1">
      <c r="A1262" s="11" t="s">
        <v>6761</v>
      </c>
      <c r="B1262" s="11" t="s">
        <v>838</v>
      </c>
      <c r="C1262" s="11" t="s">
        <v>3033</v>
      </c>
      <c r="D1262" s="11" t="str">
        <f t="shared" si="19"/>
        <v>19-3640 TC Crown Jewel</v>
      </c>
      <c r="E1262" s="11" t="s">
        <v>632</v>
      </c>
      <c r="F1262" s="11">
        <v>72</v>
      </c>
      <c r="G1262" s="11">
        <v>45</v>
      </c>
      <c r="H1262" s="2426">
        <v>84</v>
      </c>
      <c r="I1262" s="4218"/>
      <c r="J1262" s="6523" t="s">
        <v>11797</v>
      </c>
    </row>
    <row r="1263" spans="1:10" ht="35.450000000000003" customHeight="1">
      <c r="A1263" s="11" t="s">
        <v>6773</v>
      </c>
      <c r="B1263" s="11" t="s">
        <v>837</v>
      </c>
      <c r="C1263" s="11" t="s">
        <v>3034</v>
      </c>
      <c r="D1263" s="11" t="str">
        <f t="shared" si="19"/>
        <v>19-3731 TC Parachute Purple</v>
      </c>
      <c r="E1263" s="11" t="s">
        <v>632</v>
      </c>
      <c r="F1263" s="11">
        <v>57</v>
      </c>
      <c r="G1263" s="11">
        <v>40</v>
      </c>
      <c r="H1263" s="2426">
        <v>82</v>
      </c>
      <c r="I1263" s="4304"/>
      <c r="J1263" s="6524" t="s">
        <v>11798</v>
      </c>
    </row>
    <row r="1264" spans="1:10" ht="35.450000000000003" customHeight="1">
      <c r="A1264" s="11" t="s">
        <v>4423</v>
      </c>
      <c r="B1264" s="11" t="s">
        <v>836</v>
      </c>
      <c r="C1264" s="11" t="s">
        <v>3035</v>
      </c>
      <c r="D1264" s="11" t="str">
        <f t="shared" si="19"/>
        <v>13-3820 TC Lavender Fog</v>
      </c>
      <c r="E1264" s="11" t="s">
        <v>632</v>
      </c>
      <c r="F1264" s="11">
        <v>210</v>
      </c>
      <c r="G1264" s="11">
        <v>196</v>
      </c>
      <c r="H1264" s="2426">
        <v>214</v>
      </c>
      <c r="I1264" s="2988"/>
      <c r="J1264" s="6525" t="s">
        <v>11799</v>
      </c>
    </row>
    <row r="1265" spans="1:10" ht="35.450000000000003" customHeight="1">
      <c r="A1265" s="11" t="s">
        <v>5004</v>
      </c>
      <c r="B1265" s="11" t="s">
        <v>835</v>
      </c>
      <c r="C1265" s="11" t="s">
        <v>3036</v>
      </c>
      <c r="D1265" s="11" t="str">
        <f t="shared" si="19"/>
        <v>15-3620 TC Lavendula</v>
      </c>
      <c r="E1265" s="11" t="s">
        <v>632</v>
      </c>
      <c r="F1265" s="11">
        <v>188</v>
      </c>
      <c r="G1265" s="11">
        <v>164</v>
      </c>
      <c r="H1265" s="2426">
        <v>203</v>
      </c>
      <c r="I1265" s="3229"/>
      <c r="J1265" s="6526" t="s">
        <v>11800</v>
      </c>
    </row>
    <row r="1266" spans="1:10" ht="35.450000000000003" customHeight="1">
      <c r="A1266" s="11" t="s">
        <v>5007</v>
      </c>
      <c r="B1266" s="11" t="s">
        <v>834</v>
      </c>
      <c r="C1266" s="11" t="s">
        <v>3037</v>
      </c>
      <c r="D1266" s="11" t="str">
        <f t="shared" si="19"/>
        <v>15-3817 TC Lavender</v>
      </c>
      <c r="E1266" s="11" t="s">
        <v>632</v>
      </c>
      <c r="F1266" s="11">
        <v>175</v>
      </c>
      <c r="G1266" s="11">
        <v>164</v>
      </c>
      <c r="H1266" s="2426">
        <v>206</v>
      </c>
      <c r="I1266" s="3355"/>
      <c r="J1266" s="6527" t="s">
        <v>11801</v>
      </c>
    </row>
    <row r="1267" spans="1:10" ht="35.450000000000003" customHeight="1">
      <c r="A1267" s="11" t="s">
        <v>5844</v>
      </c>
      <c r="B1267" s="11" t="s">
        <v>832</v>
      </c>
      <c r="C1267" s="11" t="s">
        <v>3038</v>
      </c>
      <c r="D1267" s="11" t="str">
        <f t="shared" si="19"/>
        <v>17-3725 TC Bougainvillea</v>
      </c>
      <c r="E1267" s="11" t="s">
        <v>632</v>
      </c>
      <c r="F1267" s="11">
        <v>152</v>
      </c>
      <c r="G1267" s="11">
        <v>132</v>
      </c>
      <c r="H1267" s="2426">
        <v>185</v>
      </c>
      <c r="I1267" s="3584"/>
      <c r="J1267" s="6528" t="s">
        <v>11802</v>
      </c>
    </row>
    <row r="1268" spans="1:10" ht="35.450000000000003" customHeight="1">
      <c r="A1268" s="11" t="s">
        <v>5414</v>
      </c>
      <c r="B1268" s="11" t="s">
        <v>65</v>
      </c>
      <c r="C1268" s="11" t="s">
        <v>3039</v>
      </c>
      <c r="D1268" s="11" t="str">
        <f t="shared" si="19"/>
        <v>16-3823 TC Violet Tulip</v>
      </c>
      <c r="E1268" s="11" t="s">
        <v>632</v>
      </c>
      <c r="F1268" s="11">
        <v>158</v>
      </c>
      <c r="G1268" s="11">
        <v>145</v>
      </c>
      <c r="H1268" s="2426">
        <v>195</v>
      </c>
      <c r="I1268" s="3530"/>
      <c r="J1268" s="6529" t="s">
        <v>11803</v>
      </c>
    </row>
    <row r="1269" spans="1:10" ht="35.450000000000003" customHeight="1">
      <c r="A1269" s="11" t="s">
        <v>5840</v>
      </c>
      <c r="B1269" s="11" t="s">
        <v>833</v>
      </c>
      <c r="C1269" s="11" t="s">
        <v>3040</v>
      </c>
      <c r="D1269" s="11" t="str">
        <f t="shared" si="19"/>
        <v>17-3615 TC Chalk Violet</v>
      </c>
      <c r="E1269" s="11" t="s">
        <v>632</v>
      </c>
      <c r="F1269" s="11">
        <v>143</v>
      </c>
      <c r="G1269" s="11">
        <v>125</v>
      </c>
      <c r="H1269" s="2426">
        <v>165</v>
      </c>
      <c r="I1269" s="3660"/>
      <c r="J1269" s="6530" t="s">
        <v>11804</v>
      </c>
    </row>
    <row r="1270" spans="1:10" ht="35.450000000000003" customHeight="1">
      <c r="A1270" s="11" t="s">
        <v>6328</v>
      </c>
      <c r="B1270" s="11" t="s">
        <v>8472</v>
      </c>
      <c r="C1270" s="11" t="s">
        <v>3041</v>
      </c>
      <c r="D1270" s="11" t="str">
        <f t="shared" si="19"/>
        <v>18-3718 TC Purple Haze</v>
      </c>
      <c r="E1270" s="11" t="s">
        <v>632</v>
      </c>
      <c r="F1270" s="11">
        <v>128</v>
      </c>
      <c r="G1270" s="11">
        <v>115</v>
      </c>
      <c r="H1270" s="2426">
        <v>150</v>
      </c>
      <c r="I1270" s="3785"/>
      <c r="J1270" s="6531" t="s">
        <v>11805</v>
      </c>
    </row>
    <row r="1271" spans="1:10" ht="35.450000000000003" customHeight="1">
      <c r="A1271" s="11" t="s">
        <v>5385</v>
      </c>
      <c r="B1271" s="11" t="s">
        <v>8474</v>
      </c>
      <c r="C1271" s="11" t="s">
        <v>3042</v>
      </c>
      <c r="D1271" s="11" t="str">
        <f t="shared" si="19"/>
        <v>16-3110 TC Smoky Grape</v>
      </c>
      <c r="E1271" s="11" t="s">
        <v>632</v>
      </c>
      <c r="F1271" s="11">
        <v>184</v>
      </c>
      <c r="G1271" s="11">
        <v>138</v>
      </c>
      <c r="H1271" s="2426">
        <v>172</v>
      </c>
      <c r="I1271" s="3274"/>
      <c r="J1271" s="6532" t="s">
        <v>11806</v>
      </c>
    </row>
    <row r="1272" spans="1:10" ht="35.450000000000003" customHeight="1">
      <c r="A1272" s="11" t="s">
        <v>5402</v>
      </c>
      <c r="B1272" s="11" t="s">
        <v>831</v>
      </c>
      <c r="C1272" s="11" t="s">
        <v>3043</v>
      </c>
      <c r="D1272" s="11" t="str">
        <f t="shared" si="19"/>
        <v>16-3525 TC Regal Orchid</v>
      </c>
      <c r="E1272" s="11" t="s">
        <v>632</v>
      </c>
      <c r="F1272" s="11">
        <v>169</v>
      </c>
      <c r="G1272" s="11">
        <v>139</v>
      </c>
      <c r="H1272" s="2426">
        <v>175</v>
      </c>
      <c r="I1272" s="3410"/>
      <c r="J1272" s="6533" t="s">
        <v>11807</v>
      </c>
    </row>
    <row r="1273" spans="1:10" ht="35.450000000000003" customHeight="1">
      <c r="A1273" s="11" t="s">
        <v>5413</v>
      </c>
      <c r="B1273" s="11" t="s">
        <v>830</v>
      </c>
      <c r="C1273" s="11" t="s">
        <v>3044</v>
      </c>
      <c r="D1273" s="11" t="str">
        <f t="shared" si="19"/>
        <v>16-3815 TC Viola</v>
      </c>
      <c r="E1273" s="11" t="s">
        <v>632</v>
      </c>
      <c r="F1273" s="11">
        <v>166</v>
      </c>
      <c r="G1273" s="11">
        <v>146</v>
      </c>
      <c r="H1273" s="2426">
        <v>186</v>
      </c>
      <c r="I1273" s="3434"/>
      <c r="J1273" s="6534" t="s">
        <v>11808</v>
      </c>
    </row>
    <row r="1274" spans="1:10" ht="35.450000000000003" customHeight="1">
      <c r="A1274" s="11" t="s">
        <v>7082</v>
      </c>
      <c r="B1274" s="11" t="s">
        <v>9500</v>
      </c>
      <c r="C1274" s="11" t="s">
        <v>3045</v>
      </c>
      <c r="D1274" s="11" t="str">
        <f t="shared" si="19"/>
        <v>16-3817 TC Rhapsody</v>
      </c>
      <c r="E1274" s="11" t="s">
        <v>632</v>
      </c>
      <c r="F1274" s="11">
        <v>159</v>
      </c>
      <c r="G1274" s="11">
        <v>134</v>
      </c>
      <c r="H1274" s="2426">
        <v>170</v>
      </c>
      <c r="I1274" s="3520"/>
      <c r="J1274" s="6535" t="s">
        <v>11809</v>
      </c>
    </row>
    <row r="1275" spans="1:10" ht="35.450000000000003" customHeight="1">
      <c r="A1275" s="11" t="s">
        <v>5839</v>
      </c>
      <c r="B1275" s="11" t="s">
        <v>829</v>
      </c>
      <c r="C1275" s="11" t="s">
        <v>3046</v>
      </c>
      <c r="D1275" s="11" t="str">
        <f t="shared" si="19"/>
        <v>17-3612 TC Orchid Mist</v>
      </c>
      <c r="E1275" s="11" t="s">
        <v>632</v>
      </c>
      <c r="F1275" s="11">
        <v>145</v>
      </c>
      <c r="G1275" s="11">
        <v>119</v>
      </c>
      <c r="H1275" s="2426">
        <v>152</v>
      </c>
      <c r="I1275" s="3648"/>
      <c r="J1275" s="6536" t="s">
        <v>11810</v>
      </c>
    </row>
    <row r="1276" spans="1:10" ht="35.450000000000003" customHeight="1">
      <c r="A1276" s="11" t="s">
        <v>6311</v>
      </c>
      <c r="B1276" s="11" t="s">
        <v>828</v>
      </c>
      <c r="C1276" s="11" t="s">
        <v>3047</v>
      </c>
      <c r="D1276" s="11" t="str">
        <f t="shared" si="19"/>
        <v>18-3513 TC Grape Compote</v>
      </c>
      <c r="E1276" s="11" t="s">
        <v>632</v>
      </c>
      <c r="F1276" s="11">
        <v>107</v>
      </c>
      <c r="G1276" s="11">
        <v>88</v>
      </c>
      <c r="H1276" s="2426">
        <v>118</v>
      </c>
      <c r="I1276" s="3951"/>
      <c r="J1276" s="6537" t="s">
        <v>11811</v>
      </c>
    </row>
    <row r="1277" spans="1:10" ht="35.450000000000003" customHeight="1">
      <c r="A1277" s="11" t="s">
        <v>6327</v>
      </c>
      <c r="B1277" s="11" t="s">
        <v>827</v>
      </c>
      <c r="C1277" s="11" t="s">
        <v>3048</v>
      </c>
      <c r="D1277" s="11" t="str">
        <f t="shared" si="19"/>
        <v>18-3715 TC Montana Grape</v>
      </c>
      <c r="E1277" s="11" t="s">
        <v>632</v>
      </c>
      <c r="F1277" s="11">
        <v>108</v>
      </c>
      <c r="G1277" s="11">
        <v>89</v>
      </c>
      <c r="H1277" s="2426">
        <v>113</v>
      </c>
      <c r="I1277" s="3941"/>
      <c r="J1277" s="6538" t="s">
        <v>11812</v>
      </c>
    </row>
    <row r="1278" spans="1:10" ht="35.450000000000003" customHeight="1">
      <c r="A1278" s="11" t="s">
        <v>6306</v>
      </c>
      <c r="B1278" s="11" t="s">
        <v>8481</v>
      </c>
      <c r="C1278" s="11" t="s">
        <v>3049</v>
      </c>
      <c r="D1278" s="11" t="str">
        <f t="shared" si="19"/>
        <v>18-3410 TC Vintage Violet</v>
      </c>
      <c r="E1278" s="11" t="s">
        <v>632</v>
      </c>
      <c r="F1278" s="11">
        <v>99</v>
      </c>
      <c r="G1278" s="11">
        <v>79</v>
      </c>
      <c r="H1278" s="2426">
        <v>98</v>
      </c>
      <c r="I1278" s="4020"/>
      <c r="J1278" s="6539" t="s">
        <v>10543</v>
      </c>
    </row>
    <row r="1279" spans="1:10" ht="35.450000000000003" customHeight="1">
      <c r="A1279" s="11" t="s">
        <v>5852</v>
      </c>
      <c r="B1279" s="11" t="s">
        <v>826</v>
      </c>
      <c r="C1279" s="11" t="s">
        <v>3050</v>
      </c>
      <c r="D1279" s="11" t="str">
        <f t="shared" si="19"/>
        <v>17-3826 TC Aster Purple</v>
      </c>
      <c r="E1279" s="11" t="s">
        <v>632</v>
      </c>
      <c r="F1279" s="11">
        <v>125</v>
      </c>
      <c r="G1279" s="11">
        <v>116</v>
      </c>
      <c r="H1279" s="2426">
        <v>168</v>
      </c>
      <c r="I1279" s="3809"/>
      <c r="J1279" s="6540" t="s">
        <v>11813</v>
      </c>
    </row>
    <row r="1280" spans="1:10" ht="35.450000000000003" customHeight="1">
      <c r="A1280" s="11" t="s">
        <v>5854</v>
      </c>
      <c r="B1280" s="11" t="s">
        <v>825</v>
      </c>
      <c r="C1280" s="11" t="s">
        <v>3051</v>
      </c>
      <c r="D1280" s="11" t="str">
        <f t="shared" si="19"/>
        <v>17-3834 TC Dahlia Purple</v>
      </c>
      <c r="E1280" s="11" t="s">
        <v>632</v>
      </c>
      <c r="F1280" s="11">
        <v>126</v>
      </c>
      <c r="G1280" s="11">
        <v>110</v>
      </c>
      <c r="H1280" s="2426">
        <v>172</v>
      </c>
      <c r="I1280" s="3803"/>
      <c r="J1280" s="6541" t="s">
        <v>11814</v>
      </c>
    </row>
    <row r="1281" spans="1:10" ht="35.450000000000003" customHeight="1">
      <c r="A1281" s="11" t="s">
        <v>6330</v>
      </c>
      <c r="B1281" s="11" t="s">
        <v>824</v>
      </c>
      <c r="C1281" s="11" t="s">
        <v>3052</v>
      </c>
      <c r="D1281" s="11" t="str">
        <f t="shared" si="19"/>
        <v>18-3737 TC Passion Flower</v>
      </c>
      <c r="E1281" s="11" t="s">
        <v>632</v>
      </c>
      <c r="F1281" s="11">
        <v>109</v>
      </c>
      <c r="G1281" s="11">
        <v>86</v>
      </c>
      <c r="H1281" s="2426">
        <v>152</v>
      </c>
      <c r="I1281" s="3939"/>
      <c r="J1281" s="6542" t="s">
        <v>11815</v>
      </c>
    </row>
    <row r="1282" spans="1:10" ht="35.450000000000003" customHeight="1">
      <c r="A1282" s="11" t="s">
        <v>6339</v>
      </c>
      <c r="B1282" s="11" t="s">
        <v>823</v>
      </c>
      <c r="C1282" s="11" t="s">
        <v>3053</v>
      </c>
      <c r="D1282" s="11" t="str">
        <f t="shared" ref="D1282:D1345" si="20">A1282 &amp; " " &amp; B1282</f>
        <v>18-3838 TC Ultra Violet</v>
      </c>
      <c r="E1282" s="11" t="s">
        <v>632</v>
      </c>
      <c r="F1282" s="11">
        <v>95</v>
      </c>
      <c r="G1282" s="11">
        <v>75</v>
      </c>
      <c r="H1282" s="2426">
        <v>139</v>
      </c>
      <c r="I1282" s="4056"/>
      <c r="J1282" s="6543" t="s">
        <v>11816</v>
      </c>
    </row>
    <row r="1283" spans="1:10" ht="35.450000000000003" customHeight="1">
      <c r="A1283" s="11" t="s">
        <v>6772</v>
      </c>
      <c r="B1283" s="11" t="s">
        <v>819</v>
      </c>
      <c r="C1283" s="11" t="s">
        <v>3054</v>
      </c>
      <c r="D1283" s="11" t="str">
        <f t="shared" si="20"/>
        <v>19-3730 TC Gentian Violet</v>
      </c>
      <c r="E1283" s="11" t="s">
        <v>632</v>
      </c>
      <c r="F1283" s="11">
        <v>84</v>
      </c>
      <c r="G1283" s="11">
        <v>66</v>
      </c>
      <c r="H1283" s="2426">
        <v>117</v>
      </c>
      <c r="I1283" s="4135"/>
      <c r="J1283" s="6544" t="s">
        <v>11817</v>
      </c>
    </row>
    <row r="1284" spans="1:10" ht="35.450000000000003" customHeight="1">
      <c r="A1284" s="11" t="s">
        <v>6775</v>
      </c>
      <c r="B1284" s="11" t="s">
        <v>8487</v>
      </c>
      <c r="C1284" s="11" t="s">
        <v>3055</v>
      </c>
      <c r="D1284" s="11" t="str">
        <f t="shared" si="20"/>
        <v>19-3748 TC Prism Violet</v>
      </c>
      <c r="E1284" s="11" t="s">
        <v>632</v>
      </c>
      <c r="F1284" s="11">
        <v>83</v>
      </c>
      <c r="G1284" s="11">
        <v>61</v>
      </c>
      <c r="H1284" s="2426">
        <v>125</v>
      </c>
      <c r="I1284" s="4144"/>
      <c r="J1284" s="6545" t="s">
        <v>11818</v>
      </c>
    </row>
    <row r="1285" spans="1:10" ht="35.450000000000003" customHeight="1">
      <c r="A1285" s="11" t="s">
        <v>6774</v>
      </c>
      <c r="B1285" s="11" t="s">
        <v>822</v>
      </c>
      <c r="C1285" s="11" t="s">
        <v>3056</v>
      </c>
      <c r="D1285" s="11" t="str">
        <f t="shared" si="20"/>
        <v>19-3737 TC Heliotrope</v>
      </c>
      <c r="E1285" s="11" t="s">
        <v>632</v>
      </c>
      <c r="F1285" s="11">
        <v>79</v>
      </c>
      <c r="G1285" s="11">
        <v>56</v>
      </c>
      <c r="H1285" s="2426">
        <v>114</v>
      </c>
      <c r="I1285" s="4168"/>
      <c r="J1285" s="6546" t="s">
        <v>11819</v>
      </c>
    </row>
    <row r="1286" spans="1:10" ht="35.450000000000003" customHeight="1">
      <c r="A1286" s="11" t="s">
        <v>7083</v>
      </c>
      <c r="B1286" s="11" t="s">
        <v>9504</v>
      </c>
      <c r="C1286" s="11" t="s">
        <v>3057</v>
      </c>
      <c r="D1286" s="11" t="str">
        <f t="shared" si="20"/>
        <v>19-3638 TC Tillandsia Purple</v>
      </c>
      <c r="E1286" s="11" t="s">
        <v>632</v>
      </c>
      <c r="F1286" s="11">
        <v>86</v>
      </c>
      <c r="G1286" s="11">
        <v>52</v>
      </c>
      <c r="H1286" s="2426">
        <v>116</v>
      </c>
      <c r="I1286" s="4119"/>
      <c r="J1286" s="6547" t="s">
        <v>11820</v>
      </c>
    </row>
    <row r="1287" spans="1:10" ht="35.450000000000003" customHeight="1">
      <c r="A1287" s="11" t="s">
        <v>6760</v>
      </c>
      <c r="B1287" s="11" t="s">
        <v>134</v>
      </c>
      <c r="C1287" s="11" t="s">
        <v>3058</v>
      </c>
      <c r="D1287" s="11" t="str">
        <f t="shared" si="20"/>
        <v>19-3632 TC Petunia</v>
      </c>
      <c r="E1287" s="11" t="s">
        <v>632</v>
      </c>
      <c r="F1287" s="11">
        <v>79</v>
      </c>
      <c r="G1287" s="11">
        <v>52</v>
      </c>
      <c r="H1287" s="2426">
        <v>102</v>
      </c>
      <c r="I1287" s="4169"/>
      <c r="J1287" s="6548" t="s">
        <v>11821</v>
      </c>
    </row>
    <row r="1288" spans="1:10" ht="35.450000000000003" customHeight="1">
      <c r="A1288" s="11" t="s">
        <v>6335</v>
      </c>
      <c r="B1288" s="11" t="s">
        <v>821</v>
      </c>
      <c r="C1288" s="11" t="s">
        <v>3059</v>
      </c>
      <c r="D1288" s="11" t="str">
        <f t="shared" si="20"/>
        <v>18-3828 TC Corsican Blue</v>
      </c>
      <c r="E1288" s="11" t="s">
        <v>632</v>
      </c>
      <c r="F1288" s="11">
        <v>100</v>
      </c>
      <c r="G1288" s="11">
        <v>96</v>
      </c>
      <c r="H1288" s="2426">
        <v>147</v>
      </c>
      <c r="I1288" s="4013"/>
      <c r="J1288" s="6549" t="s">
        <v>11822</v>
      </c>
    </row>
    <row r="1289" spans="1:10" ht="35.450000000000003" customHeight="1">
      <c r="A1289" s="11" t="s">
        <v>6338</v>
      </c>
      <c r="B1289" s="11" t="s">
        <v>820</v>
      </c>
      <c r="C1289" s="11" t="s">
        <v>3060</v>
      </c>
      <c r="D1289" s="11" t="str">
        <f t="shared" si="20"/>
        <v>18-3834 TC Veronica</v>
      </c>
      <c r="E1289" s="11" t="s">
        <v>632</v>
      </c>
      <c r="F1289" s="11">
        <v>109</v>
      </c>
      <c r="G1289" s="11">
        <v>102</v>
      </c>
      <c r="H1289" s="2426">
        <v>149</v>
      </c>
      <c r="I1289" s="3936"/>
      <c r="J1289" s="6550" t="s">
        <v>11823</v>
      </c>
    </row>
    <row r="1290" spans="1:10" ht="35.450000000000003" customHeight="1">
      <c r="A1290" s="11" t="s">
        <v>6359</v>
      </c>
      <c r="B1290" s="11" t="s">
        <v>77</v>
      </c>
      <c r="C1290" s="11" t="s">
        <v>3061</v>
      </c>
      <c r="D1290" s="11" t="str">
        <f t="shared" si="20"/>
        <v>18-3943 TC Blue Iris</v>
      </c>
      <c r="E1290" s="11" t="s">
        <v>632</v>
      </c>
      <c r="F1290" s="11">
        <v>90</v>
      </c>
      <c r="G1290" s="11">
        <v>91</v>
      </c>
      <c r="H1290" s="2426">
        <v>159</v>
      </c>
      <c r="I1290" s="2455"/>
      <c r="J1290" s="6551" t="s">
        <v>10563</v>
      </c>
    </row>
    <row r="1291" spans="1:10" ht="35.450000000000003" customHeight="1">
      <c r="A1291" s="11" t="s">
        <v>6340</v>
      </c>
      <c r="B1291" s="11" t="s">
        <v>8494</v>
      </c>
      <c r="C1291" s="11" t="s">
        <v>3062</v>
      </c>
      <c r="D1291" s="11" t="str">
        <f t="shared" si="20"/>
        <v>18-3840 TC Purple Opulence</v>
      </c>
      <c r="E1291" s="11" t="s">
        <v>632</v>
      </c>
      <c r="F1291" s="11">
        <v>96</v>
      </c>
      <c r="G1291" s="11">
        <v>86</v>
      </c>
      <c r="H1291" s="2426">
        <v>154</v>
      </c>
      <c r="I1291" s="4043"/>
      <c r="J1291" s="6552" t="s">
        <v>11824</v>
      </c>
    </row>
    <row r="1292" spans="1:10" ht="35.450000000000003" customHeight="1">
      <c r="A1292" s="11" t="s">
        <v>6788</v>
      </c>
      <c r="B1292" s="11" t="s">
        <v>818</v>
      </c>
      <c r="C1292" s="11" t="s">
        <v>3063</v>
      </c>
      <c r="D1292" s="11" t="str">
        <f t="shared" si="20"/>
        <v>19-3850 TC Liberty</v>
      </c>
      <c r="E1292" s="11" t="s">
        <v>632</v>
      </c>
      <c r="F1292" s="11">
        <v>77</v>
      </c>
      <c r="G1292" s="11">
        <v>68</v>
      </c>
      <c r="H1292" s="2426">
        <v>138</v>
      </c>
      <c r="I1292" s="4184"/>
      <c r="J1292" s="6553" t="s">
        <v>11825</v>
      </c>
    </row>
    <row r="1293" spans="1:10" ht="35.450000000000003" customHeight="1">
      <c r="A1293" s="11" t="s">
        <v>6786</v>
      </c>
      <c r="B1293" s="11" t="s">
        <v>8498</v>
      </c>
      <c r="C1293" s="11" t="s">
        <v>3064</v>
      </c>
      <c r="D1293" s="11" t="str">
        <f t="shared" si="20"/>
        <v>19-3847 TC Deep Blue</v>
      </c>
      <c r="E1293" s="11" t="s">
        <v>632</v>
      </c>
      <c r="F1293" s="11">
        <v>68</v>
      </c>
      <c r="G1293" s="11">
        <v>55</v>
      </c>
      <c r="H1293" s="2426">
        <v>125</v>
      </c>
      <c r="I1293" s="4241"/>
      <c r="J1293" s="6554" t="s">
        <v>11826</v>
      </c>
    </row>
    <row r="1294" spans="1:10" ht="35.450000000000003" customHeight="1">
      <c r="A1294" s="11" t="s">
        <v>6355</v>
      </c>
      <c r="B1294" s="11" t="s">
        <v>816</v>
      </c>
      <c r="C1294" s="11" t="s">
        <v>3065</v>
      </c>
      <c r="D1294" s="11" t="str">
        <f t="shared" si="20"/>
        <v>18-3930 TC Bleached Denim</v>
      </c>
      <c r="E1294" s="11" t="s">
        <v>632</v>
      </c>
      <c r="F1294" s="11">
        <v>100</v>
      </c>
      <c r="G1294" s="11">
        <v>111</v>
      </c>
      <c r="H1294" s="2426">
        <v>155</v>
      </c>
      <c r="I1294" s="4011"/>
      <c r="J1294" s="6555" t="s">
        <v>11827</v>
      </c>
    </row>
    <row r="1295" spans="1:10" ht="35.450000000000003" customHeight="1">
      <c r="A1295" s="11" t="s">
        <v>6332</v>
      </c>
      <c r="B1295" s="11" t="s">
        <v>817</v>
      </c>
      <c r="C1295" s="11" t="s">
        <v>3066</v>
      </c>
      <c r="D1295" s="11" t="str">
        <f t="shared" si="20"/>
        <v>18-3817 TC Heron</v>
      </c>
      <c r="E1295" s="11" t="s">
        <v>632</v>
      </c>
      <c r="F1295" s="11">
        <v>98</v>
      </c>
      <c r="G1295" s="11">
        <v>97</v>
      </c>
      <c r="H1295" s="2426">
        <v>126</v>
      </c>
      <c r="I1295" s="4025"/>
      <c r="J1295" s="6556" t="s">
        <v>11828</v>
      </c>
    </row>
    <row r="1296" spans="1:10" ht="35.450000000000003" customHeight="1">
      <c r="A1296" s="11" t="s">
        <v>6810</v>
      </c>
      <c r="B1296" s="11" t="s">
        <v>8502</v>
      </c>
      <c r="C1296" s="11" t="s">
        <v>3067</v>
      </c>
      <c r="D1296" s="11" t="str">
        <f t="shared" si="20"/>
        <v>19-3936 TC Skipper Blue</v>
      </c>
      <c r="E1296" s="11" t="s">
        <v>632</v>
      </c>
      <c r="F1296" s="11">
        <v>72</v>
      </c>
      <c r="G1296" s="11">
        <v>74</v>
      </c>
      <c r="H1296" s="2426">
        <v>114</v>
      </c>
      <c r="I1296" s="4214"/>
      <c r="J1296" s="6557" t="s">
        <v>11829</v>
      </c>
    </row>
    <row r="1297" spans="1:10" ht="35.450000000000003" customHeight="1">
      <c r="A1297" s="11" t="s">
        <v>6782</v>
      </c>
      <c r="B1297" s="11" t="s">
        <v>104</v>
      </c>
      <c r="C1297" s="11" t="s">
        <v>3068</v>
      </c>
      <c r="D1297" s="11" t="str">
        <f t="shared" si="20"/>
        <v>19-3832 TC Navy Blue</v>
      </c>
      <c r="E1297" s="11" t="s">
        <v>632</v>
      </c>
      <c r="F1297" s="11">
        <v>64</v>
      </c>
      <c r="G1297" s="11">
        <v>63</v>
      </c>
      <c r="H1297" s="2426">
        <v>111</v>
      </c>
      <c r="I1297" s="4264"/>
      <c r="J1297" s="6558" t="s">
        <v>11830</v>
      </c>
    </row>
    <row r="1298" spans="1:10" ht="35.450000000000003" customHeight="1">
      <c r="A1298" s="11" t="s">
        <v>6784</v>
      </c>
      <c r="B1298" s="11" t="s">
        <v>8505</v>
      </c>
      <c r="C1298" s="11" t="s">
        <v>3069</v>
      </c>
      <c r="D1298" s="11" t="str">
        <f t="shared" si="20"/>
        <v>19-3842 TC Deep Wisteria</v>
      </c>
      <c r="E1298" s="11" t="s">
        <v>632</v>
      </c>
      <c r="F1298" s="11">
        <v>68</v>
      </c>
      <c r="G1298" s="11">
        <v>63</v>
      </c>
      <c r="H1298" s="2426">
        <v>111</v>
      </c>
      <c r="I1298" s="4240"/>
      <c r="J1298" s="6559" t="s">
        <v>11831</v>
      </c>
    </row>
    <row r="1299" spans="1:10" ht="35.450000000000003" customHeight="1">
      <c r="A1299" s="11" t="s">
        <v>6783</v>
      </c>
      <c r="B1299" s="11" t="s">
        <v>814</v>
      </c>
      <c r="C1299" s="11" t="s">
        <v>3070</v>
      </c>
      <c r="D1299" s="11" t="str">
        <f t="shared" si="20"/>
        <v>19-3839 TC Blue Ribbon</v>
      </c>
      <c r="E1299" s="11" t="s">
        <v>632</v>
      </c>
      <c r="F1299" s="11">
        <v>58</v>
      </c>
      <c r="G1299" s="11">
        <v>57</v>
      </c>
      <c r="H1299" s="2426">
        <v>95</v>
      </c>
      <c r="I1299" s="4296"/>
      <c r="J1299" s="6560" t="s">
        <v>11832</v>
      </c>
    </row>
    <row r="1300" spans="1:10" ht="35.450000000000003" customHeight="1">
      <c r="A1300" s="11" t="s">
        <v>6781</v>
      </c>
      <c r="B1300" s="11" t="s">
        <v>815</v>
      </c>
      <c r="C1300" s="11" t="s">
        <v>3071</v>
      </c>
      <c r="D1300" s="11" t="str">
        <f t="shared" si="20"/>
        <v>19-3830 TC Astral Aura</v>
      </c>
      <c r="E1300" s="11" t="s">
        <v>632</v>
      </c>
      <c r="F1300" s="11">
        <v>54</v>
      </c>
      <c r="G1300" s="11">
        <v>49</v>
      </c>
      <c r="H1300" s="2426">
        <v>81</v>
      </c>
      <c r="I1300" s="4323"/>
      <c r="J1300" s="6561" t="s">
        <v>11833</v>
      </c>
    </row>
    <row r="1301" spans="1:10" ht="35.450000000000003" customHeight="1">
      <c r="A1301" s="11" t="s">
        <v>4430</v>
      </c>
      <c r="B1301" s="11" t="s">
        <v>813</v>
      </c>
      <c r="C1301" s="11" t="s">
        <v>3072</v>
      </c>
      <c r="D1301" s="11" t="str">
        <f t="shared" si="20"/>
        <v>13-4105 TC Lilac Hint</v>
      </c>
      <c r="E1301" s="11" t="s">
        <v>632</v>
      </c>
      <c r="F1301" s="11">
        <v>208</v>
      </c>
      <c r="G1301" s="11">
        <v>208</v>
      </c>
      <c r="H1301" s="2426">
        <v>218</v>
      </c>
      <c r="I1301" s="3017"/>
      <c r="J1301" s="6562" t="s">
        <v>11834</v>
      </c>
    </row>
    <row r="1302" spans="1:10" ht="35.450000000000003" customHeight="1">
      <c r="A1302" s="11" t="s">
        <v>5006</v>
      </c>
      <c r="B1302" s="11" t="s">
        <v>811</v>
      </c>
      <c r="C1302" s="11" t="s">
        <v>3073</v>
      </c>
      <c r="D1302" s="11" t="str">
        <f t="shared" si="20"/>
        <v>15-3807 TC Misty Lilac</v>
      </c>
      <c r="E1302" s="11" t="s">
        <v>632</v>
      </c>
      <c r="F1302" s="11">
        <v>188</v>
      </c>
      <c r="G1302" s="11">
        <v>180</v>
      </c>
      <c r="H1302" s="2426">
        <v>196</v>
      </c>
      <c r="I1302" s="3227"/>
      <c r="J1302" s="6563" t="s">
        <v>11835</v>
      </c>
    </row>
    <row r="1303" spans="1:10" ht="35.450000000000003" customHeight="1">
      <c r="A1303" s="11" t="s">
        <v>4700</v>
      </c>
      <c r="B1303" s="11" t="s">
        <v>812</v>
      </c>
      <c r="C1303" s="11" t="s">
        <v>3074</v>
      </c>
      <c r="D1303" s="11" t="str">
        <f t="shared" si="20"/>
        <v>14-3905 TC Lavender Blue</v>
      </c>
      <c r="E1303" s="11" t="s">
        <v>632</v>
      </c>
      <c r="F1303" s="11">
        <v>197</v>
      </c>
      <c r="G1303" s="11">
        <v>192</v>
      </c>
      <c r="H1303" s="2426">
        <v>208</v>
      </c>
      <c r="I1303" s="3125"/>
      <c r="J1303" s="6564" t="s">
        <v>11836</v>
      </c>
    </row>
    <row r="1304" spans="1:10" ht="35.450000000000003" customHeight="1">
      <c r="A1304" s="11" t="s">
        <v>4702</v>
      </c>
      <c r="B1304" s="11" t="s">
        <v>8512</v>
      </c>
      <c r="C1304" s="11" t="s">
        <v>3075</v>
      </c>
      <c r="D1304" s="11" t="str">
        <f t="shared" si="20"/>
        <v>14-3911 TC Purple Heather</v>
      </c>
      <c r="E1304" s="11" t="s">
        <v>632</v>
      </c>
      <c r="F1304" s="11">
        <v>186</v>
      </c>
      <c r="G1304" s="11">
        <v>184</v>
      </c>
      <c r="H1304" s="2426">
        <v>211</v>
      </c>
      <c r="I1304" s="3249"/>
      <c r="J1304" s="6565" t="s">
        <v>11837</v>
      </c>
    </row>
    <row r="1305" spans="1:10" ht="35.450000000000003" customHeight="1">
      <c r="A1305" s="11" t="s">
        <v>5008</v>
      </c>
      <c r="B1305" s="11" t="s">
        <v>810</v>
      </c>
      <c r="C1305" s="11" t="s">
        <v>3076</v>
      </c>
      <c r="D1305" s="11" t="str">
        <f t="shared" si="20"/>
        <v>15-3909 TC Cosmic Sky</v>
      </c>
      <c r="E1305" s="11" t="s">
        <v>632</v>
      </c>
      <c r="F1305" s="11">
        <v>170</v>
      </c>
      <c r="G1305" s="11">
        <v>170</v>
      </c>
      <c r="H1305" s="2426">
        <v>196</v>
      </c>
      <c r="I1305" s="3396"/>
      <c r="J1305" s="6566" t="s">
        <v>10572</v>
      </c>
    </row>
    <row r="1306" spans="1:10" ht="35.450000000000003" customHeight="1">
      <c r="A1306" s="11" t="s">
        <v>5009</v>
      </c>
      <c r="B1306" s="11" t="s">
        <v>8515</v>
      </c>
      <c r="C1306" s="11" t="s">
        <v>3077</v>
      </c>
      <c r="D1306" s="11" t="str">
        <f t="shared" si="20"/>
        <v>15-3910 TC Languid Lavender</v>
      </c>
      <c r="E1306" s="11" t="s">
        <v>632</v>
      </c>
      <c r="F1306" s="11">
        <v>162</v>
      </c>
      <c r="G1306" s="11">
        <v>161</v>
      </c>
      <c r="H1306" s="2426">
        <v>186</v>
      </c>
      <c r="I1306" s="3481"/>
      <c r="J1306" s="6567" t="s">
        <v>11838</v>
      </c>
    </row>
    <row r="1307" spans="1:10" ht="35.450000000000003" customHeight="1">
      <c r="A1307" s="11" t="s">
        <v>7084</v>
      </c>
      <c r="B1307" s="11" t="s">
        <v>7149</v>
      </c>
      <c r="C1307" s="11" t="s">
        <v>3078</v>
      </c>
      <c r="D1307" s="11" t="str">
        <f t="shared" si="20"/>
        <v>15-3908 TC Icelandic Blue</v>
      </c>
      <c r="E1307" s="11" t="s">
        <v>632</v>
      </c>
      <c r="F1307" s="11">
        <v>169</v>
      </c>
      <c r="G1307" s="11">
        <v>173</v>
      </c>
      <c r="H1307" s="2426">
        <v>194</v>
      </c>
      <c r="I1307" s="3407"/>
      <c r="J1307" s="6568" t="s">
        <v>11839</v>
      </c>
    </row>
    <row r="1308" spans="1:10" ht="35.450000000000003" customHeight="1">
      <c r="A1308" s="11" t="s">
        <v>5415</v>
      </c>
      <c r="B1308" s="11" t="s">
        <v>8517</v>
      </c>
      <c r="C1308" s="11" t="s">
        <v>3079</v>
      </c>
      <c r="D1308" s="11" t="str">
        <f t="shared" si="20"/>
        <v>16-3907 TC Dapple Gray</v>
      </c>
      <c r="E1308" s="11" t="s">
        <v>632</v>
      </c>
      <c r="F1308" s="11">
        <v>156</v>
      </c>
      <c r="G1308" s="11">
        <v>155</v>
      </c>
      <c r="H1308" s="2426">
        <v>167</v>
      </c>
      <c r="I1308" s="3543"/>
      <c r="J1308" s="6569" t="s">
        <v>11840</v>
      </c>
    </row>
    <row r="1309" spans="1:10" ht="35.450000000000003" customHeight="1">
      <c r="A1309" s="11" t="s">
        <v>5426</v>
      </c>
      <c r="B1309" s="11" t="s">
        <v>808</v>
      </c>
      <c r="C1309" s="11" t="s">
        <v>3080</v>
      </c>
      <c r="D1309" s="11" t="str">
        <f t="shared" si="20"/>
        <v>16-3931 TC Sweet Lavender</v>
      </c>
      <c r="E1309" s="11" t="s">
        <v>632</v>
      </c>
      <c r="F1309" s="11">
        <v>154</v>
      </c>
      <c r="G1309" s="11">
        <v>155</v>
      </c>
      <c r="H1309" s="2426">
        <v>193</v>
      </c>
      <c r="I1309" s="3559"/>
      <c r="J1309" s="6570" t="s">
        <v>11841</v>
      </c>
    </row>
    <row r="1310" spans="1:10" ht="35.450000000000003" customHeight="1">
      <c r="A1310" s="11" t="s">
        <v>5421</v>
      </c>
      <c r="B1310" s="11" t="s">
        <v>809</v>
      </c>
      <c r="C1310" s="11" t="s">
        <v>3081</v>
      </c>
      <c r="D1310" s="11" t="str">
        <f t="shared" si="20"/>
        <v>16-3925 TC Easter Egg</v>
      </c>
      <c r="E1310" s="11" t="s">
        <v>632</v>
      </c>
      <c r="F1310" s="11">
        <v>145</v>
      </c>
      <c r="G1310" s="11">
        <v>155</v>
      </c>
      <c r="H1310" s="2426">
        <v>201</v>
      </c>
      <c r="I1310" s="3643"/>
      <c r="J1310" s="6571" t="s">
        <v>11842</v>
      </c>
    </row>
    <row r="1311" spans="1:10" ht="35.450000000000003" customHeight="1">
      <c r="A1311" s="11" t="s">
        <v>5871</v>
      </c>
      <c r="B1311" s="11" t="s">
        <v>807</v>
      </c>
      <c r="C1311" s="11" t="s">
        <v>3082</v>
      </c>
      <c r="D1311" s="11" t="str">
        <f t="shared" si="20"/>
        <v>17-3930 TC Jacaranda</v>
      </c>
      <c r="E1311" s="11" t="s">
        <v>632</v>
      </c>
      <c r="F1311" s="11">
        <v>132</v>
      </c>
      <c r="G1311" s="11">
        <v>141</v>
      </c>
      <c r="H1311" s="2426">
        <v>197</v>
      </c>
      <c r="I1311" s="3745"/>
      <c r="J1311" s="6572" t="s">
        <v>11843</v>
      </c>
    </row>
    <row r="1312" spans="1:10" ht="35.450000000000003" customHeight="1">
      <c r="A1312" s="11" t="s">
        <v>5872</v>
      </c>
      <c r="B1312" s="11" t="s">
        <v>8522</v>
      </c>
      <c r="C1312" s="11" t="s">
        <v>3083</v>
      </c>
      <c r="D1312" s="11" t="str">
        <f t="shared" si="20"/>
        <v>17-3932 TC Deep Periwinkle</v>
      </c>
      <c r="E1312" s="11" t="s">
        <v>632</v>
      </c>
      <c r="F1312" s="11">
        <v>124</v>
      </c>
      <c r="G1312" s="11">
        <v>131</v>
      </c>
      <c r="H1312" s="2426">
        <v>188</v>
      </c>
      <c r="I1312" s="3814"/>
      <c r="J1312" s="6573" t="s">
        <v>11844</v>
      </c>
    </row>
    <row r="1313" spans="1:10" ht="35.450000000000003" customHeight="1">
      <c r="A1313" s="11" t="s">
        <v>6337</v>
      </c>
      <c r="B1313" s="11" t="s">
        <v>806</v>
      </c>
      <c r="C1313" s="11" t="s">
        <v>3084</v>
      </c>
      <c r="D1313" s="11" t="str">
        <f t="shared" si="20"/>
        <v>18-3833 TC Dusted Peri</v>
      </c>
      <c r="E1313" s="11" t="s">
        <v>632</v>
      </c>
      <c r="F1313" s="11">
        <v>105</v>
      </c>
      <c r="G1313" s="11">
        <v>107</v>
      </c>
      <c r="H1313" s="2426">
        <v>160</v>
      </c>
      <c r="I1313" s="3967"/>
      <c r="J1313" s="6574" t="s">
        <v>11845</v>
      </c>
    </row>
    <row r="1314" spans="1:10" ht="35.450000000000003" customHeight="1">
      <c r="A1314" s="11" t="s">
        <v>6360</v>
      </c>
      <c r="B1314" s="11" t="s">
        <v>805</v>
      </c>
      <c r="C1314" s="11" t="s">
        <v>3085</v>
      </c>
      <c r="D1314" s="11" t="str">
        <f t="shared" si="20"/>
        <v>18-3944 TC Violet Storm</v>
      </c>
      <c r="E1314" s="11" t="s">
        <v>632</v>
      </c>
      <c r="F1314" s="11">
        <v>92</v>
      </c>
      <c r="G1314" s="11">
        <v>97</v>
      </c>
      <c r="H1314" s="2426">
        <v>157</v>
      </c>
      <c r="I1314" s="4069"/>
      <c r="J1314" s="6575" t="s">
        <v>11846</v>
      </c>
    </row>
    <row r="1315" spans="1:10" ht="35.450000000000003" customHeight="1">
      <c r="A1315" s="11" t="s">
        <v>6364</v>
      </c>
      <c r="B1315" s="11" t="s">
        <v>804</v>
      </c>
      <c r="C1315" s="11" t="s">
        <v>3086</v>
      </c>
      <c r="D1315" s="11" t="str">
        <f t="shared" si="20"/>
        <v>18-3946 TC Baja Blue</v>
      </c>
      <c r="E1315" s="11" t="s">
        <v>632</v>
      </c>
      <c r="F1315" s="11">
        <v>95</v>
      </c>
      <c r="G1315" s="11">
        <v>109</v>
      </c>
      <c r="H1315" s="2426">
        <v>176</v>
      </c>
      <c r="I1315" s="4051"/>
      <c r="J1315" s="6576" t="s">
        <v>11847</v>
      </c>
    </row>
    <row r="1316" spans="1:10" ht="35.450000000000003" customHeight="1">
      <c r="A1316" s="11" t="s">
        <v>5424</v>
      </c>
      <c r="B1316" s="11" t="s">
        <v>803</v>
      </c>
      <c r="C1316" s="11" t="s">
        <v>3087</v>
      </c>
      <c r="D1316" s="11" t="str">
        <f t="shared" si="20"/>
        <v>16-3930 TC Thistle Down</v>
      </c>
      <c r="E1316" s="11" t="s">
        <v>632</v>
      </c>
      <c r="F1316" s="11">
        <v>148</v>
      </c>
      <c r="G1316" s="11">
        <v>153</v>
      </c>
      <c r="H1316" s="2426">
        <v>187</v>
      </c>
      <c r="I1316" s="3615"/>
      <c r="J1316" s="6577" t="s">
        <v>11848</v>
      </c>
    </row>
    <row r="1317" spans="1:10" ht="35.450000000000003" customHeight="1">
      <c r="A1317" s="11" t="s">
        <v>5870</v>
      </c>
      <c r="B1317" s="11" t="s">
        <v>802</v>
      </c>
      <c r="C1317" s="11" t="s">
        <v>3088</v>
      </c>
      <c r="D1317" s="11" t="str">
        <f t="shared" si="20"/>
        <v>17-3925 TC Persian Violet</v>
      </c>
      <c r="E1317" s="11" t="s">
        <v>632</v>
      </c>
      <c r="F1317" s="11">
        <v>140</v>
      </c>
      <c r="G1317" s="11">
        <v>142</v>
      </c>
      <c r="H1317" s="2426">
        <v>178</v>
      </c>
      <c r="I1317" s="3680"/>
      <c r="J1317" s="6578" t="s">
        <v>11849</v>
      </c>
    </row>
    <row r="1318" spans="1:10" ht="35.450000000000003" customHeight="1">
      <c r="A1318" s="11" t="s">
        <v>6334</v>
      </c>
      <c r="B1318" s="11" t="s">
        <v>801</v>
      </c>
      <c r="C1318" s="11" t="s">
        <v>3089</v>
      </c>
      <c r="D1318" s="11" t="str">
        <f t="shared" si="20"/>
        <v>18-3820 TC Twilight Purple</v>
      </c>
      <c r="E1318" s="11" t="s">
        <v>632</v>
      </c>
      <c r="F1318" s="11">
        <v>102</v>
      </c>
      <c r="G1318" s="11">
        <v>100</v>
      </c>
      <c r="H1318" s="2426">
        <v>139</v>
      </c>
      <c r="I1318" s="3994"/>
      <c r="J1318" s="6579" t="s">
        <v>11850</v>
      </c>
    </row>
    <row r="1319" spans="1:10" ht="35.450000000000003" customHeight="1">
      <c r="A1319" s="11" t="s">
        <v>6816</v>
      </c>
      <c r="B1319" s="11" t="s">
        <v>799</v>
      </c>
      <c r="C1319" s="11" t="s">
        <v>3090</v>
      </c>
      <c r="D1319" s="11" t="str">
        <f t="shared" si="20"/>
        <v>19-3947 TC Orient Blue</v>
      </c>
      <c r="E1319" s="11" t="s">
        <v>632</v>
      </c>
      <c r="F1319" s="11">
        <v>71</v>
      </c>
      <c r="G1319" s="11">
        <v>69</v>
      </c>
      <c r="H1319" s="2426">
        <v>122</v>
      </c>
      <c r="I1319" s="4222"/>
      <c r="J1319" s="6580" t="s">
        <v>11851</v>
      </c>
    </row>
    <row r="1320" spans="1:10" ht="35.450000000000003" customHeight="1">
      <c r="A1320" s="11" t="s">
        <v>6819</v>
      </c>
      <c r="B1320" s="11" t="s">
        <v>798</v>
      </c>
      <c r="C1320" s="11" t="s">
        <v>3091</v>
      </c>
      <c r="D1320" s="11" t="str">
        <f t="shared" si="20"/>
        <v>19-3951 TC Clematis Blue</v>
      </c>
      <c r="E1320" s="11" t="s">
        <v>632</v>
      </c>
      <c r="F1320" s="11">
        <v>54</v>
      </c>
      <c r="G1320" s="11">
        <v>59</v>
      </c>
      <c r="H1320" s="2426">
        <v>124</v>
      </c>
      <c r="I1320" s="4318"/>
      <c r="J1320" s="6581" t="s">
        <v>11852</v>
      </c>
    </row>
    <row r="1321" spans="1:10" ht="35.450000000000003" customHeight="1">
      <c r="A1321" s="11" t="s">
        <v>6822</v>
      </c>
      <c r="B1321" s="11" t="s">
        <v>797</v>
      </c>
      <c r="C1321" s="11" t="s">
        <v>3092</v>
      </c>
      <c r="D1321" s="11" t="str">
        <f t="shared" si="20"/>
        <v>19-3955 TC Royal Blue</v>
      </c>
      <c r="E1321" s="11" t="s">
        <v>632</v>
      </c>
      <c r="F1321" s="11">
        <v>61</v>
      </c>
      <c r="G1321" s="11">
        <v>66</v>
      </c>
      <c r="H1321" s="2426">
        <v>139</v>
      </c>
      <c r="I1321" s="4277"/>
      <c r="J1321" s="6582" t="s">
        <v>11853</v>
      </c>
    </row>
    <row r="1322" spans="1:10" ht="35.450000000000003" customHeight="1">
      <c r="A1322" s="11" t="s">
        <v>6367</v>
      </c>
      <c r="B1322" s="11" t="s">
        <v>800</v>
      </c>
      <c r="C1322" s="11" t="s">
        <v>3093</v>
      </c>
      <c r="D1322" s="11" t="str">
        <f t="shared" si="20"/>
        <v>18-3963 TC Spectrum Blue</v>
      </c>
      <c r="E1322" s="11" t="s">
        <v>632</v>
      </c>
      <c r="F1322" s="11">
        <v>61</v>
      </c>
      <c r="G1322" s="11">
        <v>60</v>
      </c>
      <c r="H1322" s="2426">
        <v>124</v>
      </c>
      <c r="I1322" s="4278"/>
      <c r="J1322" s="6583" t="s">
        <v>11854</v>
      </c>
    </row>
    <row r="1323" spans="1:10" ht="35.450000000000003" customHeight="1">
      <c r="A1323" s="11" t="s">
        <v>5869</v>
      </c>
      <c r="B1323" s="11" t="s">
        <v>795</v>
      </c>
      <c r="C1323" s="11" t="s">
        <v>3094</v>
      </c>
      <c r="D1323" s="11" t="str">
        <f t="shared" si="20"/>
        <v>17-3924 TC Lavender Violet</v>
      </c>
      <c r="E1323" s="11" t="s">
        <v>632</v>
      </c>
      <c r="F1323" s="11">
        <v>118</v>
      </c>
      <c r="G1323" s="11">
        <v>123</v>
      </c>
      <c r="H1323" s="2426">
        <v>165</v>
      </c>
      <c r="I1323" s="3864"/>
      <c r="J1323" s="6584" t="s">
        <v>11855</v>
      </c>
    </row>
    <row r="1324" spans="1:10" ht="35.450000000000003" customHeight="1">
      <c r="A1324" s="11" t="s">
        <v>5866</v>
      </c>
      <c r="B1324" s="11" t="s">
        <v>796</v>
      </c>
      <c r="C1324" s="11" t="s">
        <v>3095</v>
      </c>
      <c r="D1324" s="11" t="str">
        <f t="shared" si="20"/>
        <v>17-3922 TC Blue Ice</v>
      </c>
      <c r="E1324" s="11" t="s">
        <v>632</v>
      </c>
      <c r="F1324" s="11">
        <v>112</v>
      </c>
      <c r="G1324" s="11">
        <v>120</v>
      </c>
      <c r="H1324" s="2426">
        <v>155</v>
      </c>
      <c r="I1324" s="3908"/>
      <c r="J1324" s="6585" t="s">
        <v>11856</v>
      </c>
    </row>
    <row r="1325" spans="1:10" ht="35.450000000000003" customHeight="1">
      <c r="A1325" s="11" t="s">
        <v>6353</v>
      </c>
      <c r="B1325" s="11" t="s">
        <v>794</v>
      </c>
      <c r="C1325" s="11" t="s">
        <v>3096</v>
      </c>
      <c r="D1325" s="11" t="str">
        <f t="shared" si="20"/>
        <v>18-3927 TC Velvet Morning</v>
      </c>
      <c r="E1325" s="11" t="s">
        <v>632</v>
      </c>
      <c r="F1325" s="11">
        <v>96</v>
      </c>
      <c r="G1325" s="11">
        <v>104</v>
      </c>
      <c r="H1325" s="2426">
        <v>141</v>
      </c>
      <c r="I1325" s="4042"/>
      <c r="J1325" s="6586" t="s">
        <v>11857</v>
      </c>
    </row>
    <row r="1326" spans="1:10" ht="35.450000000000003" customHeight="1">
      <c r="A1326" s="11" t="s">
        <v>6356</v>
      </c>
      <c r="B1326" s="11" t="s">
        <v>793</v>
      </c>
      <c r="C1326" s="11" t="s">
        <v>3097</v>
      </c>
      <c r="D1326" s="11" t="str">
        <f t="shared" si="20"/>
        <v>18-3932 TC Marlin</v>
      </c>
      <c r="E1326" s="11" t="s">
        <v>632</v>
      </c>
      <c r="F1326" s="11">
        <v>81</v>
      </c>
      <c r="G1326" s="11">
        <v>91</v>
      </c>
      <c r="H1326" s="2426">
        <v>135</v>
      </c>
      <c r="I1326" s="4152"/>
      <c r="J1326" s="6587" t="s">
        <v>11858</v>
      </c>
    </row>
    <row r="1327" spans="1:10" ht="35.450000000000003" customHeight="1">
      <c r="A1327" s="11" t="s">
        <v>6814</v>
      </c>
      <c r="B1327" s="11" t="s">
        <v>792</v>
      </c>
      <c r="C1327" s="11" t="s">
        <v>3098</v>
      </c>
      <c r="D1327" s="11" t="str">
        <f t="shared" si="20"/>
        <v>19-3939 TC Blueprint</v>
      </c>
      <c r="E1327" s="11" t="s">
        <v>632</v>
      </c>
      <c r="F1327" s="11">
        <v>45</v>
      </c>
      <c r="G1327" s="11">
        <v>51</v>
      </c>
      <c r="H1327" s="2426">
        <v>89</v>
      </c>
      <c r="I1327" s="4363"/>
      <c r="J1327" s="6588" t="s">
        <v>11859</v>
      </c>
    </row>
    <row r="1328" spans="1:10" ht="35.450000000000003" customHeight="1">
      <c r="A1328" s="11" t="s">
        <v>6815</v>
      </c>
      <c r="B1328" s="11" t="s">
        <v>791</v>
      </c>
      <c r="C1328" s="11" t="s">
        <v>3099</v>
      </c>
      <c r="D1328" s="11" t="str">
        <f t="shared" si="20"/>
        <v>19-3940 TC Blue Depths</v>
      </c>
      <c r="E1328" s="11" t="s">
        <v>632</v>
      </c>
      <c r="F1328" s="11">
        <v>38</v>
      </c>
      <c r="G1328" s="11">
        <v>48</v>
      </c>
      <c r="H1328" s="2426">
        <v>86</v>
      </c>
      <c r="I1328" s="4397"/>
      <c r="J1328" s="6589" t="s">
        <v>11860</v>
      </c>
    </row>
    <row r="1329" spans="1:10" ht="35.450000000000003" customHeight="1">
      <c r="A1329" s="11" t="s">
        <v>6806</v>
      </c>
      <c r="B1329" s="11" t="s">
        <v>8540</v>
      </c>
      <c r="C1329" s="11" t="s">
        <v>3100</v>
      </c>
      <c r="D1329" s="11" t="str">
        <f t="shared" si="20"/>
        <v>19-3933 TC Medieval Blue</v>
      </c>
      <c r="E1329" s="11" t="s">
        <v>632</v>
      </c>
      <c r="F1329" s="11">
        <v>41</v>
      </c>
      <c r="G1329" s="11">
        <v>48</v>
      </c>
      <c r="H1329" s="2426">
        <v>78</v>
      </c>
      <c r="I1329" s="4382"/>
      <c r="J1329" s="6590" t="s">
        <v>11861</v>
      </c>
    </row>
    <row r="1330" spans="1:10" ht="35.450000000000003" customHeight="1">
      <c r="A1330" s="11" t="s">
        <v>7085</v>
      </c>
      <c r="B1330" s="11" t="s">
        <v>9511</v>
      </c>
      <c r="C1330" s="11" t="s">
        <v>3101</v>
      </c>
      <c r="D1330" s="11" t="str">
        <f t="shared" si="20"/>
        <v>15-3912 TC Aleutian</v>
      </c>
      <c r="E1330" s="11" t="s">
        <v>632</v>
      </c>
      <c r="F1330" s="11">
        <v>154</v>
      </c>
      <c r="G1330" s="11">
        <v>158</v>
      </c>
      <c r="H1330" s="2426">
        <v>179</v>
      </c>
      <c r="I1330" s="3558"/>
      <c r="J1330" s="6591" t="s">
        <v>11862</v>
      </c>
    </row>
    <row r="1331" spans="1:10" ht="35.450000000000003" customHeight="1">
      <c r="A1331" s="11" t="s">
        <v>5859</v>
      </c>
      <c r="B1331" s="11" t="s">
        <v>789</v>
      </c>
      <c r="C1331" s="11" t="s">
        <v>3102</v>
      </c>
      <c r="D1331" s="11" t="str">
        <f t="shared" si="20"/>
        <v>17-3917 TC Stonewash</v>
      </c>
      <c r="E1331" s="11" t="s">
        <v>632</v>
      </c>
      <c r="F1331" s="11">
        <v>116</v>
      </c>
      <c r="G1331" s="11">
        <v>128</v>
      </c>
      <c r="H1331" s="2426">
        <v>154</v>
      </c>
      <c r="I1331" s="3880"/>
      <c r="J1331" s="6592" t="s">
        <v>11863</v>
      </c>
    </row>
    <row r="1332" spans="1:10" ht="35.450000000000003" customHeight="1">
      <c r="A1332" s="11" t="s">
        <v>7086</v>
      </c>
      <c r="B1332" s="11" t="s">
        <v>9610</v>
      </c>
      <c r="C1332" s="11" t="s">
        <v>3103</v>
      </c>
      <c r="D1332" s="11" t="str">
        <f t="shared" si="20"/>
        <v>17-3907 TC Quicksilver</v>
      </c>
      <c r="E1332" s="11" t="s">
        <v>632</v>
      </c>
      <c r="F1332" s="11">
        <v>126</v>
      </c>
      <c r="G1332" s="11">
        <v>125</v>
      </c>
      <c r="H1332" s="2426">
        <v>136</v>
      </c>
      <c r="I1332" s="3802"/>
      <c r="J1332" s="6593" t="s">
        <v>11864</v>
      </c>
    </row>
    <row r="1333" spans="1:10" ht="35.450000000000003" customHeight="1">
      <c r="A1333" s="11" t="s">
        <v>7087</v>
      </c>
      <c r="B1333" s="11" t="s">
        <v>9515</v>
      </c>
      <c r="C1333" s="11" t="s">
        <v>3104</v>
      </c>
      <c r="D1333" s="11" t="str">
        <f t="shared" si="20"/>
        <v>18-3933 TC Blue Granite</v>
      </c>
      <c r="E1333" s="11" t="s">
        <v>632</v>
      </c>
      <c r="F1333" s="11">
        <v>113</v>
      </c>
      <c r="G1333" s="11">
        <v>115</v>
      </c>
      <c r="H1333" s="2426">
        <v>136</v>
      </c>
      <c r="I1333" s="3902"/>
      <c r="J1333" s="6594" t="s">
        <v>11865</v>
      </c>
    </row>
    <row r="1334" spans="1:10" ht="35.450000000000003" customHeight="1">
      <c r="A1334" s="11" t="s">
        <v>6797</v>
      </c>
      <c r="B1334" s="11" t="s">
        <v>787</v>
      </c>
      <c r="C1334" s="11" t="s">
        <v>3105</v>
      </c>
      <c r="D1334" s="11" t="str">
        <f t="shared" si="20"/>
        <v>19-3919 TC Nightshadow Blue</v>
      </c>
      <c r="E1334" s="11" t="s">
        <v>632</v>
      </c>
      <c r="F1334" s="11">
        <v>78</v>
      </c>
      <c r="G1334" s="11">
        <v>83</v>
      </c>
      <c r="H1334" s="2426">
        <v>104</v>
      </c>
      <c r="I1334" s="4175"/>
      <c r="J1334" s="6595" t="s">
        <v>11866</v>
      </c>
    </row>
    <row r="1335" spans="1:10" ht="35.450000000000003" customHeight="1">
      <c r="A1335" s="11" t="s">
        <v>7088</v>
      </c>
      <c r="B1335" s="11" t="s">
        <v>9626</v>
      </c>
      <c r="C1335" s="11" t="s">
        <v>3106</v>
      </c>
      <c r="D1335" s="11" t="str">
        <f t="shared" si="20"/>
        <v>18-3912 TC Grisaille</v>
      </c>
      <c r="E1335" s="11" t="s">
        <v>632</v>
      </c>
      <c r="F1335" s="11">
        <v>88</v>
      </c>
      <c r="G1335" s="11">
        <v>94</v>
      </c>
      <c r="H1335" s="2426">
        <v>111</v>
      </c>
      <c r="I1335" s="4105"/>
      <c r="J1335" s="6596" t="s">
        <v>11867</v>
      </c>
    </row>
    <row r="1336" spans="1:10" ht="35.450000000000003" customHeight="1">
      <c r="A1336" s="11" t="s">
        <v>6805</v>
      </c>
      <c r="B1336" s="11" t="s">
        <v>785</v>
      </c>
      <c r="C1336" s="11" t="s">
        <v>3107</v>
      </c>
      <c r="D1336" s="11" t="str">
        <f t="shared" si="20"/>
        <v>19-3928 TC Blue Indigo</v>
      </c>
      <c r="E1336" s="11" t="s">
        <v>632</v>
      </c>
      <c r="F1336" s="11">
        <v>73</v>
      </c>
      <c r="G1336" s="11">
        <v>81</v>
      </c>
      <c r="H1336" s="2426">
        <v>109</v>
      </c>
      <c r="I1336" s="4206"/>
      <c r="J1336" s="6597" t="s">
        <v>11868</v>
      </c>
    </row>
    <row r="1337" spans="1:10" ht="35.450000000000003" customHeight="1">
      <c r="A1337" s="11" t="s">
        <v>6796</v>
      </c>
      <c r="B1337" s="11" t="s">
        <v>788</v>
      </c>
      <c r="C1337" s="11" t="s">
        <v>3108</v>
      </c>
      <c r="D1337" s="11" t="str">
        <f t="shared" si="20"/>
        <v>19-3915 TC Graystone</v>
      </c>
      <c r="E1337" s="11" t="s">
        <v>632</v>
      </c>
      <c r="F1337" s="11">
        <v>77</v>
      </c>
      <c r="G1337" s="11">
        <v>73</v>
      </c>
      <c r="H1337" s="2426">
        <v>91</v>
      </c>
      <c r="I1337" s="4183"/>
      <c r="J1337" s="6598" t="s">
        <v>11869</v>
      </c>
    </row>
    <row r="1338" spans="1:10" ht="35.450000000000003" customHeight="1">
      <c r="A1338" s="11" t="s">
        <v>6804</v>
      </c>
      <c r="B1338" s="11" t="s">
        <v>786</v>
      </c>
      <c r="C1338" s="11" t="s">
        <v>3109</v>
      </c>
      <c r="D1338" s="11" t="str">
        <f t="shared" si="20"/>
        <v>19-3926 TC Crown Blue</v>
      </c>
      <c r="E1338" s="11" t="s">
        <v>632</v>
      </c>
      <c r="F1338" s="11">
        <v>70</v>
      </c>
      <c r="G1338" s="11">
        <v>75</v>
      </c>
      <c r="H1338" s="2426">
        <v>101</v>
      </c>
      <c r="I1338" s="4229"/>
      <c r="J1338" s="6599" t="s">
        <v>11870</v>
      </c>
    </row>
    <row r="1339" spans="1:10" ht="35.450000000000003" customHeight="1">
      <c r="A1339" s="11" t="s">
        <v>6808</v>
      </c>
      <c r="B1339" s="11" t="s">
        <v>8548</v>
      </c>
      <c r="C1339" s="11" t="s">
        <v>3110</v>
      </c>
      <c r="D1339" s="11" t="str">
        <f t="shared" si="20"/>
        <v>19-3935 TC Deep Cobalt</v>
      </c>
      <c r="E1339" s="11" t="s">
        <v>632</v>
      </c>
      <c r="F1339" s="11">
        <v>64</v>
      </c>
      <c r="G1339" s="11">
        <v>68</v>
      </c>
      <c r="H1339" s="2426">
        <v>102</v>
      </c>
      <c r="I1339" s="4263"/>
      <c r="J1339" s="6600" t="s">
        <v>10566</v>
      </c>
    </row>
    <row r="1340" spans="1:10" ht="35.450000000000003" customHeight="1">
      <c r="A1340" s="11" t="s">
        <v>4433</v>
      </c>
      <c r="B1340" s="11" t="s">
        <v>784</v>
      </c>
      <c r="C1340" s="11" t="s">
        <v>3111</v>
      </c>
      <c r="D1340" s="11" t="str">
        <f t="shared" si="20"/>
        <v>13-4110 TC Arctic Ice</v>
      </c>
      <c r="E1340" s="11" t="s">
        <v>632</v>
      </c>
      <c r="F1340" s="11">
        <v>191</v>
      </c>
      <c r="G1340" s="11">
        <v>199</v>
      </c>
      <c r="H1340" s="2426">
        <v>214</v>
      </c>
      <c r="I1340" s="3188"/>
      <c r="J1340" s="6601" t="s">
        <v>11871</v>
      </c>
    </row>
    <row r="1341" spans="1:10" ht="35.450000000000003" customHeight="1">
      <c r="A1341" s="11" t="s">
        <v>4709</v>
      </c>
      <c r="B1341" s="11" t="s">
        <v>783</v>
      </c>
      <c r="C1341" s="11" t="s">
        <v>3112</v>
      </c>
      <c r="D1341" s="11" t="str">
        <f t="shared" si="20"/>
        <v>14-4106 TC Gray Dawn</v>
      </c>
      <c r="E1341" s="11" t="s">
        <v>632</v>
      </c>
      <c r="F1341" s="11">
        <v>187</v>
      </c>
      <c r="G1341" s="11">
        <v>193</v>
      </c>
      <c r="H1341" s="2426">
        <v>204</v>
      </c>
      <c r="I1341" s="3235"/>
      <c r="J1341" s="6602" t="s">
        <v>11872</v>
      </c>
    </row>
    <row r="1342" spans="1:10" ht="35.450000000000003" customHeight="1">
      <c r="A1342" s="11" t="s">
        <v>7089</v>
      </c>
      <c r="B1342" s="11" t="s">
        <v>9622</v>
      </c>
      <c r="C1342" s="11" t="s">
        <v>3113</v>
      </c>
      <c r="D1342" s="11" t="str">
        <f t="shared" si="20"/>
        <v>16-3916 TC Sleet</v>
      </c>
      <c r="E1342" s="11" t="s">
        <v>632</v>
      </c>
      <c r="F1342" s="11">
        <v>146</v>
      </c>
      <c r="G1342" s="11">
        <v>148</v>
      </c>
      <c r="H1342" s="2426">
        <v>155</v>
      </c>
      <c r="I1342" s="3631"/>
      <c r="J1342" s="6603" t="s">
        <v>11873</v>
      </c>
    </row>
    <row r="1343" spans="1:10" ht="35.450000000000003" customHeight="1">
      <c r="A1343" s="11" t="s">
        <v>4710</v>
      </c>
      <c r="B1343" s="11" t="s">
        <v>782</v>
      </c>
      <c r="C1343" s="11" t="s">
        <v>3114</v>
      </c>
      <c r="D1343" s="11" t="str">
        <f t="shared" si="20"/>
        <v>14-4110 TC Heather</v>
      </c>
      <c r="E1343" s="11" t="s">
        <v>632</v>
      </c>
      <c r="F1343" s="11">
        <v>183</v>
      </c>
      <c r="G1343" s="11">
        <v>192</v>
      </c>
      <c r="H1343" s="2426">
        <v>214</v>
      </c>
      <c r="I1343" s="3278"/>
      <c r="J1343" s="6604" t="s">
        <v>11874</v>
      </c>
    </row>
    <row r="1344" spans="1:10" ht="35.450000000000003" customHeight="1">
      <c r="A1344" s="11" t="s">
        <v>7090</v>
      </c>
      <c r="B1344" s="11" t="s">
        <v>9539</v>
      </c>
      <c r="C1344" s="11" t="s">
        <v>3115</v>
      </c>
      <c r="D1344" s="11" t="str">
        <f t="shared" si="20"/>
        <v>13-3920 TC Halogen Blue</v>
      </c>
      <c r="E1344" s="11" t="s">
        <v>632</v>
      </c>
      <c r="F1344" s="11">
        <v>189</v>
      </c>
      <c r="G1344" s="11">
        <v>198</v>
      </c>
      <c r="H1344" s="2426">
        <v>220</v>
      </c>
      <c r="I1344" s="3209"/>
      <c r="J1344" s="6605" t="s">
        <v>11875</v>
      </c>
    </row>
    <row r="1345" spans="1:10" ht="35.450000000000003" customHeight="1">
      <c r="A1345" s="11" t="s">
        <v>7091</v>
      </c>
      <c r="B1345" s="11" t="s">
        <v>9527</v>
      </c>
      <c r="C1345" s="11" t="s">
        <v>3116</v>
      </c>
      <c r="D1345" s="11" t="str">
        <f t="shared" si="20"/>
        <v>14-3949 TC Xenon Blue</v>
      </c>
      <c r="E1345" s="11" t="s">
        <v>632</v>
      </c>
      <c r="F1345" s="11">
        <v>183</v>
      </c>
      <c r="G1345" s="11">
        <v>192</v>
      </c>
      <c r="H1345" s="2426">
        <v>215</v>
      </c>
      <c r="I1345" s="3277"/>
      <c r="J1345" s="6606" t="s">
        <v>11876</v>
      </c>
    </row>
    <row r="1346" spans="1:10" ht="35.450000000000003" customHeight="1">
      <c r="A1346" s="11" t="s">
        <v>5419</v>
      </c>
      <c r="B1346" s="11" t="s">
        <v>781</v>
      </c>
      <c r="C1346" s="11" t="s">
        <v>3117</v>
      </c>
      <c r="D1346" s="11" t="str">
        <f t="shared" ref="D1346:D1409" si="21">A1346 &amp; " " &amp; B1346</f>
        <v>16-3919 TC Eventide</v>
      </c>
      <c r="E1346" s="11" t="s">
        <v>632</v>
      </c>
      <c r="F1346" s="11">
        <v>149</v>
      </c>
      <c r="G1346" s="11">
        <v>158</v>
      </c>
      <c r="H1346" s="2426">
        <v>183</v>
      </c>
      <c r="I1346" s="3609"/>
      <c r="J1346" s="6607" t="s">
        <v>11877</v>
      </c>
    </row>
    <row r="1347" spans="1:10" ht="35.450000000000003" customHeight="1">
      <c r="A1347" s="11" t="s">
        <v>7092</v>
      </c>
      <c r="B1347" s="11" t="s">
        <v>9523</v>
      </c>
      <c r="C1347" s="11" t="s">
        <v>3118</v>
      </c>
      <c r="D1347" s="11" t="str">
        <f t="shared" si="21"/>
        <v>16-3921 TC Blue Heron</v>
      </c>
      <c r="E1347" s="11" t="s">
        <v>632</v>
      </c>
      <c r="F1347" s="11">
        <v>150</v>
      </c>
      <c r="G1347" s="11">
        <v>163</v>
      </c>
      <c r="H1347" s="2426">
        <v>199</v>
      </c>
      <c r="I1347" s="3604"/>
      <c r="J1347" s="6608" t="s">
        <v>11878</v>
      </c>
    </row>
    <row r="1348" spans="1:10" ht="35.450000000000003" customHeight="1">
      <c r="A1348" s="11" t="s">
        <v>7093</v>
      </c>
      <c r="B1348" s="11" t="s">
        <v>9529</v>
      </c>
      <c r="C1348" s="11" t="s">
        <v>3119</v>
      </c>
      <c r="D1348" s="11" t="str">
        <f t="shared" si="21"/>
        <v>16-3922 TC Brunnera Blue</v>
      </c>
      <c r="E1348" s="11" t="s">
        <v>632</v>
      </c>
      <c r="F1348" s="11">
        <v>155</v>
      </c>
      <c r="G1348" s="11">
        <v>169</v>
      </c>
      <c r="H1348" s="2426">
        <v>202</v>
      </c>
      <c r="I1348" s="3554"/>
      <c r="J1348" s="6609" t="s">
        <v>11879</v>
      </c>
    </row>
    <row r="1349" spans="1:10" ht="35.450000000000003" customHeight="1">
      <c r="A1349" s="11" t="s">
        <v>5420</v>
      </c>
      <c r="B1349" s="11" t="s">
        <v>776</v>
      </c>
      <c r="C1349" s="11" t="s">
        <v>3120</v>
      </c>
      <c r="D1349" s="11" t="str">
        <f t="shared" si="21"/>
        <v>16-3920 TC Lavender Lustre</v>
      </c>
      <c r="E1349" s="11" t="s">
        <v>632</v>
      </c>
      <c r="F1349" s="11">
        <v>140</v>
      </c>
      <c r="G1349" s="11">
        <v>156</v>
      </c>
      <c r="H1349" s="2426">
        <v>193</v>
      </c>
      <c r="I1349" s="3678"/>
      <c r="J1349" s="6610" t="s">
        <v>11880</v>
      </c>
    </row>
    <row r="1350" spans="1:10" ht="35.450000000000003" customHeight="1">
      <c r="A1350" s="11" t="s">
        <v>5862</v>
      </c>
      <c r="B1350" s="11" t="s">
        <v>8558</v>
      </c>
      <c r="C1350" s="11" t="s">
        <v>3121</v>
      </c>
      <c r="D1350" s="11" t="str">
        <f t="shared" si="21"/>
        <v>17-3919 TC Purple Impression</v>
      </c>
      <c r="E1350" s="11" t="s">
        <v>632</v>
      </c>
      <c r="F1350" s="11">
        <v>133</v>
      </c>
      <c r="G1350" s="11">
        <v>143</v>
      </c>
      <c r="H1350" s="2426">
        <v>177</v>
      </c>
      <c r="I1350" s="3734"/>
      <c r="J1350" s="6611" t="s">
        <v>11881</v>
      </c>
    </row>
    <row r="1351" spans="1:10" ht="35.450000000000003" customHeight="1">
      <c r="A1351" s="11" t="s">
        <v>5423</v>
      </c>
      <c r="B1351" s="11" t="s">
        <v>775</v>
      </c>
      <c r="C1351" s="11" t="s">
        <v>3122</v>
      </c>
      <c r="D1351" s="11" t="str">
        <f t="shared" si="21"/>
        <v>16-3929 TC Grapemist</v>
      </c>
      <c r="E1351" s="11" t="s">
        <v>632</v>
      </c>
      <c r="F1351" s="11">
        <v>131</v>
      </c>
      <c r="G1351" s="11">
        <v>152</v>
      </c>
      <c r="H1351" s="2426">
        <v>202</v>
      </c>
      <c r="I1351" s="3754"/>
      <c r="J1351" s="6612" t="s">
        <v>11882</v>
      </c>
    </row>
    <row r="1352" spans="1:10" ht="35.450000000000003" customHeight="1">
      <c r="A1352" s="11" t="s">
        <v>7094</v>
      </c>
      <c r="B1352" s="11" t="s">
        <v>9525</v>
      </c>
      <c r="C1352" s="11" t="s">
        <v>3123</v>
      </c>
      <c r="D1352" s="11" t="str">
        <f t="shared" si="21"/>
        <v>16-4030 TC Hydrangea</v>
      </c>
      <c r="E1352" s="11" t="s">
        <v>632</v>
      </c>
      <c r="F1352" s="11">
        <v>132</v>
      </c>
      <c r="G1352" s="11">
        <v>155</v>
      </c>
      <c r="H1352" s="2426">
        <v>204</v>
      </c>
      <c r="I1352" s="3743"/>
      <c r="J1352" s="6613" t="s">
        <v>11883</v>
      </c>
    </row>
    <row r="1353" spans="1:10" ht="35.450000000000003" customHeight="1">
      <c r="A1353" s="11" t="s">
        <v>5015</v>
      </c>
      <c r="B1353" s="11" t="s">
        <v>777</v>
      </c>
      <c r="C1353" s="11" t="s">
        <v>3124</v>
      </c>
      <c r="D1353" s="11" t="str">
        <f t="shared" si="21"/>
        <v>15-3930 TC Vista Blue</v>
      </c>
      <c r="E1353" s="11" t="s">
        <v>632</v>
      </c>
      <c r="F1353" s="11">
        <v>129</v>
      </c>
      <c r="G1353" s="11">
        <v>160</v>
      </c>
      <c r="H1353" s="2426">
        <v>212</v>
      </c>
      <c r="I1353" s="3769"/>
      <c r="J1353" s="6614" t="s">
        <v>11884</v>
      </c>
    </row>
    <row r="1354" spans="1:10" ht="35.450000000000003" customHeight="1">
      <c r="A1354" s="11" t="s">
        <v>5437</v>
      </c>
      <c r="B1354" s="11" t="s">
        <v>8562</v>
      </c>
      <c r="C1354" s="11" t="s">
        <v>3125</v>
      </c>
      <c r="D1354" s="11" t="str">
        <f t="shared" si="21"/>
        <v>16-4031 TC Cornflower Blue</v>
      </c>
      <c r="E1354" s="11" t="s">
        <v>632</v>
      </c>
      <c r="F1354" s="11">
        <v>115</v>
      </c>
      <c r="G1354" s="11">
        <v>145</v>
      </c>
      <c r="H1354" s="2426">
        <v>200</v>
      </c>
      <c r="I1354" s="3886"/>
      <c r="J1354" s="6615" t="s">
        <v>11885</v>
      </c>
    </row>
    <row r="1355" spans="1:10" ht="35.450000000000003" customHeight="1">
      <c r="A1355" s="11" t="s">
        <v>5874</v>
      </c>
      <c r="B1355" s="11" t="s">
        <v>774</v>
      </c>
      <c r="C1355" s="11" t="s">
        <v>3126</v>
      </c>
      <c r="D1355" s="11" t="str">
        <f t="shared" si="21"/>
        <v>17-3934 TC Persian Jewel</v>
      </c>
      <c r="E1355" s="11" t="s">
        <v>632</v>
      </c>
      <c r="F1355" s="11">
        <v>110</v>
      </c>
      <c r="G1355" s="11">
        <v>129</v>
      </c>
      <c r="H1355" s="2426">
        <v>190</v>
      </c>
      <c r="I1355" s="3921"/>
      <c r="J1355" s="6616" t="s">
        <v>11886</v>
      </c>
    </row>
    <row r="1356" spans="1:10" ht="35.450000000000003" customHeight="1">
      <c r="A1356" s="11" t="s">
        <v>6357</v>
      </c>
      <c r="B1356" s="11" t="s">
        <v>773</v>
      </c>
      <c r="C1356" s="11" t="s">
        <v>3127</v>
      </c>
      <c r="D1356" s="11" t="str">
        <f t="shared" si="21"/>
        <v>18-3935 TC Wedgewood</v>
      </c>
      <c r="E1356" s="11" t="s">
        <v>632</v>
      </c>
      <c r="F1356" s="11">
        <v>100</v>
      </c>
      <c r="G1356" s="11">
        <v>121</v>
      </c>
      <c r="H1356" s="2426">
        <v>179</v>
      </c>
      <c r="I1356" s="4009"/>
      <c r="J1356" s="6617" t="s">
        <v>11887</v>
      </c>
    </row>
    <row r="1357" spans="1:10" ht="35.450000000000003" customHeight="1">
      <c r="A1357" s="11" t="s">
        <v>4711</v>
      </c>
      <c r="B1357" s="11" t="s">
        <v>772</v>
      </c>
      <c r="C1357" s="11" t="s">
        <v>3128</v>
      </c>
      <c r="D1357" s="11" t="str">
        <f t="shared" si="21"/>
        <v>14-4112 TC Skyway</v>
      </c>
      <c r="E1357" s="11" t="s">
        <v>632</v>
      </c>
      <c r="F1357" s="11">
        <v>173</v>
      </c>
      <c r="G1357" s="11">
        <v>190</v>
      </c>
      <c r="H1357" s="2426">
        <v>211</v>
      </c>
      <c r="I1357" s="3372"/>
      <c r="J1357" s="6618" t="s">
        <v>11888</v>
      </c>
    </row>
    <row r="1358" spans="1:10" ht="35.450000000000003" customHeight="1">
      <c r="A1358" s="11" t="s">
        <v>4713</v>
      </c>
      <c r="B1358" s="11" t="s">
        <v>771</v>
      </c>
      <c r="C1358" s="11" t="s">
        <v>3129</v>
      </c>
      <c r="D1358" s="11" t="str">
        <f t="shared" si="21"/>
        <v>14-4115 TC Cashmere Blue</v>
      </c>
      <c r="E1358" s="11" t="s">
        <v>632</v>
      </c>
      <c r="F1358" s="11">
        <v>165</v>
      </c>
      <c r="G1358" s="11">
        <v>184</v>
      </c>
      <c r="H1358" s="2426">
        <v>208</v>
      </c>
      <c r="I1358" s="3443"/>
      <c r="J1358" s="6619" t="s">
        <v>11889</v>
      </c>
    </row>
    <row r="1359" spans="1:10" ht="35.450000000000003" customHeight="1">
      <c r="A1359" s="11" t="s">
        <v>4714</v>
      </c>
      <c r="B1359" s="11" t="s">
        <v>770</v>
      </c>
      <c r="C1359" s="11" t="s">
        <v>3130</v>
      </c>
      <c r="D1359" s="11" t="str">
        <f t="shared" si="21"/>
        <v>14-4121 TC Blue Bell</v>
      </c>
      <c r="E1359" s="11" t="s">
        <v>632</v>
      </c>
      <c r="F1359" s="11">
        <v>147</v>
      </c>
      <c r="G1359" s="11">
        <v>180</v>
      </c>
      <c r="H1359" s="2426">
        <v>215</v>
      </c>
      <c r="I1359" s="3624"/>
      <c r="J1359" s="6620" t="s">
        <v>11890</v>
      </c>
    </row>
    <row r="1360" spans="1:10" ht="35.450000000000003" customHeight="1">
      <c r="A1360" s="11" t="s">
        <v>5013</v>
      </c>
      <c r="B1360" s="11" t="s">
        <v>488</v>
      </c>
      <c r="C1360" s="11" t="s">
        <v>3131</v>
      </c>
      <c r="D1360" s="11" t="str">
        <f t="shared" si="21"/>
        <v>15-3920 TC Placid Blue</v>
      </c>
      <c r="E1360" s="11" t="s">
        <v>632</v>
      </c>
      <c r="F1360" s="11">
        <v>140</v>
      </c>
      <c r="G1360" s="11">
        <v>173</v>
      </c>
      <c r="H1360" s="2426">
        <v>211</v>
      </c>
      <c r="I1360" s="3676"/>
      <c r="J1360" s="6621" t="s">
        <v>11891</v>
      </c>
    </row>
    <row r="1361" spans="1:10" ht="35.450000000000003" customHeight="1">
      <c r="A1361" s="11" t="s">
        <v>5433</v>
      </c>
      <c r="B1361" s="11" t="s">
        <v>8570</v>
      </c>
      <c r="C1361" s="11" t="s">
        <v>3132</v>
      </c>
      <c r="D1361" s="11" t="str">
        <f t="shared" si="21"/>
        <v>16-4020 TC Della Robbia Blue</v>
      </c>
      <c r="E1361" s="11" t="s">
        <v>632</v>
      </c>
      <c r="F1361" s="11">
        <v>122</v>
      </c>
      <c r="G1361" s="11">
        <v>157</v>
      </c>
      <c r="H1361" s="2426">
        <v>203</v>
      </c>
      <c r="I1361" s="3826"/>
      <c r="J1361" s="6622" t="s">
        <v>11892</v>
      </c>
    </row>
    <row r="1362" spans="1:10" ht="35.450000000000003" customHeight="1">
      <c r="A1362" s="11" t="s">
        <v>5439</v>
      </c>
      <c r="B1362" s="11" t="s">
        <v>769</v>
      </c>
      <c r="C1362" s="11" t="s">
        <v>3133</v>
      </c>
      <c r="D1362" s="11" t="str">
        <f t="shared" si="21"/>
        <v>16-4032 TC Provence</v>
      </c>
      <c r="E1362" s="11" t="s">
        <v>632</v>
      </c>
      <c r="F1362" s="11">
        <v>101</v>
      </c>
      <c r="G1362" s="11">
        <v>141</v>
      </c>
      <c r="H1362" s="2426">
        <v>198</v>
      </c>
      <c r="I1362" s="3999"/>
      <c r="J1362" s="6623" t="s">
        <v>11893</v>
      </c>
    </row>
    <row r="1363" spans="1:10" ht="35.450000000000003" customHeight="1">
      <c r="A1363" s="11" t="s">
        <v>5887</v>
      </c>
      <c r="B1363" s="11" t="s">
        <v>768</v>
      </c>
      <c r="C1363" s="11" t="s">
        <v>3134</v>
      </c>
      <c r="D1363" s="11" t="str">
        <f t="shared" si="21"/>
        <v>17-4037 TC Ultramarine</v>
      </c>
      <c r="E1363" s="11" t="s">
        <v>632</v>
      </c>
      <c r="F1363" s="11">
        <v>91</v>
      </c>
      <c r="G1363" s="11">
        <v>126</v>
      </c>
      <c r="H1363" s="2426">
        <v>189</v>
      </c>
      <c r="I1363" s="4077"/>
      <c r="J1363" s="6624" t="s">
        <v>11894</v>
      </c>
    </row>
    <row r="1364" spans="1:10" ht="35.450000000000003" customHeight="1">
      <c r="A1364" s="11" t="s">
        <v>5875</v>
      </c>
      <c r="B1364" s="11" t="s">
        <v>780</v>
      </c>
      <c r="C1364" s="11" t="s">
        <v>3135</v>
      </c>
      <c r="D1364" s="11" t="str">
        <f t="shared" si="21"/>
        <v>17-3936 TC Blue Bonnet</v>
      </c>
      <c r="E1364" s="11" t="s">
        <v>632</v>
      </c>
      <c r="F1364" s="11">
        <v>99</v>
      </c>
      <c r="G1364" s="11">
        <v>132</v>
      </c>
      <c r="H1364" s="2426">
        <v>184</v>
      </c>
      <c r="I1364" s="4018"/>
      <c r="J1364" s="6625" t="s">
        <v>11895</v>
      </c>
    </row>
    <row r="1365" spans="1:10" ht="35.450000000000003" customHeight="1">
      <c r="A1365" s="11" t="s">
        <v>6358</v>
      </c>
      <c r="B1365" s="11" t="s">
        <v>778</v>
      </c>
      <c r="C1365" s="11" t="s">
        <v>3136</v>
      </c>
      <c r="D1365" s="11" t="str">
        <f t="shared" si="21"/>
        <v>18-3937 TC Blue Yonder</v>
      </c>
      <c r="E1365" s="11" t="s">
        <v>632</v>
      </c>
      <c r="F1365" s="11">
        <v>90</v>
      </c>
      <c r="G1365" s="11">
        <v>119</v>
      </c>
      <c r="H1365" s="2426">
        <v>168</v>
      </c>
      <c r="I1365" s="4086"/>
      <c r="J1365" s="6626" t="s">
        <v>11896</v>
      </c>
    </row>
    <row r="1366" spans="1:10" ht="35.450000000000003" customHeight="1">
      <c r="A1366" s="11" t="s">
        <v>5886</v>
      </c>
      <c r="B1366" s="11" t="s">
        <v>779</v>
      </c>
      <c r="C1366" s="11" t="s">
        <v>3137</v>
      </c>
      <c r="D1366" s="11" t="str">
        <f t="shared" si="21"/>
        <v>17-4030 TC Silver Lake Blue</v>
      </c>
      <c r="E1366" s="11" t="s">
        <v>632</v>
      </c>
      <c r="F1366" s="11">
        <v>97</v>
      </c>
      <c r="G1366" s="11">
        <v>139</v>
      </c>
      <c r="H1366" s="2426">
        <v>185</v>
      </c>
      <c r="I1366" s="4032"/>
      <c r="J1366" s="6627" t="s">
        <v>11897</v>
      </c>
    </row>
    <row r="1367" spans="1:10" ht="35.450000000000003" customHeight="1">
      <c r="A1367" s="11" t="s">
        <v>5435</v>
      </c>
      <c r="B1367" s="11" t="s">
        <v>140</v>
      </c>
      <c r="C1367" s="11" t="s">
        <v>3138</v>
      </c>
      <c r="D1367" s="11" t="str">
        <f t="shared" si="21"/>
        <v>16-4021 TC Allure</v>
      </c>
      <c r="E1367" s="11" t="s">
        <v>632</v>
      </c>
      <c r="F1367" s="11">
        <v>114</v>
      </c>
      <c r="G1367" s="11">
        <v>145</v>
      </c>
      <c r="H1367" s="2426">
        <v>180</v>
      </c>
      <c r="I1367" s="3893"/>
      <c r="J1367" s="6628" t="s">
        <v>11898</v>
      </c>
    </row>
    <row r="1368" spans="1:10" ht="35.450000000000003" customHeight="1">
      <c r="A1368" s="11" t="s">
        <v>5868</v>
      </c>
      <c r="B1368" s="11" t="s">
        <v>767</v>
      </c>
      <c r="C1368" s="11" t="s">
        <v>3139</v>
      </c>
      <c r="D1368" s="11" t="str">
        <f t="shared" si="21"/>
        <v>17-3923 TC Colony Blue</v>
      </c>
      <c r="E1368" s="11" t="s">
        <v>632</v>
      </c>
      <c r="F1368" s="11">
        <v>101</v>
      </c>
      <c r="G1368" s="11">
        <v>118</v>
      </c>
      <c r="H1368" s="2426">
        <v>154</v>
      </c>
      <c r="I1368" s="4001"/>
      <c r="J1368" s="6629" t="s">
        <v>11899</v>
      </c>
    </row>
    <row r="1369" spans="1:10" ht="35.450000000000003" customHeight="1">
      <c r="A1369" s="11" t="s">
        <v>6383</v>
      </c>
      <c r="B1369" s="11" t="s">
        <v>765</v>
      </c>
      <c r="C1369" s="11" t="s">
        <v>3140</v>
      </c>
      <c r="D1369" s="11" t="str">
        <f t="shared" si="21"/>
        <v>18-4027 TC Moonlight Blue</v>
      </c>
      <c r="E1369" s="11" t="s">
        <v>632</v>
      </c>
      <c r="F1369" s="11">
        <v>80</v>
      </c>
      <c r="G1369" s="11">
        <v>104</v>
      </c>
      <c r="H1369" s="2426">
        <v>134</v>
      </c>
      <c r="I1369" s="4155"/>
      <c r="J1369" s="6630" t="s">
        <v>11900</v>
      </c>
    </row>
    <row r="1370" spans="1:10" ht="35.450000000000003" customHeight="1">
      <c r="A1370" s="11" t="s">
        <v>6354</v>
      </c>
      <c r="B1370" s="11" t="s">
        <v>766</v>
      </c>
      <c r="C1370" s="11" t="s">
        <v>3141</v>
      </c>
      <c r="D1370" s="11" t="str">
        <f t="shared" si="21"/>
        <v>18-3928 TC Dutch Blue</v>
      </c>
      <c r="E1370" s="11" t="s">
        <v>632</v>
      </c>
      <c r="F1370" s="11">
        <v>74</v>
      </c>
      <c r="G1370" s="11">
        <v>99</v>
      </c>
      <c r="H1370" s="2426">
        <v>141</v>
      </c>
      <c r="I1370" s="4197"/>
      <c r="J1370" s="6631" t="s">
        <v>11901</v>
      </c>
    </row>
    <row r="1371" spans="1:10" ht="35.450000000000003" customHeight="1">
      <c r="A1371" s="11" t="s">
        <v>6851</v>
      </c>
      <c r="B1371" s="11" t="s">
        <v>764</v>
      </c>
      <c r="C1371" s="11" t="s">
        <v>3142</v>
      </c>
      <c r="D1371" s="11" t="str">
        <f t="shared" si="21"/>
        <v>19-4039 TC Delft</v>
      </c>
      <c r="E1371" s="11" t="s">
        <v>632</v>
      </c>
      <c r="F1371" s="11">
        <v>61</v>
      </c>
      <c r="G1371" s="11">
        <v>94</v>
      </c>
      <c r="H1371" s="2426">
        <v>140</v>
      </c>
      <c r="I1371" s="4276"/>
      <c r="J1371" s="6632" t="s">
        <v>11902</v>
      </c>
    </row>
    <row r="1372" spans="1:10" ht="35.450000000000003" customHeight="1">
      <c r="A1372" s="11" t="s">
        <v>6852</v>
      </c>
      <c r="B1372" s="11" t="s">
        <v>763</v>
      </c>
      <c r="C1372" s="11" t="s">
        <v>3143</v>
      </c>
      <c r="D1372" s="11" t="str">
        <f t="shared" si="21"/>
        <v>19-4044 TC Limoges</v>
      </c>
      <c r="E1372" s="11" t="s">
        <v>632</v>
      </c>
      <c r="F1372" s="11">
        <v>36</v>
      </c>
      <c r="G1372" s="11">
        <v>63</v>
      </c>
      <c r="H1372" s="2426">
        <v>108</v>
      </c>
      <c r="I1372" s="4403"/>
      <c r="J1372" s="6633" t="s">
        <v>10569</v>
      </c>
    </row>
    <row r="1373" spans="1:10" ht="35.450000000000003" customHeight="1">
      <c r="A1373" s="11" t="s">
        <v>6844</v>
      </c>
      <c r="B1373" s="11" t="s">
        <v>290</v>
      </c>
      <c r="C1373" s="11" t="s">
        <v>3144</v>
      </c>
      <c r="D1373" s="11" t="str">
        <f t="shared" si="21"/>
        <v>19-4027 TC Estate Blue</v>
      </c>
      <c r="E1373" s="11" t="s">
        <v>632</v>
      </c>
      <c r="F1373" s="11">
        <v>35</v>
      </c>
      <c r="G1373" s="11">
        <v>54</v>
      </c>
      <c r="H1373" s="2426">
        <v>88</v>
      </c>
      <c r="I1373" s="2457"/>
      <c r="J1373" s="6634" t="s">
        <v>10565</v>
      </c>
    </row>
    <row r="1374" spans="1:10" ht="35.450000000000003" customHeight="1">
      <c r="A1374" s="11" t="s">
        <v>5876</v>
      </c>
      <c r="B1374" s="11" t="s">
        <v>762</v>
      </c>
      <c r="C1374" s="11" t="s">
        <v>3145</v>
      </c>
      <c r="D1374" s="11" t="str">
        <f t="shared" si="21"/>
        <v>17-4015 TC Infinity</v>
      </c>
      <c r="E1374" s="11" t="s">
        <v>632</v>
      </c>
      <c r="F1374" s="11">
        <v>110</v>
      </c>
      <c r="G1374" s="11">
        <v>126</v>
      </c>
      <c r="H1374" s="2426">
        <v>153</v>
      </c>
      <c r="I1374" s="3923"/>
      <c r="J1374" s="6635" t="s">
        <v>11903</v>
      </c>
    </row>
    <row r="1375" spans="1:10" ht="35.450000000000003" customHeight="1">
      <c r="A1375" s="11" t="s">
        <v>6350</v>
      </c>
      <c r="B1375" s="11" t="s">
        <v>760</v>
      </c>
      <c r="C1375" s="11" t="s">
        <v>3146</v>
      </c>
      <c r="D1375" s="11" t="str">
        <f t="shared" si="21"/>
        <v>18-3921 TC Bijou Blue</v>
      </c>
      <c r="E1375" s="11" t="s">
        <v>632</v>
      </c>
      <c r="F1375" s="11">
        <v>78</v>
      </c>
      <c r="G1375" s="11">
        <v>94</v>
      </c>
      <c r="H1375" s="2426">
        <v>127</v>
      </c>
      <c r="I1375" s="4173"/>
      <c r="J1375" s="6636" t="s">
        <v>11904</v>
      </c>
    </row>
    <row r="1376" spans="1:10" ht="35.450000000000003" customHeight="1">
      <c r="A1376" s="11" t="s">
        <v>6349</v>
      </c>
      <c r="B1376" s="11" t="s">
        <v>761</v>
      </c>
      <c r="C1376" s="11" t="s">
        <v>3147</v>
      </c>
      <c r="D1376" s="11" t="str">
        <f t="shared" si="21"/>
        <v>18-3920 TC Coastal Fjord</v>
      </c>
      <c r="E1376" s="11" t="s">
        <v>632</v>
      </c>
      <c r="F1376" s="11">
        <v>80</v>
      </c>
      <c r="G1376" s="11">
        <v>93</v>
      </c>
      <c r="H1376" s="2426">
        <v>126</v>
      </c>
      <c r="I1376" s="4156"/>
      <c r="J1376" s="6637" t="s">
        <v>11905</v>
      </c>
    </row>
    <row r="1377" spans="1:10" ht="35.450000000000003" customHeight="1">
      <c r="A1377" s="11" t="s">
        <v>6847</v>
      </c>
      <c r="B1377" s="11" t="s">
        <v>759</v>
      </c>
      <c r="C1377" s="11" t="s">
        <v>3148</v>
      </c>
      <c r="D1377" s="11" t="str">
        <f t="shared" si="21"/>
        <v>19-4030 TC True Navy</v>
      </c>
      <c r="E1377" s="11" t="s">
        <v>632</v>
      </c>
      <c r="F1377" s="11">
        <v>63</v>
      </c>
      <c r="G1377" s="11">
        <v>82</v>
      </c>
      <c r="H1377" s="2426">
        <v>119</v>
      </c>
      <c r="I1377" s="4267"/>
      <c r="J1377" s="6638" t="s">
        <v>11906</v>
      </c>
    </row>
    <row r="1378" spans="1:10" ht="35.450000000000003" customHeight="1">
      <c r="A1378" s="11" t="s">
        <v>6842</v>
      </c>
      <c r="B1378" s="11" t="s">
        <v>8585</v>
      </c>
      <c r="C1378" s="11" t="s">
        <v>3149</v>
      </c>
      <c r="D1378" s="11" t="str">
        <f t="shared" si="21"/>
        <v>19-4026 TC Ensign Blue</v>
      </c>
      <c r="E1378" s="11" t="s">
        <v>632</v>
      </c>
      <c r="F1378" s="11">
        <v>56</v>
      </c>
      <c r="G1378" s="11">
        <v>76</v>
      </c>
      <c r="H1378" s="2426">
        <v>103</v>
      </c>
      <c r="I1378" s="4309"/>
      <c r="J1378" s="6639" t="s">
        <v>11907</v>
      </c>
    </row>
    <row r="1379" spans="1:10" ht="35.450000000000003" customHeight="1">
      <c r="A1379" s="11" t="s">
        <v>6867</v>
      </c>
      <c r="B1379" s="11" t="s">
        <v>758</v>
      </c>
      <c r="C1379" s="11" t="s">
        <v>3150</v>
      </c>
      <c r="D1379" s="11" t="str">
        <f t="shared" si="21"/>
        <v>19-4118 TC Dark Denim</v>
      </c>
      <c r="E1379" s="11" t="s">
        <v>632</v>
      </c>
      <c r="F1379" s="11">
        <v>53</v>
      </c>
      <c r="G1379" s="11">
        <v>70</v>
      </c>
      <c r="H1379" s="2426">
        <v>94</v>
      </c>
      <c r="I1379" s="4328"/>
      <c r="J1379" s="6640" t="s">
        <v>11908</v>
      </c>
    </row>
    <row r="1380" spans="1:10" ht="35.450000000000003" customHeight="1">
      <c r="A1380" s="11" t="s">
        <v>7095</v>
      </c>
      <c r="B1380" s="11" t="s">
        <v>9571</v>
      </c>
      <c r="C1380" s="11" t="s">
        <v>3151</v>
      </c>
      <c r="D1380" s="11" t="str">
        <f t="shared" si="21"/>
        <v>19-4121 TC Blue Wing Teal</v>
      </c>
      <c r="E1380" s="11" t="s">
        <v>632</v>
      </c>
      <c r="F1380" s="11">
        <v>44</v>
      </c>
      <c r="G1380" s="11">
        <v>64</v>
      </c>
      <c r="H1380" s="2426">
        <v>83</v>
      </c>
      <c r="I1380" s="4366"/>
      <c r="J1380" s="6641" t="s">
        <v>11909</v>
      </c>
    </row>
    <row r="1381" spans="1:10" ht="35.450000000000003" customHeight="1">
      <c r="A1381" s="11" t="s">
        <v>6845</v>
      </c>
      <c r="B1381" s="11" t="s">
        <v>8588</v>
      </c>
      <c r="C1381" s="11" t="s">
        <v>3152</v>
      </c>
      <c r="D1381" s="11" t="str">
        <f t="shared" si="21"/>
        <v>19-4028 TC Insignia Blue</v>
      </c>
      <c r="E1381" s="11" t="s">
        <v>632</v>
      </c>
      <c r="F1381" s="11">
        <v>47</v>
      </c>
      <c r="G1381" s="11">
        <v>62</v>
      </c>
      <c r="H1381" s="2426">
        <v>85</v>
      </c>
      <c r="I1381" s="4355"/>
      <c r="J1381" s="6642" t="s">
        <v>11910</v>
      </c>
    </row>
    <row r="1382" spans="1:10" ht="35.450000000000003" customHeight="1">
      <c r="A1382" s="11" t="s">
        <v>5040</v>
      </c>
      <c r="B1382" s="11" t="s">
        <v>757</v>
      </c>
      <c r="C1382" s="11" t="s">
        <v>3153</v>
      </c>
      <c r="D1382" s="11" t="str">
        <f t="shared" si="21"/>
        <v>15-4319 TC Air Blue</v>
      </c>
      <c r="E1382" s="11" t="s">
        <v>632</v>
      </c>
      <c r="F1382" s="11">
        <v>119</v>
      </c>
      <c r="G1382" s="11">
        <v>172</v>
      </c>
      <c r="H1382" s="2426">
        <v>199</v>
      </c>
      <c r="I1382" s="3847"/>
      <c r="J1382" s="6643" t="s">
        <v>11911</v>
      </c>
    </row>
    <row r="1383" spans="1:10" ht="35.450000000000003" customHeight="1">
      <c r="A1383" s="11" t="s">
        <v>5446</v>
      </c>
      <c r="B1383" s="11" t="s">
        <v>755</v>
      </c>
      <c r="C1383" s="11" t="s">
        <v>3154</v>
      </c>
      <c r="D1383" s="11" t="str">
        <f t="shared" si="21"/>
        <v>16-4127 TC Heritage Blue</v>
      </c>
      <c r="E1383" s="11" t="s">
        <v>632</v>
      </c>
      <c r="F1383" s="11">
        <v>93</v>
      </c>
      <c r="G1383" s="11">
        <v>150</v>
      </c>
      <c r="H1383" s="2426">
        <v>188</v>
      </c>
      <c r="I1383" s="4061"/>
      <c r="J1383" s="6644" t="s">
        <v>11912</v>
      </c>
    </row>
    <row r="1384" spans="1:10" ht="35.450000000000003" customHeight="1">
      <c r="A1384" s="11" t="s">
        <v>5042</v>
      </c>
      <c r="B1384" s="11" t="s">
        <v>756</v>
      </c>
      <c r="C1384" s="11" t="s">
        <v>3155</v>
      </c>
      <c r="D1384" s="11" t="str">
        <f t="shared" si="21"/>
        <v>15-4323 TC Ethereal Blue</v>
      </c>
      <c r="E1384" s="11" t="s">
        <v>632</v>
      </c>
      <c r="F1384" s="11">
        <v>92</v>
      </c>
      <c r="G1384" s="11">
        <v>166</v>
      </c>
      <c r="H1384" s="2426">
        <v>206</v>
      </c>
      <c r="I1384" s="4065"/>
      <c r="J1384" s="6645" t="s">
        <v>11913</v>
      </c>
    </row>
    <row r="1385" spans="1:10" ht="35.450000000000003" customHeight="1">
      <c r="A1385" s="11" t="s">
        <v>5448</v>
      </c>
      <c r="B1385" s="11" t="s">
        <v>8593</v>
      </c>
      <c r="C1385" s="11" t="s">
        <v>3156</v>
      </c>
      <c r="D1385" s="11" t="str">
        <f t="shared" si="21"/>
        <v>16-4134 TC Bonnie Blue</v>
      </c>
      <c r="E1385" s="11" t="s">
        <v>632</v>
      </c>
      <c r="F1385" s="11">
        <v>83</v>
      </c>
      <c r="G1385" s="11">
        <v>156</v>
      </c>
      <c r="H1385" s="2426">
        <v>204</v>
      </c>
      <c r="I1385" s="4139"/>
      <c r="J1385" s="6646" t="s">
        <v>11914</v>
      </c>
    </row>
    <row r="1386" spans="1:10" ht="35.450000000000003" customHeight="1">
      <c r="A1386" s="11" t="s">
        <v>5895</v>
      </c>
      <c r="B1386" s="11" t="s">
        <v>754</v>
      </c>
      <c r="C1386" s="11" t="s">
        <v>3157</v>
      </c>
      <c r="D1386" s="11" t="str">
        <f t="shared" si="21"/>
        <v>17-4131 TC Cendre Blue</v>
      </c>
      <c r="E1386" s="11" t="s">
        <v>632</v>
      </c>
      <c r="F1386" s="11">
        <v>62</v>
      </c>
      <c r="G1386" s="11">
        <v>127</v>
      </c>
      <c r="H1386" s="2426">
        <v>165</v>
      </c>
      <c r="I1386" s="4270"/>
      <c r="J1386" s="6647" t="s">
        <v>11915</v>
      </c>
    </row>
    <row r="1387" spans="1:10" ht="35.450000000000003" customHeight="1">
      <c r="A1387" s="11" t="s">
        <v>6388</v>
      </c>
      <c r="B1387" s="11" t="s">
        <v>753</v>
      </c>
      <c r="C1387" s="11" t="s">
        <v>3158</v>
      </c>
      <c r="D1387" s="11" t="str">
        <f t="shared" si="21"/>
        <v>18-4036 TC Parisian Blue</v>
      </c>
      <c r="E1387" s="11" t="s">
        <v>632</v>
      </c>
      <c r="F1387" s="11">
        <v>79</v>
      </c>
      <c r="G1387" s="11">
        <v>124</v>
      </c>
      <c r="H1387" s="2426">
        <v>164</v>
      </c>
      <c r="I1387" s="4164"/>
      <c r="J1387" s="6648" t="s">
        <v>11916</v>
      </c>
    </row>
    <row r="1388" spans="1:10" ht="35.450000000000003" customHeight="1">
      <c r="A1388" s="11" t="s">
        <v>7096</v>
      </c>
      <c r="B1388" s="11" t="s">
        <v>9553</v>
      </c>
      <c r="C1388" s="11" t="s">
        <v>3159</v>
      </c>
      <c r="D1388" s="11" t="str">
        <f t="shared" si="21"/>
        <v>18-4034 TC Vallarta Blue</v>
      </c>
      <c r="E1388" s="11" t="s">
        <v>632</v>
      </c>
      <c r="F1388" s="11">
        <v>48</v>
      </c>
      <c r="G1388" s="11">
        <v>101</v>
      </c>
      <c r="H1388" s="2426">
        <v>142</v>
      </c>
      <c r="I1388" s="4352"/>
      <c r="J1388" s="6649" t="s">
        <v>11917</v>
      </c>
    </row>
    <row r="1389" spans="1:10" ht="35.450000000000003" customHeight="1">
      <c r="A1389" s="11" t="s">
        <v>6417</v>
      </c>
      <c r="B1389" s="11" t="s">
        <v>752</v>
      </c>
      <c r="C1389" s="11" t="s">
        <v>3160</v>
      </c>
      <c r="D1389" s="11" t="str">
        <f t="shared" si="21"/>
        <v>18-4232 TC Faience</v>
      </c>
      <c r="E1389" s="11" t="s">
        <v>632</v>
      </c>
      <c r="F1389" s="11">
        <v>42</v>
      </c>
      <c r="G1389" s="11">
        <v>106</v>
      </c>
      <c r="H1389" s="2426">
        <v>139</v>
      </c>
      <c r="I1389" s="4375"/>
      <c r="J1389" s="6650" t="s">
        <v>11918</v>
      </c>
    </row>
    <row r="1390" spans="1:10" ht="35.450000000000003" customHeight="1">
      <c r="A1390" s="11" t="s">
        <v>5029</v>
      </c>
      <c r="B1390" s="11" t="s">
        <v>8598</v>
      </c>
      <c r="C1390" s="11" t="s">
        <v>3161</v>
      </c>
      <c r="D1390" s="11" t="str">
        <f t="shared" si="21"/>
        <v>15-4225 TC Alaskan Blue</v>
      </c>
      <c r="E1390" s="11" t="s">
        <v>632</v>
      </c>
      <c r="F1390" s="11">
        <v>109</v>
      </c>
      <c r="G1390" s="11">
        <v>169</v>
      </c>
      <c r="H1390" s="2426">
        <v>210</v>
      </c>
      <c r="I1390" s="3932"/>
      <c r="J1390" s="6651" t="s">
        <v>11919</v>
      </c>
    </row>
    <row r="1391" spans="1:10" ht="35.450000000000003" customHeight="1">
      <c r="A1391" s="11" t="s">
        <v>5447</v>
      </c>
      <c r="B1391" s="11" t="s">
        <v>751</v>
      </c>
      <c r="C1391" s="11" t="s">
        <v>3162</v>
      </c>
      <c r="D1391" s="11" t="str">
        <f t="shared" si="21"/>
        <v>16-4132 TC Little Boy Blue</v>
      </c>
      <c r="E1391" s="11" t="s">
        <v>632</v>
      </c>
      <c r="F1391" s="11">
        <v>110</v>
      </c>
      <c r="G1391" s="11">
        <v>162</v>
      </c>
      <c r="H1391" s="2426">
        <v>213</v>
      </c>
      <c r="I1391" s="3920"/>
      <c r="J1391" s="6652" t="s">
        <v>11920</v>
      </c>
    </row>
    <row r="1392" spans="1:10" ht="35.450000000000003" customHeight="1">
      <c r="A1392" s="11" t="s">
        <v>5896</v>
      </c>
      <c r="B1392" s="11" t="s">
        <v>749</v>
      </c>
      <c r="C1392" s="11" t="s">
        <v>3163</v>
      </c>
      <c r="D1392" s="11" t="str">
        <f t="shared" si="21"/>
        <v>17-4139 TC Azure Blue</v>
      </c>
      <c r="E1392" s="11" t="s">
        <v>632</v>
      </c>
      <c r="F1392" s="11">
        <v>77</v>
      </c>
      <c r="G1392" s="11">
        <v>145</v>
      </c>
      <c r="H1392" s="2426">
        <v>198</v>
      </c>
      <c r="I1392" s="4181"/>
      <c r="J1392" s="6653" t="s">
        <v>11921</v>
      </c>
    </row>
    <row r="1393" spans="1:10" ht="35.450000000000003" customHeight="1">
      <c r="A1393" s="11" t="s">
        <v>5885</v>
      </c>
      <c r="B1393" s="11" t="s">
        <v>750</v>
      </c>
      <c r="C1393" s="11" t="s">
        <v>3164</v>
      </c>
      <c r="D1393" s="11" t="str">
        <f t="shared" si="21"/>
        <v>17-4027 TC Riviera</v>
      </c>
      <c r="E1393" s="11" t="s">
        <v>632</v>
      </c>
      <c r="F1393" s="11">
        <v>88</v>
      </c>
      <c r="G1393" s="11">
        <v>121</v>
      </c>
      <c r="H1393" s="2426">
        <v>162</v>
      </c>
      <c r="I1393" s="4103"/>
      <c r="J1393" s="6654" t="s">
        <v>11922</v>
      </c>
    </row>
    <row r="1394" spans="1:10" ht="35.450000000000003" customHeight="1">
      <c r="A1394" s="11" t="s">
        <v>6384</v>
      </c>
      <c r="B1394" s="11" t="s">
        <v>748</v>
      </c>
      <c r="C1394" s="11" t="s">
        <v>3165</v>
      </c>
      <c r="D1394" s="11" t="str">
        <f t="shared" si="21"/>
        <v>18-4029 TC Federal Blue</v>
      </c>
      <c r="E1394" s="11" t="s">
        <v>632</v>
      </c>
      <c r="F1394" s="11">
        <v>67</v>
      </c>
      <c r="G1394" s="11">
        <v>98</v>
      </c>
      <c r="H1394" s="2426">
        <v>139</v>
      </c>
      <c r="I1394" s="4243"/>
      <c r="J1394" s="6655" t="s">
        <v>11923</v>
      </c>
    </row>
    <row r="1395" spans="1:10" ht="35.450000000000003" customHeight="1">
      <c r="A1395" s="11" t="s">
        <v>6390</v>
      </c>
      <c r="B1395" s="11" t="s">
        <v>694</v>
      </c>
      <c r="C1395" s="11" t="s">
        <v>3166</v>
      </c>
      <c r="D1395" s="11" t="str">
        <f t="shared" si="21"/>
        <v>18-4041 TC Star Sapphire</v>
      </c>
      <c r="E1395" s="11" t="s">
        <v>632</v>
      </c>
      <c r="F1395" s="11">
        <v>56</v>
      </c>
      <c r="G1395" s="11">
        <v>97</v>
      </c>
      <c r="H1395" s="2426">
        <v>146</v>
      </c>
      <c r="I1395" s="4306"/>
      <c r="J1395" s="6656" t="s">
        <v>11924</v>
      </c>
    </row>
    <row r="1396" spans="1:10" ht="35.450000000000003" customHeight="1">
      <c r="A1396" s="11" t="s">
        <v>6850</v>
      </c>
      <c r="B1396" s="11" t="s">
        <v>667</v>
      </c>
      <c r="C1396" s="11" t="s">
        <v>3167</v>
      </c>
      <c r="D1396" s="11" t="str">
        <f t="shared" si="21"/>
        <v>19-4037 TC Bright Cobalt</v>
      </c>
      <c r="E1396" s="11" t="s">
        <v>632</v>
      </c>
      <c r="F1396" s="11">
        <v>56</v>
      </c>
      <c r="G1396" s="11">
        <v>93</v>
      </c>
      <c r="H1396" s="2426">
        <v>141</v>
      </c>
      <c r="I1396" s="4307"/>
      <c r="J1396" s="6657" t="s">
        <v>10567</v>
      </c>
    </row>
    <row r="1397" spans="1:10" ht="35.450000000000003" customHeight="1">
      <c r="A1397" s="11" t="s">
        <v>5444</v>
      </c>
      <c r="B1397" s="11" t="s">
        <v>747</v>
      </c>
      <c r="C1397" s="11" t="s">
        <v>3168</v>
      </c>
      <c r="D1397" s="11" t="str">
        <f t="shared" si="21"/>
        <v>16-4120 TC Dusk Blue</v>
      </c>
      <c r="E1397" s="11" t="s">
        <v>632</v>
      </c>
      <c r="F1397" s="11">
        <v>123</v>
      </c>
      <c r="G1397" s="11">
        <v>160</v>
      </c>
      <c r="H1397" s="2426">
        <v>192</v>
      </c>
      <c r="I1397" s="2454"/>
      <c r="J1397" s="6658" t="s">
        <v>10561</v>
      </c>
    </row>
    <row r="1398" spans="1:10" ht="35.450000000000003" customHeight="1">
      <c r="A1398" s="11" t="s">
        <v>6389</v>
      </c>
      <c r="B1398" s="11" t="s">
        <v>746</v>
      </c>
      <c r="C1398" s="11" t="s">
        <v>3169</v>
      </c>
      <c r="D1398" s="11" t="str">
        <f t="shared" si="21"/>
        <v>18-4039 TC Regatta</v>
      </c>
      <c r="E1398" s="11" t="s">
        <v>632</v>
      </c>
      <c r="F1398" s="11">
        <v>72</v>
      </c>
      <c r="G1398" s="11">
        <v>122</v>
      </c>
      <c r="H1398" s="2426">
        <v>183</v>
      </c>
      <c r="I1398" s="4212"/>
      <c r="J1398" s="6659" t="s">
        <v>11925</v>
      </c>
    </row>
    <row r="1399" spans="1:10" ht="35.450000000000003" customHeight="1">
      <c r="A1399" s="11" t="s">
        <v>6392</v>
      </c>
      <c r="B1399" s="11" t="s">
        <v>745</v>
      </c>
      <c r="C1399" s="11" t="s">
        <v>3170</v>
      </c>
      <c r="D1399" s="11" t="str">
        <f t="shared" si="21"/>
        <v>18-4043 TC Palace Blue</v>
      </c>
      <c r="E1399" s="11" t="s">
        <v>632</v>
      </c>
      <c r="F1399" s="11">
        <v>52</v>
      </c>
      <c r="G1399" s="11">
        <v>108</v>
      </c>
      <c r="H1399" s="2426">
        <v>176</v>
      </c>
      <c r="I1399" s="4331"/>
      <c r="J1399" s="6660" t="s">
        <v>11926</v>
      </c>
    </row>
    <row r="1400" spans="1:10" ht="35.450000000000003" customHeight="1">
      <c r="A1400" s="11" t="s">
        <v>6395</v>
      </c>
      <c r="B1400" s="11" t="s">
        <v>8609</v>
      </c>
      <c r="C1400" s="11" t="s">
        <v>3171</v>
      </c>
      <c r="D1400" s="11" t="str">
        <f t="shared" si="21"/>
        <v>18-4051 TC Strong Blue</v>
      </c>
      <c r="E1400" s="11" t="s">
        <v>632</v>
      </c>
      <c r="F1400" s="11">
        <v>31</v>
      </c>
      <c r="G1400" s="11">
        <v>93</v>
      </c>
      <c r="H1400" s="2426">
        <v>160</v>
      </c>
      <c r="I1400" s="4413"/>
      <c r="J1400" s="6661" t="s">
        <v>11927</v>
      </c>
    </row>
    <row r="1401" spans="1:10" ht="35.450000000000003" customHeight="1">
      <c r="A1401" s="11" t="s">
        <v>6858</v>
      </c>
      <c r="B1401" s="11" t="s">
        <v>744</v>
      </c>
      <c r="C1401" s="11" t="s">
        <v>3172</v>
      </c>
      <c r="D1401" s="11" t="str">
        <f t="shared" si="21"/>
        <v>19-4053 TC Turkish Sea</v>
      </c>
      <c r="E1401" s="11" t="s">
        <v>632</v>
      </c>
      <c r="F1401" s="11">
        <v>25</v>
      </c>
      <c r="G1401" s="11">
        <v>81</v>
      </c>
      <c r="H1401" s="2426">
        <v>144</v>
      </c>
      <c r="I1401" s="4421"/>
      <c r="J1401" s="6662" t="s">
        <v>11928</v>
      </c>
    </row>
    <row r="1402" spans="1:10" ht="35.450000000000003" customHeight="1">
      <c r="A1402" s="11" t="s">
        <v>6859</v>
      </c>
      <c r="B1402" s="11" t="s">
        <v>84</v>
      </c>
      <c r="C1402" s="11" t="s">
        <v>3173</v>
      </c>
      <c r="D1402" s="11" t="str">
        <f t="shared" si="21"/>
        <v>19-4056 TC Olympian Blue</v>
      </c>
      <c r="E1402" s="11" t="s">
        <v>632</v>
      </c>
      <c r="F1402" s="11">
        <v>26</v>
      </c>
      <c r="G1402" s="11">
        <v>76</v>
      </c>
      <c r="H1402" s="2426">
        <v>139</v>
      </c>
      <c r="I1402" s="4420"/>
      <c r="J1402" s="6663" t="s">
        <v>11929</v>
      </c>
    </row>
    <row r="1403" spans="1:10" ht="35.450000000000003" customHeight="1">
      <c r="A1403" s="11" t="s">
        <v>6857</v>
      </c>
      <c r="B1403" s="11" t="s">
        <v>717</v>
      </c>
      <c r="C1403" s="11" t="s">
        <v>3174</v>
      </c>
      <c r="D1403" s="11" t="str">
        <f t="shared" si="21"/>
        <v>19-4052 TC Classic Blue</v>
      </c>
      <c r="E1403" s="11" t="s">
        <v>632</v>
      </c>
      <c r="F1403" s="11">
        <v>15</v>
      </c>
      <c r="G1403" s="11">
        <v>76</v>
      </c>
      <c r="H1403" s="2426">
        <v>129</v>
      </c>
      <c r="I1403" s="4436"/>
      <c r="J1403" s="6664" t="s">
        <v>10562</v>
      </c>
    </row>
    <row r="1404" spans="1:10" ht="35.450000000000003" customHeight="1">
      <c r="A1404" s="11" t="s">
        <v>5888</v>
      </c>
      <c r="B1404" s="11" t="s">
        <v>5890</v>
      </c>
      <c r="C1404" s="11" t="s">
        <v>3175</v>
      </c>
      <c r="D1404" s="11" t="str">
        <f t="shared" si="21"/>
        <v>17-4041 TC Marina</v>
      </c>
      <c r="E1404" s="11" t="s">
        <v>632</v>
      </c>
      <c r="F1404" s="11">
        <v>79</v>
      </c>
      <c r="G1404" s="11">
        <v>132</v>
      </c>
      <c r="H1404" s="2426">
        <v>196</v>
      </c>
      <c r="I1404" s="2525"/>
      <c r="J1404" s="6665" t="s">
        <v>10645</v>
      </c>
    </row>
    <row r="1405" spans="1:10" ht="35.450000000000003" customHeight="1">
      <c r="A1405" s="11" t="s">
        <v>6400</v>
      </c>
      <c r="B1405" s="11" t="s">
        <v>6401</v>
      </c>
      <c r="C1405" s="11" t="s">
        <v>3176</v>
      </c>
      <c r="D1405" s="11" t="str">
        <f t="shared" si="21"/>
        <v>18-4141 TC Campanula</v>
      </c>
      <c r="E1405" s="11" t="s">
        <v>632</v>
      </c>
      <c r="F1405" s="11">
        <v>50</v>
      </c>
      <c r="G1405" s="11">
        <v>114</v>
      </c>
      <c r="H1405" s="2426">
        <v>175</v>
      </c>
      <c r="I1405" s="4341"/>
      <c r="J1405" s="6666" t="s">
        <v>11930</v>
      </c>
    </row>
    <row r="1406" spans="1:10" ht="35.450000000000003" customHeight="1">
      <c r="A1406" s="11" t="s">
        <v>6393</v>
      </c>
      <c r="B1406" s="11" t="s">
        <v>6394</v>
      </c>
      <c r="C1406" s="11" t="s">
        <v>3177</v>
      </c>
      <c r="D1406" s="11" t="str">
        <f t="shared" si="21"/>
        <v>18-4045 TC Daphne</v>
      </c>
      <c r="E1406" s="11" t="s">
        <v>632</v>
      </c>
      <c r="F1406" s="11">
        <v>15</v>
      </c>
      <c r="G1406" s="11">
        <v>95</v>
      </c>
      <c r="H1406" s="2426">
        <v>154</v>
      </c>
      <c r="I1406" s="4434"/>
      <c r="J1406" s="6667" t="s">
        <v>11931</v>
      </c>
    </row>
    <row r="1407" spans="1:10" ht="35.450000000000003" customHeight="1">
      <c r="A1407" s="11" t="s">
        <v>6402</v>
      </c>
      <c r="B1407" s="11" t="s">
        <v>6403</v>
      </c>
      <c r="C1407" s="11" t="s">
        <v>3178</v>
      </c>
      <c r="D1407" s="11" t="str">
        <f t="shared" si="21"/>
        <v>18-4148 TC Victoria Blue</v>
      </c>
      <c r="E1407" s="11" t="s">
        <v>632</v>
      </c>
      <c r="F1407" s="11">
        <v>8</v>
      </c>
      <c r="G1407" s="11">
        <v>88</v>
      </c>
      <c r="H1407" s="2426">
        <v>157</v>
      </c>
      <c r="I1407" s="4441"/>
      <c r="J1407" s="6668" t="s">
        <v>11932</v>
      </c>
    </row>
    <row r="1408" spans="1:10" ht="35.450000000000003" customHeight="1">
      <c r="A1408" s="11" t="s">
        <v>6853</v>
      </c>
      <c r="B1408" s="11" t="s">
        <v>8618</v>
      </c>
      <c r="C1408" s="11" t="s">
        <v>3179</v>
      </c>
      <c r="D1408" s="11" t="str">
        <f t="shared" si="21"/>
        <v>19-4049 TC Snorkel Blue</v>
      </c>
      <c r="E1408" s="11" t="s">
        <v>632</v>
      </c>
      <c r="F1408" s="11">
        <v>3</v>
      </c>
      <c r="G1408" s="11">
        <v>79</v>
      </c>
      <c r="H1408" s="2426">
        <v>132</v>
      </c>
      <c r="I1408" s="4443"/>
      <c r="J1408" s="6669" t="s">
        <v>10482</v>
      </c>
    </row>
    <row r="1409" spans="1:10" ht="35.450000000000003" customHeight="1">
      <c r="A1409" s="11" t="s">
        <v>6855</v>
      </c>
      <c r="B1409" s="11" t="s">
        <v>666</v>
      </c>
      <c r="C1409" s="11" t="s">
        <v>3180</v>
      </c>
      <c r="D1409" s="11" t="str">
        <f t="shared" si="21"/>
        <v>19-4050 TC Nautical Blue</v>
      </c>
      <c r="E1409" s="11" t="s">
        <v>632</v>
      </c>
      <c r="F1409" s="11">
        <v>26</v>
      </c>
      <c r="G1409" s="11">
        <v>80</v>
      </c>
      <c r="H1409" s="2426">
        <v>145</v>
      </c>
      <c r="I1409" s="4419"/>
      <c r="J1409" s="6670" t="s">
        <v>11933</v>
      </c>
    </row>
    <row r="1410" spans="1:10" ht="35.450000000000003" customHeight="1">
      <c r="A1410" s="11" t="s">
        <v>6872</v>
      </c>
      <c r="B1410" s="11" t="s">
        <v>6873</v>
      </c>
      <c r="C1410" s="11" t="s">
        <v>3181</v>
      </c>
      <c r="D1410" s="11" t="str">
        <f t="shared" ref="D1410:D1473" si="22">A1410 &amp; " " &amp; B1410</f>
        <v>19-4150 TC Princess Blue</v>
      </c>
      <c r="E1410" s="11" t="s">
        <v>632</v>
      </c>
      <c r="F1410" s="11">
        <v>0</v>
      </c>
      <c r="G1410" s="11">
        <v>83</v>
      </c>
      <c r="H1410" s="2426">
        <v>156</v>
      </c>
      <c r="I1410" s="4525"/>
      <c r="J1410" s="6671" t="s">
        <v>11934</v>
      </c>
    </row>
    <row r="1411" spans="1:10" ht="35.450000000000003" customHeight="1">
      <c r="A1411" s="11" t="s">
        <v>6365</v>
      </c>
      <c r="B1411" s="11" t="s">
        <v>40</v>
      </c>
      <c r="C1411" s="11" t="s">
        <v>3182</v>
      </c>
      <c r="D1411" s="11" t="str">
        <f t="shared" si="22"/>
        <v>18-3949 TC Dazzling Blue</v>
      </c>
      <c r="E1411" s="11" t="s">
        <v>632</v>
      </c>
      <c r="F1411" s="11">
        <v>56</v>
      </c>
      <c r="G1411" s="11">
        <v>80</v>
      </c>
      <c r="H1411" s="2426">
        <v>160</v>
      </c>
      <c r="I1411" s="4308"/>
      <c r="J1411" s="6672" t="s">
        <v>11935</v>
      </c>
    </row>
    <row r="1412" spans="1:10" ht="35.450000000000003" customHeight="1">
      <c r="A1412" s="11" t="s">
        <v>6361</v>
      </c>
      <c r="B1412" s="11" t="s">
        <v>8623</v>
      </c>
      <c r="C1412" s="11" t="s">
        <v>3183</v>
      </c>
      <c r="D1412" s="11" t="str">
        <f t="shared" si="22"/>
        <v>18-3945 TC Amparo Blue</v>
      </c>
      <c r="E1412" s="11" t="s">
        <v>632</v>
      </c>
      <c r="F1412" s="11">
        <v>73</v>
      </c>
      <c r="G1412" s="11">
        <v>96</v>
      </c>
      <c r="H1412" s="2426">
        <v>168</v>
      </c>
      <c r="I1412" s="4204"/>
      <c r="J1412" s="6673" t="s">
        <v>11936</v>
      </c>
    </row>
    <row r="1413" spans="1:10" ht="35.450000000000003" customHeight="1">
      <c r="A1413" s="11" t="s">
        <v>6817</v>
      </c>
      <c r="B1413" s="11" t="s">
        <v>8625</v>
      </c>
      <c r="C1413" s="11" t="s">
        <v>3184</v>
      </c>
      <c r="D1413" s="11" t="str">
        <f t="shared" si="22"/>
        <v>19-3950 TC Deep Ultramarine</v>
      </c>
      <c r="E1413" s="11" t="s">
        <v>632</v>
      </c>
      <c r="F1413" s="11">
        <v>56</v>
      </c>
      <c r="G1413" s="11">
        <v>72</v>
      </c>
      <c r="H1413" s="2426">
        <v>131</v>
      </c>
      <c r="I1413" s="4310"/>
      <c r="J1413" s="6674" t="s">
        <v>11937</v>
      </c>
    </row>
    <row r="1414" spans="1:10" ht="35.450000000000003" customHeight="1">
      <c r="A1414" s="11" t="s">
        <v>6820</v>
      </c>
      <c r="B1414" s="11" t="s">
        <v>6821</v>
      </c>
      <c r="C1414" s="11" t="s">
        <v>3185</v>
      </c>
      <c r="D1414" s="11" t="str">
        <f t="shared" si="22"/>
        <v>19-3952 TC Surf the Web</v>
      </c>
      <c r="E1414" s="11" t="s">
        <v>632</v>
      </c>
      <c r="F1414" s="11">
        <v>32</v>
      </c>
      <c r="G1414" s="11">
        <v>60</v>
      </c>
      <c r="H1414" s="2426">
        <v>127</v>
      </c>
      <c r="I1414" s="4409"/>
      <c r="J1414" s="6675" t="s">
        <v>11938</v>
      </c>
    </row>
    <row r="1415" spans="1:10" ht="35.450000000000003" customHeight="1">
      <c r="A1415" s="11" t="s">
        <v>6789</v>
      </c>
      <c r="B1415" s="11" t="s">
        <v>6790</v>
      </c>
      <c r="C1415" s="11" t="s">
        <v>3186</v>
      </c>
      <c r="D1415" s="11" t="str">
        <f t="shared" si="22"/>
        <v>19-3864 TC Mazarine Blue</v>
      </c>
      <c r="E1415" s="11" t="s">
        <v>632</v>
      </c>
      <c r="F1415" s="11">
        <v>39</v>
      </c>
      <c r="G1415" s="11">
        <v>60</v>
      </c>
      <c r="H1415" s="2426">
        <v>118</v>
      </c>
      <c r="I1415" s="4392"/>
      <c r="J1415" s="6676" t="s">
        <v>11939</v>
      </c>
    </row>
    <row r="1416" spans="1:10" ht="35.450000000000003" customHeight="1">
      <c r="A1416" s="11" t="s">
        <v>7097</v>
      </c>
      <c r="B1416" s="11" t="s">
        <v>9547</v>
      </c>
      <c r="C1416" s="11" t="s">
        <v>3187</v>
      </c>
      <c r="D1416" s="11" t="str">
        <f t="shared" si="22"/>
        <v>19-3953 TC Sodalite Blue</v>
      </c>
      <c r="E1416" s="11" t="s">
        <v>632</v>
      </c>
      <c r="F1416" s="11">
        <v>37</v>
      </c>
      <c r="G1416" s="11">
        <v>54</v>
      </c>
      <c r="H1416" s="2426">
        <v>104</v>
      </c>
      <c r="I1416" s="4402"/>
      <c r="J1416" s="6677" t="s">
        <v>11940</v>
      </c>
    </row>
    <row r="1417" spans="1:10" ht="35.450000000000003" customHeight="1">
      <c r="A1417" s="11" t="s">
        <v>6861</v>
      </c>
      <c r="B1417" s="11" t="s">
        <v>6862</v>
      </c>
      <c r="C1417" s="11" t="s">
        <v>3188</v>
      </c>
      <c r="D1417" s="11" t="str">
        <f t="shared" si="22"/>
        <v>19-4057 TC True Blue</v>
      </c>
      <c r="E1417" s="11" t="s">
        <v>632</v>
      </c>
      <c r="F1417" s="11">
        <v>30</v>
      </c>
      <c r="G1417" s="11">
        <v>68</v>
      </c>
      <c r="H1417" s="2426">
        <v>119</v>
      </c>
      <c r="I1417" s="4416"/>
      <c r="J1417" s="6678" t="s">
        <v>11941</v>
      </c>
    </row>
    <row r="1418" spans="1:10" ht="35.450000000000003" customHeight="1">
      <c r="A1418" s="11" t="s">
        <v>7098</v>
      </c>
      <c r="B1418" s="11" t="s">
        <v>9551</v>
      </c>
      <c r="C1418" s="11" t="s">
        <v>3189</v>
      </c>
      <c r="D1418" s="11" t="str">
        <f t="shared" si="22"/>
        <v>19-3964 TC Monaco Blue</v>
      </c>
      <c r="E1418" s="11" t="s">
        <v>632</v>
      </c>
      <c r="F1418" s="11">
        <v>39</v>
      </c>
      <c r="G1418" s="11">
        <v>67</v>
      </c>
      <c r="H1418" s="2426">
        <v>116</v>
      </c>
      <c r="I1418" s="4390"/>
      <c r="J1418" s="6679" t="s">
        <v>11942</v>
      </c>
    </row>
    <row r="1419" spans="1:10" ht="35.450000000000003" customHeight="1">
      <c r="A1419" s="11" t="s">
        <v>6812</v>
      </c>
      <c r="B1419" s="11" t="s">
        <v>6813</v>
      </c>
      <c r="C1419" s="11" t="s">
        <v>3190</v>
      </c>
      <c r="D1419" s="11" t="str">
        <f t="shared" si="22"/>
        <v>19-3938 TC Twilight Blue</v>
      </c>
      <c r="E1419" s="11" t="s">
        <v>632</v>
      </c>
      <c r="F1419" s="11">
        <v>49</v>
      </c>
      <c r="G1419" s="11">
        <v>61</v>
      </c>
      <c r="H1419" s="2426">
        <v>100</v>
      </c>
      <c r="I1419" s="4350"/>
      <c r="J1419" s="6680" t="s">
        <v>11943</v>
      </c>
    </row>
    <row r="1420" spans="1:10" ht="35.450000000000003" customHeight="1">
      <c r="A1420" s="11" t="s">
        <v>5011</v>
      </c>
      <c r="B1420" s="11" t="s">
        <v>8631</v>
      </c>
      <c r="C1420" s="11" t="s">
        <v>3191</v>
      </c>
      <c r="D1420" s="11" t="str">
        <f t="shared" si="22"/>
        <v>15-3915 TC Kentucky Blue</v>
      </c>
      <c r="E1420" s="11" t="s">
        <v>632</v>
      </c>
      <c r="F1420" s="11">
        <v>165</v>
      </c>
      <c r="G1420" s="11">
        <v>179</v>
      </c>
      <c r="H1420" s="2426">
        <v>204</v>
      </c>
      <c r="I1420" s="3444"/>
      <c r="J1420" s="6681" t="s">
        <v>11944</v>
      </c>
    </row>
    <row r="1421" spans="1:10" ht="35.450000000000003" customHeight="1">
      <c r="A1421" s="11" t="s">
        <v>7099</v>
      </c>
      <c r="B1421" s="11" t="s">
        <v>9541</v>
      </c>
      <c r="C1421" s="11" t="s">
        <v>3192</v>
      </c>
      <c r="D1421" s="11" t="str">
        <f t="shared" si="22"/>
        <v>15-4030 TC Chambray Blue</v>
      </c>
      <c r="E1421" s="11" t="s">
        <v>632</v>
      </c>
      <c r="F1421" s="11">
        <v>158</v>
      </c>
      <c r="G1421" s="11">
        <v>180</v>
      </c>
      <c r="H1421" s="2426">
        <v>211</v>
      </c>
      <c r="I1421" s="3529"/>
      <c r="J1421" s="6682" t="s">
        <v>11945</v>
      </c>
    </row>
    <row r="1422" spans="1:10" ht="35.450000000000003" customHeight="1">
      <c r="A1422" s="11" t="s">
        <v>5024</v>
      </c>
      <c r="B1422" s="11" t="s">
        <v>5025</v>
      </c>
      <c r="C1422" s="11" t="s">
        <v>3193</v>
      </c>
      <c r="D1422" s="11" t="str">
        <f t="shared" si="22"/>
        <v>15-4020 TC Cerulean</v>
      </c>
      <c r="E1422" s="11" t="s">
        <v>632</v>
      </c>
      <c r="F1422" s="11">
        <v>155</v>
      </c>
      <c r="G1422" s="11">
        <v>183</v>
      </c>
      <c r="H1422" s="2426">
        <v>212</v>
      </c>
      <c r="I1422" s="3551"/>
      <c r="J1422" s="6683" t="s">
        <v>11946</v>
      </c>
    </row>
    <row r="1423" spans="1:10" ht="35.450000000000003" customHeight="1">
      <c r="A1423" s="11" t="s">
        <v>4722</v>
      </c>
      <c r="B1423" s="11" t="s">
        <v>4724</v>
      </c>
      <c r="C1423" s="11" t="s">
        <v>3194</v>
      </c>
      <c r="D1423" s="11" t="str">
        <f t="shared" si="22"/>
        <v>14-4214 TC Powder Blue</v>
      </c>
      <c r="E1423" s="11" t="s">
        <v>632</v>
      </c>
      <c r="F1423" s="11">
        <v>150</v>
      </c>
      <c r="G1423" s="11">
        <v>179</v>
      </c>
      <c r="H1423" s="2426">
        <v>210</v>
      </c>
      <c r="I1423" s="3603"/>
      <c r="J1423" s="6684" t="s">
        <v>11947</v>
      </c>
    </row>
    <row r="1424" spans="1:10" ht="35.450000000000003" customHeight="1">
      <c r="A1424" s="11" t="s">
        <v>7100</v>
      </c>
      <c r="B1424" s="11" t="s">
        <v>9543</v>
      </c>
      <c r="C1424" s="11" t="s">
        <v>3195</v>
      </c>
      <c r="D1424" s="11" t="str">
        <f t="shared" si="22"/>
        <v>15-3932 TC Bel Air Blue</v>
      </c>
      <c r="E1424" s="11" t="s">
        <v>632</v>
      </c>
      <c r="F1424" s="11">
        <v>129</v>
      </c>
      <c r="G1424" s="11">
        <v>154</v>
      </c>
      <c r="H1424" s="2426">
        <v>193</v>
      </c>
      <c r="I1424" s="3770"/>
      <c r="J1424" s="6685" t="s">
        <v>11948</v>
      </c>
    </row>
    <row r="1425" spans="1:10" ht="35.450000000000003" customHeight="1">
      <c r="A1425" s="11" t="s">
        <v>5431</v>
      </c>
      <c r="B1425" s="11" t="s">
        <v>5432</v>
      </c>
      <c r="C1425" s="11" t="s">
        <v>3196</v>
      </c>
      <c r="D1425" s="11" t="str">
        <f t="shared" si="22"/>
        <v>16-4019 TC Forever Blue</v>
      </c>
      <c r="E1425" s="11" t="s">
        <v>632</v>
      </c>
      <c r="F1425" s="11">
        <v>137</v>
      </c>
      <c r="G1425" s="11">
        <v>155</v>
      </c>
      <c r="H1425" s="2426">
        <v>184</v>
      </c>
      <c r="I1425" s="3707"/>
      <c r="J1425" s="6686" t="s">
        <v>11949</v>
      </c>
    </row>
    <row r="1426" spans="1:10" ht="35.450000000000003" customHeight="1">
      <c r="A1426" s="11" t="s">
        <v>5857</v>
      </c>
      <c r="B1426" s="11" t="s">
        <v>5858</v>
      </c>
      <c r="C1426" s="11" t="s">
        <v>3197</v>
      </c>
      <c r="D1426" s="11" t="str">
        <f t="shared" si="22"/>
        <v>17-3915 TC Tempest</v>
      </c>
      <c r="E1426" s="11" t="s">
        <v>632</v>
      </c>
      <c r="F1426" s="11">
        <v>121</v>
      </c>
      <c r="G1426" s="11">
        <v>131</v>
      </c>
      <c r="H1426" s="2426">
        <v>155</v>
      </c>
      <c r="I1426" s="3839"/>
      <c r="J1426" s="6687" t="s">
        <v>11950</v>
      </c>
    </row>
    <row r="1427" spans="1:10" ht="35.450000000000003" customHeight="1">
      <c r="A1427" s="11" t="s">
        <v>7101</v>
      </c>
      <c r="B1427" s="11" t="s">
        <v>9513</v>
      </c>
      <c r="C1427" s="11" t="s">
        <v>3198</v>
      </c>
      <c r="D1427" s="11" t="str">
        <f t="shared" si="22"/>
        <v>17-3933 TC Silver Bullet</v>
      </c>
      <c r="E1427" s="11" t="s">
        <v>632</v>
      </c>
      <c r="F1427" s="11">
        <v>129</v>
      </c>
      <c r="G1427" s="11">
        <v>131</v>
      </c>
      <c r="H1427" s="2426">
        <v>154</v>
      </c>
      <c r="I1427" s="3774"/>
      <c r="J1427" s="6688" t="s">
        <v>11951</v>
      </c>
    </row>
    <row r="1428" spans="1:10" ht="35.450000000000003" customHeight="1">
      <c r="A1428" s="11" t="s">
        <v>5860</v>
      </c>
      <c r="B1428" s="11" t="s">
        <v>8637</v>
      </c>
      <c r="C1428" s="11" t="s">
        <v>3199</v>
      </c>
      <c r="D1428" s="11" t="str">
        <f t="shared" si="22"/>
        <v>17-3918 TC Country Blue</v>
      </c>
      <c r="E1428" s="11" t="s">
        <v>632</v>
      </c>
      <c r="F1428" s="11">
        <v>113</v>
      </c>
      <c r="G1428" s="11">
        <v>127</v>
      </c>
      <c r="H1428" s="2426">
        <v>155</v>
      </c>
      <c r="I1428" s="3900"/>
      <c r="J1428" s="6689" t="s">
        <v>11952</v>
      </c>
    </row>
    <row r="1429" spans="1:10" ht="35.450000000000003" customHeight="1">
      <c r="A1429" s="11" t="s">
        <v>5864</v>
      </c>
      <c r="B1429" s="11" t="s">
        <v>8639</v>
      </c>
      <c r="C1429" s="11" t="s">
        <v>3200</v>
      </c>
      <c r="D1429" s="11" t="str">
        <f t="shared" si="22"/>
        <v>17-3920 TC English Manor</v>
      </c>
      <c r="E1429" s="11" t="s">
        <v>632</v>
      </c>
      <c r="F1429" s="11">
        <v>113</v>
      </c>
      <c r="G1429" s="11">
        <v>129</v>
      </c>
      <c r="H1429" s="2426">
        <v>164</v>
      </c>
      <c r="I1429" s="3899"/>
      <c r="J1429" s="6690" t="s">
        <v>11953</v>
      </c>
    </row>
    <row r="1430" spans="1:10" ht="35.450000000000003" customHeight="1">
      <c r="A1430" s="11" t="s">
        <v>4426</v>
      </c>
      <c r="B1430" s="11" t="s">
        <v>4428</v>
      </c>
      <c r="C1430" s="11" t="s">
        <v>3201</v>
      </c>
      <c r="D1430" s="11" t="str">
        <f t="shared" si="22"/>
        <v>13-4103 TC Illusion Blue</v>
      </c>
      <c r="E1430" s="11" t="s">
        <v>632</v>
      </c>
      <c r="F1430" s="11">
        <v>201</v>
      </c>
      <c r="G1430" s="11">
        <v>211</v>
      </c>
      <c r="H1430" s="2426">
        <v>220</v>
      </c>
      <c r="I1430" s="3089"/>
      <c r="J1430" s="6691" t="s">
        <v>11954</v>
      </c>
    </row>
    <row r="1431" spans="1:10" ht="35.450000000000003" customHeight="1">
      <c r="A1431" s="11" t="s">
        <v>4439</v>
      </c>
      <c r="B1431" s="11" t="s">
        <v>4440</v>
      </c>
      <c r="C1431" s="11" t="s">
        <v>3202</v>
      </c>
      <c r="D1431" s="11" t="str">
        <f t="shared" si="22"/>
        <v>13-4304 TC Ballad Blue</v>
      </c>
      <c r="E1431" s="11" t="s">
        <v>632</v>
      </c>
      <c r="F1431" s="11">
        <v>192</v>
      </c>
      <c r="G1431" s="11">
        <v>206</v>
      </c>
      <c r="H1431" s="2426">
        <v>218</v>
      </c>
      <c r="I1431" s="3175"/>
      <c r="J1431" s="6692" t="s">
        <v>11955</v>
      </c>
    </row>
    <row r="1432" spans="1:10" ht="35.450000000000003" customHeight="1">
      <c r="A1432" s="11" t="s">
        <v>7102</v>
      </c>
      <c r="B1432" s="11" t="s">
        <v>9537</v>
      </c>
      <c r="C1432" s="11" t="s">
        <v>3203</v>
      </c>
      <c r="D1432" s="11" t="str">
        <f t="shared" si="22"/>
        <v>13-4111 TC Plein Air</v>
      </c>
      <c r="E1432" s="11" t="s">
        <v>632</v>
      </c>
      <c r="F1432" s="11">
        <v>191</v>
      </c>
      <c r="G1432" s="11">
        <v>202</v>
      </c>
      <c r="H1432" s="2426">
        <v>214</v>
      </c>
      <c r="I1432" s="3186"/>
      <c r="J1432" s="6693" t="s">
        <v>11956</v>
      </c>
    </row>
    <row r="1433" spans="1:10" ht="35.450000000000003" customHeight="1">
      <c r="A1433" s="11" t="s">
        <v>4444</v>
      </c>
      <c r="B1433" s="11" t="s">
        <v>137</v>
      </c>
      <c r="C1433" s="11" t="s">
        <v>3204</v>
      </c>
      <c r="D1433" s="11" t="str">
        <f t="shared" si="22"/>
        <v>13-4308 TC Baby Blue</v>
      </c>
      <c r="E1433" s="11" t="s">
        <v>632</v>
      </c>
      <c r="F1433" s="11">
        <v>181</v>
      </c>
      <c r="G1433" s="11">
        <v>199</v>
      </c>
      <c r="H1433" s="2426">
        <v>211</v>
      </c>
      <c r="I1433" s="3298"/>
      <c r="J1433" s="6694" t="s">
        <v>11957</v>
      </c>
    </row>
    <row r="1434" spans="1:10" ht="35.450000000000003" customHeight="1">
      <c r="A1434" s="11" t="s">
        <v>4720</v>
      </c>
      <c r="B1434" s="11" t="s">
        <v>4721</v>
      </c>
      <c r="C1434" s="11" t="s">
        <v>3205</v>
      </c>
      <c r="D1434" s="11" t="str">
        <f t="shared" si="22"/>
        <v>14-4210 TC Celestial Blue</v>
      </c>
      <c r="E1434" s="11" t="s">
        <v>632</v>
      </c>
      <c r="F1434" s="11">
        <v>163</v>
      </c>
      <c r="G1434" s="11">
        <v>180</v>
      </c>
      <c r="H1434" s="2426">
        <v>196</v>
      </c>
      <c r="I1434" s="3468"/>
      <c r="J1434" s="6695" t="s">
        <v>11958</v>
      </c>
    </row>
    <row r="1435" spans="1:10" ht="35.450000000000003" customHeight="1">
      <c r="A1435" s="11" t="s">
        <v>5022</v>
      </c>
      <c r="B1435" s="11" t="s">
        <v>5023</v>
      </c>
      <c r="C1435" s="11" t="s">
        <v>3206</v>
      </c>
      <c r="D1435" s="11" t="str">
        <f t="shared" si="22"/>
        <v>15-4008 TC Blue Fog</v>
      </c>
      <c r="E1435" s="11" t="s">
        <v>632</v>
      </c>
      <c r="F1435" s="11">
        <v>155</v>
      </c>
      <c r="G1435" s="11">
        <v>171</v>
      </c>
      <c r="H1435" s="2426">
        <v>187</v>
      </c>
      <c r="I1435" s="3553"/>
      <c r="J1435" s="6696" t="s">
        <v>11959</v>
      </c>
    </row>
    <row r="1436" spans="1:10" ht="35.450000000000003" customHeight="1">
      <c r="A1436" s="11" t="s">
        <v>6345</v>
      </c>
      <c r="B1436" s="11" t="s">
        <v>6346</v>
      </c>
      <c r="C1436" s="11" t="s">
        <v>3207</v>
      </c>
      <c r="D1436" s="11" t="str">
        <f t="shared" si="22"/>
        <v>18-3916 TC Flint Stone</v>
      </c>
      <c r="E1436" s="11" t="s">
        <v>632</v>
      </c>
      <c r="F1436" s="11">
        <v>103</v>
      </c>
      <c r="G1436" s="11">
        <v>114</v>
      </c>
      <c r="H1436" s="2426">
        <v>131</v>
      </c>
      <c r="I1436" s="3983"/>
      <c r="J1436" s="6697" t="s">
        <v>11960</v>
      </c>
    </row>
    <row r="1437" spans="1:10" ht="35.450000000000003" customHeight="1">
      <c r="A1437" s="11" t="s">
        <v>6343</v>
      </c>
      <c r="B1437" s="11" t="s">
        <v>6344</v>
      </c>
      <c r="C1437" s="11" t="s">
        <v>3208</v>
      </c>
      <c r="D1437" s="11" t="str">
        <f t="shared" si="22"/>
        <v>18-3910 TC Folkstone Gray</v>
      </c>
      <c r="E1437" s="11" t="s">
        <v>632</v>
      </c>
      <c r="F1437" s="11">
        <v>98</v>
      </c>
      <c r="G1437" s="11">
        <v>104</v>
      </c>
      <c r="H1437" s="2426">
        <v>121</v>
      </c>
      <c r="I1437" s="4024"/>
      <c r="J1437" s="6698" t="s">
        <v>11961</v>
      </c>
    </row>
    <row r="1438" spans="1:10" ht="35.450000000000003" customHeight="1">
      <c r="A1438" s="11" t="s">
        <v>4717</v>
      </c>
      <c r="B1438" s="11" t="s">
        <v>8648</v>
      </c>
      <c r="C1438" s="11" t="s">
        <v>3209</v>
      </c>
      <c r="D1438" s="11" t="str">
        <f t="shared" si="22"/>
        <v>14-4206 TC Pearl Blue</v>
      </c>
      <c r="E1438" s="11" t="s">
        <v>632</v>
      </c>
      <c r="F1438" s="11">
        <v>176</v>
      </c>
      <c r="G1438" s="11">
        <v>183</v>
      </c>
      <c r="H1438" s="2426">
        <v>190</v>
      </c>
      <c r="I1438" s="3341"/>
      <c r="J1438" s="6699" t="s">
        <v>11962</v>
      </c>
    </row>
    <row r="1439" spans="1:10" ht="35.450000000000003" customHeight="1">
      <c r="A1439" s="11" t="s">
        <v>5908</v>
      </c>
      <c r="B1439" s="11" t="s">
        <v>5909</v>
      </c>
      <c r="C1439" s="11" t="s">
        <v>3210</v>
      </c>
      <c r="D1439" s="11" t="str">
        <f t="shared" si="22"/>
        <v>17-4405 TC Monument</v>
      </c>
      <c r="E1439" s="11" t="s">
        <v>632</v>
      </c>
      <c r="F1439" s="11">
        <v>132</v>
      </c>
      <c r="G1439" s="11">
        <v>137</v>
      </c>
      <c r="H1439" s="2426">
        <v>140</v>
      </c>
      <c r="I1439" s="2444"/>
      <c r="J1439" s="6700" t="s">
        <v>10531</v>
      </c>
    </row>
    <row r="1440" spans="1:10" ht="35.450000000000003" customHeight="1">
      <c r="A1440" s="11" t="s">
        <v>7103</v>
      </c>
      <c r="B1440" s="11" t="s">
        <v>9634</v>
      </c>
      <c r="C1440" s="11" t="s">
        <v>3211</v>
      </c>
      <c r="D1440" s="11" t="str">
        <f t="shared" si="22"/>
        <v>18-4214 TC Stormy Weather</v>
      </c>
      <c r="E1440" s="11" t="s">
        <v>632</v>
      </c>
      <c r="F1440" s="11">
        <v>88</v>
      </c>
      <c r="G1440" s="11">
        <v>100</v>
      </c>
      <c r="H1440" s="2426">
        <v>109</v>
      </c>
      <c r="I1440" s="4104"/>
      <c r="J1440" s="6701" t="s">
        <v>11963</v>
      </c>
    </row>
    <row r="1441" spans="1:10" ht="35.450000000000003" customHeight="1">
      <c r="A1441" s="11" t="s">
        <v>7104</v>
      </c>
      <c r="B1441" s="11" t="s">
        <v>9632</v>
      </c>
      <c r="C1441" s="11" t="s">
        <v>3212</v>
      </c>
      <c r="D1441" s="11" t="str">
        <f t="shared" si="22"/>
        <v>19-4215 TC Turbulence</v>
      </c>
      <c r="E1441" s="11" t="s">
        <v>632</v>
      </c>
      <c r="F1441" s="11">
        <v>78</v>
      </c>
      <c r="G1441" s="11">
        <v>84</v>
      </c>
      <c r="H1441" s="2426">
        <v>91</v>
      </c>
      <c r="I1441" s="4174"/>
      <c r="J1441" s="6702" t="s">
        <v>11964</v>
      </c>
    </row>
    <row r="1442" spans="1:10" ht="35.450000000000003" customHeight="1">
      <c r="A1442" s="11" t="s">
        <v>6878</v>
      </c>
      <c r="B1442" s="11" t="s">
        <v>6879</v>
      </c>
      <c r="C1442" s="11" t="s">
        <v>3213</v>
      </c>
      <c r="D1442" s="11" t="str">
        <f t="shared" si="22"/>
        <v>19-4220 TC Dark Slate</v>
      </c>
      <c r="E1442" s="11" t="s">
        <v>632</v>
      </c>
      <c r="F1442" s="11">
        <v>70</v>
      </c>
      <c r="G1442" s="11">
        <v>81</v>
      </c>
      <c r="H1442" s="2426">
        <v>90</v>
      </c>
      <c r="I1442" s="4227"/>
      <c r="J1442" s="6703" t="s">
        <v>10583</v>
      </c>
    </row>
    <row r="1443" spans="1:10" ht="35.450000000000003" customHeight="1">
      <c r="A1443" s="11" t="s">
        <v>6865</v>
      </c>
      <c r="B1443" s="11" t="s">
        <v>6866</v>
      </c>
      <c r="C1443" s="11" t="s">
        <v>3214</v>
      </c>
      <c r="D1443" s="11" t="str">
        <f t="shared" si="22"/>
        <v>19-4110 TC Midnight Navy</v>
      </c>
      <c r="E1443" s="11" t="s">
        <v>632</v>
      </c>
      <c r="F1443" s="11">
        <v>52</v>
      </c>
      <c r="G1443" s="11">
        <v>65</v>
      </c>
      <c r="H1443" s="2426">
        <v>78</v>
      </c>
      <c r="I1443" s="4332"/>
      <c r="J1443" s="6704" t="s">
        <v>11965</v>
      </c>
    </row>
    <row r="1444" spans="1:10" ht="35.450000000000003" customHeight="1">
      <c r="A1444" s="11" t="s">
        <v>7105</v>
      </c>
      <c r="B1444" s="11" t="s">
        <v>9559</v>
      </c>
      <c r="C1444" s="11" t="s">
        <v>3215</v>
      </c>
      <c r="D1444" s="11" t="str">
        <f t="shared" si="22"/>
        <v>19-4021 TC Blueberry</v>
      </c>
      <c r="E1444" s="11" t="s">
        <v>632</v>
      </c>
      <c r="F1444" s="11">
        <v>44</v>
      </c>
      <c r="G1444" s="11">
        <v>51</v>
      </c>
      <c r="H1444" s="2426">
        <v>62</v>
      </c>
      <c r="I1444" s="4367"/>
      <c r="J1444" s="6705" t="s">
        <v>11966</v>
      </c>
    </row>
    <row r="1445" spans="1:10" ht="35.450000000000003" customHeight="1">
      <c r="A1445" s="11" t="s">
        <v>6826</v>
      </c>
      <c r="B1445" s="11" t="s">
        <v>6827</v>
      </c>
      <c r="C1445" s="11" t="s">
        <v>3216</v>
      </c>
      <c r="D1445" s="11" t="str">
        <f t="shared" si="22"/>
        <v>19-4010 TC Total Eclipse</v>
      </c>
      <c r="E1445" s="11" t="s">
        <v>632</v>
      </c>
      <c r="F1445" s="11">
        <v>44</v>
      </c>
      <c r="G1445" s="11">
        <v>49</v>
      </c>
      <c r="H1445" s="2426">
        <v>61</v>
      </c>
      <c r="I1445" s="4368"/>
      <c r="J1445" s="6706" t="s">
        <v>11967</v>
      </c>
    </row>
    <row r="1446" spans="1:10" ht="35.450000000000003" customHeight="1">
      <c r="A1446" s="11" t="s">
        <v>7106</v>
      </c>
      <c r="B1446" s="11" t="s">
        <v>9561</v>
      </c>
      <c r="C1446" s="11" t="s">
        <v>3217</v>
      </c>
      <c r="D1446" s="11" t="str">
        <f t="shared" si="22"/>
        <v>19-4012 TC Carbon</v>
      </c>
      <c r="E1446" s="11" t="s">
        <v>632</v>
      </c>
      <c r="F1446" s="11">
        <v>39</v>
      </c>
      <c r="G1446" s="11">
        <v>47</v>
      </c>
      <c r="H1446" s="2426">
        <v>56</v>
      </c>
      <c r="I1446" s="4393"/>
      <c r="J1446" s="6707" t="s">
        <v>11968</v>
      </c>
    </row>
    <row r="1447" spans="1:10" ht="35.450000000000003" customHeight="1">
      <c r="A1447" s="11" t="s">
        <v>6832</v>
      </c>
      <c r="B1447" s="11" t="s">
        <v>6833</v>
      </c>
      <c r="C1447" s="11" t="s">
        <v>3218</v>
      </c>
      <c r="D1447" s="11" t="str">
        <f t="shared" si="22"/>
        <v>19-4015 TC Blue Graphite</v>
      </c>
      <c r="E1447" s="11" t="s">
        <v>632</v>
      </c>
      <c r="F1447" s="11">
        <v>50</v>
      </c>
      <c r="G1447" s="11">
        <v>49</v>
      </c>
      <c r="H1447" s="2426">
        <v>55</v>
      </c>
      <c r="I1447" s="4347"/>
      <c r="J1447" s="6708" t="s">
        <v>11969</v>
      </c>
    </row>
    <row r="1448" spans="1:10" ht="35.450000000000003" customHeight="1">
      <c r="A1448" s="11" t="s">
        <v>7107</v>
      </c>
      <c r="B1448" s="11" t="s">
        <v>9563</v>
      </c>
      <c r="C1448" s="11" t="s">
        <v>3219</v>
      </c>
      <c r="D1448" s="11" t="str">
        <f t="shared" si="22"/>
        <v>19-4218 TC Vulcan</v>
      </c>
      <c r="E1448" s="11" t="s">
        <v>632</v>
      </c>
      <c r="F1448" s="11">
        <v>45</v>
      </c>
      <c r="G1448" s="11">
        <v>48</v>
      </c>
      <c r="H1448" s="2426">
        <v>54</v>
      </c>
      <c r="I1448" s="4364"/>
      <c r="J1448" s="6709" t="s">
        <v>11970</v>
      </c>
    </row>
    <row r="1449" spans="1:10" ht="35.450000000000003" customHeight="1">
      <c r="A1449" s="11" t="s">
        <v>6828</v>
      </c>
      <c r="B1449" s="11" t="s">
        <v>6829</v>
      </c>
      <c r="C1449" s="11" t="s">
        <v>3220</v>
      </c>
      <c r="D1449" s="11" t="str">
        <f t="shared" si="22"/>
        <v>19-4013 TC Dark Navy</v>
      </c>
      <c r="E1449" s="11" t="s">
        <v>632</v>
      </c>
      <c r="F1449" s="11">
        <v>46</v>
      </c>
      <c r="G1449" s="11">
        <v>47</v>
      </c>
      <c r="H1449" s="2426">
        <v>54</v>
      </c>
      <c r="I1449" s="4360"/>
      <c r="J1449" s="6710" t="s">
        <v>11971</v>
      </c>
    </row>
    <row r="1450" spans="1:10" ht="35.450000000000003" customHeight="1">
      <c r="A1450" s="11" t="s">
        <v>7108</v>
      </c>
      <c r="B1450" s="11" t="s">
        <v>9531</v>
      </c>
      <c r="C1450" s="11" t="s">
        <v>3221</v>
      </c>
      <c r="D1450" s="11" t="str">
        <f t="shared" si="22"/>
        <v>19-3922 TC Sky Captain</v>
      </c>
      <c r="E1450" s="11" t="s">
        <v>632</v>
      </c>
      <c r="F1450" s="11">
        <v>38</v>
      </c>
      <c r="G1450" s="11">
        <v>41</v>
      </c>
      <c r="H1450" s="2426">
        <v>52</v>
      </c>
      <c r="I1450" s="4400"/>
      <c r="J1450" s="6711" t="s">
        <v>11972</v>
      </c>
    </row>
    <row r="1451" spans="1:10" ht="35.450000000000003" customHeight="1">
      <c r="A1451" s="11" t="s">
        <v>4446</v>
      </c>
      <c r="B1451" s="11" t="s">
        <v>4448</v>
      </c>
      <c r="C1451" s="11" t="s">
        <v>3222</v>
      </c>
      <c r="D1451" s="11" t="str">
        <f t="shared" si="22"/>
        <v>13-4404 TC Ice Flow</v>
      </c>
      <c r="E1451" s="11" t="s">
        <v>632</v>
      </c>
      <c r="F1451" s="11">
        <v>198</v>
      </c>
      <c r="G1451" s="11">
        <v>210</v>
      </c>
      <c r="H1451" s="2426">
        <v>210</v>
      </c>
      <c r="I1451" s="3112"/>
      <c r="J1451" s="6712" t="s">
        <v>11973</v>
      </c>
    </row>
    <row r="1452" spans="1:10" ht="35.450000000000003" customHeight="1">
      <c r="A1452" s="11" t="s">
        <v>5033</v>
      </c>
      <c r="B1452" s="11" t="s">
        <v>5034</v>
      </c>
      <c r="C1452" s="11" t="s">
        <v>3223</v>
      </c>
      <c r="D1452" s="11" t="str">
        <f t="shared" si="22"/>
        <v>15-4305 TC Quarry</v>
      </c>
      <c r="E1452" s="11" t="s">
        <v>632</v>
      </c>
      <c r="F1452" s="11">
        <v>152</v>
      </c>
      <c r="G1452" s="11">
        <v>160</v>
      </c>
      <c r="H1452" s="2426">
        <v>165</v>
      </c>
      <c r="I1452" s="3579"/>
      <c r="J1452" s="6713" t="s">
        <v>11974</v>
      </c>
    </row>
    <row r="1453" spans="1:10" ht="35.450000000000003" customHeight="1">
      <c r="A1453" s="11" t="s">
        <v>5954</v>
      </c>
      <c r="B1453" s="11" t="s">
        <v>5955</v>
      </c>
      <c r="C1453" s="11" t="s">
        <v>3224</v>
      </c>
      <c r="D1453" s="11" t="str">
        <f t="shared" si="22"/>
        <v>17-5102 TC Griffin</v>
      </c>
      <c r="E1453" s="11" t="s">
        <v>632</v>
      </c>
      <c r="F1453" s="11">
        <v>141</v>
      </c>
      <c r="G1453" s="11">
        <v>143</v>
      </c>
      <c r="H1453" s="2426">
        <v>143</v>
      </c>
      <c r="I1453" s="3669"/>
      <c r="J1453" s="6714" t="s">
        <v>11975</v>
      </c>
    </row>
    <row r="1454" spans="1:10" ht="35.450000000000003" customHeight="1">
      <c r="A1454" s="11" t="s">
        <v>6793</v>
      </c>
      <c r="B1454" s="11" t="s">
        <v>6794</v>
      </c>
      <c r="C1454" s="11" t="s">
        <v>3225</v>
      </c>
      <c r="D1454" s="11" t="str">
        <f t="shared" si="22"/>
        <v>19-3906 TC Dark Shadow</v>
      </c>
      <c r="E1454" s="11" t="s">
        <v>632</v>
      </c>
      <c r="F1454" s="11">
        <v>74</v>
      </c>
      <c r="G1454" s="11">
        <v>75</v>
      </c>
      <c r="H1454" s="2426">
        <v>77</v>
      </c>
      <c r="I1454" s="4200"/>
      <c r="J1454" s="6715" t="s">
        <v>11976</v>
      </c>
    </row>
    <row r="1455" spans="1:10" ht="35.450000000000003" customHeight="1">
      <c r="A1455" s="11" t="s">
        <v>6830</v>
      </c>
      <c r="B1455" s="11" t="s">
        <v>8660</v>
      </c>
      <c r="C1455" s="11" t="s">
        <v>3226</v>
      </c>
      <c r="D1455" s="11" t="str">
        <f t="shared" si="22"/>
        <v>19-4014 TC Ombre Blue</v>
      </c>
      <c r="E1455" s="11" t="s">
        <v>632</v>
      </c>
      <c r="F1455" s="11">
        <v>67</v>
      </c>
      <c r="G1455" s="11">
        <v>72</v>
      </c>
      <c r="H1455" s="2426">
        <v>84</v>
      </c>
      <c r="I1455" s="4245"/>
      <c r="J1455" s="6716" t="s">
        <v>11977</v>
      </c>
    </row>
    <row r="1456" spans="1:10" ht="35.450000000000003" customHeight="1">
      <c r="A1456" s="11" t="s">
        <v>6834</v>
      </c>
      <c r="B1456" s="11" t="s">
        <v>6835</v>
      </c>
      <c r="C1456" s="11" t="s">
        <v>3227</v>
      </c>
      <c r="D1456" s="11" t="str">
        <f t="shared" si="22"/>
        <v>19-4019 TC India Ink</v>
      </c>
      <c r="E1456" s="11" t="s">
        <v>632</v>
      </c>
      <c r="F1456" s="11">
        <v>60</v>
      </c>
      <c r="G1456" s="11">
        <v>63</v>
      </c>
      <c r="H1456" s="2426">
        <v>74</v>
      </c>
      <c r="I1456" s="4284"/>
      <c r="J1456" s="6717" t="s">
        <v>11978</v>
      </c>
    </row>
    <row r="1457" spans="1:10" ht="35.450000000000003" customHeight="1">
      <c r="A1457" s="11" t="s">
        <v>7109</v>
      </c>
      <c r="B1457" s="11" t="s">
        <v>9549</v>
      </c>
      <c r="C1457" s="11" t="s">
        <v>3228</v>
      </c>
      <c r="D1457" s="11" t="str">
        <f t="shared" si="22"/>
        <v>19-4022 TC Parisian Night</v>
      </c>
      <c r="E1457" s="11" t="s">
        <v>632</v>
      </c>
      <c r="F1457" s="11">
        <v>50</v>
      </c>
      <c r="G1457" s="11">
        <v>52</v>
      </c>
      <c r="H1457" s="2426">
        <v>65</v>
      </c>
      <c r="I1457" s="4346"/>
      <c r="J1457" s="6718" t="s">
        <v>11979</v>
      </c>
    </row>
    <row r="1458" spans="1:10" ht="35.450000000000003" customHeight="1">
      <c r="A1458" s="11" t="s">
        <v>7110</v>
      </c>
      <c r="B1458" s="11" t="s">
        <v>9555</v>
      </c>
      <c r="C1458" s="11" t="s">
        <v>3229</v>
      </c>
      <c r="D1458" s="11" t="str">
        <f t="shared" si="22"/>
        <v>19-4011 TC Salute</v>
      </c>
      <c r="E1458" s="11" t="s">
        <v>632</v>
      </c>
      <c r="F1458" s="11">
        <v>40</v>
      </c>
      <c r="G1458" s="11">
        <v>43</v>
      </c>
      <c r="H1458" s="2426">
        <v>52</v>
      </c>
      <c r="I1458" s="4386"/>
      <c r="J1458" s="6719" t="s">
        <v>11980</v>
      </c>
    </row>
    <row r="1459" spans="1:10" ht="35.450000000000003" customHeight="1">
      <c r="A1459" s="11" t="s">
        <v>7111</v>
      </c>
      <c r="B1459" s="11" t="s">
        <v>9636</v>
      </c>
      <c r="C1459" s="11" t="s">
        <v>3230</v>
      </c>
      <c r="D1459" s="11" t="str">
        <f t="shared" si="22"/>
        <v>19-3910 TC Iron Gate</v>
      </c>
      <c r="E1459" s="11" t="s">
        <v>632</v>
      </c>
      <c r="F1459" s="11">
        <v>78</v>
      </c>
      <c r="G1459" s="11">
        <v>80</v>
      </c>
      <c r="H1459" s="2426">
        <v>85</v>
      </c>
      <c r="I1459" s="4176"/>
      <c r="J1459" s="6720" t="s">
        <v>11981</v>
      </c>
    </row>
    <row r="1460" spans="1:10" ht="35.450000000000003" customHeight="1">
      <c r="A1460" s="11" t="s">
        <v>6863</v>
      </c>
      <c r="B1460" s="11" t="s">
        <v>6864</v>
      </c>
      <c r="C1460" s="11" t="s">
        <v>3231</v>
      </c>
      <c r="D1460" s="11" t="str">
        <f t="shared" si="22"/>
        <v>19-4104 TC Ebony</v>
      </c>
      <c r="E1460" s="11" t="s">
        <v>632</v>
      </c>
      <c r="F1460" s="11">
        <v>65</v>
      </c>
      <c r="G1460" s="11">
        <v>66</v>
      </c>
      <c r="H1460" s="2426">
        <v>74</v>
      </c>
      <c r="I1460" s="4257"/>
      <c r="J1460" s="6721" t="s">
        <v>11982</v>
      </c>
    </row>
    <row r="1461" spans="1:10" ht="35.450000000000003" customHeight="1">
      <c r="A1461" s="11" t="s">
        <v>7112</v>
      </c>
      <c r="B1461" s="11" t="s">
        <v>9519</v>
      </c>
      <c r="C1461" s="11" t="s">
        <v>3232</v>
      </c>
      <c r="D1461" s="11" t="str">
        <f t="shared" si="22"/>
        <v>19-3713 TC Deep Well</v>
      </c>
      <c r="E1461" s="11" t="s">
        <v>632</v>
      </c>
      <c r="F1461" s="11">
        <v>44</v>
      </c>
      <c r="G1461" s="11">
        <v>42</v>
      </c>
      <c r="H1461" s="2426">
        <v>51</v>
      </c>
      <c r="I1461" s="4369"/>
      <c r="J1461" s="6722" t="s">
        <v>11983</v>
      </c>
    </row>
    <row r="1462" spans="1:10" ht="35.450000000000003" customHeight="1">
      <c r="A1462" s="11" t="s">
        <v>6802</v>
      </c>
      <c r="B1462" s="11" t="s">
        <v>8664</v>
      </c>
      <c r="C1462" s="11" t="s">
        <v>3233</v>
      </c>
      <c r="D1462" s="11" t="str">
        <f t="shared" si="22"/>
        <v>19-3925 TC Patriot Blue</v>
      </c>
      <c r="E1462" s="11" t="s">
        <v>632</v>
      </c>
      <c r="F1462" s="11">
        <v>54</v>
      </c>
      <c r="G1462" s="11">
        <v>55</v>
      </c>
      <c r="H1462" s="2426">
        <v>86</v>
      </c>
      <c r="I1462" s="4321"/>
      <c r="J1462" s="6723" t="s">
        <v>11984</v>
      </c>
    </row>
    <row r="1463" spans="1:10" ht="35.450000000000003" customHeight="1">
      <c r="A1463" s="11" t="s">
        <v>6778</v>
      </c>
      <c r="B1463" s="11" t="s">
        <v>6780</v>
      </c>
      <c r="C1463" s="11" t="s">
        <v>3234</v>
      </c>
      <c r="D1463" s="11" t="str">
        <f t="shared" si="22"/>
        <v>19-3810 TC Eclipse</v>
      </c>
      <c r="E1463" s="11" t="s">
        <v>632</v>
      </c>
      <c r="F1463" s="11">
        <v>52</v>
      </c>
      <c r="G1463" s="11">
        <v>49</v>
      </c>
      <c r="H1463" s="2426">
        <v>72</v>
      </c>
      <c r="I1463" s="4333"/>
      <c r="J1463" s="6724" t="s">
        <v>11985</v>
      </c>
    </row>
    <row r="1464" spans="1:10" ht="35.450000000000003" customHeight="1">
      <c r="A1464" s="11" t="s">
        <v>7113</v>
      </c>
      <c r="B1464" s="11" t="s">
        <v>9517</v>
      </c>
      <c r="C1464" s="11" t="s">
        <v>3235</v>
      </c>
      <c r="D1464" s="11" t="str">
        <f t="shared" si="22"/>
        <v>19-3815 TC Evening Blue</v>
      </c>
      <c r="E1464" s="11" t="s">
        <v>632</v>
      </c>
      <c r="F1464" s="11">
        <v>42</v>
      </c>
      <c r="G1464" s="11">
        <v>41</v>
      </c>
      <c r="H1464" s="2426">
        <v>62</v>
      </c>
      <c r="I1464" s="4379"/>
      <c r="J1464" s="6725" t="s">
        <v>11986</v>
      </c>
    </row>
    <row r="1465" spans="1:10" ht="35.450000000000003" customHeight="1">
      <c r="A1465" s="11" t="s">
        <v>6840</v>
      </c>
      <c r="B1465" s="11" t="s">
        <v>6841</v>
      </c>
      <c r="C1465" s="11" t="s">
        <v>3236</v>
      </c>
      <c r="D1465" s="11" t="str">
        <f t="shared" si="22"/>
        <v>19-4025 TC Mood Indigo</v>
      </c>
      <c r="E1465" s="11" t="s">
        <v>632</v>
      </c>
      <c r="F1465" s="11">
        <v>53</v>
      </c>
      <c r="G1465" s="11">
        <v>58</v>
      </c>
      <c r="H1465" s="2426">
        <v>76</v>
      </c>
      <c r="I1465" s="4330"/>
      <c r="J1465" s="6726" t="s">
        <v>11987</v>
      </c>
    </row>
    <row r="1466" spans="1:10" ht="35.450000000000003" customHeight="1">
      <c r="A1466" s="11" t="s">
        <v>7114</v>
      </c>
      <c r="B1466" s="11" t="s">
        <v>9618</v>
      </c>
      <c r="C1466" s="11" t="s">
        <v>3237</v>
      </c>
      <c r="D1466" s="11" t="str">
        <f t="shared" si="22"/>
        <v>19-3927 TC Graphite</v>
      </c>
      <c r="E1466" s="11" t="s">
        <v>632</v>
      </c>
      <c r="F1466" s="11">
        <v>59</v>
      </c>
      <c r="G1466" s="11">
        <v>59</v>
      </c>
      <c r="H1466" s="2426">
        <v>72</v>
      </c>
      <c r="I1466" s="4287"/>
      <c r="J1466" s="6727" t="s">
        <v>11988</v>
      </c>
    </row>
    <row r="1467" spans="1:10" ht="35.450000000000003" customHeight="1">
      <c r="A1467" s="11" t="s">
        <v>6798</v>
      </c>
      <c r="B1467" s="11" t="s">
        <v>6799</v>
      </c>
      <c r="C1467" s="11" t="s">
        <v>3238</v>
      </c>
      <c r="D1467" s="11" t="str">
        <f t="shared" si="22"/>
        <v>19-3920 TC Peacoat</v>
      </c>
      <c r="E1467" s="11" t="s">
        <v>632</v>
      </c>
      <c r="F1467" s="11">
        <v>43</v>
      </c>
      <c r="G1467" s="11">
        <v>46</v>
      </c>
      <c r="H1467" s="2426">
        <v>67</v>
      </c>
      <c r="I1467" s="4372"/>
      <c r="J1467" s="6728" t="s">
        <v>11989</v>
      </c>
    </row>
    <row r="1468" spans="1:10" ht="35.450000000000003" customHeight="1">
      <c r="A1468" s="11" t="s">
        <v>7115</v>
      </c>
      <c r="B1468" s="11" t="s">
        <v>9521</v>
      </c>
      <c r="C1468" s="11" t="s">
        <v>3239</v>
      </c>
      <c r="D1468" s="11" t="str">
        <f t="shared" si="22"/>
        <v>19-3924 TC Night Sky</v>
      </c>
      <c r="E1468" s="11" t="s">
        <v>632</v>
      </c>
      <c r="F1468" s="11">
        <v>42</v>
      </c>
      <c r="G1468" s="11">
        <v>42</v>
      </c>
      <c r="H1468" s="2426">
        <v>53</v>
      </c>
      <c r="I1468" s="4378"/>
      <c r="J1468" s="6729" t="s">
        <v>11990</v>
      </c>
    </row>
    <row r="1469" spans="1:10" ht="35.450000000000003" customHeight="1">
      <c r="A1469" s="11" t="s">
        <v>6800</v>
      </c>
      <c r="B1469" s="11" t="s">
        <v>6801</v>
      </c>
      <c r="C1469" s="11" t="s">
        <v>3240</v>
      </c>
      <c r="D1469" s="11" t="str">
        <f t="shared" si="22"/>
        <v>19-3921 TC Black Iris</v>
      </c>
      <c r="E1469" s="11" t="s">
        <v>632</v>
      </c>
      <c r="F1469" s="11">
        <v>43</v>
      </c>
      <c r="G1469" s="11">
        <v>48</v>
      </c>
      <c r="H1469" s="2426">
        <v>66</v>
      </c>
      <c r="I1469" s="4371"/>
      <c r="J1469" s="6730" t="s">
        <v>11991</v>
      </c>
    </row>
    <row r="1470" spans="1:10" ht="35.450000000000003" customHeight="1">
      <c r="A1470" s="11" t="s">
        <v>7116</v>
      </c>
      <c r="B1470" s="11" t="s">
        <v>9533</v>
      </c>
      <c r="C1470" s="11" t="s">
        <v>3241</v>
      </c>
      <c r="D1470" s="11" t="str">
        <f t="shared" si="22"/>
        <v>19-3923 TC Navy Blazer</v>
      </c>
      <c r="E1470" s="11" t="s">
        <v>632</v>
      </c>
      <c r="F1470" s="11">
        <v>40</v>
      </c>
      <c r="G1470" s="11">
        <v>45</v>
      </c>
      <c r="H1470" s="2426">
        <v>60</v>
      </c>
      <c r="I1470" s="4385"/>
      <c r="J1470" s="6731" t="s">
        <v>11992</v>
      </c>
    </row>
    <row r="1471" spans="1:10" ht="35.450000000000003" customHeight="1">
      <c r="A1471" s="11" t="s">
        <v>6838</v>
      </c>
      <c r="B1471" s="11" t="s">
        <v>6839</v>
      </c>
      <c r="C1471" s="11" t="s">
        <v>3242</v>
      </c>
      <c r="D1471" s="11" t="str">
        <f t="shared" si="22"/>
        <v>19-4024 TC Dress Blues</v>
      </c>
      <c r="E1471" s="11" t="s">
        <v>632</v>
      </c>
      <c r="F1471" s="11">
        <v>42</v>
      </c>
      <c r="G1471" s="11">
        <v>50</v>
      </c>
      <c r="H1471" s="2426">
        <v>68</v>
      </c>
      <c r="I1471" s="2456"/>
      <c r="J1471" s="6732" t="s">
        <v>10494</v>
      </c>
    </row>
    <row r="1472" spans="1:10" ht="35.450000000000003" customHeight="1">
      <c r="A1472" s="11" t="s">
        <v>7117</v>
      </c>
      <c r="B1472" s="11" t="s">
        <v>9535</v>
      </c>
      <c r="C1472" s="11" t="s">
        <v>3243</v>
      </c>
      <c r="D1472" s="11" t="str">
        <f t="shared" si="22"/>
        <v>19-4020 TC Dark Sapphire</v>
      </c>
      <c r="E1472" s="11" t="s">
        <v>632</v>
      </c>
      <c r="F1472" s="11">
        <v>38</v>
      </c>
      <c r="G1472" s="11">
        <v>43</v>
      </c>
      <c r="H1472" s="2426">
        <v>55</v>
      </c>
      <c r="I1472" s="4399"/>
      <c r="J1472" s="6733" t="s">
        <v>11993</v>
      </c>
    </row>
    <row r="1473" spans="1:10" ht="35.450000000000003" customHeight="1">
      <c r="A1473" s="11" t="s">
        <v>6836</v>
      </c>
      <c r="B1473" s="11" t="s">
        <v>6837</v>
      </c>
      <c r="C1473" s="11" t="s">
        <v>3244</v>
      </c>
      <c r="D1473" s="11" t="str">
        <f t="shared" si="22"/>
        <v>19-4023 TC Blue Nights</v>
      </c>
      <c r="E1473" s="11" t="s">
        <v>632</v>
      </c>
      <c r="F1473" s="11">
        <v>54</v>
      </c>
      <c r="G1473" s="11">
        <v>59</v>
      </c>
      <c r="H1473" s="2426">
        <v>72</v>
      </c>
      <c r="I1473" s="4319"/>
      <c r="J1473" s="6734" t="s">
        <v>11994</v>
      </c>
    </row>
    <row r="1474" spans="1:10" ht="35.450000000000003" customHeight="1">
      <c r="A1474" s="11" t="s">
        <v>7118</v>
      </c>
      <c r="B1474" s="11" t="s">
        <v>9557</v>
      </c>
      <c r="C1474" s="11" t="s">
        <v>3245</v>
      </c>
      <c r="D1474" s="11" t="str">
        <f t="shared" ref="D1474:D1537" si="23">A1474 &amp; " " &amp; B1474</f>
        <v>19-4009 TC Outer Space</v>
      </c>
      <c r="E1474" s="11" t="s">
        <v>632</v>
      </c>
      <c r="F1474" s="11">
        <v>47</v>
      </c>
      <c r="G1474" s="11">
        <v>52</v>
      </c>
      <c r="H1474" s="2426">
        <v>65</v>
      </c>
      <c r="I1474" s="4356"/>
      <c r="J1474" s="6735" t="s">
        <v>11995</v>
      </c>
    </row>
    <row r="1475" spans="1:10" ht="35.450000000000003" customHeight="1">
      <c r="A1475" s="11" t="s">
        <v>5027</v>
      </c>
      <c r="B1475" s="11" t="s">
        <v>5028</v>
      </c>
      <c r="C1475" s="11" t="s">
        <v>3246</v>
      </c>
      <c r="D1475" s="11" t="str">
        <f t="shared" si="23"/>
        <v>15-4105 TC Angel Falls</v>
      </c>
      <c r="E1475" s="11" t="s">
        <v>632</v>
      </c>
      <c r="F1475" s="11">
        <v>163</v>
      </c>
      <c r="G1475" s="11">
        <v>189</v>
      </c>
      <c r="H1475" s="2426">
        <v>211</v>
      </c>
      <c r="I1475" s="3466"/>
      <c r="J1475" s="6736" t="s">
        <v>11996</v>
      </c>
    </row>
    <row r="1476" spans="1:10" ht="35.450000000000003" customHeight="1">
      <c r="A1476" s="11" t="s">
        <v>7119</v>
      </c>
      <c r="B1476" s="11" t="s">
        <v>9565</v>
      </c>
      <c r="C1476" s="11" t="s">
        <v>3247</v>
      </c>
      <c r="D1476" s="11" t="str">
        <f t="shared" si="23"/>
        <v>13-4200 TC Omphalodes</v>
      </c>
      <c r="E1476" s="11" t="s">
        <v>632</v>
      </c>
      <c r="F1476" s="11">
        <v>181</v>
      </c>
      <c r="G1476" s="11">
        <v>206</v>
      </c>
      <c r="H1476" s="2426">
        <v>223</v>
      </c>
      <c r="I1476" s="3294"/>
      <c r="J1476" s="6737" t="s">
        <v>10559</v>
      </c>
    </row>
    <row r="1477" spans="1:10" ht="35.450000000000003" customHeight="1">
      <c r="A1477" s="11" t="s">
        <v>5019</v>
      </c>
      <c r="B1477" s="11" t="s">
        <v>8673</v>
      </c>
      <c r="C1477" s="11" t="s">
        <v>3248</v>
      </c>
      <c r="D1477" s="11" t="str">
        <f t="shared" si="23"/>
        <v>15-4005 TC Dream Blue</v>
      </c>
      <c r="E1477" s="11" t="s">
        <v>632</v>
      </c>
      <c r="F1477" s="11">
        <v>160</v>
      </c>
      <c r="G1477" s="11">
        <v>188</v>
      </c>
      <c r="H1477" s="2426">
        <v>208</v>
      </c>
      <c r="I1477" s="3504"/>
      <c r="J1477" s="6738" t="s">
        <v>11997</v>
      </c>
    </row>
    <row r="1478" spans="1:10" ht="35.450000000000003" customHeight="1">
      <c r="A1478" s="11" t="s">
        <v>5429</v>
      </c>
      <c r="B1478" s="11" t="s">
        <v>5430</v>
      </c>
      <c r="C1478" s="11" t="s">
        <v>3249</v>
      </c>
      <c r="D1478" s="11" t="str">
        <f t="shared" si="23"/>
        <v>16-4013 TC Ashley Blue</v>
      </c>
      <c r="E1478" s="11" t="s">
        <v>632</v>
      </c>
      <c r="F1478" s="11">
        <v>134</v>
      </c>
      <c r="G1478" s="11">
        <v>153</v>
      </c>
      <c r="H1478" s="2426">
        <v>171</v>
      </c>
      <c r="I1478" s="3729"/>
      <c r="J1478" s="6739" t="s">
        <v>11998</v>
      </c>
    </row>
    <row r="1479" spans="1:10" ht="35.450000000000003" customHeight="1">
      <c r="A1479" s="11" t="s">
        <v>5427</v>
      </c>
      <c r="B1479" s="11" t="s">
        <v>5428</v>
      </c>
      <c r="C1479" s="11" t="s">
        <v>3250</v>
      </c>
      <c r="D1479" s="11" t="str">
        <f t="shared" si="23"/>
        <v>16-4010 TC Dusty Blue</v>
      </c>
      <c r="E1479" s="11" t="s">
        <v>632</v>
      </c>
      <c r="F1479" s="11">
        <v>140</v>
      </c>
      <c r="G1479" s="11">
        <v>157</v>
      </c>
      <c r="H1479" s="2426">
        <v>173</v>
      </c>
      <c r="I1479" s="2443"/>
      <c r="J1479" s="6740" t="s">
        <v>10530</v>
      </c>
    </row>
    <row r="1480" spans="1:10" ht="35.450000000000003" customHeight="1">
      <c r="A1480" s="11" t="s">
        <v>5880</v>
      </c>
      <c r="B1480" s="11" t="s">
        <v>5881</v>
      </c>
      <c r="C1480" s="11" t="s">
        <v>3251</v>
      </c>
      <c r="D1480" s="11" t="str">
        <f t="shared" si="23"/>
        <v>17-4021 TC Faded Denim</v>
      </c>
      <c r="E1480" s="11" t="s">
        <v>632</v>
      </c>
      <c r="F1480" s="11">
        <v>121</v>
      </c>
      <c r="G1480" s="11">
        <v>142</v>
      </c>
      <c r="H1480" s="2426">
        <v>164</v>
      </c>
      <c r="I1480" s="3838"/>
      <c r="J1480" s="6741" t="s">
        <v>11999</v>
      </c>
    </row>
    <row r="1481" spans="1:10" ht="35.450000000000003" customHeight="1">
      <c r="A1481" s="11" t="s">
        <v>5878</v>
      </c>
      <c r="B1481" s="11" t="s">
        <v>5879</v>
      </c>
      <c r="C1481" s="11" t="s">
        <v>3252</v>
      </c>
      <c r="D1481" s="11" t="str">
        <f t="shared" si="23"/>
        <v>17-4020 TC Blue Shadow</v>
      </c>
      <c r="E1481" s="11" t="s">
        <v>632</v>
      </c>
      <c r="F1481" s="11">
        <v>102</v>
      </c>
      <c r="G1481" s="11">
        <v>130</v>
      </c>
      <c r="H1481" s="2426">
        <v>154</v>
      </c>
      <c r="I1481" s="3990"/>
      <c r="J1481" s="6742" t="s">
        <v>12000</v>
      </c>
    </row>
    <row r="1482" spans="1:10" ht="35.450000000000003" customHeight="1">
      <c r="A1482" s="11" t="s">
        <v>6351</v>
      </c>
      <c r="B1482" s="11" t="s">
        <v>6352</v>
      </c>
      <c r="C1482" s="11" t="s">
        <v>3253</v>
      </c>
      <c r="D1482" s="11" t="str">
        <f t="shared" si="23"/>
        <v>18-3922 TC Coronet Blue</v>
      </c>
      <c r="E1482" s="11" t="s">
        <v>632</v>
      </c>
      <c r="F1482" s="11">
        <v>89</v>
      </c>
      <c r="G1482" s="11">
        <v>114</v>
      </c>
      <c r="H1482" s="2426">
        <v>142</v>
      </c>
      <c r="I1482" s="4096"/>
      <c r="J1482" s="6743" t="s">
        <v>12001</v>
      </c>
    </row>
    <row r="1483" spans="1:10" ht="35.450000000000003" customHeight="1">
      <c r="A1483" s="11" t="s">
        <v>6374</v>
      </c>
      <c r="B1483" s="11" t="s">
        <v>6375</v>
      </c>
      <c r="C1483" s="11" t="s">
        <v>3254</v>
      </c>
      <c r="D1483" s="11" t="str">
        <f t="shared" si="23"/>
        <v>18-4020 TC Captain's Blue</v>
      </c>
      <c r="E1483" s="11" t="s">
        <v>632</v>
      </c>
      <c r="F1483" s="11">
        <v>85</v>
      </c>
      <c r="G1483" s="11">
        <v>112</v>
      </c>
      <c r="H1483" s="2426">
        <v>136</v>
      </c>
      <c r="I1483" s="4124"/>
      <c r="J1483" s="6744" t="s">
        <v>12002</v>
      </c>
    </row>
    <row r="1484" spans="1:10" ht="35.450000000000003" customHeight="1">
      <c r="A1484" s="11" t="s">
        <v>6379</v>
      </c>
      <c r="B1484" s="11" t="s">
        <v>6380</v>
      </c>
      <c r="C1484" s="11" t="s">
        <v>3255</v>
      </c>
      <c r="D1484" s="11" t="str">
        <f t="shared" si="23"/>
        <v>18-4025 TC Copen Blue</v>
      </c>
      <c r="E1484" s="11" t="s">
        <v>632</v>
      </c>
      <c r="F1484" s="11">
        <v>81</v>
      </c>
      <c r="G1484" s="11">
        <v>107</v>
      </c>
      <c r="H1484" s="2426">
        <v>132</v>
      </c>
      <c r="I1484" s="4151"/>
      <c r="J1484" s="6745" t="s">
        <v>12003</v>
      </c>
    </row>
    <row r="1485" spans="1:10" ht="35.450000000000003" customHeight="1">
      <c r="A1485" s="11" t="s">
        <v>7120</v>
      </c>
      <c r="B1485" s="11" t="s">
        <v>9545</v>
      </c>
      <c r="C1485" s="11" t="s">
        <v>3256</v>
      </c>
      <c r="D1485" s="11" t="str">
        <f t="shared" si="23"/>
        <v>19-3929 TC Vintage Indigo</v>
      </c>
      <c r="E1485" s="11" t="s">
        <v>632</v>
      </c>
      <c r="F1485" s="11">
        <v>74</v>
      </c>
      <c r="G1485" s="11">
        <v>85</v>
      </c>
      <c r="H1485" s="2426">
        <v>107</v>
      </c>
      <c r="I1485" s="4198"/>
      <c r="J1485" s="6746" t="s">
        <v>12004</v>
      </c>
    </row>
    <row r="1486" spans="1:10" ht="35.450000000000003" customHeight="1">
      <c r="A1486" s="11" t="s">
        <v>5893</v>
      </c>
      <c r="B1486" s="11" t="s">
        <v>5894</v>
      </c>
      <c r="C1486" s="11" t="s">
        <v>3257</v>
      </c>
      <c r="D1486" s="11" t="str">
        <f t="shared" si="23"/>
        <v>17-4123 TC Niagara</v>
      </c>
      <c r="E1486" s="11" t="s">
        <v>632</v>
      </c>
      <c r="F1486" s="11">
        <v>84</v>
      </c>
      <c r="G1486" s="11">
        <v>135</v>
      </c>
      <c r="H1486" s="2426">
        <v>164</v>
      </c>
      <c r="I1486" s="4130"/>
      <c r="J1486" s="6747" t="s">
        <v>12005</v>
      </c>
    </row>
    <row r="1487" spans="1:10" ht="35.450000000000003" customHeight="1">
      <c r="A1487" s="11" t="s">
        <v>5882</v>
      </c>
      <c r="B1487" s="11" t="s">
        <v>5884</v>
      </c>
      <c r="C1487" s="11" t="s">
        <v>3258</v>
      </c>
      <c r="D1487" s="11" t="str">
        <f t="shared" si="23"/>
        <v>17-4023 TC Blue Heaven</v>
      </c>
      <c r="E1487" s="11" t="s">
        <v>632</v>
      </c>
      <c r="F1487" s="11">
        <v>91</v>
      </c>
      <c r="G1487" s="11">
        <v>126</v>
      </c>
      <c r="H1487" s="2426">
        <v>152</v>
      </c>
      <c r="I1487" s="4078"/>
      <c r="J1487" s="6748" t="s">
        <v>12006</v>
      </c>
    </row>
    <row r="1488" spans="1:10" ht="35.450000000000003" customHeight="1">
      <c r="A1488" s="11" t="s">
        <v>6381</v>
      </c>
      <c r="B1488" s="11" t="s">
        <v>6382</v>
      </c>
      <c r="C1488" s="11" t="s">
        <v>3259</v>
      </c>
      <c r="D1488" s="11" t="str">
        <f t="shared" si="23"/>
        <v>18-4026 TC Stellar</v>
      </c>
      <c r="E1488" s="11" t="s">
        <v>632</v>
      </c>
      <c r="F1488" s="11">
        <v>70</v>
      </c>
      <c r="G1488" s="11">
        <v>100</v>
      </c>
      <c r="H1488" s="2426">
        <v>126</v>
      </c>
      <c r="I1488" s="4226"/>
      <c r="J1488" s="6749" t="s">
        <v>12007</v>
      </c>
    </row>
    <row r="1489" spans="1:10" ht="35.450000000000003" customHeight="1">
      <c r="A1489" s="11" t="s">
        <v>7121</v>
      </c>
      <c r="B1489" s="11" t="s">
        <v>9569</v>
      </c>
      <c r="C1489" s="11" t="s">
        <v>3260</v>
      </c>
      <c r="D1489" s="11" t="str">
        <f t="shared" si="23"/>
        <v>18-4028 TC Bering Sea</v>
      </c>
      <c r="E1489" s="11" t="s">
        <v>632</v>
      </c>
      <c r="F1489" s="11">
        <v>75</v>
      </c>
      <c r="G1489" s="11">
        <v>91</v>
      </c>
      <c r="H1489" s="2426">
        <v>110</v>
      </c>
      <c r="I1489" s="4193"/>
      <c r="J1489" s="6750" t="s">
        <v>12008</v>
      </c>
    </row>
    <row r="1490" spans="1:10" ht="35.450000000000003" customHeight="1">
      <c r="A1490" s="11" t="s">
        <v>5037</v>
      </c>
      <c r="B1490" s="11" t="s">
        <v>5039</v>
      </c>
      <c r="C1490" s="11" t="s">
        <v>3261</v>
      </c>
      <c r="D1490" s="11" t="str">
        <f t="shared" si="23"/>
        <v>15-4312 TC Forget-Me-Not</v>
      </c>
      <c r="E1490" s="11" t="s">
        <v>632</v>
      </c>
      <c r="F1490" s="11">
        <v>143</v>
      </c>
      <c r="G1490" s="11">
        <v>173</v>
      </c>
      <c r="H1490" s="2426">
        <v>189</v>
      </c>
      <c r="I1490" s="3655"/>
      <c r="J1490" s="6751" t="s">
        <v>12009</v>
      </c>
    </row>
    <row r="1491" spans="1:10" ht="35.450000000000003" customHeight="1">
      <c r="A1491" s="11" t="s">
        <v>5900</v>
      </c>
      <c r="B1491" s="11" t="s">
        <v>5901</v>
      </c>
      <c r="C1491" s="11" t="s">
        <v>3262</v>
      </c>
      <c r="D1491" s="11" t="str">
        <f t="shared" si="23"/>
        <v>17-4320 TC Adriatic Blue</v>
      </c>
      <c r="E1491" s="11" t="s">
        <v>632</v>
      </c>
      <c r="F1491" s="11">
        <v>92</v>
      </c>
      <c r="G1491" s="11">
        <v>137</v>
      </c>
      <c r="H1491" s="2426">
        <v>155</v>
      </c>
      <c r="I1491" s="4066"/>
      <c r="J1491" s="6752" t="s">
        <v>12010</v>
      </c>
    </row>
    <row r="1492" spans="1:10" ht="35.450000000000003" customHeight="1">
      <c r="A1492" s="11" t="s">
        <v>6347</v>
      </c>
      <c r="B1492" s="11" t="s">
        <v>8686</v>
      </c>
      <c r="C1492" s="11" t="s">
        <v>3263</v>
      </c>
      <c r="D1492" s="11" t="str">
        <f t="shared" si="23"/>
        <v>18-3918 TC China Blue</v>
      </c>
      <c r="E1492" s="11" t="s">
        <v>632</v>
      </c>
      <c r="F1492" s="11">
        <v>84</v>
      </c>
      <c r="G1492" s="11">
        <v>100</v>
      </c>
      <c r="H1492" s="2426">
        <v>119</v>
      </c>
      <c r="I1492" s="4132"/>
      <c r="J1492" s="6753" t="s">
        <v>12011</v>
      </c>
    </row>
    <row r="1493" spans="1:10" ht="35.450000000000003" customHeight="1">
      <c r="A1493" s="11" t="s">
        <v>6408</v>
      </c>
      <c r="B1493" s="11" t="s">
        <v>8689</v>
      </c>
      <c r="C1493" s="11" t="s">
        <v>3264</v>
      </c>
      <c r="D1493" s="11" t="str">
        <f t="shared" si="23"/>
        <v>18-4220 TC Provincial Blue</v>
      </c>
      <c r="E1493" s="11" t="s">
        <v>632</v>
      </c>
      <c r="F1493" s="11">
        <v>92</v>
      </c>
      <c r="G1493" s="11">
        <v>121</v>
      </c>
      <c r="H1493" s="2426">
        <v>142</v>
      </c>
      <c r="I1493" s="4067"/>
      <c r="J1493" s="6754" t="s">
        <v>12012</v>
      </c>
    </row>
    <row r="1494" spans="1:10" ht="35.450000000000003" customHeight="1">
      <c r="A1494" s="11" t="s">
        <v>6372</v>
      </c>
      <c r="B1494" s="11" t="s">
        <v>8694</v>
      </c>
      <c r="C1494" s="11" t="s">
        <v>3265</v>
      </c>
      <c r="D1494" s="11" t="str">
        <f t="shared" si="23"/>
        <v>18-4018 TC Real Teal</v>
      </c>
      <c r="E1494" s="11" t="s">
        <v>632</v>
      </c>
      <c r="F1494" s="11">
        <v>64</v>
      </c>
      <c r="G1494" s="11">
        <v>93</v>
      </c>
      <c r="H1494" s="2426">
        <v>115</v>
      </c>
      <c r="I1494" s="4262"/>
      <c r="J1494" s="6755" t="s">
        <v>12013</v>
      </c>
    </row>
    <row r="1495" spans="1:10" ht="35.450000000000003" customHeight="1">
      <c r="A1495" s="11" t="s">
        <v>6880</v>
      </c>
      <c r="B1495" s="11" t="s">
        <v>6881</v>
      </c>
      <c r="C1495" s="11" t="s">
        <v>3266</v>
      </c>
      <c r="D1495" s="11" t="str">
        <f t="shared" si="23"/>
        <v>19-4227 TC Indian Teal</v>
      </c>
      <c r="E1495" s="11" t="s">
        <v>632</v>
      </c>
      <c r="F1495" s="11">
        <v>60</v>
      </c>
      <c r="G1495" s="11">
        <v>88</v>
      </c>
      <c r="H1495" s="2426">
        <v>107</v>
      </c>
      <c r="I1495" s="4282"/>
      <c r="J1495" s="6756" t="s">
        <v>12014</v>
      </c>
    </row>
    <row r="1496" spans="1:10" ht="35.450000000000003" customHeight="1">
      <c r="A1496" s="11" t="s">
        <v>6892</v>
      </c>
      <c r="B1496" s="11" t="s">
        <v>6893</v>
      </c>
      <c r="C1496" s="11" t="s">
        <v>3267</v>
      </c>
      <c r="D1496" s="11" t="str">
        <f t="shared" si="23"/>
        <v>19-4316 TC Stargazer</v>
      </c>
      <c r="E1496" s="11" t="s">
        <v>632</v>
      </c>
      <c r="F1496" s="11">
        <v>57</v>
      </c>
      <c r="G1496" s="11">
        <v>80</v>
      </c>
      <c r="H1496" s="2426">
        <v>92</v>
      </c>
      <c r="I1496" s="4300"/>
      <c r="J1496" s="6757" t="s">
        <v>12015</v>
      </c>
    </row>
    <row r="1497" spans="1:10" ht="35.450000000000003" customHeight="1">
      <c r="A1497" s="11" t="s">
        <v>6882</v>
      </c>
      <c r="B1497" s="11" t="s">
        <v>6883</v>
      </c>
      <c r="C1497" s="11" t="s">
        <v>3268</v>
      </c>
      <c r="D1497" s="11" t="str">
        <f t="shared" si="23"/>
        <v>19-4229 TC Orion Blue</v>
      </c>
      <c r="E1497" s="11" t="s">
        <v>632</v>
      </c>
      <c r="F1497" s="11">
        <v>62</v>
      </c>
      <c r="G1497" s="11">
        <v>79</v>
      </c>
      <c r="H1497" s="2426">
        <v>92</v>
      </c>
      <c r="I1497" s="4274"/>
      <c r="J1497" s="6758" t="s">
        <v>12016</v>
      </c>
    </row>
    <row r="1498" spans="1:10" ht="35.450000000000003" customHeight="1">
      <c r="A1498" s="11" t="s">
        <v>7122</v>
      </c>
      <c r="B1498" s="11" t="s">
        <v>9573</v>
      </c>
      <c r="C1498" s="11" t="s">
        <v>3269</v>
      </c>
      <c r="D1498" s="11" t="str">
        <f t="shared" si="23"/>
        <v>19-4033 TC Poseidon</v>
      </c>
      <c r="E1498" s="11" t="s">
        <v>632</v>
      </c>
      <c r="F1498" s="11">
        <v>18</v>
      </c>
      <c r="G1498" s="11">
        <v>57</v>
      </c>
      <c r="H1498" s="2426">
        <v>85</v>
      </c>
      <c r="I1498" s="4430"/>
      <c r="J1498" s="6759" t="s">
        <v>10564</v>
      </c>
    </row>
    <row r="1499" spans="1:10" ht="35.450000000000003" customHeight="1">
      <c r="A1499" s="11" t="s">
        <v>6868</v>
      </c>
      <c r="B1499" s="11" t="s">
        <v>6869</v>
      </c>
      <c r="C1499" s="11" t="s">
        <v>3270</v>
      </c>
      <c r="D1499" s="11" t="str">
        <f t="shared" si="23"/>
        <v>19-4125 TC Majolica Blue</v>
      </c>
      <c r="E1499" s="11" t="s">
        <v>632</v>
      </c>
      <c r="F1499" s="11">
        <v>39</v>
      </c>
      <c r="G1499" s="11">
        <v>67</v>
      </c>
      <c r="H1499" s="2426">
        <v>87</v>
      </c>
      <c r="I1499" s="4391"/>
      <c r="J1499" s="6760" t="s">
        <v>12017</v>
      </c>
    </row>
    <row r="1500" spans="1:10" ht="35.450000000000003" customHeight="1">
      <c r="A1500" s="11" t="s">
        <v>7123</v>
      </c>
      <c r="B1500" s="11" t="s">
        <v>9577</v>
      </c>
      <c r="C1500" s="11" t="s">
        <v>3271</v>
      </c>
      <c r="D1500" s="11" t="str">
        <f t="shared" si="23"/>
        <v>19-4326 TC Reflecting Pond</v>
      </c>
      <c r="E1500" s="11" t="s">
        <v>632</v>
      </c>
      <c r="F1500" s="11">
        <v>32</v>
      </c>
      <c r="G1500" s="11">
        <v>62</v>
      </c>
      <c r="H1500" s="2426">
        <v>74</v>
      </c>
      <c r="I1500" s="4408"/>
      <c r="J1500" s="6761" t="s">
        <v>12018</v>
      </c>
    </row>
    <row r="1501" spans="1:10" ht="35.450000000000003" customHeight="1">
      <c r="A1501" s="11" t="s">
        <v>4155</v>
      </c>
      <c r="B1501" s="11" t="s">
        <v>8697</v>
      </c>
      <c r="C1501" s="11" t="s">
        <v>3272</v>
      </c>
      <c r="D1501" s="11" t="str">
        <f t="shared" si="23"/>
        <v>12-4609 TC Starlight Blue</v>
      </c>
      <c r="E1501" s="11" t="s">
        <v>632</v>
      </c>
      <c r="F1501" s="11">
        <v>181</v>
      </c>
      <c r="G1501" s="11">
        <v>206</v>
      </c>
      <c r="H1501" s="2426">
        <v>212</v>
      </c>
      <c r="I1501" s="3295"/>
      <c r="J1501" s="6762" t="s">
        <v>12019</v>
      </c>
    </row>
    <row r="1502" spans="1:10" ht="35.450000000000003" customHeight="1">
      <c r="A1502" s="11" t="s">
        <v>4728</v>
      </c>
      <c r="B1502" s="11" t="s">
        <v>4729</v>
      </c>
      <c r="C1502" s="11" t="s">
        <v>3273</v>
      </c>
      <c r="D1502" s="11" t="str">
        <f t="shared" si="23"/>
        <v>14-4307 TC Winter Sky</v>
      </c>
      <c r="E1502" s="11" t="s">
        <v>632</v>
      </c>
      <c r="F1502" s="11">
        <v>169</v>
      </c>
      <c r="G1502" s="11">
        <v>192</v>
      </c>
      <c r="H1502" s="2426">
        <v>203</v>
      </c>
      <c r="I1502" s="3404"/>
      <c r="J1502" s="6763" t="s">
        <v>12020</v>
      </c>
    </row>
    <row r="1503" spans="1:10" ht="35.450000000000003" customHeight="1">
      <c r="A1503" s="11" t="s">
        <v>4748</v>
      </c>
      <c r="B1503" s="11" t="s">
        <v>4749</v>
      </c>
      <c r="C1503" s="11" t="s">
        <v>3274</v>
      </c>
      <c r="D1503" s="11" t="str">
        <f t="shared" si="23"/>
        <v>14-4508 TC Stratosphere</v>
      </c>
      <c r="E1503" s="11" t="s">
        <v>632</v>
      </c>
      <c r="F1503" s="11">
        <v>158</v>
      </c>
      <c r="G1503" s="11">
        <v>193</v>
      </c>
      <c r="H1503" s="2426">
        <v>204</v>
      </c>
      <c r="I1503" s="3526"/>
      <c r="J1503" s="6764" t="s">
        <v>12021</v>
      </c>
    </row>
    <row r="1504" spans="1:10" ht="35.450000000000003" customHeight="1">
      <c r="A1504" s="11" t="s">
        <v>5035</v>
      </c>
      <c r="B1504" s="11" t="s">
        <v>5036</v>
      </c>
      <c r="C1504" s="11" t="s">
        <v>3275</v>
      </c>
      <c r="D1504" s="11" t="str">
        <f t="shared" si="23"/>
        <v>15-4309 TC Sterling Blue</v>
      </c>
      <c r="E1504" s="11" t="s">
        <v>632</v>
      </c>
      <c r="F1504" s="11">
        <v>162</v>
      </c>
      <c r="G1504" s="11">
        <v>185</v>
      </c>
      <c r="H1504" s="2426">
        <v>194</v>
      </c>
      <c r="I1504" s="3478"/>
      <c r="J1504" s="6765" t="s">
        <v>12022</v>
      </c>
    </row>
    <row r="1505" spans="1:10" ht="35.450000000000003" customHeight="1">
      <c r="A1505" s="11" t="s">
        <v>5440</v>
      </c>
      <c r="B1505" s="11" t="s">
        <v>5441</v>
      </c>
      <c r="C1505" s="11" t="s">
        <v>3276</v>
      </c>
      <c r="D1505" s="11" t="str">
        <f t="shared" si="23"/>
        <v>16-4109 TC Arona</v>
      </c>
      <c r="E1505" s="11" t="s">
        <v>632</v>
      </c>
      <c r="F1505" s="11">
        <v>135</v>
      </c>
      <c r="G1505" s="11">
        <v>155</v>
      </c>
      <c r="H1505" s="2426">
        <v>163</v>
      </c>
      <c r="I1505" s="3723"/>
      <c r="J1505" s="6766" t="s">
        <v>12023</v>
      </c>
    </row>
    <row r="1506" spans="1:10" ht="35.450000000000003" customHeight="1">
      <c r="A1506" s="11" t="s">
        <v>7124</v>
      </c>
      <c r="B1506" s="11" t="s">
        <v>9624</v>
      </c>
      <c r="C1506" s="11" t="s">
        <v>3277</v>
      </c>
      <c r="D1506" s="11" t="str">
        <f t="shared" si="23"/>
        <v>15-4307 TC Tradewinds</v>
      </c>
      <c r="E1506" s="11" t="s">
        <v>632</v>
      </c>
      <c r="F1506" s="11">
        <v>127</v>
      </c>
      <c r="G1506" s="11">
        <v>135</v>
      </c>
      <c r="H1506" s="2426">
        <v>147</v>
      </c>
      <c r="I1506" s="3795"/>
      <c r="J1506" s="6767" t="s">
        <v>12024</v>
      </c>
    </row>
    <row r="1507" spans="1:10" ht="35.450000000000003" customHeight="1">
      <c r="A1507" s="11" t="s">
        <v>5891</v>
      </c>
      <c r="B1507" s="11" t="s">
        <v>5892</v>
      </c>
      <c r="C1507" s="11" t="s">
        <v>3278</v>
      </c>
      <c r="D1507" s="11" t="str">
        <f t="shared" si="23"/>
        <v>17-4111 TC Citadel</v>
      </c>
      <c r="E1507" s="11" t="s">
        <v>632</v>
      </c>
      <c r="F1507" s="11">
        <v>116</v>
      </c>
      <c r="G1507" s="11">
        <v>137</v>
      </c>
      <c r="H1507" s="2426">
        <v>149</v>
      </c>
      <c r="I1507" s="3879"/>
      <c r="J1507" s="6768" t="s">
        <v>12025</v>
      </c>
    </row>
    <row r="1508" spans="1:10" ht="35.450000000000003" customHeight="1">
      <c r="A1508" s="11" t="s">
        <v>6404</v>
      </c>
      <c r="B1508" s="11" t="s">
        <v>6405</v>
      </c>
      <c r="C1508" s="11" t="s">
        <v>3279</v>
      </c>
      <c r="D1508" s="11" t="str">
        <f t="shared" si="23"/>
        <v>18-4215 TC Blue Mirage</v>
      </c>
      <c r="E1508" s="11" t="s">
        <v>632</v>
      </c>
      <c r="F1508" s="11">
        <v>92</v>
      </c>
      <c r="G1508" s="11">
        <v>109</v>
      </c>
      <c r="H1508" s="2426">
        <v>124</v>
      </c>
      <c r="I1508" s="4068"/>
      <c r="J1508" s="6769" t="s">
        <v>12026</v>
      </c>
    </row>
    <row r="1509" spans="1:10" ht="35.450000000000003" customHeight="1">
      <c r="A1509" s="11" t="s">
        <v>4725</v>
      </c>
      <c r="B1509" s="11" t="s">
        <v>4727</v>
      </c>
      <c r="C1509" s="11" t="s">
        <v>3280</v>
      </c>
      <c r="D1509" s="11" t="str">
        <f t="shared" si="23"/>
        <v>14-4306 TC Cloud Blue</v>
      </c>
      <c r="E1509" s="11" t="s">
        <v>632</v>
      </c>
      <c r="F1509" s="11">
        <v>162</v>
      </c>
      <c r="G1509" s="11">
        <v>182</v>
      </c>
      <c r="H1509" s="2426">
        <v>185</v>
      </c>
      <c r="I1509" s="3479"/>
      <c r="J1509" s="6770" t="s">
        <v>12027</v>
      </c>
    </row>
    <row r="1510" spans="1:10" ht="35.450000000000003" customHeight="1">
      <c r="A1510" s="11" t="s">
        <v>4746</v>
      </c>
      <c r="B1510" s="11" t="s">
        <v>4747</v>
      </c>
      <c r="C1510" s="11" t="s">
        <v>3281</v>
      </c>
      <c r="D1510" s="11" t="str">
        <f t="shared" si="23"/>
        <v>14-4506 TC Ether</v>
      </c>
      <c r="E1510" s="11" t="s">
        <v>632</v>
      </c>
      <c r="F1510" s="11">
        <v>158</v>
      </c>
      <c r="G1510" s="11">
        <v>182</v>
      </c>
      <c r="H1510" s="2426">
        <v>184</v>
      </c>
      <c r="I1510" s="3528"/>
      <c r="J1510" s="6771" t="s">
        <v>12028</v>
      </c>
    </row>
    <row r="1511" spans="1:10" ht="35.450000000000003" customHeight="1">
      <c r="A1511" s="11" t="s">
        <v>5458</v>
      </c>
      <c r="B1511" s="11" t="s">
        <v>5459</v>
      </c>
      <c r="C1511" s="11" t="s">
        <v>3282</v>
      </c>
      <c r="D1511" s="11" t="str">
        <f t="shared" si="23"/>
        <v>16-4414 TC Cameo Blue</v>
      </c>
      <c r="E1511" s="11" t="s">
        <v>632</v>
      </c>
      <c r="F1511" s="11">
        <v>118</v>
      </c>
      <c r="G1511" s="11">
        <v>157</v>
      </c>
      <c r="H1511" s="2426">
        <v>166</v>
      </c>
      <c r="I1511" s="3861"/>
      <c r="J1511" s="6772" t="s">
        <v>12029</v>
      </c>
    </row>
    <row r="1512" spans="1:10" ht="35.450000000000003" customHeight="1">
      <c r="A1512" s="11" t="s">
        <v>5442</v>
      </c>
      <c r="B1512" s="11" t="s">
        <v>5443</v>
      </c>
      <c r="C1512" s="11" t="s">
        <v>3283</v>
      </c>
      <c r="D1512" s="11" t="str">
        <f t="shared" si="23"/>
        <v>16-4114 TC Stone Blue</v>
      </c>
      <c r="E1512" s="11" t="s">
        <v>632</v>
      </c>
      <c r="F1512" s="11">
        <v>130</v>
      </c>
      <c r="G1512" s="11">
        <v>156</v>
      </c>
      <c r="H1512" s="2426">
        <v>165</v>
      </c>
      <c r="I1512" s="3760"/>
      <c r="J1512" s="6773" t="s">
        <v>12030</v>
      </c>
    </row>
    <row r="1513" spans="1:10" ht="35.450000000000003" customHeight="1">
      <c r="A1513" s="11" t="s">
        <v>5456</v>
      </c>
      <c r="B1513" s="11" t="s">
        <v>5457</v>
      </c>
      <c r="C1513" s="11" t="s">
        <v>3284</v>
      </c>
      <c r="D1513" s="11" t="str">
        <f t="shared" si="23"/>
        <v>16-4411 TC Tourmaline</v>
      </c>
      <c r="E1513" s="11" t="s">
        <v>632</v>
      </c>
      <c r="F1513" s="11">
        <v>134</v>
      </c>
      <c r="G1513" s="11">
        <v>161</v>
      </c>
      <c r="H1513" s="2426">
        <v>169</v>
      </c>
      <c r="I1513" s="3728"/>
      <c r="J1513" s="6774" t="s">
        <v>12031</v>
      </c>
    </row>
    <row r="1514" spans="1:10" ht="35.450000000000003" customHeight="1">
      <c r="A1514" s="11" t="s">
        <v>5912</v>
      </c>
      <c r="B1514" s="11" t="s">
        <v>5913</v>
      </c>
      <c r="C1514" s="11" t="s">
        <v>3285</v>
      </c>
      <c r="D1514" s="11" t="str">
        <f t="shared" si="23"/>
        <v>17-4412 TC Smoke Blue</v>
      </c>
      <c r="E1514" s="11" t="s">
        <v>632</v>
      </c>
      <c r="F1514" s="11">
        <v>109</v>
      </c>
      <c r="G1514" s="11">
        <v>137</v>
      </c>
      <c r="H1514" s="2426">
        <v>148</v>
      </c>
      <c r="I1514" s="3935"/>
      <c r="J1514" s="6775" t="s">
        <v>12032</v>
      </c>
    </row>
    <row r="1515" spans="1:10" ht="35.450000000000003" customHeight="1">
      <c r="A1515" s="11" t="s">
        <v>6406</v>
      </c>
      <c r="B1515" s="11" t="s">
        <v>6407</v>
      </c>
      <c r="C1515" s="11" t="s">
        <v>3286</v>
      </c>
      <c r="D1515" s="11" t="str">
        <f t="shared" si="23"/>
        <v>18-4217 TC Bluestone</v>
      </c>
      <c r="E1515" s="11" t="s">
        <v>632</v>
      </c>
      <c r="F1515" s="11">
        <v>87</v>
      </c>
      <c r="G1515" s="11">
        <v>114</v>
      </c>
      <c r="H1515" s="2426">
        <v>132</v>
      </c>
      <c r="I1515" s="4113"/>
      <c r="J1515" s="6776" t="s">
        <v>10570</v>
      </c>
    </row>
    <row r="1516" spans="1:10" ht="35.450000000000003" customHeight="1">
      <c r="A1516" s="11" t="s">
        <v>7125</v>
      </c>
      <c r="B1516" s="11" t="s">
        <v>9579</v>
      </c>
      <c r="C1516" s="11" t="s">
        <v>3287</v>
      </c>
      <c r="D1516" s="11" t="str">
        <f t="shared" si="23"/>
        <v>14-4311 TC Corydalis Blue</v>
      </c>
      <c r="E1516" s="11" t="s">
        <v>632</v>
      </c>
      <c r="F1516" s="11">
        <v>169</v>
      </c>
      <c r="G1516" s="11">
        <v>202</v>
      </c>
      <c r="H1516" s="2426">
        <v>218</v>
      </c>
      <c r="I1516" s="3403"/>
      <c r="J1516" s="6777" t="s">
        <v>12033</v>
      </c>
    </row>
    <row r="1517" spans="1:10" ht="35.450000000000003" customHeight="1">
      <c r="A1517" s="11" t="s">
        <v>4730</v>
      </c>
      <c r="B1517" s="11" t="s">
        <v>714</v>
      </c>
      <c r="C1517" s="11" t="s">
        <v>3288</v>
      </c>
      <c r="D1517" s="11" t="str">
        <f t="shared" si="23"/>
        <v>14-4313 TC Aquamarine</v>
      </c>
      <c r="E1517" s="11" t="s">
        <v>632</v>
      </c>
      <c r="F1517" s="11">
        <v>157</v>
      </c>
      <c r="G1517" s="11">
        <v>195</v>
      </c>
      <c r="H1517" s="2426">
        <v>212</v>
      </c>
      <c r="I1517" s="2453"/>
      <c r="J1517" s="6778" t="s">
        <v>10560</v>
      </c>
    </row>
    <row r="1518" spans="1:10" ht="35.450000000000003" customHeight="1">
      <c r="A1518" s="11" t="s">
        <v>5043</v>
      </c>
      <c r="B1518" s="11" t="s">
        <v>5044</v>
      </c>
      <c r="C1518" s="11" t="s">
        <v>3289</v>
      </c>
      <c r="D1518" s="11" t="str">
        <f t="shared" si="23"/>
        <v>15-4415 TC Milky Blue</v>
      </c>
      <c r="E1518" s="11" t="s">
        <v>632</v>
      </c>
      <c r="F1518" s="11">
        <v>114</v>
      </c>
      <c r="G1518" s="11">
        <v>168</v>
      </c>
      <c r="H1518" s="2426">
        <v>186</v>
      </c>
      <c r="I1518" s="3891"/>
      <c r="J1518" s="6779" t="s">
        <v>12034</v>
      </c>
    </row>
    <row r="1519" spans="1:10" ht="35.450000000000003" customHeight="1">
      <c r="A1519" s="11" t="s">
        <v>5466</v>
      </c>
      <c r="B1519" s="11" t="s">
        <v>5467</v>
      </c>
      <c r="C1519" s="11" t="s">
        <v>3290</v>
      </c>
      <c r="D1519" s="11" t="str">
        <f t="shared" si="23"/>
        <v>16-4525 TC Maui Blue</v>
      </c>
      <c r="E1519" s="11" t="s">
        <v>632</v>
      </c>
      <c r="F1519" s="11">
        <v>82</v>
      </c>
      <c r="G1519" s="11">
        <v>162</v>
      </c>
      <c r="H1519" s="2426">
        <v>180</v>
      </c>
      <c r="I1519" s="4147"/>
      <c r="J1519" s="6780" t="s">
        <v>12035</v>
      </c>
    </row>
    <row r="1520" spans="1:10" ht="35.450000000000003" customHeight="1">
      <c r="A1520" s="11" t="s">
        <v>7126</v>
      </c>
      <c r="B1520" s="11" t="s">
        <v>9567</v>
      </c>
      <c r="C1520" s="11" t="s">
        <v>3291</v>
      </c>
      <c r="D1520" s="11" t="str">
        <f t="shared" si="23"/>
        <v>14-4317 TC Cool Blue</v>
      </c>
      <c r="E1520" s="11" t="s">
        <v>632</v>
      </c>
      <c r="F1520" s="11">
        <v>165</v>
      </c>
      <c r="G1520" s="11">
        <v>197</v>
      </c>
      <c r="H1520" s="2426">
        <v>217</v>
      </c>
      <c r="I1520" s="3441"/>
      <c r="J1520" s="6781" t="s">
        <v>12036</v>
      </c>
    </row>
    <row r="1521" spans="1:10" ht="35.450000000000003" customHeight="1">
      <c r="A1521" s="11" t="s">
        <v>4733</v>
      </c>
      <c r="B1521" s="11" t="s">
        <v>4734</v>
      </c>
      <c r="C1521" s="11" t="s">
        <v>3292</v>
      </c>
      <c r="D1521" s="11" t="str">
        <f t="shared" si="23"/>
        <v>14-4318 TC Sky Blue</v>
      </c>
      <c r="E1521" s="11" t="s">
        <v>632</v>
      </c>
      <c r="F1521" s="11">
        <v>138</v>
      </c>
      <c r="G1521" s="11">
        <v>186</v>
      </c>
      <c r="H1521" s="2426">
        <v>211</v>
      </c>
      <c r="I1521" s="3695"/>
      <c r="J1521" s="6782" t="s">
        <v>12037</v>
      </c>
    </row>
    <row r="1522" spans="1:10" ht="35.450000000000003" customHeight="1">
      <c r="A1522" s="11" t="s">
        <v>5045</v>
      </c>
      <c r="B1522" s="11" t="s">
        <v>5046</v>
      </c>
      <c r="C1522" s="11" t="s">
        <v>3293</v>
      </c>
      <c r="D1522" s="11" t="str">
        <f t="shared" si="23"/>
        <v>15-4421 TC Blue Grotto</v>
      </c>
      <c r="E1522" s="11" t="s">
        <v>632</v>
      </c>
      <c r="F1522" s="11">
        <v>92</v>
      </c>
      <c r="G1522" s="11">
        <v>172</v>
      </c>
      <c r="H1522" s="2426">
        <v>206</v>
      </c>
      <c r="I1522" s="4064"/>
      <c r="J1522" s="6783" t="s">
        <v>12038</v>
      </c>
    </row>
    <row r="1523" spans="1:10" ht="35.450000000000003" customHeight="1">
      <c r="A1523" s="11" t="s">
        <v>5047</v>
      </c>
      <c r="B1523" s="11" t="s">
        <v>8716</v>
      </c>
      <c r="C1523" s="11" t="s">
        <v>3294</v>
      </c>
      <c r="D1523" s="11" t="str">
        <f t="shared" si="23"/>
        <v>15-4427 TC Norse Blue</v>
      </c>
      <c r="E1523" s="11" t="s">
        <v>632</v>
      </c>
      <c r="F1523" s="11">
        <v>76</v>
      </c>
      <c r="G1523" s="11">
        <v>165</v>
      </c>
      <c r="H1523" s="2426">
        <v>199</v>
      </c>
      <c r="I1523" s="4186"/>
      <c r="J1523" s="6784" t="s">
        <v>12039</v>
      </c>
    </row>
    <row r="1524" spans="1:10" ht="35.450000000000003" customHeight="1">
      <c r="A1524" s="11" t="s">
        <v>5470</v>
      </c>
      <c r="B1524" s="11" t="s">
        <v>5471</v>
      </c>
      <c r="C1524" s="11" t="s">
        <v>3295</v>
      </c>
      <c r="D1524" s="11" t="str">
        <f t="shared" si="23"/>
        <v>16-4530 TC Aquarius</v>
      </c>
      <c r="E1524" s="11" t="s">
        <v>632</v>
      </c>
      <c r="F1524" s="11">
        <v>60</v>
      </c>
      <c r="G1524" s="11">
        <v>173</v>
      </c>
      <c r="H1524" s="2426">
        <v>212</v>
      </c>
      <c r="I1524" s="4279"/>
      <c r="J1524" s="6785" t="s">
        <v>12040</v>
      </c>
    </row>
    <row r="1525" spans="1:10" ht="35.450000000000003" customHeight="1">
      <c r="A1525" s="11" t="s">
        <v>7127</v>
      </c>
      <c r="B1525" s="11" t="s">
        <v>9581</v>
      </c>
      <c r="C1525" s="11" t="s">
        <v>3296</v>
      </c>
      <c r="D1525" s="11" t="str">
        <f t="shared" si="23"/>
        <v>14-4310 TC Blue Topaz</v>
      </c>
      <c r="E1525" s="11" t="s">
        <v>632</v>
      </c>
      <c r="F1525" s="11">
        <v>120</v>
      </c>
      <c r="G1525" s="11">
        <v>189</v>
      </c>
      <c r="H1525" s="2426">
        <v>212</v>
      </c>
      <c r="I1525" s="3841"/>
      <c r="J1525" s="6786" t="s">
        <v>12041</v>
      </c>
    </row>
    <row r="1526" spans="1:10" ht="35.450000000000003" customHeight="1">
      <c r="A1526" s="11" t="s">
        <v>5460</v>
      </c>
      <c r="B1526" s="11" t="s">
        <v>5461</v>
      </c>
      <c r="C1526" s="11" t="s">
        <v>3297</v>
      </c>
      <c r="D1526" s="11" t="str">
        <f t="shared" si="23"/>
        <v>16-4421 TC Blue Mist</v>
      </c>
      <c r="E1526" s="11" t="s">
        <v>632</v>
      </c>
      <c r="F1526" s="11">
        <v>91</v>
      </c>
      <c r="G1526" s="11">
        <v>172</v>
      </c>
      <c r="H1526" s="2426">
        <v>195</v>
      </c>
      <c r="I1526" s="4076"/>
      <c r="J1526" s="6787" t="s">
        <v>12042</v>
      </c>
    </row>
    <row r="1527" spans="1:10" ht="35.450000000000003" customHeight="1">
      <c r="A1527" s="11" t="s">
        <v>5068</v>
      </c>
      <c r="B1527" s="11" t="s">
        <v>5070</v>
      </c>
      <c r="C1527" s="11" t="s">
        <v>3298</v>
      </c>
      <c r="D1527" s="11" t="str">
        <f t="shared" si="23"/>
        <v>15-4720 TC River Blue</v>
      </c>
      <c r="E1527" s="11" t="s">
        <v>632</v>
      </c>
      <c r="F1527" s="11">
        <v>56</v>
      </c>
      <c r="G1527" s="11">
        <v>175</v>
      </c>
      <c r="H1527" s="2426">
        <v>205</v>
      </c>
      <c r="I1527" s="4305"/>
      <c r="J1527" s="6788" t="s">
        <v>12043</v>
      </c>
    </row>
    <row r="1528" spans="1:10" ht="35.450000000000003" customHeight="1">
      <c r="A1528" s="11" t="s">
        <v>5468</v>
      </c>
      <c r="B1528" s="11" t="s">
        <v>8722</v>
      </c>
      <c r="C1528" s="11" t="s">
        <v>3299</v>
      </c>
      <c r="D1528" s="11" t="str">
        <f t="shared" si="23"/>
        <v>16-4529 TC Cyan Blue</v>
      </c>
      <c r="E1528" s="11" t="s">
        <v>632</v>
      </c>
      <c r="F1528" s="11">
        <v>20</v>
      </c>
      <c r="G1528" s="11">
        <v>163</v>
      </c>
      <c r="H1528" s="2426">
        <v>199</v>
      </c>
      <c r="I1528" s="4425"/>
      <c r="J1528" s="6789" t="s">
        <v>12044</v>
      </c>
    </row>
    <row r="1529" spans="1:10" ht="35.450000000000003" customHeight="1">
      <c r="A1529" s="11" t="s">
        <v>5462</v>
      </c>
      <c r="B1529" s="11" t="s">
        <v>5463</v>
      </c>
      <c r="C1529" s="11" t="s">
        <v>3300</v>
      </c>
      <c r="D1529" s="11" t="str">
        <f t="shared" si="23"/>
        <v>16-4427 TC Horizon Blue</v>
      </c>
      <c r="E1529" s="11" t="s">
        <v>632</v>
      </c>
      <c r="F1529" s="11">
        <v>40</v>
      </c>
      <c r="G1529" s="11">
        <v>157</v>
      </c>
      <c r="H1529" s="2426">
        <v>190</v>
      </c>
      <c r="I1529" s="4384"/>
      <c r="J1529" s="6790" t="s">
        <v>12045</v>
      </c>
    </row>
    <row r="1530" spans="1:10" ht="35.450000000000003" customHeight="1">
      <c r="A1530" s="11" t="s">
        <v>5902</v>
      </c>
      <c r="B1530" s="11" t="s">
        <v>5903</v>
      </c>
      <c r="C1530" s="11" t="s">
        <v>3301</v>
      </c>
      <c r="D1530" s="11" t="str">
        <f t="shared" si="23"/>
        <v>17-4328 TC Blue Moon</v>
      </c>
      <c r="E1530" s="11" t="s">
        <v>632</v>
      </c>
      <c r="F1530" s="11">
        <v>54</v>
      </c>
      <c r="G1530" s="11">
        <v>134</v>
      </c>
      <c r="H1530" s="2426">
        <v>160</v>
      </c>
      <c r="I1530" s="4316"/>
      <c r="J1530" s="6791" t="s">
        <v>12046</v>
      </c>
    </row>
    <row r="1531" spans="1:10" ht="35.450000000000003" customHeight="1">
      <c r="A1531" s="11" t="s">
        <v>5916</v>
      </c>
      <c r="B1531" s="11" t="s">
        <v>5917</v>
      </c>
      <c r="C1531" s="11" t="s">
        <v>3302</v>
      </c>
      <c r="D1531" s="11" t="str">
        <f t="shared" si="23"/>
        <v>17-4427 TC Bluejay</v>
      </c>
      <c r="E1531" s="11" t="s">
        <v>632</v>
      </c>
      <c r="F1531" s="11">
        <v>21</v>
      </c>
      <c r="G1531" s="11">
        <v>126</v>
      </c>
      <c r="H1531" s="2426">
        <v>160</v>
      </c>
      <c r="I1531" s="4424"/>
      <c r="J1531" s="6792" t="s">
        <v>12047</v>
      </c>
    </row>
    <row r="1532" spans="1:10" ht="35.450000000000003" customHeight="1">
      <c r="A1532" s="11" t="s">
        <v>6428</v>
      </c>
      <c r="B1532" s="11" t="s">
        <v>6429</v>
      </c>
      <c r="C1532" s="11" t="s">
        <v>3303</v>
      </c>
      <c r="D1532" s="11" t="str">
        <f t="shared" si="23"/>
        <v>18-4334 TC Mediterranian Blue</v>
      </c>
      <c r="E1532" s="11" t="s">
        <v>632</v>
      </c>
      <c r="F1532" s="11">
        <v>20</v>
      </c>
      <c r="G1532" s="11">
        <v>120</v>
      </c>
      <c r="H1532" s="2426">
        <v>167</v>
      </c>
      <c r="I1532" s="4427"/>
      <c r="J1532" s="6793" t="s">
        <v>12048</v>
      </c>
    </row>
    <row r="1533" spans="1:10" ht="35.450000000000003" customHeight="1">
      <c r="A1533" s="11" t="s">
        <v>4756</v>
      </c>
      <c r="B1533" s="11" t="s">
        <v>4758</v>
      </c>
      <c r="C1533" s="11" t="s">
        <v>3304</v>
      </c>
      <c r="D1533" s="11" t="str">
        <f t="shared" si="23"/>
        <v>14-4522 TC Bachelor Button</v>
      </c>
      <c r="E1533" s="11" t="s">
        <v>632</v>
      </c>
      <c r="F1533" s="11">
        <v>74</v>
      </c>
      <c r="G1533" s="11">
        <v>187</v>
      </c>
      <c r="H1533" s="2426">
        <v>213</v>
      </c>
      <c r="I1533" s="4196"/>
      <c r="J1533" s="6794" t="s">
        <v>12049</v>
      </c>
    </row>
    <row r="1534" spans="1:10" ht="35.450000000000003" customHeight="1">
      <c r="A1534" s="11" t="s">
        <v>5472</v>
      </c>
      <c r="B1534" s="11" t="s">
        <v>5473</v>
      </c>
      <c r="C1534" s="11" t="s">
        <v>3305</v>
      </c>
      <c r="D1534" s="11" t="str">
        <f t="shared" si="23"/>
        <v>16-4535 TC Blue Atoll</v>
      </c>
      <c r="E1534" s="11" t="s">
        <v>632</v>
      </c>
      <c r="F1534" s="11">
        <v>0</v>
      </c>
      <c r="G1534" s="11">
        <v>177</v>
      </c>
      <c r="H1534" s="2426">
        <v>210</v>
      </c>
      <c r="I1534" s="4446"/>
      <c r="J1534" s="6795" t="s">
        <v>12050</v>
      </c>
    </row>
    <row r="1535" spans="1:10" ht="35.450000000000003" customHeight="1">
      <c r="A1535" s="11" t="s">
        <v>5918</v>
      </c>
      <c r="B1535" s="11" t="s">
        <v>5919</v>
      </c>
      <c r="C1535" s="11" t="s">
        <v>3306</v>
      </c>
      <c r="D1535" s="11" t="str">
        <f t="shared" si="23"/>
        <v>17-4432 TC Vivid Blue</v>
      </c>
      <c r="E1535" s="11" t="s">
        <v>632</v>
      </c>
      <c r="F1535" s="11">
        <v>0</v>
      </c>
      <c r="G1535" s="11">
        <v>136</v>
      </c>
      <c r="H1535" s="2426">
        <v>176</v>
      </c>
      <c r="I1535" s="4472"/>
      <c r="J1535" s="6796" t="s">
        <v>12051</v>
      </c>
    </row>
    <row r="1536" spans="1:10" ht="35.450000000000003" customHeight="1">
      <c r="A1536" s="11" t="s">
        <v>5926</v>
      </c>
      <c r="B1536" s="11" t="s">
        <v>5927</v>
      </c>
      <c r="C1536" s="11" t="s">
        <v>3307</v>
      </c>
      <c r="D1536" s="11" t="str">
        <f t="shared" si="23"/>
        <v>17-4540 TC Hawaiian Ocean</v>
      </c>
      <c r="E1536" s="11" t="s">
        <v>632</v>
      </c>
      <c r="F1536" s="11">
        <v>0</v>
      </c>
      <c r="G1536" s="11">
        <v>141</v>
      </c>
      <c r="H1536" s="2426">
        <v>185</v>
      </c>
      <c r="I1536" s="4467"/>
      <c r="J1536" s="6797" t="s">
        <v>12052</v>
      </c>
    </row>
    <row r="1537" spans="1:10" ht="35.450000000000003" customHeight="1">
      <c r="A1537" s="11" t="s">
        <v>5924</v>
      </c>
      <c r="B1537" s="11" t="s">
        <v>5925</v>
      </c>
      <c r="C1537" s="11" t="s">
        <v>3308</v>
      </c>
      <c r="D1537" s="11" t="str">
        <f t="shared" si="23"/>
        <v>17-4440 TC Blue Danube</v>
      </c>
      <c r="E1537" s="11" t="s">
        <v>632</v>
      </c>
      <c r="F1537" s="11">
        <v>0</v>
      </c>
      <c r="G1537" s="11">
        <v>135</v>
      </c>
      <c r="H1537" s="2426">
        <v>182</v>
      </c>
      <c r="I1537" s="4473"/>
      <c r="J1537" s="6798" t="s">
        <v>12053</v>
      </c>
    </row>
    <row r="1538" spans="1:10" ht="35.450000000000003" customHeight="1">
      <c r="A1538" s="11" t="s">
        <v>6446</v>
      </c>
      <c r="B1538" s="11" t="s">
        <v>6447</v>
      </c>
      <c r="C1538" s="11" t="s">
        <v>3309</v>
      </c>
      <c r="D1538" s="11" t="str">
        <f t="shared" ref="D1538:D1601" si="24">A1538 &amp; " " &amp; B1538</f>
        <v>18-4535 TC Blue Jewel</v>
      </c>
      <c r="E1538" s="11" t="s">
        <v>632</v>
      </c>
      <c r="F1538" s="11">
        <v>0</v>
      </c>
      <c r="G1538" s="11">
        <v>123</v>
      </c>
      <c r="H1538" s="2426">
        <v>170</v>
      </c>
      <c r="I1538" s="4495"/>
      <c r="J1538" s="6799" t="s">
        <v>12054</v>
      </c>
    </row>
    <row r="1539" spans="1:10" ht="35.450000000000003" customHeight="1">
      <c r="A1539" s="11" t="s">
        <v>6448</v>
      </c>
      <c r="B1539" s="11" t="s">
        <v>6449</v>
      </c>
      <c r="C1539" s="11" t="s">
        <v>3310</v>
      </c>
      <c r="D1539" s="11" t="str">
        <f t="shared" si="24"/>
        <v>18-4537 TC Methyl Blue</v>
      </c>
      <c r="E1539" s="11" t="s">
        <v>632</v>
      </c>
      <c r="F1539" s="11">
        <v>0</v>
      </c>
      <c r="G1539" s="11">
        <v>116</v>
      </c>
      <c r="H1539" s="2426">
        <v>168</v>
      </c>
      <c r="I1539" s="4503"/>
      <c r="J1539" s="6800" t="s">
        <v>12055</v>
      </c>
    </row>
    <row r="1540" spans="1:10" ht="35.450000000000003" customHeight="1">
      <c r="A1540" s="11" t="s">
        <v>5922</v>
      </c>
      <c r="B1540" s="11" t="s">
        <v>5923</v>
      </c>
      <c r="C1540" s="11" t="s">
        <v>3311</v>
      </c>
      <c r="D1540" s="11" t="str">
        <f t="shared" si="24"/>
        <v>17-4435 TC Malibu Blue</v>
      </c>
      <c r="E1540" s="11" t="s">
        <v>632</v>
      </c>
      <c r="F1540" s="11">
        <v>0</v>
      </c>
      <c r="G1540" s="11">
        <v>140</v>
      </c>
      <c r="H1540" s="2426">
        <v>193</v>
      </c>
      <c r="I1540" s="4468"/>
      <c r="J1540" s="6801" t="s">
        <v>12056</v>
      </c>
    </row>
    <row r="1541" spans="1:10" ht="35.450000000000003" customHeight="1">
      <c r="A1541" s="11" t="s">
        <v>5904</v>
      </c>
      <c r="B1541" s="11" t="s">
        <v>5905</v>
      </c>
      <c r="C1541" s="11" t="s">
        <v>3312</v>
      </c>
      <c r="D1541" s="11" t="str">
        <f t="shared" si="24"/>
        <v>17-4336 TC Blithe</v>
      </c>
      <c r="E1541" s="11" t="s">
        <v>632</v>
      </c>
      <c r="F1541" s="11">
        <v>0</v>
      </c>
      <c r="G1541" s="11">
        <v>132</v>
      </c>
      <c r="H1541" s="2426">
        <v>189</v>
      </c>
      <c r="I1541" s="4483"/>
      <c r="J1541" s="6802" t="s">
        <v>12057</v>
      </c>
    </row>
    <row r="1542" spans="1:10" ht="35.450000000000003" customHeight="1">
      <c r="A1542" s="11" t="s">
        <v>6426</v>
      </c>
      <c r="B1542" s="11" t="s">
        <v>6427</v>
      </c>
      <c r="C1542" s="11" t="s">
        <v>3313</v>
      </c>
      <c r="D1542" s="11" t="str">
        <f t="shared" si="24"/>
        <v>18-4330 TC Swedish Blue</v>
      </c>
      <c r="E1542" s="11" t="s">
        <v>632</v>
      </c>
      <c r="F1542" s="11">
        <v>0</v>
      </c>
      <c r="G1542" s="11">
        <v>126</v>
      </c>
      <c r="H1542" s="2426">
        <v>177</v>
      </c>
      <c r="I1542" s="4490"/>
      <c r="J1542" s="6803" t="s">
        <v>12058</v>
      </c>
    </row>
    <row r="1543" spans="1:10" ht="35.450000000000003" customHeight="1">
      <c r="A1543" s="11" t="s">
        <v>5920</v>
      </c>
      <c r="B1543" s="11" t="s">
        <v>5921</v>
      </c>
      <c r="C1543" s="11" t="s">
        <v>3314</v>
      </c>
      <c r="D1543" s="11" t="str">
        <f t="shared" si="24"/>
        <v>17-4433 TC Dresden Blue</v>
      </c>
      <c r="E1543" s="11" t="s">
        <v>632</v>
      </c>
      <c r="F1543" s="11">
        <v>0</v>
      </c>
      <c r="G1543" s="11">
        <v>134</v>
      </c>
      <c r="H1543" s="2426">
        <v>187</v>
      </c>
      <c r="I1543" s="4478"/>
      <c r="J1543" s="6804" t="s">
        <v>12059</v>
      </c>
    </row>
    <row r="1544" spans="1:10" ht="35.450000000000003" customHeight="1">
      <c r="A1544" s="11" t="s">
        <v>5897</v>
      </c>
      <c r="B1544" s="11" t="s">
        <v>5899</v>
      </c>
      <c r="C1544" s="11" t="s">
        <v>3315</v>
      </c>
      <c r="D1544" s="11" t="str">
        <f t="shared" si="24"/>
        <v>17-4247 TC Diva Blue</v>
      </c>
      <c r="E1544" s="11" t="s">
        <v>632</v>
      </c>
      <c r="F1544" s="11">
        <v>0</v>
      </c>
      <c r="G1544" s="11">
        <v>123</v>
      </c>
      <c r="H1544" s="2426">
        <v>178</v>
      </c>
      <c r="I1544" s="4494"/>
      <c r="J1544" s="6805" t="s">
        <v>12060</v>
      </c>
    </row>
    <row r="1545" spans="1:10" ht="35.450000000000003" customHeight="1">
      <c r="A1545" s="11" t="s">
        <v>6422</v>
      </c>
      <c r="B1545" s="11" t="s">
        <v>6423</v>
      </c>
      <c r="C1545" s="11" t="s">
        <v>3316</v>
      </c>
      <c r="D1545" s="11" t="str">
        <f t="shared" si="24"/>
        <v>18-4252 TC Blue Aster</v>
      </c>
      <c r="E1545" s="11" t="s">
        <v>632</v>
      </c>
      <c r="F1545" s="11">
        <v>0</v>
      </c>
      <c r="G1545" s="11">
        <v>119</v>
      </c>
      <c r="H1545" s="2426">
        <v>179</v>
      </c>
      <c r="I1545" s="4498"/>
      <c r="J1545" s="6806" t="s">
        <v>12061</v>
      </c>
    </row>
    <row r="1546" spans="1:10" ht="35.450000000000003" customHeight="1">
      <c r="A1546" s="11" t="s">
        <v>6434</v>
      </c>
      <c r="B1546" s="11" t="s">
        <v>6435</v>
      </c>
      <c r="C1546" s="11" t="s">
        <v>3317</v>
      </c>
      <c r="D1546" s="11" t="str">
        <f t="shared" si="24"/>
        <v>18-4440 TC Cloisonné</v>
      </c>
      <c r="E1546" s="11" t="s">
        <v>632</v>
      </c>
      <c r="F1546" s="11">
        <v>0</v>
      </c>
      <c r="G1546" s="11">
        <v>117</v>
      </c>
      <c r="H1546" s="2426">
        <v>175</v>
      </c>
      <c r="I1546" s="4500"/>
      <c r="J1546" s="6807" t="s">
        <v>12062</v>
      </c>
    </row>
    <row r="1547" spans="1:10" ht="35.450000000000003" customHeight="1">
      <c r="A1547" s="11" t="s">
        <v>6398</v>
      </c>
      <c r="B1547" s="11" t="s">
        <v>6399</v>
      </c>
      <c r="C1547" s="11" t="s">
        <v>3318</v>
      </c>
      <c r="D1547" s="11" t="str">
        <f t="shared" si="24"/>
        <v>18-4140 TC French Blue</v>
      </c>
      <c r="E1547" s="11" t="s">
        <v>632</v>
      </c>
      <c r="F1547" s="11">
        <v>0</v>
      </c>
      <c r="G1547" s="11">
        <v>114</v>
      </c>
      <c r="H1547" s="2426">
        <v>181</v>
      </c>
      <c r="I1547" s="4505"/>
      <c r="J1547" s="6808" t="s">
        <v>12063</v>
      </c>
    </row>
    <row r="1548" spans="1:10" ht="35.450000000000003" customHeight="1">
      <c r="A1548" s="11" t="s">
        <v>6420</v>
      </c>
      <c r="B1548" s="11" t="s">
        <v>6421</v>
      </c>
      <c r="C1548" s="11" t="s">
        <v>3319</v>
      </c>
      <c r="D1548" s="11" t="str">
        <f t="shared" si="24"/>
        <v>18-4247 TC Brilliant Blue</v>
      </c>
      <c r="E1548" s="11" t="s">
        <v>632</v>
      </c>
      <c r="F1548" s="11">
        <v>0</v>
      </c>
      <c r="G1548" s="11">
        <v>117</v>
      </c>
      <c r="H1548" s="2426">
        <v>179</v>
      </c>
      <c r="I1548" s="4499"/>
      <c r="J1548" s="6809" t="s">
        <v>12064</v>
      </c>
    </row>
    <row r="1549" spans="1:10" ht="35.450000000000003" customHeight="1">
      <c r="A1549" s="11" t="s">
        <v>6418</v>
      </c>
      <c r="B1549" s="11" t="s">
        <v>8744</v>
      </c>
      <c r="C1549" s="11" t="s">
        <v>3320</v>
      </c>
      <c r="D1549" s="11" t="str">
        <f t="shared" si="24"/>
        <v>18-4244 TC Directoire Blue</v>
      </c>
      <c r="E1549" s="11" t="s">
        <v>632</v>
      </c>
      <c r="F1549" s="11">
        <v>0</v>
      </c>
      <c r="G1549" s="11">
        <v>97</v>
      </c>
      <c r="H1549" s="2426">
        <v>163</v>
      </c>
      <c r="I1549" s="4515"/>
      <c r="J1549" s="6810" t="s">
        <v>12065</v>
      </c>
    </row>
    <row r="1550" spans="1:10" ht="35.450000000000003" customHeight="1">
      <c r="A1550" s="11" t="s">
        <v>6874</v>
      </c>
      <c r="B1550" s="11" t="s">
        <v>6875</v>
      </c>
      <c r="C1550" s="11" t="s">
        <v>3321</v>
      </c>
      <c r="D1550" s="11" t="str">
        <f t="shared" si="24"/>
        <v>19-4151 TC Skydiver</v>
      </c>
      <c r="E1550" s="11" t="s">
        <v>632</v>
      </c>
      <c r="F1550" s="11">
        <v>0</v>
      </c>
      <c r="G1550" s="11">
        <v>88</v>
      </c>
      <c r="H1550" s="2426">
        <v>155</v>
      </c>
      <c r="I1550" s="4521"/>
      <c r="J1550" s="6811" t="s">
        <v>12066</v>
      </c>
    </row>
    <row r="1551" spans="1:10" ht="35.450000000000003" customHeight="1">
      <c r="A1551" s="11" t="s">
        <v>6888</v>
      </c>
      <c r="B1551" s="11" t="s">
        <v>6889</v>
      </c>
      <c r="C1551" s="11" t="s">
        <v>3322</v>
      </c>
      <c r="D1551" s="11" t="str">
        <f t="shared" si="24"/>
        <v>19-4245 TC Imperial Blue</v>
      </c>
      <c r="E1551" s="11" t="s">
        <v>632</v>
      </c>
      <c r="F1551" s="11">
        <v>0</v>
      </c>
      <c r="G1551" s="11">
        <v>90</v>
      </c>
      <c r="H1551" s="2426">
        <v>146</v>
      </c>
      <c r="I1551" s="4520"/>
      <c r="J1551" s="6812" t="s">
        <v>12067</v>
      </c>
    </row>
    <row r="1552" spans="1:10" ht="35.450000000000003" customHeight="1">
      <c r="A1552" s="11" t="s">
        <v>6385</v>
      </c>
      <c r="B1552" s="11" t="s">
        <v>8748</v>
      </c>
      <c r="C1552" s="11" t="s">
        <v>3323</v>
      </c>
      <c r="D1552" s="11" t="str">
        <f t="shared" si="24"/>
        <v>18-4032 TC Deep Water</v>
      </c>
      <c r="E1552" s="11" t="s">
        <v>632</v>
      </c>
      <c r="F1552" s="11">
        <v>38</v>
      </c>
      <c r="G1552" s="11">
        <v>102</v>
      </c>
      <c r="H1552" s="2426">
        <v>145</v>
      </c>
      <c r="I1552" s="4394"/>
      <c r="J1552" s="6813" t="s">
        <v>10568</v>
      </c>
    </row>
    <row r="1553" spans="1:10" ht="35.450000000000003" customHeight="1">
      <c r="A1553" s="11" t="s">
        <v>6848</v>
      </c>
      <c r="B1553" s="11" t="s">
        <v>6849</v>
      </c>
      <c r="C1553" s="11" t="s">
        <v>3324</v>
      </c>
      <c r="D1553" s="11" t="str">
        <f t="shared" si="24"/>
        <v>19-4035 TC Dark Blue</v>
      </c>
      <c r="E1553" s="11" t="s">
        <v>632</v>
      </c>
      <c r="F1553" s="11">
        <v>48</v>
      </c>
      <c r="G1553" s="11">
        <v>86</v>
      </c>
      <c r="H1553" s="2426">
        <v>121</v>
      </c>
      <c r="I1553" s="4353"/>
      <c r="J1553" s="6814" t="s">
        <v>12068</v>
      </c>
    </row>
    <row r="1554" spans="1:10" ht="35.450000000000003" customHeight="1">
      <c r="A1554" s="11" t="s">
        <v>4150</v>
      </c>
      <c r="B1554" s="11" t="s">
        <v>4152</v>
      </c>
      <c r="C1554" s="11" t="s">
        <v>3325</v>
      </c>
      <c r="D1554" s="11" t="str">
        <f t="shared" si="24"/>
        <v>12-4607 TC Pastel Blue</v>
      </c>
      <c r="E1554" s="11" t="s">
        <v>632</v>
      </c>
      <c r="F1554" s="11">
        <v>188</v>
      </c>
      <c r="G1554" s="11">
        <v>211</v>
      </c>
      <c r="H1554" s="2426">
        <v>213</v>
      </c>
      <c r="I1554" s="3224"/>
      <c r="J1554" s="6815" t="s">
        <v>12069</v>
      </c>
    </row>
    <row r="1555" spans="1:10" ht="35.450000000000003" customHeight="1">
      <c r="A1555" s="11" t="s">
        <v>4153</v>
      </c>
      <c r="B1555" s="11" t="s">
        <v>4154</v>
      </c>
      <c r="C1555" s="11" t="s">
        <v>3326</v>
      </c>
      <c r="D1555" s="11" t="str">
        <f t="shared" si="24"/>
        <v>12-4608 TC Clearwater</v>
      </c>
      <c r="E1555" s="11" t="s">
        <v>632</v>
      </c>
      <c r="F1555" s="11">
        <v>170</v>
      </c>
      <c r="G1555" s="11">
        <v>213</v>
      </c>
      <c r="H1555" s="2426">
        <v>219</v>
      </c>
      <c r="I1555" s="3392"/>
      <c r="J1555" s="6816" t="s">
        <v>12070</v>
      </c>
    </row>
    <row r="1556" spans="1:10" ht="35.450000000000003" customHeight="1">
      <c r="A1556" s="11" t="s">
        <v>4451</v>
      </c>
      <c r="B1556" s="11" t="s">
        <v>4452</v>
      </c>
      <c r="C1556" s="11" t="s">
        <v>3327</v>
      </c>
      <c r="D1556" s="11" t="str">
        <f t="shared" si="24"/>
        <v>13-4409 TC Blue Glow</v>
      </c>
      <c r="E1556" s="11" t="s">
        <v>632</v>
      </c>
      <c r="F1556" s="11">
        <v>178</v>
      </c>
      <c r="G1556" s="11">
        <v>212</v>
      </c>
      <c r="H1556" s="2426">
        <v>221</v>
      </c>
      <c r="I1556" s="3331"/>
      <c r="J1556" s="6817" t="s">
        <v>12071</v>
      </c>
    </row>
    <row r="1557" spans="1:10" ht="35.450000000000003" customHeight="1">
      <c r="A1557" s="11" t="s">
        <v>4457</v>
      </c>
      <c r="B1557" s="11" t="s">
        <v>4458</v>
      </c>
      <c r="C1557" s="11" t="s">
        <v>3328</v>
      </c>
      <c r="D1557" s="11" t="str">
        <f t="shared" si="24"/>
        <v>13-4809 TC Plume</v>
      </c>
      <c r="E1557" s="11" t="s">
        <v>632</v>
      </c>
      <c r="F1557" s="11">
        <v>165</v>
      </c>
      <c r="G1557" s="11">
        <v>207</v>
      </c>
      <c r="H1557" s="2426">
        <v>213</v>
      </c>
      <c r="I1557" s="3440"/>
      <c r="J1557" s="6818" t="s">
        <v>12072</v>
      </c>
    </row>
    <row r="1558" spans="1:10" ht="35.450000000000003" customHeight="1">
      <c r="A1558" s="11" t="s">
        <v>4752</v>
      </c>
      <c r="B1558" s="11" t="s">
        <v>4753</v>
      </c>
      <c r="C1558" s="11" t="s">
        <v>3329</v>
      </c>
      <c r="D1558" s="11" t="str">
        <f t="shared" si="24"/>
        <v>14-4512 TC Porcelain Blue</v>
      </c>
      <c r="E1558" s="11" t="s">
        <v>632</v>
      </c>
      <c r="F1558" s="11">
        <v>149</v>
      </c>
      <c r="G1558" s="11">
        <v>192</v>
      </c>
      <c r="H1558" s="2426">
        <v>203</v>
      </c>
      <c r="I1558" s="3607"/>
      <c r="J1558" s="6819" t="s">
        <v>12073</v>
      </c>
    </row>
    <row r="1559" spans="1:10" ht="35.450000000000003" customHeight="1">
      <c r="A1559" s="11" t="s">
        <v>4453</v>
      </c>
      <c r="B1559" s="11" t="s">
        <v>8756</v>
      </c>
      <c r="C1559" s="11" t="s">
        <v>3330</v>
      </c>
      <c r="D1559" s="11" t="str">
        <f t="shared" si="24"/>
        <v>13-4411 TC Crystal Blue</v>
      </c>
      <c r="E1559" s="11" t="s">
        <v>632</v>
      </c>
      <c r="F1559" s="11">
        <v>161</v>
      </c>
      <c r="G1559" s="11">
        <v>200</v>
      </c>
      <c r="H1559" s="2426">
        <v>219</v>
      </c>
      <c r="I1559" s="3493"/>
      <c r="J1559" s="6820" t="s">
        <v>12074</v>
      </c>
    </row>
    <row r="1560" spans="1:10" ht="35.450000000000003" customHeight="1">
      <c r="A1560" s="11" t="s">
        <v>4754</v>
      </c>
      <c r="B1560" s="11" t="s">
        <v>4755</v>
      </c>
      <c r="C1560" s="11" t="s">
        <v>3331</v>
      </c>
      <c r="D1560" s="11" t="str">
        <f t="shared" si="24"/>
        <v>14-4516 TC Petit four</v>
      </c>
      <c r="E1560" s="11" t="s">
        <v>632</v>
      </c>
      <c r="F1560" s="11">
        <v>135</v>
      </c>
      <c r="G1560" s="11">
        <v>194</v>
      </c>
      <c r="H1560" s="2426">
        <v>212</v>
      </c>
      <c r="I1560" s="3720"/>
      <c r="J1560" s="6821" t="s">
        <v>12075</v>
      </c>
    </row>
    <row r="1561" spans="1:10" ht="35.450000000000003" customHeight="1">
      <c r="A1561" s="11" t="s">
        <v>7128</v>
      </c>
      <c r="B1561" s="11" t="s">
        <v>9583</v>
      </c>
      <c r="C1561" s="11" t="s">
        <v>3332</v>
      </c>
      <c r="D1561" s="11" t="str">
        <f t="shared" si="24"/>
        <v>14-4511 TC Gulf Stream</v>
      </c>
      <c r="E1561" s="11" t="s">
        <v>632</v>
      </c>
      <c r="F1561" s="11">
        <v>136</v>
      </c>
      <c r="G1561" s="11">
        <v>195</v>
      </c>
      <c r="H1561" s="2426">
        <v>208</v>
      </c>
      <c r="I1561" s="3710"/>
      <c r="J1561" s="6822" t="s">
        <v>12076</v>
      </c>
    </row>
    <row r="1562" spans="1:10" ht="35.450000000000003" customHeight="1">
      <c r="A1562" s="11" t="s">
        <v>4162</v>
      </c>
      <c r="B1562" s="11" t="s">
        <v>4163</v>
      </c>
      <c r="C1562" s="11" t="s">
        <v>3333</v>
      </c>
      <c r="D1562" s="11" t="str">
        <f t="shared" si="24"/>
        <v>12-4805 TC Wan Blue</v>
      </c>
      <c r="E1562" s="11" t="s">
        <v>632</v>
      </c>
      <c r="F1562" s="11">
        <v>203</v>
      </c>
      <c r="G1562" s="11">
        <v>220</v>
      </c>
      <c r="H1562" s="2426">
        <v>223</v>
      </c>
      <c r="I1562" s="3061"/>
      <c r="J1562" s="6823" t="s">
        <v>12077</v>
      </c>
    </row>
    <row r="1563" spans="1:10" ht="35.450000000000003" customHeight="1">
      <c r="A1563" s="11" t="s">
        <v>4159</v>
      </c>
      <c r="B1563" s="11" t="s">
        <v>4160</v>
      </c>
      <c r="C1563" s="11" t="s">
        <v>3334</v>
      </c>
      <c r="D1563" s="11" t="str">
        <f t="shared" si="24"/>
        <v>12-4610 TC Whispering Blue</v>
      </c>
      <c r="E1563" s="11" t="s">
        <v>632</v>
      </c>
      <c r="F1563" s="11">
        <v>201</v>
      </c>
      <c r="G1563" s="11">
        <v>220</v>
      </c>
      <c r="H1563" s="2426">
        <v>220</v>
      </c>
      <c r="I1563" s="3087"/>
      <c r="J1563" s="6824" t="s">
        <v>12078</v>
      </c>
    </row>
    <row r="1564" spans="1:10" ht="35.450000000000003" customHeight="1">
      <c r="A1564" s="11" t="s">
        <v>4146</v>
      </c>
      <c r="B1564" s="11" t="s">
        <v>4148</v>
      </c>
      <c r="C1564" s="11" t="s">
        <v>3335</v>
      </c>
      <c r="D1564" s="11" t="str">
        <f t="shared" si="24"/>
        <v>12-4604 TC Skylight</v>
      </c>
      <c r="E1564" s="11" t="s">
        <v>632</v>
      </c>
      <c r="F1564" s="11">
        <v>200</v>
      </c>
      <c r="G1564" s="11">
        <v>224</v>
      </c>
      <c r="H1564" s="2426">
        <v>224</v>
      </c>
      <c r="I1564" s="3095"/>
      <c r="J1564" s="6825" t="s">
        <v>12079</v>
      </c>
    </row>
    <row r="1565" spans="1:10" ht="35.450000000000003" customHeight="1">
      <c r="A1565" s="11" t="s">
        <v>4750</v>
      </c>
      <c r="B1565" s="11" t="s">
        <v>4751</v>
      </c>
      <c r="C1565" s="11" t="s">
        <v>3336</v>
      </c>
      <c r="D1565" s="11" t="str">
        <f t="shared" si="24"/>
        <v>14-4510 TC Aquatic</v>
      </c>
      <c r="E1565" s="11" t="s">
        <v>632</v>
      </c>
      <c r="F1565" s="11">
        <v>153</v>
      </c>
      <c r="G1565" s="11">
        <v>193</v>
      </c>
      <c r="H1565" s="2426">
        <v>204</v>
      </c>
      <c r="I1565" s="3569"/>
      <c r="J1565" s="6826" t="s">
        <v>12080</v>
      </c>
    </row>
    <row r="1566" spans="1:10" ht="35.450000000000003" customHeight="1">
      <c r="A1566" s="11" t="s">
        <v>5060</v>
      </c>
      <c r="B1566" s="11" t="s">
        <v>5061</v>
      </c>
      <c r="C1566" s="11" t="s">
        <v>3337</v>
      </c>
      <c r="D1566" s="11" t="str">
        <f t="shared" si="24"/>
        <v>15-4712 TC Marine Blue</v>
      </c>
      <c r="E1566" s="11" t="s">
        <v>632</v>
      </c>
      <c r="F1566" s="11">
        <v>118</v>
      </c>
      <c r="G1566" s="11">
        <v>175</v>
      </c>
      <c r="H1566" s="2426">
        <v>182</v>
      </c>
      <c r="I1566" s="3859"/>
      <c r="J1566" s="6827" t="s">
        <v>12081</v>
      </c>
    </row>
    <row r="1567" spans="1:10" ht="35.450000000000003" customHeight="1">
      <c r="A1567" s="11" t="s">
        <v>5476</v>
      </c>
      <c r="B1567" s="11" t="s">
        <v>8764</v>
      </c>
      <c r="C1567" s="11" t="s">
        <v>3338</v>
      </c>
      <c r="D1567" s="11" t="str">
        <f t="shared" si="24"/>
        <v>16-4612 TC Reef Waters</v>
      </c>
      <c r="E1567" s="11" t="s">
        <v>632</v>
      </c>
      <c r="F1567" s="11">
        <v>111</v>
      </c>
      <c r="G1567" s="11">
        <v>159</v>
      </c>
      <c r="H1567" s="2426">
        <v>169</v>
      </c>
      <c r="I1567" s="3915"/>
      <c r="J1567" s="6828" t="s">
        <v>12082</v>
      </c>
    </row>
    <row r="1568" spans="1:10" ht="35.450000000000003" customHeight="1">
      <c r="A1568" s="11" t="s">
        <v>5940</v>
      </c>
      <c r="B1568" s="11" t="s">
        <v>5941</v>
      </c>
      <c r="C1568" s="11" t="s">
        <v>3339</v>
      </c>
      <c r="D1568" s="11" t="str">
        <f t="shared" si="24"/>
        <v>17-4911 TC Arctic</v>
      </c>
      <c r="E1568" s="11" t="s">
        <v>632</v>
      </c>
      <c r="F1568" s="11">
        <v>100</v>
      </c>
      <c r="G1568" s="11">
        <v>133</v>
      </c>
      <c r="H1568" s="2426">
        <v>137</v>
      </c>
      <c r="I1568" s="4008"/>
      <c r="J1568" s="6829" t="s">
        <v>12083</v>
      </c>
    </row>
    <row r="1569" spans="1:10" ht="35.450000000000003" customHeight="1">
      <c r="A1569" s="11" t="s">
        <v>4164</v>
      </c>
      <c r="B1569" s="11" t="s">
        <v>4166</v>
      </c>
      <c r="C1569" s="11" t="s">
        <v>3340</v>
      </c>
      <c r="D1569" s="11" t="str">
        <f t="shared" si="24"/>
        <v>12-4806 TC Chalk Blue</v>
      </c>
      <c r="E1569" s="11" t="s">
        <v>632</v>
      </c>
      <c r="F1569" s="11">
        <v>204</v>
      </c>
      <c r="G1569" s="11">
        <v>218</v>
      </c>
      <c r="H1569" s="2426">
        <v>215</v>
      </c>
      <c r="I1569" s="3055"/>
      <c r="J1569" s="6830" t="s">
        <v>12084</v>
      </c>
    </row>
    <row r="1570" spans="1:10" ht="35.450000000000003" customHeight="1">
      <c r="A1570" s="11" t="s">
        <v>4455</v>
      </c>
      <c r="B1570" s="11" t="s">
        <v>8768</v>
      </c>
      <c r="C1570" s="11" t="s">
        <v>3341</v>
      </c>
      <c r="D1570" s="11" t="str">
        <f t="shared" si="24"/>
        <v>13-4804 TC Pale Blue</v>
      </c>
      <c r="E1570" s="11" t="s">
        <v>632</v>
      </c>
      <c r="F1570" s="11">
        <v>196</v>
      </c>
      <c r="G1570" s="11">
        <v>214</v>
      </c>
      <c r="H1570" s="2426">
        <v>211</v>
      </c>
      <c r="I1570" s="3135"/>
      <c r="J1570" s="6831" t="s">
        <v>12085</v>
      </c>
    </row>
    <row r="1571" spans="1:10" ht="35.450000000000003" customHeight="1">
      <c r="A1571" s="11" t="s">
        <v>4449</v>
      </c>
      <c r="B1571" s="11" t="s">
        <v>4450</v>
      </c>
      <c r="C1571" s="11" t="s">
        <v>3342</v>
      </c>
      <c r="D1571" s="11" t="str">
        <f t="shared" si="24"/>
        <v>13-4405 TC Misty Blue</v>
      </c>
      <c r="E1571" s="11" t="s">
        <v>632</v>
      </c>
      <c r="F1571" s="11">
        <v>191</v>
      </c>
      <c r="G1571" s="11">
        <v>205</v>
      </c>
      <c r="H1571" s="2426">
        <v>204</v>
      </c>
      <c r="I1571" s="3185"/>
      <c r="J1571" s="6832" t="s">
        <v>12086</v>
      </c>
    </row>
    <row r="1572" spans="1:10" ht="35.450000000000003" customHeight="1">
      <c r="A1572" s="11" t="s">
        <v>4742</v>
      </c>
      <c r="B1572" s="11" t="s">
        <v>4743</v>
      </c>
      <c r="C1572" s="11" t="s">
        <v>3343</v>
      </c>
      <c r="D1572" s="11" t="str">
        <f t="shared" si="24"/>
        <v>14-4504 TC Sky Gray</v>
      </c>
      <c r="E1572" s="11" t="s">
        <v>632</v>
      </c>
      <c r="F1572" s="11">
        <v>188</v>
      </c>
      <c r="G1572" s="11">
        <v>200</v>
      </c>
      <c r="H1572" s="2426">
        <v>198</v>
      </c>
      <c r="I1572" s="3226"/>
      <c r="J1572" s="6833" t="s">
        <v>12087</v>
      </c>
    </row>
    <row r="1573" spans="1:10" ht="35.450000000000003" customHeight="1">
      <c r="A1573" s="11" t="s">
        <v>4760</v>
      </c>
      <c r="B1573" s="11" t="s">
        <v>4761</v>
      </c>
      <c r="C1573" s="11" t="s">
        <v>3344</v>
      </c>
      <c r="D1573" s="11" t="str">
        <f t="shared" si="24"/>
        <v>14-4807 TC Surf Spray</v>
      </c>
      <c r="E1573" s="11" t="s">
        <v>632</v>
      </c>
      <c r="F1573" s="11">
        <v>180</v>
      </c>
      <c r="G1573" s="11">
        <v>200</v>
      </c>
      <c r="H1573" s="2426">
        <v>194</v>
      </c>
      <c r="I1573" s="3313"/>
      <c r="J1573" s="6834" t="s">
        <v>12088</v>
      </c>
    </row>
    <row r="1574" spans="1:10" ht="35.450000000000003" customHeight="1">
      <c r="A1574" s="11" t="s">
        <v>5055</v>
      </c>
      <c r="B1574" s="11" t="s">
        <v>5056</v>
      </c>
      <c r="C1574" s="11" t="s">
        <v>3345</v>
      </c>
      <c r="D1574" s="11" t="str">
        <f t="shared" si="24"/>
        <v>15-4706 TC Gray Mist</v>
      </c>
      <c r="E1574" s="11" t="s">
        <v>632</v>
      </c>
      <c r="F1574" s="11">
        <v>153</v>
      </c>
      <c r="G1574" s="11">
        <v>174</v>
      </c>
      <c r="H1574" s="2426">
        <v>174</v>
      </c>
      <c r="I1574" s="3570"/>
      <c r="J1574" s="6835" t="s">
        <v>12089</v>
      </c>
    </row>
    <row r="1575" spans="1:10" ht="35.450000000000003" customHeight="1">
      <c r="A1575" s="11" t="s">
        <v>5077</v>
      </c>
      <c r="B1575" s="11" t="s">
        <v>5078</v>
      </c>
      <c r="C1575" s="11" t="s">
        <v>3346</v>
      </c>
      <c r="D1575" s="11" t="str">
        <f t="shared" si="24"/>
        <v>15-5207 TC Aquifer</v>
      </c>
      <c r="E1575" s="11" t="s">
        <v>632</v>
      </c>
      <c r="F1575" s="11">
        <v>137</v>
      </c>
      <c r="G1575" s="11">
        <v>172</v>
      </c>
      <c r="H1575" s="2426">
        <v>172</v>
      </c>
      <c r="I1575" s="3705"/>
      <c r="J1575" s="6836" t="s">
        <v>12090</v>
      </c>
    </row>
    <row r="1576" spans="1:10" ht="35.450000000000003" customHeight="1">
      <c r="A1576" s="11" t="s">
        <v>4174</v>
      </c>
      <c r="B1576" s="11" t="s">
        <v>4176</v>
      </c>
      <c r="C1576" s="11" t="s">
        <v>3347</v>
      </c>
      <c r="D1576" s="11" t="str">
        <f t="shared" si="24"/>
        <v>12-5206 TC Blue Glass</v>
      </c>
      <c r="E1576" s="11" t="s">
        <v>632</v>
      </c>
      <c r="F1576" s="11">
        <v>198</v>
      </c>
      <c r="G1576" s="11">
        <v>227</v>
      </c>
      <c r="H1576" s="2426">
        <v>225</v>
      </c>
      <c r="I1576" s="3111"/>
      <c r="J1576" s="6837" t="s">
        <v>12091</v>
      </c>
    </row>
    <row r="1577" spans="1:10" ht="35.450000000000003" customHeight="1">
      <c r="A1577" s="11" t="s">
        <v>4466</v>
      </c>
      <c r="B1577" s="11" t="s">
        <v>4467</v>
      </c>
      <c r="C1577" s="11" t="s">
        <v>3348</v>
      </c>
      <c r="D1577" s="11" t="str">
        <f t="shared" si="24"/>
        <v>13-5306 TC Icy Morn</v>
      </c>
      <c r="E1577" s="11" t="s">
        <v>632</v>
      </c>
      <c r="F1577" s="11">
        <v>176</v>
      </c>
      <c r="G1577" s="11">
        <v>211</v>
      </c>
      <c r="H1577" s="2426">
        <v>209</v>
      </c>
      <c r="I1577" s="3339"/>
      <c r="J1577" s="6838" t="s">
        <v>12092</v>
      </c>
    </row>
    <row r="1578" spans="1:10" ht="35.450000000000003" customHeight="1">
      <c r="A1578" s="11" t="s">
        <v>4764</v>
      </c>
      <c r="B1578" s="11" t="s">
        <v>4765</v>
      </c>
      <c r="C1578" s="11" t="s">
        <v>3349</v>
      </c>
      <c r="D1578" s="11" t="str">
        <f t="shared" si="24"/>
        <v>14-4810 TC Canal Blue</v>
      </c>
      <c r="E1578" s="11" t="s">
        <v>632</v>
      </c>
      <c r="F1578" s="11">
        <v>156</v>
      </c>
      <c r="G1578" s="11">
        <v>194</v>
      </c>
      <c r="H1578" s="2426">
        <v>197</v>
      </c>
      <c r="I1578" s="3541"/>
      <c r="J1578" s="6839" t="s">
        <v>12093</v>
      </c>
    </row>
    <row r="1579" spans="1:10" ht="35.450000000000003" customHeight="1">
      <c r="A1579" s="11" t="s">
        <v>4468</v>
      </c>
      <c r="B1579" s="11" t="s">
        <v>700</v>
      </c>
      <c r="C1579" s="11" t="s">
        <v>3350</v>
      </c>
      <c r="D1579" s="11" t="str">
        <f t="shared" si="24"/>
        <v>13-5309 TC Pastel Turquoise</v>
      </c>
      <c r="E1579" s="11" t="s">
        <v>632</v>
      </c>
      <c r="F1579" s="11">
        <v>153</v>
      </c>
      <c r="G1579" s="11">
        <v>197</v>
      </c>
      <c r="H1579" s="2426">
        <v>196</v>
      </c>
      <c r="I1579" s="3568"/>
      <c r="J1579" s="6840" t="s">
        <v>12094</v>
      </c>
    </row>
    <row r="1580" spans="1:10" ht="35.450000000000003" customHeight="1">
      <c r="A1580" s="11" t="s">
        <v>5079</v>
      </c>
      <c r="B1580" s="11" t="s">
        <v>5080</v>
      </c>
      <c r="C1580" s="11" t="s">
        <v>3351</v>
      </c>
      <c r="D1580" s="11" t="str">
        <f t="shared" si="24"/>
        <v>15-5209 TC Aqua Haze</v>
      </c>
      <c r="E1580" s="11" t="s">
        <v>632</v>
      </c>
      <c r="F1580" s="11">
        <v>135</v>
      </c>
      <c r="G1580" s="11">
        <v>185</v>
      </c>
      <c r="H1580" s="2426">
        <v>188</v>
      </c>
      <c r="I1580" s="3721"/>
      <c r="J1580" s="6841" t="s">
        <v>12095</v>
      </c>
    </row>
    <row r="1581" spans="1:10" ht="35.450000000000003" customHeight="1">
      <c r="A1581" s="11" t="s">
        <v>5062</v>
      </c>
      <c r="B1581" s="11" t="s">
        <v>5063</v>
      </c>
      <c r="C1581" s="11" t="s">
        <v>3352</v>
      </c>
      <c r="D1581" s="11" t="str">
        <f t="shared" si="24"/>
        <v>15-4715 TC Aqua Sea</v>
      </c>
      <c r="E1581" s="11" t="s">
        <v>632</v>
      </c>
      <c r="F1581" s="11">
        <v>107</v>
      </c>
      <c r="G1581" s="11">
        <v>170</v>
      </c>
      <c r="H1581" s="2426">
        <v>174</v>
      </c>
      <c r="I1581" s="3948"/>
      <c r="J1581" s="6842" t="s">
        <v>12096</v>
      </c>
    </row>
    <row r="1582" spans="1:10" ht="35.450000000000003" customHeight="1">
      <c r="A1582" s="11" t="s">
        <v>5504</v>
      </c>
      <c r="B1582" s="11" t="s">
        <v>5505</v>
      </c>
      <c r="C1582" s="11" t="s">
        <v>3353</v>
      </c>
      <c r="D1582" s="11" t="str">
        <f t="shared" si="24"/>
        <v>16-5121 TC Meadowbrook</v>
      </c>
      <c r="E1582" s="11" t="s">
        <v>632</v>
      </c>
      <c r="F1582" s="11">
        <v>96</v>
      </c>
      <c r="G1582" s="11">
        <v>160</v>
      </c>
      <c r="H1582" s="2426">
        <v>163</v>
      </c>
      <c r="I1582" s="4041"/>
      <c r="J1582" s="6843" t="s">
        <v>12097</v>
      </c>
    </row>
    <row r="1583" spans="1:10" ht="35.450000000000003" customHeight="1">
      <c r="A1583" s="11" t="s">
        <v>4202</v>
      </c>
      <c r="B1583" s="11" t="s">
        <v>4203</v>
      </c>
      <c r="C1583" s="11" t="s">
        <v>3354</v>
      </c>
      <c r="D1583" s="11" t="str">
        <f t="shared" si="24"/>
        <v>12-5505 TC Glacier</v>
      </c>
      <c r="E1583" s="11" t="s">
        <v>632</v>
      </c>
      <c r="F1583" s="11">
        <v>195</v>
      </c>
      <c r="G1583" s="11">
        <v>219</v>
      </c>
      <c r="H1583" s="2426">
        <v>212</v>
      </c>
      <c r="I1583" s="3146"/>
      <c r="J1583" s="6844" t="s">
        <v>12098</v>
      </c>
    </row>
    <row r="1584" spans="1:10" ht="35.450000000000003" customHeight="1">
      <c r="A1584" s="11" t="s">
        <v>4195</v>
      </c>
      <c r="B1584" s="11" t="s">
        <v>4196</v>
      </c>
      <c r="C1584" s="11" t="s">
        <v>3355</v>
      </c>
      <c r="D1584" s="11" t="str">
        <f t="shared" si="24"/>
        <v>12-5409 TC Fair Aqua</v>
      </c>
      <c r="E1584" s="11" t="s">
        <v>632</v>
      </c>
      <c r="F1584" s="11">
        <v>184</v>
      </c>
      <c r="G1584" s="11">
        <v>226</v>
      </c>
      <c r="H1584" s="2426">
        <v>220</v>
      </c>
      <c r="I1584" s="3269"/>
      <c r="J1584" s="6845" t="s">
        <v>12099</v>
      </c>
    </row>
    <row r="1585" spans="1:10" ht="35.450000000000003" customHeight="1">
      <c r="A1585" s="11" t="s">
        <v>4177</v>
      </c>
      <c r="B1585" s="11" t="s">
        <v>4179</v>
      </c>
      <c r="C1585" s="11" t="s">
        <v>3356</v>
      </c>
      <c r="D1585" s="11" t="str">
        <f t="shared" si="24"/>
        <v>12-5209 TC Soothing Sea</v>
      </c>
      <c r="E1585" s="11" t="s">
        <v>632</v>
      </c>
      <c r="F1585" s="11">
        <v>195</v>
      </c>
      <c r="G1585" s="11">
        <v>233</v>
      </c>
      <c r="H1585" s="2426">
        <v>228</v>
      </c>
      <c r="I1585" s="3144"/>
      <c r="J1585" s="6846" t="s">
        <v>12100</v>
      </c>
    </row>
    <row r="1586" spans="1:10" ht="35.450000000000003" customHeight="1">
      <c r="A1586" s="11" t="s">
        <v>4197</v>
      </c>
      <c r="B1586" s="11" t="s">
        <v>4198</v>
      </c>
      <c r="C1586" s="11" t="s">
        <v>3357</v>
      </c>
      <c r="D1586" s="11" t="str">
        <f t="shared" si="24"/>
        <v>12-5410 TC Bleached Aqua</v>
      </c>
      <c r="E1586" s="11" t="s">
        <v>632</v>
      </c>
      <c r="F1586" s="11">
        <v>188</v>
      </c>
      <c r="G1586" s="11">
        <v>227</v>
      </c>
      <c r="H1586" s="2426">
        <v>223</v>
      </c>
      <c r="I1586" s="3222"/>
      <c r="J1586" s="6847" t="s">
        <v>12101</v>
      </c>
    </row>
    <row r="1587" spans="1:10" ht="35.450000000000003" customHeight="1">
      <c r="A1587" s="11" t="s">
        <v>4459</v>
      </c>
      <c r="B1587" s="11" t="s">
        <v>4460</v>
      </c>
      <c r="C1587" s="11" t="s">
        <v>3358</v>
      </c>
      <c r="D1587" s="11" t="str">
        <f t="shared" si="24"/>
        <v>13-4909 TC Blue Light</v>
      </c>
      <c r="E1587" s="11" t="s">
        <v>632</v>
      </c>
      <c r="F1587" s="11">
        <v>172</v>
      </c>
      <c r="G1587" s="11">
        <v>223</v>
      </c>
      <c r="H1587" s="2426">
        <v>221</v>
      </c>
      <c r="I1587" s="3382"/>
      <c r="J1587" s="6848" t="s">
        <v>12102</v>
      </c>
    </row>
    <row r="1588" spans="1:10" ht="35.450000000000003" customHeight="1">
      <c r="A1588" s="11" t="s">
        <v>4461</v>
      </c>
      <c r="B1588" s="11" t="s">
        <v>4462</v>
      </c>
      <c r="C1588" s="11" t="s">
        <v>3359</v>
      </c>
      <c r="D1588" s="11" t="str">
        <f t="shared" si="24"/>
        <v>13-4910 TC Blue Tint</v>
      </c>
      <c r="E1588" s="11" t="s">
        <v>632</v>
      </c>
      <c r="F1588" s="11">
        <v>159</v>
      </c>
      <c r="G1588" s="11">
        <v>217</v>
      </c>
      <c r="H1588" s="2426">
        <v>215</v>
      </c>
      <c r="I1588" s="3513"/>
      <c r="J1588" s="6849" t="s">
        <v>12103</v>
      </c>
    </row>
    <row r="1589" spans="1:10" ht="35.450000000000003" customHeight="1">
      <c r="A1589" s="11" t="s">
        <v>7129</v>
      </c>
      <c r="B1589" s="11" t="s">
        <v>9587</v>
      </c>
      <c r="C1589" s="11" t="s">
        <v>3360</v>
      </c>
      <c r="D1589" s="11" t="str">
        <f t="shared" si="24"/>
        <v>14-4812 TC Aqua Splash</v>
      </c>
      <c r="E1589" s="11" t="s">
        <v>632</v>
      </c>
      <c r="F1589" s="11">
        <v>133</v>
      </c>
      <c r="G1589" s="11">
        <v>206</v>
      </c>
      <c r="H1589" s="2426">
        <v>209</v>
      </c>
      <c r="I1589" s="2524"/>
      <c r="J1589" s="6850" t="s">
        <v>10644</v>
      </c>
    </row>
    <row r="1590" spans="1:10" ht="35.450000000000003" customHeight="1">
      <c r="A1590" s="11" t="s">
        <v>4766</v>
      </c>
      <c r="B1590" s="11" t="s">
        <v>4767</v>
      </c>
      <c r="C1590" s="11" t="s">
        <v>3361</v>
      </c>
      <c r="D1590" s="11" t="str">
        <f t="shared" si="24"/>
        <v>14-4811 TC Aqua Sky</v>
      </c>
      <c r="E1590" s="11" t="s">
        <v>632</v>
      </c>
      <c r="F1590" s="11">
        <v>123</v>
      </c>
      <c r="G1590" s="11">
        <v>196</v>
      </c>
      <c r="H1590" s="2426">
        <v>196</v>
      </c>
      <c r="I1590" s="2496"/>
      <c r="J1590" s="6851" t="s">
        <v>10618</v>
      </c>
    </row>
    <row r="1591" spans="1:10" ht="35.450000000000003" customHeight="1">
      <c r="A1591" s="11" t="s">
        <v>4170</v>
      </c>
      <c r="B1591" s="11" t="s">
        <v>4172</v>
      </c>
      <c r="C1591" s="11" t="s">
        <v>3362</v>
      </c>
      <c r="D1591" s="11" t="str">
        <f t="shared" si="24"/>
        <v>12-5204 TC Morning Mist</v>
      </c>
      <c r="E1591" s="11" t="s">
        <v>632</v>
      </c>
      <c r="F1591" s="11">
        <v>207</v>
      </c>
      <c r="G1591" s="11">
        <v>223</v>
      </c>
      <c r="H1591" s="2426">
        <v>219</v>
      </c>
      <c r="I1591" s="3023"/>
      <c r="J1591" s="6852" t="s">
        <v>12104</v>
      </c>
    </row>
    <row r="1592" spans="1:10" ht="35.450000000000003" customHeight="1">
      <c r="A1592" s="11" t="s">
        <v>4773</v>
      </c>
      <c r="B1592" s="11" t="s">
        <v>8790</v>
      </c>
      <c r="C1592" s="11" t="s">
        <v>3363</v>
      </c>
      <c r="D1592" s="11" t="str">
        <f t="shared" si="24"/>
        <v>14-4908 TC Harbor Gray</v>
      </c>
      <c r="E1592" s="11" t="s">
        <v>632</v>
      </c>
      <c r="F1592" s="11">
        <v>168</v>
      </c>
      <c r="G1592" s="11">
        <v>192</v>
      </c>
      <c r="H1592" s="2426">
        <v>187</v>
      </c>
      <c r="I1592" s="3413"/>
      <c r="J1592" s="6853" t="s">
        <v>12105</v>
      </c>
    </row>
    <row r="1593" spans="1:10" ht="35.450000000000003" customHeight="1">
      <c r="A1593" s="11" t="s">
        <v>4762</v>
      </c>
      <c r="B1593" s="11" t="s">
        <v>4763</v>
      </c>
      <c r="C1593" s="11" t="s">
        <v>3364</v>
      </c>
      <c r="D1593" s="11" t="str">
        <f t="shared" si="24"/>
        <v>14-4809 TC Eggshell Blue</v>
      </c>
      <c r="E1593" s="11" t="s">
        <v>632</v>
      </c>
      <c r="F1593" s="11">
        <v>163</v>
      </c>
      <c r="G1593" s="11">
        <v>204</v>
      </c>
      <c r="H1593" s="2426">
        <v>201</v>
      </c>
      <c r="I1593" s="3463"/>
      <c r="J1593" s="6854" t="s">
        <v>12106</v>
      </c>
    </row>
    <row r="1594" spans="1:10" ht="35.450000000000003" customHeight="1">
      <c r="A1594" s="11" t="s">
        <v>5500</v>
      </c>
      <c r="B1594" s="11" t="s">
        <v>5501</v>
      </c>
      <c r="C1594" s="11" t="s">
        <v>3365</v>
      </c>
      <c r="D1594" s="11" t="str">
        <f t="shared" si="24"/>
        <v>16-5114 TC Dusty Turquoise</v>
      </c>
      <c r="E1594" s="11" t="s">
        <v>632</v>
      </c>
      <c r="F1594" s="11">
        <v>100</v>
      </c>
      <c r="G1594" s="11">
        <v>155</v>
      </c>
      <c r="H1594" s="2426">
        <v>158</v>
      </c>
      <c r="I1594" s="2462"/>
      <c r="J1594" s="6855" t="s">
        <v>10582</v>
      </c>
    </row>
    <row r="1595" spans="1:10" ht="35.450000000000003" customHeight="1">
      <c r="A1595" s="11" t="s">
        <v>7130</v>
      </c>
      <c r="B1595" s="11" t="s">
        <v>9585</v>
      </c>
      <c r="C1595" s="11" t="s">
        <v>3366</v>
      </c>
      <c r="D1595" s="11" t="str">
        <f t="shared" si="24"/>
        <v>15-4714 TC Aquarelle</v>
      </c>
      <c r="E1595" s="11" t="s">
        <v>632</v>
      </c>
      <c r="F1595" s="11">
        <v>97</v>
      </c>
      <c r="G1595" s="11">
        <v>170</v>
      </c>
      <c r="H1595" s="2426">
        <v>177</v>
      </c>
      <c r="I1595" s="4029"/>
      <c r="J1595" s="6856" t="s">
        <v>12107</v>
      </c>
    </row>
    <row r="1596" spans="1:10" ht="35.450000000000003" customHeight="1">
      <c r="A1596" s="11" t="s">
        <v>5483</v>
      </c>
      <c r="B1596" s="11" t="s">
        <v>5484</v>
      </c>
      <c r="C1596" s="11" t="s">
        <v>3367</v>
      </c>
      <c r="D1596" s="11" t="str">
        <f t="shared" si="24"/>
        <v>16-4719 TC Porcelain</v>
      </c>
      <c r="E1596" s="11" t="s">
        <v>632</v>
      </c>
      <c r="F1596" s="11">
        <v>93</v>
      </c>
      <c r="G1596" s="11">
        <v>156</v>
      </c>
      <c r="H1596" s="2426">
        <v>164</v>
      </c>
      <c r="I1596" s="4060"/>
      <c r="J1596" s="6857" t="s">
        <v>12108</v>
      </c>
    </row>
    <row r="1597" spans="1:10" ht="35.450000000000003" customHeight="1">
      <c r="A1597" s="11" t="s">
        <v>6499</v>
      </c>
      <c r="B1597" s="11" t="s">
        <v>6500</v>
      </c>
      <c r="C1597" s="11" t="s">
        <v>3368</v>
      </c>
      <c r="D1597" s="11" t="str">
        <f t="shared" si="24"/>
        <v>18-5610 TC Brittany Blue</v>
      </c>
      <c r="E1597" s="11" t="s">
        <v>632</v>
      </c>
      <c r="F1597" s="11">
        <v>76</v>
      </c>
      <c r="G1597" s="11">
        <v>126</v>
      </c>
      <c r="H1597" s="2426">
        <v>134</v>
      </c>
      <c r="I1597" s="4187"/>
      <c r="J1597" s="6858" t="s">
        <v>12109</v>
      </c>
    </row>
    <row r="1598" spans="1:10" ht="35.450000000000003" customHeight="1">
      <c r="A1598" s="11" t="s">
        <v>6454</v>
      </c>
      <c r="B1598" s="11" t="s">
        <v>6455</v>
      </c>
      <c r="C1598" s="11" t="s">
        <v>3369</v>
      </c>
      <c r="D1598" s="11" t="str">
        <f t="shared" si="24"/>
        <v>18-4718 TC Hydro</v>
      </c>
      <c r="E1598" s="11" t="s">
        <v>632</v>
      </c>
      <c r="F1598" s="11">
        <v>66</v>
      </c>
      <c r="G1598" s="11">
        <v>105</v>
      </c>
      <c r="H1598" s="2426">
        <v>114</v>
      </c>
      <c r="I1598" s="4254"/>
      <c r="J1598" s="6859" t="s">
        <v>12110</v>
      </c>
    </row>
    <row r="1599" spans="1:10" ht="35.450000000000003" customHeight="1">
      <c r="A1599" s="11" t="s">
        <v>5057</v>
      </c>
      <c r="B1599" s="11" t="s">
        <v>5059</v>
      </c>
      <c r="C1599" s="11" t="s">
        <v>3370</v>
      </c>
      <c r="D1599" s="11" t="str">
        <f t="shared" si="24"/>
        <v>15-4707 TC Blue Haze</v>
      </c>
      <c r="E1599" s="11" t="s">
        <v>632</v>
      </c>
      <c r="F1599" s="11">
        <v>165</v>
      </c>
      <c r="G1599" s="11">
        <v>188</v>
      </c>
      <c r="H1599" s="2426">
        <v>187</v>
      </c>
      <c r="I1599" s="3442"/>
      <c r="J1599" s="6860" t="s">
        <v>12111</v>
      </c>
    </row>
    <row r="1600" spans="1:10" ht="35.450000000000003" customHeight="1">
      <c r="A1600" s="11" t="s">
        <v>5081</v>
      </c>
      <c r="B1600" s="11" t="s">
        <v>5082</v>
      </c>
      <c r="C1600" s="11" t="s">
        <v>3371</v>
      </c>
      <c r="D1600" s="11" t="str">
        <f t="shared" si="24"/>
        <v>15-5210 TC Nile Blue</v>
      </c>
      <c r="E1600" s="11" t="s">
        <v>632</v>
      </c>
      <c r="F1600" s="11">
        <v>118</v>
      </c>
      <c r="G1600" s="11">
        <v>167</v>
      </c>
      <c r="H1600" s="2426">
        <v>171</v>
      </c>
      <c r="I1600" s="3860"/>
      <c r="J1600" s="6861" t="s">
        <v>12112</v>
      </c>
    </row>
    <row r="1601" spans="1:10" ht="35.450000000000003" customHeight="1">
      <c r="A1601" s="11" t="s">
        <v>5481</v>
      </c>
      <c r="B1601" s="11" t="s">
        <v>5482</v>
      </c>
      <c r="C1601" s="11" t="s">
        <v>3372</v>
      </c>
      <c r="D1601" s="11" t="str">
        <f t="shared" si="24"/>
        <v>16-4712 TC Mineral Blue</v>
      </c>
      <c r="E1601" s="11" t="s">
        <v>632</v>
      </c>
      <c r="F1601" s="11">
        <v>109</v>
      </c>
      <c r="G1601" s="11">
        <v>145</v>
      </c>
      <c r="H1601" s="2426">
        <v>146</v>
      </c>
      <c r="I1601" s="3934"/>
      <c r="J1601" s="6862" t="s">
        <v>12113</v>
      </c>
    </row>
    <row r="1602" spans="1:10" ht="35.450000000000003" customHeight="1">
      <c r="A1602" s="11" t="s">
        <v>5938</v>
      </c>
      <c r="B1602" s="11" t="s">
        <v>5939</v>
      </c>
      <c r="C1602" s="11" t="s">
        <v>3373</v>
      </c>
      <c r="D1602" s="11" t="str">
        <f t="shared" ref="D1602:D1665" si="25">A1602 &amp; " " &amp; B1602</f>
        <v>17-4818 TC Bristol Blue</v>
      </c>
      <c r="E1602" s="11" t="s">
        <v>632</v>
      </c>
      <c r="F1602" s="11">
        <v>85</v>
      </c>
      <c r="G1602" s="11">
        <v>143</v>
      </c>
      <c r="H1602" s="2426">
        <v>145</v>
      </c>
      <c r="I1602" s="4122"/>
      <c r="J1602" s="6863" t="s">
        <v>12114</v>
      </c>
    </row>
    <row r="1603" spans="1:10" ht="35.450000000000003" customHeight="1">
      <c r="A1603" s="11" t="s">
        <v>5942</v>
      </c>
      <c r="B1603" s="11" t="s">
        <v>5943</v>
      </c>
      <c r="C1603" s="11" t="s">
        <v>3374</v>
      </c>
      <c r="D1603" s="11" t="str">
        <f t="shared" si="25"/>
        <v>17-4919 TC Teal</v>
      </c>
      <c r="E1603" s="11" t="s">
        <v>632</v>
      </c>
      <c r="F1603" s="11">
        <v>71</v>
      </c>
      <c r="G1603" s="11">
        <v>133</v>
      </c>
      <c r="H1603" s="2426">
        <v>137</v>
      </c>
      <c r="I1603" s="2523"/>
      <c r="J1603" s="6864" t="s">
        <v>10504</v>
      </c>
    </row>
    <row r="1604" spans="1:10" ht="35.450000000000003" customHeight="1">
      <c r="A1604" s="11" t="s">
        <v>6483</v>
      </c>
      <c r="B1604" s="11" t="s">
        <v>6484</v>
      </c>
      <c r="C1604" s="11" t="s">
        <v>3375</v>
      </c>
      <c r="D1604" s="11" t="str">
        <f t="shared" si="25"/>
        <v>18-5308 TC Blue Spruce</v>
      </c>
      <c r="E1604" s="11" t="s">
        <v>632</v>
      </c>
      <c r="F1604" s="11">
        <v>72</v>
      </c>
      <c r="G1604" s="11">
        <v>107</v>
      </c>
      <c r="H1604" s="2426">
        <v>103</v>
      </c>
      <c r="I1604" s="4213"/>
      <c r="J1604" s="6865" t="s">
        <v>12115</v>
      </c>
    </row>
    <row r="1605" spans="1:10" ht="35.450000000000003" customHeight="1">
      <c r="A1605" s="11" t="s">
        <v>6503</v>
      </c>
      <c r="B1605" s="11" t="s">
        <v>6504</v>
      </c>
      <c r="C1605" s="11" t="s">
        <v>3376</v>
      </c>
      <c r="D1605" s="11" t="str">
        <f t="shared" si="25"/>
        <v>18-5612 TC Sagebrush Green</v>
      </c>
      <c r="E1605" s="11" t="s">
        <v>632</v>
      </c>
      <c r="F1605" s="11">
        <v>86</v>
      </c>
      <c r="G1605" s="11">
        <v>117</v>
      </c>
      <c r="H1605" s="2426">
        <v>114</v>
      </c>
      <c r="I1605" s="4117"/>
      <c r="J1605" s="6866" t="s">
        <v>12116</v>
      </c>
    </row>
    <row r="1606" spans="1:10" ht="35.450000000000003" customHeight="1">
      <c r="A1606" s="11" t="s">
        <v>5537</v>
      </c>
      <c r="B1606" s="11" t="s">
        <v>5538</v>
      </c>
      <c r="C1606" s="11" t="s">
        <v>3377</v>
      </c>
      <c r="D1606" s="11" t="str">
        <f t="shared" si="25"/>
        <v>16-5806 TC Green Milieu</v>
      </c>
      <c r="E1606" s="11" t="s">
        <v>632</v>
      </c>
      <c r="F1606" s="11">
        <v>138</v>
      </c>
      <c r="G1606" s="11">
        <v>153</v>
      </c>
      <c r="H1606" s="2426">
        <v>146</v>
      </c>
      <c r="I1606" s="3698"/>
      <c r="J1606" s="6867" t="s">
        <v>12117</v>
      </c>
    </row>
    <row r="1607" spans="1:10" ht="35.450000000000003" customHeight="1">
      <c r="A1607" s="11" t="s">
        <v>5510</v>
      </c>
      <c r="B1607" s="11" t="s">
        <v>5511</v>
      </c>
      <c r="C1607" s="11" t="s">
        <v>3378</v>
      </c>
      <c r="D1607" s="11" t="str">
        <f t="shared" si="25"/>
        <v>16-5304 TC Jadeite</v>
      </c>
      <c r="E1607" s="11" t="s">
        <v>632</v>
      </c>
      <c r="F1607" s="11">
        <v>149</v>
      </c>
      <c r="G1607" s="11">
        <v>166</v>
      </c>
      <c r="H1607" s="2426">
        <v>159</v>
      </c>
      <c r="I1607" s="3608"/>
      <c r="J1607" s="6868" t="s">
        <v>12118</v>
      </c>
    </row>
    <row r="1608" spans="1:10" ht="35.450000000000003" customHeight="1">
      <c r="A1608" s="11" t="s">
        <v>5490</v>
      </c>
      <c r="B1608" s="11" t="s">
        <v>5492</v>
      </c>
      <c r="C1608" s="11" t="s">
        <v>3379</v>
      </c>
      <c r="D1608" s="11" t="str">
        <f t="shared" si="25"/>
        <v>16-5106 TC Blue Surf</v>
      </c>
      <c r="E1608" s="11" t="s">
        <v>632</v>
      </c>
      <c r="F1608" s="11">
        <v>144</v>
      </c>
      <c r="G1608" s="11">
        <v>168</v>
      </c>
      <c r="H1608" s="2426">
        <v>164</v>
      </c>
      <c r="I1608" s="3652"/>
      <c r="J1608" s="6869" t="s">
        <v>12119</v>
      </c>
    </row>
    <row r="1609" spans="1:10" ht="35.450000000000003" customHeight="1">
      <c r="A1609" s="11" t="s">
        <v>5960</v>
      </c>
      <c r="B1609" s="11" t="s">
        <v>5961</v>
      </c>
      <c r="C1609" s="11" t="s">
        <v>3380</v>
      </c>
      <c r="D1609" s="11" t="str">
        <f t="shared" si="25"/>
        <v>17-5111 TC Oil Blue</v>
      </c>
      <c r="E1609" s="11" t="s">
        <v>632</v>
      </c>
      <c r="F1609" s="11">
        <v>101</v>
      </c>
      <c r="G1609" s="11">
        <v>140</v>
      </c>
      <c r="H1609" s="2426">
        <v>136</v>
      </c>
      <c r="I1609" s="4000"/>
      <c r="J1609" s="6870" t="s">
        <v>12120</v>
      </c>
    </row>
    <row r="1610" spans="1:10" ht="35.450000000000003" customHeight="1">
      <c r="A1610" s="11" t="s">
        <v>5958</v>
      </c>
      <c r="B1610" s="11" t="s">
        <v>5959</v>
      </c>
      <c r="C1610" s="11" t="s">
        <v>3381</v>
      </c>
      <c r="D1610" s="11" t="str">
        <f t="shared" si="25"/>
        <v>17-5110 TC Trellis</v>
      </c>
      <c r="E1610" s="11" t="s">
        <v>632</v>
      </c>
      <c r="F1610" s="11">
        <v>106</v>
      </c>
      <c r="G1610" s="11">
        <v>137</v>
      </c>
      <c r="H1610" s="2426">
        <v>136</v>
      </c>
      <c r="I1610" s="3955"/>
      <c r="J1610" s="6871" t="s">
        <v>12121</v>
      </c>
    </row>
    <row r="1611" spans="1:10" ht="35.450000000000003" customHeight="1">
      <c r="A1611" s="11" t="s">
        <v>6450</v>
      </c>
      <c r="B1611" s="11" t="s">
        <v>6451</v>
      </c>
      <c r="C1611" s="11" t="s">
        <v>3382</v>
      </c>
      <c r="D1611" s="11" t="str">
        <f t="shared" si="25"/>
        <v>18-4612 TC North Atlantic</v>
      </c>
      <c r="E1611" s="11" t="s">
        <v>632</v>
      </c>
      <c r="F1611" s="11">
        <v>83</v>
      </c>
      <c r="G1611" s="11">
        <v>109</v>
      </c>
      <c r="H1611" s="2426">
        <v>112</v>
      </c>
      <c r="I1611" s="4141"/>
      <c r="J1611" s="6872" t="s">
        <v>12122</v>
      </c>
    </row>
    <row r="1612" spans="1:10" ht="35.450000000000003" customHeight="1">
      <c r="A1612" s="11" t="s">
        <v>6474</v>
      </c>
      <c r="B1612" s="11" t="s">
        <v>6475</v>
      </c>
      <c r="C1612" s="11" t="s">
        <v>3383</v>
      </c>
      <c r="D1612" s="11" t="str">
        <f t="shared" si="25"/>
        <v>18-5112 TC Sea Pine</v>
      </c>
      <c r="E1612" s="11" t="s">
        <v>632</v>
      </c>
      <c r="F1612" s="11">
        <v>76</v>
      </c>
      <c r="G1612" s="11">
        <v>105</v>
      </c>
      <c r="H1612" s="2426">
        <v>105</v>
      </c>
      <c r="I1612" s="4188"/>
      <c r="J1612" s="6873" t="s">
        <v>12123</v>
      </c>
    </row>
    <row r="1613" spans="1:10" ht="35.450000000000003" customHeight="1">
      <c r="A1613" s="11" t="s">
        <v>5454</v>
      </c>
      <c r="B1613" s="11" t="s">
        <v>5455</v>
      </c>
      <c r="C1613" s="11" t="s">
        <v>3384</v>
      </c>
      <c r="D1613" s="11" t="str">
        <f t="shared" si="25"/>
        <v>16-4408 TC Slate</v>
      </c>
      <c r="E1613" s="11" t="s">
        <v>632</v>
      </c>
      <c r="F1613" s="11">
        <v>140</v>
      </c>
      <c r="G1613" s="11">
        <v>159</v>
      </c>
      <c r="H1613" s="2426">
        <v>161</v>
      </c>
      <c r="I1613" s="3677"/>
      <c r="J1613" s="6874" t="s">
        <v>12124</v>
      </c>
    </row>
    <row r="1614" spans="1:10" ht="35.450000000000003" customHeight="1">
      <c r="A1614" s="11" t="s">
        <v>5479</v>
      </c>
      <c r="B1614" s="11" t="s">
        <v>5480</v>
      </c>
      <c r="C1614" s="11" t="s">
        <v>3385</v>
      </c>
      <c r="D1614" s="11" t="str">
        <f t="shared" si="25"/>
        <v>16-4706 TC Silver Blue</v>
      </c>
      <c r="E1614" s="11" t="s">
        <v>632</v>
      </c>
      <c r="F1614" s="11">
        <v>138</v>
      </c>
      <c r="G1614" s="11">
        <v>154</v>
      </c>
      <c r="H1614" s="2426">
        <v>154</v>
      </c>
      <c r="I1614" s="3697"/>
      <c r="J1614" s="6875" t="s">
        <v>12125</v>
      </c>
    </row>
    <row r="1615" spans="1:10" ht="35.450000000000003" customHeight="1">
      <c r="A1615" s="11" t="s">
        <v>5451</v>
      </c>
      <c r="B1615" s="11" t="s">
        <v>5453</v>
      </c>
      <c r="C1615" s="11" t="s">
        <v>3386</v>
      </c>
      <c r="D1615" s="11" t="str">
        <f t="shared" si="25"/>
        <v>16-4404 TC Abyss</v>
      </c>
      <c r="E1615" s="11" t="s">
        <v>632</v>
      </c>
      <c r="F1615" s="11">
        <v>143</v>
      </c>
      <c r="G1615" s="11">
        <v>158</v>
      </c>
      <c r="H1615" s="2426">
        <v>157</v>
      </c>
      <c r="I1615" s="3656"/>
      <c r="J1615" s="6876" t="s">
        <v>12126</v>
      </c>
    </row>
    <row r="1616" spans="1:10" ht="35.450000000000003" customHeight="1">
      <c r="A1616" s="11" t="s">
        <v>5910</v>
      </c>
      <c r="B1616" s="11" t="s">
        <v>5911</v>
      </c>
      <c r="C1616" s="11" t="s">
        <v>3387</v>
      </c>
      <c r="D1616" s="11" t="str">
        <f t="shared" si="25"/>
        <v>17-4408 TC Lead</v>
      </c>
      <c r="E1616" s="11" t="s">
        <v>632</v>
      </c>
      <c r="F1616" s="11">
        <v>122</v>
      </c>
      <c r="G1616" s="11">
        <v>137</v>
      </c>
      <c r="H1616" s="2426">
        <v>143</v>
      </c>
      <c r="I1616" s="3828"/>
      <c r="J1616" s="6877" t="s">
        <v>12127</v>
      </c>
    </row>
    <row r="1617" spans="1:10" ht="35.450000000000003" customHeight="1">
      <c r="A1617" s="11" t="s">
        <v>6452</v>
      </c>
      <c r="B1617" s="11" t="s">
        <v>8815</v>
      </c>
      <c r="C1617" s="11" t="s">
        <v>3388</v>
      </c>
      <c r="D1617" s="11" t="str">
        <f t="shared" si="25"/>
        <v>18-4711 TC Stormy Sea</v>
      </c>
      <c r="E1617" s="11" t="s">
        <v>632</v>
      </c>
      <c r="F1617" s="11">
        <v>110</v>
      </c>
      <c r="G1617" s="11">
        <v>128</v>
      </c>
      <c r="H1617" s="2426">
        <v>130</v>
      </c>
      <c r="I1617" s="3922"/>
      <c r="J1617" s="6878" t="s">
        <v>12128</v>
      </c>
    </row>
    <row r="1618" spans="1:10" ht="35.450000000000003" customHeight="1">
      <c r="A1618" s="11" t="s">
        <v>6436</v>
      </c>
      <c r="B1618" s="11" t="s">
        <v>6437</v>
      </c>
      <c r="C1618" s="11" t="s">
        <v>3389</v>
      </c>
      <c r="D1618" s="11" t="str">
        <f t="shared" si="25"/>
        <v>18-4510 TC Trooper</v>
      </c>
      <c r="E1618" s="11" t="s">
        <v>632</v>
      </c>
      <c r="F1618" s="11">
        <v>105</v>
      </c>
      <c r="G1618" s="11">
        <v>122</v>
      </c>
      <c r="H1618" s="2426">
        <v>126</v>
      </c>
      <c r="I1618" s="3966"/>
      <c r="J1618" s="6879" t="s">
        <v>12129</v>
      </c>
    </row>
    <row r="1619" spans="1:10" ht="35.450000000000003" customHeight="1">
      <c r="A1619" s="11" t="s">
        <v>6370</v>
      </c>
      <c r="B1619" s="11" t="s">
        <v>6371</v>
      </c>
      <c r="C1619" s="11" t="s">
        <v>3390</v>
      </c>
      <c r="D1619" s="11" t="str">
        <f t="shared" si="25"/>
        <v>18-4011 TC Goblin Blue</v>
      </c>
      <c r="E1619" s="11" t="s">
        <v>632</v>
      </c>
      <c r="F1619" s="11">
        <v>95</v>
      </c>
      <c r="G1619" s="11">
        <v>114</v>
      </c>
      <c r="H1619" s="2426">
        <v>120</v>
      </c>
      <c r="I1619" s="4050"/>
      <c r="J1619" s="6880" t="s">
        <v>12130</v>
      </c>
    </row>
    <row r="1620" spans="1:10" ht="35.450000000000003" customHeight="1">
      <c r="A1620" s="11" t="s">
        <v>5534</v>
      </c>
      <c r="B1620" s="11" t="s">
        <v>8819</v>
      </c>
      <c r="C1620" s="11" t="s">
        <v>3391</v>
      </c>
      <c r="D1620" s="11" t="str">
        <f t="shared" si="25"/>
        <v>16-5804 TC Slate Gray</v>
      </c>
      <c r="E1620" s="11" t="s">
        <v>632</v>
      </c>
      <c r="F1620" s="11">
        <v>138</v>
      </c>
      <c r="G1620" s="11">
        <v>150</v>
      </c>
      <c r="H1620" s="2426">
        <v>145</v>
      </c>
      <c r="I1620" s="3699"/>
      <c r="J1620" s="6881" t="s">
        <v>12131</v>
      </c>
    </row>
    <row r="1621" spans="1:10" ht="35.450000000000003" customHeight="1">
      <c r="A1621" s="11" t="s">
        <v>5956</v>
      </c>
      <c r="B1621" s="11" t="s">
        <v>8821</v>
      </c>
      <c r="C1621" s="11" t="s">
        <v>3392</v>
      </c>
      <c r="D1621" s="11" t="str">
        <f t="shared" si="25"/>
        <v>17-5107 TC Chinois Green</v>
      </c>
      <c r="E1621" s="11" t="s">
        <v>632</v>
      </c>
      <c r="F1621" s="11">
        <v>124</v>
      </c>
      <c r="G1621" s="11">
        <v>140</v>
      </c>
      <c r="H1621" s="2426">
        <v>135</v>
      </c>
      <c r="I1621" s="3813"/>
      <c r="J1621" s="6882" t="s">
        <v>12132</v>
      </c>
    </row>
    <row r="1622" spans="1:10" ht="35.450000000000003" customHeight="1">
      <c r="A1622" s="11" t="s">
        <v>7131</v>
      </c>
      <c r="B1622" s="11" t="s">
        <v>9650</v>
      </c>
      <c r="C1622" s="11" t="s">
        <v>3393</v>
      </c>
      <c r="D1622" s="11" t="str">
        <f t="shared" si="25"/>
        <v>18-5806 TC Agave Green</v>
      </c>
      <c r="E1622" s="11" t="s">
        <v>632</v>
      </c>
      <c r="F1622" s="11">
        <v>107</v>
      </c>
      <c r="G1622" s="11">
        <v>113</v>
      </c>
      <c r="H1622" s="2426">
        <v>105</v>
      </c>
      <c r="I1622" s="3950"/>
      <c r="J1622" s="6883" t="s">
        <v>12133</v>
      </c>
    </row>
    <row r="1623" spans="1:10" ht="35.450000000000003" customHeight="1">
      <c r="A1623" s="11" t="s">
        <v>6554</v>
      </c>
      <c r="B1623" s="11" t="s">
        <v>6555</v>
      </c>
      <c r="C1623" s="11" t="s">
        <v>3394</v>
      </c>
      <c r="D1623" s="11" t="str">
        <f t="shared" si="25"/>
        <v>19-0312 TC Beetle</v>
      </c>
      <c r="E1623" s="11" t="s">
        <v>632</v>
      </c>
      <c r="F1623" s="11">
        <v>85</v>
      </c>
      <c r="G1623" s="11">
        <v>88</v>
      </c>
      <c r="H1623" s="2426">
        <v>76</v>
      </c>
      <c r="I1623" s="4126"/>
      <c r="J1623" s="6884" t="s">
        <v>12134</v>
      </c>
    </row>
    <row r="1624" spans="1:10" ht="35.450000000000003" customHeight="1">
      <c r="A1624" s="11" t="s">
        <v>6497</v>
      </c>
      <c r="B1624" s="11" t="s">
        <v>6498</v>
      </c>
      <c r="C1624" s="11" t="s">
        <v>3395</v>
      </c>
      <c r="D1624" s="11" t="str">
        <f t="shared" si="25"/>
        <v>18-5606 TC Balsam Green</v>
      </c>
      <c r="E1624" s="11" t="s">
        <v>632</v>
      </c>
      <c r="F1624" s="11">
        <v>87</v>
      </c>
      <c r="G1624" s="11">
        <v>102</v>
      </c>
      <c r="H1624" s="2426">
        <v>100</v>
      </c>
      <c r="I1624" s="4114"/>
      <c r="J1624" s="6885" t="s">
        <v>12135</v>
      </c>
    </row>
    <row r="1625" spans="1:10" ht="35.450000000000003" customHeight="1">
      <c r="A1625" s="11" t="s">
        <v>6501</v>
      </c>
      <c r="B1625" s="11" t="s">
        <v>6502</v>
      </c>
      <c r="C1625" s="11" t="s">
        <v>3396</v>
      </c>
      <c r="D1625" s="11" t="str">
        <f t="shared" si="25"/>
        <v>18-5611 TC Dark Forest</v>
      </c>
      <c r="E1625" s="11" t="s">
        <v>632</v>
      </c>
      <c r="F1625" s="11">
        <v>85</v>
      </c>
      <c r="G1625" s="11">
        <v>105</v>
      </c>
      <c r="H1625" s="2426">
        <v>98</v>
      </c>
      <c r="I1625" s="4125"/>
      <c r="J1625" s="6886" t="s">
        <v>12136</v>
      </c>
    </row>
    <row r="1626" spans="1:10" ht="35.450000000000003" customHeight="1">
      <c r="A1626" s="11" t="s">
        <v>6929</v>
      </c>
      <c r="B1626" s="11" t="s">
        <v>8826</v>
      </c>
      <c r="C1626" s="11" t="s">
        <v>3397</v>
      </c>
      <c r="D1626" s="11" t="str">
        <f t="shared" si="25"/>
        <v>19-5004 TC Urban Chic</v>
      </c>
      <c r="E1626" s="11" t="s">
        <v>632</v>
      </c>
      <c r="F1626" s="11">
        <v>70</v>
      </c>
      <c r="G1626" s="11">
        <v>78</v>
      </c>
      <c r="H1626" s="2426">
        <v>77</v>
      </c>
      <c r="I1626" s="4228"/>
      <c r="J1626" s="6887" t="s">
        <v>12137</v>
      </c>
    </row>
    <row r="1627" spans="1:10" ht="35.450000000000003" customHeight="1">
      <c r="A1627" s="11" t="s">
        <v>6931</v>
      </c>
      <c r="B1627" s="11" t="s">
        <v>6932</v>
      </c>
      <c r="C1627" s="11" t="s">
        <v>3398</v>
      </c>
      <c r="D1627" s="11" t="str">
        <f t="shared" si="25"/>
        <v>19-5212 TC Darkest Spruce</v>
      </c>
      <c r="E1627" s="11" t="s">
        <v>632</v>
      </c>
      <c r="F1627" s="11">
        <v>48</v>
      </c>
      <c r="G1627" s="11">
        <v>61</v>
      </c>
      <c r="H1627" s="2426">
        <v>60</v>
      </c>
      <c r="I1627" s="4354"/>
      <c r="J1627" s="6888" t="s">
        <v>12138</v>
      </c>
    </row>
    <row r="1628" spans="1:10" ht="35.450000000000003" customHeight="1">
      <c r="A1628" s="11" t="s">
        <v>6894</v>
      </c>
      <c r="B1628" s="11" t="s">
        <v>6895</v>
      </c>
      <c r="C1628" s="11" t="s">
        <v>3399</v>
      </c>
      <c r="D1628" s="11" t="str">
        <f t="shared" si="25"/>
        <v>19-4318 TC Mallard Blue</v>
      </c>
      <c r="E1628" s="11" t="s">
        <v>632</v>
      </c>
      <c r="F1628" s="11">
        <v>58</v>
      </c>
      <c r="G1628" s="11">
        <v>92</v>
      </c>
      <c r="H1628" s="2426">
        <v>110</v>
      </c>
      <c r="I1628" s="4294"/>
      <c r="J1628" s="6889" t="s">
        <v>12139</v>
      </c>
    </row>
    <row r="1629" spans="1:10" ht="35.450000000000003" customHeight="1">
      <c r="A1629" s="11" t="s">
        <v>6444</v>
      </c>
      <c r="B1629" s="11" t="s">
        <v>6445</v>
      </c>
      <c r="C1629" s="11" t="s">
        <v>3400</v>
      </c>
      <c r="D1629" s="11" t="str">
        <f t="shared" si="25"/>
        <v>18-4530 TC Celestial</v>
      </c>
      <c r="E1629" s="11" t="s">
        <v>632</v>
      </c>
      <c r="F1629" s="11">
        <v>0</v>
      </c>
      <c r="G1629" s="11">
        <v>99</v>
      </c>
      <c r="H1629" s="2426">
        <v>128</v>
      </c>
      <c r="I1629" s="4513"/>
      <c r="J1629" s="6890" t="s">
        <v>12140</v>
      </c>
    </row>
    <row r="1630" spans="1:10" ht="35.450000000000003" customHeight="1">
      <c r="A1630" s="11" t="s">
        <v>6412</v>
      </c>
      <c r="B1630" s="11" t="s">
        <v>6414</v>
      </c>
      <c r="C1630" s="11" t="s">
        <v>3401</v>
      </c>
      <c r="D1630" s="11" t="str">
        <f t="shared" si="25"/>
        <v>18-4225 TC Saxony Blue</v>
      </c>
      <c r="E1630" s="11" t="s">
        <v>632</v>
      </c>
      <c r="F1630" s="11">
        <v>31</v>
      </c>
      <c r="G1630" s="11">
        <v>102</v>
      </c>
      <c r="H1630" s="2426">
        <v>128</v>
      </c>
      <c r="I1630" s="4412"/>
      <c r="J1630" s="6891" t="s">
        <v>12141</v>
      </c>
    </row>
    <row r="1631" spans="1:10" ht="35.450000000000003" customHeight="1">
      <c r="A1631" s="11" t="s">
        <v>6900</v>
      </c>
      <c r="B1631" s="11" t="s">
        <v>6901</v>
      </c>
      <c r="C1631" s="11" t="s">
        <v>3402</v>
      </c>
      <c r="D1631" s="11" t="str">
        <f t="shared" si="25"/>
        <v>19-4340 TC Lyons Blue</v>
      </c>
      <c r="E1631" s="11" t="s">
        <v>632</v>
      </c>
      <c r="F1631" s="11">
        <v>0</v>
      </c>
      <c r="G1631" s="11">
        <v>88</v>
      </c>
      <c r="H1631" s="2426">
        <v>113</v>
      </c>
      <c r="I1631" s="4522"/>
      <c r="J1631" s="6892" t="s">
        <v>12142</v>
      </c>
    </row>
    <row r="1632" spans="1:10" ht="35.450000000000003" customHeight="1">
      <c r="A1632" s="11" t="s">
        <v>6884</v>
      </c>
      <c r="B1632" s="11" t="s">
        <v>6885</v>
      </c>
      <c r="C1632" s="11" t="s">
        <v>3403</v>
      </c>
      <c r="D1632" s="11" t="str">
        <f t="shared" si="25"/>
        <v>19-4234 TC Ink Blue</v>
      </c>
      <c r="E1632" s="11" t="s">
        <v>632</v>
      </c>
      <c r="F1632" s="11">
        <v>11</v>
      </c>
      <c r="G1632" s="11">
        <v>83</v>
      </c>
      <c r="H1632" s="2426">
        <v>105</v>
      </c>
      <c r="I1632" s="4437"/>
      <c r="J1632" s="6893" t="s">
        <v>12143</v>
      </c>
    </row>
    <row r="1633" spans="1:10" ht="35.450000000000003" customHeight="1">
      <c r="A1633" s="11" t="s">
        <v>6898</v>
      </c>
      <c r="B1633" s="11" t="s">
        <v>6899</v>
      </c>
      <c r="C1633" s="11" t="s">
        <v>3404</v>
      </c>
      <c r="D1633" s="11" t="str">
        <f t="shared" si="25"/>
        <v>19-4329 TC Corsair</v>
      </c>
      <c r="E1633" s="11" t="s">
        <v>632</v>
      </c>
      <c r="F1633" s="11">
        <v>24</v>
      </c>
      <c r="G1633" s="11">
        <v>87</v>
      </c>
      <c r="H1633" s="2426">
        <v>108</v>
      </c>
      <c r="I1633" s="4422"/>
      <c r="J1633" s="6894" t="s">
        <v>12144</v>
      </c>
    </row>
    <row r="1634" spans="1:10" ht="35.450000000000003" customHeight="1">
      <c r="A1634" s="11" t="s">
        <v>6896</v>
      </c>
      <c r="B1634" s="11" t="s">
        <v>6897</v>
      </c>
      <c r="C1634" s="11" t="s">
        <v>3405</v>
      </c>
      <c r="D1634" s="11" t="str">
        <f t="shared" si="25"/>
        <v>19-4324 TC Legion Blue</v>
      </c>
      <c r="E1634" s="11" t="s">
        <v>632</v>
      </c>
      <c r="F1634" s="11">
        <v>31</v>
      </c>
      <c r="G1634" s="11">
        <v>73</v>
      </c>
      <c r="H1634" s="2426">
        <v>91</v>
      </c>
      <c r="I1634" s="4415"/>
      <c r="J1634" s="6895" t="s">
        <v>12145</v>
      </c>
    </row>
    <row r="1635" spans="1:10" ht="35.450000000000003" customHeight="1">
      <c r="A1635" s="11" t="s">
        <v>6424</v>
      </c>
      <c r="B1635" s="11" t="s">
        <v>6425</v>
      </c>
      <c r="C1635" s="11" t="s">
        <v>3406</v>
      </c>
      <c r="D1635" s="11" t="str">
        <f t="shared" si="25"/>
        <v>18-4320 TC Aegean Blue</v>
      </c>
      <c r="E1635" s="11" t="s">
        <v>632</v>
      </c>
      <c r="F1635" s="11">
        <v>78</v>
      </c>
      <c r="G1635" s="11">
        <v>110</v>
      </c>
      <c r="H1635" s="2426">
        <v>129</v>
      </c>
      <c r="I1635" s="4171"/>
      <c r="J1635" s="6896" t="s">
        <v>12146</v>
      </c>
    </row>
    <row r="1636" spans="1:10" ht="35.450000000000003" customHeight="1">
      <c r="A1636" s="11" t="s">
        <v>6410</v>
      </c>
      <c r="B1636" s="11" t="s">
        <v>6411</v>
      </c>
      <c r="C1636" s="11" t="s">
        <v>3407</v>
      </c>
      <c r="D1636" s="11" t="str">
        <f t="shared" si="25"/>
        <v>18-4222 TC Bluesteel</v>
      </c>
      <c r="E1636" s="11" t="s">
        <v>632</v>
      </c>
      <c r="F1636" s="11">
        <v>53</v>
      </c>
      <c r="G1636" s="11">
        <v>99</v>
      </c>
      <c r="H1636" s="2426">
        <v>124</v>
      </c>
      <c r="I1636" s="4326"/>
      <c r="J1636" s="6897" t="s">
        <v>12147</v>
      </c>
    </row>
    <row r="1637" spans="1:10" ht="35.450000000000003" customHeight="1">
      <c r="A1637" s="11" t="s">
        <v>6376</v>
      </c>
      <c r="B1637" s="11" t="s">
        <v>6378</v>
      </c>
      <c r="C1637" s="11" t="s">
        <v>3408</v>
      </c>
      <c r="D1637" s="11" t="str">
        <f t="shared" si="25"/>
        <v>18-4023 TC Blue Ashes</v>
      </c>
      <c r="E1637" s="11" t="s">
        <v>632</v>
      </c>
      <c r="F1637" s="11">
        <v>59</v>
      </c>
      <c r="G1637" s="11">
        <v>95</v>
      </c>
      <c r="H1637" s="2426">
        <v>120</v>
      </c>
      <c r="I1637" s="4286"/>
      <c r="J1637" s="6898" t="s">
        <v>12148</v>
      </c>
    </row>
    <row r="1638" spans="1:10" ht="35.450000000000003" customHeight="1">
      <c r="A1638" s="11" t="s">
        <v>6870</v>
      </c>
      <c r="B1638" s="11" t="s">
        <v>6871</v>
      </c>
      <c r="C1638" s="11" t="s">
        <v>3409</v>
      </c>
      <c r="D1638" s="11" t="str">
        <f t="shared" si="25"/>
        <v>19-4127 TC Midnight</v>
      </c>
      <c r="E1638" s="11" t="s">
        <v>632</v>
      </c>
      <c r="F1638" s="11">
        <v>50</v>
      </c>
      <c r="G1638" s="11">
        <v>91</v>
      </c>
      <c r="H1638" s="2426">
        <v>116</v>
      </c>
      <c r="I1638" s="4342"/>
      <c r="J1638" s="6899" t="s">
        <v>12149</v>
      </c>
    </row>
    <row r="1639" spans="1:10" ht="35.450000000000003" customHeight="1">
      <c r="A1639" s="11" t="s">
        <v>6415</v>
      </c>
      <c r="B1639" s="11" t="s">
        <v>6416</v>
      </c>
      <c r="C1639" s="11" t="s">
        <v>3410</v>
      </c>
      <c r="D1639" s="11" t="str">
        <f t="shared" si="25"/>
        <v>18-4231 TC Blue Sapphire</v>
      </c>
      <c r="E1639" s="11" t="s">
        <v>632</v>
      </c>
      <c r="F1639" s="11">
        <v>9</v>
      </c>
      <c r="G1639" s="11">
        <v>87</v>
      </c>
      <c r="H1639" s="2426">
        <v>123</v>
      </c>
      <c r="I1639" s="4440"/>
      <c r="J1639" s="6900" t="s">
        <v>12150</v>
      </c>
    </row>
    <row r="1640" spans="1:10" ht="35.450000000000003" customHeight="1">
      <c r="A1640" s="11" t="s">
        <v>7132</v>
      </c>
      <c r="B1640" s="11" t="s">
        <v>9575</v>
      </c>
      <c r="C1640" s="11" t="s">
        <v>3411</v>
      </c>
      <c r="D1640" s="11" t="str">
        <f t="shared" si="25"/>
        <v>18-4434 TC Mykonos Blue</v>
      </c>
      <c r="E1640" s="11" t="s">
        <v>632</v>
      </c>
      <c r="F1640" s="11">
        <v>0</v>
      </c>
      <c r="G1640" s="11">
        <v>87</v>
      </c>
      <c r="H1640" s="2426">
        <v>128</v>
      </c>
      <c r="I1640" s="4524"/>
      <c r="J1640" s="6901" t="s">
        <v>12151</v>
      </c>
    </row>
    <row r="1641" spans="1:10" ht="35.450000000000003" customHeight="1">
      <c r="A1641" s="11" t="s">
        <v>6902</v>
      </c>
      <c r="B1641" s="11" t="s">
        <v>6903</v>
      </c>
      <c r="C1641" s="11" t="s">
        <v>3412</v>
      </c>
      <c r="D1641" s="11" t="str">
        <f t="shared" si="25"/>
        <v>19-4342 TC Seaport</v>
      </c>
      <c r="E1641" s="11" t="s">
        <v>632</v>
      </c>
      <c r="F1641" s="11">
        <v>0</v>
      </c>
      <c r="G1641" s="11">
        <v>94</v>
      </c>
      <c r="H1641" s="2426">
        <v>125</v>
      </c>
      <c r="I1641" s="4518"/>
      <c r="J1641" s="6902" t="s">
        <v>12152</v>
      </c>
    </row>
    <row r="1642" spans="1:10" ht="35.450000000000003" customHeight="1">
      <c r="A1642" s="11" t="s">
        <v>6886</v>
      </c>
      <c r="B1642" s="11" t="s">
        <v>6887</v>
      </c>
      <c r="C1642" s="11" t="s">
        <v>3413</v>
      </c>
      <c r="D1642" s="11" t="str">
        <f t="shared" si="25"/>
        <v>19-4241 TC Moroccan Blue</v>
      </c>
      <c r="E1642" s="11" t="s">
        <v>632</v>
      </c>
      <c r="F1642" s="11">
        <v>15</v>
      </c>
      <c r="G1642" s="11">
        <v>78</v>
      </c>
      <c r="H1642" s="2426">
        <v>103</v>
      </c>
      <c r="I1642" s="4435"/>
      <c r="J1642" s="6903" t="s">
        <v>12153</v>
      </c>
    </row>
    <row r="1643" spans="1:10" ht="35.450000000000003" customHeight="1">
      <c r="A1643" s="11" t="s">
        <v>6909</v>
      </c>
      <c r="B1643" s="11" t="s">
        <v>6910</v>
      </c>
      <c r="C1643" s="11" t="s">
        <v>3414</v>
      </c>
      <c r="D1643" s="11" t="str">
        <f t="shared" si="25"/>
        <v>19-4526 TC Blue Coral</v>
      </c>
      <c r="E1643" s="11" t="s">
        <v>632</v>
      </c>
      <c r="F1643" s="11">
        <v>27</v>
      </c>
      <c r="G1643" s="11">
        <v>83</v>
      </c>
      <c r="H1643" s="2426">
        <v>102</v>
      </c>
      <c r="I1643" s="4417"/>
      <c r="J1643" s="6904" t="s">
        <v>12154</v>
      </c>
    </row>
    <row r="1644" spans="1:10" ht="35.450000000000003" customHeight="1">
      <c r="A1644" s="11" t="s">
        <v>6919</v>
      </c>
      <c r="B1644" s="11" t="s">
        <v>6920</v>
      </c>
      <c r="C1644" s="11" t="s">
        <v>3415</v>
      </c>
      <c r="D1644" s="11" t="str">
        <f t="shared" si="25"/>
        <v>19-4826 TC Dragonfly</v>
      </c>
      <c r="E1644" s="11" t="s">
        <v>632</v>
      </c>
      <c r="F1644" s="11">
        <v>42</v>
      </c>
      <c r="G1644" s="11">
        <v>92</v>
      </c>
      <c r="H1644" s="2426">
        <v>106</v>
      </c>
      <c r="I1644" s="4376"/>
      <c r="J1644" s="6905" t="s">
        <v>12155</v>
      </c>
    </row>
    <row r="1645" spans="1:10" ht="35.450000000000003" customHeight="1">
      <c r="A1645" s="11" t="s">
        <v>6925</v>
      </c>
      <c r="B1645" s="11" t="s">
        <v>6926</v>
      </c>
      <c r="C1645" s="11" t="s">
        <v>3416</v>
      </c>
      <c r="D1645" s="11" t="str">
        <f t="shared" si="25"/>
        <v>19-4916 TC Pacific</v>
      </c>
      <c r="E1645" s="11" t="s">
        <v>632</v>
      </c>
      <c r="F1645" s="11">
        <v>31</v>
      </c>
      <c r="G1645" s="11">
        <v>89</v>
      </c>
      <c r="H1645" s="2426">
        <v>92</v>
      </c>
      <c r="I1645" s="4414"/>
      <c r="J1645" s="6906" t="s">
        <v>12156</v>
      </c>
    </row>
    <row r="1646" spans="1:10" ht="35.450000000000003" customHeight="1">
      <c r="A1646" s="11" t="s">
        <v>6917</v>
      </c>
      <c r="B1646" s="11" t="s">
        <v>6918</v>
      </c>
      <c r="C1646" s="11" t="s">
        <v>3417</v>
      </c>
      <c r="D1646" s="11" t="str">
        <f t="shared" si="25"/>
        <v>19-4820 TC Balsam</v>
      </c>
      <c r="E1646" s="11" t="s">
        <v>632</v>
      </c>
      <c r="F1646" s="11">
        <v>51</v>
      </c>
      <c r="G1646" s="11">
        <v>86</v>
      </c>
      <c r="H1646" s="2426">
        <v>94</v>
      </c>
      <c r="I1646" s="4338"/>
      <c r="J1646" s="6907" t="s">
        <v>12157</v>
      </c>
    </row>
    <row r="1647" spans="1:10" ht="35.450000000000003" customHeight="1">
      <c r="A1647" s="11" t="s">
        <v>6904</v>
      </c>
      <c r="B1647" s="11" t="s">
        <v>6906</v>
      </c>
      <c r="C1647" s="11" t="s">
        <v>3418</v>
      </c>
      <c r="D1647" s="11" t="str">
        <f t="shared" si="25"/>
        <v>19-4517 TC Mediterranea</v>
      </c>
      <c r="E1647" s="11" t="s">
        <v>632</v>
      </c>
      <c r="F1647" s="11">
        <v>50</v>
      </c>
      <c r="G1647" s="11">
        <v>87</v>
      </c>
      <c r="H1647" s="2426">
        <v>93</v>
      </c>
      <c r="I1647" s="4344"/>
      <c r="J1647" s="6908" t="s">
        <v>12158</v>
      </c>
    </row>
    <row r="1648" spans="1:10" ht="35.450000000000003" customHeight="1">
      <c r="A1648" s="11" t="s">
        <v>6913</v>
      </c>
      <c r="B1648" s="11" t="s">
        <v>6914</v>
      </c>
      <c r="C1648" s="11" t="s">
        <v>3419</v>
      </c>
      <c r="D1648" s="11" t="str">
        <f t="shared" si="25"/>
        <v>19-4726 TC Atlantic Deep</v>
      </c>
      <c r="E1648" s="11" t="s">
        <v>632</v>
      </c>
      <c r="F1648" s="11">
        <v>39</v>
      </c>
      <c r="G1648" s="11">
        <v>78</v>
      </c>
      <c r="H1648" s="2426">
        <v>85</v>
      </c>
      <c r="I1648" s="4389"/>
      <c r="J1648" s="6909" t="s">
        <v>12159</v>
      </c>
    </row>
    <row r="1649" spans="1:10" ht="35.450000000000003" customHeight="1">
      <c r="A1649" s="11" t="s">
        <v>5064</v>
      </c>
      <c r="B1649" s="11" t="s">
        <v>5066</v>
      </c>
      <c r="C1649" s="11" t="s">
        <v>3420</v>
      </c>
      <c r="D1649" s="11" t="str">
        <f t="shared" si="25"/>
        <v>15-4717 TC Aqua</v>
      </c>
      <c r="E1649" s="11" t="s">
        <v>632</v>
      </c>
      <c r="F1649" s="11">
        <v>100</v>
      </c>
      <c r="G1649" s="11">
        <v>161</v>
      </c>
      <c r="H1649" s="2426">
        <v>173</v>
      </c>
      <c r="I1649" s="4007"/>
      <c r="J1649" s="6910" t="s">
        <v>12160</v>
      </c>
    </row>
    <row r="1650" spans="1:10" ht="35.450000000000003" customHeight="1">
      <c r="A1650" s="11" t="s">
        <v>5474</v>
      </c>
      <c r="B1650" s="11" t="s">
        <v>5475</v>
      </c>
      <c r="C1650" s="11" t="s">
        <v>3421</v>
      </c>
      <c r="D1650" s="11" t="str">
        <f t="shared" si="25"/>
        <v>16-4610 TC Stillwater</v>
      </c>
      <c r="E1650" s="11" t="s">
        <v>632</v>
      </c>
      <c r="F1650" s="11">
        <v>112</v>
      </c>
      <c r="G1650" s="11">
        <v>164</v>
      </c>
      <c r="H1650" s="2426">
        <v>176</v>
      </c>
      <c r="I1650" s="3905"/>
      <c r="J1650" s="6911" t="s">
        <v>12161</v>
      </c>
    </row>
    <row r="1651" spans="1:10" ht="35.450000000000003" customHeight="1">
      <c r="A1651" s="11" t="s">
        <v>5464</v>
      </c>
      <c r="B1651" s="11" t="s">
        <v>8852</v>
      </c>
      <c r="C1651" s="11" t="s">
        <v>3422</v>
      </c>
      <c r="D1651" s="11" t="str">
        <f t="shared" si="25"/>
        <v>16-4519 TC Delphinium Blue</v>
      </c>
      <c r="E1651" s="11" t="s">
        <v>632</v>
      </c>
      <c r="F1651" s="11">
        <v>97</v>
      </c>
      <c r="G1651" s="11">
        <v>152</v>
      </c>
      <c r="H1651" s="2426">
        <v>174</v>
      </c>
      <c r="I1651" s="4030"/>
      <c r="J1651" s="6912" t="s">
        <v>12162</v>
      </c>
    </row>
    <row r="1652" spans="1:10" ht="35.450000000000003" customHeight="1">
      <c r="A1652" s="11" t="s">
        <v>5914</v>
      </c>
      <c r="B1652" s="11" t="s">
        <v>5915</v>
      </c>
      <c r="C1652" s="11" t="s">
        <v>3423</v>
      </c>
      <c r="D1652" s="11" t="str">
        <f t="shared" si="25"/>
        <v>17-4421 TC Larkspur</v>
      </c>
      <c r="E1652" s="11" t="s">
        <v>632</v>
      </c>
      <c r="F1652" s="11">
        <v>60</v>
      </c>
      <c r="G1652" s="11">
        <v>125</v>
      </c>
      <c r="H1652" s="2426">
        <v>144</v>
      </c>
      <c r="I1652" s="4281"/>
      <c r="J1652" s="6913" t="s">
        <v>12163</v>
      </c>
    </row>
    <row r="1653" spans="1:10" ht="35.450000000000003" customHeight="1">
      <c r="A1653" s="11" t="s">
        <v>5928</v>
      </c>
      <c r="B1653" s="11" t="s">
        <v>8855</v>
      </c>
      <c r="C1653" s="11" t="s">
        <v>3424</v>
      </c>
      <c r="D1653" s="11" t="str">
        <f t="shared" si="25"/>
        <v>17-4716 TC Storm Blue</v>
      </c>
      <c r="E1653" s="11" t="s">
        <v>632</v>
      </c>
      <c r="F1653" s="11">
        <v>71</v>
      </c>
      <c r="G1653" s="11">
        <v>120</v>
      </c>
      <c r="H1653" s="2426">
        <v>138</v>
      </c>
      <c r="I1653" s="4219"/>
      <c r="J1653" s="6914" t="s">
        <v>12164</v>
      </c>
    </row>
    <row r="1654" spans="1:10" ht="35.450000000000003" customHeight="1">
      <c r="A1654" s="11" t="s">
        <v>6430</v>
      </c>
      <c r="B1654" s="11" t="s">
        <v>6431</v>
      </c>
      <c r="C1654" s="11" t="s">
        <v>3425</v>
      </c>
      <c r="D1654" s="11" t="str">
        <f t="shared" si="25"/>
        <v>18-4417 TC Tapestry</v>
      </c>
      <c r="E1654" s="11" t="s">
        <v>632</v>
      </c>
      <c r="F1654" s="11">
        <v>67</v>
      </c>
      <c r="G1654" s="11">
        <v>101</v>
      </c>
      <c r="H1654" s="2426">
        <v>115</v>
      </c>
      <c r="I1654" s="4242"/>
      <c r="J1654" s="6915" t="s">
        <v>12165</v>
      </c>
    </row>
    <row r="1655" spans="1:10" ht="35.450000000000003" customHeight="1">
      <c r="A1655" s="11" t="s">
        <v>6438</v>
      </c>
      <c r="B1655" s="11" t="s">
        <v>6439</v>
      </c>
      <c r="C1655" s="11" t="s">
        <v>3426</v>
      </c>
      <c r="D1655" s="11" t="str">
        <f t="shared" si="25"/>
        <v>18-4522 TC Colonial Blue</v>
      </c>
      <c r="E1655" s="11" t="s">
        <v>632</v>
      </c>
      <c r="F1655" s="11">
        <v>45</v>
      </c>
      <c r="G1655" s="11">
        <v>100</v>
      </c>
      <c r="H1655" s="2426">
        <v>113</v>
      </c>
      <c r="I1655" s="4362"/>
      <c r="J1655" s="6916" t="s">
        <v>12166</v>
      </c>
    </row>
    <row r="1656" spans="1:10" ht="35.450000000000003" customHeight="1">
      <c r="A1656" s="11" t="s">
        <v>6911</v>
      </c>
      <c r="B1656" s="11" t="s">
        <v>6912</v>
      </c>
      <c r="C1656" s="11" t="s">
        <v>3427</v>
      </c>
      <c r="D1656" s="11" t="str">
        <f t="shared" si="25"/>
        <v>19-4535 TC Ocean Depths</v>
      </c>
      <c r="E1656" s="11" t="s">
        <v>632</v>
      </c>
      <c r="F1656" s="11">
        <v>0</v>
      </c>
      <c r="G1656" s="11">
        <v>97</v>
      </c>
      <c r="H1656" s="2426">
        <v>117</v>
      </c>
      <c r="I1656" s="4516"/>
      <c r="J1656" s="6917" t="s">
        <v>12167</v>
      </c>
    </row>
    <row r="1657" spans="1:10" ht="35.450000000000003" customHeight="1">
      <c r="A1657" s="11" t="s">
        <v>5486</v>
      </c>
      <c r="B1657" s="11" t="s">
        <v>74</v>
      </c>
      <c r="C1657" s="11" t="s">
        <v>3428</v>
      </c>
      <c r="D1657" s="11" t="str">
        <f t="shared" si="25"/>
        <v>16-4728 TC Peacock Blue</v>
      </c>
      <c r="E1657" s="11" t="s">
        <v>632</v>
      </c>
      <c r="F1657" s="11">
        <v>0</v>
      </c>
      <c r="G1657" s="11">
        <v>160</v>
      </c>
      <c r="H1657" s="2426">
        <v>176</v>
      </c>
      <c r="I1657" s="4456"/>
      <c r="J1657" s="6918" t="s">
        <v>12168</v>
      </c>
    </row>
    <row r="1658" spans="1:10" ht="35.450000000000003" customHeight="1">
      <c r="A1658" s="11" t="s">
        <v>5936</v>
      </c>
      <c r="B1658" s="11" t="s">
        <v>5937</v>
      </c>
      <c r="C1658" s="11" t="s">
        <v>3429</v>
      </c>
      <c r="D1658" s="11" t="str">
        <f t="shared" si="25"/>
        <v>17-4735 TC Capri Breeze</v>
      </c>
      <c r="E1658" s="11" t="s">
        <v>632</v>
      </c>
      <c r="F1658" s="11">
        <v>0</v>
      </c>
      <c r="G1658" s="11">
        <v>135</v>
      </c>
      <c r="H1658" s="2426">
        <v>153</v>
      </c>
      <c r="I1658" s="4474"/>
      <c r="J1658" s="6919" t="s">
        <v>10571</v>
      </c>
    </row>
    <row r="1659" spans="1:10" ht="35.450000000000003" customHeight="1">
      <c r="A1659" s="11" t="s">
        <v>5932</v>
      </c>
      <c r="B1659" s="11" t="s">
        <v>5933</v>
      </c>
      <c r="C1659" s="11" t="s">
        <v>3430</v>
      </c>
      <c r="D1659" s="11" t="str">
        <f t="shared" si="25"/>
        <v>17-4728 TC Algiers Blue</v>
      </c>
      <c r="E1659" s="11" t="s">
        <v>632</v>
      </c>
      <c r="F1659" s="11">
        <v>0</v>
      </c>
      <c r="G1659" s="11">
        <v>133</v>
      </c>
      <c r="H1659" s="2426">
        <v>156</v>
      </c>
      <c r="I1659" s="4481"/>
      <c r="J1659" s="6920" t="s">
        <v>12169</v>
      </c>
    </row>
    <row r="1660" spans="1:10" ht="35.450000000000003" customHeight="1">
      <c r="A1660" s="11" t="s">
        <v>5934</v>
      </c>
      <c r="B1660" s="11" t="s">
        <v>5935</v>
      </c>
      <c r="C1660" s="11" t="s">
        <v>3431</v>
      </c>
      <c r="D1660" s="11" t="str">
        <f t="shared" si="25"/>
        <v>17-4730 TC Caneel Bay</v>
      </c>
      <c r="E1660" s="11" t="s">
        <v>632</v>
      </c>
      <c r="F1660" s="11">
        <v>0</v>
      </c>
      <c r="G1660" s="11">
        <v>132</v>
      </c>
      <c r="H1660" s="2426">
        <v>159</v>
      </c>
      <c r="I1660" s="4484"/>
      <c r="J1660" s="6921" t="s">
        <v>12170</v>
      </c>
    </row>
    <row r="1661" spans="1:10" ht="35.450000000000003" customHeight="1">
      <c r="A1661" s="11" t="s">
        <v>6440</v>
      </c>
      <c r="B1661" s="11" t="s">
        <v>6441</v>
      </c>
      <c r="C1661" s="11" t="s">
        <v>3432</v>
      </c>
      <c r="D1661" s="11" t="str">
        <f t="shared" si="25"/>
        <v>18-4525 TC Caribbean Sea</v>
      </c>
      <c r="E1661" s="11" t="s">
        <v>632</v>
      </c>
      <c r="F1661" s="11">
        <v>0</v>
      </c>
      <c r="G1661" s="11">
        <v>129</v>
      </c>
      <c r="H1661" s="2426">
        <v>157</v>
      </c>
      <c r="I1661" s="4488"/>
      <c r="J1661" s="6922" t="s">
        <v>12171</v>
      </c>
    </row>
    <row r="1662" spans="1:10" ht="35.450000000000003" customHeight="1">
      <c r="A1662" s="11" t="s">
        <v>6442</v>
      </c>
      <c r="B1662" s="11" t="s">
        <v>8864</v>
      </c>
      <c r="C1662" s="11" t="s">
        <v>3433</v>
      </c>
      <c r="D1662" s="11" t="str">
        <f t="shared" si="25"/>
        <v>18-4528 TC Mosaic Blue</v>
      </c>
      <c r="E1662" s="11" t="s">
        <v>632</v>
      </c>
      <c r="F1662" s="11">
        <v>0</v>
      </c>
      <c r="G1662" s="11">
        <v>117</v>
      </c>
      <c r="H1662" s="2426">
        <v>143</v>
      </c>
      <c r="I1662" s="4501"/>
      <c r="J1662" s="6923" t="s">
        <v>12172</v>
      </c>
    </row>
    <row r="1663" spans="1:10" ht="35.450000000000003" customHeight="1">
      <c r="A1663" s="11" t="s">
        <v>6432</v>
      </c>
      <c r="B1663" s="11" t="s">
        <v>6433</v>
      </c>
      <c r="C1663" s="11" t="s">
        <v>3434</v>
      </c>
      <c r="D1663" s="11" t="str">
        <f t="shared" si="25"/>
        <v>18-4432 TC Turkish Tile</v>
      </c>
      <c r="E1663" s="11" t="s">
        <v>632</v>
      </c>
      <c r="F1663" s="11">
        <v>0</v>
      </c>
      <c r="G1663" s="11">
        <v>105</v>
      </c>
      <c r="H1663" s="2426">
        <v>139</v>
      </c>
      <c r="I1663" s="4509"/>
      <c r="J1663" s="6924" t="s">
        <v>12173</v>
      </c>
    </row>
    <row r="1664" spans="1:10" ht="35.450000000000003" customHeight="1">
      <c r="A1664" s="11" t="s">
        <v>4768</v>
      </c>
      <c r="B1664" s="11" t="s">
        <v>4770</v>
      </c>
      <c r="C1664" s="11" t="s">
        <v>3435</v>
      </c>
      <c r="D1664" s="11" t="str">
        <f t="shared" si="25"/>
        <v>14-4814 TC Angel Blue</v>
      </c>
      <c r="E1664" s="11" t="s">
        <v>632</v>
      </c>
      <c r="F1664" s="11">
        <v>131</v>
      </c>
      <c r="G1664" s="11">
        <v>197</v>
      </c>
      <c r="H1664" s="2426">
        <v>205</v>
      </c>
      <c r="I1664" s="3753"/>
      <c r="J1664" s="6925" t="s">
        <v>12174</v>
      </c>
    </row>
    <row r="1665" spans="1:10" ht="35.450000000000003" customHeight="1">
      <c r="A1665" s="11" t="s">
        <v>4771</v>
      </c>
      <c r="B1665" s="11" t="s">
        <v>4772</v>
      </c>
      <c r="C1665" s="11" t="s">
        <v>3436</v>
      </c>
      <c r="D1665" s="11" t="str">
        <f t="shared" si="25"/>
        <v>14-4816 TC Blue Radiance</v>
      </c>
      <c r="E1665" s="11" t="s">
        <v>632</v>
      </c>
      <c r="F1665" s="11">
        <v>88</v>
      </c>
      <c r="G1665" s="11">
        <v>201</v>
      </c>
      <c r="H1665" s="2426">
        <v>212</v>
      </c>
      <c r="I1665" s="4100"/>
      <c r="J1665" s="6926" t="s">
        <v>12175</v>
      </c>
    </row>
    <row r="1666" spans="1:10" ht="35.450000000000003" customHeight="1">
      <c r="A1666" s="11" t="s">
        <v>5071</v>
      </c>
      <c r="B1666" s="11" t="s">
        <v>5072</v>
      </c>
      <c r="C1666" s="11" t="s">
        <v>3437</v>
      </c>
      <c r="D1666" s="11" t="str">
        <f t="shared" ref="D1666:D1729" si="26">A1666 &amp; " " &amp; B1666</f>
        <v>15-4722 TC Capri</v>
      </c>
      <c r="E1666" s="11" t="s">
        <v>632</v>
      </c>
      <c r="F1666" s="11">
        <v>68</v>
      </c>
      <c r="G1666" s="11">
        <v>187</v>
      </c>
      <c r="H1666" s="2426">
        <v>202</v>
      </c>
      <c r="I1666" s="4236"/>
      <c r="J1666" s="6927" t="s">
        <v>12176</v>
      </c>
    </row>
    <row r="1667" spans="1:10" ht="35.450000000000003" customHeight="1">
      <c r="A1667" s="11" t="s">
        <v>5073</v>
      </c>
      <c r="B1667" s="11" t="s">
        <v>5074</v>
      </c>
      <c r="C1667" s="11" t="s">
        <v>3438</v>
      </c>
      <c r="D1667" s="11" t="str">
        <f t="shared" si="26"/>
        <v>15-4825 TC Blue Curacao</v>
      </c>
      <c r="E1667" s="11" t="s">
        <v>632</v>
      </c>
      <c r="F1667" s="11">
        <v>50</v>
      </c>
      <c r="G1667" s="11">
        <v>190</v>
      </c>
      <c r="H1667" s="2426">
        <v>204</v>
      </c>
      <c r="I1667" s="4340"/>
      <c r="J1667" s="6928" t="s">
        <v>12177</v>
      </c>
    </row>
    <row r="1668" spans="1:10" ht="35.450000000000003" customHeight="1">
      <c r="A1668" s="11" t="s">
        <v>5485</v>
      </c>
      <c r="B1668" s="11" t="s">
        <v>715</v>
      </c>
      <c r="C1668" s="11" t="s">
        <v>3439</v>
      </c>
      <c r="D1668" s="11" t="str">
        <f t="shared" si="26"/>
        <v>16-4725 TC Scuba Blue</v>
      </c>
      <c r="E1668" s="11" t="s">
        <v>632</v>
      </c>
      <c r="F1668" s="11">
        <v>0</v>
      </c>
      <c r="G1668" s="11">
        <v>171</v>
      </c>
      <c r="H1668" s="2426">
        <v>192</v>
      </c>
      <c r="I1668" s="4449"/>
      <c r="J1668" s="6929" t="s">
        <v>10579</v>
      </c>
    </row>
    <row r="1669" spans="1:10" ht="35.450000000000003" customHeight="1">
      <c r="A1669" s="11" t="s">
        <v>5488</v>
      </c>
      <c r="B1669" s="11" t="s">
        <v>5489</v>
      </c>
      <c r="C1669" s="11" t="s">
        <v>3440</v>
      </c>
      <c r="D1669" s="11" t="str">
        <f t="shared" si="26"/>
        <v>16-4834 TC Bluebird</v>
      </c>
      <c r="E1669" s="11" t="s">
        <v>632</v>
      </c>
      <c r="F1669" s="11">
        <v>0</v>
      </c>
      <c r="G1669" s="11">
        <v>157</v>
      </c>
      <c r="H1669" s="2426">
        <v>174</v>
      </c>
      <c r="I1669" s="4459"/>
      <c r="J1669" s="6930" t="s">
        <v>12178</v>
      </c>
    </row>
    <row r="1670" spans="1:10" ht="35.450000000000003" customHeight="1">
      <c r="A1670" s="11" t="s">
        <v>6461</v>
      </c>
      <c r="B1670" s="11" t="s">
        <v>6462</v>
      </c>
      <c r="C1670" s="11" t="s">
        <v>3441</v>
      </c>
      <c r="D1670" s="11" t="str">
        <f t="shared" si="26"/>
        <v>18-4733 TC Enamel Blue</v>
      </c>
      <c r="E1670" s="11" t="s">
        <v>632</v>
      </c>
      <c r="F1670" s="11">
        <v>0</v>
      </c>
      <c r="G1670" s="11">
        <v>122</v>
      </c>
      <c r="H1670" s="2426">
        <v>142</v>
      </c>
      <c r="I1670" s="4496"/>
      <c r="J1670" s="6931" t="s">
        <v>12179</v>
      </c>
    </row>
    <row r="1671" spans="1:10" ht="35.450000000000003" customHeight="1">
      <c r="A1671" s="11" t="s">
        <v>5086</v>
      </c>
      <c r="B1671" s="11" t="s">
        <v>5087</v>
      </c>
      <c r="C1671" s="11" t="s">
        <v>3442</v>
      </c>
      <c r="D1671" s="11" t="str">
        <f t="shared" si="26"/>
        <v>15-5218 TC Pool Blue</v>
      </c>
      <c r="E1671" s="11" t="s">
        <v>632</v>
      </c>
      <c r="F1671" s="11">
        <v>103</v>
      </c>
      <c r="G1671" s="11">
        <v>188</v>
      </c>
      <c r="H1671" s="2426">
        <v>179</v>
      </c>
      <c r="I1671" s="3982"/>
      <c r="J1671" s="6932" t="s">
        <v>12180</v>
      </c>
    </row>
    <row r="1672" spans="1:10" ht="35.450000000000003" customHeight="1">
      <c r="A1672" s="11" t="s">
        <v>5083</v>
      </c>
      <c r="B1672" s="11" t="s">
        <v>5085</v>
      </c>
      <c r="C1672" s="11" t="s">
        <v>3443</v>
      </c>
      <c r="D1672" s="11" t="str">
        <f t="shared" si="26"/>
        <v>15-5217 TC Blue Turquoise</v>
      </c>
      <c r="E1672" s="11" t="s">
        <v>632</v>
      </c>
      <c r="F1672" s="11">
        <v>83</v>
      </c>
      <c r="G1672" s="11">
        <v>176</v>
      </c>
      <c r="H1672" s="2426">
        <v>174</v>
      </c>
      <c r="I1672" s="2498"/>
      <c r="J1672" s="6933" t="s">
        <v>10620</v>
      </c>
    </row>
    <row r="1673" spans="1:10" ht="35.450000000000003" customHeight="1">
      <c r="A1673" s="11" t="s">
        <v>5506</v>
      </c>
      <c r="B1673" s="11" t="s">
        <v>5507</v>
      </c>
      <c r="C1673" s="11" t="s">
        <v>3444</v>
      </c>
      <c r="D1673" s="11" t="str">
        <f t="shared" si="26"/>
        <v>16-5123 TC Baltic</v>
      </c>
      <c r="E1673" s="11" t="s">
        <v>632</v>
      </c>
      <c r="F1673" s="11">
        <v>39</v>
      </c>
      <c r="G1673" s="11">
        <v>157</v>
      </c>
      <c r="H1673" s="2426">
        <v>159</v>
      </c>
      <c r="I1673" s="4388"/>
      <c r="J1673" s="6934" t="s">
        <v>12181</v>
      </c>
    </row>
    <row r="1674" spans="1:10" ht="35.450000000000003" customHeight="1">
      <c r="A1674" s="11" t="s">
        <v>5944</v>
      </c>
      <c r="B1674" s="11" t="s">
        <v>5945</v>
      </c>
      <c r="C1674" s="11" t="s">
        <v>3445</v>
      </c>
      <c r="D1674" s="11" t="str">
        <f t="shared" si="26"/>
        <v>17-4928 TC Lake Blue</v>
      </c>
      <c r="E1674" s="11" t="s">
        <v>632</v>
      </c>
      <c r="F1674" s="11">
        <v>0</v>
      </c>
      <c r="G1674" s="11">
        <v>140</v>
      </c>
      <c r="H1674" s="2426">
        <v>150</v>
      </c>
      <c r="I1674" s="4469"/>
      <c r="J1674" s="6935" t="s">
        <v>12182</v>
      </c>
    </row>
    <row r="1675" spans="1:10" ht="35.450000000000003" customHeight="1">
      <c r="A1675" s="11" t="s">
        <v>6463</v>
      </c>
      <c r="B1675" s="11" t="s">
        <v>6464</v>
      </c>
      <c r="C1675" s="11" t="s">
        <v>3446</v>
      </c>
      <c r="D1675" s="11" t="str">
        <f t="shared" si="26"/>
        <v>18-4735 TC Tile Blue</v>
      </c>
      <c r="E1675" s="11" t="s">
        <v>632</v>
      </c>
      <c r="F1675" s="11">
        <v>0</v>
      </c>
      <c r="G1675" s="11">
        <v>132</v>
      </c>
      <c r="H1675" s="2426">
        <v>145</v>
      </c>
      <c r="I1675" s="4485"/>
      <c r="J1675" s="6936" t="s">
        <v>12183</v>
      </c>
    </row>
    <row r="1676" spans="1:10" ht="35.450000000000003" customHeight="1">
      <c r="A1676" s="11" t="s">
        <v>5930</v>
      </c>
      <c r="B1676" s="11" t="s">
        <v>5931</v>
      </c>
      <c r="C1676" s="11" t="s">
        <v>3447</v>
      </c>
      <c r="D1676" s="11" t="str">
        <f t="shared" si="26"/>
        <v>17-4724 TC Pagoda Blue</v>
      </c>
      <c r="E1676" s="11" t="s">
        <v>632</v>
      </c>
      <c r="F1676" s="11">
        <v>26</v>
      </c>
      <c r="G1676" s="11">
        <v>127</v>
      </c>
      <c r="H1676" s="2426">
        <v>142</v>
      </c>
      <c r="I1676" s="4418"/>
      <c r="J1676" s="6937" t="s">
        <v>12184</v>
      </c>
    </row>
    <row r="1677" spans="1:10" ht="35.450000000000003" customHeight="1">
      <c r="A1677" s="11" t="s">
        <v>6456</v>
      </c>
      <c r="B1677" s="11" t="s">
        <v>8880</v>
      </c>
      <c r="C1677" s="11" t="s">
        <v>3448</v>
      </c>
      <c r="D1677" s="11" t="str">
        <f t="shared" si="26"/>
        <v>18-4726 TC Biscay Bay</v>
      </c>
      <c r="E1677" s="11" t="s">
        <v>632</v>
      </c>
      <c r="F1677" s="11">
        <v>9</v>
      </c>
      <c r="G1677" s="11">
        <v>121</v>
      </c>
      <c r="H1677" s="2426">
        <v>136</v>
      </c>
      <c r="I1677" s="4439"/>
      <c r="J1677" s="6938" t="s">
        <v>12185</v>
      </c>
    </row>
    <row r="1678" spans="1:10" ht="35.450000000000003" customHeight="1">
      <c r="A1678" s="11" t="s">
        <v>4469</v>
      </c>
      <c r="B1678" s="11" t="s">
        <v>4471</v>
      </c>
      <c r="C1678" s="11" t="s">
        <v>3449</v>
      </c>
      <c r="D1678" s="11" t="str">
        <f t="shared" si="26"/>
        <v>13-5313 TC Aruba Blue</v>
      </c>
      <c r="E1678" s="11" t="s">
        <v>632</v>
      </c>
      <c r="F1678" s="11">
        <v>129</v>
      </c>
      <c r="G1678" s="11">
        <v>215</v>
      </c>
      <c r="H1678" s="2426">
        <v>211</v>
      </c>
      <c r="I1678" s="3767"/>
      <c r="J1678" s="6939" t="s">
        <v>12186</v>
      </c>
    </row>
    <row r="1679" spans="1:10" ht="35.450000000000003" customHeight="1">
      <c r="A1679" s="11" t="s">
        <v>5508</v>
      </c>
      <c r="B1679" s="11" t="s">
        <v>5509</v>
      </c>
      <c r="C1679" s="11" t="s">
        <v>3450</v>
      </c>
      <c r="D1679" s="11" t="str">
        <f t="shared" si="26"/>
        <v>16-5127 TC Ceramic</v>
      </c>
      <c r="E1679" s="11" t="s">
        <v>632</v>
      </c>
      <c r="F1679" s="11">
        <v>0</v>
      </c>
      <c r="G1679" s="11">
        <v>170</v>
      </c>
      <c r="H1679" s="2426">
        <v>169</v>
      </c>
      <c r="I1679" s="4450"/>
      <c r="J1679" s="6940" t="s">
        <v>12187</v>
      </c>
    </row>
    <row r="1680" spans="1:10" ht="35.450000000000003" customHeight="1">
      <c r="A1680" s="11" t="s">
        <v>5966</v>
      </c>
      <c r="B1680" s="11" t="s">
        <v>5967</v>
      </c>
      <c r="C1680" s="11" t="s">
        <v>3451</v>
      </c>
      <c r="D1680" s="11" t="str">
        <f t="shared" si="26"/>
        <v>17-5126 TC Viridian Green</v>
      </c>
      <c r="E1680" s="11" t="s">
        <v>632</v>
      </c>
      <c r="F1680" s="11">
        <v>0</v>
      </c>
      <c r="G1680" s="11">
        <v>148</v>
      </c>
      <c r="H1680" s="2426">
        <v>153</v>
      </c>
      <c r="I1680" s="4463"/>
      <c r="J1680" s="6941" t="s">
        <v>12188</v>
      </c>
    </row>
    <row r="1681" spans="1:10" ht="35.450000000000003" customHeight="1">
      <c r="A1681" s="11" t="s">
        <v>6467</v>
      </c>
      <c r="B1681" s="11" t="s">
        <v>6468</v>
      </c>
      <c r="C1681" s="11" t="s">
        <v>3452</v>
      </c>
      <c r="D1681" s="11" t="str">
        <f t="shared" si="26"/>
        <v>18-4930 TC Tropical Green</v>
      </c>
      <c r="E1681" s="11" t="s">
        <v>632</v>
      </c>
      <c r="F1681" s="11">
        <v>0</v>
      </c>
      <c r="G1681" s="11">
        <v>135</v>
      </c>
      <c r="H1681" s="2426">
        <v>134</v>
      </c>
      <c r="I1681" s="4475"/>
      <c r="J1681" s="6942" t="s">
        <v>12189</v>
      </c>
    </row>
    <row r="1682" spans="1:10" ht="35.450000000000003" customHeight="1">
      <c r="A1682" s="11" t="s">
        <v>5948</v>
      </c>
      <c r="B1682" s="11" t="s">
        <v>5949</v>
      </c>
      <c r="C1682" s="11" t="s">
        <v>3453</v>
      </c>
      <c r="D1682" s="11" t="str">
        <f t="shared" si="26"/>
        <v>17-5025 TC Navigate</v>
      </c>
      <c r="E1682" s="11" t="s">
        <v>632</v>
      </c>
      <c r="F1682" s="11">
        <v>0</v>
      </c>
      <c r="G1682" s="11">
        <v>133</v>
      </c>
      <c r="H1682" s="2426">
        <v>131</v>
      </c>
      <c r="I1682" s="4482"/>
      <c r="J1682" s="6943" t="s">
        <v>12190</v>
      </c>
    </row>
    <row r="1683" spans="1:10" ht="35.450000000000003" customHeight="1">
      <c r="A1683" s="11" t="s">
        <v>5950</v>
      </c>
      <c r="B1683" s="11" t="s">
        <v>8887</v>
      </c>
      <c r="C1683" s="11" t="s">
        <v>3454</v>
      </c>
      <c r="D1683" s="11" t="str">
        <f t="shared" si="26"/>
        <v>17-5029 TC Deep Peacock Blue</v>
      </c>
      <c r="E1683" s="11" t="s">
        <v>632</v>
      </c>
      <c r="F1683" s="11">
        <v>0</v>
      </c>
      <c r="G1683" s="11">
        <v>131</v>
      </c>
      <c r="H1683" s="2426">
        <v>129</v>
      </c>
      <c r="I1683" s="4487"/>
      <c r="J1683" s="6944" t="s">
        <v>12191</v>
      </c>
    </row>
    <row r="1684" spans="1:10" ht="35.450000000000003" customHeight="1">
      <c r="A1684" s="11" t="s">
        <v>5952</v>
      </c>
      <c r="B1684" s="11" t="s">
        <v>5953</v>
      </c>
      <c r="C1684" s="11" t="s">
        <v>3455</v>
      </c>
      <c r="D1684" s="11" t="str">
        <f t="shared" si="26"/>
        <v>17-5034 TC Lapis</v>
      </c>
      <c r="E1684" s="11" t="s">
        <v>632</v>
      </c>
      <c r="F1684" s="11">
        <v>0</v>
      </c>
      <c r="G1684" s="11">
        <v>134</v>
      </c>
      <c r="H1684" s="2426">
        <v>132</v>
      </c>
      <c r="I1684" s="4479"/>
      <c r="J1684" s="6945" t="s">
        <v>12192</v>
      </c>
    </row>
    <row r="1685" spans="1:10" ht="35.450000000000003" customHeight="1">
      <c r="A1685" s="11" t="s">
        <v>5098</v>
      </c>
      <c r="B1685" s="11" t="s">
        <v>52</v>
      </c>
      <c r="C1685" s="11" t="s">
        <v>3456</v>
      </c>
      <c r="D1685" s="11" t="str">
        <f t="shared" si="26"/>
        <v>15-5519 TC Turquoise</v>
      </c>
      <c r="E1685" s="11" t="s">
        <v>632</v>
      </c>
      <c r="F1685" s="11">
        <v>69</v>
      </c>
      <c r="G1685" s="11">
        <v>181</v>
      </c>
      <c r="H1685" s="2426">
        <v>170</v>
      </c>
      <c r="I1685" s="2460"/>
      <c r="J1685" s="6946" t="s">
        <v>10578</v>
      </c>
    </row>
    <row r="1686" spans="1:10" ht="35.450000000000003" customHeight="1">
      <c r="A1686" s="11" t="s">
        <v>5095</v>
      </c>
      <c r="B1686" s="11" t="s">
        <v>5097</v>
      </c>
      <c r="C1686" s="11" t="s">
        <v>3457</v>
      </c>
      <c r="D1686" s="11" t="str">
        <f t="shared" si="26"/>
        <v>15-5516 TC Waterfall</v>
      </c>
      <c r="E1686" s="11" t="s">
        <v>632</v>
      </c>
      <c r="F1686" s="11">
        <v>58</v>
      </c>
      <c r="G1686" s="11">
        <v>176</v>
      </c>
      <c r="H1686" s="2426">
        <v>162</v>
      </c>
      <c r="I1686" s="4290"/>
      <c r="J1686" s="6947" t="s">
        <v>12193</v>
      </c>
    </row>
    <row r="1687" spans="1:10" ht="35.450000000000003" customHeight="1">
      <c r="A1687" s="11" t="s">
        <v>5514</v>
      </c>
      <c r="B1687" s="11" t="s">
        <v>5515</v>
      </c>
      <c r="C1687" s="11" t="s">
        <v>3458</v>
      </c>
      <c r="D1687" s="11" t="str">
        <f t="shared" si="26"/>
        <v>16-5418 TC Lagoon</v>
      </c>
      <c r="E1687" s="11" t="s">
        <v>632</v>
      </c>
      <c r="F1687" s="11">
        <v>77</v>
      </c>
      <c r="G1687" s="11">
        <v>158</v>
      </c>
      <c r="H1687" s="2426">
        <v>154</v>
      </c>
      <c r="I1687" s="4180"/>
      <c r="J1687" s="6948" t="s">
        <v>12194</v>
      </c>
    </row>
    <row r="1688" spans="1:10" ht="35.450000000000003" customHeight="1">
      <c r="A1688" s="11" t="s">
        <v>5519</v>
      </c>
      <c r="B1688" s="11" t="s">
        <v>5520</v>
      </c>
      <c r="C1688" s="11" t="s">
        <v>3459</v>
      </c>
      <c r="D1688" s="11" t="str">
        <f t="shared" si="26"/>
        <v>16-5422 TC Bright Aqua</v>
      </c>
      <c r="E1688" s="11" t="s">
        <v>632</v>
      </c>
      <c r="F1688" s="11">
        <v>48</v>
      </c>
      <c r="G1688" s="11">
        <v>162</v>
      </c>
      <c r="H1688" s="2426">
        <v>153</v>
      </c>
      <c r="I1688" s="4351"/>
      <c r="J1688" s="6949" t="s">
        <v>10580</v>
      </c>
    </row>
    <row r="1689" spans="1:10" ht="35.450000000000003" customHeight="1">
      <c r="A1689" s="11" t="s">
        <v>5973</v>
      </c>
      <c r="B1689" s="11" t="s">
        <v>5974</v>
      </c>
      <c r="C1689" s="11" t="s">
        <v>3460</v>
      </c>
      <c r="D1689" s="11" t="str">
        <f t="shared" si="26"/>
        <v>17-5421 TC Porcelain Green</v>
      </c>
      <c r="E1689" s="11" t="s">
        <v>632</v>
      </c>
      <c r="F1689" s="11">
        <v>16</v>
      </c>
      <c r="G1689" s="11">
        <v>135</v>
      </c>
      <c r="H1689" s="2426">
        <v>128</v>
      </c>
      <c r="I1689" s="4432"/>
      <c r="J1689" s="6950" t="s">
        <v>12195</v>
      </c>
    </row>
    <row r="1690" spans="1:10" ht="35.450000000000003" customHeight="1">
      <c r="A1690" s="11" t="s">
        <v>6480</v>
      </c>
      <c r="B1690" s="11" t="s">
        <v>6481</v>
      </c>
      <c r="C1690" s="11" t="s">
        <v>3461</v>
      </c>
      <c r="D1690" s="11" t="str">
        <f t="shared" si="26"/>
        <v>18-5128 TC Blue Grass</v>
      </c>
      <c r="E1690" s="11" t="s">
        <v>632</v>
      </c>
      <c r="F1690" s="11">
        <v>0</v>
      </c>
      <c r="G1690" s="11">
        <v>124</v>
      </c>
      <c r="H1690" s="2426">
        <v>122</v>
      </c>
      <c r="I1690" s="4493"/>
      <c r="J1690" s="6951" t="s">
        <v>12196</v>
      </c>
    </row>
    <row r="1691" spans="1:10" ht="35.450000000000003" customHeight="1">
      <c r="A1691" s="11" t="s">
        <v>6469</v>
      </c>
      <c r="B1691" s="11" t="s">
        <v>6470</v>
      </c>
      <c r="C1691" s="11" t="s">
        <v>3462</v>
      </c>
      <c r="D1691" s="11" t="str">
        <f t="shared" si="26"/>
        <v>18-4936 TC Fanfare</v>
      </c>
      <c r="E1691" s="11" t="s">
        <v>632</v>
      </c>
      <c r="F1691" s="11">
        <v>0</v>
      </c>
      <c r="G1691" s="11">
        <v>109</v>
      </c>
      <c r="H1691" s="2426">
        <v>112</v>
      </c>
      <c r="I1691" s="4507"/>
      <c r="J1691" s="6952" t="s">
        <v>12197</v>
      </c>
    </row>
    <row r="1692" spans="1:10" ht="35.450000000000003" customHeight="1">
      <c r="A1692" s="11" t="s">
        <v>5092</v>
      </c>
      <c r="B1692" s="11" t="s">
        <v>5094</v>
      </c>
      <c r="C1692" s="11" t="s">
        <v>3463</v>
      </c>
      <c r="D1692" s="11" t="str">
        <f t="shared" si="26"/>
        <v>15-5425 TC Atlantis</v>
      </c>
      <c r="E1692" s="11" t="s">
        <v>632</v>
      </c>
      <c r="F1692" s="11">
        <v>0</v>
      </c>
      <c r="G1692" s="11">
        <v>175</v>
      </c>
      <c r="H1692" s="2426">
        <v>159</v>
      </c>
      <c r="I1692" s="4447"/>
      <c r="J1692" s="6953" t="s">
        <v>12198</v>
      </c>
    </row>
    <row r="1693" spans="1:10" ht="35.450000000000003" customHeight="1">
      <c r="A1693" s="11" t="s">
        <v>5521</v>
      </c>
      <c r="B1693" s="11" t="s">
        <v>5522</v>
      </c>
      <c r="C1693" s="11" t="s">
        <v>3464</v>
      </c>
      <c r="D1693" s="11" t="str">
        <f t="shared" si="26"/>
        <v>16-5425 TC Pool Green</v>
      </c>
      <c r="E1693" s="11" t="s">
        <v>632</v>
      </c>
      <c r="F1693" s="11">
        <v>0</v>
      </c>
      <c r="G1693" s="11">
        <v>175</v>
      </c>
      <c r="H1693" s="2426">
        <v>157</v>
      </c>
      <c r="I1693" s="4448"/>
      <c r="J1693" s="6954" t="s">
        <v>12199</v>
      </c>
    </row>
    <row r="1694" spans="1:10" ht="35.450000000000003" customHeight="1">
      <c r="A1694" s="11" t="s">
        <v>5970</v>
      </c>
      <c r="B1694" s="11" t="s">
        <v>8899</v>
      </c>
      <c r="C1694" s="11" t="s">
        <v>3465</v>
      </c>
      <c r="D1694" s="11" t="str">
        <f t="shared" si="26"/>
        <v>17-5330 TC Dynasty Green</v>
      </c>
      <c r="E1694" s="11" t="s">
        <v>632</v>
      </c>
      <c r="F1694" s="11">
        <v>0</v>
      </c>
      <c r="G1694" s="11">
        <v>142</v>
      </c>
      <c r="H1694" s="2426">
        <v>128</v>
      </c>
      <c r="I1694" s="4466"/>
      <c r="J1694" s="6955" t="s">
        <v>12200</v>
      </c>
    </row>
    <row r="1695" spans="1:10" ht="35.450000000000003" customHeight="1">
      <c r="A1695" s="11" t="s">
        <v>5972</v>
      </c>
      <c r="B1695" s="11" t="s">
        <v>668</v>
      </c>
      <c r="C1695" s="11" t="s">
        <v>3466</v>
      </c>
      <c r="D1695" s="11" t="str">
        <f t="shared" si="26"/>
        <v>17-5335 TC Spectra Green</v>
      </c>
      <c r="E1695" s="11" t="s">
        <v>632</v>
      </c>
      <c r="F1695" s="11">
        <v>0</v>
      </c>
      <c r="G1695" s="11">
        <v>155</v>
      </c>
      <c r="H1695" s="2426">
        <v>140</v>
      </c>
      <c r="I1695" s="4460"/>
      <c r="J1695" s="6956" t="s">
        <v>12201</v>
      </c>
    </row>
    <row r="1696" spans="1:10" ht="35.450000000000003" customHeight="1">
      <c r="A1696" s="11" t="s">
        <v>5968</v>
      </c>
      <c r="B1696" s="11" t="s">
        <v>5969</v>
      </c>
      <c r="C1696" s="11" t="s">
        <v>3467</v>
      </c>
      <c r="D1696" s="11" t="str">
        <f t="shared" si="26"/>
        <v>17-5130 TC Columbia</v>
      </c>
      <c r="E1696" s="11" t="s">
        <v>632</v>
      </c>
      <c r="F1696" s="11">
        <v>0</v>
      </c>
      <c r="G1696" s="11">
        <v>146</v>
      </c>
      <c r="H1696" s="2426">
        <v>136</v>
      </c>
      <c r="I1696" s="4464"/>
      <c r="J1696" s="6957" t="s">
        <v>12202</v>
      </c>
    </row>
    <row r="1697" spans="1:10" ht="35.450000000000003" customHeight="1">
      <c r="A1697" s="11" t="s">
        <v>5946</v>
      </c>
      <c r="B1697" s="11" t="s">
        <v>5947</v>
      </c>
      <c r="C1697" s="11" t="s">
        <v>3468</v>
      </c>
      <c r="D1697" s="11" t="str">
        <f t="shared" si="26"/>
        <v>17-5024 TC Teal Blue</v>
      </c>
      <c r="E1697" s="11" t="s">
        <v>632</v>
      </c>
      <c r="F1697" s="11">
        <v>0</v>
      </c>
      <c r="G1697" s="11">
        <v>127</v>
      </c>
      <c r="H1697" s="2426">
        <v>124</v>
      </c>
      <c r="I1697" s="4489"/>
      <c r="J1697" s="6958" t="s">
        <v>12203</v>
      </c>
    </row>
    <row r="1698" spans="1:10" ht="35.450000000000003" customHeight="1">
      <c r="A1698" s="11" t="s">
        <v>6471</v>
      </c>
      <c r="B1698" s="11" t="s">
        <v>6472</v>
      </c>
      <c r="C1698" s="11" t="s">
        <v>3469</v>
      </c>
      <c r="D1698" s="11" t="str">
        <f t="shared" si="26"/>
        <v>18-5020 TC Parasailing</v>
      </c>
      <c r="E1698" s="11" t="s">
        <v>632</v>
      </c>
      <c r="F1698" s="11">
        <v>0</v>
      </c>
      <c r="G1698" s="11">
        <v>115</v>
      </c>
      <c r="H1698" s="2426">
        <v>108</v>
      </c>
      <c r="I1698" s="4504"/>
      <c r="J1698" s="6959" t="s">
        <v>12204</v>
      </c>
    </row>
    <row r="1699" spans="1:10" ht="35.450000000000003" customHeight="1">
      <c r="A1699" s="11" t="s">
        <v>5493</v>
      </c>
      <c r="B1699" s="11" t="s">
        <v>5495</v>
      </c>
      <c r="C1699" s="11" t="s">
        <v>3470</v>
      </c>
      <c r="D1699" s="11" t="str">
        <f t="shared" si="26"/>
        <v>16-5109 TC Wasabi</v>
      </c>
      <c r="E1699" s="11" t="s">
        <v>632</v>
      </c>
      <c r="F1699" s="11">
        <v>115</v>
      </c>
      <c r="G1699" s="11">
        <v>168</v>
      </c>
      <c r="H1699" s="2426">
        <v>158</v>
      </c>
      <c r="I1699" s="3884"/>
      <c r="J1699" s="6960" t="s">
        <v>12205</v>
      </c>
    </row>
    <row r="1700" spans="1:10" ht="35.450000000000003" customHeight="1">
      <c r="A1700" s="11" t="s">
        <v>5527</v>
      </c>
      <c r="B1700" s="11" t="s">
        <v>5528</v>
      </c>
      <c r="C1700" s="11" t="s">
        <v>3471</v>
      </c>
      <c r="D1700" s="11" t="str">
        <f t="shared" si="26"/>
        <v>16-5515 TC Beryl Green</v>
      </c>
      <c r="E1700" s="11" t="s">
        <v>632</v>
      </c>
      <c r="F1700" s="11">
        <v>97</v>
      </c>
      <c r="G1700" s="11">
        <v>145</v>
      </c>
      <c r="H1700" s="2426">
        <v>135</v>
      </c>
      <c r="I1700" s="4031"/>
      <c r="J1700" s="6961" t="s">
        <v>12206</v>
      </c>
    </row>
    <row r="1701" spans="1:10" ht="35.450000000000003" customHeight="1">
      <c r="A1701" s="11" t="s">
        <v>5977</v>
      </c>
      <c r="B1701" s="11" t="s">
        <v>8907</v>
      </c>
      <c r="C1701" s="11" t="s">
        <v>3472</v>
      </c>
      <c r="D1701" s="11" t="str">
        <f t="shared" si="26"/>
        <v>17-5513 TC Deep Sea</v>
      </c>
      <c r="E1701" s="11" t="s">
        <v>632</v>
      </c>
      <c r="F1701" s="11">
        <v>79</v>
      </c>
      <c r="G1701" s="11">
        <v>124</v>
      </c>
      <c r="H1701" s="2426">
        <v>116</v>
      </c>
      <c r="I1701" s="4165"/>
      <c r="J1701" s="6962" t="s">
        <v>12207</v>
      </c>
    </row>
    <row r="1702" spans="1:10" ht="35.450000000000003" customHeight="1">
      <c r="A1702" s="11" t="s">
        <v>5986</v>
      </c>
      <c r="B1702" s="11" t="s">
        <v>5987</v>
      </c>
      <c r="C1702" s="11" t="s">
        <v>3473</v>
      </c>
      <c r="D1702" s="11" t="str">
        <f t="shared" si="26"/>
        <v>17-5722 TC Bottle Green</v>
      </c>
      <c r="E1702" s="11" t="s">
        <v>632</v>
      </c>
      <c r="F1702" s="11">
        <v>66</v>
      </c>
      <c r="G1702" s="11">
        <v>125</v>
      </c>
      <c r="H1702" s="2426">
        <v>109</v>
      </c>
      <c r="I1702" s="4253"/>
      <c r="J1702" s="6963" t="s">
        <v>12208</v>
      </c>
    </row>
    <row r="1703" spans="1:10" ht="35.450000000000003" customHeight="1">
      <c r="A1703" s="11" t="s">
        <v>6525</v>
      </c>
      <c r="B1703" s="11" t="s">
        <v>6526</v>
      </c>
      <c r="C1703" s="11" t="s">
        <v>3474</v>
      </c>
      <c r="D1703" s="11" t="str">
        <f t="shared" si="26"/>
        <v>18-5725 TC Galapagos Green</v>
      </c>
      <c r="E1703" s="11" t="s">
        <v>632</v>
      </c>
      <c r="F1703" s="11">
        <v>41</v>
      </c>
      <c r="G1703" s="11">
        <v>104</v>
      </c>
      <c r="H1703" s="2426">
        <v>95</v>
      </c>
      <c r="I1703" s="4380"/>
      <c r="J1703" s="6964" t="s">
        <v>12209</v>
      </c>
    </row>
    <row r="1704" spans="1:10" ht="35.450000000000003" customHeight="1">
      <c r="A1704" s="11" t="s">
        <v>6493</v>
      </c>
      <c r="B1704" s="11" t="s">
        <v>6494</v>
      </c>
      <c r="C1704" s="11" t="s">
        <v>3475</v>
      </c>
      <c r="D1704" s="11" t="str">
        <f t="shared" si="26"/>
        <v>18-5418 TC Antique Green</v>
      </c>
      <c r="E1704" s="11" t="s">
        <v>632</v>
      </c>
      <c r="F1704" s="11">
        <v>41</v>
      </c>
      <c r="G1704" s="11">
        <v>103</v>
      </c>
      <c r="H1704" s="2426">
        <v>92</v>
      </c>
      <c r="I1704" s="4381"/>
      <c r="J1704" s="6965" t="s">
        <v>12210</v>
      </c>
    </row>
    <row r="1705" spans="1:10" ht="35.450000000000003" customHeight="1">
      <c r="A1705" s="11" t="s">
        <v>6933</v>
      </c>
      <c r="B1705" s="11" t="s">
        <v>6934</v>
      </c>
      <c r="C1705" s="11" t="s">
        <v>3476</v>
      </c>
      <c r="D1705" s="11" t="str">
        <f t="shared" si="26"/>
        <v>19-5217 TC Storm</v>
      </c>
      <c r="E1705" s="11" t="s">
        <v>632</v>
      </c>
      <c r="F1705" s="11">
        <v>3</v>
      </c>
      <c r="G1705" s="11">
        <v>84</v>
      </c>
      <c r="H1705" s="2426">
        <v>83</v>
      </c>
      <c r="I1705" s="4442"/>
      <c r="J1705" s="6966" t="s">
        <v>12211</v>
      </c>
    </row>
    <row r="1706" spans="1:10" ht="35.450000000000003" customHeight="1">
      <c r="A1706" s="11" t="s">
        <v>5531</v>
      </c>
      <c r="B1706" s="11" t="s">
        <v>5532</v>
      </c>
      <c r="C1706" s="11" t="s">
        <v>3477</v>
      </c>
      <c r="D1706" s="11" t="str">
        <f t="shared" si="26"/>
        <v>16-5721 TC Marine Green</v>
      </c>
      <c r="E1706" s="11" t="s">
        <v>632</v>
      </c>
      <c r="F1706" s="11">
        <v>64</v>
      </c>
      <c r="G1706" s="11">
        <v>164</v>
      </c>
      <c r="H1706" s="2426">
        <v>142</v>
      </c>
      <c r="I1706" s="4260"/>
      <c r="J1706" s="6967" t="s">
        <v>12212</v>
      </c>
    </row>
    <row r="1707" spans="1:10" ht="35.450000000000003" customHeight="1">
      <c r="A1707" s="11" t="s">
        <v>5516</v>
      </c>
      <c r="B1707" s="11" t="s">
        <v>5518</v>
      </c>
      <c r="C1707" s="11" t="s">
        <v>3478</v>
      </c>
      <c r="D1707" s="11" t="str">
        <f t="shared" si="26"/>
        <v>16-5421 TC Sea Green</v>
      </c>
      <c r="E1707" s="11" t="s">
        <v>632</v>
      </c>
      <c r="F1707" s="11">
        <v>20</v>
      </c>
      <c r="G1707" s="11">
        <v>156</v>
      </c>
      <c r="H1707" s="2426">
        <v>136</v>
      </c>
      <c r="I1707" s="4426"/>
      <c r="J1707" s="6968" t="s">
        <v>12213</v>
      </c>
    </row>
    <row r="1708" spans="1:10" ht="35.450000000000003" customHeight="1">
      <c r="A1708" s="11" t="s">
        <v>5979</v>
      </c>
      <c r="B1708" s="11" t="s">
        <v>5980</v>
      </c>
      <c r="C1708" s="11" t="s">
        <v>3479</v>
      </c>
      <c r="D1708" s="11" t="str">
        <f t="shared" si="26"/>
        <v>17-5528 TC Greenlake</v>
      </c>
      <c r="E1708" s="11" t="s">
        <v>632</v>
      </c>
      <c r="F1708" s="11">
        <v>0</v>
      </c>
      <c r="G1708" s="11">
        <v>125</v>
      </c>
      <c r="H1708" s="2426">
        <v>105</v>
      </c>
      <c r="I1708" s="4491"/>
      <c r="J1708" s="6969" t="s">
        <v>12214</v>
      </c>
    </row>
    <row r="1709" spans="1:10" ht="35.450000000000003" customHeight="1">
      <c r="A1709" s="11" t="s">
        <v>6509</v>
      </c>
      <c r="B1709" s="11" t="s">
        <v>6510</v>
      </c>
      <c r="C1709" s="11" t="s">
        <v>3480</v>
      </c>
      <c r="D1709" s="11" t="str">
        <f t="shared" si="26"/>
        <v>18-5619 TC Tidepool</v>
      </c>
      <c r="E1709" s="11" t="s">
        <v>632</v>
      </c>
      <c r="F1709" s="11">
        <v>10</v>
      </c>
      <c r="G1709" s="11">
        <v>111</v>
      </c>
      <c r="H1709" s="2426">
        <v>105</v>
      </c>
      <c r="I1709" s="4438"/>
      <c r="J1709" s="6970" t="s">
        <v>12215</v>
      </c>
    </row>
    <row r="1710" spans="1:10" ht="35.450000000000003" customHeight="1">
      <c r="A1710" s="11" t="s">
        <v>6511</v>
      </c>
      <c r="B1710" s="11" t="s">
        <v>6512</v>
      </c>
      <c r="C1710" s="11" t="s">
        <v>3481</v>
      </c>
      <c r="D1710" s="11" t="str">
        <f t="shared" si="26"/>
        <v>18-5620 TC Ivy</v>
      </c>
      <c r="E1710" s="11" t="s">
        <v>632</v>
      </c>
      <c r="F1710" s="11">
        <v>34</v>
      </c>
      <c r="G1710" s="11">
        <v>108</v>
      </c>
      <c r="H1710" s="2426">
        <v>99</v>
      </c>
      <c r="I1710" s="4405"/>
      <c r="J1710" s="6971" t="s">
        <v>12216</v>
      </c>
    </row>
    <row r="1711" spans="1:10" ht="35.450000000000003" customHeight="1">
      <c r="A1711" s="11" t="s">
        <v>6495</v>
      </c>
      <c r="B1711" s="11" t="s">
        <v>6496</v>
      </c>
      <c r="C1711" s="11" t="s">
        <v>3482</v>
      </c>
      <c r="D1711" s="11" t="str">
        <f t="shared" si="26"/>
        <v>18-5424 TC Cadmium Green</v>
      </c>
      <c r="E1711" s="11" t="s">
        <v>632</v>
      </c>
      <c r="F1711" s="11">
        <v>0</v>
      </c>
      <c r="G1711" s="11">
        <v>103</v>
      </c>
      <c r="H1711" s="2426">
        <v>91</v>
      </c>
      <c r="I1711" s="4510"/>
      <c r="J1711" s="6972" t="s">
        <v>12217</v>
      </c>
    </row>
    <row r="1712" spans="1:10" ht="35.450000000000003" customHeight="1">
      <c r="A1712" s="11" t="s">
        <v>6488</v>
      </c>
      <c r="B1712" s="11" t="s">
        <v>6489</v>
      </c>
      <c r="C1712" s="11" t="s">
        <v>3483</v>
      </c>
      <c r="D1712" s="11" t="str">
        <f t="shared" si="26"/>
        <v>18-5322 TC Alpine Green</v>
      </c>
      <c r="E1712" s="11" t="s">
        <v>632</v>
      </c>
      <c r="F1712" s="11">
        <v>0</v>
      </c>
      <c r="G1712" s="11">
        <v>95</v>
      </c>
      <c r="H1712" s="2426">
        <v>86</v>
      </c>
      <c r="I1712" s="4517"/>
      <c r="J1712" s="6973" t="s">
        <v>12218</v>
      </c>
    </row>
    <row r="1713" spans="1:10" ht="35.450000000000003" customHeight="1">
      <c r="A1713" s="11" t="s">
        <v>5497</v>
      </c>
      <c r="B1713" s="11" t="s">
        <v>5499</v>
      </c>
      <c r="C1713" s="11" t="s">
        <v>3484</v>
      </c>
      <c r="D1713" s="11" t="str">
        <f t="shared" si="26"/>
        <v>16-5112 TC Canton</v>
      </c>
      <c r="E1713" s="11" t="s">
        <v>632</v>
      </c>
      <c r="F1713" s="11">
        <v>109</v>
      </c>
      <c r="G1713" s="11">
        <v>162</v>
      </c>
      <c r="H1713" s="2426">
        <v>158</v>
      </c>
      <c r="I1713" s="3933"/>
      <c r="J1713" s="6974" t="s">
        <v>12219</v>
      </c>
    </row>
    <row r="1714" spans="1:10" ht="35.450000000000003" customHeight="1">
      <c r="A1714" s="11" t="s">
        <v>5512</v>
      </c>
      <c r="B1714" s="11" t="s">
        <v>8921</v>
      </c>
      <c r="C1714" s="11" t="s">
        <v>3485</v>
      </c>
      <c r="D1714" s="11" t="str">
        <f t="shared" si="26"/>
        <v>16-5412 TC Agate Green</v>
      </c>
      <c r="E1714" s="11" t="s">
        <v>632</v>
      </c>
      <c r="F1714" s="11">
        <v>89</v>
      </c>
      <c r="G1714" s="11">
        <v>159</v>
      </c>
      <c r="H1714" s="2426">
        <v>153</v>
      </c>
      <c r="I1714" s="4094"/>
      <c r="J1714" s="6975" t="s">
        <v>12220</v>
      </c>
    </row>
    <row r="1715" spans="1:10" ht="35.450000000000003" customHeight="1">
      <c r="A1715" s="11" t="s">
        <v>5502</v>
      </c>
      <c r="B1715" s="11" t="s">
        <v>5503</v>
      </c>
      <c r="C1715" s="11" t="s">
        <v>3486</v>
      </c>
      <c r="D1715" s="11" t="str">
        <f t="shared" si="26"/>
        <v>16-5119 TC Sea Blue</v>
      </c>
      <c r="E1715" s="11" t="s">
        <v>632</v>
      </c>
      <c r="F1715" s="11">
        <v>84</v>
      </c>
      <c r="G1715" s="11">
        <v>159</v>
      </c>
      <c r="H1715" s="2426">
        <v>152</v>
      </c>
      <c r="I1715" s="4129"/>
      <c r="J1715" s="6976" t="s">
        <v>12221</v>
      </c>
    </row>
    <row r="1716" spans="1:10" ht="35.450000000000003" customHeight="1">
      <c r="A1716" s="11" t="s">
        <v>5964</v>
      </c>
      <c r="B1716" s="11" t="s">
        <v>5965</v>
      </c>
      <c r="C1716" s="11" t="s">
        <v>3487</v>
      </c>
      <c r="D1716" s="11" t="str">
        <f t="shared" si="26"/>
        <v>17-5122 TC Latigo Bay</v>
      </c>
      <c r="E1716" s="11" t="s">
        <v>632</v>
      </c>
      <c r="F1716" s="11">
        <v>55</v>
      </c>
      <c r="G1716" s="11">
        <v>145</v>
      </c>
      <c r="H1716" s="2426">
        <v>144</v>
      </c>
      <c r="I1716" s="4312"/>
      <c r="J1716" s="6977" t="s">
        <v>12222</v>
      </c>
    </row>
    <row r="1717" spans="1:10" ht="35.450000000000003" customHeight="1">
      <c r="A1717" s="11" t="s">
        <v>5962</v>
      </c>
      <c r="B1717" s="11" t="s">
        <v>5963</v>
      </c>
      <c r="C1717" s="11" t="s">
        <v>3488</v>
      </c>
      <c r="D1717" s="11" t="str">
        <f t="shared" si="26"/>
        <v>17-5117 TC Green-Blue Slate</v>
      </c>
      <c r="E1717" s="11" t="s">
        <v>632</v>
      </c>
      <c r="F1717" s="11">
        <v>53</v>
      </c>
      <c r="G1717" s="11">
        <v>128</v>
      </c>
      <c r="H1717" s="2426">
        <v>130</v>
      </c>
      <c r="I1717" s="4325"/>
      <c r="J1717" s="6978" t="s">
        <v>12223</v>
      </c>
    </row>
    <row r="1718" spans="1:10" ht="35.450000000000003" customHeight="1">
      <c r="A1718" s="11" t="s">
        <v>6478</v>
      </c>
      <c r="B1718" s="11" t="s">
        <v>6479</v>
      </c>
      <c r="C1718" s="11" t="s">
        <v>3489</v>
      </c>
      <c r="D1718" s="11" t="str">
        <f t="shared" si="26"/>
        <v>18-5121 TC Bayou</v>
      </c>
      <c r="E1718" s="11" t="s">
        <v>632</v>
      </c>
      <c r="F1718" s="11">
        <v>32</v>
      </c>
      <c r="G1718" s="11">
        <v>112</v>
      </c>
      <c r="H1718" s="2426">
        <v>111</v>
      </c>
      <c r="I1718" s="4407"/>
      <c r="J1718" s="6979" t="s">
        <v>12224</v>
      </c>
    </row>
    <row r="1719" spans="1:10" ht="35.450000000000003" customHeight="1">
      <c r="A1719" s="11" t="s">
        <v>6476</v>
      </c>
      <c r="B1719" s="11" t="s">
        <v>6477</v>
      </c>
      <c r="C1719" s="11" t="s">
        <v>3490</v>
      </c>
      <c r="D1719" s="11" t="str">
        <f t="shared" si="26"/>
        <v>18-5115 TC North Sea</v>
      </c>
      <c r="E1719" s="11" t="s">
        <v>632</v>
      </c>
      <c r="F1719" s="11">
        <v>49</v>
      </c>
      <c r="G1719" s="11">
        <v>108</v>
      </c>
      <c r="H1719" s="2426">
        <v>107</v>
      </c>
      <c r="I1719" s="4348"/>
      <c r="J1719" s="6980" t="s">
        <v>12225</v>
      </c>
    </row>
    <row r="1720" spans="1:10" ht="35.450000000000003" customHeight="1">
      <c r="A1720" s="11" t="s">
        <v>6507</v>
      </c>
      <c r="B1720" s="11" t="s">
        <v>8928</v>
      </c>
      <c r="C1720" s="11" t="s">
        <v>3491</v>
      </c>
      <c r="D1720" s="11" t="str">
        <f t="shared" si="26"/>
        <v>18-5618 TC Deep Jungle</v>
      </c>
      <c r="E1720" s="11" t="s">
        <v>632</v>
      </c>
      <c r="F1720" s="11">
        <v>54</v>
      </c>
      <c r="G1720" s="11">
        <v>113</v>
      </c>
      <c r="H1720" s="2426">
        <v>111</v>
      </c>
      <c r="I1720" s="4317"/>
      <c r="J1720" s="6981" t="s">
        <v>12226</v>
      </c>
    </row>
    <row r="1721" spans="1:10" ht="35.450000000000003" customHeight="1">
      <c r="A1721" s="11" t="s">
        <v>6935</v>
      </c>
      <c r="B1721" s="11" t="s">
        <v>6936</v>
      </c>
      <c r="C1721" s="11" t="s">
        <v>3492</v>
      </c>
      <c r="D1721" s="11" t="str">
        <f t="shared" si="26"/>
        <v>19-5226 TC Everglade</v>
      </c>
      <c r="E1721" s="11" t="s">
        <v>632</v>
      </c>
      <c r="F1721" s="11">
        <v>0</v>
      </c>
      <c r="G1721" s="11">
        <v>91</v>
      </c>
      <c r="H1721" s="2426">
        <v>93</v>
      </c>
      <c r="I1721" s="4519"/>
      <c r="J1721" s="6982" t="s">
        <v>12227</v>
      </c>
    </row>
    <row r="1722" spans="1:10" ht="35.450000000000003" customHeight="1">
      <c r="A1722" s="11" t="s">
        <v>6927</v>
      </c>
      <c r="B1722" s="11" t="s">
        <v>6928</v>
      </c>
      <c r="C1722" s="11" t="s">
        <v>3493</v>
      </c>
      <c r="D1722" s="11" t="str">
        <f t="shared" si="26"/>
        <v>19-4922 TC Teal Green</v>
      </c>
      <c r="E1722" s="11" t="s">
        <v>632</v>
      </c>
      <c r="F1722" s="11">
        <v>0</v>
      </c>
      <c r="G1722" s="11">
        <v>99</v>
      </c>
      <c r="H1722" s="2426">
        <v>97</v>
      </c>
      <c r="I1722" s="4514"/>
      <c r="J1722" s="6983" t="s">
        <v>12228</v>
      </c>
    </row>
    <row r="1723" spans="1:10" ht="35.450000000000003" customHeight="1">
      <c r="A1723" s="11" t="s">
        <v>6458</v>
      </c>
      <c r="B1723" s="11" t="s">
        <v>8932</v>
      </c>
      <c r="C1723" s="11" t="s">
        <v>3494</v>
      </c>
      <c r="D1723" s="11" t="str">
        <f t="shared" si="26"/>
        <v>18-4728 TC Harbor Blue</v>
      </c>
      <c r="E1723" s="11" t="s">
        <v>632</v>
      </c>
      <c r="F1723" s="11">
        <v>0</v>
      </c>
      <c r="G1723" s="11">
        <v>101</v>
      </c>
      <c r="H1723" s="2426">
        <v>110</v>
      </c>
      <c r="I1723" s="4511"/>
      <c r="J1723" s="6984" t="s">
        <v>12229</v>
      </c>
    </row>
    <row r="1724" spans="1:10" ht="35.450000000000003" customHeight="1">
      <c r="A1724" s="11" t="s">
        <v>6465</v>
      </c>
      <c r="B1724" s="11" t="s">
        <v>8934</v>
      </c>
      <c r="C1724" s="11" t="s">
        <v>3495</v>
      </c>
      <c r="D1724" s="11" t="str">
        <f t="shared" si="26"/>
        <v>18-4834 TC Deep Lake</v>
      </c>
      <c r="E1724" s="11" t="s">
        <v>632</v>
      </c>
      <c r="F1724" s="11">
        <v>0</v>
      </c>
      <c r="G1724" s="11">
        <v>101</v>
      </c>
      <c r="H1724" s="2426">
        <v>107</v>
      </c>
      <c r="I1724" s="4512"/>
      <c r="J1724" s="6985" t="s">
        <v>12230</v>
      </c>
    </row>
    <row r="1725" spans="1:10" ht="35.450000000000003" customHeight="1">
      <c r="A1725" s="11" t="s">
        <v>6907</v>
      </c>
      <c r="B1725" s="11" t="s">
        <v>6908</v>
      </c>
      <c r="C1725" s="11" t="s">
        <v>3496</v>
      </c>
      <c r="D1725" s="11" t="str">
        <f t="shared" si="26"/>
        <v>19-4524 TC Shaded Spruce</v>
      </c>
      <c r="E1725" s="11" t="s">
        <v>632</v>
      </c>
      <c r="F1725" s="11">
        <v>0</v>
      </c>
      <c r="G1725" s="11">
        <v>88</v>
      </c>
      <c r="H1725" s="2426">
        <v>94</v>
      </c>
      <c r="I1725" s="4523"/>
      <c r="J1725" s="6986" t="s">
        <v>12231</v>
      </c>
    </row>
    <row r="1726" spans="1:10" ht="35.450000000000003" customHeight="1">
      <c r="A1726" s="11" t="s">
        <v>6923</v>
      </c>
      <c r="B1726" s="11" t="s">
        <v>8937</v>
      </c>
      <c r="C1726" s="11" t="s">
        <v>3497</v>
      </c>
      <c r="D1726" s="11" t="str">
        <f t="shared" si="26"/>
        <v>19-4914 TC Deep Teal</v>
      </c>
      <c r="E1726" s="11" t="s">
        <v>632</v>
      </c>
      <c r="F1726" s="11">
        <v>24</v>
      </c>
      <c r="G1726" s="11">
        <v>69</v>
      </c>
      <c r="H1726" s="2426">
        <v>75</v>
      </c>
      <c r="I1726" s="4423"/>
      <c r="J1726" s="6987" t="s">
        <v>10509</v>
      </c>
    </row>
    <row r="1727" spans="1:10" ht="35.450000000000003" customHeight="1">
      <c r="A1727" s="11" t="s">
        <v>6491</v>
      </c>
      <c r="B1727" s="11" t="s">
        <v>6492</v>
      </c>
      <c r="C1727" s="11" t="s">
        <v>3498</v>
      </c>
      <c r="D1727" s="11" t="str">
        <f t="shared" si="26"/>
        <v>18-5410 TC Silver Pine</v>
      </c>
      <c r="E1727" s="11" t="s">
        <v>632</v>
      </c>
      <c r="F1727" s="11">
        <v>78</v>
      </c>
      <c r="G1727" s="11">
        <v>104</v>
      </c>
      <c r="H1727" s="2426">
        <v>102</v>
      </c>
      <c r="I1727" s="4172"/>
      <c r="J1727" s="6988" t="s">
        <v>12232</v>
      </c>
    </row>
    <row r="1728" spans="1:10" ht="35.450000000000003" customHeight="1">
      <c r="A1728" s="11" t="s">
        <v>6915</v>
      </c>
      <c r="B1728" s="11" t="s">
        <v>6916</v>
      </c>
      <c r="C1728" s="11" t="s">
        <v>3499</v>
      </c>
      <c r="D1728" s="11" t="str">
        <f t="shared" si="26"/>
        <v>19-4818 TC Mallard Green</v>
      </c>
      <c r="E1728" s="11" t="s">
        <v>632</v>
      </c>
      <c r="F1728" s="11">
        <v>64</v>
      </c>
      <c r="G1728" s="11">
        <v>94</v>
      </c>
      <c r="H1728" s="2426">
        <v>92</v>
      </c>
      <c r="I1728" s="4261"/>
      <c r="J1728" s="6989" t="s">
        <v>12233</v>
      </c>
    </row>
    <row r="1729" spans="1:10" ht="35.450000000000003" customHeight="1">
      <c r="A1729" s="11" t="s">
        <v>6939</v>
      </c>
      <c r="B1729" s="11" t="s">
        <v>6940</v>
      </c>
      <c r="C1729" s="11" t="s">
        <v>3500</v>
      </c>
      <c r="D1729" s="11" t="str">
        <f t="shared" si="26"/>
        <v>19-5408 TC Bistro Green</v>
      </c>
      <c r="E1729" s="11" t="s">
        <v>632</v>
      </c>
      <c r="F1729" s="11">
        <v>57</v>
      </c>
      <c r="G1729" s="11">
        <v>85</v>
      </c>
      <c r="H1729" s="2426">
        <v>81</v>
      </c>
      <c r="I1729" s="4299"/>
      <c r="J1729" s="6990" t="s">
        <v>12234</v>
      </c>
    </row>
    <row r="1730" spans="1:10" ht="35.450000000000003" customHeight="1">
      <c r="A1730" s="11" t="s">
        <v>7133</v>
      </c>
      <c r="B1730" s="11" t="s">
        <v>9654</v>
      </c>
      <c r="C1730" s="11" t="s">
        <v>3501</v>
      </c>
      <c r="D1730" s="11" t="str">
        <f t="shared" ref="D1730:D1793" si="27">A1730 &amp; " " &amp; B1730</f>
        <v>19-5406 TC Pine Grove</v>
      </c>
      <c r="E1730" s="11" t="s">
        <v>632</v>
      </c>
      <c r="F1730" s="11">
        <v>33</v>
      </c>
      <c r="G1730" s="11">
        <v>54</v>
      </c>
      <c r="H1730" s="2426">
        <v>49</v>
      </c>
      <c r="I1730" s="4406"/>
      <c r="J1730" s="6991" t="s">
        <v>12235</v>
      </c>
    </row>
    <row r="1731" spans="1:10" ht="35.450000000000003" customHeight="1">
      <c r="A1731" s="11" t="s">
        <v>6943</v>
      </c>
      <c r="B1731" s="11" t="s">
        <v>6944</v>
      </c>
      <c r="C1731" s="11" t="s">
        <v>3502</v>
      </c>
      <c r="D1731" s="11" t="str">
        <f t="shared" si="27"/>
        <v>19-5413 TC Jasper</v>
      </c>
      <c r="E1731" s="11" t="s">
        <v>632</v>
      </c>
      <c r="F1731" s="11">
        <v>51</v>
      </c>
      <c r="G1731" s="11">
        <v>89</v>
      </c>
      <c r="H1731" s="2426">
        <v>89</v>
      </c>
      <c r="I1731" s="4336"/>
      <c r="J1731" s="6992" t="s">
        <v>12236</v>
      </c>
    </row>
    <row r="1732" spans="1:10" ht="35.450000000000003" customHeight="1">
      <c r="A1732" s="11" t="s">
        <v>6485</v>
      </c>
      <c r="B1732" s="11" t="s">
        <v>6487</v>
      </c>
      <c r="C1732" s="11" t="s">
        <v>3503</v>
      </c>
      <c r="D1732" s="11" t="str">
        <f t="shared" si="27"/>
        <v>18-5315 TC Bayberry</v>
      </c>
      <c r="E1732" s="11" t="s">
        <v>632</v>
      </c>
      <c r="F1732" s="11">
        <v>37</v>
      </c>
      <c r="G1732" s="11">
        <v>89</v>
      </c>
      <c r="H1732" s="2426">
        <v>88</v>
      </c>
      <c r="I1732" s="4401"/>
      <c r="J1732" s="6993" t="s">
        <v>12237</v>
      </c>
    </row>
    <row r="1733" spans="1:10" ht="35.450000000000003" customHeight="1">
      <c r="A1733" s="11" t="s">
        <v>7134</v>
      </c>
      <c r="B1733" s="11" t="s">
        <v>9589</v>
      </c>
      <c r="C1733" s="11" t="s">
        <v>3504</v>
      </c>
      <c r="D1733" s="11" t="str">
        <f t="shared" si="27"/>
        <v>19-5220 TC Botanical Garden</v>
      </c>
      <c r="E1733" s="11" t="s">
        <v>632</v>
      </c>
      <c r="F1733" s="11">
        <v>18</v>
      </c>
      <c r="G1733" s="11">
        <v>64</v>
      </c>
      <c r="H1733" s="2426">
        <v>60</v>
      </c>
      <c r="I1733" s="4429"/>
      <c r="J1733" s="6994" t="s">
        <v>12238</v>
      </c>
    </row>
    <row r="1734" spans="1:10" ht="35.450000000000003" customHeight="1">
      <c r="A1734" s="11" t="s">
        <v>6945</v>
      </c>
      <c r="B1734" s="11" t="s">
        <v>6946</v>
      </c>
      <c r="C1734" s="11" t="s">
        <v>3505</v>
      </c>
      <c r="D1734" s="11" t="str">
        <f t="shared" si="27"/>
        <v>19-5414 TC June Bug</v>
      </c>
      <c r="E1734" s="11" t="s">
        <v>632</v>
      </c>
      <c r="F1734" s="11">
        <v>38</v>
      </c>
      <c r="G1734" s="11">
        <v>74</v>
      </c>
      <c r="H1734" s="2426">
        <v>72</v>
      </c>
      <c r="I1734" s="4396"/>
      <c r="J1734" s="6995" t="s">
        <v>12239</v>
      </c>
    </row>
    <row r="1735" spans="1:10" ht="35.450000000000003" customHeight="1">
      <c r="A1735" s="11" t="s">
        <v>6937</v>
      </c>
      <c r="B1735" s="11" t="s">
        <v>6938</v>
      </c>
      <c r="C1735" s="11" t="s">
        <v>3506</v>
      </c>
      <c r="D1735" s="11" t="str">
        <f t="shared" si="27"/>
        <v>19-5320 TC Ponderosa Pine</v>
      </c>
      <c r="E1735" s="11" t="s">
        <v>632</v>
      </c>
      <c r="F1735" s="11">
        <v>32</v>
      </c>
      <c r="G1735" s="11">
        <v>59</v>
      </c>
      <c r="H1735" s="2426">
        <v>61</v>
      </c>
      <c r="I1735" s="4410"/>
      <c r="J1735" s="6996" t="s">
        <v>12240</v>
      </c>
    </row>
    <row r="1736" spans="1:10" ht="35.450000000000003" customHeight="1">
      <c r="A1736" s="11" t="s">
        <v>4190</v>
      </c>
      <c r="B1736" s="11" t="s">
        <v>4191</v>
      </c>
      <c r="C1736" s="11" t="s">
        <v>3507</v>
      </c>
      <c r="D1736" s="11" t="str">
        <f t="shared" si="27"/>
        <v>12-5407 TC Aqua Glass</v>
      </c>
      <c r="E1736" s="11" t="s">
        <v>632</v>
      </c>
      <c r="F1736" s="11">
        <v>210</v>
      </c>
      <c r="G1736" s="11">
        <v>232</v>
      </c>
      <c r="H1736" s="2426">
        <v>224</v>
      </c>
      <c r="I1736" s="2980"/>
      <c r="J1736" s="6997" t="s">
        <v>12241</v>
      </c>
    </row>
    <row r="1737" spans="1:10" ht="35.450000000000003" customHeight="1">
      <c r="A1737" s="11" t="s">
        <v>4186</v>
      </c>
      <c r="B1737" s="11" t="s">
        <v>4188</v>
      </c>
      <c r="C1737" s="11" t="s">
        <v>3508</v>
      </c>
      <c r="D1737" s="11" t="str">
        <f t="shared" si="27"/>
        <v>12-5406 TC Opal Blue</v>
      </c>
      <c r="E1737" s="11" t="s">
        <v>632</v>
      </c>
      <c r="F1737" s="11">
        <v>195</v>
      </c>
      <c r="G1737" s="11">
        <v>221</v>
      </c>
      <c r="H1737" s="2426">
        <v>214</v>
      </c>
      <c r="I1737" s="3145"/>
      <c r="J1737" s="6998" t="s">
        <v>12242</v>
      </c>
    </row>
    <row r="1738" spans="1:10" ht="35.450000000000003" customHeight="1">
      <c r="A1738" s="11" t="s">
        <v>4204</v>
      </c>
      <c r="B1738" s="11" t="s">
        <v>4205</v>
      </c>
      <c r="C1738" s="11" t="s">
        <v>3509</v>
      </c>
      <c r="D1738" s="11" t="str">
        <f t="shared" si="27"/>
        <v>12-5506 TC Dusty Aqua</v>
      </c>
      <c r="E1738" s="11" t="s">
        <v>632</v>
      </c>
      <c r="F1738" s="11">
        <v>192</v>
      </c>
      <c r="G1738" s="11">
        <v>220</v>
      </c>
      <c r="H1738" s="2426">
        <v>205</v>
      </c>
      <c r="I1738" s="2433"/>
      <c r="J1738" s="6999" t="s">
        <v>10522</v>
      </c>
    </row>
    <row r="1739" spans="1:10" ht="35.450000000000003" customHeight="1">
      <c r="A1739" s="11" t="s">
        <v>4789</v>
      </c>
      <c r="B1739" s="11" t="s">
        <v>4790</v>
      </c>
      <c r="C1739" s="11" t="s">
        <v>3510</v>
      </c>
      <c r="D1739" s="11" t="str">
        <f t="shared" si="27"/>
        <v>14-5711 TC Ocean Wave</v>
      </c>
      <c r="E1739" s="11" t="s">
        <v>632</v>
      </c>
      <c r="F1739" s="11">
        <v>142</v>
      </c>
      <c r="G1739" s="11">
        <v>197</v>
      </c>
      <c r="H1739" s="2426">
        <v>182</v>
      </c>
      <c r="I1739" s="3664"/>
      <c r="J1739" s="7000" t="s">
        <v>12243</v>
      </c>
    </row>
    <row r="1740" spans="1:10" ht="35.450000000000003" customHeight="1">
      <c r="A1740" s="11" t="s">
        <v>4776</v>
      </c>
      <c r="B1740" s="11" t="s">
        <v>4777</v>
      </c>
      <c r="C1740" s="11" t="s">
        <v>3511</v>
      </c>
      <c r="D1740" s="11" t="str">
        <f t="shared" si="27"/>
        <v>14-5413 TC Holiday</v>
      </c>
      <c r="E1740" s="11" t="s">
        <v>632</v>
      </c>
      <c r="F1740" s="11">
        <v>129</v>
      </c>
      <c r="G1740" s="11">
        <v>195</v>
      </c>
      <c r="H1740" s="2426">
        <v>180</v>
      </c>
      <c r="I1740" s="3768"/>
      <c r="J1740" s="7001" t="s">
        <v>12244</v>
      </c>
    </row>
    <row r="1741" spans="1:10" ht="35.450000000000003" customHeight="1">
      <c r="A1741" s="11" t="s">
        <v>4791</v>
      </c>
      <c r="B1741" s="11" t="s">
        <v>4792</v>
      </c>
      <c r="C1741" s="11" t="s">
        <v>3512</v>
      </c>
      <c r="D1741" s="11" t="str">
        <f t="shared" si="27"/>
        <v>14-5713 TC Cascade</v>
      </c>
      <c r="E1741" s="11" t="s">
        <v>632</v>
      </c>
      <c r="F1741" s="11">
        <v>118</v>
      </c>
      <c r="G1741" s="11">
        <v>193</v>
      </c>
      <c r="H1741" s="2426">
        <v>178</v>
      </c>
      <c r="I1741" s="3857"/>
      <c r="J1741" s="7002" t="s">
        <v>12245</v>
      </c>
    </row>
    <row r="1742" spans="1:10" ht="35.450000000000003" customHeight="1">
      <c r="A1742" s="11" t="s">
        <v>5106</v>
      </c>
      <c r="B1742" s="11" t="s">
        <v>5107</v>
      </c>
      <c r="C1742" s="11" t="s">
        <v>3513</v>
      </c>
      <c r="D1742" s="11" t="str">
        <f t="shared" si="27"/>
        <v>15-5711 TC Dusty Jade Green</v>
      </c>
      <c r="E1742" s="11" t="s">
        <v>632</v>
      </c>
      <c r="F1742" s="11">
        <v>123</v>
      </c>
      <c r="G1742" s="11">
        <v>181</v>
      </c>
      <c r="H1742" s="2426">
        <v>163</v>
      </c>
      <c r="I1742" s="2461"/>
      <c r="J1742" s="7003" t="s">
        <v>10581</v>
      </c>
    </row>
    <row r="1743" spans="1:10" ht="35.450000000000003" customHeight="1">
      <c r="A1743" s="11" t="s">
        <v>4211</v>
      </c>
      <c r="B1743" s="11" t="s">
        <v>4213</v>
      </c>
      <c r="C1743" s="11" t="s">
        <v>3514</v>
      </c>
      <c r="D1743" s="11" t="str">
        <f t="shared" si="27"/>
        <v>12-5808 TC Honeydew</v>
      </c>
      <c r="E1743" s="11" t="s">
        <v>632</v>
      </c>
      <c r="F1743" s="11">
        <v>186</v>
      </c>
      <c r="G1743" s="11">
        <v>225</v>
      </c>
      <c r="H1743" s="2426">
        <v>211</v>
      </c>
      <c r="I1743" s="3244"/>
      <c r="J1743" s="7004" t="s">
        <v>12246</v>
      </c>
    </row>
    <row r="1744" spans="1:10" ht="35.450000000000003" customHeight="1">
      <c r="A1744" s="11" t="s">
        <v>4491</v>
      </c>
      <c r="B1744" s="11" t="s">
        <v>4492</v>
      </c>
      <c r="C1744" s="11" t="s">
        <v>3515</v>
      </c>
      <c r="D1744" s="11" t="str">
        <f t="shared" si="27"/>
        <v>13-6009 TC Brook Green</v>
      </c>
      <c r="E1744" s="11" t="s">
        <v>632</v>
      </c>
      <c r="F1744" s="11">
        <v>175</v>
      </c>
      <c r="G1744" s="11">
        <v>221</v>
      </c>
      <c r="H1744" s="2426">
        <v>204</v>
      </c>
      <c r="I1744" s="3351"/>
      <c r="J1744" s="7005" t="s">
        <v>12247</v>
      </c>
    </row>
    <row r="1745" spans="1:10" ht="35.450000000000003" customHeight="1">
      <c r="A1745" s="11" t="s">
        <v>4479</v>
      </c>
      <c r="B1745" s="11" t="s">
        <v>4480</v>
      </c>
      <c r="C1745" s="11" t="s">
        <v>3516</v>
      </c>
      <c r="D1745" s="11" t="str">
        <f t="shared" si="27"/>
        <v>13-5714 TC Cabbage</v>
      </c>
      <c r="E1745" s="11" t="s">
        <v>632</v>
      </c>
      <c r="F1745" s="11">
        <v>135</v>
      </c>
      <c r="G1745" s="11">
        <v>215</v>
      </c>
      <c r="H1745" s="2426">
        <v>190</v>
      </c>
      <c r="I1745" s="3719"/>
      <c r="J1745" s="7006" t="s">
        <v>12248</v>
      </c>
    </row>
    <row r="1746" spans="1:10" ht="35.450000000000003" customHeight="1">
      <c r="A1746" s="11" t="s">
        <v>4793</v>
      </c>
      <c r="B1746" s="11" t="s">
        <v>716</v>
      </c>
      <c r="C1746" s="11" t="s">
        <v>3517</v>
      </c>
      <c r="D1746" s="11" t="str">
        <f t="shared" si="27"/>
        <v>14-5714 TC Lucite Green</v>
      </c>
      <c r="E1746" s="11" t="s">
        <v>632</v>
      </c>
      <c r="F1746" s="11">
        <v>122</v>
      </c>
      <c r="G1746" s="11">
        <v>204</v>
      </c>
      <c r="H1746" s="2426">
        <v>184</v>
      </c>
      <c r="I1746" s="3824"/>
      <c r="J1746" s="7007" t="s">
        <v>10577</v>
      </c>
    </row>
    <row r="1747" spans="1:10" ht="35.450000000000003" customHeight="1">
      <c r="A1747" s="11" t="s">
        <v>4794</v>
      </c>
      <c r="B1747" s="11" t="s">
        <v>4795</v>
      </c>
      <c r="C1747" s="11" t="s">
        <v>3518</v>
      </c>
      <c r="D1747" s="11" t="str">
        <f t="shared" si="27"/>
        <v>14-5718 TC Opal</v>
      </c>
      <c r="E1747" s="11" t="s">
        <v>632</v>
      </c>
      <c r="F1747" s="11">
        <v>119</v>
      </c>
      <c r="G1747" s="11">
        <v>207</v>
      </c>
      <c r="H1747" s="2426">
        <v>183</v>
      </c>
      <c r="I1747" s="3846"/>
      <c r="J1747" s="7008" t="s">
        <v>12249</v>
      </c>
    </row>
    <row r="1748" spans="1:10" ht="35.450000000000003" customHeight="1">
      <c r="A1748" s="11" t="s">
        <v>5108</v>
      </c>
      <c r="B1748" s="11" t="s">
        <v>8958</v>
      </c>
      <c r="C1748" s="11" t="s">
        <v>3519</v>
      </c>
      <c r="D1748" s="11" t="str">
        <f t="shared" si="27"/>
        <v>15-5718 TC Biscay Green</v>
      </c>
      <c r="E1748" s="11" t="s">
        <v>632</v>
      </c>
      <c r="F1748" s="11">
        <v>85</v>
      </c>
      <c r="G1748" s="11">
        <v>198</v>
      </c>
      <c r="H1748" s="2426">
        <v>169</v>
      </c>
      <c r="I1748" s="4120"/>
      <c r="J1748" s="7009" t="s">
        <v>12250</v>
      </c>
    </row>
    <row r="1749" spans="1:10" ht="35.450000000000003" customHeight="1">
      <c r="A1749" s="11" t="s">
        <v>5114</v>
      </c>
      <c r="B1749" s="11" t="s">
        <v>5115</v>
      </c>
      <c r="C1749" s="11" t="s">
        <v>3520</v>
      </c>
      <c r="D1749" s="11" t="str">
        <f t="shared" si="27"/>
        <v>15-5819 TC Spearmint</v>
      </c>
      <c r="E1749" s="11" t="s">
        <v>632</v>
      </c>
      <c r="F1749" s="11">
        <v>100</v>
      </c>
      <c r="G1749" s="11">
        <v>191</v>
      </c>
      <c r="H1749" s="2426">
        <v>164</v>
      </c>
      <c r="I1749" s="4006"/>
      <c r="J1749" s="7010" t="s">
        <v>12251</v>
      </c>
    </row>
    <row r="1750" spans="1:10" ht="35.450000000000003" customHeight="1">
      <c r="A1750" s="11" t="s">
        <v>4192</v>
      </c>
      <c r="B1750" s="11" t="s">
        <v>4194</v>
      </c>
      <c r="C1750" s="11" t="s">
        <v>3521</v>
      </c>
      <c r="D1750" s="11" t="str">
        <f t="shared" si="27"/>
        <v>12-5408 TC Moonlight Jade</v>
      </c>
      <c r="E1750" s="11" t="s">
        <v>632</v>
      </c>
      <c r="F1750" s="11">
        <v>199</v>
      </c>
      <c r="G1750" s="11">
        <v>229</v>
      </c>
      <c r="H1750" s="2426">
        <v>223</v>
      </c>
      <c r="I1750" s="3104"/>
      <c r="J1750" s="7011" t="s">
        <v>12252</v>
      </c>
    </row>
    <row r="1751" spans="1:10" ht="35.450000000000003" customHeight="1">
      <c r="A1751" s="11" t="s">
        <v>4206</v>
      </c>
      <c r="B1751" s="11" t="s">
        <v>4207</v>
      </c>
      <c r="C1751" s="11" t="s">
        <v>3522</v>
      </c>
      <c r="D1751" s="11" t="str">
        <f t="shared" si="27"/>
        <v>12-5507 TC Bay</v>
      </c>
      <c r="E1751" s="11" t="s">
        <v>632</v>
      </c>
      <c r="F1751" s="11">
        <v>186</v>
      </c>
      <c r="G1751" s="11">
        <v>229</v>
      </c>
      <c r="H1751" s="2426">
        <v>214</v>
      </c>
      <c r="I1751" s="3243"/>
      <c r="J1751" s="7012" t="s">
        <v>12253</v>
      </c>
    </row>
    <row r="1752" spans="1:10" ht="35.450000000000003" customHeight="1">
      <c r="A1752" s="11" t="s">
        <v>4473</v>
      </c>
      <c r="B1752" s="11" t="s">
        <v>4474</v>
      </c>
      <c r="C1752" s="11" t="s">
        <v>3523</v>
      </c>
      <c r="D1752" s="11" t="str">
        <f t="shared" si="27"/>
        <v>13-5409 TC Yucca</v>
      </c>
      <c r="E1752" s="11" t="s">
        <v>632</v>
      </c>
      <c r="F1752" s="11">
        <v>161</v>
      </c>
      <c r="G1752" s="11">
        <v>215</v>
      </c>
      <c r="H1752" s="2426">
        <v>201</v>
      </c>
      <c r="I1752" s="3491"/>
      <c r="J1752" s="7013" t="s">
        <v>12254</v>
      </c>
    </row>
    <row r="1753" spans="1:10" ht="35.450000000000003" customHeight="1">
      <c r="A1753" s="11" t="s">
        <v>4475</v>
      </c>
      <c r="B1753" s="11" t="s">
        <v>4476</v>
      </c>
      <c r="C1753" s="11" t="s">
        <v>3524</v>
      </c>
      <c r="D1753" s="11" t="str">
        <f t="shared" si="27"/>
        <v>13-5412 TC Beach Glass</v>
      </c>
      <c r="E1753" s="11" t="s">
        <v>632</v>
      </c>
      <c r="F1753" s="11">
        <v>150</v>
      </c>
      <c r="G1753" s="11">
        <v>223</v>
      </c>
      <c r="H1753" s="2426">
        <v>206</v>
      </c>
      <c r="I1753" s="3602"/>
      <c r="J1753" s="7014" t="s">
        <v>12255</v>
      </c>
    </row>
    <row r="1754" spans="1:10" ht="35.450000000000003" customHeight="1">
      <c r="A1754" s="11" t="s">
        <v>4477</v>
      </c>
      <c r="B1754" s="11" t="s">
        <v>4478</v>
      </c>
      <c r="C1754" s="11" t="s">
        <v>3525</v>
      </c>
      <c r="D1754" s="11" t="str">
        <f t="shared" si="27"/>
        <v>13-5414 TC Ice Green</v>
      </c>
      <c r="E1754" s="11" t="s">
        <v>632</v>
      </c>
      <c r="F1754" s="11">
        <v>135</v>
      </c>
      <c r="G1754" s="11">
        <v>216</v>
      </c>
      <c r="H1754" s="2426">
        <v>195</v>
      </c>
      <c r="I1754" s="3718"/>
      <c r="J1754" s="7015" t="s">
        <v>12256</v>
      </c>
    </row>
    <row r="1755" spans="1:10" ht="35.450000000000003" customHeight="1">
      <c r="A1755" s="11" t="s">
        <v>4781</v>
      </c>
      <c r="B1755" s="11" t="s">
        <v>4782</v>
      </c>
      <c r="C1755" s="11" t="s">
        <v>3526</v>
      </c>
      <c r="D1755" s="11" t="str">
        <f t="shared" si="27"/>
        <v>14-5420 TC Cockatoo</v>
      </c>
      <c r="E1755" s="11" t="s">
        <v>632</v>
      </c>
      <c r="F1755" s="11">
        <v>88</v>
      </c>
      <c r="G1755" s="11">
        <v>200</v>
      </c>
      <c r="H1755" s="2426">
        <v>182</v>
      </c>
      <c r="I1755" s="4101"/>
      <c r="J1755" s="7016" t="s">
        <v>12257</v>
      </c>
    </row>
    <row r="1756" spans="1:10" ht="35.450000000000003" customHeight="1">
      <c r="A1756" s="11" t="s">
        <v>5088</v>
      </c>
      <c r="B1756" s="11" t="s">
        <v>5089</v>
      </c>
      <c r="C1756" s="11" t="s">
        <v>3527</v>
      </c>
      <c r="D1756" s="11" t="str">
        <f t="shared" si="27"/>
        <v>15-5416 TC Florida Keys</v>
      </c>
      <c r="E1756" s="11" t="s">
        <v>632</v>
      </c>
      <c r="F1756" s="11">
        <v>86</v>
      </c>
      <c r="G1756" s="11">
        <v>190</v>
      </c>
      <c r="H1756" s="2426">
        <v>171</v>
      </c>
      <c r="I1756" s="4116"/>
      <c r="J1756" s="7017" t="s">
        <v>12258</v>
      </c>
    </row>
    <row r="1757" spans="1:10" ht="35.450000000000003" customHeight="1">
      <c r="A1757" s="11" t="s">
        <v>4778</v>
      </c>
      <c r="B1757" s="11" t="s">
        <v>4780</v>
      </c>
      <c r="C1757" s="11" t="s">
        <v>3528</v>
      </c>
      <c r="D1757" s="11" t="str">
        <f t="shared" si="27"/>
        <v>14-5416 TC Bermuda</v>
      </c>
      <c r="E1757" s="11" t="s">
        <v>632</v>
      </c>
      <c r="F1757" s="11">
        <v>96</v>
      </c>
      <c r="G1757" s="11">
        <v>201</v>
      </c>
      <c r="H1757" s="2426">
        <v>179</v>
      </c>
      <c r="I1757" s="4039"/>
      <c r="J1757" s="7018" t="s">
        <v>12259</v>
      </c>
    </row>
    <row r="1758" spans="1:10" ht="35.450000000000003" customHeight="1">
      <c r="A1758" s="11" t="s">
        <v>4796</v>
      </c>
      <c r="B1758" s="11" t="s">
        <v>4797</v>
      </c>
      <c r="C1758" s="11" t="s">
        <v>3529</v>
      </c>
      <c r="D1758" s="11" t="str">
        <f t="shared" si="27"/>
        <v>14-5721 TC Electric Green</v>
      </c>
      <c r="E1758" s="11" t="s">
        <v>632</v>
      </c>
      <c r="F1758" s="11">
        <v>75</v>
      </c>
      <c r="G1758" s="11">
        <v>195</v>
      </c>
      <c r="H1758" s="2426">
        <v>168</v>
      </c>
      <c r="I1758" s="4190"/>
      <c r="J1758" s="7019" t="s">
        <v>12260</v>
      </c>
    </row>
    <row r="1759" spans="1:10" ht="35.450000000000003" customHeight="1">
      <c r="A1759" s="11" t="s">
        <v>5090</v>
      </c>
      <c r="B1759" s="11" t="s">
        <v>5091</v>
      </c>
      <c r="C1759" s="11" t="s">
        <v>3530</v>
      </c>
      <c r="D1759" s="11" t="str">
        <f t="shared" si="27"/>
        <v>15-5421 TC Aqua Green</v>
      </c>
      <c r="E1759" s="11" t="s">
        <v>632</v>
      </c>
      <c r="F1759" s="11">
        <v>0</v>
      </c>
      <c r="G1759" s="11">
        <v>184</v>
      </c>
      <c r="H1759" s="2426">
        <v>159</v>
      </c>
      <c r="I1759" s="4444"/>
      <c r="J1759" s="7020" t="s">
        <v>12261</v>
      </c>
    </row>
    <row r="1760" spans="1:10" ht="35.450000000000003" customHeight="1">
      <c r="A1760" s="11" t="s">
        <v>5523</v>
      </c>
      <c r="B1760" s="11" t="s">
        <v>5524</v>
      </c>
      <c r="C1760" s="11" t="s">
        <v>3531</v>
      </c>
      <c r="D1760" s="11" t="str">
        <f t="shared" si="27"/>
        <v>16-5427 TC Billiard</v>
      </c>
      <c r="E1760" s="11" t="s">
        <v>632</v>
      </c>
      <c r="F1760" s="11">
        <v>0</v>
      </c>
      <c r="G1760" s="11">
        <v>170</v>
      </c>
      <c r="H1760" s="2426">
        <v>146</v>
      </c>
      <c r="I1760" s="4451"/>
      <c r="J1760" s="7021" t="s">
        <v>12262</v>
      </c>
    </row>
    <row r="1761" spans="1:10" ht="35.450000000000003" customHeight="1">
      <c r="A1761" s="11" t="s">
        <v>5529</v>
      </c>
      <c r="B1761" s="11" t="s">
        <v>5530</v>
      </c>
      <c r="C1761" s="11" t="s">
        <v>3532</v>
      </c>
      <c r="D1761" s="11" t="str">
        <f t="shared" si="27"/>
        <v>16-5533 TC Arcadia</v>
      </c>
      <c r="E1761" s="11" t="s">
        <v>632</v>
      </c>
      <c r="F1761" s="11">
        <v>0</v>
      </c>
      <c r="G1761" s="11">
        <v>162</v>
      </c>
      <c r="H1761" s="2426">
        <v>138</v>
      </c>
      <c r="I1761" s="4454"/>
      <c r="J1761" s="7022" t="s">
        <v>12263</v>
      </c>
    </row>
    <row r="1762" spans="1:10" ht="35.450000000000003" customHeight="1">
      <c r="A1762" s="11" t="s">
        <v>5975</v>
      </c>
      <c r="B1762" s="11" t="s">
        <v>5976</v>
      </c>
      <c r="C1762" s="11" t="s">
        <v>3533</v>
      </c>
      <c r="D1762" s="11" t="str">
        <f t="shared" si="27"/>
        <v>17-5430 TC Alhambra</v>
      </c>
      <c r="E1762" s="11" t="s">
        <v>632</v>
      </c>
      <c r="F1762" s="11">
        <v>0</v>
      </c>
      <c r="G1762" s="11">
        <v>135</v>
      </c>
      <c r="H1762" s="2426">
        <v>120</v>
      </c>
      <c r="I1762" s="4476"/>
      <c r="J1762" s="7023" t="s">
        <v>12264</v>
      </c>
    </row>
    <row r="1763" spans="1:10" ht="35.450000000000003" customHeight="1">
      <c r="A1763" s="11" t="s">
        <v>5981</v>
      </c>
      <c r="B1763" s="11" t="s">
        <v>8974</v>
      </c>
      <c r="C1763" s="11" t="s">
        <v>3534</v>
      </c>
      <c r="D1763" s="11" t="str">
        <f t="shared" si="27"/>
        <v>17-5633 TC Deep Green</v>
      </c>
      <c r="E1763" s="11" t="s">
        <v>632</v>
      </c>
      <c r="F1763" s="11">
        <v>0</v>
      </c>
      <c r="G1763" s="11">
        <v>146</v>
      </c>
      <c r="H1763" s="2426">
        <v>118</v>
      </c>
      <c r="I1763" s="4465"/>
      <c r="J1763" s="7024" t="s">
        <v>12265</v>
      </c>
    </row>
    <row r="1764" spans="1:10" ht="35.450000000000003" customHeight="1">
      <c r="A1764" s="11" t="s">
        <v>5110</v>
      </c>
      <c r="B1764" s="11" t="s">
        <v>5112</v>
      </c>
      <c r="C1764" s="11" t="s">
        <v>3535</v>
      </c>
      <c r="D1764" s="11" t="str">
        <f t="shared" si="27"/>
        <v>15-5728 TC Mint Leaf</v>
      </c>
      <c r="E1764" s="11" t="s">
        <v>632</v>
      </c>
      <c r="F1764" s="11">
        <v>0</v>
      </c>
      <c r="G1764" s="11">
        <v>182</v>
      </c>
      <c r="H1764" s="2426">
        <v>148</v>
      </c>
      <c r="I1764" s="4445"/>
      <c r="J1764" s="7025" t="s">
        <v>12266</v>
      </c>
    </row>
    <row r="1765" spans="1:10" ht="35.450000000000003" customHeight="1">
      <c r="A1765" s="11" t="s">
        <v>5525</v>
      </c>
      <c r="B1765" s="11" t="s">
        <v>5526</v>
      </c>
      <c r="C1765" s="11" t="s">
        <v>3536</v>
      </c>
      <c r="D1765" s="11" t="str">
        <f t="shared" si="27"/>
        <v>16-5431 TC Peacock Green</v>
      </c>
      <c r="E1765" s="11" t="s">
        <v>632</v>
      </c>
      <c r="F1765" s="11">
        <v>0</v>
      </c>
      <c r="G1765" s="11">
        <v>167</v>
      </c>
      <c r="H1765" s="2426">
        <v>139</v>
      </c>
      <c r="I1765" s="4452"/>
      <c r="J1765" s="7026" t="s">
        <v>12267</v>
      </c>
    </row>
    <row r="1766" spans="1:10" ht="35.450000000000003" customHeight="1">
      <c r="A1766" s="11" t="s">
        <v>5983</v>
      </c>
      <c r="B1766" s="11" t="s">
        <v>5984</v>
      </c>
      <c r="C1766" s="11" t="s">
        <v>3537</v>
      </c>
      <c r="D1766" s="11" t="str">
        <f t="shared" si="27"/>
        <v>17-5638 TC Vivid Green</v>
      </c>
      <c r="E1766" s="11" t="s">
        <v>632</v>
      </c>
      <c r="F1766" s="11">
        <v>0</v>
      </c>
      <c r="G1766" s="11">
        <v>158</v>
      </c>
      <c r="H1766" s="2426">
        <v>130</v>
      </c>
      <c r="I1766" s="4457"/>
      <c r="J1766" s="7027" t="s">
        <v>12268</v>
      </c>
    </row>
    <row r="1767" spans="1:10" ht="35.450000000000003" customHeight="1">
      <c r="A1767" s="11" t="s">
        <v>5985</v>
      </c>
      <c r="B1767" s="11" t="s">
        <v>58</v>
      </c>
      <c r="C1767" s="11" t="s">
        <v>3538</v>
      </c>
      <c r="D1767" s="11" t="str">
        <f t="shared" si="27"/>
        <v>17-5641 TC Emerald</v>
      </c>
      <c r="E1767" s="11" t="s">
        <v>632</v>
      </c>
      <c r="F1767" s="11">
        <v>0</v>
      </c>
      <c r="G1767" s="11">
        <v>148</v>
      </c>
      <c r="H1767" s="2426">
        <v>115</v>
      </c>
      <c r="I1767" s="2459"/>
      <c r="J1767" s="7028" t="s">
        <v>10576</v>
      </c>
    </row>
    <row r="1768" spans="1:10" ht="35.450000000000003" customHeight="1">
      <c r="A1768" s="11" t="s">
        <v>5988</v>
      </c>
      <c r="B1768" s="11" t="s">
        <v>5989</v>
      </c>
      <c r="C1768" s="11" t="s">
        <v>3539</v>
      </c>
      <c r="D1768" s="11" t="str">
        <f t="shared" si="27"/>
        <v>17-5734 TC Viridis</v>
      </c>
      <c r="E1768" s="11" t="s">
        <v>632</v>
      </c>
      <c r="F1768" s="11">
        <v>0</v>
      </c>
      <c r="G1768" s="11">
        <v>132</v>
      </c>
      <c r="H1768" s="2426">
        <v>107</v>
      </c>
      <c r="I1768" s="4486"/>
      <c r="J1768" s="7029" t="s">
        <v>12269</v>
      </c>
    </row>
    <row r="1769" spans="1:10" ht="35.450000000000003" customHeight="1">
      <c r="A1769" s="11" t="s">
        <v>6517</v>
      </c>
      <c r="B1769" s="11" t="s">
        <v>6518</v>
      </c>
      <c r="C1769" s="11" t="s">
        <v>3540</v>
      </c>
      <c r="D1769" s="11" t="str">
        <f t="shared" si="27"/>
        <v>18-5624 TC Shady Glade</v>
      </c>
      <c r="E1769" s="11" t="s">
        <v>632</v>
      </c>
      <c r="F1769" s="11">
        <v>0</v>
      </c>
      <c r="G1769" s="11">
        <v>110</v>
      </c>
      <c r="H1769" s="2426">
        <v>91</v>
      </c>
      <c r="I1769" s="4506"/>
      <c r="J1769" s="7030" t="s">
        <v>12270</v>
      </c>
    </row>
    <row r="1770" spans="1:10" ht="35.450000000000003" customHeight="1">
      <c r="A1770" s="11" t="s">
        <v>6490</v>
      </c>
      <c r="B1770" s="11" t="s">
        <v>88</v>
      </c>
      <c r="C1770" s="11" t="s">
        <v>3541</v>
      </c>
      <c r="D1770" s="11" t="str">
        <f t="shared" si="27"/>
        <v>18-5338 TC Ultramarine Green</v>
      </c>
      <c r="E1770" s="11" t="s">
        <v>632</v>
      </c>
      <c r="F1770" s="11">
        <v>0</v>
      </c>
      <c r="G1770" s="11">
        <v>107</v>
      </c>
      <c r="H1770" s="2426">
        <v>84</v>
      </c>
      <c r="I1770" s="4508"/>
      <c r="J1770" s="7031" t="s">
        <v>12271</v>
      </c>
    </row>
    <row r="1771" spans="1:10" ht="35.450000000000003" customHeight="1">
      <c r="A1771" s="11" t="s">
        <v>4783</v>
      </c>
      <c r="B1771" s="11" t="s">
        <v>4785</v>
      </c>
      <c r="C1771" s="11" t="s">
        <v>3542</v>
      </c>
      <c r="D1771" s="11" t="str">
        <f t="shared" si="27"/>
        <v>14-5706 TC Silt Green</v>
      </c>
      <c r="E1771" s="11" t="s">
        <v>632</v>
      </c>
      <c r="F1771" s="11">
        <v>169</v>
      </c>
      <c r="G1771" s="11">
        <v>189</v>
      </c>
      <c r="H1771" s="2426">
        <v>177</v>
      </c>
      <c r="I1771" s="3405"/>
      <c r="J1771" s="7032" t="s">
        <v>12272</v>
      </c>
    </row>
    <row r="1772" spans="1:10" ht="35.450000000000003" customHeight="1">
      <c r="A1772" s="11" t="s">
        <v>5104</v>
      </c>
      <c r="B1772" s="11" t="s">
        <v>8984</v>
      </c>
      <c r="C1772" s="11" t="s">
        <v>3543</v>
      </c>
      <c r="D1772" s="11" t="str">
        <f t="shared" si="27"/>
        <v>15-5706 TC Frosty Green</v>
      </c>
      <c r="E1772" s="11" t="s">
        <v>632</v>
      </c>
      <c r="F1772" s="11">
        <v>163</v>
      </c>
      <c r="G1772" s="11">
        <v>181</v>
      </c>
      <c r="H1772" s="2426">
        <v>166</v>
      </c>
      <c r="I1772" s="3467"/>
      <c r="J1772" s="7033" t="s">
        <v>12273</v>
      </c>
    </row>
    <row r="1773" spans="1:10" ht="35.450000000000003" customHeight="1">
      <c r="A1773" s="11" t="s">
        <v>5541</v>
      </c>
      <c r="B1773" s="11" t="s">
        <v>5542</v>
      </c>
      <c r="C1773" s="11" t="s">
        <v>3544</v>
      </c>
      <c r="D1773" s="11" t="str">
        <f t="shared" si="27"/>
        <v>16-5808 TC Iceberg Green</v>
      </c>
      <c r="E1773" s="11" t="s">
        <v>632</v>
      </c>
      <c r="F1773" s="11">
        <v>140</v>
      </c>
      <c r="G1773" s="11">
        <v>156</v>
      </c>
      <c r="H1773" s="2426">
        <v>146</v>
      </c>
      <c r="I1773" s="3679"/>
      <c r="J1773" s="7034" t="s">
        <v>12274</v>
      </c>
    </row>
    <row r="1774" spans="1:10" ht="35.450000000000003" customHeight="1">
      <c r="A1774" s="11" t="s">
        <v>5555</v>
      </c>
      <c r="B1774" s="11" t="s">
        <v>8987</v>
      </c>
      <c r="C1774" s="11" t="s">
        <v>3545</v>
      </c>
      <c r="D1774" s="11" t="str">
        <f t="shared" si="27"/>
        <v>16-5907 TC Granite Green</v>
      </c>
      <c r="E1774" s="11" t="s">
        <v>632</v>
      </c>
      <c r="F1774" s="11">
        <v>134</v>
      </c>
      <c r="G1774" s="11">
        <v>162</v>
      </c>
      <c r="H1774" s="2426">
        <v>147</v>
      </c>
      <c r="I1774" s="3727"/>
      <c r="J1774" s="7035" t="s">
        <v>12275</v>
      </c>
    </row>
    <row r="1775" spans="1:10" ht="35.450000000000003" customHeight="1">
      <c r="A1775" s="11" t="s">
        <v>5543</v>
      </c>
      <c r="B1775" s="11" t="s">
        <v>5544</v>
      </c>
      <c r="C1775" s="11" t="s">
        <v>3546</v>
      </c>
      <c r="D1775" s="11" t="str">
        <f t="shared" si="27"/>
        <v>16-5810 TC Green Bay</v>
      </c>
      <c r="E1775" s="11" t="s">
        <v>632</v>
      </c>
      <c r="F1775" s="11">
        <v>126</v>
      </c>
      <c r="G1775" s="11">
        <v>146</v>
      </c>
      <c r="H1775" s="2426">
        <v>133</v>
      </c>
      <c r="I1775" s="3801"/>
      <c r="J1775" s="7036" t="s">
        <v>12276</v>
      </c>
    </row>
    <row r="1776" spans="1:10" ht="35.450000000000003" customHeight="1">
      <c r="A1776" s="11" t="s">
        <v>5539</v>
      </c>
      <c r="B1776" s="11" t="s">
        <v>5540</v>
      </c>
      <c r="C1776" s="11" t="s">
        <v>3547</v>
      </c>
      <c r="D1776" s="11" t="str">
        <f t="shared" si="27"/>
        <v>16-5807 TC Lily Pad</v>
      </c>
      <c r="E1776" s="11" t="s">
        <v>632</v>
      </c>
      <c r="F1776" s="11">
        <v>129</v>
      </c>
      <c r="G1776" s="11">
        <v>143</v>
      </c>
      <c r="H1776" s="2426">
        <v>132</v>
      </c>
      <c r="I1776" s="2522"/>
      <c r="J1776" s="7037" t="s">
        <v>10643</v>
      </c>
    </row>
    <row r="1777" spans="1:10" ht="35.450000000000003" customHeight="1">
      <c r="A1777" s="11" t="s">
        <v>6000</v>
      </c>
      <c r="B1777" s="11" t="s">
        <v>6001</v>
      </c>
      <c r="C1777" s="11" t="s">
        <v>3548</v>
      </c>
      <c r="D1777" s="11" t="str">
        <f t="shared" si="27"/>
        <v>17-6009 TC Laurel Wreath</v>
      </c>
      <c r="E1777" s="11" t="s">
        <v>632</v>
      </c>
      <c r="F1777" s="11">
        <v>97</v>
      </c>
      <c r="G1777" s="11">
        <v>111</v>
      </c>
      <c r="H1777" s="2426">
        <v>101</v>
      </c>
      <c r="I1777" s="4034"/>
      <c r="J1777" s="7038" t="s">
        <v>12277</v>
      </c>
    </row>
    <row r="1778" spans="1:10" ht="35.450000000000003" customHeight="1">
      <c r="A1778" s="11" t="s">
        <v>6540</v>
      </c>
      <c r="B1778" s="11" t="s">
        <v>6541</v>
      </c>
      <c r="C1778" s="11" t="s">
        <v>3549</v>
      </c>
      <c r="D1778" s="11" t="str">
        <f t="shared" si="27"/>
        <v>18-6216 TC Comfrey</v>
      </c>
      <c r="E1778" s="11" t="s">
        <v>632</v>
      </c>
      <c r="F1778" s="11">
        <v>91</v>
      </c>
      <c r="G1778" s="11">
        <v>121</v>
      </c>
      <c r="H1778" s="2426">
        <v>97</v>
      </c>
      <c r="I1778" s="4079"/>
      <c r="J1778" s="7039" t="s">
        <v>12278</v>
      </c>
    </row>
    <row r="1779" spans="1:10" ht="35.450000000000003" customHeight="1">
      <c r="A1779" s="11" t="s">
        <v>5992</v>
      </c>
      <c r="B1779" s="11" t="s">
        <v>5993</v>
      </c>
      <c r="C1779" s="11" t="s">
        <v>3550</v>
      </c>
      <c r="D1779" s="11" t="str">
        <f t="shared" si="27"/>
        <v>17-5912 TC Dark Ivy</v>
      </c>
      <c r="E1779" s="11" t="s">
        <v>632</v>
      </c>
      <c r="F1779" s="11">
        <v>91</v>
      </c>
      <c r="G1779" s="11">
        <v>119</v>
      </c>
      <c r="H1779" s="2426">
        <v>99</v>
      </c>
      <c r="I1779" s="4080"/>
      <c r="J1779" s="7040" t="s">
        <v>12279</v>
      </c>
    </row>
    <row r="1780" spans="1:10" ht="35.450000000000003" customHeight="1">
      <c r="A1780" s="11" t="s">
        <v>6538</v>
      </c>
      <c r="B1780" s="11" t="s">
        <v>6539</v>
      </c>
      <c r="C1780" s="11" t="s">
        <v>3551</v>
      </c>
      <c r="D1780" s="11" t="str">
        <f t="shared" si="27"/>
        <v>18-6114 TC Myrtle</v>
      </c>
      <c r="E1780" s="11" t="s">
        <v>632</v>
      </c>
      <c r="F1780" s="11">
        <v>79</v>
      </c>
      <c r="G1780" s="11">
        <v>107</v>
      </c>
      <c r="H1780" s="2426">
        <v>88</v>
      </c>
      <c r="I1780" s="4166"/>
      <c r="J1780" s="7041" t="s">
        <v>12280</v>
      </c>
    </row>
    <row r="1781" spans="1:10" ht="35.450000000000003" customHeight="1">
      <c r="A1781" s="11" t="s">
        <v>6533</v>
      </c>
      <c r="B1781" s="11" t="s">
        <v>8995</v>
      </c>
      <c r="C1781" s="11" t="s">
        <v>3552</v>
      </c>
      <c r="D1781" s="11" t="str">
        <f t="shared" si="27"/>
        <v>18-6018 TC Foliage Green</v>
      </c>
      <c r="E1781" s="11" t="s">
        <v>632</v>
      </c>
      <c r="F1781" s="11">
        <v>62</v>
      </c>
      <c r="G1781" s="11">
        <v>111</v>
      </c>
      <c r="H1781" s="2426">
        <v>88</v>
      </c>
      <c r="I1781" s="4271"/>
      <c r="J1781" s="7042" t="s">
        <v>12281</v>
      </c>
    </row>
    <row r="1782" spans="1:10" ht="35.450000000000003" customHeight="1">
      <c r="A1782" s="11" t="s">
        <v>6505</v>
      </c>
      <c r="B1782" s="11" t="s">
        <v>8998</v>
      </c>
      <c r="C1782" s="11" t="s">
        <v>3553</v>
      </c>
      <c r="D1782" s="11" t="str">
        <f t="shared" si="27"/>
        <v>18-5616 TC Posy Green</v>
      </c>
      <c r="E1782" s="11" t="s">
        <v>632</v>
      </c>
      <c r="F1782" s="11">
        <v>50</v>
      </c>
      <c r="G1782" s="11">
        <v>91</v>
      </c>
      <c r="H1782" s="2426">
        <v>81</v>
      </c>
      <c r="I1782" s="4343"/>
      <c r="J1782" s="7043" t="s">
        <v>12282</v>
      </c>
    </row>
    <row r="1783" spans="1:10" ht="35.450000000000003" customHeight="1">
      <c r="A1783" s="11" t="s">
        <v>6958</v>
      </c>
      <c r="B1783" s="11" t="s">
        <v>6959</v>
      </c>
      <c r="C1783" s="11" t="s">
        <v>3554</v>
      </c>
      <c r="D1783" s="11" t="str">
        <f t="shared" si="27"/>
        <v>19-5920 TC Pineneedle</v>
      </c>
      <c r="E1783" s="11" t="s">
        <v>632</v>
      </c>
      <c r="F1783" s="11">
        <v>51</v>
      </c>
      <c r="G1783" s="11">
        <v>77</v>
      </c>
      <c r="H1783" s="2426">
        <v>65</v>
      </c>
      <c r="I1783" s="4339"/>
      <c r="J1783" s="7044" t="s">
        <v>12283</v>
      </c>
    </row>
    <row r="1784" spans="1:10" ht="35.450000000000003" customHeight="1">
      <c r="A1784" s="11" t="s">
        <v>6008</v>
      </c>
      <c r="B1784" s="11" t="s">
        <v>6010</v>
      </c>
      <c r="C1784" s="11" t="s">
        <v>3555</v>
      </c>
      <c r="D1784" s="11" t="str">
        <f t="shared" si="27"/>
        <v>17-6212 TC Sea Spray</v>
      </c>
      <c r="E1784" s="11" t="s">
        <v>632</v>
      </c>
      <c r="F1784" s="11">
        <v>113</v>
      </c>
      <c r="G1784" s="11">
        <v>126</v>
      </c>
      <c r="H1784" s="2426">
        <v>111</v>
      </c>
      <c r="I1784" s="3901"/>
      <c r="J1784" s="7045" t="s">
        <v>12284</v>
      </c>
    </row>
    <row r="1785" spans="1:10" ht="35.450000000000003" customHeight="1">
      <c r="A1785" s="11" t="s">
        <v>6531</v>
      </c>
      <c r="B1785" s="11" t="s">
        <v>6532</v>
      </c>
      <c r="C1785" s="11" t="s">
        <v>3556</v>
      </c>
      <c r="D1785" s="11" t="str">
        <f t="shared" si="27"/>
        <v>18-6011 TC Duck Green</v>
      </c>
      <c r="E1785" s="11" t="s">
        <v>632</v>
      </c>
      <c r="F1785" s="11">
        <v>83</v>
      </c>
      <c r="G1785" s="11">
        <v>102</v>
      </c>
      <c r="H1785" s="2426">
        <v>92</v>
      </c>
      <c r="I1785" s="4142"/>
      <c r="J1785" s="7046" t="s">
        <v>12285</v>
      </c>
    </row>
    <row r="1786" spans="1:10" ht="35.450000000000003" customHeight="1">
      <c r="A1786" s="11" t="s">
        <v>5545</v>
      </c>
      <c r="B1786" s="11" t="s">
        <v>5547</v>
      </c>
      <c r="C1786" s="11" t="s">
        <v>3557</v>
      </c>
      <c r="D1786" s="11" t="str">
        <f t="shared" si="27"/>
        <v>16-5815 TC Feldspar</v>
      </c>
      <c r="E1786" s="11" t="s">
        <v>632</v>
      </c>
      <c r="F1786" s="11">
        <v>114</v>
      </c>
      <c r="G1786" s="11">
        <v>155</v>
      </c>
      <c r="H1786" s="2426">
        <v>139</v>
      </c>
      <c r="I1786" s="3892"/>
      <c r="J1786" s="7047" t="s">
        <v>12286</v>
      </c>
    </row>
    <row r="1787" spans="1:10" ht="35.450000000000003" customHeight="1">
      <c r="A1787" s="11" t="s">
        <v>6515</v>
      </c>
      <c r="B1787" s="11" t="s">
        <v>9003</v>
      </c>
      <c r="C1787" s="11" t="s">
        <v>3558</v>
      </c>
      <c r="D1787" s="11" t="str">
        <f t="shared" si="27"/>
        <v>18-5622 TC Frosty Spruce</v>
      </c>
      <c r="E1787" s="11" t="s">
        <v>632</v>
      </c>
      <c r="F1787" s="11">
        <v>87</v>
      </c>
      <c r="G1787" s="11">
        <v>130</v>
      </c>
      <c r="H1787" s="2426">
        <v>112</v>
      </c>
      <c r="I1787" s="4112"/>
      <c r="J1787" s="7048" t="s">
        <v>12287</v>
      </c>
    </row>
    <row r="1788" spans="1:10" ht="35.450000000000003" customHeight="1">
      <c r="A1788" s="11" t="s">
        <v>5548</v>
      </c>
      <c r="B1788" s="11" t="s">
        <v>5550</v>
      </c>
      <c r="C1788" s="11" t="s">
        <v>3559</v>
      </c>
      <c r="D1788" s="11" t="str">
        <f t="shared" si="27"/>
        <v>16-5820 TC Green Spruce</v>
      </c>
      <c r="E1788" s="11" t="s">
        <v>632</v>
      </c>
      <c r="F1788" s="11">
        <v>88</v>
      </c>
      <c r="G1788" s="11">
        <v>159</v>
      </c>
      <c r="H1788" s="2426">
        <v>126</v>
      </c>
      <c r="I1788" s="4102"/>
      <c r="J1788" s="7049" t="s">
        <v>12288</v>
      </c>
    </row>
    <row r="1789" spans="1:10" ht="35.450000000000003" customHeight="1">
      <c r="A1789" s="11" t="s">
        <v>6513</v>
      </c>
      <c r="B1789" s="11" t="s">
        <v>6514</v>
      </c>
      <c r="C1789" s="11" t="s">
        <v>3560</v>
      </c>
      <c r="D1789" s="11" t="str">
        <f t="shared" si="27"/>
        <v>18-5621 TC Fir</v>
      </c>
      <c r="E1789" s="11" t="s">
        <v>632</v>
      </c>
      <c r="F1789" s="11">
        <v>58</v>
      </c>
      <c r="G1789" s="11">
        <v>114</v>
      </c>
      <c r="H1789" s="2426">
        <v>95</v>
      </c>
      <c r="I1789" s="4293"/>
      <c r="J1789" s="7050" t="s">
        <v>12289</v>
      </c>
    </row>
    <row r="1790" spans="1:10" ht="35.450000000000003" customHeight="1">
      <c r="A1790" s="11" t="s">
        <v>6947</v>
      </c>
      <c r="B1790" s="11" t="s">
        <v>6948</v>
      </c>
      <c r="C1790" s="11" t="s">
        <v>3561</v>
      </c>
      <c r="D1790" s="11" t="str">
        <f t="shared" si="27"/>
        <v>19-5420 TC Evergreen</v>
      </c>
      <c r="E1790" s="11" t="s">
        <v>632</v>
      </c>
      <c r="F1790" s="11">
        <v>17</v>
      </c>
      <c r="G1790" s="11">
        <v>87</v>
      </c>
      <c r="H1790" s="2426">
        <v>74</v>
      </c>
      <c r="I1790" s="4431"/>
      <c r="J1790" s="7051" t="s">
        <v>12290</v>
      </c>
    </row>
    <row r="1791" spans="1:10" ht="35.450000000000003" customHeight="1">
      <c r="A1791" s="11" t="s">
        <v>6949</v>
      </c>
      <c r="B1791" s="11" t="s">
        <v>6950</v>
      </c>
      <c r="C1791" s="11" t="s">
        <v>3562</v>
      </c>
      <c r="D1791" s="11" t="str">
        <f t="shared" si="27"/>
        <v>19-5511 TC Hunter Green</v>
      </c>
      <c r="E1791" s="11" t="s">
        <v>632</v>
      </c>
      <c r="F1791" s="11">
        <v>51</v>
      </c>
      <c r="G1791" s="11">
        <v>87</v>
      </c>
      <c r="H1791" s="2426">
        <v>73</v>
      </c>
      <c r="I1791" s="4337"/>
      <c r="J1791" s="7052" t="s">
        <v>12291</v>
      </c>
    </row>
    <row r="1792" spans="1:10" ht="35.450000000000003" customHeight="1">
      <c r="A1792" s="11" t="s">
        <v>6951</v>
      </c>
      <c r="B1792" s="11" t="s">
        <v>460</v>
      </c>
      <c r="C1792" s="11" t="s">
        <v>3563</v>
      </c>
      <c r="D1792" s="11" t="str">
        <f t="shared" si="27"/>
        <v>19-5513 TC Dark Green</v>
      </c>
      <c r="E1792" s="11" t="s">
        <v>632</v>
      </c>
      <c r="F1792" s="11">
        <v>49</v>
      </c>
      <c r="G1792" s="11">
        <v>79</v>
      </c>
      <c r="H1792" s="2426">
        <v>64</v>
      </c>
      <c r="I1792" s="4349"/>
      <c r="J1792" s="7053" t="s">
        <v>12292</v>
      </c>
    </row>
    <row r="1793" spans="1:10" ht="35.450000000000003" customHeight="1">
      <c r="A1793" s="11" t="s">
        <v>7135</v>
      </c>
      <c r="B1793" s="11" t="s">
        <v>9652</v>
      </c>
      <c r="C1793" s="11" t="s">
        <v>3564</v>
      </c>
      <c r="D1793" s="11" t="str">
        <f t="shared" si="27"/>
        <v>19-5621 TC Cilantro</v>
      </c>
      <c r="E1793" s="11" t="s">
        <v>632</v>
      </c>
      <c r="F1793" s="11">
        <v>67</v>
      </c>
      <c r="G1793" s="11">
        <v>84</v>
      </c>
      <c r="H1793" s="2426">
        <v>75</v>
      </c>
      <c r="I1793" s="4244"/>
      <c r="J1793" s="7054" t="s">
        <v>12293</v>
      </c>
    </row>
    <row r="1794" spans="1:10" ht="35.450000000000003" customHeight="1">
      <c r="A1794" s="11" t="s">
        <v>6523</v>
      </c>
      <c r="B1794" s="11" t="s">
        <v>6524</v>
      </c>
      <c r="C1794" s="11" t="s">
        <v>3565</v>
      </c>
      <c r="D1794" s="11" t="str">
        <f t="shared" ref="D1794:D1857" si="28">A1794 &amp; " " &amp; B1794</f>
        <v>18-5718 TC Smoke Pine</v>
      </c>
      <c r="E1794" s="11" t="s">
        <v>632</v>
      </c>
      <c r="F1794" s="11">
        <v>62</v>
      </c>
      <c r="G1794" s="11">
        <v>98</v>
      </c>
      <c r="H1794" s="2426">
        <v>87</v>
      </c>
      <c r="I1794" s="4272"/>
      <c r="J1794" s="7055" t="s">
        <v>12294</v>
      </c>
    </row>
    <row r="1795" spans="1:10" ht="35.450000000000003" customHeight="1">
      <c r="A1795" s="11" t="s">
        <v>6941</v>
      </c>
      <c r="B1795" s="11" t="s">
        <v>6942</v>
      </c>
      <c r="C1795" s="11" t="s">
        <v>3566</v>
      </c>
      <c r="D1795" s="11" t="str">
        <f t="shared" si="28"/>
        <v>19-5411 TC Trekking Green</v>
      </c>
      <c r="E1795" s="11" t="s">
        <v>632</v>
      </c>
      <c r="F1795" s="11">
        <v>53</v>
      </c>
      <c r="G1795" s="11">
        <v>80</v>
      </c>
      <c r="H1795" s="2426">
        <v>72</v>
      </c>
      <c r="I1795" s="4327"/>
      <c r="J1795" s="7056" t="s">
        <v>12295</v>
      </c>
    </row>
    <row r="1796" spans="1:10" ht="35.450000000000003" customHeight="1">
      <c r="A1796" s="11" t="s">
        <v>6529</v>
      </c>
      <c r="B1796" s="11" t="s">
        <v>6530</v>
      </c>
      <c r="C1796" s="11" t="s">
        <v>3567</v>
      </c>
      <c r="D1796" s="11" t="str">
        <f t="shared" si="28"/>
        <v>18-5913 TC Garden Topiary</v>
      </c>
      <c r="E1796" s="11" t="s">
        <v>632</v>
      </c>
      <c r="F1796" s="11">
        <v>62</v>
      </c>
      <c r="G1796" s="11">
        <v>82</v>
      </c>
      <c r="H1796" s="2426">
        <v>75</v>
      </c>
      <c r="I1796" s="4273"/>
      <c r="J1796" s="7057" t="s">
        <v>12296</v>
      </c>
    </row>
    <row r="1797" spans="1:10" ht="35.450000000000003" customHeight="1">
      <c r="A1797" s="11" t="s">
        <v>6954</v>
      </c>
      <c r="B1797" s="11" t="s">
        <v>6955</v>
      </c>
      <c r="C1797" s="11" t="s">
        <v>3568</v>
      </c>
      <c r="D1797" s="11" t="str">
        <f t="shared" si="28"/>
        <v>19-5914 TC Jungle Green</v>
      </c>
      <c r="E1797" s="11" t="s">
        <v>632</v>
      </c>
      <c r="F1797" s="11">
        <v>60</v>
      </c>
      <c r="G1797" s="11">
        <v>78</v>
      </c>
      <c r="H1797" s="2426">
        <v>71</v>
      </c>
      <c r="I1797" s="4283"/>
      <c r="J1797" s="7058" t="s">
        <v>12297</v>
      </c>
    </row>
    <row r="1798" spans="1:10" ht="35.450000000000003" customHeight="1">
      <c r="A1798" s="11" t="s">
        <v>6956</v>
      </c>
      <c r="B1798" s="11" t="s">
        <v>6957</v>
      </c>
      <c r="C1798" s="11" t="s">
        <v>3569</v>
      </c>
      <c r="D1798" s="11" t="str">
        <f t="shared" si="28"/>
        <v>19-5917 TC Sycamore</v>
      </c>
      <c r="E1798" s="11" t="s">
        <v>632</v>
      </c>
      <c r="F1798" s="11">
        <v>53</v>
      </c>
      <c r="G1798" s="11">
        <v>70</v>
      </c>
      <c r="H1798" s="2426">
        <v>61</v>
      </c>
      <c r="I1798" s="4329"/>
      <c r="J1798" s="7059" t="s">
        <v>12298</v>
      </c>
    </row>
    <row r="1799" spans="1:10" ht="35.450000000000003" customHeight="1">
      <c r="A1799" s="11" t="s">
        <v>7136</v>
      </c>
      <c r="B1799" s="11" t="s">
        <v>9660</v>
      </c>
      <c r="C1799" s="11" t="s">
        <v>3570</v>
      </c>
      <c r="D1799" s="11" t="str">
        <f t="shared" si="28"/>
        <v>19-5918 TC Mountain View</v>
      </c>
      <c r="E1799" s="11" t="s">
        <v>632</v>
      </c>
      <c r="F1799" s="11">
        <v>46</v>
      </c>
      <c r="G1799" s="11">
        <v>61</v>
      </c>
      <c r="H1799" s="2426">
        <v>48</v>
      </c>
      <c r="I1799" s="4359"/>
      <c r="J1799" s="7060" t="s">
        <v>12299</v>
      </c>
    </row>
    <row r="1800" spans="1:10" ht="35.450000000000003" customHeight="1">
      <c r="A1800" s="11" t="s">
        <v>6921</v>
      </c>
      <c r="B1800" s="11" t="s">
        <v>6922</v>
      </c>
      <c r="C1800" s="11" t="s">
        <v>3571</v>
      </c>
      <c r="D1800" s="11" t="str">
        <f t="shared" si="28"/>
        <v>19-4906 TC Green Gables</v>
      </c>
      <c r="E1800" s="11" t="s">
        <v>632</v>
      </c>
      <c r="F1800" s="11">
        <v>50</v>
      </c>
      <c r="G1800" s="11">
        <v>66</v>
      </c>
      <c r="H1800" s="2426">
        <v>65</v>
      </c>
      <c r="I1800" s="4345"/>
      <c r="J1800" s="7061" t="s">
        <v>12300</v>
      </c>
    </row>
    <row r="1801" spans="1:10" ht="35.450000000000003" customHeight="1">
      <c r="A1801" s="11" t="s">
        <v>5641</v>
      </c>
      <c r="B1801" s="11" t="s">
        <v>5643</v>
      </c>
      <c r="C1801" s="11" t="s">
        <v>3572</v>
      </c>
      <c r="D1801" s="11" t="str">
        <f t="shared" si="28"/>
        <v>17-0613 TC Vetiver</v>
      </c>
      <c r="E1801" s="11" t="s">
        <v>632</v>
      </c>
      <c r="F1801" s="11">
        <v>128</v>
      </c>
      <c r="G1801" s="11">
        <v>125</v>
      </c>
      <c r="H1801" s="2426">
        <v>111</v>
      </c>
      <c r="I1801" s="3782"/>
      <c r="J1801" s="7062" t="s">
        <v>12301</v>
      </c>
    </row>
    <row r="1802" spans="1:10" ht="35.450000000000003" customHeight="1">
      <c r="A1802" s="11" t="s">
        <v>6041</v>
      </c>
      <c r="B1802" s="11" t="s">
        <v>9017</v>
      </c>
      <c r="C1802" s="11" t="s">
        <v>3573</v>
      </c>
      <c r="D1802" s="11" t="str">
        <f t="shared" si="28"/>
        <v>18-0312 TC Deep Lichen Green</v>
      </c>
      <c r="E1802" s="11" t="s">
        <v>632</v>
      </c>
      <c r="F1802" s="11">
        <v>110</v>
      </c>
      <c r="G1802" s="11">
        <v>110</v>
      </c>
      <c r="H1802" s="2426">
        <v>92</v>
      </c>
      <c r="I1802" s="3925"/>
      <c r="J1802" s="7063" t="s">
        <v>10574</v>
      </c>
    </row>
    <row r="1803" spans="1:10" ht="35.450000000000003" customHeight="1">
      <c r="A1803" s="11" t="s">
        <v>6552</v>
      </c>
      <c r="B1803" s="11" t="s">
        <v>6553</v>
      </c>
      <c r="C1803" s="11" t="s">
        <v>3574</v>
      </c>
      <c r="D1803" s="11" t="str">
        <f t="shared" si="28"/>
        <v>19-0309 TC Thyme</v>
      </c>
      <c r="E1803" s="11" t="s">
        <v>632</v>
      </c>
      <c r="F1803" s="11">
        <v>80</v>
      </c>
      <c r="G1803" s="11">
        <v>87</v>
      </c>
      <c r="H1803" s="2426">
        <v>76</v>
      </c>
      <c r="I1803" s="4157"/>
      <c r="J1803" s="7064" t="s">
        <v>12302</v>
      </c>
    </row>
    <row r="1804" spans="1:10" ht="35.450000000000003" customHeight="1">
      <c r="A1804" s="11" t="s">
        <v>6566</v>
      </c>
      <c r="B1804" s="11" t="s">
        <v>6567</v>
      </c>
      <c r="C1804" s="11" t="s">
        <v>3575</v>
      </c>
      <c r="D1804" s="11" t="str">
        <f t="shared" si="28"/>
        <v>19-0417 TC Kombu Green</v>
      </c>
      <c r="E1804" s="11" t="s">
        <v>632</v>
      </c>
      <c r="F1804" s="11">
        <v>58</v>
      </c>
      <c r="G1804" s="11">
        <v>64</v>
      </c>
      <c r="H1804" s="2426">
        <v>50</v>
      </c>
      <c r="I1804" s="4295"/>
      <c r="J1804" s="7065" t="s">
        <v>12303</v>
      </c>
    </row>
    <row r="1805" spans="1:10" ht="35.450000000000003" customHeight="1">
      <c r="A1805" s="11" t="s">
        <v>6962</v>
      </c>
      <c r="B1805" s="11" t="s">
        <v>9021</v>
      </c>
      <c r="C1805" s="11" t="s">
        <v>3576</v>
      </c>
      <c r="D1805" s="11" t="str">
        <f t="shared" si="28"/>
        <v>19-6110 TC Deep Forest</v>
      </c>
      <c r="E1805" s="11" t="s">
        <v>632</v>
      </c>
      <c r="F1805" s="11">
        <v>55</v>
      </c>
      <c r="G1805" s="11">
        <v>65</v>
      </c>
      <c r="H1805" s="2426">
        <v>58</v>
      </c>
      <c r="I1805" s="4315"/>
      <c r="J1805" s="7066" t="s">
        <v>12304</v>
      </c>
    </row>
    <row r="1806" spans="1:10" ht="35.450000000000003" customHeight="1">
      <c r="A1806" s="11" t="s">
        <v>7137</v>
      </c>
      <c r="B1806" s="11" t="s">
        <v>9591</v>
      </c>
      <c r="C1806" s="11" t="s">
        <v>3577</v>
      </c>
      <c r="D1806" s="11" t="str">
        <f t="shared" si="28"/>
        <v>19-5350 TC Scarab</v>
      </c>
      <c r="E1806" s="11" t="s">
        <v>632</v>
      </c>
      <c r="F1806" s="11">
        <v>35</v>
      </c>
      <c r="G1806" s="11">
        <v>49</v>
      </c>
      <c r="H1806" s="2426">
        <v>45</v>
      </c>
      <c r="I1806" s="4404"/>
      <c r="J1806" s="7067" t="s">
        <v>12305</v>
      </c>
    </row>
    <row r="1807" spans="1:10" ht="35.450000000000003" customHeight="1">
      <c r="A1807" s="11" t="s">
        <v>6562</v>
      </c>
      <c r="B1807" s="11" t="s">
        <v>6563</v>
      </c>
      <c r="C1807" s="11" t="s">
        <v>3578</v>
      </c>
      <c r="D1807" s="11" t="str">
        <f t="shared" si="28"/>
        <v>19-0414 TC Forest Night</v>
      </c>
      <c r="E1807" s="11" t="s">
        <v>632</v>
      </c>
      <c r="F1807" s="11">
        <v>67</v>
      </c>
      <c r="G1807" s="11">
        <v>66</v>
      </c>
      <c r="H1807" s="2426">
        <v>55</v>
      </c>
      <c r="I1807" s="4247"/>
      <c r="J1807" s="7068" t="s">
        <v>12306</v>
      </c>
    </row>
    <row r="1808" spans="1:10" ht="35.450000000000003" customHeight="1">
      <c r="A1808" s="11" t="s">
        <v>7138</v>
      </c>
      <c r="B1808" s="11" t="s">
        <v>9666</v>
      </c>
      <c r="C1808" s="11" t="s">
        <v>3579</v>
      </c>
      <c r="D1808" s="11" t="str">
        <f t="shared" si="28"/>
        <v>19-0307 TC Climbing Ivy</v>
      </c>
      <c r="E1808" s="11" t="s">
        <v>632</v>
      </c>
      <c r="F1808" s="11">
        <v>68</v>
      </c>
      <c r="G1808" s="11">
        <v>73</v>
      </c>
      <c r="H1808" s="2426">
        <v>64</v>
      </c>
      <c r="I1808" s="4238"/>
      <c r="J1808" s="7069" t="s">
        <v>12307</v>
      </c>
    </row>
    <row r="1809" spans="1:10" ht="35.450000000000003" customHeight="1">
      <c r="A1809" s="11" t="s">
        <v>6572</v>
      </c>
      <c r="B1809" s="11" t="s">
        <v>6573</v>
      </c>
      <c r="C1809" s="11" t="s">
        <v>3580</v>
      </c>
      <c r="D1809" s="11" t="str">
        <f t="shared" si="28"/>
        <v>19-0509 TC Rosin</v>
      </c>
      <c r="E1809" s="11" t="s">
        <v>632</v>
      </c>
      <c r="F1809" s="11">
        <v>54</v>
      </c>
      <c r="G1809" s="11">
        <v>54</v>
      </c>
      <c r="H1809" s="2426">
        <v>45</v>
      </c>
      <c r="I1809" s="4322"/>
      <c r="J1809" s="7070" t="s">
        <v>12308</v>
      </c>
    </row>
    <row r="1810" spans="1:10" ht="35.450000000000003" customHeight="1">
      <c r="A1810" s="11" t="s">
        <v>4441</v>
      </c>
      <c r="B1810" s="11" t="s">
        <v>9029</v>
      </c>
      <c r="C1810" s="11" t="s">
        <v>3581</v>
      </c>
      <c r="D1810" s="11" t="str">
        <f t="shared" si="28"/>
        <v>13-4305 TC Foggy Dew</v>
      </c>
      <c r="E1810" s="11" t="s">
        <v>632</v>
      </c>
      <c r="F1810" s="11">
        <v>209</v>
      </c>
      <c r="G1810" s="11">
        <v>213</v>
      </c>
      <c r="H1810" s="2426">
        <v>208</v>
      </c>
      <c r="I1810" s="2999"/>
      <c r="J1810" s="7071" t="s">
        <v>12309</v>
      </c>
    </row>
    <row r="1811" spans="1:10" ht="35.450000000000003" customHeight="1">
      <c r="A1811" s="11" t="s">
        <v>4464</v>
      </c>
      <c r="B1811" s="11" t="s">
        <v>9026</v>
      </c>
      <c r="C1811" s="11" t="s">
        <v>3582</v>
      </c>
      <c r="D1811" s="11" t="str">
        <f t="shared" si="28"/>
        <v>13-5305 TC Pale Aqua</v>
      </c>
      <c r="E1811" s="11" t="s">
        <v>632</v>
      </c>
      <c r="F1811" s="11">
        <v>193</v>
      </c>
      <c r="G1811" s="11">
        <v>204</v>
      </c>
      <c r="H1811" s="2426">
        <v>194</v>
      </c>
      <c r="I1811" s="3166"/>
      <c r="J1811" s="7072" t="s">
        <v>12310</v>
      </c>
    </row>
    <row r="1812" spans="1:10" ht="35.450000000000003" customHeight="1">
      <c r="A1812" s="11" t="s">
        <v>4744</v>
      </c>
      <c r="B1812" s="11" t="s">
        <v>4745</v>
      </c>
      <c r="C1812" s="11" t="s">
        <v>3583</v>
      </c>
      <c r="D1812" s="11" t="str">
        <f t="shared" si="28"/>
        <v>14-4505 TC Smoke</v>
      </c>
      <c r="E1812" s="11" t="s">
        <v>632</v>
      </c>
      <c r="F1812" s="11">
        <v>191</v>
      </c>
      <c r="G1812" s="11">
        <v>200</v>
      </c>
      <c r="H1812" s="2426">
        <v>195</v>
      </c>
      <c r="I1812" s="3187"/>
      <c r="J1812" s="7073" t="s">
        <v>12311</v>
      </c>
    </row>
    <row r="1813" spans="1:10" ht="35.450000000000003" customHeight="1">
      <c r="A1813" s="11" t="s">
        <v>4738</v>
      </c>
      <c r="B1813" s="11" t="s">
        <v>4739</v>
      </c>
      <c r="C1813" s="11" t="s">
        <v>3584</v>
      </c>
      <c r="D1813" s="11" t="str">
        <f t="shared" si="28"/>
        <v>14-4502 TC Mercury</v>
      </c>
      <c r="E1813" s="11" t="s">
        <v>632</v>
      </c>
      <c r="F1813" s="11">
        <v>186</v>
      </c>
      <c r="G1813" s="11">
        <v>194</v>
      </c>
      <c r="H1813" s="2426">
        <v>186</v>
      </c>
      <c r="I1813" s="3245"/>
      <c r="J1813" s="7074" t="s">
        <v>12312</v>
      </c>
    </row>
    <row r="1814" spans="1:10" ht="35.450000000000003" customHeight="1">
      <c r="A1814" s="11" t="s">
        <v>5075</v>
      </c>
      <c r="B1814" s="11" t="s">
        <v>5076</v>
      </c>
      <c r="C1814" s="11" t="s">
        <v>3585</v>
      </c>
      <c r="D1814" s="11" t="str">
        <f t="shared" si="28"/>
        <v>15-5205 TC Aqua Gray</v>
      </c>
      <c r="E1814" s="11" t="s">
        <v>632</v>
      </c>
      <c r="F1814" s="11">
        <v>165</v>
      </c>
      <c r="G1814" s="11">
        <v>178</v>
      </c>
      <c r="H1814" s="2426">
        <v>170</v>
      </c>
      <c r="I1814" s="3445"/>
      <c r="J1814" s="7075" t="s">
        <v>12313</v>
      </c>
    </row>
    <row r="1815" spans="1:10" ht="35.450000000000003" customHeight="1">
      <c r="A1815" s="11" t="s">
        <v>5102</v>
      </c>
      <c r="B1815" s="11" t="s">
        <v>5103</v>
      </c>
      <c r="C1815" s="11" t="s">
        <v>3586</v>
      </c>
      <c r="D1815" s="11" t="str">
        <f t="shared" si="28"/>
        <v>15-5704 TC Mineral Gray</v>
      </c>
      <c r="E1815" s="11" t="s">
        <v>632</v>
      </c>
      <c r="F1815" s="11">
        <v>178</v>
      </c>
      <c r="G1815" s="11">
        <v>182</v>
      </c>
      <c r="H1815" s="2426">
        <v>172</v>
      </c>
      <c r="I1815" s="3333"/>
      <c r="J1815" s="7076" t="s">
        <v>12314</v>
      </c>
    </row>
    <row r="1816" spans="1:10" ht="35.450000000000003" customHeight="1">
      <c r="A1816" s="11" t="s">
        <v>4183</v>
      </c>
      <c r="B1816" s="11" t="s">
        <v>4185</v>
      </c>
      <c r="C1816" s="11" t="s">
        <v>3587</v>
      </c>
      <c r="D1816" s="11" t="str">
        <f t="shared" si="28"/>
        <v>12-5404 TC Whisper Green</v>
      </c>
      <c r="E1816" s="11" t="s">
        <v>632</v>
      </c>
      <c r="F1816" s="11">
        <v>224</v>
      </c>
      <c r="G1816" s="11">
        <v>230</v>
      </c>
      <c r="H1816" s="2426">
        <v>215</v>
      </c>
      <c r="I1816" s="2849"/>
      <c r="J1816" s="7077" t="s">
        <v>12315</v>
      </c>
    </row>
    <row r="1817" spans="1:10" ht="35.450000000000003" customHeight="1">
      <c r="A1817" s="11" t="s">
        <v>4218</v>
      </c>
      <c r="B1817" s="11" t="s">
        <v>4219</v>
      </c>
      <c r="C1817" s="11" t="s">
        <v>3588</v>
      </c>
      <c r="D1817" s="11" t="str">
        <f t="shared" si="28"/>
        <v>12-6206 TC Fairest Jade</v>
      </c>
      <c r="E1817" s="11" t="s">
        <v>632</v>
      </c>
      <c r="F1817" s="11">
        <v>216</v>
      </c>
      <c r="G1817" s="11">
        <v>227</v>
      </c>
      <c r="H1817" s="2426">
        <v>215</v>
      </c>
      <c r="I1817" s="2933"/>
      <c r="J1817" s="7078" t="s">
        <v>12316</v>
      </c>
    </row>
    <row r="1818" spans="1:10" ht="35.450000000000003" customHeight="1">
      <c r="A1818" s="11" t="s">
        <v>3901</v>
      </c>
      <c r="B1818" s="11" t="s">
        <v>9035</v>
      </c>
      <c r="C1818" s="11" t="s">
        <v>3589</v>
      </c>
      <c r="D1818" s="11" t="str">
        <f t="shared" si="28"/>
        <v>11-0304 TC Water Lily</v>
      </c>
      <c r="E1818" s="11" t="s">
        <v>632</v>
      </c>
      <c r="F1818" s="11">
        <v>221</v>
      </c>
      <c r="G1818" s="11">
        <v>227</v>
      </c>
      <c r="H1818" s="2426">
        <v>213</v>
      </c>
      <c r="I1818" s="2882"/>
      <c r="J1818" s="7079" t="s">
        <v>12317</v>
      </c>
    </row>
    <row r="1819" spans="1:10" ht="35.450000000000003" customHeight="1">
      <c r="A1819" s="11" t="s">
        <v>3973</v>
      </c>
      <c r="B1819" s="11" t="s">
        <v>3974</v>
      </c>
      <c r="C1819" s="11" t="s">
        <v>3590</v>
      </c>
      <c r="D1819" s="11" t="str">
        <f t="shared" si="28"/>
        <v>12-0108 TC Canary Green</v>
      </c>
      <c r="E1819" s="11" t="s">
        <v>632</v>
      </c>
      <c r="F1819" s="11">
        <v>214</v>
      </c>
      <c r="G1819" s="11">
        <v>222</v>
      </c>
      <c r="H1819" s="2426">
        <v>201</v>
      </c>
      <c r="I1819" s="2949"/>
      <c r="J1819" s="7080" t="s">
        <v>12318</v>
      </c>
    </row>
    <row r="1820" spans="1:10" ht="35.450000000000003" customHeight="1">
      <c r="A1820" s="11" t="s">
        <v>4485</v>
      </c>
      <c r="B1820" s="11" t="s">
        <v>4486</v>
      </c>
      <c r="C1820" s="11" t="s">
        <v>3591</v>
      </c>
      <c r="D1820" s="11" t="str">
        <f t="shared" si="28"/>
        <v>13-6006 TC Almost Aqua</v>
      </c>
      <c r="E1820" s="11" t="s">
        <v>632</v>
      </c>
      <c r="F1820" s="11">
        <v>202</v>
      </c>
      <c r="G1820" s="11">
        <v>211</v>
      </c>
      <c r="H1820" s="2426">
        <v>193</v>
      </c>
      <c r="I1820" s="3073"/>
      <c r="J1820" s="7081" t="s">
        <v>12319</v>
      </c>
    </row>
    <row r="1821" spans="1:10" ht="35.450000000000003" customHeight="1">
      <c r="A1821" s="11" t="s">
        <v>4495</v>
      </c>
      <c r="B1821" s="11" t="s">
        <v>4496</v>
      </c>
      <c r="C1821" s="11" t="s">
        <v>3592</v>
      </c>
      <c r="D1821" s="11" t="str">
        <f t="shared" si="28"/>
        <v>13-6106 TC Green Tint</v>
      </c>
      <c r="E1821" s="11" t="s">
        <v>632</v>
      </c>
      <c r="F1821" s="11">
        <v>197</v>
      </c>
      <c r="G1821" s="11">
        <v>204</v>
      </c>
      <c r="H1821" s="2426">
        <v>192</v>
      </c>
      <c r="I1821" s="3122"/>
      <c r="J1821" s="7082" t="s">
        <v>12320</v>
      </c>
    </row>
    <row r="1822" spans="1:10" ht="35.450000000000003" customHeight="1">
      <c r="A1822" s="11" t="s">
        <v>4798</v>
      </c>
      <c r="B1822" s="11" t="s">
        <v>4799</v>
      </c>
      <c r="C1822" s="11" t="s">
        <v>3593</v>
      </c>
      <c r="D1822" s="11" t="str">
        <f t="shared" si="28"/>
        <v>14-6007 TC Sea Foam</v>
      </c>
      <c r="E1822" s="11" t="s">
        <v>632</v>
      </c>
      <c r="F1822" s="11">
        <v>183</v>
      </c>
      <c r="G1822" s="11">
        <v>194</v>
      </c>
      <c r="H1822" s="2426">
        <v>178</v>
      </c>
      <c r="I1822" s="3276"/>
      <c r="J1822" s="7083" t="s">
        <v>12321</v>
      </c>
    </row>
    <row r="1823" spans="1:10" ht="35.450000000000003" customHeight="1">
      <c r="A1823" s="11" t="s">
        <v>5153</v>
      </c>
      <c r="B1823" s="11" t="s">
        <v>5154</v>
      </c>
      <c r="C1823" s="11" t="s">
        <v>3594</v>
      </c>
      <c r="D1823" s="11" t="str">
        <f t="shared" si="28"/>
        <v>16-0110 TC Desert Sage</v>
      </c>
      <c r="E1823" s="11" t="s">
        <v>632</v>
      </c>
      <c r="F1823" s="11">
        <v>167</v>
      </c>
      <c r="G1823" s="11">
        <v>174</v>
      </c>
      <c r="H1823" s="2426">
        <v>158</v>
      </c>
      <c r="I1823" s="3422"/>
      <c r="J1823" s="7084" t="s">
        <v>12322</v>
      </c>
    </row>
    <row r="1824" spans="1:10" ht="35.450000000000003" customHeight="1">
      <c r="A1824" s="11" t="s">
        <v>6006</v>
      </c>
      <c r="B1824" s="11" t="s">
        <v>6007</v>
      </c>
      <c r="C1824" s="11" t="s">
        <v>3595</v>
      </c>
      <c r="D1824" s="11" t="str">
        <f t="shared" si="28"/>
        <v>17-6206 TC Shadow</v>
      </c>
      <c r="E1824" s="11" t="s">
        <v>632</v>
      </c>
      <c r="F1824" s="11">
        <v>136</v>
      </c>
      <c r="G1824" s="11">
        <v>141</v>
      </c>
      <c r="H1824" s="2426">
        <v>130</v>
      </c>
      <c r="I1824" s="3712"/>
      <c r="J1824" s="7085" t="s">
        <v>12323</v>
      </c>
    </row>
    <row r="1825" spans="1:10" ht="35.450000000000003" customHeight="1">
      <c r="A1825" s="11" t="s">
        <v>4493</v>
      </c>
      <c r="B1825" s="11" t="s">
        <v>4494</v>
      </c>
      <c r="C1825" s="11" t="s">
        <v>3596</v>
      </c>
      <c r="D1825" s="11" t="str">
        <f t="shared" si="28"/>
        <v>13-6105 TC Celadon Tint</v>
      </c>
      <c r="E1825" s="11" t="s">
        <v>632</v>
      </c>
      <c r="F1825" s="11">
        <v>203</v>
      </c>
      <c r="G1825" s="11">
        <v>206</v>
      </c>
      <c r="H1825" s="2426">
        <v>190</v>
      </c>
      <c r="I1825" s="3064"/>
      <c r="J1825" s="7086" t="s">
        <v>12324</v>
      </c>
    </row>
    <row r="1826" spans="1:10" ht="35.450000000000003" customHeight="1">
      <c r="A1826" s="11" t="s">
        <v>4228</v>
      </c>
      <c r="B1826" s="11" t="s">
        <v>4229</v>
      </c>
      <c r="C1826" s="11" t="s">
        <v>3597</v>
      </c>
      <c r="D1826" s="11" t="str">
        <f t="shared" si="28"/>
        <v>13-0107 TC Dewkist</v>
      </c>
      <c r="E1826" s="11" t="s">
        <v>632</v>
      </c>
      <c r="F1826" s="11">
        <v>196</v>
      </c>
      <c r="G1826" s="11">
        <v>209</v>
      </c>
      <c r="H1826" s="2426">
        <v>194</v>
      </c>
      <c r="I1826" s="3136"/>
      <c r="J1826" s="7087" t="s">
        <v>12325</v>
      </c>
    </row>
    <row r="1827" spans="1:10" ht="35.450000000000003" customHeight="1">
      <c r="A1827" s="11" t="s">
        <v>4497</v>
      </c>
      <c r="B1827" s="11" t="s">
        <v>4498</v>
      </c>
      <c r="C1827" s="11" t="s">
        <v>3598</v>
      </c>
      <c r="D1827" s="11" t="str">
        <f t="shared" si="28"/>
        <v>13-6107 TC Green Lily</v>
      </c>
      <c r="E1827" s="11" t="s">
        <v>632</v>
      </c>
      <c r="F1827" s="11">
        <v>193</v>
      </c>
      <c r="G1827" s="11">
        <v>206</v>
      </c>
      <c r="H1827" s="2426">
        <v>193</v>
      </c>
      <c r="I1827" s="3165"/>
      <c r="J1827" s="7088" t="s">
        <v>12326</v>
      </c>
    </row>
    <row r="1828" spans="1:10" ht="35.450000000000003" customHeight="1">
      <c r="A1828" s="11" t="s">
        <v>4499</v>
      </c>
      <c r="B1828" s="11" t="s">
        <v>4500</v>
      </c>
      <c r="C1828" s="11" t="s">
        <v>3599</v>
      </c>
      <c r="D1828" s="11" t="str">
        <f t="shared" si="28"/>
        <v>13-6108 TC Celadon</v>
      </c>
      <c r="E1828" s="11" t="s">
        <v>632</v>
      </c>
      <c r="F1828" s="11">
        <v>184</v>
      </c>
      <c r="G1828" s="11">
        <v>204</v>
      </c>
      <c r="H1828" s="2426">
        <v>186</v>
      </c>
      <c r="I1828" s="3270"/>
      <c r="J1828" s="7089" t="s">
        <v>12327</v>
      </c>
    </row>
    <row r="1829" spans="1:10" ht="35.450000000000003" customHeight="1">
      <c r="A1829" s="11" t="s">
        <v>4809</v>
      </c>
      <c r="B1829" s="11" t="s">
        <v>4810</v>
      </c>
      <c r="C1829" s="11" t="s">
        <v>3600</v>
      </c>
      <c r="D1829" s="11" t="str">
        <f t="shared" si="28"/>
        <v>14-6312 TC Cameo Green</v>
      </c>
      <c r="E1829" s="11" t="s">
        <v>632</v>
      </c>
      <c r="F1829" s="11">
        <v>170</v>
      </c>
      <c r="G1829" s="11">
        <v>192</v>
      </c>
      <c r="H1829" s="2426">
        <v>173</v>
      </c>
      <c r="I1829" s="3395"/>
      <c r="J1829" s="7090" t="s">
        <v>12328</v>
      </c>
    </row>
    <row r="1830" spans="1:10" ht="35.450000000000003" customHeight="1">
      <c r="A1830" s="11" t="s">
        <v>4199</v>
      </c>
      <c r="B1830" s="11" t="s">
        <v>4201</v>
      </c>
      <c r="C1830" s="11" t="s">
        <v>3601</v>
      </c>
      <c r="D1830" s="11" t="str">
        <f t="shared" si="28"/>
        <v>12-5504 TC Clearly Aqua</v>
      </c>
      <c r="E1830" s="11" t="s">
        <v>632</v>
      </c>
      <c r="F1830" s="11">
        <v>206</v>
      </c>
      <c r="G1830" s="11">
        <v>225</v>
      </c>
      <c r="H1830" s="2426">
        <v>212</v>
      </c>
      <c r="I1830" s="3033"/>
      <c r="J1830" s="7091" t="s">
        <v>12329</v>
      </c>
    </row>
    <row r="1831" spans="1:10" ht="35.450000000000003" customHeight="1">
      <c r="A1831" s="11" t="s">
        <v>4489</v>
      </c>
      <c r="B1831" s="11" t="s">
        <v>4490</v>
      </c>
      <c r="C1831" s="11" t="s">
        <v>3602</v>
      </c>
      <c r="D1831" s="11" t="str">
        <f t="shared" si="28"/>
        <v>13-6008 TC Misty Jade</v>
      </c>
      <c r="E1831" s="11" t="s">
        <v>632</v>
      </c>
      <c r="F1831" s="11">
        <v>188</v>
      </c>
      <c r="G1831" s="11">
        <v>217</v>
      </c>
      <c r="H1831" s="2426">
        <v>200</v>
      </c>
      <c r="I1831" s="3223"/>
      <c r="J1831" s="7092" t="s">
        <v>12330</v>
      </c>
    </row>
    <row r="1832" spans="1:10" ht="35.450000000000003" customHeight="1">
      <c r="A1832" s="11" t="s">
        <v>4800</v>
      </c>
      <c r="B1832" s="11" t="s">
        <v>9051</v>
      </c>
      <c r="C1832" s="11" t="s">
        <v>3603</v>
      </c>
      <c r="D1832" s="11" t="str">
        <f t="shared" si="28"/>
        <v>14-6008 TC Subtle Green</v>
      </c>
      <c r="E1832" s="11" t="s">
        <v>632</v>
      </c>
      <c r="F1832" s="11">
        <v>181</v>
      </c>
      <c r="G1832" s="11">
        <v>203</v>
      </c>
      <c r="H1832" s="2426">
        <v>187</v>
      </c>
      <c r="I1832" s="3297"/>
      <c r="J1832" s="7093" t="s">
        <v>12331</v>
      </c>
    </row>
    <row r="1833" spans="1:10" ht="35.450000000000003" customHeight="1">
      <c r="A1833" s="11" t="s">
        <v>4481</v>
      </c>
      <c r="B1833" s="11" t="s">
        <v>4482</v>
      </c>
      <c r="C1833" s="11" t="s">
        <v>3604</v>
      </c>
      <c r="D1833" s="11" t="str">
        <f t="shared" si="28"/>
        <v>13-5907 TC Gossamer Green</v>
      </c>
      <c r="E1833" s="11" t="s">
        <v>632</v>
      </c>
      <c r="F1833" s="11">
        <v>178</v>
      </c>
      <c r="G1833" s="11">
        <v>207</v>
      </c>
      <c r="H1833" s="2426">
        <v>190</v>
      </c>
      <c r="I1833" s="3332"/>
      <c r="J1833" s="7094" t="s">
        <v>12332</v>
      </c>
    </row>
    <row r="1834" spans="1:10" ht="35.450000000000003" customHeight="1">
      <c r="A1834" s="11" t="s">
        <v>4787</v>
      </c>
      <c r="B1834" s="11" t="s">
        <v>4788</v>
      </c>
      <c r="C1834" s="11" t="s">
        <v>3605</v>
      </c>
      <c r="D1834" s="11" t="str">
        <f t="shared" si="28"/>
        <v>14-5707 TC Aqua Foam</v>
      </c>
      <c r="E1834" s="11" t="s">
        <v>632</v>
      </c>
      <c r="F1834" s="11">
        <v>173</v>
      </c>
      <c r="G1834" s="11">
        <v>195</v>
      </c>
      <c r="H1834" s="2426">
        <v>180</v>
      </c>
      <c r="I1834" s="3371"/>
      <c r="J1834" s="7095" t="s">
        <v>12333</v>
      </c>
    </row>
    <row r="1835" spans="1:10" ht="35.450000000000003" customHeight="1">
      <c r="A1835" s="11" t="s">
        <v>4802</v>
      </c>
      <c r="B1835" s="11" t="s">
        <v>4803</v>
      </c>
      <c r="C1835" s="11" t="s">
        <v>3606</v>
      </c>
      <c r="D1835" s="11" t="str">
        <f t="shared" si="28"/>
        <v>14-6011 TC Grayed Jade</v>
      </c>
      <c r="E1835" s="11" t="s">
        <v>632</v>
      </c>
      <c r="F1835" s="11">
        <v>155</v>
      </c>
      <c r="G1835" s="11">
        <v>190</v>
      </c>
      <c r="H1835" s="2426">
        <v>169</v>
      </c>
      <c r="I1835" s="3550"/>
      <c r="J1835" s="7096" t="s">
        <v>12334</v>
      </c>
    </row>
    <row r="1836" spans="1:10" ht="35.450000000000003" customHeight="1">
      <c r="A1836" s="11" t="s">
        <v>5113</v>
      </c>
      <c r="B1836" s="11" t="s">
        <v>110</v>
      </c>
      <c r="C1836" s="11" t="s">
        <v>3607</v>
      </c>
      <c r="D1836" s="11" t="str">
        <f t="shared" si="28"/>
        <v>15-5812 TC Lichen</v>
      </c>
      <c r="E1836" s="11" t="s">
        <v>632</v>
      </c>
      <c r="F1836" s="11">
        <v>155</v>
      </c>
      <c r="G1836" s="11">
        <v>194</v>
      </c>
      <c r="H1836" s="2426">
        <v>177</v>
      </c>
      <c r="I1836" s="3549"/>
      <c r="J1836" s="7097" t="s">
        <v>12335</v>
      </c>
    </row>
    <row r="1837" spans="1:10" ht="35.450000000000003" customHeight="1">
      <c r="A1837" s="11" t="s">
        <v>5557</v>
      </c>
      <c r="B1837" s="11" t="s">
        <v>9063</v>
      </c>
      <c r="C1837" s="11" t="s">
        <v>3608</v>
      </c>
      <c r="D1837" s="11" t="str">
        <f t="shared" si="28"/>
        <v>16-5917 TC Malachite Green</v>
      </c>
      <c r="E1837" s="11" t="s">
        <v>632</v>
      </c>
      <c r="F1837" s="11">
        <v>112</v>
      </c>
      <c r="G1837" s="11">
        <v>154</v>
      </c>
      <c r="H1837" s="2426">
        <v>137</v>
      </c>
      <c r="I1837" s="3907"/>
      <c r="J1837" s="7098" t="s">
        <v>12336</v>
      </c>
    </row>
    <row r="1838" spans="1:10" ht="35.450000000000003" customHeight="1">
      <c r="A1838" s="11" t="s">
        <v>4215</v>
      </c>
      <c r="B1838" s="11" t="s">
        <v>4217</v>
      </c>
      <c r="C1838" s="11" t="s">
        <v>3609</v>
      </c>
      <c r="D1838" s="11" t="str">
        <f t="shared" si="28"/>
        <v>12-6205 TC Milky Green</v>
      </c>
      <c r="E1838" s="11" t="s">
        <v>632</v>
      </c>
      <c r="F1838" s="11">
        <v>207</v>
      </c>
      <c r="G1838" s="11">
        <v>219</v>
      </c>
      <c r="H1838" s="2426">
        <v>209</v>
      </c>
      <c r="I1838" s="3024"/>
      <c r="J1838" s="7099" t="s">
        <v>12337</v>
      </c>
    </row>
    <row r="1839" spans="1:10" ht="35.450000000000003" customHeight="1">
      <c r="A1839" s="11" t="s">
        <v>4221</v>
      </c>
      <c r="B1839" s="11" t="s">
        <v>4222</v>
      </c>
      <c r="C1839" s="11" t="s">
        <v>3610</v>
      </c>
      <c r="D1839" s="11" t="str">
        <f t="shared" si="28"/>
        <v>12-6208 TC Phantom Green</v>
      </c>
      <c r="E1839" s="11" t="s">
        <v>632</v>
      </c>
      <c r="F1839" s="11">
        <v>220</v>
      </c>
      <c r="G1839" s="11">
        <v>228</v>
      </c>
      <c r="H1839" s="2426">
        <v>215</v>
      </c>
      <c r="I1839" s="2894"/>
      <c r="J1839" s="7100" t="s">
        <v>12338</v>
      </c>
    </row>
    <row r="1840" spans="1:10" ht="35.450000000000003" customHeight="1">
      <c r="A1840" s="11" t="s">
        <v>4501</v>
      </c>
      <c r="B1840" s="11" t="s">
        <v>4502</v>
      </c>
      <c r="C1840" s="11" t="s">
        <v>3611</v>
      </c>
      <c r="D1840" s="11" t="str">
        <f t="shared" si="28"/>
        <v>13-6110 TC Mist Green</v>
      </c>
      <c r="E1840" s="11" t="s">
        <v>632</v>
      </c>
      <c r="F1840" s="11">
        <v>170</v>
      </c>
      <c r="G1840" s="11">
        <v>206</v>
      </c>
      <c r="H1840" s="2426">
        <v>188</v>
      </c>
      <c r="I1840" s="3393"/>
      <c r="J1840" s="7101" t="s">
        <v>12339</v>
      </c>
    </row>
    <row r="1841" spans="1:10" ht="35.450000000000003" customHeight="1">
      <c r="A1841" s="11" t="s">
        <v>4483</v>
      </c>
      <c r="B1841" s="11" t="s">
        <v>4484</v>
      </c>
      <c r="C1841" s="11" t="s">
        <v>3612</v>
      </c>
      <c r="D1841" s="11" t="str">
        <f t="shared" si="28"/>
        <v>13-5911 TC Bird's Egg Green</v>
      </c>
      <c r="E1841" s="11" t="s">
        <v>632</v>
      </c>
      <c r="F1841" s="11">
        <v>170</v>
      </c>
      <c r="G1841" s="11">
        <v>204</v>
      </c>
      <c r="H1841" s="2426">
        <v>185</v>
      </c>
      <c r="I1841" s="3394"/>
      <c r="J1841" s="7102" t="s">
        <v>12340</v>
      </c>
    </row>
    <row r="1842" spans="1:10" ht="35.450000000000003" customHeight="1">
      <c r="A1842" s="11" t="s">
        <v>4503</v>
      </c>
      <c r="B1842" s="11" t="s">
        <v>4504</v>
      </c>
      <c r="C1842" s="11" t="s">
        <v>3613</v>
      </c>
      <c r="D1842" s="11" t="str">
        <f t="shared" si="28"/>
        <v>13-6208 TC Bok Choy</v>
      </c>
      <c r="E1842" s="11" t="s">
        <v>632</v>
      </c>
      <c r="F1842" s="11">
        <v>188</v>
      </c>
      <c r="G1842" s="11">
        <v>202</v>
      </c>
      <c r="H1842" s="2426">
        <v>179</v>
      </c>
      <c r="I1842" s="3225"/>
      <c r="J1842" s="7103" t="s">
        <v>12341</v>
      </c>
    </row>
    <row r="1843" spans="1:10" ht="35.450000000000003" customHeight="1">
      <c r="A1843" s="11" t="s">
        <v>5128</v>
      </c>
      <c r="B1843" s="11" t="s">
        <v>5129</v>
      </c>
      <c r="C1843" s="11" t="s">
        <v>3614</v>
      </c>
      <c r="D1843" s="11" t="str">
        <f t="shared" si="28"/>
        <v>15-6315 TC Smoke Green</v>
      </c>
      <c r="E1843" s="11" t="s">
        <v>632</v>
      </c>
      <c r="F1843" s="11">
        <v>168</v>
      </c>
      <c r="G1843" s="11">
        <v>187</v>
      </c>
      <c r="H1843" s="2426">
        <v>162</v>
      </c>
      <c r="I1843" s="3414"/>
      <c r="J1843" s="7104" t="s">
        <v>12342</v>
      </c>
    </row>
    <row r="1844" spans="1:10" ht="35.450000000000003" customHeight="1">
      <c r="A1844" s="11" t="s">
        <v>5162</v>
      </c>
      <c r="B1844" s="11" t="s">
        <v>5164</v>
      </c>
      <c r="C1844" s="11" t="s">
        <v>3615</v>
      </c>
      <c r="D1844" s="11" t="str">
        <f t="shared" si="28"/>
        <v>16-0220 TC Mistletoe</v>
      </c>
      <c r="E1844" s="11" t="s">
        <v>632</v>
      </c>
      <c r="F1844" s="11">
        <v>138</v>
      </c>
      <c r="G1844" s="11">
        <v>162</v>
      </c>
      <c r="H1844" s="2426">
        <v>130</v>
      </c>
      <c r="I1844" s="3696"/>
      <c r="J1844" s="7105" t="s">
        <v>12343</v>
      </c>
    </row>
    <row r="1845" spans="1:10" ht="35.450000000000003" customHeight="1">
      <c r="A1845" s="11" t="s">
        <v>5571</v>
      </c>
      <c r="B1845" s="11" t="s">
        <v>5572</v>
      </c>
      <c r="C1845" s="11" t="s">
        <v>3616</v>
      </c>
      <c r="D1845" s="11" t="str">
        <f t="shared" si="28"/>
        <v>16-6008 TC Seagrass</v>
      </c>
      <c r="E1845" s="11" t="s">
        <v>632</v>
      </c>
      <c r="F1845" s="11">
        <v>149</v>
      </c>
      <c r="G1845" s="11">
        <v>152</v>
      </c>
      <c r="H1845" s="2426">
        <v>137</v>
      </c>
      <c r="I1845" s="3610"/>
      <c r="J1845" s="7106" t="s">
        <v>12344</v>
      </c>
    </row>
    <row r="1846" spans="1:10" ht="35.450000000000003" customHeight="1">
      <c r="A1846" s="11" t="s">
        <v>5582</v>
      </c>
      <c r="B1846" s="11" t="s">
        <v>5583</v>
      </c>
      <c r="C1846" s="11" t="s">
        <v>3617</v>
      </c>
      <c r="D1846" s="11" t="str">
        <f t="shared" si="28"/>
        <v>16-6216 TC Basil</v>
      </c>
      <c r="E1846" s="11" t="s">
        <v>632</v>
      </c>
      <c r="F1846" s="11">
        <v>135</v>
      </c>
      <c r="G1846" s="11">
        <v>159</v>
      </c>
      <c r="H1846" s="2426">
        <v>132</v>
      </c>
      <c r="I1846" s="3722"/>
      <c r="J1846" s="7107" t="s">
        <v>12345</v>
      </c>
    </row>
    <row r="1847" spans="1:10" ht="35.450000000000003" customHeight="1">
      <c r="A1847" s="11" t="s">
        <v>5586</v>
      </c>
      <c r="B1847" s="11" t="s">
        <v>5587</v>
      </c>
      <c r="C1847" s="11" t="s">
        <v>3618</v>
      </c>
      <c r="D1847" s="11" t="str">
        <f t="shared" si="28"/>
        <v>16-6318 TC Mineral Green</v>
      </c>
      <c r="E1847" s="11" t="s">
        <v>632</v>
      </c>
      <c r="F1847" s="11">
        <v>122</v>
      </c>
      <c r="G1847" s="11">
        <v>155</v>
      </c>
      <c r="H1847" s="2426">
        <v>120</v>
      </c>
      <c r="I1847" s="3827"/>
      <c r="J1847" s="7108" t="s">
        <v>12346</v>
      </c>
    </row>
    <row r="1848" spans="1:10" ht="35.450000000000003" customHeight="1">
      <c r="A1848" s="11" t="s">
        <v>5166</v>
      </c>
      <c r="B1848" s="11" t="s">
        <v>5167</v>
      </c>
      <c r="C1848" s="11" t="s">
        <v>3619</v>
      </c>
      <c r="D1848" s="11" t="str">
        <f t="shared" si="28"/>
        <v>16-0224 TC Green Eyes</v>
      </c>
      <c r="E1848" s="11" t="s">
        <v>632</v>
      </c>
      <c r="F1848" s="11">
        <v>125</v>
      </c>
      <c r="G1848" s="11">
        <v>149</v>
      </c>
      <c r="H1848" s="2426">
        <v>109</v>
      </c>
      <c r="I1848" s="3808"/>
      <c r="J1848" s="7109" t="s">
        <v>12347</v>
      </c>
    </row>
    <row r="1849" spans="1:10" ht="35.450000000000003" customHeight="1">
      <c r="A1849" s="11" t="s">
        <v>5602</v>
      </c>
      <c r="B1849" s="11" t="s">
        <v>5603</v>
      </c>
      <c r="C1849" s="11" t="s">
        <v>3620</v>
      </c>
      <c r="D1849" s="11" t="str">
        <f t="shared" si="28"/>
        <v>17-0119 TC Turf Green</v>
      </c>
      <c r="E1849" s="11" t="s">
        <v>632</v>
      </c>
      <c r="F1849" s="11">
        <v>111</v>
      </c>
      <c r="G1849" s="11">
        <v>140</v>
      </c>
      <c r="H1849" s="2426">
        <v>105</v>
      </c>
      <c r="I1849" s="3917"/>
      <c r="J1849" s="7110" t="s">
        <v>12348</v>
      </c>
    </row>
    <row r="1850" spans="1:10" ht="35.450000000000003" customHeight="1">
      <c r="A1850" s="11" t="s">
        <v>5618</v>
      </c>
      <c r="B1850" s="11" t="s">
        <v>5619</v>
      </c>
      <c r="C1850" s="11" t="s">
        <v>3621</v>
      </c>
      <c r="D1850" s="11" t="str">
        <f t="shared" si="28"/>
        <v>17-0220 TC Watercress</v>
      </c>
      <c r="E1850" s="11" t="s">
        <v>632</v>
      </c>
      <c r="F1850" s="11">
        <v>116</v>
      </c>
      <c r="G1850" s="11">
        <v>140</v>
      </c>
      <c r="H1850" s="2426">
        <v>105</v>
      </c>
      <c r="I1850" s="3878"/>
      <c r="J1850" s="7111" t="s">
        <v>12349</v>
      </c>
    </row>
    <row r="1851" spans="1:10" ht="35.450000000000003" customHeight="1">
      <c r="A1851" s="11" t="s">
        <v>5615</v>
      </c>
      <c r="B1851" s="11" t="s">
        <v>9089</v>
      </c>
      <c r="C1851" s="11" t="s">
        <v>3622</v>
      </c>
      <c r="D1851" s="11" t="str">
        <f t="shared" si="28"/>
        <v>17-0215 TC Aspen Green</v>
      </c>
      <c r="E1851" s="11" t="s">
        <v>632</v>
      </c>
      <c r="F1851" s="11">
        <v>126</v>
      </c>
      <c r="G1851" s="11">
        <v>155</v>
      </c>
      <c r="H1851" s="2426">
        <v>118</v>
      </c>
      <c r="I1851" s="3800"/>
      <c r="J1851" s="7112" t="s">
        <v>12350</v>
      </c>
    </row>
    <row r="1852" spans="1:10" ht="35.450000000000003" customHeight="1">
      <c r="A1852" s="11" t="s">
        <v>6017</v>
      </c>
      <c r="B1852" s="11" t="s">
        <v>6018</v>
      </c>
      <c r="C1852" s="11" t="s">
        <v>3623</v>
      </c>
      <c r="D1852" s="11" t="str">
        <f t="shared" si="28"/>
        <v>17-6323 TC Hedge Green</v>
      </c>
      <c r="E1852" s="11" t="s">
        <v>632</v>
      </c>
      <c r="F1852" s="11">
        <v>118</v>
      </c>
      <c r="G1852" s="11">
        <v>138</v>
      </c>
      <c r="H1852" s="2426">
        <v>117</v>
      </c>
      <c r="I1852" s="3863"/>
      <c r="J1852" s="7113" t="s">
        <v>12351</v>
      </c>
    </row>
    <row r="1853" spans="1:10" ht="35.450000000000003" customHeight="1">
      <c r="A1853" s="11" t="s">
        <v>5613</v>
      </c>
      <c r="B1853" s="11" t="s">
        <v>9073</v>
      </c>
      <c r="C1853" s="11" t="s">
        <v>3624</v>
      </c>
      <c r="D1853" s="11" t="str">
        <f t="shared" si="28"/>
        <v>17-0210 TC Loden Frost</v>
      </c>
      <c r="E1853" s="11" t="s">
        <v>632</v>
      </c>
      <c r="F1853" s="11">
        <v>120</v>
      </c>
      <c r="G1853" s="11">
        <v>143</v>
      </c>
      <c r="H1853" s="2426">
        <v>116</v>
      </c>
      <c r="I1853" s="3842"/>
      <c r="J1853" s="7114" t="s">
        <v>12352</v>
      </c>
    </row>
    <row r="1854" spans="1:10" ht="35.450000000000003" customHeight="1">
      <c r="A1854" s="11" t="s">
        <v>5575</v>
      </c>
      <c r="B1854" s="11" t="s">
        <v>5577</v>
      </c>
      <c r="C1854" s="11" t="s">
        <v>3625</v>
      </c>
      <c r="D1854" s="11" t="str">
        <f t="shared" si="28"/>
        <v>16-6116 TC Shale Green</v>
      </c>
      <c r="E1854" s="11" t="s">
        <v>632</v>
      </c>
      <c r="F1854" s="11">
        <v>115</v>
      </c>
      <c r="G1854" s="11">
        <v>144</v>
      </c>
      <c r="H1854" s="2426">
        <v>114</v>
      </c>
      <c r="I1854" s="3887"/>
      <c r="J1854" s="7115" t="s">
        <v>12353</v>
      </c>
    </row>
    <row r="1855" spans="1:10" ht="35.450000000000003" customHeight="1">
      <c r="A1855" s="11" t="s">
        <v>6015</v>
      </c>
      <c r="B1855" s="11" t="s">
        <v>6016</v>
      </c>
      <c r="C1855" s="11" t="s">
        <v>3626</v>
      </c>
      <c r="D1855" s="11" t="str">
        <f t="shared" si="28"/>
        <v>17-6319 TC Kashmir</v>
      </c>
      <c r="E1855" s="11" t="s">
        <v>632</v>
      </c>
      <c r="F1855" s="11">
        <v>111</v>
      </c>
      <c r="G1855" s="11">
        <v>141</v>
      </c>
      <c r="H1855" s="2426">
        <v>106</v>
      </c>
      <c r="I1855" s="3916"/>
      <c r="J1855" s="7116" t="s">
        <v>12354</v>
      </c>
    </row>
    <row r="1856" spans="1:10" ht="35.450000000000003" customHeight="1">
      <c r="A1856" s="11" t="s">
        <v>5604</v>
      </c>
      <c r="B1856" s="11" t="s">
        <v>5605</v>
      </c>
      <c r="C1856" s="11" t="s">
        <v>3627</v>
      </c>
      <c r="D1856" s="11" t="str">
        <f t="shared" si="28"/>
        <v>17-0123 TC Stone Green</v>
      </c>
      <c r="E1856" s="11" t="s">
        <v>632</v>
      </c>
      <c r="F1856" s="11">
        <v>101</v>
      </c>
      <c r="G1856" s="11">
        <v>142</v>
      </c>
      <c r="H1856" s="2426">
        <v>103</v>
      </c>
      <c r="I1856" s="3998"/>
      <c r="J1856" s="7117" t="s">
        <v>12355</v>
      </c>
    </row>
    <row r="1857" spans="1:10" ht="35.450000000000003" customHeight="1">
      <c r="A1857" s="11" t="s">
        <v>6024</v>
      </c>
      <c r="B1857" s="11" t="s">
        <v>9078</v>
      </c>
      <c r="C1857" s="11" t="s">
        <v>3628</v>
      </c>
      <c r="D1857" s="11" t="str">
        <f t="shared" si="28"/>
        <v>18-0110 TC English Ivy</v>
      </c>
      <c r="E1857" s="11" t="s">
        <v>632</v>
      </c>
      <c r="F1857" s="11">
        <v>97</v>
      </c>
      <c r="G1857" s="11">
        <v>132</v>
      </c>
      <c r="H1857" s="2426">
        <v>91</v>
      </c>
      <c r="I1857" s="4033"/>
      <c r="J1857" s="7118" t="s">
        <v>12356</v>
      </c>
    </row>
    <row r="1858" spans="1:10" ht="35.450000000000003" customHeight="1">
      <c r="A1858" s="11" t="s">
        <v>6011</v>
      </c>
      <c r="B1858" s="11" t="s">
        <v>9080</v>
      </c>
      <c r="C1858" s="11" t="s">
        <v>3629</v>
      </c>
      <c r="D1858" s="11" t="str">
        <f t="shared" ref="D1858:D1921" si="29">A1858 &amp; " " &amp; B1858</f>
        <v>17-6219 TC Deep Grass Green</v>
      </c>
      <c r="E1858" s="11" t="s">
        <v>632</v>
      </c>
      <c r="F1858" s="11">
        <v>85</v>
      </c>
      <c r="G1858" s="11">
        <v>131</v>
      </c>
      <c r="H1858" s="2426">
        <v>103</v>
      </c>
      <c r="I1858" s="4123"/>
      <c r="J1858" s="7119" t="s">
        <v>10575</v>
      </c>
    </row>
    <row r="1859" spans="1:10" ht="35.450000000000003" customHeight="1">
      <c r="A1859" s="11" t="s">
        <v>5622</v>
      </c>
      <c r="B1859" s="11" t="s">
        <v>5623</v>
      </c>
      <c r="C1859" s="11" t="s">
        <v>3630</v>
      </c>
      <c r="D1859" s="11" t="str">
        <f t="shared" si="29"/>
        <v>17-0235 TC Piquant Green</v>
      </c>
      <c r="E1859" s="11" t="s">
        <v>632</v>
      </c>
      <c r="F1859" s="11">
        <v>118</v>
      </c>
      <c r="G1859" s="11">
        <v>147</v>
      </c>
      <c r="H1859" s="2426">
        <v>88</v>
      </c>
      <c r="I1859" s="3862"/>
      <c r="J1859" s="7120" t="s">
        <v>12357</v>
      </c>
    </row>
    <row r="1860" spans="1:10" ht="35.450000000000003" customHeight="1">
      <c r="A1860" s="11" t="s">
        <v>5620</v>
      </c>
      <c r="B1860" s="11" t="s">
        <v>5621</v>
      </c>
      <c r="C1860" s="11" t="s">
        <v>3631</v>
      </c>
      <c r="D1860" s="11" t="str">
        <f t="shared" si="29"/>
        <v>17-0230 TC Forest Green</v>
      </c>
      <c r="E1860" s="11" t="s">
        <v>632</v>
      </c>
      <c r="F1860" s="11">
        <v>107</v>
      </c>
      <c r="G1860" s="11">
        <v>141</v>
      </c>
      <c r="H1860" s="2426">
        <v>83</v>
      </c>
      <c r="I1860" s="3949"/>
      <c r="J1860" s="7121" t="s">
        <v>12358</v>
      </c>
    </row>
    <row r="1861" spans="1:10" ht="35.450000000000003" customHeight="1">
      <c r="A1861" s="11" t="s">
        <v>5606</v>
      </c>
      <c r="B1861" s="11" t="s">
        <v>5608</v>
      </c>
      <c r="C1861" s="11" t="s">
        <v>3632</v>
      </c>
      <c r="D1861" s="11" t="str">
        <f t="shared" si="29"/>
        <v>17-0133 TC Fluorite Green</v>
      </c>
      <c r="E1861" s="11" t="s">
        <v>632</v>
      </c>
      <c r="F1861" s="11">
        <v>105</v>
      </c>
      <c r="G1861" s="11">
        <v>145</v>
      </c>
      <c r="H1861" s="2426">
        <v>88</v>
      </c>
      <c r="I1861" s="3965"/>
      <c r="J1861" s="7122" t="s">
        <v>12359</v>
      </c>
    </row>
    <row r="1862" spans="1:10" ht="35.450000000000003" customHeight="1">
      <c r="A1862" s="11" t="s">
        <v>6033</v>
      </c>
      <c r="B1862" s="11" t="s">
        <v>6034</v>
      </c>
      <c r="C1862" s="11" t="s">
        <v>3633</v>
      </c>
      <c r="D1862" s="11" t="str">
        <f t="shared" si="29"/>
        <v>18-0130 TC Cactus</v>
      </c>
      <c r="E1862" s="11" t="s">
        <v>632</v>
      </c>
      <c r="F1862" s="11">
        <v>83</v>
      </c>
      <c r="G1862" s="11">
        <v>113</v>
      </c>
      <c r="H1862" s="2426">
        <v>61</v>
      </c>
      <c r="I1862" s="4140"/>
      <c r="J1862" s="7123" t="s">
        <v>12360</v>
      </c>
    </row>
    <row r="1863" spans="1:10" ht="35.450000000000003" customHeight="1">
      <c r="A1863" s="11" t="s">
        <v>6547</v>
      </c>
      <c r="B1863" s="11" t="s">
        <v>6548</v>
      </c>
      <c r="C1863" s="11" t="s">
        <v>3634</v>
      </c>
      <c r="D1863" s="11" t="str">
        <f t="shared" si="29"/>
        <v>19-0230 TC Garden Green</v>
      </c>
      <c r="E1863" s="11" t="s">
        <v>632</v>
      </c>
      <c r="F1863" s="11">
        <v>73</v>
      </c>
      <c r="G1863" s="11">
        <v>94</v>
      </c>
      <c r="H1863" s="2426">
        <v>53</v>
      </c>
      <c r="I1863" s="4205"/>
      <c r="J1863" s="7124" t="s">
        <v>12361</v>
      </c>
    </row>
    <row r="1864" spans="1:10" ht="35.450000000000003" customHeight="1">
      <c r="A1864" s="11" t="s">
        <v>6031</v>
      </c>
      <c r="B1864" s="11" t="s">
        <v>6032</v>
      </c>
      <c r="C1864" s="11" t="s">
        <v>3635</v>
      </c>
      <c r="D1864" s="11" t="str">
        <f t="shared" si="29"/>
        <v>18-0125 TC Artichoke Green</v>
      </c>
      <c r="E1864" s="11" t="s">
        <v>632</v>
      </c>
      <c r="F1864" s="11">
        <v>75</v>
      </c>
      <c r="G1864" s="11">
        <v>109</v>
      </c>
      <c r="H1864" s="2426">
        <v>65</v>
      </c>
      <c r="I1864" s="4192"/>
      <c r="J1864" s="7125" t="s">
        <v>12362</v>
      </c>
    </row>
    <row r="1865" spans="1:10" ht="35.450000000000003" customHeight="1">
      <c r="A1865" s="11" t="s">
        <v>6028</v>
      </c>
      <c r="B1865" s="11" t="s">
        <v>6029</v>
      </c>
      <c r="C1865" s="11" t="s">
        <v>3636</v>
      </c>
      <c r="D1865" s="11" t="str">
        <f t="shared" si="29"/>
        <v>18-0119 TC Willow Bough</v>
      </c>
      <c r="E1865" s="11" t="s">
        <v>632</v>
      </c>
      <c r="F1865" s="11">
        <v>89</v>
      </c>
      <c r="G1865" s="11">
        <v>117</v>
      </c>
      <c r="H1865" s="2426">
        <v>77</v>
      </c>
      <c r="I1865" s="4095"/>
      <c r="J1865" s="7126" t="s">
        <v>12363</v>
      </c>
    </row>
    <row r="1866" spans="1:10" ht="35.450000000000003" customHeight="1">
      <c r="A1866" s="11" t="s">
        <v>6030</v>
      </c>
      <c r="B1866" s="11" t="s">
        <v>670</v>
      </c>
      <c r="C1866" s="11" t="s">
        <v>3637</v>
      </c>
      <c r="D1866" s="11" t="str">
        <f t="shared" si="29"/>
        <v>18-0121 TC Elm Green</v>
      </c>
      <c r="E1866" s="11" t="s">
        <v>632</v>
      </c>
      <c r="F1866" s="11">
        <v>84</v>
      </c>
      <c r="G1866" s="11">
        <v>112</v>
      </c>
      <c r="H1866" s="2426">
        <v>83</v>
      </c>
      <c r="I1866" s="4131"/>
      <c r="J1866" s="7127" t="s">
        <v>12364</v>
      </c>
    </row>
    <row r="1867" spans="1:10" ht="35.450000000000003" customHeight="1">
      <c r="A1867" s="11" t="s">
        <v>6013</v>
      </c>
      <c r="B1867" s="11" t="s">
        <v>6014</v>
      </c>
      <c r="C1867" s="11" t="s">
        <v>3638</v>
      </c>
      <c r="D1867" s="11" t="str">
        <f t="shared" si="29"/>
        <v>17-6229 TC Medium Green</v>
      </c>
      <c r="E1867" s="11" t="s">
        <v>632</v>
      </c>
      <c r="F1867" s="11">
        <v>60</v>
      </c>
      <c r="G1867" s="11">
        <v>130</v>
      </c>
      <c r="H1867" s="2426">
        <v>78</v>
      </c>
      <c r="I1867" s="4280"/>
      <c r="J1867" s="7128" t="s">
        <v>12365</v>
      </c>
    </row>
    <row r="1868" spans="1:10" ht="35.450000000000003" customHeight="1">
      <c r="A1868" s="11" t="s">
        <v>6544</v>
      </c>
      <c r="B1868" s="11" t="s">
        <v>6545</v>
      </c>
      <c r="C1868" s="11" t="s">
        <v>3639</v>
      </c>
      <c r="D1868" s="11" t="str">
        <f t="shared" si="29"/>
        <v>18-6330 TC Juniper</v>
      </c>
      <c r="E1868" s="11" t="s">
        <v>632</v>
      </c>
      <c r="F1868" s="11">
        <v>61</v>
      </c>
      <c r="G1868" s="11">
        <v>114</v>
      </c>
      <c r="H1868" s="2426">
        <v>69</v>
      </c>
      <c r="I1868" s="4275"/>
      <c r="J1868" s="7129" t="s">
        <v>12366</v>
      </c>
    </row>
    <row r="1869" spans="1:10" ht="35.450000000000003" customHeight="1">
      <c r="A1869" s="11" t="s">
        <v>6542</v>
      </c>
      <c r="B1869" s="11" t="s">
        <v>6543</v>
      </c>
      <c r="C1869" s="11" t="s">
        <v>3640</v>
      </c>
      <c r="D1869" s="11" t="str">
        <f t="shared" si="29"/>
        <v>18-6320 TC Fairway</v>
      </c>
      <c r="E1869" s="11" t="s">
        <v>632</v>
      </c>
      <c r="F1869" s="11">
        <v>71</v>
      </c>
      <c r="G1869" s="11">
        <v>112</v>
      </c>
      <c r="H1869" s="2426">
        <v>80</v>
      </c>
      <c r="I1869" s="4220"/>
      <c r="J1869" s="7130" t="s">
        <v>12367</v>
      </c>
    </row>
    <row r="1870" spans="1:10" ht="35.450000000000003" customHeight="1">
      <c r="A1870" s="11" t="s">
        <v>6026</v>
      </c>
      <c r="B1870" s="11" t="s">
        <v>6027</v>
      </c>
      <c r="C1870" s="11" t="s">
        <v>3641</v>
      </c>
      <c r="D1870" s="11" t="str">
        <f t="shared" si="29"/>
        <v>18-0117 TC Vineyard Green</v>
      </c>
      <c r="E1870" s="11" t="s">
        <v>632</v>
      </c>
      <c r="F1870" s="11">
        <v>95</v>
      </c>
      <c r="G1870" s="11">
        <v>115</v>
      </c>
      <c r="H1870" s="2426">
        <v>85</v>
      </c>
      <c r="I1870" s="4049"/>
      <c r="J1870" s="7131" t="s">
        <v>12368</v>
      </c>
    </row>
    <row r="1871" spans="1:10" ht="35.450000000000003" customHeight="1">
      <c r="A1871" s="11" t="s">
        <v>6022</v>
      </c>
      <c r="B1871" s="11" t="s">
        <v>6023</v>
      </c>
      <c r="C1871" s="11" t="s">
        <v>3642</v>
      </c>
      <c r="D1871" s="11" t="str">
        <f t="shared" si="29"/>
        <v>18-0108 TC Dill</v>
      </c>
      <c r="E1871" s="11" t="s">
        <v>632</v>
      </c>
      <c r="F1871" s="11">
        <v>100</v>
      </c>
      <c r="G1871" s="11">
        <v>119</v>
      </c>
      <c r="H1871" s="2426">
        <v>85</v>
      </c>
      <c r="I1871" s="4010"/>
      <c r="J1871" s="7132" t="s">
        <v>12369</v>
      </c>
    </row>
    <row r="1872" spans="1:10" ht="35.450000000000003" customHeight="1">
      <c r="A1872" s="11" t="s">
        <v>6964</v>
      </c>
      <c r="B1872" s="11" t="s">
        <v>6965</v>
      </c>
      <c r="C1872" s="11" t="s">
        <v>3643</v>
      </c>
      <c r="D1872" s="11" t="str">
        <f t="shared" si="29"/>
        <v>19-6311 TC Greener Pastures</v>
      </c>
      <c r="E1872" s="11" t="s">
        <v>632</v>
      </c>
      <c r="F1872" s="11">
        <v>55</v>
      </c>
      <c r="G1872" s="11">
        <v>80</v>
      </c>
      <c r="H1872" s="2426">
        <v>61</v>
      </c>
      <c r="I1872" s="4314"/>
      <c r="J1872" s="7133" t="s">
        <v>12370</v>
      </c>
    </row>
    <row r="1873" spans="1:10" ht="35.450000000000003" customHeight="1">
      <c r="A1873" s="11" t="s">
        <v>6057</v>
      </c>
      <c r="B1873" s="11" t="s">
        <v>6058</v>
      </c>
      <c r="C1873" s="11" t="s">
        <v>3644</v>
      </c>
      <c r="D1873" s="11" t="str">
        <f t="shared" si="29"/>
        <v>18-0420 TC Four Leaf Clover</v>
      </c>
      <c r="E1873" s="11" t="s">
        <v>632</v>
      </c>
      <c r="F1873" s="11">
        <v>97</v>
      </c>
      <c r="G1873" s="11">
        <v>102</v>
      </c>
      <c r="H1873" s="2426">
        <v>82</v>
      </c>
      <c r="I1873" s="4035"/>
      <c r="J1873" s="7134" t="s">
        <v>12371</v>
      </c>
    </row>
    <row r="1874" spans="1:10" ht="35.450000000000003" customHeight="1">
      <c r="A1874" s="11" t="s">
        <v>6045</v>
      </c>
      <c r="B1874" s="11" t="s">
        <v>9098</v>
      </c>
      <c r="C1874" s="11" t="s">
        <v>3645</v>
      </c>
      <c r="D1874" s="11" t="str">
        <f t="shared" si="29"/>
        <v>18-0317 TC Bronze Green</v>
      </c>
      <c r="E1874" s="11" t="s">
        <v>632</v>
      </c>
      <c r="F1874" s="11">
        <v>82</v>
      </c>
      <c r="G1874" s="11">
        <v>95</v>
      </c>
      <c r="H1874" s="2426">
        <v>72</v>
      </c>
      <c r="I1874" s="4148"/>
      <c r="J1874" s="7135" t="s">
        <v>12372</v>
      </c>
    </row>
    <row r="1875" spans="1:10" ht="35.450000000000003" customHeight="1">
      <c r="A1875" s="11" t="s">
        <v>6558</v>
      </c>
      <c r="B1875" s="11" t="s">
        <v>6559</v>
      </c>
      <c r="C1875" s="11" t="s">
        <v>3646</v>
      </c>
      <c r="D1875" s="11" t="str">
        <f t="shared" si="29"/>
        <v>19-0323 TC Chive</v>
      </c>
      <c r="E1875" s="11" t="s">
        <v>632</v>
      </c>
      <c r="F1875" s="11">
        <v>74</v>
      </c>
      <c r="G1875" s="11">
        <v>83</v>
      </c>
      <c r="H1875" s="2426">
        <v>53</v>
      </c>
      <c r="I1875" s="4199"/>
      <c r="J1875" s="7136" t="s">
        <v>12373</v>
      </c>
    </row>
    <row r="1876" spans="1:10" ht="35.450000000000003" customHeight="1">
      <c r="A1876" s="11" t="s">
        <v>6048</v>
      </c>
      <c r="B1876" s="11" t="s">
        <v>6049</v>
      </c>
      <c r="C1876" s="11" t="s">
        <v>3647</v>
      </c>
      <c r="D1876" s="11" t="str">
        <f t="shared" si="29"/>
        <v>18-0322 TC Cypress</v>
      </c>
      <c r="E1876" s="11" t="s">
        <v>632</v>
      </c>
      <c r="F1876" s="11">
        <v>84</v>
      </c>
      <c r="G1876" s="11">
        <v>90</v>
      </c>
      <c r="H1876" s="2426">
        <v>62</v>
      </c>
      <c r="I1876" s="4133"/>
      <c r="J1876" s="7137" t="s">
        <v>12374</v>
      </c>
    </row>
    <row r="1877" spans="1:10" ht="35.450000000000003" customHeight="1">
      <c r="A1877" s="11" t="s">
        <v>6556</v>
      </c>
      <c r="B1877" s="11" t="s">
        <v>6557</v>
      </c>
      <c r="C1877" s="11" t="s">
        <v>3648</v>
      </c>
      <c r="D1877" s="11" t="str">
        <f t="shared" si="29"/>
        <v>19-0315 TC Black Forest</v>
      </c>
      <c r="E1877" s="11" t="s">
        <v>632</v>
      </c>
      <c r="F1877" s="11">
        <v>65</v>
      </c>
      <c r="G1877" s="11">
        <v>79</v>
      </c>
      <c r="H1877" s="2426">
        <v>60</v>
      </c>
      <c r="I1877" s="4255"/>
      <c r="J1877" s="7138" t="s">
        <v>12375</v>
      </c>
    </row>
    <row r="1878" spans="1:10" ht="35.450000000000003" customHeight="1">
      <c r="A1878" s="11" t="s">
        <v>6568</v>
      </c>
      <c r="B1878" s="11" t="s">
        <v>6569</v>
      </c>
      <c r="C1878" s="11" t="s">
        <v>3649</v>
      </c>
      <c r="D1878" s="11" t="str">
        <f t="shared" si="29"/>
        <v>19-0419 TC Rifle Green</v>
      </c>
      <c r="E1878" s="11" t="s">
        <v>632</v>
      </c>
      <c r="F1878" s="11">
        <v>65</v>
      </c>
      <c r="G1878" s="11">
        <v>72</v>
      </c>
      <c r="H1878" s="2426">
        <v>50</v>
      </c>
      <c r="I1878" s="4256"/>
      <c r="J1878" s="7139" t="s">
        <v>12376</v>
      </c>
    </row>
    <row r="1879" spans="1:10" ht="35.450000000000003" customHeight="1">
      <c r="A1879" s="11" t="s">
        <v>6564</v>
      </c>
      <c r="B1879" s="11" t="s">
        <v>6565</v>
      </c>
      <c r="C1879" s="11" t="s">
        <v>3650</v>
      </c>
      <c r="D1879" s="11" t="str">
        <f t="shared" si="29"/>
        <v>19-0415 TC Duffel Bag</v>
      </c>
      <c r="E1879" s="11" t="s">
        <v>632</v>
      </c>
      <c r="F1879" s="11">
        <v>57</v>
      </c>
      <c r="G1879" s="11">
        <v>64</v>
      </c>
      <c r="H1879" s="2426">
        <v>52</v>
      </c>
      <c r="I1879" s="4301"/>
      <c r="J1879" s="7140" t="s">
        <v>12377</v>
      </c>
    </row>
    <row r="1880" spans="1:10" ht="35.450000000000003" customHeight="1">
      <c r="A1880" s="11" t="s">
        <v>3975</v>
      </c>
      <c r="B1880" s="11" t="s">
        <v>3977</v>
      </c>
      <c r="C1880" s="11" t="s">
        <v>3651</v>
      </c>
      <c r="D1880" s="11" t="str">
        <f t="shared" si="29"/>
        <v>12-0109 TC Ambrosia</v>
      </c>
      <c r="E1880" s="11" t="s">
        <v>632</v>
      </c>
      <c r="F1880" s="11">
        <v>210</v>
      </c>
      <c r="G1880" s="11">
        <v>231</v>
      </c>
      <c r="H1880" s="2426">
        <v>202</v>
      </c>
      <c r="I1880" s="2981"/>
      <c r="J1880" s="7141" t="s">
        <v>12378</v>
      </c>
    </row>
    <row r="1881" spans="1:10" ht="35.450000000000003" customHeight="1">
      <c r="A1881" s="11" t="s">
        <v>4487</v>
      </c>
      <c r="B1881" s="11" t="s">
        <v>4488</v>
      </c>
      <c r="C1881" s="11" t="s">
        <v>3652</v>
      </c>
      <c r="D1881" s="11" t="str">
        <f t="shared" si="29"/>
        <v>13-6007 TC Spray</v>
      </c>
      <c r="E1881" s="11" t="s">
        <v>632</v>
      </c>
      <c r="F1881" s="11">
        <v>190</v>
      </c>
      <c r="G1881" s="11">
        <v>211</v>
      </c>
      <c r="H1881" s="2426">
        <v>187</v>
      </c>
      <c r="I1881" s="3198"/>
      <c r="J1881" s="7142" t="s">
        <v>12379</v>
      </c>
    </row>
    <row r="1882" spans="1:10" ht="35.450000000000003" customHeight="1">
      <c r="A1882" s="11" t="s">
        <v>4232</v>
      </c>
      <c r="B1882" s="11" t="s">
        <v>4233</v>
      </c>
      <c r="C1882" s="11" t="s">
        <v>3653</v>
      </c>
      <c r="D1882" s="11" t="str">
        <f t="shared" si="29"/>
        <v>13-0116 TC Pastel Green</v>
      </c>
      <c r="E1882" s="11" t="s">
        <v>632</v>
      </c>
      <c r="F1882" s="11">
        <v>180</v>
      </c>
      <c r="G1882" s="11">
        <v>211</v>
      </c>
      <c r="H1882" s="2426">
        <v>178</v>
      </c>
      <c r="I1882" s="3312"/>
      <c r="J1882" s="7143" t="s">
        <v>12380</v>
      </c>
    </row>
    <row r="1883" spans="1:10" ht="35.450000000000003" customHeight="1">
      <c r="A1883" s="11" t="s">
        <v>5116</v>
      </c>
      <c r="B1883" s="11" t="s">
        <v>5117</v>
      </c>
      <c r="C1883" s="11" t="s">
        <v>3654</v>
      </c>
      <c r="D1883" s="11" t="str">
        <f t="shared" si="29"/>
        <v>15-6114 TC Hemlock</v>
      </c>
      <c r="E1883" s="11" t="s">
        <v>632</v>
      </c>
      <c r="F1883" s="11">
        <v>151</v>
      </c>
      <c r="G1883" s="11">
        <v>193</v>
      </c>
      <c r="H1883" s="2426">
        <v>161</v>
      </c>
      <c r="I1883" s="3591"/>
      <c r="J1883" s="7144" t="s">
        <v>12381</v>
      </c>
    </row>
    <row r="1884" spans="1:10" ht="35.450000000000003" customHeight="1">
      <c r="A1884" s="11" t="s">
        <v>4811</v>
      </c>
      <c r="B1884" s="11" t="s">
        <v>4812</v>
      </c>
      <c r="C1884" s="11" t="s">
        <v>3655</v>
      </c>
      <c r="D1884" s="11" t="str">
        <f t="shared" si="29"/>
        <v>14-6316 TC Sprucestone</v>
      </c>
      <c r="E1884" s="11" t="s">
        <v>632</v>
      </c>
      <c r="F1884" s="11">
        <v>159</v>
      </c>
      <c r="G1884" s="11">
        <v>192</v>
      </c>
      <c r="H1884" s="2426">
        <v>156</v>
      </c>
      <c r="I1884" s="3515"/>
      <c r="J1884" s="7145" t="s">
        <v>12382</v>
      </c>
    </row>
    <row r="1885" spans="1:10" ht="35.450000000000003" customHeight="1">
      <c r="A1885" s="11" t="s">
        <v>4813</v>
      </c>
      <c r="B1885" s="11" t="s">
        <v>4814</v>
      </c>
      <c r="C1885" s="11" t="s">
        <v>3656</v>
      </c>
      <c r="D1885" s="11" t="str">
        <f t="shared" si="29"/>
        <v>14-6319 TC Meadow</v>
      </c>
      <c r="E1885" s="11" t="s">
        <v>632</v>
      </c>
      <c r="F1885" s="11">
        <v>139</v>
      </c>
      <c r="G1885" s="11">
        <v>186</v>
      </c>
      <c r="H1885" s="2426">
        <v>148</v>
      </c>
      <c r="I1885" s="3688"/>
      <c r="J1885" s="7146" t="s">
        <v>12383</v>
      </c>
    </row>
    <row r="1886" spans="1:10" ht="35.450000000000003" customHeight="1">
      <c r="A1886" s="11" t="s">
        <v>5588</v>
      </c>
      <c r="B1886" s="11" t="s">
        <v>5589</v>
      </c>
      <c r="C1886" s="11" t="s">
        <v>3657</v>
      </c>
      <c r="D1886" s="11" t="str">
        <f t="shared" si="29"/>
        <v>16-6324 TC Jadesheen</v>
      </c>
      <c r="E1886" s="11" t="s">
        <v>632</v>
      </c>
      <c r="F1886" s="11">
        <v>119</v>
      </c>
      <c r="G1886" s="11">
        <v>162</v>
      </c>
      <c r="H1886" s="2426">
        <v>118</v>
      </c>
      <c r="I1886" s="3848"/>
      <c r="J1886" s="7147" t="s">
        <v>12384</v>
      </c>
    </row>
    <row r="1887" spans="1:10" ht="35.450000000000003" customHeight="1">
      <c r="A1887" s="11" t="s">
        <v>4234</v>
      </c>
      <c r="B1887" s="11" t="s">
        <v>4236</v>
      </c>
      <c r="C1887" s="11" t="s">
        <v>3658</v>
      </c>
      <c r="D1887" s="11" t="str">
        <f t="shared" si="29"/>
        <v>13-0117 TC Green Ash</v>
      </c>
      <c r="E1887" s="11" t="s">
        <v>632</v>
      </c>
      <c r="F1887" s="11">
        <v>160</v>
      </c>
      <c r="G1887" s="11">
        <v>218</v>
      </c>
      <c r="H1887" s="2426">
        <v>169</v>
      </c>
      <c r="I1887" s="3503"/>
      <c r="J1887" s="7148" t="s">
        <v>12385</v>
      </c>
    </row>
    <row r="1888" spans="1:10" ht="35.450000000000003" customHeight="1">
      <c r="A1888" s="11" t="s">
        <v>4519</v>
      </c>
      <c r="B1888" s="11" t="s">
        <v>4520</v>
      </c>
      <c r="C1888" s="11" t="s">
        <v>3659</v>
      </c>
      <c r="D1888" s="11" t="str">
        <f t="shared" si="29"/>
        <v>14-0127 TC Greengage</v>
      </c>
      <c r="E1888" s="11" t="s">
        <v>632</v>
      </c>
      <c r="F1888" s="11">
        <v>139</v>
      </c>
      <c r="G1888" s="11">
        <v>194</v>
      </c>
      <c r="H1888" s="2426">
        <v>140</v>
      </c>
      <c r="I1888" s="3687"/>
      <c r="J1888" s="7149" t="s">
        <v>12386</v>
      </c>
    </row>
    <row r="1889" spans="1:10" ht="35.450000000000003" customHeight="1">
      <c r="A1889" s="11" t="s">
        <v>5118</v>
      </c>
      <c r="B1889" s="11" t="s">
        <v>5119</v>
      </c>
      <c r="C1889" s="11" t="s">
        <v>3660</v>
      </c>
      <c r="D1889" s="11" t="str">
        <f t="shared" si="29"/>
        <v>15-6120 TC Ming</v>
      </c>
      <c r="E1889" s="11" t="s">
        <v>632</v>
      </c>
      <c r="F1889" s="11">
        <v>124</v>
      </c>
      <c r="G1889" s="11">
        <v>176</v>
      </c>
      <c r="H1889" s="2426">
        <v>138</v>
      </c>
      <c r="I1889" s="3811"/>
      <c r="J1889" s="7150" t="s">
        <v>12387</v>
      </c>
    </row>
    <row r="1890" spans="1:10" ht="35.450000000000003" customHeight="1">
      <c r="A1890" s="11" t="s">
        <v>4817</v>
      </c>
      <c r="B1890" s="11" t="s">
        <v>9115</v>
      </c>
      <c r="C1890" s="11" t="s">
        <v>3661</v>
      </c>
      <c r="D1890" s="11" t="str">
        <f t="shared" si="29"/>
        <v>14-6327 TC Zephyr Green</v>
      </c>
      <c r="E1890" s="11" t="s">
        <v>632</v>
      </c>
      <c r="F1890" s="11">
        <v>124</v>
      </c>
      <c r="G1890" s="11">
        <v>176</v>
      </c>
      <c r="H1890" s="2426">
        <v>131</v>
      </c>
      <c r="I1890" s="3812"/>
      <c r="J1890" s="7151" t="s">
        <v>12388</v>
      </c>
    </row>
    <row r="1891" spans="1:10" ht="35.450000000000003" customHeight="1">
      <c r="A1891" s="11" t="s">
        <v>4815</v>
      </c>
      <c r="B1891" s="11" t="s">
        <v>4816</v>
      </c>
      <c r="C1891" s="11" t="s">
        <v>3662</v>
      </c>
      <c r="D1891" s="11" t="str">
        <f t="shared" si="29"/>
        <v>14-6324 TC Peapod</v>
      </c>
      <c r="E1891" s="11" t="s">
        <v>632</v>
      </c>
      <c r="F1891" s="11">
        <v>130</v>
      </c>
      <c r="G1891" s="11">
        <v>177</v>
      </c>
      <c r="H1891" s="2426">
        <v>133</v>
      </c>
      <c r="I1891" s="3759"/>
      <c r="J1891" s="7152" t="s">
        <v>12389</v>
      </c>
    </row>
    <row r="1892" spans="1:10" ht="35.450000000000003" customHeight="1">
      <c r="A1892" s="11" t="s">
        <v>5134</v>
      </c>
      <c r="B1892" s="11" t="s">
        <v>5135</v>
      </c>
      <c r="C1892" s="11" t="s">
        <v>3663</v>
      </c>
      <c r="D1892" s="11" t="str">
        <f t="shared" si="29"/>
        <v>15-6322 TC Light Grass Green</v>
      </c>
      <c r="E1892" s="11" t="s">
        <v>632</v>
      </c>
      <c r="F1892" s="11">
        <v>124</v>
      </c>
      <c r="G1892" s="11">
        <v>182</v>
      </c>
      <c r="H1892" s="2426">
        <v>142</v>
      </c>
      <c r="I1892" s="3810"/>
      <c r="J1892" s="7153" t="s">
        <v>12390</v>
      </c>
    </row>
    <row r="1893" spans="1:10" ht="35.450000000000003" customHeight="1">
      <c r="A1893" s="11" t="s">
        <v>4819</v>
      </c>
      <c r="B1893" s="11" t="s">
        <v>9119</v>
      </c>
      <c r="C1893" s="11" t="s">
        <v>3664</v>
      </c>
      <c r="D1893" s="11" t="str">
        <f t="shared" si="29"/>
        <v>14-6329 TC Absinthe Green</v>
      </c>
      <c r="E1893" s="11" t="s">
        <v>632</v>
      </c>
      <c r="F1893" s="11">
        <v>118</v>
      </c>
      <c r="G1893" s="11">
        <v>181</v>
      </c>
      <c r="H1893" s="2426">
        <v>131</v>
      </c>
      <c r="I1893" s="3858"/>
      <c r="J1893" s="7154" t="s">
        <v>12391</v>
      </c>
    </row>
    <row r="1894" spans="1:10" ht="35.450000000000003" customHeight="1">
      <c r="A1894" s="11" t="s">
        <v>4804</v>
      </c>
      <c r="B1894" s="11" t="s">
        <v>4806</v>
      </c>
      <c r="C1894" s="11" t="s">
        <v>3665</v>
      </c>
      <c r="D1894" s="11" t="str">
        <f t="shared" si="29"/>
        <v>14-6017 TC Neptune Green</v>
      </c>
      <c r="E1894" s="11" t="s">
        <v>632</v>
      </c>
      <c r="F1894" s="11">
        <v>127</v>
      </c>
      <c r="G1894" s="11">
        <v>187</v>
      </c>
      <c r="H1894" s="2426">
        <v>158</v>
      </c>
      <c r="I1894" s="3794"/>
      <c r="J1894" s="7155" t="s">
        <v>12392</v>
      </c>
    </row>
    <row r="1895" spans="1:10" ht="35.450000000000003" customHeight="1">
      <c r="A1895" s="11" t="s">
        <v>5559</v>
      </c>
      <c r="B1895" s="11" t="s">
        <v>5560</v>
      </c>
      <c r="C1895" s="11" t="s">
        <v>3666</v>
      </c>
      <c r="D1895" s="11" t="str">
        <f t="shared" si="29"/>
        <v>16-5919 TC Crème de Menthe</v>
      </c>
      <c r="E1895" s="11" t="s">
        <v>632</v>
      </c>
      <c r="F1895" s="11">
        <v>112</v>
      </c>
      <c r="G1895" s="11">
        <v>163</v>
      </c>
      <c r="H1895" s="2426">
        <v>141</v>
      </c>
      <c r="I1895" s="3906"/>
      <c r="J1895" s="7156" t="s">
        <v>12393</v>
      </c>
    </row>
    <row r="1896" spans="1:10" ht="35.450000000000003" customHeight="1">
      <c r="A1896" s="11" t="s">
        <v>5561</v>
      </c>
      <c r="B1896" s="11" t="s">
        <v>5562</v>
      </c>
      <c r="C1896" s="11" t="s">
        <v>3667</v>
      </c>
      <c r="D1896" s="11" t="str">
        <f t="shared" si="29"/>
        <v>16-5924 TC Winter Green</v>
      </c>
      <c r="E1896" s="11" t="s">
        <v>632</v>
      </c>
      <c r="F1896" s="11">
        <v>79</v>
      </c>
      <c r="G1896" s="11">
        <v>158</v>
      </c>
      <c r="H1896" s="2426">
        <v>129</v>
      </c>
      <c r="I1896" s="4163"/>
      <c r="J1896" s="7157" t="s">
        <v>12394</v>
      </c>
    </row>
    <row r="1897" spans="1:10" ht="35.450000000000003" customHeight="1">
      <c r="A1897" s="11" t="s">
        <v>5569</v>
      </c>
      <c r="B1897" s="11" t="s">
        <v>5570</v>
      </c>
      <c r="C1897" s="11" t="s">
        <v>3668</v>
      </c>
      <c r="D1897" s="11" t="str">
        <f t="shared" si="29"/>
        <v>16-5942 TC Blarney</v>
      </c>
      <c r="E1897" s="11" t="s">
        <v>632</v>
      </c>
      <c r="F1897" s="11">
        <v>0</v>
      </c>
      <c r="G1897" s="11">
        <v>167</v>
      </c>
      <c r="H1897" s="2426">
        <v>118</v>
      </c>
      <c r="I1897" s="4453"/>
      <c r="J1897" s="7158" t="s">
        <v>12395</v>
      </c>
    </row>
    <row r="1898" spans="1:10" ht="35.450000000000003" customHeight="1">
      <c r="A1898" s="11" t="s">
        <v>5551</v>
      </c>
      <c r="B1898" s="11" t="s">
        <v>5552</v>
      </c>
      <c r="C1898" s="11" t="s">
        <v>3669</v>
      </c>
      <c r="D1898" s="11" t="str">
        <f t="shared" si="29"/>
        <v>16-5825 TC Gumdrop Green</v>
      </c>
      <c r="E1898" s="11" t="s">
        <v>632</v>
      </c>
      <c r="F1898" s="11">
        <v>46</v>
      </c>
      <c r="G1898" s="11">
        <v>167</v>
      </c>
      <c r="H1898" s="2426">
        <v>133</v>
      </c>
      <c r="I1898" s="4358"/>
      <c r="J1898" s="7159" t="s">
        <v>12396</v>
      </c>
    </row>
    <row r="1899" spans="1:10" ht="35.450000000000003" customHeight="1">
      <c r="A1899" s="11" t="s">
        <v>5564</v>
      </c>
      <c r="B1899" s="11" t="s">
        <v>5565</v>
      </c>
      <c r="C1899" s="11" t="s">
        <v>3670</v>
      </c>
      <c r="D1899" s="11" t="str">
        <f t="shared" si="29"/>
        <v>16-5932 TC Holly Green</v>
      </c>
      <c r="E1899" s="11" t="s">
        <v>632</v>
      </c>
      <c r="F1899" s="11">
        <v>15</v>
      </c>
      <c r="G1899" s="11">
        <v>157</v>
      </c>
      <c r="H1899" s="2426">
        <v>118</v>
      </c>
      <c r="I1899" s="4433"/>
      <c r="J1899" s="7160" t="s">
        <v>12397</v>
      </c>
    </row>
    <row r="1900" spans="1:10" ht="35.450000000000003" customHeight="1">
      <c r="A1900" s="11" t="s">
        <v>5990</v>
      </c>
      <c r="B1900" s="11" t="s">
        <v>5991</v>
      </c>
      <c r="C1900" s="11" t="s">
        <v>3671</v>
      </c>
      <c r="D1900" s="11" t="str">
        <f t="shared" si="29"/>
        <v>17-5735 TC Parakeet</v>
      </c>
      <c r="E1900" s="11" t="s">
        <v>632</v>
      </c>
      <c r="F1900" s="11">
        <v>0</v>
      </c>
      <c r="G1900" s="11">
        <v>140</v>
      </c>
      <c r="H1900" s="2426">
        <v>105</v>
      </c>
      <c r="I1900" s="4470"/>
      <c r="J1900" s="7161" t="s">
        <v>12398</v>
      </c>
    </row>
    <row r="1901" spans="1:10" ht="35.450000000000003" customHeight="1">
      <c r="A1901" s="11" t="s">
        <v>6521</v>
      </c>
      <c r="B1901" s="11" t="s">
        <v>6522</v>
      </c>
      <c r="C1901" s="11" t="s">
        <v>3672</v>
      </c>
      <c r="D1901" s="11" t="str">
        <f t="shared" si="29"/>
        <v>18-5642 TC Golf Green</v>
      </c>
      <c r="E1901" s="11" t="s">
        <v>632</v>
      </c>
      <c r="F1901" s="11">
        <v>0</v>
      </c>
      <c r="G1901" s="11">
        <v>135</v>
      </c>
      <c r="H1901" s="2426">
        <v>99</v>
      </c>
      <c r="I1901" s="4477"/>
      <c r="J1901" s="7162" t="s">
        <v>12399</v>
      </c>
    </row>
    <row r="1902" spans="1:10" ht="35.450000000000003" customHeight="1">
      <c r="A1902" s="11" t="s">
        <v>4821</v>
      </c>
      <c r="B1902" s="11" t="s">
        <v>9128</v>
      </c>
      <c r="C1902" s="11" t="s">
        <v>3673</v>
      </c>
      <c r="D1902" s="11" t="str">
        <f t="shared" si="29"/>
        <v>14-6330 TC Spring Bud</v>
      </c>
      <c r="E1902" s="11" t="s">
        <v>632</v>
      </c>
      <c r="F1902" s="11">
        <v>107</v>
      </c>
      <c r="G1902" s="11">
        <v>205</v>
      </c>
      <c r="H1902" s="2426">
        <v>156</v>
      </c>
      <c r="I1902" s="3947"/>
      <c r="J1902" s="7163" t="s">
        <v>12400</v>
      </c>
    </row>
    <row r="1903" spans="1:10" ht="35.450000000000003" customHeight="1">
      <c r="A1903" s="11" t="s">
        <v>5573</v>
      </c>
      <c r="B1903" s="11" t="s">
        <v>5574</v>
      </c>
      <c r="C1903" s="11" t="s">
        <v>3674</v>
      </c>
      <c r="D1903" s="11" t="str">
        <f t="shared" si="29"/>
        <v>16-6030 TC Katydid</v>
      </c>
      <c r="E1903" s="11" t="s">
        <v>632</v>
      </c>
      <c r="F1903" s="11">
        <v>102</v>
      </c>
      <c r="G1903" s="11">
        <v>188</v>
      </c>
      <c r="H1903" s="2426">
        <v>145</v>
      </c>
      <c r="I1903" s="3989"/>
      <c r="J1903" s="7164" t="s">
        <v>12401</v>
      </c>
    </row>
    <row r="1904" spans="1:10" ht="35.450000000000003" customHeight="1">
      <c r="A1904" s="11" t="s">
        <v>5120</v>
      </c>
      <c r="B1904" s="11" t="s">
        <v>695</v>
      </c>
      <c r="C1904" s="11" t="s">
        <v>3675</v>
      </c>
      <c r="D1904" s="11" t="str">
        <f t="shared" si="29"/>
        <v>15-6123 TC Jade Cream</v>
      </c>
      <c r="E1904" s="11" t="s">
        <v>632</v>
      </c>
      <c r="F1904" s="11">
        <v>96</v>
      </c>
      <c r="G1904" s="11">
        <v>184</v>
      </c>
      <c r="H1904" s="2426">
        <v>146</v>
      </c>
      <c r="I1904" s="4040"/>
      <c r="J1904" s="7165" t="s">
        <v>12402</v>
      </c>
    </row>
    <row r="1905" spans="1:10" ht="35.450000000000003" customHeight="1">
      <c r="A1905" s="11" t="s">
        <v>5563</v>
      </c>
      <c r="B1905" s="11" t="s">
        <v>669</v>
      </c>
      <c r="C1905" s="11" t="s">
        <v>3676</v>
      </c>
      <c r="D1905" s="11" t="str">
        <f t="shared" si="29"/>
        <v>16-5930 TC Ming Green</v>
      </c>
      <c r="E1905" s="11" t="s">
        <v>632</v>
      </c>
      <c r="F1905" s="11">
        <v>58</v>
      </c>
      <c r="G1905" s="11">
        <v>162</v>
      </c>
      <c r="H1905" s="2426">
        <v>120</v>
      </c>
      <c r="I1905" s="4291"/>
      <c r="J1905" s="7166" t="s">
        <v>12403</v>
      </c>
    </row>
    <row r="1906" spans="1:10" ht="35.450000000000003" customHeight="1">
      <c r="A1906" s="11" t="s">
        <v>5578</v>
      </c>
      <c r="B1906" s="11" t="s">
        <v>5579</v>
      </c>
      <c r="C1906" s="11" t="s">
        <v>3677</v>
      </c>
      <c r="D1906" s="11" t="str">
        <f t="shared" si="29"/>
        <v>16-6127 TC Greenbriar</v>
      </c>
      <c r="E1906" s="11" t="s">
        <v>632</v>
      </c>
      <c r="F1906" s="11">
        <v>75</v>
      </c>
      <c r="G1906" s="11">
        <v>155</v>
      </c>
      <c r="H1906" s="2426">
        <v>105</v>
      </c>
      <c r="I1906" s="4191"/>
      <c r="J1906" s="7167" t="s">
        <v>12404</v>
      </c>
    </row>
    <row r="1907" spans="1:10" ht="35.450000000000003" customHeight="1">
      <c r="A1907" s="11" t="s">
        <v>6535</v>
      </c>
      <c r="B1907" s="11" t="s">
        <v>6536</v>
      </c>
      <c r="C1907" s="11" t="s">
        <v>3678</v>
      </c>
      <c r="D1907" s="11" t="str">
        <f t="shared" si="29"/>
        <v>18-6022 TC Leprechaun</v>
      </c>
      <c r="E1907" s="11" t="s">
        <v>632</v>
      </c>
      <c r="F1907" s="11">
        <v>55</v>
      </c>
      <c r="G1907" s="11">
        <v>134</v>
      </c>
      <c r="H1907" s="2426">
        <v>97</v>
      </c>
      <c r="I1907" s="4313"/>
      <c r="J1907" s="7168" t="s">
        <v>12405</v>
      </c>
    </row>
    <row r="1908" spans="1:10" ht="35.450000000000003" customHeight="1">
      <c r="A1908" s="11" t="s">
        <v>5994</v>
      </c>
      <c r="B1908" s="11" t="s">
        <v>9135</v>
      </c>
      <c r="C1908" s="11" t="s">
        <v>3679</v>
      </c>
      <c r="D1908" s="11" t="str">
        <f t="shared" si="29"/>
        <v>17-5923 TC Pine Green</v>
      </c>
      <c r="E1908" s="11" t="s">
        <v>632</v>
      </c>
      <c r="F1908" s="11">
        <v>58</v>
      </c>
      <c r="G1908" s="11">
        <v>121</v>
      </c>
      <c r="H1908" s="2426">
        <v>94</v>
      </c>
      <c r="I1908" s="4292"/>
      <c r="J1908" s="7169" t="s">
        <v>12406</v>
      </c>
    </row>
    <row r="1909" spans="1:10" ht="35.450000000000003" customHeight="1">
      <c r="A1909" s="11" t="s">
        <v>5566</v>
      </c>
      <c r="B1909" s="11" t="s">
        <v>5568</v>
      </c>
      <c r="C1909" s="11" t="s">
        <v>3680</v>
      </c>
      <c r="D1909" s="11" t="str">
        <f t="shared" si="29"/>
        <v>16-5938 TC Mint</v>
      </c>
      <c r="E1909" s="11" t="s">
        <v>632</v>
      </c>
      <c r="F1909" s="11">
        <v>0</v>
      </c>
      <c r="G1909" s="11">
        <v>161</v>
      </c>
      <c r="H1909" s="2426">
        <v>112</v>
      </c>
      <c r="I1909" s="4455"/>
      <c r="J1909" s="7170" t="s">
        <v>12407</v>
      </c>
    </row>
    <row r="1910" spans="1:10" ht="35.450000000000003" customHeight="1">
      <c r="A1910" s="11" t="s">
        <v>5998</v>
      </c>
      <c r="B1910" s="11" t="s">
        <v>9139</v>
      </c>
      <c r="C1910" s="11" t="s">
        <v>3681</v>
      </c>
      <c r="D1910" s="11" t="str">
        <f t="shared" si="29"/>
        <v>17-5937 TC Deep Mint</v>
      </c>
      <c r="E1910" s="11" t="s">
        <v>632</v>
      </c>
      <c r="F1910" s="11">
        <v>0</v>
      </c>
      <c r="G1910" s="11">
        <v>158</v>
      </c>
      <c r="H1910" s="2426">
        <v>109</v>
      </c>
      <c r="I1910" s="4458"/>
      <c r="J1910" s="7171" t="s">
        <v>12408</v>
      </c>
    </row>
    <row r="1911" spans="1:10" ht="35.450000000000003" customHeight="1">
      <c r="A1911" s="11" t="s">
        <v>5996</v>
      </c>
      <c r="B1911" s="11" t="s">
        <v>5997</v>
      </c>
      <c r="C1911" s="11" t="s">
        <v>3682</v>
      </c>
      <c r="D1911" s="11" t="str">
        <f t="shared" si="29"/>
        <v>17-5936 TC Simply Green</v>
      </c>
      <c r="E1911" s="11" t="s">
        <v>632</v>
      </c>
      <c r="F1911" s="11">
        <v>0</v>
      </c>
      <c r="G1911" s="11">
        <v>155</v>
      </c>
      <c r="H1911" s="2426">
        <v>117</v>
      </c>
      <c r="I1911" s="4461"/>
      <c r="J1911" s="7172" t="s">
        <v>12409</v>
      </c>
    </row>
    <row r="1912" spans="1:10" ht="35.450000000000003" customHeight="1">
      <c r="A1912" s="11" t="s">
        <v>6527</v>
      </c>
      <c r="B1912" s="11" t="s">
        <v>6528</v>
      </c>
      <c r="C1912" s="11" t="s">
        <v>3683</v>
      </c>
      <c r="D1912" s="11" t="str">
        <f t="shared" si="29"/>
        <v>18-5841 TC Pepper Green</v>
      </c>
      <c r="E1912" s="11" t="s">
        <v>632</v>
      </c>
      <c r="F1912" s="11">
        <v>0</v>
      </c>
      <c r="G1912" s="11">
        <v>125</v>
      </c>
      <c r="H1912" s="2426">
        <v>96</v>
      </c>
      <c r="I1912" s="4492"/>
      <c r="J1912" s="7173" t="s">
        <v>12410</v>
      </c>
    </row>
    <row r="1913" spans="1:10" ht="35.450000000000003" customHeight="1">
      <c r="A1913" s="11" t="s">
        <v>6519</v>
      </c>
      <c r="B1913" s="11" t="s">
        <v>6520</v>
      </c>
      <c r="C1913" s="11" t="s">
        <v>3684</v>
      </c>
      <c r="D1913" s="11" t="str">
        <f t="shared" si="29"/>
        <v>18-5633 TC Bosphorus</v>
      </c>
      <c r="E1913" s="11" t="s">
        <v>632</v>
      </c>
      <c r="F1913" s="11">
        <v>0</v>
      </c>
      <c r="G1913" s="11">
        <v>117</v>
      </c>
      <c r="H1913" s="2426">
        <v>88</v>
      </c>
      <c r="I1913" s="4502"/>
      <c r="J1913" s="7174" t="s">
        <v>12411</v>
      </c>
    </row>
    <row r="1914" spans="1:10" ht="35.450000000000003" customHeight="1">
      <c r="A1914" s="11" t="s">
        <v>6960</v>
      </c>
      <c r="B1914" s="11" t="s">
        <v>9144</v>
      </c>
      <c r="C1914" s="11" t="s">
        <v>3685</v>
      </c>
      <c r="D1914" s="11" t="str">
        <f t="shared" si="29"/>
        <v>19-6026 TC Verdant Green</v>
      </c>
      <c r="E1914" s="11" t="s">
        <v>632</v>
      </c>
      <c r="F1914" s="11">
        <v>18</v>
      </c>
      <c r="G1914" s="11">
        <v>103</v>
      </c>
      <c r="H1914" s="2426">
        <v>74</v>
      </c>
      <c r="I1914" s="4428"/>
      <c r="J1914" s="7175" t="s">
        <v>12412</v>
      </c>
    </row>
    <row r="1915" spans="1:10" ht="35.450000000000003" customHeight="1">
      <c r="A1915" s="11" t="s">
        <v>7139</v>
      </c>
      <c r="B1915" s="11" t="s">
        <v>9656</v>
      </c>
      <c r="C1915" s="11" t="s">
        <v>3686</v>
      </c>
      <c r="D1915" s="11" t="str">
        <f t="shared" si="29"/>
        <v>19-6050 TC Eden</v>
      </c>
      <c r="E1915" s="11" t="s">
        <v>632</v>
      </c>
      <c r="F1915" s="11">
        <v>38</v>
      </c>
      <c r="G1915" s="11">
        <v>78</v>
      </c>
      <c r="H1915" s="2426">
        <v>54</v>
      </c>
      <c r="I1915" s="4395"/>
      <c r="J1915" s="7176" t="s">
        <v>12413</v>
      </c>
    </row>
    <row r="1916" spans="1:10" ht="35.450000000000003" customHeight="1">
      <c r="A1916" s="11" t="s">
        <v>4230</v>
      </c>
      <c r="B1916" s="11" t="s">
        <v>4231</v>
      </c>
      <c r="C1916" s="11" t="s">
        <v>3687</v>
      </c>
      <c r="D1916" s="11" t="str">
        <f t="shared" si="29"/>
        <v>13-0111 TC Seacrest</v>
      </c>
      <c r="E1916" s="11" t="s">
        <v>632</v>
      </c>
      <c r="F1916" s="11">
        <v>191</v>
      </c>
      <c r="G1916" s="11">
        <v>209</v>
      </c>
      <c r="H1916" s="2426">
        <v>179</v>
      </c>
      <c r="I1916" s="3183"/>
      <c r="J1916" s="7177" t="s">
        <v>12414</v>
      </c>
    </row>
    <row r="1917" spans="1:10" ht="35.450000000000003" customHeight="1">
      <c r="A1917" s="11" t="s">
        <v>3995</v>
      </c>
      <c r="B1917" s="11" t="s">
        <v>3997</v>
      </c>
      <c r="C1917" s="11" t="s">
        <v>3688</v>
      </c>
      <c r="D1917" s="11" t="str">
        <f t="shared" si="29"/>
        <v>12-0317 TC Gleam</v>
      </c>
      <c r="E1917" s="11" t="s">
        <v>632</v>
      </c>
      <c r="F1917" s="11">
        <v>191</v>
      </c>
      <c r="G1917" s="11">
        <v>209</v>
      </c>
      <c r="H1917" s="2426">
        <v>173</v>
      </c>
      <c r="I1917" s="3184"/>
      <c r="J1917" s="7178" t="s">
        <v>12415</v>
      </c>
    </row>
    <row r="1918" spans="1:10" ht="35.450000000000003" customHeight="1">
      <c r="A1918" s="11" t="s">
        <v>4515</v>
      </c>
      <c r="B1918" s="11" t="s">
        <v>4516</v>
      </c>
      <c r="C1918" s="11" t="s">
        <v>3689</v>
      </c>
      <c r="D1918" s="11" t="str">
        <f t="shared" si="29"/>
        <v>14-0121 TC Nile Green</v>
      </c>
      <c r="E1918" s="11" t="s">
        <v>632</v>
      </c>
      <c r="F1918" s="11">
        <v>167</v>
      </c>
      <c r="G1918" s="11">
        <v>199</v>
      </c>
      <c r="H1918" s="2426">
        <v>150</v>
      </c>
      <c r="I1918" s="3421"/>
      <c r="J1918" s="7179" t="s">
        <v>12416</v>
      </c>
    </row>
    <row r="1919" spans="1:10" ht="35.450000000000003" customHeight="1">
      <c r="A1919" s="11" t="s">
        <v>5132</v>
      </c>
      <c r="B1919" s="11" t="s">
        <v>5133</v>
      </c>
      <c r="C1919" s="11" t="s">
        <v>3690</v>
      </c>
      <c r="D1919" s="11" t="str">
        <f t="shared" si="29"/>
        <v>15-6317 TC Quiet Green</v>
      </c>
      <c r="E1919" s="11" t="s">
        <v>632</v>
      </c>
      <c r="F1919" s="11">
        <v>158</v>
      </c>
      <c r="G1919" s="11">
        <v>188</v>
      </c>
      <c r="H1919" s="2426">
        <v>151</v>
      </c>
      <c r="I1919" s="3527"/>
      <c r="J1919" s="7180" t="s">
        <v>12417</v>
      </c>
    </row>
    <row r="1920" spans="1:10" ht="35.450000000000003" customHeight="1">
      <c r="A1920" s="11" t="s">
        <v>5130</v>
      </c>
      <c r="B1920" s="11" t="s">
        <v>5131</v>
      </c>
      <c r="C1920" s="11" t="s">
        <v>3691</v>
      </c>
      <c r="D1920" s="11" t="str">
        <f t="shared" si="29"/>
        <v>15-6316 TC Fair Green</v>
      </c>
      <c r="E1920" s="11" t="s">
        <v>632</v>
      </c>
      <c r="F1920" s="11">
        <v>146</v>
      </c>
      <c r="G1920" s="11">
        <v>175</v>
      </c>
      <c r="H1920" s="2426">
        <v>136</v>
      </c>
      <c r="I1920" s="3630"/>
      <c r="J1920" s="7181" t="s">
        <v>12418</v>
      </c>
    </row>
    <row r="1921" spans="1:10" ht="35.450000000000003" customHeight="1">
      <c r="A1921" s="11" t="s">
        <v>5142</v>
      </c>
      <c r="B1921" s="11" t="s">
        <v>5143</v>
      </c>
      <c r="C1921" s="11" t="s">
        <v>3692</v>
      </c>
      <c r="D1921" s="11" t="str">
        <f t="shared" si="29"/>
        <v>15-6423 TC Forest Shade</v>
      </c>
      <c r="E1921" s="11" t="s">
        <v>632</v>
      </c>
      <c r="F1921" s="11">
        <v>145</v>
      </c>
      <c r="G1921" s="11">
        <v>172</v>
      </c>
      <c r="H1921" s="2426">
        <v>128</v>
      </c>
      <c r="I1921" s="3642"/>
      <c r="J1921" s="7182" t="s">
        <v>12419</v>
      </c>
    </row>
    <row r="1922" spans="1:10" ht="35.450000000000003" customHeight="1">
      <c r="A1922" s="11" t="s">
        <v>5168</v>
      </c>
      <c r="B1922" s="11" t="s">
        <v>5169</v>
      </c>
      <c r="C1922" s="11" t="s">
        <v>3693</v>
      </c>
      <c r="D1922" s="11" t="str">
        <f t="shared" ref="D1922:D1985" si="30">A1922 &amp; " " &amp; B1922</f>
        <v>16-0228 TC Jade Green</v>
      </c>
      <c r="E1922" s="11" t="s">
        <v>632</v>
      </c>
      <c r="F1922" s="11">
        <v>117</v>
      </c>
      <c r="G1922" s="11">
        <v>148</v>
      </c>
      <c r="H1922" s="2426">
        <v>101</v>
      </c>
      <c r="I1922" s="3869"/>
      <c r="J1922" s="7183" t="s">
        <v>12420</v>
      </c>
    </row>
    <row r="1923" spans="1:10" ht="35.450000000000003" customHeight="1">
      <c r="A1923" s="11" t="s">
        <v>3979</v>
      </c>
      <c r="B1923" s="11" t="s">
        <v>3981</v>
      </c>
      <c r="C1923" s="11" t="s">
        <v>3694</v>
      </c>
      <c r="D1923" s="11" t="str">
        <f t="shared" si="30"/>
        <v>12-0225 TC Patina Green</v>
      </c>
      <c r="E1923" s="11" t="s">
        <v>632</v>
      </c>
      <c r="F1923" s="11">
        <v>185</v>
      </c>
      <c r="G1923" s="11">
        <v>234</v>
      </c>
      <c r="H1923" s="2426">
        <v>179</v>
      </c>
      <c r="I1923" s="3259"/>
      <c r="J1923" s="7184" t="s">
        <v>12421</v>
      </c>
    </row>
    <row r="1924" spans="1:10" ht="35.450000000000003" customHeight="1">
      <c r="A1924" s="11" t="s">
        <v>4247</v>
      </c>
      <c r="B1924" s="11" t="s">
        <v>4248</v>
      </c>
      <c r="C1924" s="11" t="s">
        <v>3695</v>
      </c>
      <c r="D1924" s="11" t="str">
        <f t="shared" si="30"/>
        <v>13-0221 TC Pistachio Green</v>
      </c>
      <c r="E1924" s="11" t="s">
        <v>632</v>
      </c>
      <c r="F1924" s="11">
        <v>169</v>
      </c>
      <c r="G1924" s="11">
        <v>211</v>
      </c>
      <c r="H1924" s="2426">
        <v>158</v>
      </c>
      <c r="I1924" s="3402"/>
      <c r="J1924" s="7185" t="s">
        <v>12422</v>
      </c>
    </row>
    <row r="1925" spans="1:10" ht="35.450000000000003" customHeight="1">
      <c r="A1925" s="11" t="s">
        <v>4517</v>
      </c>
      <c r="B1925" s="11" t="s">
        <v>9155</v>
      </c>
      <c r="C1925" s="11" t="s">
        <v>3696</v>
      </c>
      <c r="D1925" s="11" t="str">
        <f t="shared" si="30"/>
        <v>14-0123 TC Arcadian Green</v>
      </c>
      <c r="E1925" s="11" t="s">
        <v>632</v>
      </c>
      <c r="F1925" s="11">
        <v>163</v>
      </c>
      <c r="G1925" s="11">
        <v>200</v>
      </c>
      <c r="H1925" s="2426">
        <v>147</v>
      </c>
      <c r="I1925" s="3464"/>
      <c r="J1925" s="7186" t="s">
        <v>12423</v>
      </c>
    </row>
    <row r="1926" spans="1:10" ht="35.450000000000003" customHeight="1">
      <c r="A1926" s="11" t="s">
        <v>5148</v>
      </c>
      <c r="B1926" s="11" t="s">
        <v>5149</v>
      </c>
      <c r="C1926" s="11" t="s">
        <v>3697</v>
      </c>
      <c r="D1926" s="11" t="str">
        <f t="shared" si="30"/>
        <v>15-6437 TC Grass Green</v>
      </c>
      <c r="E1926" s="11" t="s">
        <v>632</v>
      </c>
      <c r="F1926" s="11">
        <v>123</v>
      </c>
      <c r="G1926" s="11">
        <v>179</v>
      </c>
      <c r="H1926" s="2426">
        <v>105</v>
      </c>
      <c r="I1926" s="3821"/>
      <c r="J1926" s="7187" t="s">
        <v>12424</v>
      </c>
    </row>
    <row r="1927" spans="1:10" ht="35.450000000000003" customHeight="1">
      <c r="A1927" s="11" t="s">
        <v>5150</v>
      </c>
      <c r="B1927" s="11" t="s">
        <v>5151</v>
      </c>
      <c r="C1927" s="11" t="s">
        <v>3698</v>
      </c>
      <c r="D1927" s="11" t="str">
        <f t="shared" si="30"/>
        <v>15-6442 TC Bud Green</v>
      </c>
      <c r="E1927" s="11" t="s">
        <v>632</v>
      </c>
      <c r="F1927" s="11">
        <v>121</v>
      </c>
      <c r="G1927" s="11">
        <v>180</v>
      </c>
      <c r="H1927" s="2426">
        <v>101</v>
      </c>
      <c r="I1927" s="3837"/>
      <c r="J1927" s="7188" t="s">
        <v>12425</v>
      </c>
    </row>
    <row r="1928" spans="1:10" ht="35.450000000000003" customHeight="1">
      <c r="A1928" s="11" t="s">
        <v>5144</v>
      </c>
      <c r="B1928" s="11" t="s">
        <v>5145</v>
      </c>
      <c r="C1928" s="11" t="s">
        <v>3699</v>
      </c>
      <c r="D1928" s="11" t="str">
        <f t="shared" si="30"/>
        <v>15-6428 TC Green Tea</v>
      </c>
      <c r="E1928" s="11" t="s">
        <v>632</v>
      </c>
      <c r="F1928" s="11">
        <v>134</v>
      </c>
      <c r="G1928" s="11">
        <v>169</v>
      </c>
      <c r="H1928" s="2426">
        <v>111</v>
      </c>
      <c r="I1928" s="3726"/>
      <c r="J1928" s="7189" t="s">
        <v>12426</v>
      </c>
    </row>
    <row r="1929" spans="1:10" ht="35.450000000000003" customHeight="1">
      <c r="A1929" s="11" t="s">
        <v>5155</v>
      </c>
      <c r="B1929" s="11" t="s">
        <v>5156</v>
      </c>
      <c r="C1929" s="11" t="s">
        <v>3700</v>
      </c>
      <c r="D1929" s="11" t="str">
        <f t="shared" si="30"/>
        <v>16-0123 TC Tendril</v>
      </c>
      <c r="E1929" s="11" t="s">
        <v>632</v>
      </c>
      <c r="F1929" s="11">
        <v>137</v>
      </c>
      <c r="G1929" s="11">
        <v>160</v>
      </c>
      <c r="H1929" s="2426">
        <v>107</v>
      </c>
      <c r="I1929" s="3706"/>
      <c r="J1929" s="7190" t="s">
        <v>12427</v>
      </c>
    </row>
    <row r="1930" spans="1:10" ht="35.450000000000003" customHeight="1">
      <c r="A1930" s="11" t="s">
        <v>4244</v>
      </c>
      <c r="B1930" s="11" t="s">
        <v>4246</v>
      </c>
      <c r="C1930" s="11" t="s">
        <v>3701</v>
      </c>
      <c r="D1930" s="11" t="str">
        <f t="shared" si="30"/>
        <v>13-0220 TC Paradise Green</v>
      </c>
      <c r="E1930" s="11" t="s">
        <v>632</v>
      </c>
      <c r="F1930" s="11">
        <v>178</v>
      </c>
      <c r="G1930" s="11">
        <v>231</v>
      </c>
      <c r="H1930" s="2426">
        <v>159</v>
      </c>
      <c r="I1930" s="3330"/>
      <c r="J1930" s="7191" t="s">
        <v>12428</v>
      </c>
    </row>
    <row r="1931" spans="1:10" ht="35.450000000000003" customHeight="1">
      <c r="A1931" s="11" t="s">
        <v>4551</v>
      </c>
      <c r="B1931" s="11" t="s">
        <v>4552</v>
      </c>
      <c r="C1931" s="11" t="s">
        <v>3702</v>
      </c>
      <c r="D1931" s="11" t="str">
        <f t="shared" si="30"/>
        <v>14-0452 TC Lime Green</v>
      </c>
      <c r="E1931" s="11" t="s">
        <v>632</v>
      </c>
      <c r="F1931" s="11">
        <v>159</v>
      </c>
      <c r="G1931" s="11">
        <v>193</v>
      </c>
      <c r="H1931" s="2426">
        <v>49</v>
      </c>
      <c r="I1931" s="3514"/>
      <c r="J1931" s="7192" t="s">
        <v>12429</v>
      </c>
    </row>
    <row r="1932" spans="1:10" ht="35.450000000000003" customHeight="1">
      <c r="A1932" s="11" t="s">
        <v>4865</v>
      </c>
      <c r="B1932" s="11" t="s">
        <v>4866</v>
      </c>
      <c r="C1932" s="11" t="s">
        <v>3703</v>
      </c>
      <c r="D1932" s="11" t="str">
        <f t="shared" si="30"/>
        <v>15-0545 TC Jasmine Green</v>
      </c>
      <c r="E1932" s="11" t="s">
        <v>632</v>
      </c>
      <c r="F1932" s="11">
        <v>126</v>
      </c>
      <c r="G1932" s="11">
        <v>200</v>
      </c>
      <c r="H1932" s="2426">
        <v>69</v>
      </c>
      <c r="I1932" s="3799"/>
      <c r="J1932" s="7193" t="s">
        <v>12430</v>
      </c>
    </row>
    <row r="1933" spans="1:10" ht="35.450000000000003" customHeight="1">
      <c r="A1933" s="11" t="s">
        <v>4831</v>
      </c>
      <c r="B1933" s="11" t="s">
        <v>4832</v>
      </c>
      <c r="C1933" s="11" t="s">
        <v>3704</v>
      </c>
      <c r="D1933" s="11" t="str">
        <f t="shared" si="30"/>
        <v>15-0146 TC Green Flash</v>
      </c>
      <c r="E1933" s="11" t="s">
        <v>632</v>
      </c>
      <c r="F1933" s="11">
        <v>121</v>
      </c>
      <c r="G1933" s="11">
        <v>199</v>
      </c>
      <c r="H1933" s="2426">
        <v>83</v>
      </c>
      <c r="I1933" s="3836"/>
      <c r="J1933" s="7194" t="s">
        <v>10483</v>
      </c>
    </row>
    <row r="1934" spans="1:10" ht="35.450000000000003" customHeight="1">
      <c r="A1934" s="11" t="s">
        <v>5594</v>
      </c>
      <c r="B1934" s="11" t="s">
        <v>5595</v>
      </c>
      <c r="C1934" s="11" t="s">
        <v>3705</v>
      </c>
      <c r="D1934" s="11" t="str">
        <f t="shared" si="30"/>
        <v>16-6340 TC Classic Green</v>
      </c>
      <c r="E1934" s="11" t="s">
        <v>632</v>
      </c>
      <c r="F1934" s="11">
        <v>57</v>
      </c>
      <c r="G1934" s="11">
        <v>168</v>
      </c>
      <c r="H1934" s="2426">
        <v>69</v>
      </c>
      <c r="I1934" s="4298"/>
      <c r="J1934" s="7195" t="s">
        <v>12431</v>
      </c>
    </row>
    <row r="1935" spans="1:10" ht="35.450000000000003" customHeight="1">
      <c r="A1935" s="11" t="s">
        <v>5609</v>
      </c>
      <c r="B1935" s="11" t="s">
        <v>5610</v>
      </c>
      <c r="C1935" s="11" t="s">
        <v>3706</v>
      </c>
      <c r="D1935" s="11" t="str">
        <f t="shared" si="30"/>
        <v>17-0145 TC Online Lime</v>
      </c>
      <c r="E1935" s="11" t="s">
        <v>632</v>
      </c>
      <c r="F1935" s="11">
        <v>68</v>
      </c>
      <c r="G1935" s="11">
        <v>136</v>
      </c>
      <c r="H1935" s="2426">
        <v>60</v>
      </c>
      <c r="I1935" s="4237"/>
      <c r="J1935" s="7196" t="s">
        <v>12432</v>
      </c>
    </row>
    <row r="1936" spans="1:10" ht="35.450000000000003" customHeight="1">
      <c r="A1936" s="11" t="s">
        <v>6035</v>
      </c>
      <c r="B1936" s="11" t="s">
        <v>6036</v>
      </c>
      <c r="C1936" s="11" t="s">
        <v>3707</v>
      </c>
      <c r="D1936" s="11" t="str">
        <f t="shared" si="30"/>
        <v>18-0135 TC Treetop</v>
      </c>
      <c r="E1936" s="11" t="s">
        <v>632</v>
      </c>
      <c r="F1936" s="11">
        <v>71</v>
      </c>
      <c r="G1936" s="11">
        <v>106</v>
      </c>
      <c r="H1936" s="2426">
        <v>48</v>
      </c>
      <c r="I1936" s="4221"/>
      <c r="J1936" s="7197" t="s">
        <v>12433</v>
      </c>
    </row>
    <row r="1937" spans="1:10" ht="35.450000000000003" customHeight="1">
      <c r="A1937" s="11" t="s">
        <v>4521</v>
      </c>
      <c r="B1937" s="11" t="s">
        <v>4523</v>
      </c>
      <c r="C1937" s="11" t="s">
        <v>3708</v>
      </c>
      <c r="D1937" s="11" t="str">
        <f t="shared" si="30"/>
        <v>14-0156 TC Summer Green</v>
      </c>
      <c r="E1937" s="11" t="s">
        <v>632</v>
      </c>
      <c r="F1937" s="11">
        <v>126</v>
      </c>
      <c r="G1937" s="11">
        <v>211</v>
      </c>
      <c r="H1937" s="2426">
        <v>127</v>
      </c>
      <c r="I1937" s="3798"/>
      <c r="J1937" s="7198" t="s">
        <v>12434</v>
      </c>
    </row>
    <row r="1938" spans="1:10" ht="35.450000000000003" customHeight="1">
      <c r="A1938" s="11" t="s">
        <v>4824</v>
      </c>
      <c r="B1938" s="11" t="s">
        <v>9169</v>
      </c>
      <c r="C1938" s="11" t="s">
        <v>3709</v>
      </c>
      <c r="D1938" s="11" t="str">
        <f t="shared" si="30"/>
        <v>14-6340 TC Spring Bouquet</v>
      </c>
      <c r="E1938" s="11" t="s">
        <v>632</v>
      </c>
      <c r="F1938" s="11">
        <v>109</v>
      </c>
      <c r="G1938" s="11">
        <v>206</v>
      </c>
      <c r="H1938" s="2426">
        <v>135</v>
      </c>
      <c r="I1938" s="3931"/>
      <c r="J1938" s="7199" t="s">
        <v>12435</v>
      </c>
    </row>
    <row r="1939" spans="1:10" ht="35.450000000000003" customHeight="1">
      <c r="A1939" s="11" t="s">
        <v>5136</v>
      </c>
      <c r="B1939" s="11" t="s">
        <v>5137</v>
      </c>
      <c r="C1939" s="11" t="s">
        <v>3710</v>
      </c>
      <c r="D1939" s="11" t="str">
        <f t="shared" si="30"/>
        <v>15-6340 TC Irish Green</v>
      </c>
      <c r="E1939" s="11" t="s">
        <v>632</v>
      </c>
      <c r="F1939" s="11">
        <v>69</v>
      </c>
      <c r="G1939" s="11">
        <v>190</v>
      </c>
      <c r="H1939" s="2426">
        <v>118</v>
      </c>
      <c r="I1939" s="4235"/>
      <c r="J1939" s="7200" t="s">
        <v>12436</v>
      </c>
    </row>
    <row r="1940" spans="1:10" ht="35.450000000000003" customHeight="1">
      <c r="A1940" s="11" t="s">
        <v>5584</v>
      </c>
      <c r="B1940" s="11" t="s">
        <v>9171</v>
      </c>
      <c r="C1940" s="11" t="s">
        <v>3711</v>
      </c>
      <c r="D1940" s="11" t="str">
        <f t="shared" si="30"/>
        <v>16-6240 TC Island Green</v>
      </c>
      <c r="E1940" s="11" t="s">
        <v>632</v>
      </c>
      <c r="F1940" s="11">
        <v>43</v>
      </c>
      <c r="G1940" s="11">
        <v>174</v>
      </c>
      <c r="H1940" s="2426">
        <v>102</v>
      </c>
      <c r="I1940" s="4370"/>
      <c r="J1940" s="7201" t="s">
        <v>12437</v>
      </c>
    </row>
    <row r="1941" spans="1:10" ht="35.450000000000003" customHeight="1">
      <c r="A1941" s="11" t="s">
        <v>5146</v>
      </c>
      <c r="B1941" s="11" t="s">
        <v>5147</v>
      </c>
      <c r="C1941" s="11" t="s">
        <v>3712</v>
      </c>
      <c r="D1941" s="11" t="str">
        <f t="shared" si="30"/>
        <v>15-6432 TC Shamrock</v>
      </c>
      <c r="E1941" s="11" t="s">
        <v>632</v>
      </c>
      <c r="F1941" s="11">
        <v>111</v>
      </c>
      <c r="G1941" s="11">
        <v>162</v>
      </c>
      <c r="H1941" s="2426">
        <v>107</v>
      </c>
      <c r="I1941" s="3914"/>
      <c r="J1941" s="7202" t="s">
        <v>12438</v>
      </c>
    </row>
    <row r="1942" spans="1:10" ht="35.450000000000003" customHeight="1">
      <c r="A1942" s="11" t="s">
        <v>5590</v>
      </c>
      <c r="B1942" s="11" t="s">
        <v>5591</v>
      </c>
      <c r="C1942" s="11" t="s">
        <v>3713</v>
      </c>
      <c r="D1942" s="11" t="str">
        <f t="shared" si="30"/>
        <v>16-6329 TC Peppermint</v>
      </c>
      <c r="E1942" s="11" t="s">
        <v>632</v>
      </c>
      <c r="F1942" s="11">
        <v>105</v>
      </c>
      <c r="G1942" s="11">
        <v>158</v>
      </c>
      <c r="H1942" s="2426">
        <v>109</v>
      </c>
      <c r="I1942" s="3964"/>
      <c r="J1942" s="7203" t="s">
        <v>12439</v>
      </c>
    </row>
    <row r="1943" spans="1:10" ht="35.450000000000003" customHeight="1">
      <c r="A1943" s="11" t="s">
        <v>6019</v>
      </c>
      <c r="B1943" s="11" t="s">
        <v>6020</v>
      </c>
      <c r="C1943" s="11" t="s">
        <v>3714</v>
      </c>
      <c r="D1943" s="11" t="str">
        <f t="shared" si="30"/>
        <v>17-6333 TC Mint Green</v>
      </c>
      <c r="E1943" s="11" t="s">
        <v>632</v>
      </c>
      <c r="F1943" s="11">
        <v>72</v>
      </c>
      <c r="G1943" s="11">
        <v>125</v>
      </c>
      <c r="H1943" s="2426">
        <v>73</v>
      </c>
      <c r="I1943" s="4211"/>
      <c r="J1943" s="7204" t="s">
        <v>12440</v>
      </c>
    </row>
    <row r="1944" spans="1:10" ht="35.450000000000003" customHeight="1">
      <c r="A1944" s="11" t="s">
        <v>5596</v>
      </c>
      <c r="B1944" s="11" t="s">
        <v>5597</v>
      </c>
      <c r="C1944" s="11" t="s">
        <v>3715</v>
      </c>
      <c r="D1944" s="11" t="str">
        <f t="shared" si="30"/>
        <v>16-6444 TC Poison Green</v>
      </c>
      <c r="E1944" s="11" t="s">
        <v>632</v>
      </c>
      <c r="F1944" s="11">
        <v>77</v>
      </c>
      <c r="G1944" s="11">
        <v>181</v>
      </c>
      <c r="H1944" s="2426">
        <v>96</v>
      </c>
      <c r="I1944" s="4179"/>
      <c r="J1944" s="7205" t="s">
        <v>12441</v>
      </c>
    </row>
    <row r="1945" spans="1:10" ht="35.450000000000003" customHeight="1">
      <c r="A1945" s="11" t="s">
        <v>5592</v>
      </c>
      <c r="B1945" s="11" t="s">
        <v>5593</v>
      </c>
      <c r="C1945" s="11" t="s">
        <v>3716</v>
      </c>
      <c r="D1945" s="11" t="str">
        <f t="shared" si="30"/>
        <v>16-6339 TC Vibrant Green</v>
      </c>
      <c r="E1945" s="11" t="s">
        <v>632</v>
      </c>
      <c r="F1945" s="11">
        <v>85</v>
      </c>
      <c r="G1945" s="11">
        <v>168</v>
      </c>
      <c r="H1945" s="2426">
        <v>96</v>
      </c>
      <c r="I1945" s="4121"/>
      <c r="J1945" s="7206" t="s">
        <v>12442</v>
      </c>
    </row>
    <row r="1946" spans="1:10" ht="35.450000000000003" customHeight="1">
      <c r="A1946" s="11" t="s">
        <v>5580</v>
      </c>
      <c r="B1946" s="11" t="s">
        <v>5581</v>
      </c>
      <c r="C1946" s="11" t="s">
        <v>3717</v>
      </c>
      <c r="D1946" s="11" t="str">
        <f t="shared" si="30"/>
        <v>16-6138 TC Kelly Green</v>
      </c>
      <c r="E1946" s="11" t="s">
        <v>632</v>
      </c>
      <c r="F1946" s="11">
        <v>51</v>
      </c>
      <c r="G1946" s="11">
        <v>156</v>
      </c>
      <c r="H1946" s="2426">
        <v>94</v>
      </c>
      <c r="I1946" s="4335"/>
      <c r="J1946" s="7207" t="s">
        <v>12443</v>
      </c>
    </row>
    <row r="1947" spans="1:10" ht="35.450000000000003" customHeight="1">
      <c r="A1947" s="11" t="s">
        <v>5099</v>
      </c>
      <c r="B1947" s="11" t="s">
        <v>5101</v>
      </c>
      <c r="C1947" s="11" t="s">
        <v>3718</v>
      </c>
      <c r="D1947" s="11" t="str">
        <f t="shared" si="30"/>
        <v>15-5534 TC Bright Green</v>
      </c>
      <c r="E1947" s="11" t="s">
        <v>632</v>
      </c>
      <c r="F1947" s="11">
        <v>0</v>
      </c>
      <c r="G1947" s="11">
        <v>155</v>
      </c>
      <c r="H1947" s="2426">
        <v>92</v>
      </c>
      <c r="I1947" s="4462"/>
      <c r="J1947" s="7208" t="s">
        <v>12444</v>
      </c>
    </row>
    <row r="1948" spans="1:10" ht="35.450000000000003" customHeight="1">
      <c r="A1948" s="11" t="s">
        <v>6004</v>
      </c>
      <c r="B1948" s="11" t="s">
        <v>9181</v>
      </c>
      <c r="C1948" s="11" t="s">
        <v>3719</v>
      </c>
      <c r="D1948" s="11" t="str">
        <f t="shared" si="30"/>
        <v>17-6153 TC Fern Green</v>
      </c>
      <c r="E1948" s="11" t="s">
        <v>632</v>
      </c>
      <c r="F1948" s="11">
        <v>0</v>
      </c>
      <c r="G1948" s="11">
        <v>140</v>
      </c>
      <c r="H1948" s="2426">
        <v>69</v>
      </c>
      <c r="I1948" s="4471"/>
      <c r="J1948" s="7209" t="s">
        <v>12445</v>
      </c>
    </row>
    <row r="1949" spans="1:10" ht="35.450000000000003" customHeight="1">
      <c r="A1949" s="11" t="s">
        <v>6002</v>
      </c>
      <c r="B1949" s="11" t="s">
        <v>6003</v>
      </c>
      <c r="C1949" s="11" t="s">
        <v>3720</v>
      </c>
      <c r="D1949" s="11" t="str">
        <f t="shared" si="30"/>
        <v>17-6030 TC Jelly Bean</v>
      </c>
      <c r="E1949" s="11" t="s">
        <v>632</v>
      </c>
      <c r="F1949" s="11">
        <v>0</v>
      </c>
      <c r="G1949" s="11">
        <v>134</v>
      </c>
      <c r="H1949" s="2426">
        <v>88</v>
      </c>
      <c r="I1949" s="4480"/>
      <c r="J1949" s="7210" t="s">
        <v>12446</v>
      </c>
    </row>
    <row r="1950" spans="1:10" ht="35.450000000000003" customHeight="1">
      <c r="A1950" s="11" t="s">
        <v>7140</v>
      </c>
      <c r="B1950" s="11" t="s">
        <v>9658</v>
      </c>
      <c r="C1950" s="11" t="s">
        <v>3721</v>
      </c>
      <c r="D1950" s="11" t="str">
        <f t="shared" si="30"/>
        <v>18-6030 TC Jolly Green</v>
      </c>
      <c r="E1950" s="11" t="s">
        <v>632</v>
      </c>
      <c r="F1950" s="11">
        <v>0</v>
      </c>
      <c r="G1950" s="11">
        <v>120</v>
      </c>
      <c r="H1950" s="2426">
        <v>68</v>
      </c>
      <c r="I1950" s="4497"/>
      <c r="J1950" s="7211" t="s">
        <v>12447</v>
      </c>
    </row>
    <row r="1951" spans="1:10" ht="35.450000000000003" customHeight="1">
      <c r="A1951" s="11" t="s">
        <v>6537</v>
      </c>
      <c r="B1951" s="11" t="s">
        <v>726</v>
      </c>
      <c r="C1951" s="11" t="s">
        <v>3722</v>
      </c>
      <c r="D1951" s="11" t="str">
        <f t="shared" si="30"/>
        <v>18-6024 TC Amazon</v>
      </c>
      <c r="E1951" s="11" t="s">
        <v>632</v>
      </c>
      <c r="F1951" s="11">
        <v>31</v>
      </c>
      <c r="G1951" s="11">
        <v>115</v>
      </c>
      <c r="H1951" s="2426">
        <v>73</v>
      </c>
      <c r="I1951" s="4411"/>
      <c r="J1951" s="7212" t="s">
        <v>12448</v>
      </c>
    </row>
    <row r="1952" spans="1:10" ht="35.450000000000003" customHeight="1">
      <c r="A1952" s="11" t="s">
        <v>4262</v>
      </c>
      <c r="B1952" s="11" t="s">
        <v>4264</v>
      </c>
      <c r="C1952" s="11" t="s">
        <v>3723</v>
      </c>
      <c r="D1952" s="11" t="str">
        <f t="shared" si="30"/>
        <v>13-0442 TC Green Glow</v>
      </c>
      <c r="E1952" s="11" t="s">
        <v>632</v>
      </c>
      <c r="F1952" s="11">
        <v>176</v>
      </c>
      <c r="G1952" s="11">
        <v>201</v>
      </c>
      <c r="H1952" s="2426">
        <v>101</v>
      </c>
      <c r="I1952" s="3340"/>
      <c r="J1952" s="7213" t="s">
        <v>12449</v>
      </c>
    </row>
    <row r="1953" spans="1:10" ht="35.450000000000003" customHeight="1">
      <c r="A1953" s="11" t="s">
        <v>4538</v>
      </c>
      <c r="B1953" s="11" t="s">
        <v>4539</v>
      </c>
      <c r="C1953" s="11" t="s">
        <v>3724</v>
      </c>
      <c r="D1953" s="11" t="str">
        <f t="shared" si="30"/>
        <v>14-0244 TC Bright Lime Green</v>
      </c>
      <c r="E1953" s="11" t="s">
        <v>632</v>
      </c>
      <c r="F1953" s="11">
        <v>151</v>
      </c>
      <c r="G1953" s="11">
        <v>188</v>
      </c>
      <c r="H1953" s="2426">
        <v>98</v>
      </c>
      <c r="I1953" s="3592"/>
      <c r="J1953" s="7214" t="s">
        <v>12450</v>
      </c>
    </row>
    <row r="1954" spans="1:10" ht="35.450000000000003" customHeight="1">
      <c r="A1954" s="11" t="s">
        <v>4843</v>
      </c>
      <c r="B1954" s="11" t="s">
        <v>9197</v>
      </c>
      <c r="C1954" s="11" t="s">
        <v>3725</v>
      </c>
      <c r="D1954" s="11" t="str">
        <f t="shared" si="30"/>
        <v>15-0341 TC Parrot Green</v>
      </c>
      <c r="E1954" s="11" t="s">
        <v>632</v>
      </c>
      <c r="F1954" s="11">
        <v>141</v>
      </c>
      <c r="G1954" s="11">
        <v>176</v>
      </c>
      <c r="H1954" s="2426">
        <v>81</v>
      </c>
      <c r="I1954" s="3668"/>
      <c r="J1954" s="7215" t="s">
        <v>12451</v>
      </c>
    </row>
    <row r="1955" spans="1:10" ht="35.450000000000003" customHeight="1">
      <c r="A1955" s="11" t="s">
        <v>4845</v>
      </c>
      <c r="B1955" s="11" t="s">
        <v>4846</v>
      </c>
      <c r="C1955" s="11" t="s">
        <v>3726</v>
      </c>
      <c r="D1955" s="11" t="str">
        <f t="shared" si="30"/>
        <v>15-0343 TC Greenery</v>
      </c>
      <c r="E1955" s="11" t="s">
        <v>632</v>
      </c>
      <c r="F1955" s="11">
        <v>136</v>
      </c>
      <c r="G1955" s="11">
        <v>176</v>
      </c>
      <c r="H1955" s="2426">
        <v>75</v>
      </c>
      <c r="I1955" s="3711"/>
      <c r="J1955" s="7216" t="s">
        <v>12452</v>
      </c>
    </row>
    <row r="1956" spans="1:10" ht="35.450000000000003" customHeight="1">
      <c r="A1956" s="11" t="s">
        <v>5176</v>
      </c>
      <c r="B1956" s="11" t="s">
        <v>5177</v>
      </c>
      <c r="C1956" s="11" t="s">
        <v>3727</v>
      </c>
      <c r="D1956" s="11" t="str">
        <f t="shared" si="30"/>
        <v>16-0237 TC Foliage</v>
      </c>
      <c r="E1956" s="11" t="s">
        <v>632</v>
      </c>
      <c r="F1956" s="11">
        <v>117</v>
      </c>
      <c r="G1956" s="11">
        <v>161</v>
      </c>
      <c r="H1956" s="2426">
        <v>79</v>
      </c>
      <c r="I1956" s="3868"/>
      <c r="J1956" s="7217" t="s">
        <v>12453</v>
      </c>
    </row>
    <row r="1957" spans="1:10" ht="35.450000000000003" customHeight="1">
      <c r="A1957" s="11" t="s">
        <v>5172</v>
      </c>
      <c r="B1957" s="11" t="s">
        <v>9190</v>
      </c>
      <c r="C1957" s="11" t="s">
        <v>3728</v>
      </c>
      <c r="D1957" s="11" t="str">
        <f t="shared" si="30"/>
        <v>16-0233 TC Meadow Green</v>
      </c>
      <c r="E1957" s="11" t="s">
        <v>632</v>
      </c>
      <c r="F1957" s="11">
        <v>115</v>
      </c>
      <c r="G1957" s="11">
        <v>153</v>
      </c>
      <c r="H1957" s="2426">
        <v>87</v>
      </c>
      <c r="I1957" s="3885"/>
      <c r="J1957" s="7218" t="s">
        <v>12454</v>
      </c>
    </row>
    <row r="1958" spans="1:10" ht="35.450000000000003" customHeight="1">
      <c r="A1958" s="11" t="s">
        <v>5170</v>
      </c>
      <c r="B1958" s="11" t="s">
        <v>9200</v>
      </c>
      <c r="C1958" s="11" t="s">
        <v>3729</v>
      </c>
      <c r="D1958" s="11" t="str">
        <f t="shared" si="30"/>
        <v>16-0230 TC Macaw Green</v>
      </c>
      <c r="E1958" s="11" t="s">
        <v>632</v>
      </c>
      <c r="F1958" s="11">
        <v>155</v>
      </c>
      <c r="G1958" s="11">
        <v>181</v>
      </c>
      <c r="H1958" s="2426">
        <v>62</v>
      </c>
      <c r="I1958" s="3552"/>
      <c r="J1958" s="7219" t="s">
        <v>12455</v>
      </c>
    </row>
    <row r="1959" spans="1:10" ht="35.450000000000003" customHeight="1">
      <c r="A1959" s="11" t="s">
        <v>5182</v>
      </c>
      <c r="B1959" s="11" t="s">
        <v>5183</v>
      </c>
      <c r="C1959" s="11" t="s">
        <v>3730</v>
      </c>
      <c r="D1959" s="11" t="str">
        <f t="shared" si="30"/>
        <v>16-0435 TC Dark Citron</v>
      </c>
      <c r="E1959" s="11" t="s">
        <v>632</v>
      </c>
      <c r="F1959" s="11">
        <v>160</v>
      </c>
      <c r="G1959" s="11">
        <v>172</v>
      </c>
      <c r="H1959" s="2426">
        <v>79</v>
      </c>
      <c r="I1959" s="3505"/>
      <c r="J1959" s="7220" t="s">
        <v>12456</v>
      </c>
    </row>
    <row r="1960" spans="1:10" ht="35.450000000000003" customHeight="1">
      <c r="A1960" s="11" t="s">
        <v>4841</v>
      </c>
      <c r="B1960" s="11" t="s">
        <v>9194</v>
      </c>
      <c r="C1960" s="11" t="s">
        <v>3731</v>
      </c>
      <c r="D1960" s="11" t="str">
        <f t="shared" si="30"/>
        <v>15-0336 TC Herbal Garden</v>
      </c>
      <c r="E1960" s="11" t="s">
        <v>632</v>
      </c>
      <c r="F1960" s="11">
        <v>156</v>
      </c>
      <c r="G1960" s="11">
        <v>173</v>
      </c>
      <c r="H1960" s="2426">
        <v>96</v>
      </c>
      <c r="I1960" s="3542"/>
      <c r="J1960" s="7221" t="s">
        <v>12457</v>
      </c>
    </row>
    <row r="1961" spans="1:10" ht="35.450000000000003" customHeight="1">
      <c r="A1961" s="11" t="s">
        <v>4839</v>
      </c>
      <c r="B1961" s="11" t="s">
        <v>4840</v>
      </c>
      <c r="C1961" s="11" t="s">
        <v>3732</v>
      </c>
      <c r="D1961" s="11" t="str">
        <f t="shared" si="30"/>
        <v>15-0332 TC Leaf Green</v>
      </c>
      <c r="E1961" s="11" t="s">
        <v>632</v>
      </c>
      <c r="F1961" s="11">
        <v>159</v>
      </c>
      <c r="G1961" s="11">
        <v>175</v>
      </c>
      <c r="H1961" s="2426">
        <v>108</v>
      </c>
      <c r="I1961" s="3516"/>
      <c r="J1961" s="7222" t="s">
        <v>12458</v>
      </c>
    </row>
    <row r="1962" spans="1:10" ht="35.450000000000003" customHeight="1">
      <c r="A1962" s="11" t="s">
        <v>5629</v>
      </c>
      <c r="B1962" s="11" t="s">
        <v>5630</v>
      </c>
      <c r="C1962" s="11" t="s">
        <v>3733</v>
      </c>
      <c r="D1962" s="11" t="str">
        <f t="shared" si="30"/>
        <v>17-0336 TC Peridot</v>
      </c>
      <c r="E1962" s="11" t="s">
        <v>632</v>
      </c>
      <c r="F1962" s="11">
        <v>129</v>
      </c>
      <c r="G1962" s="11">
        <v>149</v>
      </c>
      <c r="H1962" s="2426">
        <v>72</v>
      </c>
      <c r="I1962" s="3771"/>
      <c r="J1962" s="7223" t="s">
        <v>12459</v>
      </c>
    </row>
    <row r="1963" spans="1:10" ht="35.450000000000003" customHeight="1">
      <c r="A1963" s="11" t="s">
        <v>6078</v>
      </c>
      <c r="B1963" s="11" t="s">
        <v>6079</v>
      </c>
      <c r="C1963" s="11" t="s">
        <v>3734</v>
      </c>
      <c r="D1963" s="11" t="str">
        <f t="shared" si="30"/>
        <v>18-0538 TC Woodbine</v>
      </c>
      <c r="E1963" s="11" t="s">
        <v>632</v>
      </c>
      <c r="F1963" s="11">
        <v>123</v>
      </c>
      <c r="G1963" s="11">
        <v>127</v>
      </c>
      <c r="H1963" s="2426">
        <v>50</v>
      </c>
      <c r="I1963" s="3822"/>
      <c r="J1963" s="7224" t="s">
        <v>12460</v>
      </c>
    </row>
    <row r="1964" spans="1:10" ht="35.450000000000003" customHeight="1">
      <c r="A1964" s="11" t="s">
        <v>4535</v>
      </c>
      <c r="B1964" s="11" t="s">
        <v>4537</v>
      </c>
      <c r="C1964" s="11" t="s">
        <v>3735</v>
      </c>
      <c r="D1964" s="11" t="str">
        <f t="shared" si="30"/>
        <v>14-0232 TC Jade Lime</v>
      </c>
      <c r="E1964" s="11" t="s">
        <v>632</v>
      </c>
      <c r="F1964" s="11">
        <v>161</v>
      </c>
      <c r="G1964" s="11">
        <v>202</v>
      </c>
      <c r="H1964" s="2426">
        <v>123</v>
      </c>
      <c r="I1964" s="3492"/>
      <c r="J1964" s="7225" t="s">
        <v>12461</v>
      </c>
    </row>
    <row r="1965" spans="1:10" ht="35.450000000000003" customHeight="1">
      <c r="A1965" s="11" t="s">
        <v>5174</v>
      </c>
      <c r="B1965" s="11" t="s">
        <v>5175</v>
      </c>
      <c r="C1965" s="11" t="s">
        <v>3736</v>
      </c>
      <c r="D1965" s="11" t="str">
        <f t="shared" si="30"/>
        <v>16-0235 TC Kiwi</v>
      </c>
      <c r="E1965" s="11" t="s">
        <v>632</v>
      </c>
      <c r="F1965" s="11">
        <v>122</v>
      </c>
      <c r="G1965" s="11">
        <v>171</v>
      </c>
      <c r="H1965" s="2426">
        <v>85</v>
      </c>
      <c r="I1965" s="3825"/>
      <c r="J1965" s="7226" t="s">
        <v>12462</v>
      </c>
    </row>
    <row r="1966" spans="1:10" ht="35.450000000000003" customHeight="1">
      <c r="A1966" s="11" t="s">
        <v>4273</v>
      </c>
      <c r="B1966" s="11" t="s">
        <v>4274</v>
      </c>
      <c r="C1966" s="11" t="s">
        <v>3737</v>
      </c>
      <c r="D1966" s="11" t="str">
        <f t="shared" si="30"/>
        <v>13-0535 TC Sharp Green</v>
      </c>
      <c r="E1966" s="11" t="s">
        <v>632</v>
      </c>
      <c r="F1966" s="11">
        <v>198</v>
      </c>
      <c r="G1966" s="11">
        <v>230</v>
      </c>
      <c r="H1966" s="2426">
        <v>122</v>
      </c>
      <c r="I1966" s="3110"/>
      <c r="J1966" s="7227" t="s">
        <v>12463</v>
      </c>
    </row>
    <row r="1967" spans="1:10" ht="35.450000000000003" customHeight="1">
      <c r="A1967" s="11" t="s">
        <v>4007</v>
      </c>
      <c r="B1967" s="11" t="s">
        <v>4009</v>
      </c>
      <c r="C1967" s="11" t="s">
        <v>3738</v>
      </c>
      <c r="D1967" s="11" t="str">
        <f t="shared" si="30"/>
        <v>12-0435 TC Daiquiri Green</v>
      </c>
      <c r="E1967" s="11" t="s">
        <v>632</v>
      </c>
      <c r="F1967" s="11">
        <v>201</v>
      </c>
      <c r="G1967" s="11">
        <v>215</v>
      </c>
      <c r="H1967" s="2426">
        <v>126</v>
      </c>
      <c r="I1967" s="3088"/>
      <c r="J1967" s="7228" t="s">
        <v>12464</v>
      </c>
    </row>
    <row r="1968" spans="1:10" ht="35.450000000000003" customHeight="1">
      <c r="A1968" s="11" t="s">
        <v>4275</v>
      </c>
      <c r="B1968" s="11" t="s">
        <v>4276</v>
      </c>
      <c r="C1968" s="11" t="s">
        <v>3739</v>
      </c>
      <c r="D1968" s="11" t="str">
        <f t="shared" si="30"/>
        <v>13-0540 TC Wild Lime</v>
      </c>
      <c r="E1968" s="11" t="s">
        <v>632</v>
      </c>
      <c r="F1968" s="11">
        <v>195</v>
      </c>
      <c r="G1968" s="11">
        <v>211</v>
      </c>
      <c r="H1968" s="2426">
        <v>99</v>
      </c>
      <c r="I1968" s="3148"/>
      <c r="J1968" s="7229" t="s">
        <v>12465</v>
      </c>
    </row>
    <row r="1969" spans="1:10" ht="35.450000000000003" customHeight="1">
      <c r="A1969" s="11" t="s">
        <v>4856</v>
      </c>
      <c r="B1969" s="11" t="s">
        <v>4857</v>
      </c>
      <c r="C1969" s="11" t="s">
        <v>3740</v>
      </c>
      <c r="D1969" s="11" t="str">
        <f t="shared" si="30"/>
        <v>15-0533 TC Linden Green</v>
      </c>
      <c r="E1969" s="11" t="s">
        <v>632</v>
      </c>
      <c r="F1969" s="11">
        <v>196</v>
      </c>
      <c r="G1969" s="11">
        <v>191</v>
      </c>
      <c r="H1969" s="2426">
        <v>113</v>
      </c>
      <c r="I1969" s="3137"/>
      <c r="J1969" s="7230" t="s">
        <v>12466</v>
      </c>
    </row>
    <row r="1970" spans="1:10" ht="35.450000000000003" customHeight="1">
      <c r="A1970" s="11" t="s">
        <v>4547</v>
      </c>
      <c r="B1970" s="11" t="s">
        <v>4548</v>
      </c>
      <c r="C1970" s="11" t="s">
        <v>3741</v>
      </c>
      <c r="D1970" s="11" t="str">
        <f t="shared" si="30"/>
        <v>14-0445 TC Bright Chartreuse</v>
      </c>
      <c r="E1970" s="11" t="s">
        <v>632</v>
      </c>
      <c r="F1970" s="11">
        <v>181</v>
      </c>
      <c r="G1970" s="11">
        <v>191</v>
      </c>
      <c r="H1970" s="2426">
        <v>80</v>
      </c>
      <c r="I1970" s="3301"/>
      <c r="J1970" s="7231" t="s">
        <v>12467</v>
      </c>
    </row>
    <row r="1971" spans="1:10" ht="35.450000000000003" customHeight="1">
      <c r="A1971" s="11" t="s">
        <v>4549</v>
      </c>
      <c r="B1971" s="11" t="s">
        <v>4550</v>
      </c>
      <c r="C1971" s="11" t="s">
        <v>3742</v>
      </c>
      <c r="D1971" s="11" t="str">
        <f t="shared" si="30"/>
        <v>14-0446 TC Tender Shoots</v>
      </c>
      <c r="E1971" s="11" t="s">
        <v>632</v>
      </c>
      <c r="F1971" s="11">
        <v>181</v>
      </c>
      <c r="G1971" s="11">
        <v>204</v>
      </c>
      <c r="H1971" s="2426">
        <v>57</v>
      </c>
      <c r="I1971" s="3296"/>
      <c r="J1971" s="7232" t="s">
        <v>12468</v>
      </c>
    </row>
    <row r="1972" spans="1:10" ht="35.450000000000003" customHeight="1">
      <c r="A1972" s="11" t="s">
        <v>4277</v>
      </c>
      <c r="B1972" s="11" t="s">
        <v>4278</v>
      </c>
      <c r="C1972" s="11" t="s">
        <v>3743</v>
      </c>
      <c r="D1972" s="11" t="str">
        <f t="shared" si="30"/>
        <v>13-0550 TC Lime Punch</v>
      </c>
      <c r="E1972" s="11" t="s">
        <v>632</v>
      </c>
      <c r="F1972" s="11">
        <v>192</v>
      </c>
      <c r="G1972" s="11">
        <v>215</v>
      </c>
      <c r="H1972" s="2426">
        <v>37</v>
      </c>
      <c r="I1972" s="3174"/>
      <c r="J1972" s="7233" t="s">
        <v>12469</v>
      </c>
    </row>
    <row r="1973" spans="1:10" ht="35.450000000000003" customHeight="1">
      <c r="A1973" s="11" t="s">
        <v>4056</v>
      </c>
      <c r="B1973" s="11" t="s">
        <v>9210</v>
      </c>
      <c r="C1973" s="11" t="s">
        <v>3744</v>
      </c>
      <c r="D1973" s="11" t="str">
        <f t="shared" si="30"/>
        <v>12-0741 TC Sunny Lime</v>
      </c>
      <c r="E1973" s="11" t="s">
        <v>632</v>
      </c>
      <c r="F1973" s="11">
        <v>223</v>
      </c>
      <c r="G1973" s="11">
        <v>239</v>
      </c>
      <c r="H1973" s="2426">
        <v>135</v>
      </c>
      <c r="I1973" s="2858"/>
      <c r="J1973" s="7234" t="s">
        <v>12470</v>
      </c>
    </row>
    <row r="1974" spans="1:10" ht="35.450000000000003" customHeight="1">
      <c r="A1974" s="11" t="s">
        <v>4293</v>
      </c>
      <c r="B1974" s="11" t="s">
        <v>4294</v>
      </c>
      <c r="C1974" s="11" t="s">
        <v>3745</v>
      </c>
      <c r="D1974" s="11" t="str">
        <f t="shared" si="30"/>
        <v>13-0645 TC Limeade</v>
      </c>
      <c r="E1974" s="11" t="s">
        <v>632</v>
      </c>
      <c r="F1974" s="11">
        <v>211</v>
      </c>
      <c r="G1974" s="11">
        <v>217</v>
      </c>
      <c r="H1974" s="2426">
        <v>95</v>
      </c>
      <c r="I1974" s="2970"/>
      <c r="J1974" s="7235" t="s">
        <v>12471</v>
      </c>
    </row>
    <row r="1975" spans="1:10" ht="35.450000000000003" customHeight="1">
      <c r="A1975" s="11" t="s">
        <v>4296</v>
      </c>
      <c r="B1975" s="11" t="s">
        <v>9213</v>
      </c>
      <c r="C1975" s="11" t="s">
        <v>3746</v>
      </c>
      <c r="D1975" s="11" t="str">
        <f t="shared" si="30"/>
        <v>13-0650 TC Sulphur Spring</v>
      </c>
      <c r="E1975" s="11" t="s">
        <v>632</v>
      </c>
      <c r="F1975" s="11">
        <v>213</v>
      </c>
      <c r="G1975" s="11">
        <v>215</v>
      </c>
      <c r="H1975" s="2426">
        <v>23</v>
      </c>
      <c r="I1975" s="2955"/>
      <c r="J1975" s="7236" t="s">
        <v>12472</v>
      </c>
    </row>
    <row r="1976" spans="1:10" ht="35.450000000000003" customHeight="1">
      <c r="A1976" s="11" t="s">
        <v>4867</v>
      </c>
      <c r="B1976" s="11" t="s">
        <v>4868</v>
      </c>
      <c r="C1976" s="11" t="s">
        <v>3747</v>
      </c>
      <c r="D1976" s="11" t="str">
        <f t="shared" si="30"/>
        <v>15-0548 TC Citronelle</v>
      </c>
      <c r="E1976" s="11" t="s">
        <v>632</v>
      </c>
      <c r="F1976" s="11">
        <v>184</v>
      </c>
      <c r="G1976" s="11">
        <v>175</v>
      </c>
      <c r="H1976" s="2426">
        <v>35</v>
      </c>
      <c r="I1976" s="3271"/>
      <c r="J1976" s="7237" t="s">
        <v>12473</v>
      </c>
    </row>
    <row r="1977" spans="1:10" ht="35.450000000000003" customHeight="1">
      <c r="A1977" s="11" t="s">
        <v>4863</v>
      </c>
      <c r="B1977" s="11" t="s">
        <v>4864</v>
      </c>
      <c r="C1977" s="11" t="s">
        <v>3748</v>
      </c>
      <c r="D1977" s="11" t="str">
        <f t="shared" si="30"/>
        <v>15-0543 TC Apple Green</v>
      </c>
      <c r="E1977" s="11" t="s">
        <v>632</v>
      </c>
      <c r="F1977" s="11">
        <v>181</v>
      </c>
      <c r="G1977" s="11">
        <v>182</v>
      </c>
      <c r="H1977" s="2426">
        <v>68</v>
      </c>
      <c r="I1977" s="3303"/>
      <c r="J1977" s="7238" t="s">
        <v>12474</v>
      </c>
    </row>
    <row r="1978" spans="1:10" ht="35.450000000000003" customHeight="1">
      <c r="A1978" s="11" t="s">
        <v>4874</v>
      </c>
      <c r="B1978" s="11" t="s">
        <v>4875</v>
      </c>
      <c r="C1978" s="11" t="s">
        <v>3749</v>
      </c>
      <c r="D1978" s="11" t="str">
        <f t="shared" si="30"/>
        <v>15-0646 TC Warm Olive</v>
      </c>
      <c r="E1978" s="11" t="s">
        <v>632</v>
      </c>
      <c r="F1978" s="11">
        <v>199</v>
      </c>
      <c r="G1978" s="11">
        <v>182</v>
      </c>
      <c r="H1978" s="2426">
        <v>60</v>
      </c>
      <c r="I1978" s="3105"/>
      <c r="J1978" s="7239" t="s">
        <v>12475</v>
      </c>
    </row>
    <row r="1979" spans="1:10" ht="35.450000000000003" customHeight="1">
      <c r="A1979" s="11" t="s">
        <v>5211</v>
      </c>
      <c r="B1979" s="11" t="s">
        <v>5212</v>
      </c>
      <c r="C1979" s="11" t="s">
        <v>3750</v>
      </c>
      <c r="D1979" s="11" t="str">
        <f t="shared" si="30"/>
        <v>16-0840 TC Antique Moss</v>
      </c>
      <c r="E1979" s="11" t="s">
        <v>632</v>
      </c>
      <c r="F1979" s="11">
        <v>185</v>
      </c>
      <c r="G1979" s="11">
        <v>160</v>
      </c>
      <c r="H1979" s="2426">
        <v>35</v>
      </c>
      <c r="I1979" s="3262"/>
      <c r="J1979" s="7240" t="s">
        <v>12476</v>
      </c>
    </row>
    <row r="1980" spans="1:10" ht="35.450000000000003" customHeight="1">
      <c r="A1980" s="11" t="s">
        <v>3987</v>
      </c>
      <c r="B1980" s="11" t="s">
        <v>3989</v>
      </c>
      <c r="C1980" s="11" t="s">
        <v>3751</v>
      </c>
      <c r="D1980" s="11" t="str">
        <f t="shared" si="30"/>
        <v>12-0312 TC Lime Cream</v>
      </c>
      <c r="E1980" s="11" t="s">
        <v>632</v>
      </c>
      <c r="F1980" s="11">
        <v>215</v>
      </c>
      <c r="G1980" s="11">
        <v>232</v>
      </c>
      <c r="H1980" s="2426">
        <v>188</v>
      </c>
      <c r="I1980" s="2939"/>
      <c r="J1980" s="7241" t="s">
        <v>12477</v>
      </c>
    </row>
    <row r="1981" spans="1:10" ht="35.450000000000003" customHeight="1">
      <c r="A1981" s="11" t="s">
        <v>4252</v>
      </c>
      <c r="B1981" s="11" t="s">
        <v>4253</v>
      </c>
      <c r="C1981" s="11" t="s">
        <v>3752</v>
      </c>
      <c r="D1981" s="11" t="str">
        <f t="shared" si="30"/>
        <v>13-0319 TC Shadow Lime</v>
      </c>
      <c r="E1981" s="11" t="s">
        <v>632</v>
      </c>
      <c r="F1981" s="11">
        <v>207</v>
      </c>
      <c r="G1981" s="11">
        <v>224</v>
      </c>
      <c r="H1981" s="2426">
        <v>157</v>
      </c>
      <c r="I1981" s="3022"/>
      <c r="J1981" s="7242" t="s">
        <v>12478</v>
      </c>
    </row>
    <row r="1982" spans="1:10" ht="35.450000000000003" customHeight="1">
      <c r="A1982" s="11" t="s">
        <v>4269</v>
      </c>
      <c r="B1982" s="11" t="s">
        <v>4270</v>
      </c>
      <c r="C1982" s="11" t="s">
        <v>3753</v>
      </c>
      <c r="D1982" s="11" t="str">
        <f t="shared" si="30"/>
        <v>13-0530 TC Lime Sherbet</v>
      </c>
      <c r="E1982" s="11" t="s">
        <v>632</v>
      </c>
      <c r="F1982" s="11">
        <v>205</v>
      </c>
      <c r="G1982" s="11">
        <v>215</v>
      </c>
      <c r="H1982" s="2426">
        <v>138</v>
      </c>
      <c r="I1982" s="3049"/>
      <c r="J1982" s="7243" t="s">
        <v>12479</v>
      </c>
    </row>
    <row r="1983" spans="1:10" ht="35.450000000000003" customHeight="1">
      <c r="A1983" s="11" t="s">
        <v>4254</v>
      </c>
      <c r="B1983" s="11" t="s">
        <v>9222</v>
      </c>
      <c r="C1983" s="11" t="s">
        <v>3754</v>
      </c>
      <c r="D1983" s="11" t="str">
        <f t="shared" si="30"/>
        <v>13-0324 TC Lettuce Green</v>
      </c>
      <c r="E1983" s="11" t="s">
        <v>632</v>
      </c>
      <c r="F1983" s="11">
        <v>190</v>
      </c>
      <c r="G1983" s="11">
        <v>211</v>
      </c>
      <c r="H1983" s="2426">
        <v>142</v>
      </c>
      <c r="I1983" s="3199"/>
      <c r="J1983" s="7244" t="s">
        <v>12480</v>
      </c>
    </row>
    <row r="1984" spans="1:10" ht="35.450000000000003" customHeight="1">
      <c r="A1984" s="11" t="s">
        <v>4256</v>
      </c>
      <c r="B1984" s="11" t="s">
        <v>9224</v>
      </c>
      <c r="C1984" s="11" t="s">
        <v>3755</v>
      </c>
      <c r="D1984" s="11" t="str">
        <f t="shared" si="30"/>
        <v>13-0331 TC Sap Green</v>
      </c>
      <c r="E1984" s="11" t="s">
        <v>632</v>
      </c>
      <c r="F1984" s="11">
        <v>175</v>
      </c>
      <c r="G1984" s="11">
        <v>203</v>
      </c>
      <c r="H1984" s="2426">
        <v>128</v>
      </c>
      <c r="I1984" s="3352"/>
      <c r="J1984" s="7245" t="s">
        <v>12481</v>
      </c>
    </row>
    <row r="1985" spans="1:10" ht="35.450000000000003" customHeight="1">
      <c r="A1985" s="11" t="s">
        <v>4533</v>
      </c>
      <c r="B1985" s="11" t="s">
        <v>9226</v>
      </c>
      <c r="C1985" s="11" t="s">
        <v>3756</v>
      </c>
      <c r="D1985" s="11" t="str">
        <f t="shared" si="30"/>
        <v>14-0226 TC Opaline Green</v>
      </c>
      <c r="E1985" s="11" t="s">
        <v>632</v>
      </c>
      <c r="F1985" s="11">
        <v>163</v>
      </c>
      <c r="G1985" s="11">
        <v>197</v>
      </c>
      <c r="H1985" s="2426">
        <v>125</v>
      </c>
      <c r="I1985" s="3465"/>
      <c r="J1985" s="7246" t="s">
        <v>12482</v>
      </c>
    </row>
    <row r="1986" spans="1:10" ht="35.450000000000003" customHeight="1">
      <c r="A1986" s="11" t="s">
        <v>3920</v>
      </c>
      <c r="B1986" s="11" t="s">
        <v>3921</v>
      </c>
      <c r="C1986" s="11" t="s">
        <v>3757</v>
      </c>
      <c r="D1986" s="11" t="str">
        <f t="shared" ref="D1986:D2049" si="31">A1986 &amp; " " &amp; B1986</f>
        <v>11-0609 TC Ethereal Green</v>
      </c>
      <c r="E1986" s="11" t="s">
        <v>632</v>
      </c>
      <c r="F1986" s="11">
        <v>241</v>
      </c>
      <c r="G1986" s="11">
        <v>236</v>
      </c>
      <c r="H1986" s="2426">
        <v>202</v>
      </c>
      <c r="I1986" s="2693"/>
      <c r="J1986" s="7247" t="s">
        <v>12483</v>
      </c>
    </row>
    <row r="1987" spans="1:10" ht="35.450000000000003" customHeight="1">
      <c r="A1987" s="11" t="s">
        <v>3905</v>
      </c>
      <c r="B1987" s="11" t="s">
        <v>3906</v>
      </c>
      <c r="C1987" s="11" t="s">
        <v>3758</v>
      </c>
      <c r="D1987" s="11" t="str">
        <f t="shared" si="31"/>
        <v>11-0410 TC Sylvan Green</v>
      </c>
      <c r="E1987" s="11" t="s">
        <v>632</v>
      </c>
      <c r="F1987" s="11">
        <v>231</v>
      </c>
      <c r="G1987" s="11">
        <v>234</v>
      </c>
      <c r="H1987" s="2426">
        <v>203</v>
      </c>
      <c r="I1987" s="2786"/>
      <c r="J1987" s="7248" t="s">
        <v>12484</v>
      </c>
    </row>
    <row r="1988" spans="1:10" ht="35.450000000000003" customHeight="1">
      <c r="A1988" s="11" t="s">
        <v>3897</v>
      </c>
      <c r="B1988" s="11" t="s">
        <v>3899</v>
      </c>
      <c r="C1988" s="11" t="s">
        <v>3759</v>
      </c>
      <c r="D1988" s="11" t="str">
        <f t="shared" si="31"/>
        <v>11-0205 TC Glass Green</v>
      </c>
      <c r="E1988" s="11" t="s">
        <v>632</v>
      </c>
      <c r="F1988" s="11">
        <v>236</v>
      </c>
      <c r="G1988" s="11">
        <v>234</v>
      </c>
      <c r="H1988" s="2426">
        <v>208</v>
      </c>
      <c r="I1988" s="2749"/>
      <c r="J1988" s="7249" t="s">
        <v>12485</v>
      </c>
    </row>
    <row r="1989" spans="1:10" ht="35.450000000000003" customHeight="1">
      <c r="A1989" s="11" t="s">
        <v>4025</v>
      </c>
      <c r="B1989" s="11" t="s">
        <v>4026</v>
      </c>
      <c r="C1989" s="11" t="s">
        <v>3760</v>
      </c>
      <c r="D1989" s="11" t="str">
        <f t="shared" si="31"/>
        <v>12-0607 TC Green Essence</v>
      </c>
      <c r="E1989" s="11" t="s">
        <v>632</v>
      </c>
      <c r="F1989" s="11">
        <v>233</v>
      </c>
      <c r="G1989" s="11">
        <v>234</v>
      </c>
      <c r="H1989" s="2426">
        <v>200</v>
      </c>
      <c r="I1989" s="2772"/>
      <c r="J1989" s="7250" t="s">
        <v>12486</v>
      </c>
    </row>
    <row r="1990" spans="1:10" ht="35.450000000000003" customHeight="1">
      <c r="A1990" s="11" t="s">
        <v>7141</v>
      </c>
      <c r="B1990" s="11" t="s">
        <v>9389</v>
      </c>
      <c r="C1990" s="11" t="s">
        <v>3761</v>
      </c>
      <c r="D1990" s="11" t="str">
        <f t="shared" si="31"/>
        <v>11-0615 TC Pear Sorbet</v>
      </c>
      <c r="E1990" s="11" t="s">
        <v>632</v>
      </c>
      <c r="F1990" s="11">
        <v>243</v>
      </c>
      <c r="G1990" s="11">
        <v>234</v>
      </c>
      <c r="H1990" s="2426">
        <v>195</v>
      </c>
      <c r="I1990" s="2665"/>
      <c r="J1990" s="7251" t="s">
        <v>12487</v>
      </c>
    </row>
    <row r="1991" spans="1:10" ht="35.450000000000003" customHeight="1">
      <c r="A1991" s="11" t="s">
        <v>4284</v>
      </c>
      <c r="B1991" s="11" t="s">
        <v>4285</v>
      </c>
      <c r="C1991" s="11" t="s">
        <v>3762</v>
      </c>
      <c r="D1991" s="11" t="str">
        <f t="shared" si="31"/>
        <v>13-0614 TC Garden Glade</v>
      </c>
      <c r="E1991" s="11" t="s">
        <v>632</v>
      </c>
      <c r="F1991" s="11">
        <v>220</v>
      </c>
      <c r="G1991" s="11">
        <v>216</v>
      </c>
      <c r="H1991" s="2426">
        <v>168</v>
      </c>
      <c r="I1991" s="2895"/>
      <c r="J1991" s="7252" t="s">
        <v>12488</v>
      </c>
    </row>
    <row r="1992" spans="1:10" ht="35.450000000000003" customHeight="1">
      <c r="A1992" s="11" t="s">
        <v>4002</v>
      </c>
      <c r="B1992" s="11" t="s">
        <v>4003</v>
      </c>
      <c r="C1992" s="11" t="s">
        <v>3763</v>
      </c>
      <c r="D1992" s="11" t="str">
        <f t="shared" si="31"/>
        <v>12-0418 TC Hay</v>
      </c>
      <c r="E1992" s="11" t="s">
        <v>632</v>
      </c>
      <c r="F1992" s="11">
        <v>211</v>
      </c>
      <c r="G1992" s="11">
        <v>204</v>
      </c>
      <c r="H1992" s="2426">
        <v>163</v>
      </c>
      <c r="I1992" s="2971"/>
      <c r="J1992" s="7253" t="s">
        <v>12489</v>
      </c>
    </row>
    <row r="1993" spans="1:10" ht="35.450000000000003" customHeight="1">
      <c r="A1993" s="11" t="s">
        <v>4267</v>
      </c>
      <c r="B1993" s="11" t="s">
        <v>9235</v>
      </c>
      <c r="C1993" s="11" t="s">
        <v>3764</v>
      </c>
      <c r="D1993" s="11" t="str">
        <f t="shared" si="31"/>
        <v>13-0522 TC Pale Green</v>
      </c>
      <c r="E1993" s="11" t="s">
        <v>632</v>
      </c>
      <c r="F1993" s="11">
        <v>203</v>
      </c>
      <c r="G1993" s="11">
        <v>206</v>
      </c>
      <c r="H1993" s="2426">
        <v>145</v>
      </c>
      <c r="I1993" s="3065"/>
      <c r="J1993" s="7254" t="s">
        <v>12490</v>
      </c>
    </row>
    <row r="1994" spans="1:10" ht="35.450000000000003" customHeight="1">
      <c r="A1994" s="11" t="s">
        <v>4013</v>
      </c>
      <c r="B1994" s="11" t="s">
        <v>4014</v>
      </c>
      <c r="C1994" s="11" t="s">
        <v>3765</v>
      </c>
      <c r="D1994" s="11" t="str">
        <f t="shared" si="31"/>
        <v>12-0521 TC Young Wheat</v>
      </c>
      <c r="E1994" s="11" t="s">
        <v>632</v>
      </c>
      <c r="F1994" s="11">
        <v>225</v>
      </c>
      <c r="G1994" s="11">
        <v>227</v>
      </c>
      <c r="H1994" s="2426">
        <v>169</v>
      </c>
      <c r="I1994" s="2843"/>
      <c r="J1994" s="7255" t="s">
        <v>12491</v>
      </c>
    </row>
    <row r="1995" spans="1:10" ht="35.450000000000003" customHeight="1">
      <c r="A1995" s="11" t="s">
        <v>4015</v>
      </c>
      <c r="B1995" s="11" t="s">
        <v>4016</v>
      </c>
      <c r="C1995" s="11" t="s">
        <v>3766</v>
      </c>
      <c r="D1995" s="11" t="str">
        <f t="shared" si="31"/>
        <v>12-0524 TC Citron</v>
      </c>
      <c r="E1995" s="11" t="s">
        <v>632</v>
      </c>
      <c r="F1995" s="11">
        <v>223</v>
      </c>
      <c r="G1995" s="11">
        <v>222</v>
      </c>
      <c r="H1995" s="2426">
        <v>155</v>
      </c>
      <c r="I1995" s="2860"/>
      <c r="J1995" s="7256" t="s">
        <v>12492</v>
      </c>
    </row>
    <row r="1996" spans="1:10" ht="35.450000000000003" customHeight="1">
      <c r="A1996" s="11" t="s">
        <v>4017</v>
      </c>
      <c r="B1996" s="11" t="s">
        <v>4018</v>
      </c>
      <c r="C1996" s="11" t="s">
        <v>3767</v>
      </c>
      <c r="D1996" s="11" t="str">
        <f t="shared" si="31"/>
        <v>12-0525 TC Luminary Green</v>
      </c>
      <c r="E1996" s="11" t="s">
        <v>632</v>
      </c>
      <c r="F1996" s="11">
        <v>227</v>
      </c>
      <c r="G1996" s="11">
        <v>234</v>
      </c>
      <c r="H1996" s="2426">
        <v>165</v>
      </c>
      <c r="I1996" s="2824"/>
      <c r="J1996" s="7257" t="s">
        <v>12493</v>
      </c>
    </row>
    <row r="1997" spans="1:10" ht="35.450000000000003" customHeight="1">
      <c r="A1997" s="11" t="s">
        <v>4010</v>
      </c>
      <c r="B1997" s="11" t="s">
        <v>9240</v>
      </c>
      <c r="C1997" s="11" t="s">
        <v>3768</v>
      </c>
      <c r="D1997" s="11" t="str">
        <f t="shared" si="31"/>
        <v>12-0520 TC Pale Lime Yellow</v>
      </c>
      <c r="E1997" s="11" t="s">
        <v>632</v>
      </c>
      <c r="F1997" s="11">
        <v>223</v>
      </c>
      <c r="G1997" s="11">
        <v>230</v>
      </c>
      <c r="H1997" s="2426">
        <v>159</v>
      </c>
      <c r="I1997" s="2859"/>
      <c r="J1997" s="7258" t="s">
        <v>12494</v>
      </c>
    </row>
    <row r="1998" spans="1:10" ht="35.450000000000003" customHeight="1">
      <c r="A1998" s="11" t="s">
        <v>4289</v>
      </c>
      <c r="B1998" s="11" t="s">
        <v>4290</v>
      </c>
      <c r="C1998" s="11" t="s">
        <v>3769</v>
      </c>
      <c r="D1998" s="11" t="str">
        <f t="shared" si="31"/>
        <v>13-0633 TC Chardonnay</v>
      </c>
      <c r="E1998" s="11" t="s">
        <v>632</v>
      </c>
      <c r="F1998" s="11">
        <v>231</v>
      </c>
      <c r="G1998" s="11">
        <v>223</v>
      </c>
      <c r="H1998" s="2426">
        <v>153</v>
      </c>
      <c r="I1998" s="2788"/>
      <c r="J1998" s="7259" t="s">
        <v>12495</v>
      </c>
    </row>
    <row r="1999" spans="1:10" ht="35.450000000000003" customHeight="1">
      <c r="A1999" s="11" t="s">
        <v>4258</v>
      </c>
      <c r="B1999" s="11" t="s">
        <v>4259</v>
      </c>
      <c r="C1999" s="11" t="s">
        <v>3770</v>
      </c>
      <c r="D1999" s="11" t="str">
        <f t="shared" si="31"/>
        <v>13-0333 TC Lima Bean</v>
      </c>
      <c r="E1999" s="11" t="s">
        <v>632</v>
      </c>
      <c r="F1999" s="11">
        <v>225</v>
      </c>
      <c r="G1999" s="11">
        <v>213</v>
      </c>
      <c r="H1999" s="2426">
        <v>144</v>
      </c>
      <c r="I1999" s="2845"/>
      <c r="J1999" s="7260" t="s">
        <v>12496</v>
      </c>
    </row>
    <row r="2000" spans="1:10" ht="35.450000000000003" customHeight="1">
      <c r="A2000" s="11" t="s">
        <v>4019</v>
      </c>
      <c r="B2000" s="11" t="s">
        <v>4020</v>
      </c>
      <c r="C2000" s="11" t="s">
        <v>3771</v>
      </c>
      <c r="D2000" s="11" t="str">
        <f t="shared" si="31"/>
        <v>12-0530 TC Charlock</v>
      </c>
      <c r="E2000" s="11" t="s">
        <v>632</v>
      </c>
      <c r="F2000" s="11">
        <v>229</v>
      </c>
      <c r="G2000" s="11">
        <v>231</v>
      </c>
      <c r="H2000" s="2426">
        <v>144</v>
      </c>
      <c r="I2000" s="2807"/>
      <c r="J2000" s="7261" t="s">
        <v>12497</v>
      </c>
    </row>
    <row r="2001" spans="1:10" ht="35.450000000000003" customHeight="1">
      <c r="A2001" s="11" t="s">
        <v>4004</v>
      </c>
      <c r="B2001" s="11" t="s">
        <v>4006</v>
      </c>
      <c r="C2001" s="11" t="s">
        <v>3772</v>
      </c>
      <c r="D2001" s="11" t="str">
        <f t="shared" si="31"/>
        <v>12-0426 TC Mellow Green</v>
      </c>
      <c r="E2001" s="11" t="s">
        <v>632</v>
      </c>
      <c r="F2001" s="11">
        <v>213</v>
      </c>
      <c r="G2001" s="11">
        <v>213</v>
      </c>
      <c r="H2001" s="2426">
        <v>147</v>
      </c>
      <c r="I2001" s="2957"/>
      <c r="J2001" s="7262" t="s">
        <v>12498</v>
      </c>
    </row>
    <row r="2002" spans="1:10" ht="35.450000000000003" customHeight="1">
      <c r="A2002" s="11" t="s">
        <v>4556</v>
      </c>
      <c r="B2002" s="11" t="s">
        <v>4557</v>
      </c>
      <c r="C2002" s="11" t="s">
        <v>3773</v>
      </c>
      <c r="D2002" s="11" t="str">
        <f t="shared" si="31"/>
        <v>14-0627 TC Shadow Green</v>
      </c>
      <c r="E2002" s="11" t="s">
        <v>632</v>
      </c>
      <c r="F2002" s="11">
        <v>207</v>
      </c>
      <c r="G2002" s="11">
        <v>196</v>
      </c>
      <c r="H2002" s="2426">
        <v>134</v>
      </c>
      <c r="I2002" s="3026"/>
      <c r="J2002" s="7263" t="s">
        <v>12499</v>
      </c>
    </row>
    <row r="2003" spans="1:10" ht="35.450000000000003" customHeight="1">
      <c r="A2003" s="11" t="s">
        <v>4271</v>
      </c>
      <c r="B2003" s="11" t="s">
        <v>9247</v>
      </c>
      <c r="C2003" s="11" t="s">
        <v>3774</v>
      </c>
      <c r="D2003" s="11" t="str">
        <f t="shared" si="31"/>
        <v>13-0532 TC Celery Green</v>
      </c>
      <c r="E2003" s="11" t="s">
        <v>632</v>
      </c>
      <c r="F2003" s="11">
        <v>197</v>
      </c>
      <c r="G2003" s="11">
        <v>204</v>
      </c>
      <c r="H2003" s="2426">
        <v>123</v>
      </c>
      <c r="I2003" s="3123"/>
      <c r="J2003" s="7264" t="s">
        <v>12500</v>
      </c>
    </row>
    <row r="2004" spans="1:10" ht="35.450000000000003" customHeight="1">
      <c r="A2004" s="11" t="s">
        <v>4545</v>
      </c>
      <c r="B2004" s="11" t="s">
        <v>4546</v>
      </c>
      <c r="C2004" s="11" t="s">
        <v>3775</v>
      </c>
      <c r="D2004" s="11" t="str">
        <f t="shared" si="31"/>
        <v>14-0434 TC Green Banana</v>
      </c>
      <c r="E2004" s="11" t="s">
        <v>632</v>
      </c>
      <c r="F2004" s="11">
        <v>186</v>
      </c>
      <c r="G2004" s="11">
        <v>188</v>
      </c>
      <c r="H2004" s="2426">
        <v>114</v>
      </c>
      <c r="I2004" s="3248"/>
      <c r="J2004" s="7265" t="s">
        <v>12501</v>
      </c>
    </row>
    <row r="2005" spans="1:10" ht="35.450000000000003" customHeight="1">
      <c r="A2005" s="11" t="s">
        <v>4861</v>
      </c>
      <c r="B2005" s="11" t="s">
        <v>4862</v>
      </c>
      <c r="C2005" s="11" t="s">
        <v>3776</v>
      </c>
      <c r="D2005" s="11" t="str">
        <f t="shared" si="31"/>
        <v>15-0538 TC Green Oasis</v>
      </c>
      <c r="E2005" s="11" t="s">
        <v>632</v>
      </c>
      <c r="F2005" s="11">
        <v>176</v>
      </c>
      <c r="G2005" s="11">
        <v>180</v>
      </c>
      <c r="H2005" s="2426">
        <v>84</v>
      </c>
      <c r="I2005" s="3343"/>
      <c r="J2005" s="7266" t="s">
        <v>12502</v>
      </c>
    </row>
    <row r="2006" spans="1:10" ht="35.450000000000003" customHeight="1">
      <c r="A2006" s="11" t="s">
        <v>4869</v>
      </c>
      <c r="B2006" s="11" t="s">
        <v>4870</v>
      </c>
      <c r="C2006" s="11" t="s">
        <v>3777</v>
      </c>
      <c r="D2006" s="11" t="str">
        <f t="shared" si="31"/>
        <v>15-0628 TC Leek Green</v>
      </c>
      <c r="E2006" s="11" t="s">
        <v>632</v>
      </c>
      <c r="F2006" s="11">
        <v>183</v>
      </c>
      <c r="G2006" s="11">
        <v>177</v>
      </c>
      <c r="H2006" s="2426">
        <v>122</v>
      </c>
      <c r="I2006" s="3280"/>
      <c r="J2006" s="7267" t="s">
        <v>12503</v>
      </c>
    </row>
    <row r="2007" spans="1:10" ht="35.450000000000003" customHeight="1">
      <c r="A2007" s="11" t="s">
        <v>4852</v>
      </c>
      <c r="B2007" s="11" t="s">
        <v>4853</v>
      </c>
      <c r="C2007" s="11" t="s">
        <v>3778</v>
      </c>
      <c r="D2007" s="11" t="str">
        <f t="shared" si="31"/>
        <v>15-0525 TC Weeping Willow</v>
      </c>
      <c r="E2007" s="11" t="s">
        <v>632</v>
      </c>
      <c r="F2007" s="11">
        <v>179</v>
      </c>
      <c r="G2007" s="11">
        <v>177</v>
      </c>
      <c r="H2007" s="2426">
        <v>123</v>
      </c>
      <c r="I2007" s="3321"/>
      <c r="J2007" s="7268" t="s">
        <v>12504</v>
      </c>
    </row>
    <row r="2008" spans="1:10" ht="35.450000000000003" customHeight="1">
      <c r="A2008" s="11" t="s">
        <v>4858</v>
      </c>
      <c r="B2008" s="11" t="s">
        <v>4860</v>
      </c>
      <c r="C2008" s="11" t="s">
        <v>3779</v>
      </c>
      <c r="D2008" s="11" t="str">
        <f t="shared" si="31"/>
        <v>15-0535 TC Palm</v>
      </c>
      <c r="E2008" s="11" t="s">
        <v>632</v>
      </c>
      <c r="F2008" s="11">
        <v>175</v>
      </c>
      <c r="G2008" s="11">
        <v>175</v>
      </c>
      <c r="H2008" s="2426">
        <v>94</v>
      </c>
      <c r="I2008" s="3353"/>
      <c r="J2008" s="7269" t="s">
        <v>12505</v>
      </c>
    </row>
    <row r="2009" spans="1:10" ht="35.450000000000003" customHeight="1">
      <c r="A2009" s="11" t="s">
        <v>5200</v>
      </c>
      <c r="B2009" s="11" t="s">
        <v>9254</v>
      </c>
      <c r="C2009" s="11" t="s">
        <v>3780</v>
      </c>
      <c r="D2009" s="11" t="str">
        <f t="shared" si="31"/>
        <v>16-0639 TC Golden Olive</v>
      </c>
      <c r="E2009" s="11" t="s">
        <v>632</v>
      </c>
      <c r="F2009" s="11">
        <v>175</v>
      </c>
      <c r="G2009" s="11">
        <v>152</v>
      </c>
      <c r="H2009" s="2426">
        <v>65</v>
      </c>
      <c r="I2009" s="3357"/>
      <c r="J2009" s="7270" t="s">
        <v>12506</v>
      </c>
    </row>
    <row r="2010" spans="1:10" ht="35.450000000000003" customHeight="1">
      <c r="A2010" s="11" t="s">
        <v>5193</v>
      </c>
      <c r="B2010" s="11" t="s">
        <v>5194</v>
      </c>
      <c r="C2010" s="11" t="s">
        <v>3781</v>
      </c>
      <c r="D2010" s="11" t="str">
        <f t="shared" si="31"/>
        <v>16-0540 TC Oasis</v>
      </c>
      <c r="E2010" s="11" t="s">
        <v>632</v>
      </c>
      <c r="F2010" s="11">
        <v>163</v>
      </c>
      <c r="G2010" s="11">
        <v>160</v>
      </c>
      <c r="H2010" s="2426">
        <v>78</v>
      </c>
      <c r="I2010" s="3471"/>
      <c r="J2010" s="7271" t="s">
        <v>12507</v>
      </c>
    </row>
    <row r="2011" spans="1:10" ht="35.450000000000003" customHeight="1">
      <c r="A2011" s="11" t="s">
        <v>5191</v>
      </c>
      <c r="B2011" s="11" t="s">
        <v>5192</v>
      </c>
      <c r="C2011" s="11" t="s">
        <v>3782</v>
      </c>
      <c r="D2011" s="11" t="str">
        <f t="shared" si="31"/>
        <v>16-0532 TC Moss</v>
      </c>
      <c r="E2011" s="11" t="s">
        <v>632</v>
      </c>
      <c r="F2011" s="11">
        <v>160</v>
      </c>
      <c r="G2011" s="11">
        <v>157</v>
      </c>
      <c r="H2011" s="2426">
        <v>89</v>
      </c>
      <c r="I2011" s="3507"/>
      <c r="J2011" s="7272" t="s">
        <v>12508</v>
      </c>
    </row>
    <row r="2012" spans="1:10" ht="35.450000000000003" customHeight="1">
      <c r="A2012" s="11" t="s">
        <v>5659</v>
      </c>
      <c r="B2012" s="11" t="s">
        <v>5660</v>
      </c>
      <c r="C2012" s="11" t="s">
        <v>3783</v>
      </c>
      <c r="D2012" s="11" t="str">
        <f t="shared" si="31"/>
        <v>17-0840 TC Amber Green</v>
      </c>
      <c r="E2012" s="11" t="s">
        <v>632</v>
      </c>
      <c r="F2012" s="11">
        <v>154</v>
      </c>
      <c r="G2012" s="11">
        <v>128</v>
      </c>
      <c r="H2012" s="2426">
        <v>58</v>
      </c>
      <c r="I2012" s="3563"/>
      <c r="J2012" s="7273" t="s">
        <v>12509</v>
      </c>
    </row>
    <row r="2013" spans="1:10" ht="35.450000000000003" customHeight="1">
      <c r="A2013" s="11" t="s">
        <v>5655</v>
      </c>
      <c r="B2013" s="11" t="s">
        <v>5656</v>
      </c>
      <c r="C2013" s="11" t="s">
        <v>3784</v>
      </c>
      <c r="D2013" s="11" t="str">
        <f t="shared" si="31"/>
        <v>17-0836 TC Ecru Olive</v>
      </c>
      <c r="E2013" s="11" t="s">
        <v>632</v>
      </c>
      <c r="F2013" s="11">
        <v>146</v>
      </c>
      <c r="G2013" s="11">
        <v>123</v>
      </c>
      <c r="H2013" s="2426">
        <v>60</v>
      </c>
      <c r="I2013" s="3636"/>
      <c r="J2013" s="7274" t="s">
        <v>12510</v>
      </c>
    </row>
    <row r="2014" spans="1:10" ht="35.450000000000003" customHeight="1">
      <c r="A2014" s="11" t="s">
        <v>5652</v>
      </c>
      <c r="B2014" s="11" t="s">
        <v>5653</v>
      </c>
      <c r="C2014" s="11" t="s">
        <v>3785</v>
      </c>
      <c r="D2014" s="11" t="str">
        <f t="shared" si="31"/>
        <v>17-0636 TC Green Moss</v>
      </c>
      <c r="E2014" s="11" t="s">
        <v>632</v>
      </c>
      <c r="F2014" s="11">
        <v>133</v>
      </c>
      <c r="G2014" s="11">
        <v>121</v>
      </c>
      <c r="H2014" s="2426">
        <v>70</v>
      </c>
      <c r="I2014" s="3736"/>
      <c r="J2014" s="7275" t="s">
        <v>12511</v>
      </c>
    </row>
    <row r="2015" spans="1:10" ht="35.450000000000003" customHeight="1">
      <c r="A2015" s="11" t="s">
        <v>5204</v>
      </c>
      <c r="B2015" s="11" t="s">
        <v>5205</v>
      </c>
      <c r="C2015" s="11" t="s">
        <v>3786</v>
      </c>
      <c r="D2015" s="11" t="str">
        <f t="shared" si="31"/>
        <v>16-0726 TC Khaki</v>
      </c>
      <c r="E2015" s="11" t="s">
        <v>632</v>
      </c>
      <c r="F2015" s="11">
        <v>163</v>
      </c>
      <c r="G2015" s="11">
        <v>146</v>
      </c>
      <c r="H2015" s="2426">
        <v>100</v>
      </c>
      <c r="I2015" s="3473"/>
      <c r="J2015" s="7276" t="s">
        <v>12512</v>
      </c>
    </row>
    <row r="2016" spans="1:10" ht="35.450000000000003" customHeight="1">
      <c r="A2016" s="11" t="s">
        <v>5665</v>
      </c>
      <c r="B2016" s="11" t="s">
        <v>5666</v>
      </c>
      <c r="C2016" s="11" t="s">
        <v>3787</v>
      </c>
      <c r="D2016" s="11" t="str">
        <f t="shared" si="31"/>
        <v>17-0929 TC Fennel Seed</v>
      </c>
      <c r="E2016" s="11" t="s">
        <v>632</v>
      </c>
      <c r="F2016" s="11">
        <v>153</v>
      </c>
      <c r="G2016" s="11">
        <v>132</v>
      </c>
      <c r="H2016" s="2426">
        <v>86</v>
      </c>
      <c r="I2016" s="2516"/>
      <c r="J2016" s="7277" t="s">
        <v>10637</v>
      </c>
    </row>
    <row r="2017" spans="1:10" ht="35.450000000000003" customHeight="1">
      <c r="A2017" s="11" t="s">
        <v>5197</v>
      </c>
      <c r="B2017" s="11" t="s">
        <v>5199</v>
      </c>
      <c r="C2017" s="11" t="s">
        <v>3788</v>
      </c>
      <c r="D2017" s="11" t="str">
        <f t="shared" si="31"/>
        <v>16-0632 TC Willow</v>
      </c>
      <c r="E2017" s="11" t="s">
        <v>632</v>
      </c>
      <c r="F2017" s="11">
        <v>154</v>
      </c>
      <c r="G2017" s="11">
        <v>139</v>
      </c>
      <c r="H2017" s="2426">
        <v>79</v>
      </c>
      <c r="I2017" s="3562"/>
      <c r="J2017" s="7278" t="s">
        <v>12513</v>
      </c>
    </row>
    <row r="2018" spans="1:10" ht="35.450000000000003" customHeight="1">
      <c r="A2018" s="11" t="s">
        <v>5661</v>
      </c>
      <c r="B2018" s="11" t="s">
        <v>9264</v>
      </c>
      <c r="C2018" s="11" t="s">
        <v>3789</v>
      </c>
      <c r="D2018" s="11" t="str">
        <f t="shared" si="31"/>
        <v>17-0843 TC Bronze Mist</v>
      </c>
      <c r="E2018" s="11" t="s">
        <v>632</v>
      </c>
      <c r="F2018" s="11">
        <v>156</v>
      </c>
      <c r="G2018" s="11">
        <v>126</v>
      </c>
      <c r="H2018" s="2426">
        <v>65</v>
      </c>
      <c r="I2018" s="3546"/>
      <c r="J2018" s="7279" t="s">
        <v>12514</v>
      </c>
    </row>
    <row r="2019" spans="1:10" ht="35.450000000000003" customHeight="1">
      <c r="A2019" s="11" t="s">
        <v>6098</v>
      </c>
      <c r="B2019" s="11" t="s">
        <v>6099</v>
      </c>
      <c r="C2019" s="11" t="s">
        <v>3790</v>
      </c>
      <c r="D2019" s="11" t="str">
        <f t="shared" si="31"/>
        <v>18-0835 TC Dried Tobacco</v>
      </c>
      <c r="E2019" s="11" t="s">
        <v>632</v>
      </c>
      <c r="F2019" s="11">
        <v>153</v>
      </c>
      <c r="G2019" s="11">
        <v>123</v>
      </c>
      <c r="H2019" s="2426">
        <v>56</v>
      </c>
      <c r="I2019" s="3574"/>
      <c r="J2019" s="7280" t="s">
        <v>12515</v>
      </c>
    </row>
    <row r="2020" spans="1:10" ht="35.450000000000003" customHeight="1">
      <c r="A2020" s="11" t="s">
        <v>6100</v>
      </c>
      <c r="B2020" s="11" t="s">
        <v>6101</v>
      </c>
      <c r="C2020" s="11" t="s">
        <v>3791</v>
      </c>
      <c r="D2020" s="11" t="str">
        <f t="shared" si="31"/>
        <v>18-0840 TC Tapenade</v>
      </c>
      <c r="E2020" s="11" t="s">
        <v>632</v>
      </c>
      <c r="F2020" s="11">
        <v>128</v>
      </c>
      <c r="G2020" s="11">
        <v>93</v>
      </c>
      <c r="H2020" s="2426">
        <v>36</v>
      </c>
      <c r="I2020" s="2517"/>
      <c r="J2020" s="7281" t="s">
        <v>10638</v>
      </c>
    </row>
    <row r="2021" spans="1:10" ht="35.450000000000003" customHeight="1">
      <c r="A2021" s="11" t="s">
        <v>6096</v>
      </c>
      <c r="B2021" s="11" t="s">
        <v>6097</v>
      </c>
      <c r="C2021" s="11" t="s">
        <v>3792</v>
      </c>
      <c r="D2021" s="11" t="str">
        <f t="shared" si="31"/>
        <v>18-0832 TC Plantation</v>
      </c>
      <c r="E2021" s="11" t="s">
        <v>632</v>
      </c>
      <c r="F2021" s="11">
        <v>122</v>
      </c>
      <c r="G2021" s="11">
        <v>99</v>
      </c>
      <c r="H2021" s="2426">
        <v>50</v>
      </c>
      <c r="I2021" s="3830"/>
      <c r="J2021" s="7282" t="s">
        <v>12516</v>
      </c>
    </row>
    <row r="2022" spans="1:10" ht="35.450000000000003" customHeight="1">
      <c r="A2022" s="11" t="s">
        <v>4237</v>
      </c>
      <c r="B2022" s="11" t="s">
        <v>4239</v>
      </c>
      <c r="C2022" s="11" t="s">
        <v>3793</v>
      </c>
      <c r="D2022" s="11" t="str">
        <f t="shared" si="31"/>
        <v>13-0210 TC Fog Green</v>
      </c>
      <c r="E2022" s="11" t="s">
        <v>632</v>
      </c>
      <c r="F2022" s="11">
        <v>194</v>
      </c>
      <c r="G2022" s="11">
        <v>203</v>
      </c>
      <c r="H2022" s="2426">
        <v>180</v>
      </c>
      <c r="I2022" s="3156"/>
      <c r="J2022" s="7283" t="s">
        <v>12517</v>
      </c>
    </row>
    <row r="2023" spans="1:10" ht="35.450000000000003" customHeight="1">
      <c r="A2023" s="11" t="s">
        <v>4240</v>
      </c>
      <c r="B2023" s="11" t="s">
        <v>4241</v>
      </c>
      <c r="C2023" s="11" t="s">
        <v>3794</v>
      </c>
      <c r="D2023" s="11" t="str">
        <f t="shared" si="31"/>
        <v>13-0212 TC Tender Greens</v>
      </c>
      <c r="E2023" s="11" t="s">
        <v>632</v>
      </c>
      <c r="F2023" s="11">
        <v>197</v>
      </c>
      <c r="G2023" s="11">
        <v>207</v>
      </c>
      <c r="H2023" s="2426">
        <v>182</v>
      </c>
      <c r="I2023" s="3120"/>
      <c r="J2023" s="7284" t="s">
        <v>12518</v>
      </c>
    </row>
    <row r="2024" spans="1:10" ht="35.450000000000003" customHeight="1">
      <c r="A2024" s="11" t="s">
        <v>4280</v>
      </c>
      <c r="B2024" s="11" t="s">
        <v>4281</v>
      </c>
      <c r="C2024" s="11" t="s">
        <v>3795</v>
      </c>
      <c r="D2024" s="11" t="str">
        <f t="shared" si="31"/>
        <v>13-0608 TC Aloe Wash</v>
      </c>
      <c r="E2024" s="11" t="s">
        <v>632</v>
      </c>
      <c r="F2024" s="11">
        <v>208</v>
      </c>
      <c r="G2024" s="11">
        <v>211</v>
      </c>
      <c r="H2024" s="2426">
        <v>183</v>
      </c>
      <c r="I2024" s="3016"/>
      <c r="J2024" s="7285" t="s">
        <v>12519</v>
      </c>
    </row>
    <row r="2025" spans="1:10" ht="35.450000000000003" customHeight="1">
      <c r="A2025" s="11" t="s">
        <v>4511</v>
      </c>
      <c r="B2025" s="11" t="s">
        <v>4512</v>
      </c>
      <c r="C2025" s="11" t="s">
        <v>3796</v>
      </c>
      <c r="D2025" s="11" t="str">
        <f t="shared" si="31"/>
        <v>14-0114 TC Celadon Green</v>
      </c>
      <c r="E2025" s="11" t="s">
        <v>632</v>
      </c>
      <c r="F2025" s="11">
        <v>181</v>
      </c>
      <c r="G2025" s="11">
        <v>193</v>
      </c>
      <c r="H2025" s="2426">
        <v>165</v>
      </c>
      <c r="I2025" s="3300"/>
      <c r="J2025" s="7286" t="s">
        <v>12520</v>
      </c>
    </row>
    <row r="2026" spans="1:10" ht="35.450000000000003" customHeight="1">
      <c r="A2026" s="11" t="s">
        <v>5126</v>
      </c>
      <c r="B2026" s="11" t="s">
        <v>5127</v>
      </c>
      <c r="C2026" s="11" t="s">
        <v>3797</v>
      </c>
      <c r="D2026" s="11" t="str">
        <f t="shared" si="31"/>
        <v>15-6313 TC Laurel Green</v>
      </c>
      <c r="E2026" s="11" t="s">
        <v>632</v>
      </c>
      <c r="F2026" s="11">
        <v>173</v>
      </c>
      <c r="G2026" s="11">
        <v>187</v>
      </c>
      <c r="H2026" s="2426">
        <v>161</v>
      </c>
      <c r="I2026" s="3373"/>
      <c r="J2026" s="7287" t="s">
        <v>12521</v>
      </c>
    </row>
    <row r="2027" spans="1:10" ht="35.450000000000003" customHeight="1">
      <c r="A2027" s="11" t="s">
        <v>5124</v>
      </c>
      <c r="B2027" s="11" t="s">
        <v>5125</v>
      </c>
      <c r="C2027" s="11" t="s">
        <v>3798</v>
      </c>
      <c r="D2027" s="11" t="str">
        <f t="shared" si="31"/>
        <v>15-6310 TC Swamp</v>
      </c>
      <c r="E2027" s="11" t="s">
        <v>632</v>
      </c>
      <c r="F2027" s="11">
        <v>168</v>
      </c>
      <c r="G2027" s="11">
        <v>177</v>
      </c>
      <c r="H2027" s="2426">
        <v>151</v>
      </c>
      <c r="I2027" s="3415"/>
      <c r="J2027" s="7288" t="s">
        <v>12522</v>
      </c>
    </row>
    <row r="2028" spans="1:10" ht="35.450000000000003" customHeight="1">
      <c r="A2028" s="11" t="s">
        <v>5140</v>
      </c>
      <c r="B2028" s="11" t="s">
        <v>5141</v>
      </c>
      <c r="C2028" s="11" t="s">
        <v>3799</v>
      </c>
      <c r="D2028" s="11" t="str">
        <f t="shared" si="31"/>
        <v>15-6414 TC Reseda</v>
      </c>
      <c r="E2028" s="11" t="s">
        <v>632</v>
      </c>
      <c r="F2028" s="11">
        <v>161</v>
      </c>
      <c r="G2028" s="11">
        <v>173</v>
      </c>
      <c r="H2028" s="2426">
        <v>146</v>
      </c>
      <c r="I2028" s="3494"/>
      <c r="J2028" s="7289" t="s">
        <v>12523</v>
      </c>
    </row>
    <row r="2029" spans="1:10" ht="35.450000000000003" customHeight="1">
      <c r="A2029" s="11" t="s">
        <v>3969</v>
      </c>
      <c r="B2029" s="11" t="s">
        <v>9276</v>
      </c>
      <c r="C2029" s="11" t="s">
        <v>3800</v>
      </c>
      <c r="D2029" s="11" t="str">
        <f t="shared" si="31"/>
        <v>12-0106 TC Meadow Mist</v>
      </c>
      <c r="E2029" s="11" t="s">
        <v>632</v>
      </c>
      <c r="F2029" s="11">
        <v>211</v>
      </c>
      <c r="G2029" s="11">
        <v>222</v>
      </c>
      <c r="H2029" s="2426">
        <v>196</v>
      </c>
      <c r="I2029" s="2968"/>
      <c r="J2029" s="7290" t="s">
        <v>12524</v>
      </c>
    </row>
    <row r="2030" spans="1:10" ht="35.450000000000003" customHeight="1">
      <c r="A2030" s="11" t="s">
        <v>3998</v>
      </c>
      <c r="B2030" s="11" t="s">
        <v>3999</v>
      </c>
      <c r="C2030" s="11" t="s">
        <v>3801</v>
      </c>
      <c r="D2030" s="11" t="str">
        <f t="shared" si="31"/>
        <v>12-0322 TC Butterfly</v>
      </c>
      <c r="E2030" s="11" t="s">
        <v>632</v>
      </c>
      <c r="F2030" s="11">
        <v>202</v>
      </c>
      <c r="G2030" s="11">
        <v>222</v>
      </c>
      <c r="H2030" s="2426">
        <v>165</v>
      </c>
      <c r="I2030" s="3072"/>
      <c r="J2030" s="7291" t="s">
        <v>12525</v>
      </c>
    </row>
    <row r="2031" spans="1:10" ht="35.450000000000003" customHeight="1">
      <c r="A2031" s="11" t="s">
        <v>3993</v>
      </c>
      <c r="B2031" s="11" t="s">
        <v>3994</v>
      </c>
      <c r="C2031" s="11" t="s">
        <v>3802</v>
      </c>
      <c r="D2031" s="11" t="str">
        <f t="shared" si="31"/>
        <v>12-0315 TC White Jade</v>
      </c>
      <c r="E2031" s="11" t="s">
        <v>632</v>
      </c>
      <c r="F2031" s="11">
        <v>212</v>
      </c>
      <c r="G2031" s="11">
        <v>219</v>
      </c>
      <c r="H2031" s="2426">
        <v>178</v>
      </c>
      <c r="I2031" s="2961"/>
      <c r="J2031" s="7292" t="s">
        <v>12526</v>
      </c>
    </row>
    <row r="2032" spans="1:10" ht="35.450000000000003" customHeight="1">
      <c r="A2032" s="11" t="s">
        <v>3991</v>
      </c>
      <c r="B2032" s="11" t="s">
        <v>3992</v>
      </c>
      <c r="C2032" s="11" t="s">
        <v>3803</v>
      </c>
      <c r="D2032" s="11" t="str">
        <f t="shared" si="31"/>
        <v>12-0313 TC Seafoam Green</v>
      </c>
      <c r="E2032" s="11" t="s">
        <v>632</v>
      </c>
      <c r="F2032" s="11">
        <v>203</v>
      </c>
      <c r="G2032" s="11">
        <v>213</v>
      </c>
      <c r="H2032" s="2426">
        <v>177</v>
      </c>
      <c r="I2032" s="3063"/>
      <c r="J2032" s="7293" t="s">
        <v>12527</v>
      </c>
    </row>
    <row r="2033" spans="1:10" ht="35.450000000000003" customHeight="1">
      <c r="A2033" s="11" t="s">
        <v>4242</v>
      </c>
      <c r="B2033" s="11" t="s">
        <v>4243</v>
      </c>
      <c r="C2033" s="11" t="s">
        <v>3804</v>
      </c>
      <c r="D2033" s="11" t="str">
        <f t="shared" si="31"/>
        <v>13-0215 TC Reed</v>
      </c>
      <c r="E2033" s="11" t="s">
        <v>632</v>
      </c>
      <c r="F2033" s="11">
        <v>195</v>
      </c>
      <c r="G2033" s="11">
        <v>211</v>
      </c>
      <c r="H2033" s="2426">
        <v>168</v>
      </c>
      <c r="I2033" s="3147"/>
      <c r="J2033" s="7294" t="s">
        <v>12528</v>
      </c>
    </row>
    <row r="2034" spans="1:10" ht="35.450000000000003" customHeight="1">
      <c r="A2034" s="11" t="s">
        <v>4529</v>
      </c>
      <c r="B2034" s="11" t="s">
        <v>4530</v>
      </c>
      <c r="C2034" s="11" t="s">
        <v>3805</v>
      </c>
      <c r="D2034" s="11" t="str">
        <f t="shared" si="31"/>
        <v>14-0217 TC Seedling</v>
      </c>
      <c r="E2034" s="11" t="s">
        <v>632</v>
      </c>
      <c r="F2034" s="11">
        <v>192</v>
      </c>
      <c r="G2034" s="11">
        <v>203</v>
      </c>
      <c r="H2034" s="2426">
        <v>161</v>
      </c>
      <c r="I2034" s="3176"/>
      <c r="J2034" s="7295" t="s">
        <v>12529</v>
      </c>
    </row>
    <row r="2035" spans="1:10" ht="35.450000000000003" customHeight="1">
      <c r="A2035" s="11" t="s">
        <v>7142</v>
      </c>
      <c r="B2035" s="11" t="s">
        <v>9662</v>
      </c>
      <c r="C2035" s="11" t="s">
        <v>3806</v>
      </c>
      <c r="D2035" s="11" t="str">
        <f t="shared" si="31"/>
        <v>14-0116 TC Margarita</v>
      </c>
      <c r="E2035" s="11" t="s">
        <v>632</v>
      </c>
      <c r="F2035" s="11">
        <v>181</v>
      </c>
      <c r="G2035" s="11">
        <v>195</v>
      </c>
      <c r="H2035" s="2426">
        <v>142</v>
      </c>
      <c r="I2035" s="3299"/>
      <c r="J2035" s="7296" t="s">
        <v>12530</v>
      </c>
    </row>
    <row r="2036" spans="1:10" ht="35.450000000000003" customHeight="1">
      <c r="A2036" s="11" t="s">
        <v>4513</v>
      </c>
      <c r="B2036" s="11" t="s">
        <v>9283</v>
      </c>
      <c r="C2036" s="11" t="s">
        <v>3807</v>
      </c>
      <c r="D2036" s="11" t="str">
        <f t="shared" si="31"/>
        <v>14-0115 TC Foam Green</v>
      </c>
      <c r="E2036" s="11" t="s">
        <v>632</v>
      </c>
      <c r="F2036" s="11">
        <v>180</v>
      </c>
      <c r="G2036" s="11">
        <v>199</v>
      </c>
      <c r="H2036" s="2426">
        <v>156</v>
      </c>
      <c r="I2036" s="3314"/>
      <c r="J2036" s="7297" t="s">
        <v>12531</v>
      </c>
    </row>
    <row r="2037" spans="1:10" ht="35.450000000000003" customHeight="1">
      <c r="A2037" s="11" t="s">
        <v>4249</v>
      </c>
      <c r="B2037" s="11" t="s">
        <v>4251</v>
      </c>
      <c r="C2037" s="11" t="s">
        <v>3808</v>
      </c>
      <c r="D2037" s="11" t="str">
        <f t="shared" si="31"/>
        <v>13-0317 TC Lily Green</v>
      </c>
      <c r="E2037" s="11" t="s">
        <v>632</v>
      </c>
      <c r="F2037" s="11">
        <v>197</v>
      </c>
      <c r="G2037" s="11">
        <v>207</v>
      </c>
      <c r="H2037" s="2426">
        <v>152</v>
      </c>
      <c r="I2037" s="3121"/>
      <c r="J2037" s="7298" t="s">
        <v>12532</v>
      </c>
    </row>
    <row r="2038" spans="1:10" ht="35.450000000000003" customHeight="1">
      <c r="A2038" s="11" t="s">
        <v>4543</v>
      </c>
      <c r="B2038" s="11" t="s">
        <v>4544</v>
      </c>
      <c r="C2038" s="11" t="s">
        <v>3809</v>
      </c>
      <c r="D2038" s="11" t="str">
        <f t="shared" si="31"/>
        <v>14-0425 TC Beechnut</v>
      </c>
      <c r="E2038" s="11" t="s">
        <v>632</v>
      </c>
      <c r="F2038" s="11">
        <v>194</v>
      </c>
      <c r="G2038" s="11">
        <v>193</v>
      </c>
      <c r="H2038" s="2426">
        <v>141</v>
      </c>
      <c r="I2038" s="3157"/>
      <c r="J2038" s="7299" t="s">
        <v>12533</v>
      </c>
    </row>
    <row r="2039" spans="1:10" ht="35.450000000000003" customHeight="1">
      <c r="A2039" s="11" t="s">
        <v>4531</v>
      </c>
      <c r="B2039" s="11" t="s">
        <v>4532</v>
      </c>
      <c r="C2039" s="11" t="s">
        <v>3810</v>
      </c>
      <c r="D2039" s="11" t="str">
        <f t="shared" si="31"/>
        <v>14-0223 TC Nile</v>
      </c>
      <c r="E2039" s="11" t="s">
        <v>632</v>
      </c>
      <c r="F2039" s="11">
        <v>180</v>
      </c>
      <c r="G2039" s="11">
        <v>187</v>
      </c>
      <c r="H2039" s="2426">
        <v>133</v>
      </c>
      <c r="I2039" s="3315"/>
      <c r="J2039" s="7300" t="s">
        <v>12534</v>
      </c>
    </row>
    <row r="2040" spans="1:10" ht="35.450000000000003" customHeight="1">
      <c r="A2040" s="11" t="s">
        <v>4854</v>
      </c>
      <c r="B2040" s="11" t="s">
        <v>4855</v>
      </c>
      <c r="C2040" s="11" t="s">
        <v>3811</v>
      </c>
      <c r="D2040" s="11" t="str">
        <f t="shared" si="31"/>
        <v>15-0531 TC Sweet Pea</v>
      </c>
      <c r="E2040" s="11" t="s">
        <v>632</v>
      </c>
      <c r="F2040" s="11">
        <v>163</v>
      </c>
      <c r="G2040" s="11">
        <v>169</v>
      </c>
      <c r="H2040" s="2426">
        <v>105</v>
      </c>
      <c r="I2040" s="3470"/>
      <c r="J2040" s="7301" t="s">
        <v>12535</v>
      </c>
    </row>
    <row r="2041" spans="1:10" ht="35.450000000000003" customHeight="1">
      <c r="A2041" s="11" t="s">
        <v>5184</v>
      </c>
      <c r="B2041" s="11" t="s">
        <v>5185</v>
      </c>
      <c r="C2041" s="11" t="s">
        <v>3812</v>
      </c>
      <c r="D2041" s="11" t="str">
        <f t="shared" si="31"/>
        <v>16-0439 TC Spinach Green</v>
      </c>
      <c r="E2041" s="11" t="s">
        <v>632</v>
      </c>
      <c r="F2041" s="11">
        <v>144</v>
      </c>
      <c r="G2041" s="11">
        <v>155</v>
      </c>
      <c r="H2041" s="2426">
        <v>76</v>
      </c>
      <c r="I2041" s="3653"/>
      <c r="J2041" s="7302" t="s">
        <v>12536</v>
      </c>
    </row>
    <row r="2042" spans="1:10" ht="35.450000000000003" customHeight="1">
      <c r="A2042" s="11" t="s">
        <v>4850</v>
      </c>
      <c r="B2042" s="11" t="s">
        <v>4851</v>
      </c>
      <c r="C2042" s="11" t="s">
        <v>3813</v>
      </c>
      <c r="D2042" s="11" t="str">
        <f t="shared" si="31"/>
        <v>15-0523 TC Winter Pear</v>
      </c>
      <c r="E2042" s="11" t="s">
        <v>632</v>
      </c>
      <c r="F2042" s="11">
        <v>176</v>
      </c>
      <c r="G2042" s="11">
        <v>180</v>
      </c>
      <c r="H2042" s="2426">
        <v>135</v>
      </c>
      <c r="I2042" s="3342"/>
      <c r="J2042" s="7303" t="s">
        <v>12537</v>
      </c>
    </row>
    <row r="2043" spans="1:10" ht="35.450000000000003" customHeight="1">
      <c r="A2043" s="11" t="s">
        <v>5180</v>
      </c>
      <c r="B2043" s="11" t="s">
        <v>5181</v>
      </c>
      <c r="C2043" s="11" t="s">
        <v>3814</v>
      </c>
      <c r="D2043" s="11" t="str">
        <f t="shared" si="31"/>
        <v>16-0430 TC Fern</v>
      </c>
      <c r="E2043" s="11" t="s">
        <v>632</v>
      </c>
      <c r="F2043" s="11">
        <v>154</v>
      </c>
      <c r="G2043" s="11">
        <v>160</v>
      </c>
      <c r="H2043" s="2426">
        <v>103</v>
      </c>
      <c r="I2043" s="3557"/>
      <c r="J2043" s="7304" t="s">
        <v>12538</v>
      </c>
    </row>
    <row r="2044" spans="1:10" ht="35.450000000000003" customHeight="1">
      <c r="A2044" s="11" t="s">
        <v>5637</v>
      </c>
      <c r="B2044" s="11" t="s">
        <v>5638</v>
      </c>
      <c r="C2044" s="11" t="s">
        <v>3815</v>
      </c>
      <c r="D2044" s="11" t="str">
        <f t="shared" si="31"/>
        <v>17-0535 TC Green Olive</v>
      </c>
      <c r="E2044" s="11" t="s">
        <v>632</v>
      </c>
      <c r="F2044" s="11">
        <v>141</v>
      </c>
      <c r="G2044" s="11">
        <v>139</v>
      </c>
      <c r="H2044" s="2426">
        <v>85</v>
      </c>
      <c r="I2044" s="3670"/>
      <c r="J2044" s="7305" t="s">
        <v>12539</v>
      </c>
    </row>
    <row r="2045" spans="1:10" ht="35.450000000000003" customHeight="1">
      <c r="A2045" s="11" t="s">
        <v>5624</v>
      </c>
      <c r="B2045" s="11" t="s">
        <v>5626</v>
      </c>
      <c r="C2045" s="11" t="s">
        <v>3816</v>
      </c>
      <c r="D2045" s="11" t="str">
        <f t="shared" si="31"/>
        <v>17-0324 TC Epsom</v>
      </c>
      <c r="E2045" s="11" t="s">
        <v>632</v>
      </c>
      <c r="F2045" s="11">
        <v>132</v>
      </c>
      <c r="G2045" s="11">
        <v>145</v>
      </c>
      <c r="H2045" s="2426">
        <v>97</v>
      </c>
      <c r="I2045" s="3744"/>
      <c r="J2045" s="7306" t="s">
        <v>12540</v>
      </c>
    </row>
    <row r="2046" spans="1:10" ht="35.450000000000003" customHeight="1">
      <c r="A2046" s="11" t="s">
        <v>6054</v>
      </c>
      <c r="B2046" s="11" t="s">
        <v>6055</v>
      </c>
      <c r="C2046" s="11" t="s">
        <v>3817</v>
      </c>
      <c r="D2046" s="11" t="str">
        <f t="shared" si="31"/>
        <v>18-0332 TC Grasshopper</v>
      </c>
      <c r="E2046" s="11" t="s">
        <v>632</v>
      </c>
      <c r="F2046" s="11">
        <v>119</v>
      </c>
      <c r="G2046" s="11">
        <v>130</v>
      </c>
      <c r="H2046" s="2426">
        <v>74</v>
      </c>
      <c r="I2046" s="3849"/>
      <c r="J2046" s="7307" t="s">
        <v>12541</v>
      </c>
    </row>
    <row r="2047" spans="1:10" ht="35.450000000000003" customHeight="1">
      <c r="A2047" s="11" t="s">
        <v>5627</v>
      </c>
      <c r="B2047" s="11" t="s">
        <v>5628</v>
      </c>
      <c r="C2047" s="11" t="s">
        <v>3818</v>
      </c>
      <c r="D2047" s="11" t="str">
        <f t="shared" si="31"/>
        <v>17-0330 TC Turtle Green</v>
      </c>
      <c r="E2047" s="11" t="s">
        <v>632</v>
      </c>
      <c r="F2047" s="11">
        <v>129</v>
      </c>
      <c r="G2047" s="11">
        <v>137</v>
      </c>
      <c r="H2047" s="2426">
        <v>78</v>
      </c>
      <c r="I2047" s="3772"/>
      <c r="J2047" s="7308" t="s">
        <v>12542</v>
      </c>
    </row>
    <row r="2048" spans="1:10" ht="35.450000000000003" customHeight="1">
      <c r="A2048" s="11" t="s">
        <v>6050</v>
      </c>
      <c r="B2048" s="11" t="s">
        <v>9295</v>
      </c>
      <c r="C2048" s="11" t="s">
        <v>3819</v>
      </c>
      <c r="D2048" s="11" t="str">
        <f t="shared" si="31"/>
        <v>18-0324 TC Calliste Green</v>
      </c>
      <c r="E2048" s="11" t="s">
        <v>632</v>
      </c>
      <c r="F2048" s="11">
        <v>117</v>
      </c>
      <c r="G2048" s="11">
        <v>122</v>
      </c>
      <c r="H2048" s="2426">
        <v>78</v>
      </c>
      <c r="I2048" s="3870"/>
      <c r="J2048" s="7309" t="s">
        <v>12543</v>
      </c>
    </row>
    <row r="2049" spans="1:10" ht="35.450000000000003" customHeight="1">
      <c r="A2049" s="11" t="s">
        <v>6065</v>
      </c>
      <c r="B2049" s="11" t="s">
        <v>9297</v>
      </c>
      <c r="C2049" s="11" t="s">
        <v>3820</v>
      </c>
      <c r="D2049" s="11" t="str">
        <f t="shared" si="31"/>
        <v xml:space="preserve">18-0435 TC Calla Green </v>
      </c>
      <c r="E2049" s="11" t="s">
        <v>632</v>
      </c>
      <c r="F2049" s="11">
        <v>106</v>
      </c>
      <c r="G2049" s="11">
        <v>111</v>
      </c>
      <c r="H2049" s="2426">
        <v>52</v>
      </c>
      <c r="I2049" s="3956"/>
      <c r="J2049" s="7310" t="s">
        <v>12544</v>
      </c>
    </row>
    <row r="2050" spans="1:10" ht="35.450000000000003" customHeight="1">
      <c r="A2050" s="11" t="s">
        <v>6052</v>
      </c>
      <c r="B2050" s="11" t="s">
        <v>6053</v>
      </c>
      <c r="C2050" s="11" t="s">
        <v>3821</v>
      </c>
      <c r="D2050" s="11" t="str">
        <f t="shared" ref="D2050:D2113" si="32">A2050 &amp; " " &amp; B2050</f>
        <v>18-0328 TC Cedar Green</v>
      </c>
      <c r="E2050" s="11" t="s">
        <v>632</v>
      </c>
      <c r="F2050" s="11">
        <v>94</v>
      </c>
      <c r="G2050" s="11">
        <v>103</v>
      </c>
      <c r="H2050" s="2426">
        <v>55</v>
      </c>
      <c r="I2050" s="4057"/>
      <c r="J2050" s="7311" t="s">
        <v>12545</v>
      </c>
    </row>
    <row r="2051" spans="1:10" ht="35.450000000000003" customHeight="1">
      <c r="A2051" s="11" t="s">
        <v>6038</v>
      </c>
      <c r="B2051" s="11" t="s">
        <v>6039</v>
      </c>
      <c r="C2051" s="11" t="s">
        <v>3822</v>
      </c>
      <c r="D2051" s="11" t="str">
        <f t="shared" si="32"/>
        <v>18-0228 TC Pesto</v>
      </c>
      <c r="E2051" s="11" t="s">
        <v>632</v>
      </c>
      <c r="F2051" s="11">
        <v>89</v>
      </c>
      <c r="G2051" s="11">
        <v>95</v>
      </c>
      <c r="H2051" s="2426">
        <v>52</v>
      </c>
      <c r="I2051" s="4097"/>
      <c r="J2051" s="7312" t="s">
        <v>12546</v>
      </c>
    </row>
    <row r="2052" spans="1:10" ht="35.450000000000003" customHeight="1">
      <c r="A2052" s="11" t="s">
        <v>4836</v>
      </c>
      <c r="B2052" s="11" t="s">
        <v>4838</v>
      </c>
      <c r="C2052" s="11" t="s">
        <v>3823</v>
      </c>
      <c r="D2052" s="11" t="str">
        <f t="shared" si="32"/>
        <v>15-0326 TC Tarragon</v>
      </c>
      <c r="E2052" s="11" t="s">
        <v>632</v>
      </c>
      <c r="F2052" s="11">
        <v>164</v>
      </c>
      <c r="G2052" s="11">
        <v>174</v>
      </c>
      <c r="H2052" s="2426">
        <v>119</v>
      </c>
      <c r="I2052" s="3451"/>
      <c r="J2052" s="7313" t="s">
        <v>12547</v>
      </c>
    </row>
    <row r="2053" spans="1:10" ht="35.450000000000003" customHeight="1">
      <c r="A2053" s="11" t="s">
        <v>5178</v>
      </c>
      <c r="B2053" s="11" t="s">
        <v>5179</v>
      </c>
      <c r="C2053" s="11" t="s">
        <v>3824</v>
      </c>
      <c r="D2053" s="11" t="str">
        <f t="shared" si="32"/>
        <v>16-0421 TC Sage</v>
      </c>
      <c r="E2053" s="11" t="s">
        <v>632</v>
      </c>
      <c r="F2053" s="11">
        <v>145</v>
      </c>
      <c r="G2053" s="11">
        <v>148</v>
      </c>
      <c r="H2053" s="2426">
        <v>110</v>
      </c>
      <c r="I2053" s="3644"/>
      <c r="J2053" s="7314" t="s">
        <v>12548</v>
      </c>
    </row>
    <row r="2054" spans="1:10" ht="35.450000000000003" customHeight="1">
      <c r="A2054" s="11" t="s">
        <v>5635</v>
      </c>
      <c r="B2054" s="11" t="s">
        <v>5636</v>
      </c>
      <c r="C2054" s="11" t="s">
        <v>3825</v>
      </c>
      <c r="D2054" s="11" t="str">
        <f t="shared" si="32"/>
        <v>17-0525 TC Mosstone</v>
      </c>
      <c r="E2054" s="11" t="s">
        <v>632</v>
      </c>
      <c r="F2054" s="11">
        <v>133</v>
      </c>
      <c r="G2054" s="11">
        <v>137</v>
      </c>
      <c r="H2054" s="2426">
        <v>97</v>
      </c>
      <c r="I2054" s="3735"/>
      <c r="J2054" s="7315" t="s">
        <v>12549</v>
      </c>
    </row>
    <row r="2055" spans="1:10" ht="35.450000000000003" customHeight="1">
      <c r="A2055" s="11" t="s">
        <v>6074</v>
      </c>
      <c r="B2055" s="11" t="s">
        <v>6075</v>
      </c>
      <c r="C2055" s="11" t="s">
        <v>3826</v>
      </c>
      <c r="D2055" s="11" t="str">
        <f t="shared" si="32"/>
        <v>18-0525 TC Iguana</v>
      </c>
      <c r="E2055" s="11" t="s">
        <v>632</v>
      </c>
      <c r="F2055" s="11">
        <v>129</v>
      </c>
      <c r="G2055" s="11">
        <v>132</v>
      </c>
      <c r="H2055" s="2426">
        <v>85</v>
      </c>
      <c r="I2055" s="3773"/>
      <c r="J2055" s="7316" t="s">
        <v>12550</v>
      </c>
    </row>
    <row r="2056" spans="1:10" ht="35.450000000000003" customHeight="1">
      <c r="A2056" s="11" t="s">
        <v>6076</v>
      </c>
      <c r="B2056" s="11" t="s">
        <v>6077</v>
      </c>
      <c r="C2056" s="11" t="s">
        <v>3827</v>
      </c>
      <c r="D2056" s="11" t="str">
        <f t="shared" si="32"/>
        <v>18-0527 TC Olive Branch</v>
      </c>
      <c r="E2056" s="11" t="s">
        <v>632</v>
      </c>
      <c r="F2056" s="11">
        <v>106</v>
      </c>
      <c r="G2056" s="11">
        <v>106</v>
      </c>
      <c r="H2056" s="2426">
        <v>69</v>
      </c>
      <c r="I2056" s="3957"/>
      <c r="J2056" s="7317" t="s">
        <v>12551</v>
      </c>
    </row>
    <row r="2057" spans="1:10" ht="35.450000000000003" customHeight="1">
      <c r="A2057" s="11" t="s">
        <v>6063</v>
      </c>
      <c r="B2057" s="11" t="s">
        <v>6064</v>
      </c>
      <c r="C2057" s="11" t="s">
        <v>3828</v>
      </c>
      <c r="D2057" s="11" t="str">
        <f t="shared" si="32"/>
        <v>18-0430 TC Avocado</v>
      </c>
      <c r="E2057" s="11" t="s">
        <v>632</v>
      </c>
      <c r="F2057" s="11">
        <v>103</v>
      </c>
      <c r="G2057" s="11">
        <v>98</v>
      </c>
      <c r="H2057" s="2426">
        <v>50</v>
      </c>
      <c r="I2057" s="3984"/>
      <c r="J2057" s="7318" t="s">
        <v>12552</v>
      </c>
    </row>
    <row r="2058" spans="1:10" ht="35.450000000000003" customHeight="1">
      <c r="A2058" s="11" t="s">
        <v>4525</v>
      </c>
      <c r="B2058" s="11" t="s">
        <v>4527</v>
      </c>
      <c r="C2058" s="11" t="s">
        <v>3829</v>
      </c>
      <c r="D2058" s="11" t="str">
        <f t="shared" si="32"/>
        <v>14-0216 TC Lint</v>
      </c>
      <c r="E2058" s="11" t="s">
        <v>632</v>
      </c>
      <c r="F2058" s="11">
        <v>182</v>
      </c>
      <c r="G2058" s="11">
        <v>186</v>
      </c>
      <c r="H2058" s="2426">
        <v>153</v>
      </c>
      <c r="I2058" s="3285"/>
      <c r="J2058" s="7319" t="s">
        <v>12553</v>
      </c>
    </row>
    <row r="2059" spans="1:10" ht="35.450000000000003" customHeight="1">
      <c r="A2059" s="11" t="s">
        <v>5159</v>
      </c>
      <c r="B2059" s="11" t="s">
        <v>5161</v>
      </c>
      <c r="C2059" s="11" t="s">
        <v>3830</v>
      </c>
      <c r="D2059" s="11" t="str">
        <f t="shared" si="32"/>
        <v>16-0213 TC Tea</v>
      </c>
      <c r="E2059" s="11" t="s">
        <v>632</v>
      </c>
      <c r="F2059" s="11">
        <v>153</v>
      </c>
      <c r="G2059" s="11">
        <v>155</v>
      </c>
      <c r="H2059" s="2426">
        <v>133</v>
      </c>
      <c r="I2059" s="3572"/>
      <c r="J2059" s="7320" t="s">
        <v>12554</v>
      </c>
    </row>
    <row r="2060" spans="1:10" ht="35.450000000000003" customHeight="1">
      <c r="A2060" s="11" t="s">
        <v>5600</v>
      </c>
      <c r="B2060" s="11" t="s">
        <v>5601</v>
      </c>
      <c r="C2060" s="11" t="s">
        <v>3831</v>
      </c>
      <c r="D2060" s="11" t="str">
        <f t="shared" si="32"/>
        <v>17-0115 TC Oil Green</v>
      </c>
      <c r="E2060" s="11" t="s">
        <v>632</v>
      </c>
      <c r="F2060" s="11">
        <v>128</v>
      </c>
      <c r="G2060" s="11">
        <v>133</v>
      </c>
      <c r="H2060" s="2426">
        <v>109</v>
      </c>
      <c r="I2060" s="3780"/>
      <c r="J2060" s="7321" t="s">
        <v>12555</v>
      </c>
    </row>
    <row r="2061" spans="1:10" ht="35.450000000000003" customHeight="1">
      <c r="A2061" s="11" t="s">
        <v>6059</v>
      </c>
      <c r="B2061" s="11" t="s">
        <v>9305</v>
      </c>
      <c r="C2061" s="11" t="s">
        <v>3832</v>
      </c>
      <c r="D2061" s="11" t="str">
        <f t="shared" si="32"/>
        <v>18-0422 TC Loden Green</v>
      </c>
      <c r="E2061" s="11" t="s">
        <v>632</v>
      </c>
      <c r="F2061" s="11">
        <v>110</v>
      </c>
      <c r="G2061" s="11">
        <v>113</v>
      </c>
      <c r="H2061" s="2426">
        <v>83</v>
      </c>
      <c r="I2061" s="3924"/>
      <c r="J2061" s="7322" t="s">
        <v>12556</v>
      </c>
    </row>
    <row r="2062" spans="1:10" ht="35.450000000000003" customHeight="1">
      <c r="A2062" s="11" t="s">
        <v>6043</v>
      </c>
      <c r="B2062" s="11" t="s">
        <v>6044</v>
      </c>
      <c r="C2062" s="11" t="s">
        <v>3833</v>
      </c>
      <c r="D2062" s="11" t="str">
        <f t="shared" si="32"/>
        <v>18-0316 TC Olivine</v>
      </c>
      <c r="E2062" s="11" t="s">
        <v>632</v>
      </c>
      <c r="F2062" s="11">
        <v>102</v>
      </c>
      <c r="G2062" s="11">
        <v>107</v>
      </c>
      <c r="H2062" s="2426">
        <v>84</v>
      </c>
      <c r="I2062" s="3991"/>
      <c r="J2062" s="7323" t="s">
        <v>12557</v>
      </c>
    </row>
    <row r="2063" spans="1:10" ht="35.450000000000003" customHeight="1">
      <c r="A2063" s="11" t="s">
        <v>6061</v>
      </c>
      <c r="B2063" s="11" t="s">
        <v>6062</v>
      </c>
      <c r="C2063" s="11" t="s">
        <v>3834</v>
      </c>
      <c r="D2063" s="11" t="str">
        <f t="shared" si="32"/>
        <v>18-0426 TC Capulet Olive</v>
      </c>
      <c r="E2063" s="11" t="s">
        <v>632</v>
      </c>
      <c r="F2063" s="11">
        <v>101</v>
      </c>
      <c r="G2063" s="11">
        <v>99</v>
      </c>
      <c r="H2063" s="2426">
        <v>68</v>
      </c>
      <c r="I2063" s="4003"/>
      <c r="J2063" s="7324" t="s">
        <v>12558</v>
      </c>
    </row>
    <row r="2064" spans="1:10" ht="35.450000000000003" customHeight="1">
      <c r="A2064" s="11" t="s">
        <v>4540</v>
      </c>
      <c r="B2064" s="11" t="s">
        <v>4542</v>
      </c>
      <c r="C2064" s="11" t="s">
        <v>3835</v>
      </c>
      <c r="D2064" s="11" t="str">
        <f t="shared" si="32"/>
        <v>14-0418 TC Bog</v>
      </c>
      <c r="E2064" s="11" t="s">
        <v>632</v>
      </c>
      <c r="F2064" s="11">
        <v>186</v>
      </c>
      <c r="G2064" s="11">
        <v>182</v>
      </c>
      <c r="H2064" s="2426">
        <v>150</v>
      </c>
      <c r="I2064" s="3250"/>
      <c r="J2064" s="7325" t="s">
        <v>12559</v>
      </c>
    </row>
    <row r="2065" spans="1:10" ht="35.450000000000003" customHeight="1">
      <c r="A2065" s="11" t="s">
        <v>4835</v>
      </c>
      <c r="B2065" s="11" t="s">
        <v>120</v>
      </c>
      <c r="C2065" s="11" t="s">
        <v>3836</v>
      </c>
      <c r="D2065" s="11" t="str">
        <f t="shared" si="32"/>
        <v>15-0318 TC Sage Green</v>
      </c>
      <c r="E2065" s="11" t="s">
        <v>632</v>
      </c>
      <c r="F2065" s="11">
        <v>178</v>
      </c>
      <c r="G2065" s="11">
        <v>172</v>
      </c>
      <c r="H2065" s="2426">
        <v>136</v>
      </c>
      <c r="I2065" s="3334"/>
      <c r="J2065" s="7326" t="s">
        <v>12560</v>
      </c>
    </row>
    <row r="2066" spans="1:10" ht="35.450000000000003" customHeight="1">
      <c r="A2066" s="11" t="s">
        <v>4848</v>
      </c>
      <c r="B2066" s="11" t="s">
        <v>9310</v>
      </c>
      <c r="C2066" s="11" t="s">
        <v>3837</v>
      </c>
      <c r="D2066" s="11" t="str">
        <f t="shared" si="32"/>
        <v>15-0522 TC Pale Olive Green</v>
      </c>
      <c r="E2066" s="11" t="s">
        <v>632</v>
      </c>
      <c r="F2066" s="11">
        <v>181</v>
      </c>
      <c r="G2066" s="11">
        <v>173</v>
      </c>
      <c r="H2066" s="2426">
        <v>136</v>
      </c>
      <c r="I2066" s="3304"/>
      <c r="J2066" s="7327" t="s">
        <v>12561</v>
      </c>
    </row>
    <row r="2067" spans="1:10" ht="35.450000000000003" customHeight="1">
      <c r="A2067" s="11" t="s">
        <v>5235</v>
      </c>
      <c r="B2067" s="11" t="s">
        <v>5236</v>
      </c>
      <c r="C2067" s="11" t="s">
        <v>3838</v>
      </c>
      <c r="D2067" s="11" t="str">
        <f t="shared" si="32"/>
        <v>16-1118 TC Sponge</v>
      </c>
      <c r="E2067" s="11" t="s">
        <v>632</v>
      </c>
      <c r="F2067" s="11">
        <v>164</v>
      </c>
      <c r="G2067" s="11">
        <v>151</v>
      </c>
      <c r="H2067" s="2426">
        <v>117</v>
      </c>
      <c r="I2067" s="3455"/>
      <c r="J2067" s="7328" t="s">
        <v>12562</v>
      </c>
    </row>
    <row r="2068" spans="1:10" ht="35.450000000000003" customHeight="1">
      <c r="A2068" s="11" t="s">
        <v>5186</v>
      </c>
      <c r="B2068" s="11" t="s">
        <v>5187</v>
      </c>
      <c r="C2068" s="11" t="s">
        <v>3839</v>
      </c>
      <c r="D2068" s="11" t="str">
        <f t="shared" si="32"/>
        <v>16-0518 TC Gray Green</v>
      </c>
      <c r="E2068" s="11" t="s">
        <v>632</v>
      </c>
      <c r="F2068" s="11">
        <v>164</v>
      </c>
      <c r="G2068" s="11">
        <v>154</v>
      </c>
      <c r="H2068" s="2426">
        <v>121</v>
      </c>
      <c r="I2068" s="3453"/>
      <c r="J2068" s="7329" t="s">
        <v>12563</v>
      </c>
    </row>
    <row r="2069" spans="1:10" ht="35.450000000000003" customHeight="1">
      <c r="A2069" s="11" t="s">
        <v>5202</v>
      </c>
      <c r="B2069" s="11" t="s">
        <v>9319</v>
      </c>
      <c r="C2069" s="11" t="s">
        <v>3840</v>
      </c>
      <c r="D2069" s="11" t="str">
        <f t="shared" si="32"/>
        <v>16-0713 TC Slate Green</v>
      </c>
      <c r="E2069" s="11" t="s">
        <v>632</v>
      </c>
      <c r="F2069" s="11">
        <v>160</v>
      </c>
      <c r="G2069" s="11">
        <v>152</v>
      </c>
      <c r="H2069" s="2426">
        <v>124</v>
      </c>
      <c r="I2069" s="3510"/>
      <c r="J2069" s="7330" t="s">
        <v>12564</v>
      </c>
    </row>
    <row r="2070" spans="1:10" ht="35.450000000000003" customHeight="1">
      <c r="A2070" s="11" t="s">
        <v>5195</v>
      </c>
      <c r="B2070" s="11" t="s">
        <v>5196</v>
      </c>
      <c r="C2070" s="11" t="s">
        <v>3841</v>
      </c>
      <c r="D2070" s="11" t="str">
        <f t="shared" si="32"/>
        <v>16-0613 TC Elm</v>
      </c>
      <c r="E2070" s="11" t="s">
        <v>632</v>
      </c>
      <c r="F2070" s="11">
        <v>163</v>
      </c>
      <c r="G2070" s="11">
        <v>159</v>
      </c>
      <c r="H2070" s="2426">
        <v>134</v>
      </c>
      <c r="I2070" s="3472"/>
      <c r="J2070" s="7331" t="s">
        <v>12565</v>
      </c>
    </row>
    <row r="2071" spans="1:10" ht="35.450000000000003" customHeight="1">
      <c r="A2071" s="11" t="s">
        <v>5631</v>
      </c>
      <c r="B2071" s="11" t="s">
        <v>5632</v>
      </c>
      <c r="C2071" s="11" t="s">
        <v>3842</v>
      </c>
      <c r="D2071" s="11" t="str">
        <f t="shared" si="32"/>
        <v>17-0510 TC Silver Sage</v>
      </c>
      <c r="E2071" s="11" t="s">
        <v>632</v>
      </c>
      <c r="F2071" s="11">
        <v>147</v>
      </c>
      <c r="G2071" s="11">
        <v>139</v>
      </c>
      <c r="H2071" s="2426">
        <v>120</v>
      </c>
      <c r="I2071" s="3625"/>
      <c r="J2071" s="7332" t="s">
        <v>10495</v>
      </c>
    </row>
    <row r="2072" spans="1:10" ht="35.450000000000003" customHeight="1">
      <c r="A2072" s="11" t="s">
        <v>5644</v>
      </c>
      <c r="B2072" s="11" t="s">
        <v>5645</v>
      </c>
      <c r="C2072" s="11" t="s">
        <v>3843</v>
      </c>
      <c r="D2072" s="11" t="str">
        <f t="shared" si="32"/>
        <v>17-0618 TC Mermaid</v>
      </c>
      <c r="E2072" s="11" t="s">
        <v>632</v>
      </c>
      <c r="F2072" s="11">
        <v>129</v>
      </c>
      <c r="G2072" s="11">
        <v>122</v>
      </c>
      <c r="H2072" s="2426">
        <v>101</v>
      </c>
      <c r="I2072" s="3775"/>
      <c r="J2072" s="7333" t="s">
        <v>12566</v>
      </c>
    </row>
    <row r="2073" spans="1:10" ht="35.450000000000003" customHeight="1">
      <c r="A2073" s="11" t="s">
        <v>5633</v>
      </c>
      <c r="B2073" s="11" t="s">
        <v>5634</v>
      </c>
      <c r="C2073" s="11" t="s">
        <v>3844</v>
      </c>
      <c r="D2073" s="11" t="str">
        <f t="shared" si="32"/>
        <v>17-0517 TC Dusky Green</v>
      </c>
      <c r="E2073" s="11" t="s">
        <v>632</v>
      </c>
      <c r="F2073" s="11">
        <v>116</v>
      </c>
      <c r="G2073" s="11">
        <v>108</v>
      </c>
      <c r="H2073" s="2426">
        <v>87</v>
      </c>
      <c r="I2073" s="3881"/>
      <c r="J2073" s="7334" t="s">
        <v>12567</v>
      </c>
    </row>
    <row r="2074" spans="1:10" ht="35.450000000000003" customHeight="1">
      <c r="A2074" s="11" t="s">
        <v>5648</v>
      </c>
      <c r="B2074" s="11" t="s">
        <v>5649</v>
      </c>
      <c r="C2074" s="11" t="s">
        <v>3845</v>
      </c>
      <c r="D2074" s="11" t="str">
        <f t="shared" si="32"/>
        <v>17-0625 TC Boa</v>
      </c>
      <c r="E2074" s="11" t="s">
        <v>632</v>
      </c>
      <c r="F2074" s="11">
        <v>142</v>
      </c>
      <c r="G2074" s="11">
        <v>133</v>
      </c>
      <c r="H2074" s="2426">
        <v>95</v>
      </c>
      <c r="I2074" s="3666"/>
      <c r="J2074" s="7335" t="s">
        <v>12568</v>
      </c>
    </row>
    <row r="2075" spans="1:10" ht="35.450000000000003" customHeight="1">
      <c r="A2075" s="11" t="s">
        <v>5650</v>
      </c>
      <c r="B2075" s="11" t="s">
        <v>5651</v>
      </c>
      <c r="C2075" s="11" t="s">
        <v>3846</v>
      </c>
      <c r="D2075" s="11" t="str">
        <f t="shared" si="32"/>
        <v>17-0627 TC Dried Herb</v>
      </c>
      <c r="E2075" s="11" t="s">
        <v>632</v>
      </c>
      <c r="F2075" s="11">
        <v>132</v>
      </c>
      <c r="G2075" s="11">
        <v>122</v>
      </c>
      <c r="H2075" s="2426">
        <v>89</v>
      </c>
      <c r="I2075" s="3748"/>
      <c r="J2075" s="7336" t="s">
        <v>12569</v>
      </c>
    </row>
    <row r="2076" spans="1:10" ht="35.450000000000003" customHeight="1">
      <c r="A2076" s="11" t="s">
        <v>5671</v>
      </c>
      <c r="B2076" s="11" t="s">
        <v>5672</v>
      </c>
      <c r="C2076" s="11" t="s">
        <v>3847</v>
      </c>
      <c r="D2076" s="11" t="str">
        <f t="shared" si="32"/>
        <v>17-1019 TC Elmwood</v>
      </c>
      <c r="E2076" s="11" t="s">
        <v>632</v>
      </c>
      <c r="F2076" s="11">
        <v>140</v>
      </c>
      <c r="G2076" s="11">
        <v>124</v>
      </c>
      <c r="H2076" s="2426">
        <v>97</v>
      </c>
      <c r="I2076" s="3681"/>
      <c r="J2076" s="7337" t="s">
        <v>12570</v>
      </c>
    </row>
    <row r="2077" spans="1:10" ht="35.450000000000003" customHeight="1">
      <c r="A2077" s="11" t="s">
        <v>5646</v>
      </c>
      <c r="B2077" s="11" t="s">
        <v>5647</v>
      </c>
      <c r="C2077" s="11" t="s">
        <v>3848</v>
      </c>
      <c r="D2077" s="11" t="str">
        <f t="shared" si="32"/>
        <v>17-0620 TC Aloe</v>
      </c>
      <c r="E2077" s="11" t="s">
        <v>632</v>
      </c>
      <c r="F2077" s="11">
        <v>129</v>
      </c>
      <c r="G2077" s="11">
        <v>122</v>
      </c>
      <c r="H2077" s="2426">
        <v>96</v>
      </c>
      <c r="I2077" s="3776"/>
      <c r="J2077" s="7338" t="s">
        <v>12571</v>
      </c>
    </row>
    <row r="2078" spans="1:10" ht="35.450000000000003" customHeight="1">
      <c r="A2078" s="11" t="s">
        <v>5188</v>
      </c>
      <c r="B2078" s="11" t="s">
        <v>5190</v>
      </c>
      <c r="C2078" s="11" t="s">
        <v>3849</v>
      </c>
      <c r="D2078" s="11" t="str">
        <f t="shared" si="32"/>
        <v>16-0526 TC Cedar</v>
      </c>
      <c r="E2078" s="11" t="s">
        <v>632</v>
      </c>
      <c r="F2078" s="11">
        <v>146</v>
      </c>
      <c r="G2078" s="11">
        <v>142</v>
      </c>
      <c r="H2078" s="2426">
        <v>100</v>
      </c>
      <c r="I2078" s="3633"/>
      <c r="J2078" s="7339" t="s">
        <v>12572</v>
      </c>
    </row>
    <row r="2079" spans="1:10" ht="35.450000000000003" customHeight="1">
      <c r="A2079" s="11" t="s">
        <v>6084</v>
      </c>
      <c r="B2079" s="11" t="s">
        <v>6085</v>
      </c>
      <c r="C2079" s="11" t="s">
        <v>3850</v>
      </c>
      <c r="D2079" s="11" t="str">
        <f t="shared" si="32"/>
        <v>18-0622 TC Olive Drab</v>
      </c>
      <c r="E2079" s="11" t="s">
        <v>632</v>
      </c>
      <c r="F2079" s="11">
        <v>117</v>
      </c>
      <c r="G2079" s="11">
        <v>109</v>
      </c>
      <c r="H2079" s="2426">
        <v>71</v>
      </c>
      <c r="I2079" s="3871"/>
      <c r="J2079" s="7340" t="s">
        <v>12573</v>
      </c>
    </row>
    <row r="2080" spans="1:10" ht="35.450000000000003" customHeight="1">
      <c r="A2080" s="11" t="s">
        <v>6088</v>
      </c>
      <c r="B2080" s="11" t="s">
        <v>12</v>
      </c>
      <c r="C2080" s="11" t="s">
        <v>3851</v>
      </c>
      <c r="D2080" s="11" t="str">
        <f t="shared" si="32"/>
        <v>18-0629 TC Lizard</v>
      </c>
      <c r="E2080" s="11" t="s">
        <v>632</v>
      </c>
      <c r="F2080" s="11">
        <v>113</v>
      </c>
      <c r="G2080" s="11">
        <v>100</v>
      </c>
      <c r="H2080" s="2426">
        <v>62</v>
      </c>
      <c r="I2080" s="3903"/>
      <c r="J2080" s="7341" t="s">
        <v>12574</v>
      </c>
    </row>
    <row r="2081" spans="1:10" ht="35.450000000000003" customHeight="1">
      <c r="A2081" s="11" t="s">
        <v>6086</v>
      </c>
      <c r="B2081" s="11" t="s">
        <v>6087</v>
      </c>
      <c r="C2081" s="11" t="s">
        <v>3852</v>
      </c>
      <c r="D2081" s="11" t="str">
        <f t="shared" si="32"/>
        <v>18-0627 TC Fir Green</v>
      </c>
      <c r="E2081" s="11" t="s">
        <v>632</v>
      </c>
      <c r="F2081" s="11">
        <v>103</v>
      </c>
      <c r="G2081" s="11">
        <v>89</v>
      </c>
      <c r="H2081" s="2426">
        <v>42</v>
      </c>
      <c r="I2081" s="3987"/>
      <c r="J2081" s="7342" t="s">
        <v>12575</v>
      </c>
    </row>
    <row r="2082" spans="1:10" ht="35.450000000000003" customHeight="1">
      <c r="A2082" s="11" t="s">
        <v>6089</v>
      </c>
      <c r="B2082" s="11" t="s">
        <v>6090</v>
      </c>
      <c r="C2082" s="11" t="s">
        <v>3853</v>
      </c>
      <c r="D2082" s="11" t="str">
        <f t="shared" si="32"/>
        <v>18-0724 TC Gothic Olive</v>
      </c>
      <c r="E2082" s="11" t="s">
        <v>632</v>
      </c>
      <c r="F2082" s="11">
        <v>124</v>
      </c>
      <c r="G2082" s="11">
        <v>110</v>
      </c>
      <c r="H2082" s="2426">
        <v>79</v>
      </c>
      <c r="I2082" s="3815"/>
      <c r="J2082" s="7343" t="s">
        <v>12576</v>
      </c>
    </row>
    <row r="2083" spans="1:10" ht="35.450000000000003" customHeight="1">
      <c r="A2083" s="11" t="s">
        <v>6094</v>
      </c>
      <c r="B2083" s="11" t="s">
        <v>6095</v>
      </c>
      <c r="C2083" s="11" t="s">
        <v>3854</v>
      </c>
      <c r="D2083" s="11" t="str">
        <f t="shared" si="32"/>
        <v>18-0830 TC Butternut</v>
      </c>
      <c r="E2083" s="11" t="s">
        <v>632</v>
      </c>
      <c r="F2083" s="11">
        <v>122</v>
      </c>
      <c r="G2083" s="11">
        <v>100</v>
      </c>
      <c r="H2083" s="2426">
        <v>63</v>
      </c>
      <c r="I2083" s="3829"/>
      <c r="J2083" s="7344" t="s">
        <v>12577</v>
      </c>
    </row>
    <row r="2084" spans="1:10" ht="35.450000000000003" customHeight="1">
      <c r="A2084" s="11" t="s">
        <v>6092</v>
      </c>
      <c r="B2084" s="11" t="s">
        <v>6093</v>
      </c>
      <c r="C2084" s="11" t="s">
        <v>3855</v>
      </c>
      <c r="D2084" s="11" t="str">
        <f t="shared" si="32"/>
        <v>18-0825 TC Nutria</v>
      </c>
      <c r="E2084" s="11" t="s">
        <v>632</v>
      </c>
      <c r="F2084" s="11">
        <v>117</v>
      </c>
      <c r="G2084" s="11">
        <v>102</v>
      </c>
      <c r="H2084" s="2426">
        <v>62</v>
      </c>
      <c r="I2084" s="3873"/>
      <c r="J2084" s="7345" t="s">
        <v>12578</v>
      </c>
    </row>
    <row r="2085" spans="1:10" ht="35.450000000000003" customHeight="1">
      <c r="A2085" s="11" t="s">
        <v>6586</v>
      </c>
      <c r="B2085" s="11" t="s">
        <v>125</v>
      </c>
      <c r="C2085" s="11" t="s">
        <v>3856</v>
      </c>
      <c r="D2085" s="11" t="str">
        <f t="shared" si="32"/>
        <v>19-0622 TC Military Olive</v>
      </c>
      <c r="E2085" s="11" t="s">
        <v>632</v>
      </c>
      <c r="F2085" s="11">
        <v>99</v>
      </c>
      <c r="G2085" s="11">
        <v>86</v>
      </c>
      <c r="H2085" s="2426">
        <v>59</v>
      </c>
      <c r="I2085" s="4019"/>
      <c r="J2085" s="7346" t="s">
        <v>12579</v>
      </c>
    </row>
    <row r="2086" spans="1:10" ht="35.450000000000003" customHeight="1">
      <c r="A2086" s="11" t="s">
        <v>6580</v>
      </c>
      <c r="B2086" s="11" t="s">
        <v>6581</v>
      </c>
      <c r="C2086" s="11" t="s">
        <v>3857</v>
      </c>
      <c r="D2086" s="11" t="str">
        <f t="shared" si="32"/>
        <v>19-0516 TC Dark Olive</v>
      </c>
      <c r="E2086" s="11" t="s">
        <v>632</v>
      </c>
      <c r="F2086" s="11">
        <v>87</v>
      </c>
      <c r="G2086" s="11">
        <v>77</v>
      </c>
      <c r="H2086" s="2426">
        <v>53</v>
      </c>
      <c r="I2086" s="4115"/>
      <c r="J2086" s="7347" t="s">
        <v>12580</v>
      </c>
    </row>
    <row r="2087" spans="1:10" ht="35.450000000000003" customHeight="1">
      <c r="A2087" s="11" t="s">
        <v>5138</v>
      </c>
      <c r="B2087" s="11" t="s">
        <v>9339</v>
      </c>
      <c r="C2087" s="11" t="s">
        <v>3858</v>
      </c>
      <c r="D2087" s="11" t="str">
        <f t="shared" si="32"/>
        <v>15-6410 TC Moss Gray</v>
      </c>
      <c r="E2087" s="11" t="s">
        <v>632</v>
      </c>
      <c r="F2087" s="11">
        <v>175</v>
      </c>
      <c r="G2087" s="11">
        <v>171</v>
      </c>
      <c r="H2087" s="2426">
        <v>151</v>
      </c>
      <c r="I2087" s="3354"/>
      <c r="J2087" s="7348" t="s">
        <v>12581</v>
      </c>
    </row>
    <row r="2088" spans="1:10" ht="35.450000000000003" customHeight="1">
      <c r="A2088" s="11" t="s">
        <v>4826</v>
      </c>
      <c r="B2088" s="11" t="s">
        <v>4828</v>
      </c>
      <c r="C2088" s="11" t="s">
        <v>3859</v>
      </c>
      <c r="D2088" s="11" t="str">
        <f t="shared" si="32"/>
        <v>14-6408 TC Abbey Stone</v>
      </c>
      <c r="E2088" s="11" t="s">
        <v>632</v>
      </c>
      <c r="F2088" s="11">
        <v>171</v>
      </c>
      <c r="G2088" s="11">
        <v>167</v>
      </c>
      <c r="H2088" s="2426">
        <v>152</v>
      </c>
      <c r="I2088" s="3387"/>
      <c r="J2088" s="7349" t="s">
        <v>12582</v>
      </c>
    </row>
    <row r="2089" spans="1:10" ht="35.450000000000003" customHeight="1">
      <c r="A2089" s="11" t="s">
        <v>6072</v>
      </c>
      <c r="B2089" s="11" t="s">
        <v>6073</v>
      </c>
      <c r="C2089" s="11" t="s">
        <v>3860</v>
      </c>
      <c r="D2089" s="11" t="str">
        <f t="shared" si="32"/>
        <v>18-0521 TC Burnt Olive</v>
      </c>
      <c r="E2089" s="11" t="s">
        <v>632</v>
      </c>
      <c r="F2089" s="11">
        <v>100</v>
      </c>
      <c r="G2089" s="11">
        <v>96</v>
      </c>
      <c r="H2089" s="2426">
        <v>73</v>
      </c>
      <c r="I2089" s="4014"/>
      <c r="J2089" s="7350" t="s">
        <v>12583</v>
      </c>
    </row>
    <row r="2090" spans="1:10" ht="35.450000000000003" customHeight="1">
      <c r="A2090" s="11" t="s">
        <v>7143</v>
      </c>
      <c r="B2090" s="11" t="s">
        <v>9664</v>
      </c>
      <c r="C2090" s="11" t="s">
        <v>3861</v>
      </c>
      <c r="D2090" s="11" t="str">
        <f t="shared" si="32"/>
        <v>18-0523 TC Winter Moss</v>
      </c>
      <c r="E2090" s="11" t="s">
        <v>632</v>
      </c>
      <c r="F2090" s="11">
        <v>91</v>
      </c>
      <c r="G2090" s="11">
        <v>90</v>
      </c>
      <c r="H2090" s="2426">
        <v>65</v>
      </c>
      <c r="I2090" s="4081"/>
      <c r="J2090" s="7351" t="s">
        <v>12584</v>
      </c>
    </row>
    <row r="2091" spans="1:10" ht="35.450000000000003" customHeight="1">
      <c r="A2091" s="11" t="s">
        <v>6070</v>
      </c>
      <c r="B2091" s="11" t="s">
        <v>6071</v>
      </c>
      <c r="C2091" s="11" t="s">
        <v>3862</v>
      </c>
      <c r="D2091" s="11" t="str">
        <f t="shared" si="32"/>
        <v>18-0515 TC Dusty Olive</v>
      </c>
      <c r="E2091" s="11" t="s">
        <v>632</v>
      </c>
      <c r="F2091" s="11">
        <v>100</v>
      </c>
      <c r="G2091" s="11">
        <v>99</v>
      </c>
      <c r="H2091" s="2426">
        <v>86</v>
      </c>
      <c r="I2091" s="2458"/>
      <c r="J2091" s="7352" t="s">
        <v>10573</v>
      </c>
    </row>
    <row r="2092" spans="1:10" ht="35.450000000000003" customHeight="1">
      <c r="A2092" s="11" t="s">
        <v>6576</v>
      </c>
      <c r="B2092" s="11" t="s">
        <v>6577</v>
      </c>
      <c r="C2092" s="11" t="s">
        <v>3863</v>
      </c>
      <c r="D2092" s="11" t="str">
        <f t="shared" si="32"/>
        <v>19-0512 TC Ivy Green</v>
      </c>
      <c r="E2092" s="11" t="s">
        <v>632</v>
      </c>
      <c r="F2092" s="11">
        <v>88</v>
      </c>
      <c r="G2092" s="11">
        <v>84</v>
      </c>
      <c r="H2092" s="2426">
        <v>66</v>
      </c>
      <c r="I2092" s="4106"/>
      <c r="J2092" s="7353" t="s">
        <v>12585</v>
      </c>
    </row>
    <row r="2093" spans="1:10" ht="35.450000000000003" customHeight="1">
      <c r="A2093" s="11" t="s">
        <v>6578</v>
      </c>
      <c r="B2093" s="11" t="s">
        <v>6579</v>
      </c>
      <c r="C2093" s="11" t="s">
        <v>3864</v>
      </c>
      <c r="D2093" s="11" t="str">
        <f t="shared" si="32"/>
        <v>19-0515 TC Olive Night</v>
      </c>
      <c r="E2093" s="11" t="s">
        <v>632</v>
      </c>
      <c r="F2093" s="11">
        <v>83</v>
      </c>
      <c r="G2093" s="11">
        <v>80</v>
      </c>
      <c r="H2093" s="2426">
        <v>64</v>
      </c>
      <c r="I2093" s="4143"/>
      <c r="J2093" s="7354" t="s">
        <v>12586</v>
      </c>
    </row>
    <row r="2094" spans="1:10" ht="35.450000000000003" customHeight="1">
      <c r="A2094" s="11" t="s">
        <v>6574</v>
      </c>
      <c r="B2094" s="11" t="s">
        <v>6575</v>
      </c>
      <c r="C2094" s="11" t="s">
        <v>3865</v>
      </c>
      <c r="D2094" s="11" t="str">
        <f t="shared" si="32"/>
        <v>19-0511 TC Grape Leaf</v>
      </c>
      <c r="E2094" s="11" t="s">
        <v>632</v>
      </c>
      <c r="F2094" s="11">
        <v>84</v>
      </c>
      <c r="G2094" s="11">
        <v>81</v>
      </c>
      <c r="H2094" s="2426">
        <v>68</v>
      </c>
      <c r="I2094" s="4134"/>
      <c r="J2094" s="7355" t="s">
        <v>12587</v>
      </c>
    </row>
    <row r="2095" spans="1:10" ht="35.450000000000003" customHeight="1">
      <c r="A2095" s="11" t="s">
        <v>4345</v>
      </c>
      <c r="B2095" s="11" t="s">
        <v>1463</v>
      </c>
      <c r="C2095" s="11" t="s">
        <v>3866</v>
      </c>
      <c r="D2095" s="11" t="str">
        <f t="shared" si="32"/>
        <v>13-1012 TC Frosted Almond</v>
      </c>
      <c r="E2095" s="11" t="s">
        <v>632</v>
      </c>
      <c r="F2095" s="11">
        <v>210</v>
      </c>
      <c r="G2095" s="11">
        <v>194</v>
      </c>
      <c r="H2095" s="2426">
        <v>172</v>
      </c>
      <c r="I2095" s="2989"/>
      <c r="J2095" s="7356" t="s">
        <v>12588</v>
      </c>
    </row>
    <row r="2096" spans="1:10" ht="35.450000000000003" customHeight="1">
      <c r="A2096" s="11" t="s">
        <v>4588</v>
      </c>
      <c r="B2096" s="11" t="s">
        <v>1462</v>
      </c>
      <c r="C2096" s="11" t="s">
        <v>3867</v>
      </c>
      <c r="D2096" s="11" t="str">
        <f t="shared" si="32"/>
        <v>14-1012 TC Champagne Beige</v>
      </c>
      <c r="E2096" s="11" t="s">
        <v>632</v>
      </c>
      <c r="F2096" s="11">
        <v>179</v>
      </c>
      <c r="G2096" s="11">
        <v>159</v>
      </c>
      <c r="H2096" s="2426">
        <v>141</v>
      </c>
      <c r="I2096" s="3323"/>
      <c r="J2096" s="7357" t="s">
        <v>12589</v>
      </c>
    </row>
    <row r="2097" spans="1:10" ht="35.450000000000003" customHeight="1">
      <c r="A2097" s="11" t="s">
        <v>4885</v>
      </c>
      <c r="B2097" s="11" t="s">
        <v>7576</v>
      </c>
      <c r="C2097" s="11" t="s">
        <v>3868</v>
      </c>
      <c r="D2097" s="11" t="str">
        <f t="shared" si="32"/>
        <v>15-0927 TC Pale Gold</v>
      </c>
      <c r="E2097" s="11" t="s">
        <v>632</v>
      </c>
      <c r="F2097" s="11">
        <v>189</v>
      </c>
      <c r="G2097" s="11">
        <v>152</v>
      </c>
      <c r="H2097" s="2426">
        <v>101</v>
      </c>
      <c r="I2097" s="2466"/>
      <c r="J2097" s="7358" t="s">
        <v>10588</v>
      </c>
    </row>
    <row r="2098" spans="1:10" ht="35.450000000000003" customHeight="1">
      <c r="A2098" s="11" t="s">
        <v>5210</v>
      </c>
      <c r="B2098" s="11" t="s">
        <v>1461</v>
      </c>
      <c r="C2098" s="11" t="s">
        <v>3869</v>
      </c>
      <c r="D2098" s="11" t="str">
        <f t="shared" si="32"/>
        <v>16-0836 TC Rich Gold</v>
      </c>
      <c r="E2098" s="11" t="s">
        <v>632</v>
      </c>
      <c r="F2098" s="11">
        <v>200</v>
      </c>
      <c r="G2098" s="11">
        <v>178</v>
      </c>
      <c r="H2098" s="2426">
        <v>115</v>
      </c>
      <c r="I2098" s="3097"/>
      <c r="J2098" s="7359" t="s">
        <v>12590</v>
      </c>
    </row>
    <row r="2099" spans="1:10" ht="35.450000000000003" customHeight="1">
      <c r="A2099" s="11" t="s">
        <v>5272</v>
      </c>
      <c r="B2099" s="11" t="s">
        <v>1460</v>
      </c>
      <c r="C2099" s="11" t="s">
        <v>3870</v>
      </c>
      <c r="D2099" s="11" t="str">
        <f t="shared" si="32"/>
        <v>16-1325 TC Copper</v>
      </c>
      <c r="E2099" s="11" t="s">
        <v>632</v>
      </c>
      <c r="F2099" s="11">
        <v>196</v>
      </c>
      <c r="G2099" s="11">
        <v>126</v>
      </c>
      <c r="H2099" s="2426">
        <v>90</v>
      </c>
      <c r="I2099" s="3143"/>
      <c r="J2099" s="7360" t="s">
        <v>12591</v>
      </c>
    </row>
    <row r="2100" spans="1:10" ht="35.450000000000003" customHeight="1">
      <c r="A2100" s="11" t="s">
        <v>6204</v>
      </c>
      <c r="B2100" s="11" t="s">
        <v>1459</v>
      </c>
      <c r="C2100" s="11" t="s">
        <v>3871</v>
      </c>
      <c r="D2100" s="11" t="str">
        <f t="shared" si="32"/>
        <v>18-1537 TC Copper Coin</v>
      </c>
      <c r="E2100" s="11" t="s">
        <v>632</v>
      </c>
      <c r="F2100" s="11">
        <v>186</v>
      </c>
      <c r="G2100" s="11">
        <v>107</v>
      </c>
      <c r="H2100" s="2426">
        <v>87</v>
      </c>
      <c r="I2100" s="3257"/>
      <c r="J2100" s="7361" t="s">
        <v>12592</v>
      </c>
    </row>
    <row r="2101" spans="1:10" ht="35.450000000000003" customHeight="1">
      <c r="A2101" s="11" t="s">
        <v>4775</v>
      </c>
      <c r="B2101" s="11" t="s">
        <v>205</v>
      </c>
      <c r="C2101" s="11" t="s">
        <v>3872</v>
      </c>
      <c r="D2101" s="11" t="str">
        <f t="shared" si="32"/>
        <v>14-5002 TC Silver</v>
      </c>
      <c r="E2101" s="11" t="s">
        <v>632</v>
      </c>
      <c r="F2101" s="11">
        <v>162</v>
      </c>
      <c r="G2101" s="11">
        <v>162</v>
      </c>
      <c r="H2101" s="2426">
        <v>161</v>
      </c>
      <c r="I2101" s="3480"/>
      <c r="J2101" s="7362" t="s">
        <v>9716</v>
      </c>
    </row>
    <row r="2102" spans="1:10" customFormat="1" ht="30.6" customHeight="1">
      <c r="A2102" t="s">
        <v>9981</v>
      </c>
      <c r="C2102" t="s">
        <v>9982</v>
      </c>
      <c r="D2102" t="str">
        <f t="shared" si="32"/>
        <v xml:space="preserve">11-4001 TC </v>
      </c>
      <c r="E2102" t="s">
        <v>632</v>
      </c>
      <c r="F2102">
        <v>237</v>
      </c>
      <c r="G2102">
        <v>241</v>
      </c>
      <c r="H2102" s="82">
        <v>255</v>
      </c>
      <c r="I2102" s="4552"/>
      <c r="J2102" s="7363" t="str">
        <f t="shared" ref="J2102:J2165" si="33">D2102</f>
        <v xml:space="preserve">11-4001 TC </v>
      </c>
    </row>
    <row r="2103" spans="1:10" customFormat="1" ht="30.6" customHeight="1">
      <c r="A2103" t="s">
        <v>9983</v>
      </c>
      <c r="C2103" t="s">
        <v>9984</v>
      </c>
      <c r="D2103" t="str">
        <f t="shared" si="32"/>
        <v xml:space="preserve">11-4801 TC </v>
      </c>
      <c r="E2103" t="s">
        <v>632</v>
      </c>
      <c r="F2103">
        <v>232</v>
      </c>
      <c r="G2103">
        <v>228</v>
      </c>
      <c r="H2103" s="82">
        <v>218</v>
      </c>
      <c r="I2103" s="4553"/>
      <c r="J2103" s="7364" t="str">
        <f t="shared" si="33"/>
        <v xml:space="preserve">11-4801 TC </v>
      </c>
    </row>
    <row r="2104" spans="1:10" customFormat="1" ht="30.6" customHeight="1">
      <c r="A2104" t="s">
        <v>9985</v>
      </c>
      <c r="B2104" t="s">
        <v>10490</v>
      </c>
      <c r="C2104" t="s">
        <v>9986</v>
      </c>
      <c r="D2104" t="str">
        <f t="shared" si="32"/>
        <v>11-0607 TC Sugar Swizzle</v>
      </c>
      <c r="E2104" t="s">
        <v>632</v>
      </c>
      <c r="F2104">
        <v>244</v>
      </c>
      <c r="G2104">
        <v>238</v>
      </c>
      <c r="H2104" s="82">
        <v>232</v>
      </c>
      <c r="I2104" s="4554"/>
      <c r="J2104" s="7365" t="str">
        <f t="shared" si="33"/>
        <v>11-0607 TC Sugar Swizzle</v>
      </c>
    </row>
    <row r="2105" spans="1:10" customFormat="1" ht="30.6" customHeight="1">
      <c r="A2105" t="s">
        <v>9987</v>
      </c>
      <c r="C2105" t="s">
        <v>9988</v>
      </c>
      <c r="D2105" t="str">
        <f t="shared" si="32"/>
        <v xml:space="preserve">11-0608 TC </v>
      </c>
      <c r="E2105" t="s">
        <v>632</v>
      </c>
      <c r="F2105">
        <v>241</v>
      </c>
      <c r="G2105">
        <v>238</v>
      </c>
      <c r="H2105" s="82">
        <v>230</v>
      </c>
      <c r="I2105" s="4555"/>
      <c r="J2105" s="7366" t="str">
        <f t="shared" si="33"/>
        <v xml:space="preserve">11-0608 TC </v>
      </c>
    </row>
    <row r="2106" spans="1:10" customFormat="1" ht="30.6" customHeight="1">
      <c r="A2106" t="s">
        <v>9989</v>
      </c>
      <c r="C2106" t="s">
        <v>9990</v>
      </c>
      <c r="D2106" t="str">
        <f t="shared" si="32"/>
        <v xml:space="preserve">11-4302 TC </v>
      </c>
      <c r="E2106" t="s">
        <v>632</v>
      </c>
      <c r="F2106">
        <v>241</v>
      </c>
      <c r="G2106">
        <v>240</v>
      </c>
      <c r="H2106" s="82">
        <v>226</v>
      </c>
      <c r="I2106" s="4556"/>
      <c r="J2106" s="7367" t="str">
        <f t="shared" si="33"/>
        <v xml:space="preserve">11-4302 TC </v>
      </c>
    </row>
    <row r="2107" spans="1:10" customFormat="1" ht="30.6" customHeight="1">
      <c r="A2107" t="s">
        <v>9991</v>
      </c>
      <c r="C2107" t="s">
        <v>9992</v>
      </c>
      <c r="D2107" t="str">
        <f t="shared" si="32"/>
        <v xml:space="preserve">11-1302 TC </v>
      </c>
      <c r="E2107" t="s">
        <v>632</v>
      </c>
      <c r="F2107">
        <v>241</v>
      </c>
      <c r="G2107">
        <v>230</v>
      </c>
      <c r="H2107" s="82">
        <v>223</v>
      </c>
      <c r="I2107" s="4557"/>
      <c r="J2107" s="7368" t="str">
        <f t="shared" si="33"/>
        <v xml:space="preserve">11-1302 TC </v>
      </c>
    </row>
    <row r="2108" spans="1:10" customFormat="1" ht="30.6" customHeight="1">
      <c r="A2108" t="s">
        <v>9993</v>
      </c>
      <c r="C2108" t="s">
        <v>9994</v>
      </c>
      <c r="D2108" t="str">
        <f t="shared" si="32"/>
        <v xml:space="preserve">11-0110 TC </v>
      </c>
      <c r="E2108" t="s">
        <v>632</v>
      </c>
      <c r="F2108">
        <v>239</v>
      </c>
      <c r="G2108">
        <v>225</v>
      </c>
      <c r="H2108" s="82">
        <v>206</v>
      </c>
      <c r="I2108" s="4558"/>
      <c r="J2108" s="7369" t="str">
        <f t="shared" si="33"/>
        <v xml:space="preserve">11-0110 TC </v>
      </c>
    </row>
    <row r="2109" spans="1:10" customFormat="1" ht="30.6" customHeight="1">
      <c r="A2109" t="s">
        <v>9995</v>
      </c>
      <c r="C2109" t="s">
        <v>9996</v>
      </c>
      <c r="D2109" t="str">
        <f t="shared" si="32"/>
        <v xml:space="preserve">11-0106 TC </v>
      </c>
      <c r="E2109" t="s">
        <v>632</v>
      </c>
      <c r="F2109">
        <v>240</v>
      </c>
      <c r="G2109">
        <v>235</v>
      </c>
      <c r="H2109" s="82">
        <v>215</v>
      </c>
      <c r="I2109" s="4559"/>
      <c r="J2109" s="7370" t="str">
        <f t="shared" si="33"/>
        <v xml:space="preserve">11-0106 TC </v>
      </c>
    </row>
    <row r="2110" spans="1:10" customFormat="1" ht="30.6" customHeight="1">
      <c r="A2110" t="s">
        <v>9997</v>
      </c>
      <c r="C2110" t="s">
        <v>9998</v>
      </c>
      <c r="D2110" t="str">
        <f t="shared" si="32"/>
        <v xml:space="preserve">11-0515 TC </v>
      </c>
      <c r="E2110" t="s">
        <v>632</v>
      </c>
      <c r="F2110">
        <v>246</v>
      </c>
      <c r="G2110">
        <v>235</v>
      </c>
      <c r="H2110" s="82">
        <v>200</v>
      </c>
      <c r="I2110" s="4560"/>
      <c r="J2110" s="7371" t="str">
        <f t="shared" si="33"/>
        <v xml:space="preserve">11-0515 TC </v>
      </c>
    </row>
    <row r="2111" spans="1:10" customFormat="1" ht="30.6" customHeight="1">
      <c r="A2111" t="s">
        <v>9999</v>
      </c>
      <c r="C2111" t="s">
        <v>10000</v>
      </c>
      <c r="D2111" t="str">
        <f t="shared" si="32"/>
        <v xml:space="preserve">13-0919 TC </v>
      </c>
      <c r="E2111" t="s">
        <v>632</v>
      </c>
      <c r="F2111">
        <v>210</v>
      </c>
      <c r="G2111">
        <v>194</v>
      </c>
      <c r="H2111" s="82">
        <v>157</v>
      </c>
      <c r="I2111" s="4561"/>
      <c r="J2111" s="7372" t="str">
        <f t="shared" si="33"/>
        <v xml:space="preserve">13-0919 TC </v>
      </c>
    </row>
    <row r="2112" spans="1:10" customFormat="1" ht="30.6" customHeight="1">
      <c r="A2112" t="s">
        <v>10001</v>
      </c>
      <c r="C2112" t="s">
        <v>10002</v>
      </c>
      <c r="D2112" t="str">
        <f t="shared" si="32"/>
        <v xml:space="preserve">13-1105 TC </v>
      </c>
      <c r="E2112" t="s">
        <v>632</v>
      </c>
      <c r="F2112">
        <v>200</v>
      </c>
      <c r="G2112">
        <v>188</v>
      </c>
      <c r="H2112" s="82">
        <v>165</v>
      </c>
      <c r="I2112" s="4562"/>
      <c r="J2112" s="7373" t="str">
        <f t="shared" si="33"/>
        <v xml:space="preserve">13-1105 TC </v>
      </c>
    </row>
    <row r="2113" spans="1:10" customFormat="1" ht="30.6" customHeight="1">
      <c r="A2113" t="s">
        <v>10003</v>
      </c>
      <c r="B2113" t="s">
        <v>10402</v>
      </c>
      <c r="C2113" t="s">
        <v>10004</v>
      </c>
      <c r="D2113" t="str">
        <f t="shared" si="32"/>
        <v>14-1208 TC Irish Cream</v>
      </c>
      <c r="E2113" t="s">
        <v>632</v>
      </c>
      <c r="F2113">
        <v>192</v>
      </c>
      <c r="G2113">
        <v>172</v>
      </c>
      <c r="H2113" s="82">
        <v>147</v>
      </c>
      <c r="I2113" s="4563"/>
      <c r="J2113" s="7374" t="str">
        <f t="shared" si="33"/>
        <v>14-1208 TC Irish Cream</v>
      </c>
    </row>
    <row r="2114" spans="1:10" customFormat="1" ht="30.6" customHeight="1">
      <c r="A2114" t="s">
        <v>10005</v>
      </c>
      <c r="C2114" t="s">
        <v>10006</v>
      </c>
      <c r="D2114" t="str">
        <f t="shared" ref="D2114:D2177" si="34">A2114 &amp; " " &amp; B2114</f>
        <v xml:space="preserve">12-4301 TC </v>
      </c>
      <c r="E2114" t="s">
        <v>632</v>
      </c>
      <c r="F2114">
        <v>214</v>
      </c>
      <c r="G2114">
        <v>207</v>
      </c>
      <c r="H2114" s="82">
        <v>190</v>
      </c>
      <c r="I2114" s="4564"/>
      <c r="J2114" s="7375" t="str">
        <f t="shared" si="33"/>
        <v xml:space="preserve">12-4301 TC </v>
      </c>
    </row>
    <row r="2115" spans="1:10" customFormat="1" ht="30.6" customHeight="1">
      <c r="A2115" t="s">
        <v>10007</v>
      </c>
      <c r="C2115" t="s">
        <v>10008</v>
      </c>
      <c r="D2115" t="str">
        <f t="shared" si="34"/>
        <v xml:space="preserve">12-0110 TC </v>
      </c>
      <c r="E2115" t="s">
        <v>632</v>
      </c>
      <c r="F2115">
        <v>215</v>
      </c>
      <c r="G2115">
        <v>208</v>
      </c>
      <c r="H2115" s="82">
        <v>188</v>
      </c>
      <c r="I2115" s="4565"/>
      <c r="J2115" s="7376" t="str">
        <f t="shared" si="33"/>
        <v xml:space="preserve">12-0110 TC </v>
      </c>
    </row>
    <row r="2116" spans="1:10" customFormat="1" ht="30.6" customHeight="1">
      <c r="A2116" t="s">
        <v>10009</v>
      </c>
      <c r="C2116" t="s">
        <v>10010</v>
      </c>
      <c r="D2116" t="str">
        <f t="shared" si="34"/>
        <v xml:space="preserve">11-0623 TC </v>
      </c>
      <c r="E2116" t="s">
        <v>632</v>
      </c>
      <c r="F2116">
        <v>237</v>
      </c>
      <c r="G2116">
        <v>234</v>
      </c>
      <c r="H2116" s="82">
        <v>155</v>
      </c>
      <c r="I2116" s="4566"/>
      <c r="J2116" s="7377" t="str">
        <f t="shared" si="33"/>
        <v xml:space="preserve">11-0623 TC </v>
      </c>
    </row>
    <row r="2117" spans="1:10" customFormat="1" ht="30.6" customHeight="1">
      <c r="A2117" t="s">
        <v>10011</v>
      </c>
      <c r="C2117" t="s">
        <v>10012</v>
      </c>
      <c r="D2117" t="str">
        <f t="shared" si="34"/>
        <v xml:space="preserve">12-0742 TC </v>
      </c>
      <c r="E2117" t="s">
        <v>632</v>
      </c>
      <c r="F2117">
        <v>244</v>
      </c>
      <c r="G2117">
        <v>232</v>
      </c>
      <c r="H2117" s="82">
        <v>122</v>
      </c>
      <c r="I2117" s="4567"/>
      <c r="J2117" s="7378" t="str">
        <f t="shared" si="33"/>
        <v xml:space="preserve">12-0742 TC </v>
      </c>
    </row>
    <row r="2118" spans="1:10" customFormat="1" ht="30.6" customHeight="1">
      <c r="A2118" t="s">
        <v>10013</v>
      </c>
      <c r="C2118" t="s">
        <v>10014</v>
      </c>
      <c r="D2118" t="str">
        <f t="shared" si="34"/>
        <v xml:space="preserve">12-0646 TC </v>
      </c>
      <c r="E2118" t="s">
        <v>632</v>
      </c>
      <c r="F2118">
        <v>235</v>
      </c>
      <c r="G2118">
        <v>223</v>
      </c>
      <c r="H2118" s="82">
        <v>104</v>
      </c>
      <c r="I2118" s="4568"/>
      <c r="J2118" s="7379" t="str">
        <f t="shared" si="33"/>
        <v xml:space="preserve">12-0646 TC </v>
      </c>
    </row>
    <row r="2119" spans="1:10" customFormat="1" ht="30.6" customHeight="1">
      <c r="A2119" t="s">
        <v>10015</v>
      </c>
      <c r="C2119" t="s">
        <v>10016</v>
      </c>
      <c r="D2119" t="str">
        <f t="shared" si="34"/>
        <v xml:space="preserve">13-0646 TC </v>
      </c>
      <c r="E2119" t="s">
        <v>632</v>
      </c>
      <c r="F2119">
        <v>234</v>
      </c>
      <c r="G2119">
        <v>218</v>
      </c>
      <c r="H2119" s="82">
        <v>79</v>
      </c>
      <c r="I2119" s="4569"/>
      <c r="J2119" s="7380" t="str">
        <f t="shared" si="33"/>
        <v xml:space="preserve">13-0646 TC </v>
      </c>
    </row>
    <row r="2120" spans="1:10" customFormat="1" ht="30.6" customHeight="1">
      <c r="A2120" t="s">
        <v>10017</v>
      </c>
      <c r="C2120" t="s">
        <v>10018</v>
      </c>
      <c r="D2120" t="str">
        <f t="shared" si="34"/>
        <v xml:space="preserve">13-0644 TC </v>
      </c>
      <c r="E2120" t="s">
        <v>632</v>
      </c>
      <c r="F2120">
        <v>244</v>
      </c>
      <c r="G2120">
        <v>221</v>
      </c>
      <c r="H2120" s="82">
        <v>64</v>
      </c>
      <c r="I2120" s="4570"/>
      <c r="J2120" s="7381" t="str">
        <f t="shared" si="33"/>
        <v xml:space="preserve">13-0644 TC </v>
      </c>
    </row>
    <row r="2121" spans="1:10" customFormat="1" ht="30.6" customHeight="1">
      <c r="A2121" t="s">
        <v>10019</v>
      </c>
      <c r="C2121" t="s">
        <v>10020</v>
      </c>
      <c r="D2121" t="str">
        <f t="shared" si="34"/>
        <v xml:space="preserve">13-0849 TC </v>
      </c>
      <c r="E2121" t="s">
        <v>632</v>
      </c>
      <c r="F2121">
        <v>255</v>
      </c>
      <c r="G2121">
        <v>213</v>
      </c>
      <c r="H2121" s="82">
        <v>81</v>
      </c>
      <c r="I2121" s="4571"/>
      <c r="J2121" s="7382" t="str">
        <f t="shared" si="33"/>
        <v xml:space="preserve">13-0849 TC </v>
      </c>
    </row>
    <row r="2122" spans="1:10" customFormat="1" ht="30.6" customHeight="1">
      <c r="A2122" t="s">
        <v>10021</v>
      </c>
      <c r="C2122" t="s">
        <v>10022</v>
      </c>
      <c r="D2122" t="str">
        <f t="shared" si="34"/>
        <v xml:space="preserve">13-0851 TC </v>
      </c>
      <c r="E2122" t="s">
        <v>632</v>
      </c>
      <c r="F2122">
        <v>255</v>
      </c>
      <c r="G2122">
        <v>213</v>
      </c>
      <c r="H2122" s="82">
        <v>94</v>
      </c>
      <c r="I2122" s="4572"/>
      <c r="J2122" s="7383" t="str">
        <f t="shared" si="33"/>
        <v xml:space="preserve">13-0851 TC </v>
      </c>
    </row>
    <row r="2123" spans="1:10" customFormat="1" ht="30.6" customHeight="1">
      <c r="A2123" t="s">
        <v>10023</v>
      </c>
      <c r="B2123" t="s">
        <v>12674</v>
      </c>
      <c r="C2123" t="s">
        <v>10024</v>
      </c>
      <c r="D2123" t="str">
        <f t="shared" si="34"/>
        <v>14-0952 TC Spicy Mustard</v>
      </c>
      <c r="E2123" t="s">
        <v>632</v>
      </c>
      <c r="F2123">
        <v>216</v>
      </c>
      <c r="G2123">
        <v>174</v>
      </c>
      <c r="H2123" s="82">
        <v>72</v>
      </c>
      <c r="I2123" s="4573"/>
      <c r="J2123" s="7384" t="str">
        <f t="shared" si="33"/>
        <v>14-0952 TC Spicy Mustard</v>
      </c>
    </row>
    <row r="2124" spans="1:10" customFormat="1" ht="30.6" customHeight="1">
      <c r="A2124" t="s">
        <v>10025</v>
      </c>
      <c r="C2124" t="s">
        <v>10026</v>
      </c>
      <c r="D2124" t="str">
        <f t="shared" si="34"/>
        <v xml:space="preserve">17-0949 TC </v>
      </c>
      <c r="E2124" t="s">
        <v>632</v>
      </c>
      <c r="F2124">
        <v>178</v>
      </c>
      <c r="G2124">
        <v>131</v>
      </c>
      <c r="H2124" s="82">
        <v>48</v>
      </c>
      <c r="I2124" s="4574"/>
      <c r="J2124" s="7385" t="str">
        <f t="shared" si="33"/>
        <v xml:space="preserve">17-0949 TC </v>
      </c>
    </row>
    <row r="2125" spans="1:10" customFormat="1" ht="30.6" customHeight="1">
      <c r="A2125" t="s">
        <v>10027</v>
      </c>
      <c r="B2125" t="s">
        <v>12852</v>
      </c>
      <c r="C2125" t="s">
        <v>10028</v>
      </c>
      <c r="D2125" t="str">
        <f t="shared" si="34"/>
        <v>15-0960 TC Mango Mojito</v>
      </c>
      <c r="E2125" t="s">
        <v>632</v>
      </c>
      <c r="F2125">
        <v>214</v>
      </c>
      <c r="G2125">
        <v>157</v>
      </c>
      <c r="H2125" s="82">
        <v>48</v>
      </c>
      <c r="I2125" s="4575"/>
      <c r="J2125" s="7386" t="str">
        <f t="shared" si="33"/>
        <v>15-0960 TC Mango Mojito</v>
      </c>
    </row>
    <row r="2126" spans="1:10" customFormat="1" ht="30.6" customHeight="1">
      <c r="A2126" t="s">
        <v>10029</v>
      </c>
      <c r="C2126" t="s">
        <v>10030</v>
      </c>
      <c r="D2126" t="str">
        <f t="shared" si="34"/>
        <v xml:space="preserve">15-1051 TC </v>
      </c>
      <c r="E2126" t="s">
        <v>632</v>
      </c>
      <c r="F2126">
        <v>215</v>
      </c>
      <c r="G2126">
        <v>148</v>
      </c>
      <c r="H2126" s="82">
        <v>46</v>
      </c>
      <c r="I2126" s="4576"/>
      <c r="J2126" s="7387" t="str">
        <f t="shared" si="33"/>
        <v xml:space="preserve">15-1051 TC </v>
      </c>
    </row>
    <row r="2127" spans="1:10" customFormat="1" ht="30.6" customHeight="1">
      <c r="A2127" t="s">
        <v>10031</v>
      </c>
      <c r="C2127" t="s">
        <v>10032</v>
      </c>
      <c r="D2127" t="str">
        <f t="shared" si="34"/>
        <v xml:space="preserve">15-1045 TC </v>
      </c>
      <c r="E2127" t="s">
        <v>632</v>
      </c>
      <c r="F2127">
        <v>217</v>
      </c>
      <c r="G2127">
        <v>147</v>
      </c>
      <c r="H2127" s="82">
        <v>47</v>
      </c>
      <c r="I2127" s="4577"/>
      <c r="J2127" s="7388" t="str">
        <f t="shared" si="33"/>
        <v xml:space="preserve">15-1045 TC </v>
      </c>
    </row>
    <row r="2128" spans="1:10" customFormat="1" ht="30.6" customHeight="1">
      <c r="A2128" t="s">
        <v>10033</v>
      </c>
      <c r="C2128" t="s">
        <v>10034</v>
      </c>
      <c r="D2128" t="str">
        <f t="shared" si="34"/>
        <v xml:space="preserve">18-1049 TC </v>
      </c>
      <c r="E2128" t="s">
        <v>632</v>
      </c>
      <c r="F2128">
        <v>172</v>
      </c>
      <c r="G2128">
        <v>104</v>
      </c>
      <c r="H2128" s="82">
        <v>26</v>
      </c>
      <c r="I2128" s="4578"/>
      <c r="J2128" s="7389" t="str">
        <f t="shared" si="33"/>
        <v xml:space="preserve">18-1049 TC </v>
      </c>
    </row>
    <row r="2129" spans="1:10" customFormat="1" ht="30.6" customHeight="1">
      <c r="A2129" t="s">
        <v>10035</v>
      </c>
      <c r="C2129" t="s">
        <v>10036</v>
      </c>
      <c r="D2129" t="str">
        <f t="shared" si="34"/>
        <v xml:space="preserve">18-1050 TC </v>
      </c>
      <c r="E2129" t="s">
        <v>632</v>
      </c>
      <c r="F2129">
        <v>169</v>
      </c>
      <c r="G2129">
        <v>99</v>
      </c>
      <c r="H2129" s="82">
        <v>24</v>
      </c>
      <c r="I2129" s="4579"/>
      <c r="J2129" s="7390" t="str">
        <f t="shared" si="33"/>
        <v xml:space="preserve">18-1050 TC </v>
      </c>
    </row>
    <row r="2130" spans="1:10" customFormat="1" ht="30.6" customHeight="1">
      <c r="A2130" t="s">
        <v>10037</v>
      </c>
      <c r="C2130" t="s">
        <v>10038</v>
      </c>
      <c r="D2130" t="str">
        <f t="shared" si="34"/>
        <v xml:space="preserve">13-0946 TC </v>
      </c>
      <c r="E2130" t="s">
        <v>632</v>
      </c>
      <c r="F2130">
        <v>231</v>
      </c>
      <c r="G2130">
        <v>170</v>
      </c>
      <c r="H2130" s="82">
        <v>86</v>
      </c>
      <c r="I2130" s="4580"/>
      <c r="J2130" s="7391" t="str">
        <f t="shared" si="33"/>
        <v xml:space="preserve">13-0946 TC </v>
      </c>
    </row>
    <row r="2131" spans="1:10" customFormat="1" ht="30.6" customHeight="1">
      <c r="A2131" t="s">
        <v>10039</v>
      </c>
      <c r="C2131" t="s">
        <v>10040</v>
      </c>
      <c r="D2131" t="str">
        <f t="shared" si="34"/>
        <v xml:space="preserve">14-1052 TC </v>
      </c>
      <c r="E2131" t="s">
        <v>632</v>
      </c>
      <c r="F2131">
        <v>252</v>
      </c>
      <c r="G2131">
        <v>171</v>
      </c>
      <c r="H2131" s="82">
        <v>77</v>
      </c>
      <c r="I2131" s="4581"/>
      <c r="J2131" s="7392" t="str">
        <f t="shared" si="33"/>
        <v xml:space="preserve">14-1052 TC </v>
      </c>
    </row>
    <row r="2132" spans="1:10" customFormat="1" ht="30.6" customHeight="1">
      <c r="A2132" t="s">
        <v>10041</v>
      </c>
      <c r="C2132" t="s">
        <v>10042</v>
      </c>
      <c r="D2132" t="str">
        <f t="shared" si="34"/>
        <v xml:space="preserve">15-1151 TC </v>
      </c>
      <c r="E2132" t="s">
        <v>632</v>
      </c>
      <c r="F2132">
        <v>244</v>
      </c>
      <c r="G2132">
        <v>151</v>
      </c>
      <c r="H2132" s="82">
        <v>59</v>
      </c>
      <c r="I2132" s="4582"/>
      <c r="J2132" s="7393" t="str">
        <f t="shared" si="33"/>
        <v xml:space="preserve">15-1151 TC </v>
      </c>
    </row>
    <row r="2133" spans="1:10" customFormat="1" ht="30.6" customHeight="1">
      <c r="A2133" t="s">
        <v>10043</v>
      </c>
      <c r="C2133" t="s">
        <v>10044</v>
      </c>
      <c r="D2133" t="str">
        <f t="shared" si="34"/>
        <v xml:space="preserve">15-1262 TC </v>
      </c>
      <c r="E2133" t="s">
        <v>632</v>
      </c>
      <c r="F2133">
        <v>255</v>
      </c>
      <c r="G2133">
        <v>141</v>
      </c>
      <c r="H2133" s="82">
        <v>25</v>
      </c>
      <c r="I2133" s="4583"/>
      <c r="J2133" s="7394" t="str">
        <f t="shared" si="33"/>
        <v xml:space="preserve">15-1262 TC </v>
      </c>
    </row>
    <row r="2134" spans="1:10" customFormat="1" ht="30.6" customHeight="1">
      <c r="A2134" t="s">
        <v>10045</v>
      </c>
      <c r="C2134" t="s">
        <v>10046</v>
      </c>
      <c r="D2134" t="str">
        <f t="shared" si="34"/>
        <v xml:space="preserve">15-1264 TC </v>
      </c>
      <c r="E2134" t="s">
        <v>632</v>
      </c>
      <c r="F2134">
        <v>255</v>
      </c>
      <c r="G2134">
        <v>133</v>
      </c>
      <c r="H2134" s="82">
        <v>15</v>
      </c>
      <c r="I2134" s="4584"/>
      <c r="J2134" s="7395" t="str">
        <f t="shared" si="33"/>
        <v xml:space="preserve">15-1264 TC </v>
      </c>
    </row>
    <row r="2135" spans="1:10" customFormat="1" ht="30.6" customHeight="1">
      <c r="A2135" t="s">
        <v>10047</v>
      </c>
      <c r="C2135" t="s">
        <v>10048</v>
      </c>
      <c r="D2135" t="str">
        <f t="shared" si="34"/>
        <v xml:space="preserve">15-1335 TC </v>
      </c>
      <c r="E2135" t="s">
        <v>632</v>
      </c>
      <c r="F2135">
        <v>255</v>
      </c>
      <c r="G2135">
        <v>126</v>
      </c>
      <c r="H2135" s="82">
        <v>4</v>
      </c>
      <c r="I2135" s="4585"/>
      <c r="J2135" s="7396" t="str">
        <f t="shared" si="33"/>
        <v xml:space="preserve">15-1335 TC </v>
      </c>
    </row>
    <row r="2136" spans="1:10" customFormat="1" ht="30.6" customHeight="1">
      <c r="A2136" t="s">
        <v>10049</v>
      </c>
      <c r="C2136" t="s">
        <v>10050</v>
      </c>
      <c r="D2136" t="str">
        <f t="shared" si="34"/>
        <v xml:space="preserve">17-1145 TC </v>
      </c>
      <c r="E2136" t="s">
        <v>632</v>
      </c>
      <c r="F2136">
        <v>196</v>
      </c>
      <c r="G2136">
        <v>99</v>
      </c>
      <c r="H2136" s="82">
        <v>22</v>
      </c>
      <c r="I2136" s="4586"/>
      <c r="J2136" s="7397" t="str">
        <f t="shared" si="33"/>
        <v xml:space="preserve">17-1145 TC </v>
      </c>
    </row>
    <row r="2137" spans="1:10" customFormat="1" ht="30.6" customHeight="1">
      <c r="A2137" t="s">
        <v>10051</v>
      </c>
      <c r="B2137" t="s">
        <v>10401</v>
      </c>
      <c r="C2137" t="s">
        <v>10052</v>
      </c>
      <c r="D2137" t="str">
        <f t="shared" si="34"/>
        <v>15-1040 TC Iced Coffee</v>
      </c>
      <c r="E2137" t="s">
        <v>632</v>
      </c>
      <c r="F2137">
        <v>177</v>
      </c>
      <c r="G2137">
        <v>143</v>
      </c>
      <c r="H2137" s="82">
        <v>106</v>
      </c>
      <c r="I2137" s="4587"/>
      <c r="J2137" s="7398" t="str">
        <f t="shared" si="33"/>
        <v>15-1040 TC Iced Coffee</v>
      </c>
    </row>
    <row r="2138" spans="1:10" customFormat="1" ht="30.6" customHeight="1">
      <c r="A2138" t="s">
        <v>10053</v>
      </c>
      <c r="C2138" t="s">
        <v>10054</v>
      </c>
      <c r="D2138" t="str">
        <f t="shared" si="34"/>
        <v xml:space="preserve">17-1142 TC </v>
      </c>
      <c r="E2138" t="s">
        <v>632</v>
      </c>
      <c r="F2138">
        <v>139</v>
      </c>
      <c r="G2138">
        <v>90</v>
      </c>
      <c r="H2138" s="82">
        <v>63</v>
      </c>
      <c r="I2138" s="4588"/>
      <c r="J2138" s="7399" t="str">
        <f t="shared" si="33"/>
        <v xml:space="preserve">17-1142 TC </v>
      </c>
    </row>
    <row r="2139" spans="1:10" customFormat="1" ht="30.6" customHeight="1">
      <c r="A2139" t="s">
        <v>10055</v>
      </c>
      <c r="C2139" t="s">
        <v>10056</v>
      </c>
      <c r="D2139" t="str">
        <f t="shared" si="34"/>
        <v xml:space="preserve">16-1438 TC </v>
      </c>
      <c r="E2139" t="s">
        <v>632</v>
      </c>
      <c r="F2139">
        <v>164</v>
      </c>
      <c r="G2139">
        <v>112</v>
      </c>
      <c r="H2139" s="82">
        <v>69</v>
      </c>
      <c r="I2139" s="4589"/>
      <c r="J2139" s="7400" t="str">
        <f t="shared" si="33"/>
        <v xml:space="preserve">16-1438 TC </v>
      </c>
    </row>
    <row r="2140" spans="1:10" customFormat="1" ht="30.6" customHeight="1">
      <c r="A2140" t="s">
        <v>10057</v>
      </c>
      <c r="B2140" t="s">
        <v>13213</v>
      </c>
      <c r="C2140" t="s">
        <v>10058</v>
      </c>
      <c r="D2140" t="str">
        <f t="shared" si="34"/>
        <v>17-1052 TC Roasted Pecan</v>
      </c>
      <c r="E2140" t="s">
        <v>632</v>
      </c>
      <c r="F2140">
        <v>148</v>
      </c>
      <c r="G2140">
        <v>90</v>
      </c>
      <c r="H2140" s="82">
        <v>44</v>
      </c>
      <c r="I2140" s="4590"/>
      <c r="J2140" s="7401" t="str">
        <f t="shared" si="33"/>
        <v>17-1052 TC Roasted Pecan</v>
      </c>
    </row>
    <row r="2141" spans="1:10" customFormat="1" ht="30.6" customHeight="1">
      <c r="A2141" t="s">
        <v>10059</v>
      </c>
      <c r="C2141" t="s">
        <v>10060</v>
      </c>
      <c r="D2141" t="str">
        <f t="shared" si="34"/>
        <v xml:space="preserve">18-1155 TC </v>
      </c>
      <c r="E2141" t="s">
        <v>632</v>
      </c>
      <c r="F2141">
        <v>148</v>
      </c>
      <c r="G2141">
        <v>86</v>
      </c>
      <c r="H2141" s="82">
        <v>42</v>
      </c>
      <c r="I2141" s="4591"/>
      <c r="J2141" s="7402" t="str">
        <f t="shared" si="33"/>
        <v xml:space="preserve">18-1155 TC </v>
      </c>
    </row>
    <row r="2142" spans="1:10" customFormat="1" ht="30.6" customHeight="1">
      <c r="A2142" t="s">
        <v>10061</v>
      </c>
      <c r="C2142" t="s">
        <v>10062</v>
      </c>
      <c r="D2142" t="str">
        <f t="shared" si="34"/>
        <v xml:space="preserve">16-1347 TC </v>
      </c>
      <c r="E2142" t="s">
        <v>632</v>
      </c>
      <c r="F2142">
        <v>198</v>
      </c>
      <c r="G2142">
        <v>115</v>
      </c>
      <c r="H2142" s="82">
        <v>61</v>
      </c>
      <c r="I2142" s="4592"/>
      <c r="J2142" s="7403" t="str">
        <f t="shared" si="33"/>
        <v xml:space="preserve">16-1347 TC </v>
      </c>
    </row>
    <row r="2143" spans="1:10" customFormat="1" ht="30.6" customHeight="1">
      <c r="A2143" t="s">
        <v>10063</v>
      </c>
      <c r="C2143" t="s">
        <v>10064</v>
      </c>
      <c r="D2143" t="str">
        <f t="shared" si="34"/>
        <v xml:space="preserve">16-1348 TC </v>
      </c>
      <c r="E2143" t="s">
        <v>632</v>
      </c>
      <c r="F2143">
        <v>197</v>
      </c>
      <c r="G2143">
        <v>118</v>
      </c>
      <c r="H2143" s="82">
        <v>68</v>
      </c>
      <c r="I2143" s="4593"/>
      <c r="J2143" s="7404" t="str">
        <f t="shared" si="33"/>
        <v xml:space="preserve">16-1348 TC </v>
      </c>
    </row>
    <row r="2144" spans="1:10" customFormat="1" ht="30.6" customHeight="1">
      <c r="A2144" t="s">
        <v>10065</v>
      </c>
      <c r="B2144" t="s">
        <v>12849</v>
      </c>
      <c r="C2144" t="s">
        <v>10066</v>
      </c>
      <c r="D2144" t="str">
        <f t="shared" si="34"/>
        <v>13-1308 TC Brazilian Sand</v>
      </c>
      <c r="E2144" t="s">
        <v>632</v>
      </c>
      <c r="F2144">
        <v>219</v>
      </c>
      <c r="G2144">
        <v>202</v>
      </c>
      <c r="H2144" s="82">
        <v>184</v>
      </c>
      <c r="I2144" s="4594"/>
      <c r="J2144" s="7405" t="str">
        <f t="shared" si="33"/>
        <v>13-1308 TC Brazilian Sand</v>
      </c>
    </row>
    <row r="2145" spans="1:10" customFormat="1" ht="30.6" customHeight="1">
      <c r="A2145" t="s">
        <v>10067</v>
      </c>
      <c r="C2145" t="s">
        <v>10068</v>
      </c>
      <c r="D2145" t="str">
        <f t="shared" si="34"/>
        <v xml:space="preserve">15-1020 TC </v>
      </c>
      <c r="E2145" t="s">
        <v>632</v>
      </c>
      <c r="F2145">
        <v>192</v>
      </c>
      <c r="G2145">
        <v>166</v>
      </c>
      <c r="H2145" s="82">
        <v>139</v>
      </c>
      <c r="I2145" s="4595"/>
      <c r="J2145" s="7406" t="str">
        <f t="shared" si="33"/>
        <v xml:space="preserve">15-1020 TC </v>
      </c>
    </row>
    <row r="2146" spans="1:10" customFormat="1" ht="30.6" customHeight="1">
      <c r="A2146" t="s">
        <v>10069</v>
      </c>
      <c r="C2146" t="s">
        <v>10070</v>
      </c>
      <c r="D2146" t="str">
        <f t="shared" si="34"/>
        <v xml:space="preserve">14-1315 TC </v>
      </c>
      <c r="E2146" t="s">
        <v>632</v>
      </c>
      <c r="F2146">
        <v>207</v>
      </c>
      <c r="G2146">
        <v>176</v>
      </c>
      <c r="H2146" s="82">
        <v>149</v>
      </c>
      <c r="I2146" s="4596"/>
      <c r="J2146" s="7407" t="str">
        <f t="shared" si="33"/>
        <v xml:space="preserve">14-1315 TC </v>
      </c>
    </row>
    <row r="2147" spans="1:10" customFormat="1" ht="30.6" customHeight="1">
      <c r="A2147" t="s">
        <v>10071</v>
      </c>
      <c r="C2147" t="s">
        <v>10072</v>
      </c>
      <c r="D2147" t="str">
        <f t="shared" si="34"/>
        <v xml:space="preserve">15-1125 TC </v>
      </c>
      <c r="E2147" t="s">
        <v>632</v>
      </c>
      <c r="F2147">
        <v>204</v>
      </c>
      <c r="G2147">
        <v>165</v>
      </c>
      <c r="H2147" s="82">
        <v>128</v>
      </c>
      <c r="I2147" s="4597"/>
      <c r="J2147" s="7408" t="str">
        <f t="shared" si="33"/>
        <v xml:space="preserve">15-1125 TC </v>
      </c>
    </row>
    <row r="2148" spans="1:10" customFormat="1" ht="30.6" customHeight="1">
      <c r="A2148" t="s">
        <v>10073</v>
      </c>
      <c r="C2148" t="s">
        <v>10074</v>
      </c>
      <c r="D2148" t="str">
        <f t="shared" si="34"/>
        <v xml:space="preserve">15-1425 TC </v>
      </c>
      <c r="E2148" t="s">
        <v>632</v>
      </c>
      <c r="F2148">
        <v>193</v>
      </c>
      <c r="G2148">
        <v>146</v>
      </c>
      <c r="H2148" s="82">
        <v>108</v>
      </c>
      <c r="I2148" s="4598"/>
      <c r="J2148" s="7409" t="str">
        <f t="shared" si="33"/>
        <v xml:space="preserve">15-1425 TC </v>
      </c>
    </row>
    <row r="2149" spans="1:10" customFormat="1" ht="30.6" customHeight="1">
      <c r="A2149" t="s">
        <v>10075</v>
      </c>
      <c r="C2149" t="s">
        <v>10076</v>
      </c>
      <c r="D2149" t="str">
        <f t="shared" si="34"/>
        <v xml:space="preserve">15-1430 TC </v>
      </c>
      <c r="E2149" t="s">
        <v>632</v>
      </c>
      <c r="F2149">
        <v>189</v>
      </c>
      <c r="G2149">
        <v>141</v>
      </c>
      <c r="H2149" s="82">
        <v>103</v>
      </c>
      <c r="I2149" s="4599"/>
      <c r="J2149" s="7410" t="str">
        <f t="shared" si="33"/>
        <v xml:space="preserve">15-1430 TC </v>
      </c>
    </row>
    <row r="2150" spans="1:10" customFormat="1" ht="30.6" customHeight="1">
      <c r="A2150" t="s">
        <v>10077</v>
      </c>
      <c r="B2150" t="s">
        <v>10491</v>
      </c>
      <c r="C2150" t="s">
        <v>10078</v>
      </c>
      <c r="D2150" t="str">
        <f t="shared" si="34"/>
        <v>18-1028 TC Emperador</v>
      </c>
      <c r="E2150" t="s">
        <v>632</v>
      </c>
      <c r="F2150">
        <v>105</v>
      </c>
      <c r="G2150">
        <v>72</v>
      </c>
      <c r="H2150" s="82">
        <v>51</v>
      </c>
      <c r="I2150" s="4600"/>
      <c r="J2150" s="7411" t="str">
        <f t="shared" si="33"/>
        <v>18-1028 TC Emperador</v>
      </c>
    </row>
    <row r="2151" spans="1:10" customFormat="1" ht="30.6" customHeight="1">
      <c r="A2151" t="s">
        <v>10079</v>
      </c>
      <c r="C2151" t="s">
        <v>10080</v>
      </c>
      <c r="D2151" t="str">
        <f t="shared" si="34"/>
        <v xml:space="preserve">16-1358 TC </v>
      </c>
      <c r="E2151" t="s">
        <v>632</v>
      </c>
      <c r="F2151">
        <v>249</v>
      </c>
      <c r="G2151">
        <v>104</v>
      </c>
      <c r="H2151" s="82">
        <v>21</v>
      </c>
      <c r="I2151" s="4601"/>
      <c r="J2151" s="7412" t="str">
        <f t="shared" si="33"/>
        <v xml:space="preserve">16-1358 TC </v>
      </c>
    </row>
    <row r="2152" spans="1:10" customFormat="1" ht="30.6" customHeight="1">
      <c r="A2152" t="s">
        <v>10081</v>
      </c>
      <c r="C2152" t="s">
        <v>10082</v>
      </c>
      <c r="D2152" t="str">
        <f t="shared" si="34"/>
        <v xml:space="preserve">15-1243 TC </v>
      </c>
      <c r="E2152" t="s">
        <v>632</v>
      </c>
      <c r="F2152">
        <v>255</v>
      </c>
      <c r="G2152">
        <v>162</v>
      </c>
      <c r="H2152" s="82">
        <v>102</v>
      </c>
      <c r="I2152" s="4602"/>
      <c r="J2152" s="7413" t="str">
        <f t="shared" si="33"/>
        <v xml:space="preserve">15-1243 TC </v>
      </c>
    </row>
    <row r="2153" spans="1:10" customFormat="1" ht="30.6" customHeight="1">
      <c r="A2153" t="s">
        <v>10083</v>
      </c>
      <c r="C2153" t="s">
        <v>10084</v>
      </c>
      <c r="D2153" t="str">
        <f t="shared" si="34"/>
        <v xml:space="preserve">14-1241 TC </v>
      </c>
      <c r="E2153" t="s">
        <v>632</v>
      </c>
      <c r="F2153">
        <v>250</v>
      </c>
      <c r="G2153">
        <v>171</v>
      </c>
      <c r="H2153" s="82">
        <v>126</v>
      </c>
      <c r="I2153" s="4603"/>
      <c r="J2153" s="7414" t="str">
        <f t="shared" si="33"/>
        <v xml:space="preserve">14-1241 TC </v>
      </c>
    </row>
    <row r="2154" spans="1:10" customFormat="1" ht="30.6" customHeight="1">
      <c r="A2154" t="s">
        <v>10085</v>
      </c>
      <c r="C2154" t="s">
        <v>10086</v>
      </c>
      <c r="D2154" t="str">
        <f t="shared" si="34"/>
        <v xml:space="preserve">13-1125 TC </v>
      </c>
      <c r="E2154" t="s">
        <v>632</v>
      </c>
      <c r="F2154">
        <v>245</v>
      </c>
      <c r="G2154">
        <v>184</v>
      </c>
      <c r="H2154" s="82">
        <v>149</v>
      </c>
      <c r="I2154" s="4604"/>
      <c r="J2154" s="7415" t="str">
        <f t="shared" si="33"/>
        <v xml:space="preserve">13-1125 TC </v>
      </c>
    </row>
    <row r="2155" spans="1:10" customFormat="1" ht="30.6" customHeight="1">
      <c r="A2155" t="s">
        <v>10087</v>
      </c>
      <c r="C2155" t="s">
        <v>10088</v>
      </c>
      <c r="D2155" t="str">
        <f t="shared" si="34"/>
        <v xml:space="preserve">17-1361 TC </v>
      </c>
      <c r="E2155" t="s">
        <v>632</v>
      </c>
      <c r="F2155">
        <v>244</v>
      </c>
      <c r="G2155">
        <v>87</v>
      </c>
      <c r="H2155" s="82">
        <v>32</v>
      </c>
      <c r="I2155" s="4605"/>
      <c r="J2155" s="7416" t="str">
        <f t="shared" si="33"/>
        <v xml:space="preserve">17-1361 TC </v>
      </c>
    </row>
    <row r="2156" spans="1:10" customFormat="1" ht="30.6" customHeight="1">
      <c r="A2156" t="s">
        <v>10089</v>
      </c>
      <c r="C2156" t="s">
        <v>10090</v>
      </c>
      <c r="D2156" t="str">
        <f t="shared" si="34"/>
        <v xml:space="preserve">16-1460 TC </v>
      </c>
      <c r="E2156" t="s">
        <v>632</v>
      </c>
      <c r="F2156">
        <v>253</v>
      </c>
      <c r="G2156">
        <v>101</v>
      </c>
      <c r="H2156" s="82">
        <v>45</v>
      </c>
      <c r="I2156" s="4606"/>
      <c r="J2156" s="7417" t="str">
        <f t="shared" si="33"/>
        <v xml:space="preserve">16-1460 TC </v>
      </c>
    </row>
    <row r="2157" spans="1:10" customFormat="1" ht="30.6" customHeight="1">
      <c r="A2157" t="s">
        <v>10091</v>
      </c>
      <c r="C2157" t="s">
        <v>10092</v>
      </c>
      <c r="D2157" t="str">
        <f t="shared" si="34"/>
        <v xml:space="preserve">16-1453 TC </v>
      </c>
      <c r="E2157" t="s">
        <v>632</v>
      </c>
      <c r="F2157">
        <v>250</v>
      </c>
      <c r="G2157">
        <v>102</v>
      </c>
      <c r="H2157" s="82">
        <v>50</v>
      </c>
      <c r="I2157" s="4607"/>
      <c r="J2157" s="7418" t="str">
        <f t="shared" si="33"/>
        <v xml:space="preserve">16-1453 TC </v>
      </c>
    </row>
    <row r="2158" spans="1:10" customFormat="1" ht="30.6" customHeight="1">
      <c r="A2158" t="s">
        <v>10093</v>
      </c>
      <c r="C2158" t="s">
        <v>10094</v>
      </c>
      <c r="D2158" t="str">
        <f t="shared" si="34"/>
        <v xml:space="preserve">16-1345 TC </v>
      </c>
      <c r="E2158" t="s">
        <v>632</v>
      </c>
      <c r="F2158">
        <v>211</v>
      </c>
      <c r="G2158">
        <v>128</v>
      </c>
      <c r="H2158" s="82">
        <v>99</v>
      </c>
      <c r="I2158" s="4608"/>
      <c r="J2158" s="7419" t="str">
        <f t="shared" si="33"/>
        <v xml:space="preserve">16-1345 TC </v>
      </c>
    </row>
    <row r="2159" spans="1:10" customFormat="1" ht="30.6" customHeight="1">
      <c r="A2159" t="s">
        <v>10095</v>
      </c>
      <c r="C2159" t="s">
        <v>10096</v>
      </c>
      <c r="D2159" t="str">
        <f t="shared" si="34"/>
        <v xml:space="preserve">15-1429 TC </v>
      </c>
      <c r="E2159" t="s">
        <v>632</v>
      </c>
      <c r="F2159">
        <v>204</v>
      </c>
      <c r="G2159">
        <v>116</v>
      </c>
      <c r="H2159" s="82">
        <v>87</v>
      </c>
      <c r="I2159" s="4609"/>
      <c r="J2159" s="7420" t="str">
        <f t="shared" si="33"/>
        <v xml:space="preserve">15-1429 TC </v>
      </c>
    </row>
    <row r="2160" spans="1:10" customFormat="1" ht="30.6" customHeight="1">
      <c r="A2160" t="s">
        <v>10097</v>
      </c>
      <c r="C2160" t="s">
        <v>10098</v>
      </c>
      <c r="D2160" t="str">
        <f t="shared" si="34"/>
        <v xml:space="preserve">17-1345 TC </v>
      </c>
      <c r="E2160" t="s">
        <v>632</v>
      </c>
      <c r="F2160">
        <v>186</v>
      </c>
      <c r="G2160">
        <v>91</v>
      </c>
      <c r="H2160" s="82">
        <v>63</v>
      </c>
      <c r="I2160" s="4610"/>
      <c r="J2160" s="7421" t="str">
        <f t="shared" si="33"/>
        <v xml:space="preserve">17-1345 TC </v>
      </c>
    </row>
    <row r="2161" spans="1:10" customFormat="1" ht="30.6" customHeight="1">
      <c r="A2161" t="s">
        <v>10099</v>
      </c>
      <c r="C2161" t="s">
        <v>10100</v>
      </c>
      <c r="D2161" t="str">
        <f t="shared" si="34"/>
        <v xml:space="preserve">15-1520 TC </v>
      </c>
      <c r="E2161" t="s">
        <v>632</v>
      </c>
      <c r="F2161">
        <v>236</v>
      </c>
      <c r="G2161">
        <v>150</v>
      </c>
      <c r="H2161" s="82">
        <v>136</v>
      </c>
      <c r="I2161" s="4611"/>
      <c r="J2161" s="7422" t="str">
        <f t="shared" si="33"/>
        <v xml:space="preserve">15-1520 TC </v>
      </c>
    </row>
    <row r="2162" spans="1:10" customFormat="1" ht="30.6" customHeight="1">
      <c r="A2162" t="s">
        <v>10101</v>
      </c>
      <c r="B2162" t="s">
        <v>10465</v>
      </c>
      <c r="C2162" t="s">
        <v>10102</v>
      </c>
      <c r="D2162" t="str">
        <f t="shared" si="34"/>
        <v>16-1548 TC Peach Echo</v>
      </c>
      <c r="E2162" t="s">
        <v>632</v>
      </c>
      <c r="F2162">
        <v>248</v>
      </c>
      <c r="G2162">
        <v>120</v>
      </c>
      <c r="H2162" s="82">
        <v>107</v>
      </c>
      <c r="I2162" s="4612"/>
      <c r="J2162" s="7423" t="str">
        <f t="shared" si="33"/>
        <v>16-1548 TC Peach Echo</v>
      </c>
    </row>
    <row r="2163" spans="1:10" customFormat="1" ht="30.6" customHeight="1">
      <c r="A2163" t="s">
        <v>10103</v>
      </c>
      <c r="C2163" t="s">
        <v>10104</v>
      </c>
      <c r="D2163" t="str">
        <f t="shared" si="34"/>
        <v xml:space="preserve">16-1545 TC </v>
      </c>
      <c r="E2163" t="s">
        <v>632</v>
      </c>
      <c r="F2163">
        <v>247</v>
      </c>
      <c r="G2163">
        <v>117</v>
      </c>
      <c r="H2163" s="82">
        <v>101</v>
      </c>
      <c r="I2163" s="4613"/>
      <c r="J2163" s="7424" t="str">
        <f t="shared" si="33"/>
        <v xml:space="preserve">16-1545 TC </v>
      </c>
    </row>
    <row r="2164" spans="1:10" customFormat="1" ht="30.6" customHeight="1">
      <c r="A2164" t="s">
        <v>10105</v>
      </c>
      <c r="C2164" t="s">
        <v>10106</v>
      </c>
      <c r="D2164" t="str">
        <f t="shared" si="34"/>
        <v xml:space="preserve">17-1450 TC </v>
      </c>
      <c r="E2164" t="s">
        <v>632</v>
      </c>
      <c r="F2164">
        <v>190</v>
      </c>
      <c r="G2164">
        <v>75</v>
      </c>
      <c r="H2164" s="82">
        <v>59</v>
      </c>
      <c r="I2164" s="4614"/>
      <c r="J2164" s="7425" t="str">
        <f t="shared" si="33"/>
        <v xml:space="preserve">17-1450 TC </v>
      </c>
    </row>
    <row r="2165" spans="1:10" customFormat="1" ht="30.6" customHeight="1">
      <c r="A2165" t="s">
        <v>10107</v>
      </c>
      <c r="C2165" t="s">
        <v>10108</v>
      </c>
      <c r="D2165" t="str">
        <f t="shared" si="34"/>
        <v xml:space="preserve">19-1224 TC </v>
      </c>
      <c r="E2165" t="s">
        <v>632</v>
      </c>
      <c r="F2165">
        <v>93</v>
      </c>
      <c r="G2165">
        <v>66</v>
      </c>
      <c r="H2165" s="82">
        <v>54</v>
      </c>
      <c r="I2165" s="4615"/>
      <c r="J2165" s="7426" t="str">
        <f t="shared" si="33"/>
        <v xml:space="preserve">19-1224 TC </v>
      </c>
    </row>
    <row r="2166" spans="1:10" customFormat="1" ht="30.6" customHeight="1">
      <c r="A2166" t="s">
        <v>10109</v>
      </c>
      <c r="C2166" t="s">
        <v>10110</v>
      </c>
      <c r="D2166" t="str">
        <f t="shared" si="34"/>
        <v xml:space="preserve">19-1233 TC </v>
      </c>
      <c r="E2166" t="s">
        <v>632</v>
      </c>
      <c r="F2166">
        <v>100</v>
      </c>
      <c r="G2166">
        <v>66</v>
      </c>
      <c r="H2166" s="82">
        <v>53</v>
      </c>
      <c r="I2166" s="4616"/>
      <c r="J2166" s="7427" t="str">
        <f t="shared" ref="J2166:J2187" si="35">D2166</f>
        <v xml:space="preserve">19-1233 TC </v>
      </c>
    </row>
    <row r="2167" spans="1:10" customFormat="1" ht="30.6" customHeight="1">
      <c r="A2167" t="s">
        <v>10111</v>
      </c>
      <c r="C2167" t="s">
        <v>10112</v>
      </c>
      <c r="D2167" t="str">
        <f t="shared" si="34"/>
        <v xml:space="preserve">19-1234 TC </v>
      </c>
      <c r="E2167" t="s">
        <v>632</v>
      </c>
      <c r="F2167">
        <v>91</v>
      </c>
      <c r="G2167">
        <v>63</v>
      </c>
      <c r="H2167" s="82">
        <v>54</v>
      </c>
      <c r="I2167" s="4617"/>
      <c r="J2167" s="7428" t="str">
        <f t="shared" si="35"/>
        <v xml:space="preserve">19-1234 TC </v>
      </c>
    </row>
    <row r="2168" spans="1:10" customFormat="1" ht="30.6" customHeight="1">
      <c r="A2168" t="s">
        <v>10113</v>
      </c>
      <c r="C2168" t="s">
        <v>10114</v>
      </c>
      <c r="D2168" t="str">
        <f t="shared" si="34"/>
        <v xml:space="preserve">19-1432 TC </v>
      </c>
      <c r="E2168" t="s">
        <v>632</v>
      </c>
      <c r="F2168">
        <v>86</v>
      </c>
      <c r="G2168">
        <v>53</v>
      </c>
      <c r="H2168" s="82">
        <v>45</v>
      </c>
      <c r="I2168" s="4618"/>
      <c r="J2168" s="7429" t="str">
        <f t="shared" si="35"/>
        <v xml:space="preserve">19-1432 TC </v>
      </c>
    </row>
    <row r="2169" spans="1:10" customFormat="1" ht="30.6" customHeight="1">
      <c r="A2169" t="s">
        <v>10115</v>
      </c>
      <c r="C2169" t="s">
        <v>10116</v>
      </c>
      <c r="D2169" t="str">
        <f t="shared" si="34"/>
        <v xml:space="preserve">18-1541 TC </v>
      </c>
      <c r="E2169" t="s">
        <v>632</v>
      </c>
      <c r="F2169">
        <v>115</v>
      </c>
      <c r="G2169">
        <v>54</v>
      </c>
      <c r="H2169" s="82">
        <v>42</v>
      </c>
      <c r="I2169" s="4619"/>
      <c r="J2169" s="7430" t="str">
        <f t="shared" si="35"/>
        <v xml:space="preserve">18-1541 TC </v>
      </c>
    </row>
    <row r="2170" spans="1:10" customFormat="1" ht="30.6" customHeight="1">
      <c r="A2170" t="s">
        <v>10117</v>
      </c>
      <c r="C2170" t="s">
        <v>10118</v>
      </c>
      <c r="D2170" t="str">
        <f t="shared" si="34"/>
        <v xml:space="preserve">19-1429 TC </v>
      </c>
      <c r="E2170" t="s">
        <v>632</v>
      </c>
      <c r="F2170">
        <v>111</v>
      </c>
      <c r="G2170">
        <v>55</v>
      </c>
      <c r="H2170" s="82">
        <v>44</v>
      </c>
      <c r="I2170" s="4620"/>
      <c r="J2170" s="7431" t="str">
        <f t="shared" si="35"/>
        <v xml:space="preserve">19-1429 TC </v>
      </c>
    </row>
    <row r="2171" spans="1:10" customFormat="1" ht="30.6" customHeight="1">
      <c r="A2171" t="s">
        <v>10119</v>
      </c>
      <c r="C2171" t="s">
        <v>10120</v>
      </c>
      <c r="D2171" t="str">
        <f t="shared" si="34"/>
        <v xml:space="preserve">19-1435 TC </v>
      </c>
      <c r="E2171" t="s">
        <v>632</v>
      </c>
      <c r="F2171">
        <v>102</v>
      </c>
      <c r="G2171">
        <v>54</v>
      </c>
      <c r="H2171" s="82">
        <v>44</v>
      </c>
      <c r="I2171" s="4621"/>
      <c r="J2171" s="7432" t="str">
        <f t="shared" si="35"/>
        <v xml:space="preserve">19-1435 TC </v>
      </c>
    </row>
    <row r="2172" spans="1:10" customFormat="1" ht="30.6" customHeight="1">
      <c r="A2172" t="s">
        <v>10121</v>
      </c>
      <c r="C2172" t="s">
        <v>10122</v>
      </c>
      <c r="D2172" t="str">
        <f t="shared" si="34"/>
        <v xml:space="preserve">18-1549 TC </v>
      </c>
      <c r="E2172" t="s">
        <v>632</v>
      </c>
      <c r="F2172">
        <v>189</v>
      </c>
      <c r="G2172">
        <v>51</v>
      </c>
      <c r="H2172" s="82">
        <v>45</v>
      </c>
      <c r="I2172" s="4622"/>
      <c r="J2172" s="7433" t="str">
        <f t="shared" si="35"/>
        <v xml:space="preserve">18-1549 TC </v>
      </c>
    </row>
    <row r="2173" spans="1:10" customFormat="1" ht="30.6" customHeight="1">
      <c r="A2173" t="s">
        <v>10123</v>
      </c>
      <c r="C2173" t="s">
        <v>10124</v>
      </c>
      <c r="D2173" t="str">
        <f t="shared" si="34"/>
        <v xml:space="preserve">18-1551 TC </v>
      </c>
      <c r="E2173" t="s">
        <v>632</v>
      </c>
      <c r="F2173">
        <v>180</v>
      </c>
      <c r="G2173">
        <v>39</v>
      </c>
      <c r="H2173" s="82">
        <v>43</v>
      </c>
      <c r="I2173" s="4623"/>
      <c r="J2173" s="7434" t="str">
        <f t="shared" si="35"/>
        <v xml:space="preserve">18-1551 TC </v>
      </c>
    </row>
    <row r="2174" spans="1:10" customFormat="1" ht="30.6" customHeight="1">
      <c r="A2174" t="s">
        <v>10125</v>
      </c>
      <c r="C2174" t="s">
        <v>10126</v>
      </c>
      <c r="D2174" t="str">
        <f t="shared" si="34"/>
        <v xml:space="preserve">18-1440 TC </v>
      </c>
      <c r="E2174" t="s">
        <v>632</v>
      </c>
      <c r="F2174">
        <v>143</v>
      </c>
      <c r="G2174">
        <v>61</v>
      </c>
      <c r="H2174" s="82">
        <v>55</v>
      </c>
      <c r="I2174" s="4624"/>
      <c r="J2174" s="7435" t="str">
        <f t="shared" si="35"/>
        <v xml:space="preserve">18-1440 TC </v>
      </c>
    </row>
    <row r="2175" spans="1:10" customFormat="1" ht="30.6" customHeight="1">
      <c r="A2175" t="s">
        <v>10127</v>
      </c>
      <c r="C2175" t="s">
        <v>10128</v>
      </c>
      <c r="D2175" t="str">
        <f t="shared" si="34"/>
        <v xml:space="preserve">18-1659 TC </v>
      </c>
      <c r="E2175" t="s">
        <v>632</v>
      </c>
      <c r="F2175">
        <v>185</v>
      </c>
      <c r="G2175">
        <v>20</v>
      </c>
      <c r="H2175" s="82">
        <v>40</v>
      </c>
      <c r="I2175" s="4625"/>
      <c r="J2175" s="7436" t="str">
        <f t="shared" si="35"/>
        <v xml:space="preserve">18-1659 TC </v>
      </c>
    </row>
    <row r="2176" spans="1:10" customFormat="1" ht="30.6" customHeight="1">
      <c r="A2176" t="s">
        <v>10129</v>
      </c>
      <c r="C2176" t="s">
        <v>10130</v>
      </c>
      <c r="D2176" t="str">
        <f t="shared" si="34"/>
        <v xml:space="preserve">18-1653 TC </v>
      </c>
      <c r="E2176" t="s">
        <v>632</v>
      </c>
      <c r="F2176">
        <v>183</v>
      </c>
      <c r="G2176">
        <v>18</v>
      </c>
      <c r="H2176" s="82">
        <v>51</v>
      </c>
      <c r="I2176" s="4626"/>
      <c r="J2176" s="7437" t="str">
        <f t="shared" si="35"/>
        <v xml:space="preserve">18-1653 TC </v>
      </c>
    </row>
    <row r="2177" spans="1:10" customFormat="1" ht="30.6" customHeight="1">
      <c r="A2177" t="s">
        <v>10131</v>
      </c>
      <c r="C2177" t="s">
        <v>10132</v>
      </c>
      <c r="D2177" t="str">
        <f t="shared" si="34"/>
        <v xml:space="preserve">18-1654 TC </v>
      </c>
      <c r="E2177" t="s">
        <v>632</v>
      </c>
      <c r="F2177">
        <v>186</v>
      </c>
      <c r="G2177">
        <v>13</v>
      </c>
      <c r="H2177" s="82">
        <v>50</v>
      </c>
      <c r="I2177" s="4627"/>
      <c r="J2177" s="7438" t="str">
        <f t="shared" si="35"/>
        <v xml:space="preserve">18-1654 TC </v>
      </c>
    </row>
    <row r="2178" spans="1:10" customFormat="1" ht="30.6" customHeight="1">
      <c r="A2178" t="s">
        <v>10133</v>
      </c>
      <c r="C2178" t="s">
        <v>10134</v>
      </c>
      <c r="D2178" t="str">
        <f t="shared" ref="D2178:D2241" si="36">A2178 &amp; " " &amp; B2178</f>
        <v xml:space="preserve">18-1759 TC </v>
      </c>
      <c r="E2178" t="s">
        <v>632</v>
      </c>
      <c r="F2178">
        <v>178</v>
      </c>
      <c r="G2178">
        <v>18</v>
      </c>
      <c r="H2178" s="82">
        <v>60</v>
      </c>
      <c r="I2178" s="4628"/>
      <c r="J2178" s="7439" t="str">
        <f t="shared" si="35"/>
        <v xml:space="preserve">18-1759 TC </v>
      </c>
    </row>
    <row r="2179" spans="1:10" customFormat="1" ht="30.6" customHeight="1">
      <c r="A2179" t="s">
        <v>10135</v>
      </c>
      <c r="C2179" t="s">
        <v>10136</v>
      </c>
      <c r="D2179" t="str">
        <f t="shared" si="36"/>
        <v xml:space="preserve">18-1325 TC </v>
      </c>
      <c r="E2179" t="s">
        <v>632</v>
      </c>
      <c r="F2179">
        <v>121</v>
      </c>
      <c r="G2179">
        <v>58</v>
      </c>
      <c r="H2179" s="82">
        <v>56</v>
      </c>
      <c r="I2179" s="4629"/>
      <c r="J2179" s="7440" t="str">
        <f t="shared" si="35"/>
        <v xml:space="preserve">18-1325 TC </v>
      </c>
    </row>
    <row r="2180" spans="1:10" customFormat="1" ht="30.6" customHeight="1">
      <c r="A2180" t="s">
        <v>10137</v>
      </c>
      <c r="C2180" t="s">
        <v>10138</v>
      </c>
      <c r="D2180" t="str">
        <f t="shared" si="36"/>
        <v xml:space="preserve">19-1534 TC </v>
      </c>
      <c r="E2180" t="s">
        <v>632</v>
      </c>
      <c r="F2180">
        <v>115</v>
      </c>
      <c r="G2180">
        <v>39</v>
      </c>
      <c r="H2180" s="82">
        <v>45</v>
      </c>
      <c r="I2180" s="4630"/>
      <c r="J2180" s="7441" t="str">
        <f t="shared" si="35"/>
        <v xml:space="preserve">19-1534 TC </v>
      </c>
    </row>
    <row r="2181" spans="1:10" customFormat="1" ht="30.6" customHeight="1">
      <c r="A2181" t="s">
        <v>10139</v>
      </c>
      <c r="C2181" t="s">
        <v>10140</v>
      </c>
      <c r="D2181" t="str">
        <f t="shared" si="36"/>
        <v xml:space="preserve">19-1536 TC </v>
      </c>
      <c r="E2181" t="s">
        <v>632</v>
      </c>
      <c r="F2181">
        <v>124</v>
      </c>
      <c r="G2181">
        <v>53</v>
      </c>
      <c r="H2181" s="82">
        <v>57</v>
      </c>
      <c r="I2181" s="4631"/>
      <c r="J2181" s="7442" t="str">
        <f t="shared" si="35"/>
        <v xml:space="preserve">19-1536 TC </v>
      </c>
    </row>
    <row r="2182" spans="1:10" customFormat="1" ht="30.6" customHeight="1">
      <c r="A2182" t="s">
        <v>10141</v>
      </c>
      <c r="C2182" t="s">
        <v>10142</v>
      </c>
      <c r="D2182" t="str">
        <f t="shared" si="36"/>
        <v xml:space="preserve">19-1110 TC </v>
      </c>
      <c r="E2182" t="s">
        <v>632</v>
      </c>
      <c r="F2182">
        <v>61</v>
      </c>
      <c r="G2182">
        <v>45</v>
      </c>
      <c r="H2182" s="82">
        <v>46</v>
      </c>
      <c r="I2182" s="4632"/>
      <c r="J2182" s="7443" t="str">
        <f t="shared" si="35"/>
        <v xml:space="preserve">19-1110 TC </v>
      </c>
    </row>
    <row r="2183" spans="1:10" customFormat="1" ht="30.6" customHeight="1">
      <c r="A2183" t="s">
        <v>10143</v>
      </c>
      <c r="C2183" t="s">
        <v>10144</v>
      </c>
      <c r="D2183" t="str">
        <f t="shared" si="36"/>
        <v xml:space="preserve">19-1214 TC </v>
      </c>
      <c r="E2183" t="s">
        <v>632</v>
      </c>
      <c r="F2183">
        <v>92</v>
      </c>
      <c r="G2183">
        <v>62</v>
      </c>
      <c r="H2183" s="82">
        <v>53</v>
      </c>
      <c r="I2183" s="4633"/>
      <c r="J2183" s="7444" t="str">
        <f t="shared" si="35"/>
        <v xml:space="preserve">19-1214 TC </v>
      </c>
    </row>
    <row r="2184" spans="1:10" customFormat="1" ht="30.6" customHeight="1">
      <c r="A2184" t="s">
        <v>10145</v>
      </c>
      <c r="C2184" t="s">
        <v>10146</v>
      </c>
      <c r="D2184" t="str">
        <f t="shared" si="36"/>
        <v xml:space="preserve">19-1215 TC </v>
      </c>
      <c r="E2184" t="s">
        <v>632</v>
      </c>
      <c r="F2184">
        <v>85</v>
      </c>
      <c r="G2184">
        <v>60</v>
      </c>
      <c r="H2184" s="82">
        <v>54</v>
      </c>
      <c r="I2184" s="4634"/>
      <c r="J2184" s="7445" t="str">
        <f t="shared" si="35"/>
        <v xml:space="preserve">19-1215 TC </v>
      </c>
    </row>
    <row r="2185" spans="1:10" customFormat="1" ht="30.6" customHeight="1">
      <c r="A2185" t="s">
        <v>10147</v>
      </c>
      <c r="C2185" t="s">
        <v>10148</v>
      </c>
      <c r="D2185" t="str">
        <f t="shared" si="36"/>
        <v xml:space="preserve">19-1419 TC </v>
      </c>
      <c r="E2185" t="s">
        <v>632</v>
      </c>
      <c r="F2185">
        <v>75</v>
      </c>
      <c r="G2185">
        <v>52</v>
      </c>
      <c r="H2185" s="82">
        <v>47</v>
      </c>
      <c r="I2185" s="4635"/>
      <c r="J2185" s="7446" t="str">
        <f t="shared" si="35"/>
        <v xml:space="preserve">19-1419 TC </v>
      </c>
    </row>
    <row r="2186" spans="1:10" customFormat="1" ht="30.6" customHeight="1">
      <c r="A2186" t="s">
        <v>10149</v>
      </c>
      <c r="C2186" t="s">
        <v>10150</v>
      </c>
      <c r="D2186" t="str">
        <f t="shared" si="36"/>
        <v xml:space="preserve">12-1110 TC </v>
      </c>
      <c r="E2186" t="s">
        <v>632</v>
      </c>
      <c r="F2186">
        <v>246</v>
      </c>
      <c r="G2186">
        <v>215</v>
      </c>
      <c r="H2186" s="82">
        <v>199</v>
      </c>
      <c r="I2186" s="4636"/>
      <c r="J2186" s="7447" t="str">
        <f t="shared" si="35"/>
        <v xml:space="preserve">12-1110 TC </v>
      </c>
    </row>
    <row r="2187" spans="1:10" customFormat="1" ht="30.6" customHeight="1">
      <c r="A2187" t="s">
        <v>10151</v>
      </c>
      <c r="B2187" t="s">
        <v>13346</v>
      </c>
      <c r="C2187" t="s">
        <v>10152</v>
      </c>
      <c r="D2187" t="str">
        <f t="shared" si="36"/>
        <v>13-1208 TC Peachy Keen</v>
      </c>
      <c r="E2187" t="s">
        <v>632</v>
      </c>
      <c r="F2187">
        <v>227</v>
      </c>
      <c r="G2187">
        <v>190</v>
      </c>
      <c r="H2187" s="82">
        <v>180</v>
      </c>
      <c r="I2187" s="4637"/>
      <c r="J2187" s="7448" t="str">
        <f t="shared" si="35"/>
        <v>13-1208 TC Peachy Keen</v>
      </c>
    </row>
    <row r="2188" spans="1:10" customFormat="1" ht="30.6" customHeight="1">
      <c r="A2188" t="s">
        <v>10153</v>
      </c>
      <c r="B2188" t="s">
        <v>13350</v>
      </c>
      <c r="C2188" t="s">
        <v>10154</v>
      </c>
      <c r="D2188" t="str">
        <f t="shared" si="36"/>
        <v>12-2901 TC Morganite</v>
      </c>
      <c r="E2188" t="s">
        <v>632</v>
      </c>
      <c r="F2188">
        <v>224</v>
      </c>
      <c r="G2188">
        <v>205</v>
      </c>
      <c r="H2188" s="82">
        <v>198</v>
      </c>
      <c r="I2188" s="4638"/>
      <c r="J2188" s="7449" t="str">
        <f>D2188</f>
        <v>12-2901 TC Morganite</v>
      </c>
    </row>
    <row r="2189" spans="1:10" customFormat="1" ht="30.6" customHeight="1">
      <c r="A2189" t="s">
        <v>10155</v>
      </c>
      <c r="B2189" t="s">
        <v>13351</v>
      </c>
      <c r="C2189" t="s">
        <v>10156</v>
      </c>
      <c r="D2189" t="str">
        <f t="shared" si="36"/>
        <v>14-1803 TC Sepia Rose</v>
      </c>
      <c r="E2189" t="s">
        <v>632</v>
      </c>
      <c r="F2189">
        <v>213</v>
      </c>
      <c r="G2189">
        <v>187</v>
      </c>
      <c r="H2189" s="82">
        <v>182</v>
      </c>
      <c r="I2189" s="4639"/>
      <c r="J2189" s="7450" t="str">
        <f t="shared" ref="J2189:J2252" si="37">D2189</f>
        <v>14-1803 TC Sepia Rose</v>
      </c>
    </row>
    <row r="2190" spans="1:10" customFormat="1" ht="30.6" customHeight="1">
      <c r="A2190" t="s">
        <v>10157</v>
      </c>
      <c r="C2190" t="s">
        <v>10158</v>
      </c>
      <c r="D2190" t="str">
        <f t="shared" si="36"/>
        <v xml:space="preserve">13-1511 TC </v>
      </c>
      <c r="E2190" t="s">
        <v>632</v>
      </c>
      <c r="F2190">
        <v>248</v>
      </c>
      <c r="G2190">
        <v>205</v>
      </c>
      <c r="H2190" s="82">
        <v>199</v>
      </c>
      <c r="I2190" s="4640"/>
      <c r="J2190" s="7451" t="str">
        <f t="shared" si="37"/>
        <v xml:space="preserve">13-1511 TC </v>
      </c>
    </row>
    <row r="2191" spans="1:10" customFormat="1" ht="30.6" customHeight="1">
      <c r="A2191" t="s">
        <v>10159</v>
      </c>
      <c r="B2191" t="s">
        <v>10459</v>
      </c>
      <c r="C2191" t="s">
        <v>10160</v>
      </c>
      <c r="D2191" t="str">
        <f t="shared" si="36"/>
        <v>13-1520 TC Rose Quartz</v>
      </c>
      <c r="E2191" t="s">
        <v>632</v>
      </c>
      <c r="F2191">
        <v>247</v>
      </c>
      <c r="G2191">
        <v>202</v>
      </c>
      <c r="H2191" s="82">
        <v>202</v>
      </c>
      <c r="I2191" s="4641"/>
      <c r="J2191" s="7452" t="str">
        <f t="shared" si="37"/>
        <v>13-1520 TC Rose Quartz</v>
      </c>
    </row>
    <row r="2192" spans="1:10" customFormat="1" ht="30.6" customHeight="1">
      <c r="A2192" t="s">
        <v>10161</v>
      </c>
      <c r="C2192" t="s">
        <v>10162</v>
      </c>
      <c r="D2192" t="str">
        <f t="shared" si="36"/>
        <v xml:space="preserve">12-1813 TC </v>
      </c>
      <c r="E2192" t="s">
        <v>632</v>
      </c>
      <c r="F2192">
        <v>248</v>
      </c>
      <c r="G2192">
        <v>209</v>
      </c>
      <c r="H2192" s="82">
        <v>212</v>
      </c>
      <c r="I2192" s="4642"/>
      <c r="J2192" s="7453" t="str">
        <f t="shared" si="37"/>
        <v xml:space="preserve">12-1813 TC </v>
      </c>
    </row>
    <row r="2193" spans="1:10" customFormat="1" ht="30.6" customHeight="1">
      <c r="A2193" t="s">
        <v>10163</v>
      </c>
      <c r="C2193" t="s">
        <v>10164</v>
      </c>
      <c r="D2193" t="str">
        <f t="shared" si="36"/>
        <v xml:space="preserve">12-2907 TC </v>
      </c>
      <c r="E2193" t="s">
        <v>632</v>
      </c>
      <c r="F2193">
        <v>248</v>
      </c>
      <c r="G2193">
        <v>224</v>
      </c>
      <c r="H2193" s="82">
        <v>232</v>
      </c>
      <c r="I2193" s="4643"/>
      <c r="J2193" s="7454" t="str">
        <f t="shared" si="37"/>
        <v xml:space="preserve">12-2907 TC </v>
      </c>
    </row>
    <row r="2194" spans="1:10" customFormat="1" ht="30.6" customHeight="1">
      <c r="A2194" t="s">
        <v>10165</v>
      </c>
      <c r="C2194" t="s">
        <v>10166</v>
      </c>
      <c r="D2194" t="str">
        <f t="shared" si="36"/>
        <v xml:space="preserve">13-2808 TC </v>
      </c>
      <c r="E2194" t="s">
        <v>632</v>
      </c>
      <c r="F2194">
        <v>236</v>
      </c>
      <c r="G2194">
        <v>206</v>
      </c>
      <c r="H2194" s="82">
        <v>213</v>
      </c>
      <c r="I2194" s="4644"/>
      <c r="J2194" s="7455" t="str">
        <f t="shared" si="37"/>
        <v xml:space="preserve">13-2808 TC </v>
      </c>
    </row>
    <row r="2195" spans="1:10" customFormat="1" ht="30.6" customHeight="1">
      <c r="A2195" t="s">
        <v>10167</v>
      </c>
      <c r="C2195" t="s">
        <v>10168</v>
      </c>
      <c r="D2195" t="str">
        <f t="shared" si="36"/>
        <v xml:space="preserve">13-3207 TC </v>
      </c>
      <c r="E2195" t="s">
        <v>632</v>
      </c>
      <c r="F2195">
        <v>247</v>
      </c>
      <c r="G2195">
        <v>207</v>
      </c>
      <c r="H2195" s="82">
        <v>225</v>
      </c>
      <c r="I2195" s="4645"/>
      <c r="J2195" s="7456" t="str">
        <f t="shared" si="37"/>
        <v xml:space="preserve">13-3207 TC </v>
      </c>
    </row>
    <row r="2196" spans="1:10" customFormat="1" ht="30.6" customHeight="1">
      <c r="A2196" t="s">
        <v>10169</v>
      </c>
      <c r="C2196" t="s">
        <v>10170</v>
      </c>
      <c r="D2196" t="str">
        <f t="shared" si="36"/>
        <v xml:space="preserve">17-1926 TC </v>
      </c>
      <c r="E2196" t="s">
        <v>632</v>
      </c>
      <c r="F2196">
        <v>207</v>
      </c>
      <c r="G2196">
        <v>92</v>
      </c>
      <c r="H2196" s="82">
        <v>120</v>
      </c>
      <c r="I2196" s="4646"/>
      <c r="J2196" s="7457" t="str">
        <f t="shared" si="37"/>
        <v xml:space="preserve">17-1926 TC </v>
      </c>
    </row>
    <row r="2197" spans="1:10" customFormat="1" ht="30.6" customHeight="1">
      <c r="A2197" t="s">
        <v>10171</v>
      </c>
      <c r="C2197" t="s">
        <v>10172</v>
      </c>
      <c r="D2197" t="str">
        <f t="shared" si="36"/>
        <v xml:space="preserve">18-1951 TC </v>
      </c>
      <c r="E2197" t="s">
        <v>632</v>
      </c>
      <c r="F2197">
        <v>192</v>
      </c>
      <c r="G2197">
        <v>21</v>
      </c>
      <c r="H2197" s="82">
        <v>83</v>
      </c>
      <c r="I2197" s="4647"/>
      <c r="J2197" s="7458" t="str">
        <f t="shared" si="37"/>
        <v xml:space="preserve">18-1951 TC </v>
      </c>
    </row>
    <row r="2198" spans="1:10" customFormat="1" ht="30.6" customHeight="1">
      <c r="A2198" t="s">
        <v>10173</v>
      </c>
      <c r="C2198" t="s">
        <v>10174</v>
      </c>
      <c r="D2198" t="str">
        <f t="shared" si="36"/>
        <v xml:space="preserve">17-2034 TC </v>
      </c>
      <c r="E2198" t="s">
        <v>632</v>
      </c>
      <c r="F2198">
        <v>206</v>
      </c>
      <c r="G2198">
        <v>51</v>
      </c>
      <c r="H2198" s="82">
        <v>117</v>
      </c>
      <c r="I2198" s="4648"/>
      <c r="J2198" s="7459" t="str">
        <f t="shared" si="37"/>
        <v xml:space="preserve">17-2034 TC </v>
      </c>
    </row>
    <row r="2199" spans="1:10" customFormat="1" ht="30.6" customHeight="1">
      <c r="A2199" t="s">
        <v>10175</v>
      </c>
      <c r="C2199" t="s">
        <v>10176</v>
      </c>
      <c r="D2199" t="str">
        <f t="shared" si="36"/>
        <v xml:space="preserve">18-2045 TC </v>
      </c>
      <c r="E2199" t="s">
        <v>632</v>
      </c>
      <c r="F2199">
        <v>198</v>
      </c>
      <c r="G2199">
        <v>35</v>
      </c>
      <c r="H2199" s="82">
        <v>104</v>
      </c>
      <c r="I2199" s="4649"/>
      <c r="J2199" s="7460" t="str">
        <f t="shared" si="37"/>
        <v xml:space="preserve">18-2045 TC </v>
      </c>
    </row>
    <row r="2200" spans="1:10" customFormat="1" ht="30.6" customHeight="1">
      <c r="A2200" t="s">
        <v>10177</v>
      </c>
      <c r="C2200" t="s">
        <v>10178</v>
      </c>
      <c r="D2200" t="str">
        <f t="shared" si="36"/>
        <v xml:space="preserve">18-3014 TC </v>
      </c>
      <c r="E2200" t="s">
        <v>632</v>
      </c>
      <c r="F2200">
        <v>123</v>
      </c>
      <c r="G2200">
        <v>68</v>
      </c>
      <c r="H2200" s="82">
        <v>104</v>
      </c>
      <c r="I2200" s="4650"/>
      <c r="J2200" s="7461" t="str">
        <f t="shared" si="37"/>
        <v xml:space="preserve">18-3014 TC </v>
      </c>
    </row>
    <row r="2201" spans="1:10" customFormat="1" ht="30.6" customHeight="1">
      <c r="A2201" t="s">
        <v>10179</v>
      </c>
      <c r="B2201" t="s">
        <v>10492</v>
      </c>
      <c r="C2201" t="s">
        <v>10180</v>
      </c>
      <c r="D2201" t="str">
        <f t="shared" si="36"/>
        <v>19-2429 TC Plum Caspia</v>
      </c>
      <c r="E2201" t="s">
        <v>632</v>
      </c>
      <c r="F2201">
        <v>97</v>
      </c>
      <c r="G2201">
        <v>35</v>
      </c>
      <c r="H2201" s="82">
        <v>74</v>
      </c>
      <c r="I2201" s="4651"/>
      <c r="J2201" s="7462" t="str">
        <f t="shared" si="37"/>
        <v>19-2429 TC Plum Caspia</v>
      </c>
    </row>
    <row r="2202" spans="1:10" customFormat="1" ht="30.6" customHeight="1">
      <c r="A2202" t="s">
        <v>10181</v>
      </c>
      <c r="B2202" t="s">
        <v>10404</v>
      </c>
      <c r="C2202" t="s">
        <v>10182</v>
      </c>
      <c r="D2202" t="str">
        <f t="shared" si="36"/>
        <v>19-2420 TC Pickled Beat</v>
      </c>
      <c r="E2202" t="s">
        <v>632</v>
      </c>
      <c r="F2202">
        <v>77</v>
      </c>
      <c r="G2202">
        <v>36</v>
      </c>
      <c r="H2202" s="82">
        <v>61</v>
      </c>
      <c r="I2202" s="4652"/>
      <c r="J2202" s="7463" t="str">
        <f t="shared" si="37"/>
        <v>19-2420 TC Pickled Beat</v>
      </c>
    </row>
    <row r="2203" spans="1:10" customFormat="1" ht="30.6" customHeight="1">
      <c r="A2203" t="s">
        <v>10183</v>
      </c>
      <c r="B2203" t="s">
        <v>10403</v>
      </c>
      <c r="C2203" t="s">
        <v>10184</v>
      </c>
      <c r="D2203" t="str">
        <f t="shared" si="36"/>
        <v>19-2620 TC Winter Bloom</v>
      </c>
      <c r="E2203" t="s">
        <v>632</v>
      </c>
      <c r="F2203">
        <v>71</v>
      </c>
      <c r="G2203">
        <v>37</v>
      </c>
      <c r="H2203" s="82">
        <v>60</v>
      </c>
      <c r="I2203" s="4653"/>
      <c r="J2203" s="7464" t="str">
        <f t="shared" si="37"/>
        <v>19-2620 TC Winter Bloom</v>
      </c>
    </row>
    <row r="2204" spans="1:10" customFormat="1" ht="30.6" customHeight="1">
      <c r="A2204" t="s">
        <v>10185</v>
      </c>
      <c r="B2204" t="s">
        <v>12673</v>
      </c>
      <c r="C2204" t="s">
        <v>10186</v>
      </c>
      <c r="D2204" t="str">
        <f t="shared" si="36"/>
        <v>17-3240 TC Bodacious</v>
      </c>
      <c r="E2204" t="s">
        <v>632</v>
      </c>
      <c r="F2204">
        <v>183</v>
      </c>
      <c r="G2204">
        <v>108</v>
      </c>
      <c r="H2204" s="82">
        <v>164</v>
      </c>
      <c r="I2204" s="4654"/>
      <c r="J2204" s="7465" t="str">
        <f t="shared" si="37"/>
        <v>17-3240 TC Bodacious</v>
      </c>
    </row>
    <row r="2205" spans="1:10" customFormat="1" ht="30.6" customHeight="1">
      <c r="A2205" t="s">
        <v>10187</v>
      </c>
      <c r="C2205" t="s">
        <v>10188</v>
      </c>
      <c r="D2205" t="str">
        <f t="shared" si="36"/>
        <v xml:space="preserve">18-3120 TC </v>
      </c>
      <c r="E2205" t="s">
        <v>632</v>
      </c>
      <c r="F2205">
        <v>143</v>
      </c>
      <c r="G2205">
        <v>69</v>
      </c>
      <c r="H2205" s="82">
        <v>132</v>
      </c>
      <c r="I2205" s="4655"/>
      <c r="J2205" s="7466" t="str">
        <f t="shared" si="37"/>
        <v xml:space="preserve">18-3120 TC </v>
      </c>
    </row>
    <row r="2206" spans="1:10" customFormat="1" ht="30.6" customHeight="1">
      <c r="A2206" t="s">
        <v>10189</v>
      </c>
      <c r="B2206" t="s">
        <v>10405</v>
      </c>
      <c r="C2206" t="s">
        <v>10190</v>
      </c>
      <c r="D2206" t="str">
        <f t="shared" si="36"/>
        <v>18-3340 TC Charisma</v>
      </c>
      <c r="E2206" t="s">
        <v>632</v>
      </c>
      <c r="F2206">
        <v>100</v>
      </c>
      <c r="G2206">
        <v>43</v>
      </c>
      <c r="H2206" s="82">
        <v>96</v>
      </c>
      <c r="I2206" s="4656"/>
      <c r="J2206" s="7467" t="str">
        <f t="shared" si="37"/>
        <v>18-3340 TC Charisma</v>
      </c>
    </row>
    <row r="2207" spans="1:10" customFormat="1" ht="30.6" customHeight="1">
      <c r="A2207" t="s">
        <v>10191</v>
      </c>
      <c r="B2207" t="s">
        <v>13199</v>
      </c>
      <c r="C2207" t="s">
        <v>10192</v>
      </c>
      <c r="D2207" t="str">
        <f t="shared" si="36"/>
        <v>17-2411 TC Toadstool</v>
      </c>
      <c r="E2207" t="s">
        <v>632</v>
      </c>
      <c r="F2207">
        <v>153</v>
      </c>
      <c r="G2207">
        <v>128</v>
      </c>
      <c r="H2207" s="82">
        <v>137</v>
      </c>
      <c r="I2207" s="4657"/>
      <c r="J2207" s="7468" t="str">
        <f t="shared" si="37"/>
        <v>17-2411 TC Toadstool</v>
      </c>
    </row>
    <row r="2208" spans="1:10" customFormat="1" ht="30.6" customHeight="1">
      <c r="A2208" t="s">
        <v>10193</v>
      </c>
      <c r="C2208" t="s">
        <v>10194</v>
      </c>
      <c r="D2208" t="str">
        <f t="shared" si="36"/>
        <v xml:space="preserve">16-1606 TC </v>
      </c>
      <c r="E2208" t="s">
        <v>632</v>
      </c>
      <c r="F2208">
        <v>153</v>
      </c>
      <c r="G2208">
        <v>136</v>
      </c>
      <c r="H2208" s="82">
        <v>141</v>
      </c>
      <c r="I2208" s="4658"/>
      <c r="J2208" s="7469" t="str">
        <f t="shared" si="37"/>
        <v xml:space="preserve">16-1606 TC </v>
      </c>
    </row>
    <row r="2209" spans="1:10" customFormat="1" ht="30.6" customHeight="1">
      <c r="A2209" t="s">
        <v>10195</v>
      </c>
      <c r="C2209" t="s">
        <v>10196</v>
      </c>
      <c r="D2209" t="str">
        <f t="shared" si="36"/>
        <v xml:space="preserve">18-1705 TC </v>
      </c>
      <c r="E2209" t="s">
        <v>632</v>
      </c>
      <c r="F2209">
        <v>115</v>
      </c>
      <c r="G2209">
        <v>91</v>
      </c>
      <c r="H2209" s="82">
        <v>106</v>
      </c>
      <c r="I2209" s="4659"/>
      <c r="J2209" s="7470" t="str">
        <f t="shared" si="37"/>
        <v xml:space="preserve">18-1705 TC </v>
      </c>
    </row>
    <row r="2210" spans="1:10" customFormat="1" ht="30.6" customHeight="1">
      <c r="A2210" t="s">
        <v>10197</v>
      </c>
      <c r="C2210" t="s">
        <v>10198</v>
      </c>
      <c r="D2210" t="str">
        <f t="shared" si="36"/>
        <v xml:space="preserve">18-1708 TC </v>
      </c>
      <c r="E2210" t="s">
        <v>632</v>
      </c>
      <c r="F2210">
        <v>112</v>
      </c>
      <c r="G2210">
        <v>90</v>
      </c>
      <c r="H2210" s="82">
        <v>102</v>
      </c>
      <c r="I2210" s="4660"/>
      <c r="J2210" s="7471" t="str">
        <f t="shared" si="37"/>
        <v xml:space="preserve">18-1708 TC </v>
      </c>
    </row>
    <row r="2211" spans="1:10" customFormat="1" ht="30.6" customHeight="1">
      <c r="A2211" t="s">
        <v>10199</v>
      </c>
      <c r="C2211" t="s">
        <v>10200</v>
      </c>
      <c r="D2211" t="str">
        <f t="shared" si="36"/>
        <v xml:space="preserve">14-3906 TC </v>
      </c>
      <c r="E2211" t="s">
        <v>632</v>
      </c>
      <c r="F2211">
        <v>178</v>
      </c>
      <c r="G2211">
        <v>171</v>
      </c>
      <c r="H2211" s="82">
        <v>180</v>
      </c>
      <c r="I2211" s="4661"/>
      <c r="J2211" s="7472" t="str">
        <f t="shared" si="37"/>
        <v xml:space="preserve">14-3906 TC </v>
      </c>
    </row>
    <row r="2212" spans="1:10" customFormat="1" ht="30.6" customHeight="1">
      <c r="A2212" t="s">
        <v>10201</v>
      </c>
      <c r="C2212" t="s">
        <v>10202</v>
      </c>
      <c r="D2212" t="str">
        <f t="shared" si="36"/>
        <v xml:space="preserve">17-1708 TC </v>
      </c>
      <c r="E2212" t="s">
        <v>632</v>
      </c>
      <c r="F2212">
        <v>115</v>
      </c>
      <c r="G2212">
        <v>96</v>
      </c>
      <c r="H2212" s="82">
        <v>106</v>
      </c>
      <c r="I2212" s="4662"/>
      <c r="J2212" s="7473" t="str">
        <f t="shared" si="37"/>
        <v xml:space="preserve">17-1708 TC </v>
      </c>
    </row>
    <row r="2213" spans="1:10" customFormat="1" ht="30.6" customHeight="1">
      <c r="A2213" t="s">
        <v>10203</v>
      </c>
      <c r="B2213" t="s">
        <v>13090</v>
      </c>
      <c r="C2213" t="s">
        <v>10204</v>
      </c>
      <c r="D2213" t="str">
        <f t="shared" si="36"/>
        <v>18-1506 TC Plum Truffle</v>
      </c>
      <c r="E2213" t="s">
        <v>632</v>
      </c>
      <c r="F2213">
        <v>103</v>
      </c>
      <c r="G2213">
        <v>87</v>
      </c>
      <c r="H2213" s="82">
        <v>88</v>
      </c>
      <c r="I2213" s="4663"/>
      <c r="J2213" s="7766" t="str">
        <f t="shared" si="37"/>
        <v>18-1506 TC Plum Truffle</v>
      </c>
    </row>
    <row r="2214" spans="1:10" customFormat="1" ht="30.6" customHeight="1">
      <c r="A2214" t="s">
        <v>10205</v>
      </c>
      <c r="C2214" t="s">
        <v>10206</v>
      </c>
      <c r="D2214" t="str">
        <f t="shared" si="36"/>
        <v xml:space="preserve">18-3530 TC </v>
      </c>
      <c r="E2214" t="s">
        <v>632</v>
      </c>
      <c r="F2214">
        <v>147</v>
      </c>
      <c r="G2214">
        <v>107</v>
      </c>
      <c r="H2214" s="82">
        <v>153</v>
      </c>
      <c r="I2214" s="4664"/>
      <c r="J2214" s="7474" t="str">
        <f t="shared" si="37"/>
        <v xml:space="preserve">18-3530 TC </v>
      </c>
    </row>
    <row r="2215" spans="1:10" customFormat="1" ht="30.6" customHeight="1">
      <c r="A2215" t="s">
        <v>10207</v>
      </c>
      <c r="C2215" t="s">
        <v>10208</v>
      </c>
      <c r="D2215" t="str">
        <f t="shared" si="36"/>
        <v xml:space="preserve">19-3425 TC </v>
      </c>
      <c r="E2215" t="s">
        <v>632</v>
      </c>
      <c r="F2215">
        <v>110</v>
      </c>
      <c r="G2215">
        <v>72</v>
      </c>
      <c r="H2215" s="82">
        <v>116</v>
      </c>
      <c r="I2215" s="4665"/>
      <c r="J2215" s="7475" t="str">
        <f t="shared" si="37"/>
        <v xml:space="preserve">19-3425 TC </v>
      </c>
    </row>
    <row r="2216" spans="1:10" customFormat="1" ht="30.6" customHeight="1">
      <c r="A2216" t="s">
        <v>10209</v>
      </c>
      <c r="C2216" t="s">
        <v>10210</v>
      </c>
      <c r="D2216" t="str">
        <f t="shared" si="36"/>
        <v xml:space="preserve">17-3520 TC </v>
      </c>
      <c r="E2216" t="s">
        <v>632</v>
      </c>
      <c r="F2216">
        <v>153</v>
      </c>
      <c r="G2216">
        <v>122</v>
      </c>
      <c r="H2216" s="82">
        <v>163</v>
      </c>
      <c r="I2216" s="4666"/>
      <c r="J2216" s="7476" t="str">
        <f t="shared" si="37"/>
        <v xml:space="preserve">17-3520 TC </v>
      </c>
    </row>
    <row r="2217" spans="1:10" customFormat="1" ht="30.6" customHeight="1">
      <c r="A2217" t="s">
        <v>10211</v>
      </c>
      <c r="C2217" t="s">
        <v>10212</v>
      </c>
      <c r="D2217" t="str">
        <f t="shared" si="36"/>
        <v xml:space="preserve">15-3520 TC </v>
      </c>
      <c r="E2217" t="s">
        <v>632</v>
      </c>
      <c r="F2217">
        <v>185</v>
      </c>
      <c r="G2217">
        <v>155</v>
      </c>
      <c r="H2217" s="82">
        <v>197</v>
      </c>
      <c r="I2217" s="4667"/>
      <c r="J2217" s="7477" t="str">
        <f t="shared" si="37"/>
        <v xml:space="preserve">15-3520 TC </v>
      </c>
    </row>
    <row r="2218" spans="1:10" customFormat="1" ht="30.6" customHeight="1">
      <c r="A2218" t="s">
        <v>10213</v>
      </c>
      <c r="C2218" t="s">
        <v>10214</v>
      </c>
      <c r="D2218" t="str">
        <f t="shared" si="36"/>
        <v xml:space="preserve">18-3540 TC </v>
      </c>
      <c r="E2218" t="s">
        <v>632</v>
      </c>
      <c r="F2218">
        <v>111</v>
      </c>
      <c r="G2218">
        <v>71</v>
      </c>
      <c r="H2218" s="82">
        <v>133</v>
      </c>
      <c r="I2218" s="4668"/>
      <c r="J2218" s="7478" t="str">
        <f t="shared" si="37"/>
        <v xml:space="preserve">18-3540 TC </v>
      </c>
    </row>
    <row r="2219" spans="1:10" customFormat="1" ht="30.6" customHeight="1">
      <c r="A2219" t="s">
        <v>10215</v>
      </c>
      <c r="C2219" t="s">
        <v>10216</v>
      </c>
      <c r="D2219" t="str">
        <f t="shared" si="36"/>
        <v xml:space="preserve">18-3521 TC </v>
      </c>
      <c r="E2219" t="s">
        <v>632</v>
      </c>
      <c r="F2219">
        <v>99</v>
      </c>
      <c r="G2219">
        <v>65</v>
      </c>
      <c r="H2219" s="82">
        <v>119</v>
      </c>
      <c r="I2219" s="4669"/>
      <c r="J2219" s="7479" t="str">
        <f t="shared" si="37"/>
        <v xml:space="preserve">18-3521 TC </v>
      </c>
    </row>
    <row r="2220" spans="1:10" customFormat="1" ht="30.6" customHeight="1">
      <c r="A2220" t="s">
        <v>10217</v>
      </c>
      <c r="C2220" t="s">
        <v>10218</v>
      </c>
      <c r="D2220" t="str">
        <f t="shared" si="36"/>
        <v xml:space="preserve">18-3634 TC </v>
      </c>
      <c r="E2220" t="s">
        <v>632</v>
      </c>
      <c r="F2220">
        <v>126</v>
      </c>
      <c r="G2220">
        <v>94</v>
      </c>
      <c r="H2220" s="82">
        <v>154</v>
      </c>
      <c r="I2220" s="4670"/>
      <c r="J2220" s="7480" t="str">
        <f t="shared" si="37"/>
        <v xml:space="preserve">18-3634 TC </v>
      </c>
    </row>
    <row r="2221" spans="1:10" customFormat="1" ht="30.6" customHeight="1">
      <c r="A2221" t="s">
        <v>10219</v>
      </c>
      <c r="C2221" t="s">
        <v>10220</v>
      </c>
      <c r="D2221" t="str">
        <f t="shared" si="36"/>
        <v xml:space="preserve">15-3720 TC </v>
      </c>
      <c r="E2221" t="s">
        <v>632</v>
      </c>
      <c r="F2221">
        <v>180</v>
      </c>
      <c r="G2221">
        <v>160</v>
      </c>
      <c r="H2221" s="82">
        <v>201</v>
      </c>
      <c r="I2221" s="4671"/>
      <c r="J2221" s="7481" t="str">
        <f t="shared" si="37"/>
        <v xml:space="preserve">15-3720 TC </v>
      </c>
    </row>
    <row r="2222" spans="1:10" customFormat="1" ht="30.6" customHeight="1">
      <c r="A2222" t="s">
        <v>10221</v>
      </c>
      <c r="C2222" t="s">
        <v>10222</v>
      </c>
      <c r="D2222" t="str">
        <f t="shared" si="36"/>
        <v xml:space="preserve">17-3640 TC </v>
      </c>
      <c r="E2222" t="s">
        <v>632</v>
      </c>
      <c r="F2222">
        <v>149</v>
      </c>
      <c r="G2222">
        <v>122</v>
      </c>
      <c r="H2222" s="82">
        <v>176</v>
      </c>
      <c r="I2222" s="4672"/>
      <c r="J2222" s="7482" t="str">
        <f t="shared" si="37"/>
        <v xml:space="preserve">17-3640 TC </v>
      </c>
    </row>
    <row r="2223" spans="1:10" customFormat="1" ht="30.6" customHeight="1">
      <c r="A2223" t="s">
        <v>10223</v>
      </c>
      <c r="C2223" t="s">
        <v>10224</v>
      </c>
      <c r="D2223" t="str">
        <f t="shared" si="36"/>
        <v xml:space="preserve">15-3716 TC </v>
      </c>
      <c r="E2223" t="s">
        <v>632</v>
      </c>
      <c r="F2223">
        <v>176</v>
      </c>
      <c r="G2223">
        <v>159</v>
      </c>
      <c r="H2223" s="82">
        <v>202</v>
      </c>
      <c r="I2223" s="4673"/>
      <c r="J2223" s="7483" t="str">
        <f t="shared" si="37"/>
        <v xml:space="preserve">15-3716 TC </v>
      </c>
    </row>
    <row r="2224" spans="1:10" customFormat="1" ht="30.6" customHeight="1">
      <c r="A2224" t="s">
        <v>10225</v>
      </c>
      <c r="C2224" t="s">
        <v>10226</v>
      </c>
      <c r="D2224" t="str">
        <f t="shared" si="36"/>
        <v xml:space="preserve">16-3720 TC </v>
      </c>
      <c r="E2224" t="s">
        <v>632</v>
      </c>
      <c r="F2224">
        <v>159</v>
      </c>
      <c r="G2224">
        <v>144</v>
      </c>
      <c r="H2224" s="82">
        <v>193</v>
      </c>
      <c r="I2224" s="4674"/>
      <c r="J2224" s="7484" t="str">
        <f t="shared" si="37"/>
        <v xml:space="preserve">16-3720 TC </v>
      </c>
    </row>
    <row r="2225" spans="1:10" customFormat="1" ht="30.6" customHeight="1">
      <c r="A2225" t="s">
        <v>10227</v>
      </c>
      <c r="C2225" t="s">
        <v>10228</v>
      </c>
      <c r="D2225" t="str">
        <f t="shared" si="36"/>
        <v xml:space="preserve">17-3735 TC </v>
      </c>
      <c r="E2225" t="s">
        <v>632</v>
      </c>
      <c r="F2225">
        <v>151</v>
      </c>
      <c r="G2225">
        <v>135</v>
      </c>
      <c r="H2225" s="82">
        <v>184</v>
      </c>
      <c r="I2225" s="4675"/>
      <c r="J2225" s="7485" t="str">
        <f t="shared" si="37"/>
        <v xml:space="preserve">17-3735 TC </v>
      </c>
    </row>
    <row r="2226" spans="1:10" customFormat="1" ht="30.6" customHeight="1">
      <c r="A2226" t="s">
        <v>10229</v>
      </c>
      <c r="C2226" t="s">
        <v>10230</v>
      </c>
      <c r="D2226" t="str">
        <f t="shared" si="36"/>
        <v xml:space="preserve">19-3750 TC </v>
      </c>
      <c r="E2226" t="s">
        <v>632</v>
      </c>
      <c r="F2226">
        <v>62</v>
      </c>
      <c r="G2226">
        <v>41</v>
      </c>
      <c r="H2226" s="82">
        <v>92</v>
      </c>
      <c r="I2226" s="4676"/>
      <c r="J2226" s="7486" t="str">
        <f t="shared" si="37"/>
        <v xml:space="preserve">19-3750 TC </v>
      </c>
    </row>
    <row r="2227" spans="1:10" customFormat="1" ht="30.6" customHeight="1">
      <c r="A2227" t="s">
        <v>10231</v>
      </c>
      <c r="C2227" t="s">
        <v>10232</v>
      </c>
      <c r="D2227" t="str">
        <f t="shared" si="36"/>
        <v xml:space="preserve">18-3839 TC </v>
      </c>
      <c r="E2227" t="s">
        <v>632</v>
      </c>
      <c r="F2227">
        <v>91</v>
      </c>
      <c r="G2227">
        <v>79</v>
      </c>
      <c r="H2227" s="82">
        <v>143</v>
      </c>
      <c r="I2227" s="4677"/>
      <c r="J2227" s="7487" t="str">
        <f t="shared" si="37"/>
        <v xml:space="preserve">18-3839 TC </v>
      </c>
    </row>
    <row r="2228" spans="1:10" customFormat="1" ht="30.6" customHeight="1">
      <c r="A2228" t="s">
        <v>10233</v>
      </c>
      <c r="C2228" t="s">
        <v>10234</v>
      </c>
      <c r="D2228" t="str">
        <f t="shared" si="36"/>
        <v xml:space="preserve">17-3929 TC </v>
      </c>
      <c r="E2228" t="s">
        <v>632</v>
      </c>
      <c r="F2228">
        <v>136</v>
      </c>
      <c r="G2228">
        <v>150</v>
      </c>
      <c r="H2228" s="82">
        <v>198</v>
      </c>
      <c r="I2228" s="4678"/>
      <c r="J2228" s="7488" t="str">
        <f t="shared" si="37"/>
        <v xml:space="preserve">17-3929 TC </v>
      </c>
    </row>
    <row r="2229" spans="1:10" customFormat="1" ht="30.6" customHeight="1">
      <c r="A2229" t="s">
        <v>10235</v>
      </c>
      <c r="C2229" t="s">
        <v>10236</v>
      </c>
      <c r="D2229" t="str">
        <f t="shared" si="36"/>
        <v xml:space="preserve">17-3940 TC </v>
      </c>
      <c r="E2229" t="s">
        <v>632</v>
      </c>
      <c r="F2229">
        <v>112</v>
      </c>
      <c r="G2229">
        <v>123</v>
      </c>
      <c r="H2229" s="82">
        <v>180</v>
      </c>
      <c r="I2229" s="4679"/>
      <c r="J2229" s="7489" t="str">
        <f t="shared" si="37"/>
        <v xml:space="preserve">17-3940 TC </v>
      </c>
    </row>
    <row r="2230" spans="1:10" customFormat="1" ht="30.6" customHeight="1">
      <c r="A2230" t="s">
        <v>10237</v>
      </c>
      <c r="C2230" t="s">
        <v>10238</v>
      </c>
      <c r="D2230" t="str">
        <f t="shared" si="36"/>
        <v xml:space="preserve">18-3950 TC </v>
      </c>
      <c r="E2230" t="s">
        <v>632</v>
      </c>
      <c r="F2230">
        <v>92</v>
      </c>
      <c r="G2230">
        <v>96</v>
      </c>
      <c r="H2230" s="82">
        <v>159</v>
      </c>
      <c r="I2230" s="4680"/>
      <c r="J2230" s="7490" t="str">
        <f t="shared" si="37"/>
        <v xml:space="preserve">18-3950 TC </v>
      </c>
    </row>
    <row r="2231" spans="1:10" customFormat="1" ht="30.6" customHeight="1">
      <c r="A2231" t="s">
        <v>10239</v>
      </c>
      <c r="C2231" t="s">
        <v>10240</v>
      </c>
      <c r="D2231" t="str">
        <f t="shared" si="36"/>
        <v xml:space="preserve">14-3912 TC </v>
      </c>
      <c r="E2231" t="s">
        <v>632</v>
      </c>
      <c r="F2231">
        <v>160</v>
      </c>
      <c r="G2231">
        <v>170</v>
      </c>
      <c r="H2231" s="82">
        <v>191</v>
      </c>
      <c r="I2231" s="4681"/>
      <c r="J2231" s="7491" t="str">
        <f t="shared" si="37"/>
        <v xml:space="preserve">14-3912 TC </v>
      </c>
    </row>
    <row r="2232" spans="1:10" customFormat="1" ht="30.6" customHeight="1">
      <c r="A2232" t="s">
        <v>10241</v>
      </c>
      <c r="B2232" t="s">
        <v>10458</v>
      </c>
      <c r="C2232" t="s">
        <v>10242</v>
      </c>
      <c r="D2232" t="str">
        <f t="shared" si="36"/>
        <v>15-3919 TC Serenity</v>
      </c>
      <c r="E2232" t="s">
        <v>632</v>
      </c>
      <c r="F2232">
        <v>147</v>
      </c>
      <c r="G2232">
        <v>169</v>
      </c>
      <c r="H2232" s="82">
        <v>209</v>
      </c>
      <c r="I2232" s="4682"/>
      <c r="J2232" s="7492" t="str">
        <f t="shared" si="37"/>
        <v>15-3919 TC Serenity</v>
      </c>
    </row>
    <row r="2233" spans="1:10" customFormat="1" ht="30.6" customHeight="1">
      <c r="A2233" t="s">
        <v>10243</v>
      </c>
      <c r="C2233" t="s">
        <v>10244</v>
      </c>
      <c r="D2233" t="str">
        <f t="shared" si="36"/>
        <v xml:space="preserve">19-3930 TC </v>
      </c>
      <c r="E2233" t="s">
        <v>632</v>
      </c>
      <c r="F2233">
        <v>68</v>
      </c>
      <c r="G2233">
        <v>69</v>
      </c>
      <c r="H2233" s="82">
        <v>82</v>
      </c>
      <c r="I2233" s="4683"/>
      <c r="J2233" s="7493" t="str">
        <f t="shared" si="37"/>
        <v xml:space="preserve">19-3930 TC </v>
      </c>
    </row>
    <row r="2234" spans="1:10" customFormat="1" ht="30.6" customHeight="1">
      <c r="A2234" t="s">
        <v>10245</v>
      </c>
      <c r="B2234" t="s">
        <v>13093</v>
      </c>
      <c r="C2234" t="s">
        <v>10246</v>
      </c>
      <c r="D2234" t="str">
        <f t="shared" si="36"/>
        <v>19-3831 TC Maritime Blue</v>
      </c>
      <c r="E2234" t="s">
        <v>632</v>
      </c>
      <c r="F2234">
        <v>39</v>
      </c>
      <c r="G2234">
        <v>41</v>
      </c>
      <c r="H2234" s="82">
        <v>61</v>
      </c>
      <c r="I2234" s="4684"/>
      <c r="J2234" s="7494" t="str">
        <f t="shared" si="37"/>
        <v>19-3831 TC Maritime Blue</v>
      </c>
    </row>
    <row r="2235" spans="1:10" customFormat="1" ht="30.6" customHeight="1">
      <c r="A2235" t="s">
        <v>10247</v>
      </c>
      <c r="C2235" t="s">
        <v>10248</v>
      </c>
      <c r="D2235" t="str">
        <f t="shared" si="36"/>
        <v xml:space="preserve">18-3917 TC </v>
      </c>
      <c r="E2235" t="s">
        <v>632</v>
      </c>
      <c r="F2235">
        <v>78</v>
      </c>
      <c r="G2235">
        <v>89</v>
      </c>
      <c r="H2235" s="82">
        <v>123</v>
      </c>
      <c r="I2235" s="4685"/>
      <c r="J2235" s="7495" t="str">
        <f t="shared" si="37"/>
        <v xml:space="preserve">18-3917 TC </v>
      </c>
    </row>
    <row r="2236" spans="1:10" customFormat="1" ht="30.6" customHeight="1">
      <c r="A2236" t="s">
        <v>10249</v>
      </c>
      <c r="C2236" t="s">
        <v>10250</v>
      </c>
      <c r="D2236" t="str">
        <f t="shared" si="36"/>
        <v xml:space="preserve">19-4055 TC </v>
      </c>
      <c r="E2236" t="s">
        <v>632</v>
      </c>
      <c r="F2236">
        <v>42</v>
      </c>
      <c r="G2236">
        <v>76</v>
      </c>
      <c r="H2236" s="82">
        <v>125</v>
      </c>
      <c r="I2236" s="4686"/>
      <c r="J2236" s="7496" t="str">
        <f t="shared" si="37"/>
        <v xml:space="preserve">19-4055 TC </v>
      </c>
    </row>
    <row r="2237" spans="1:10" customFormat="1" ht="30.6" customHeight="1">
      <c r="A2237" t="s">
        <v>10251</v>
      </c>
      <c r="C2237" t="s">
        <v>10252</v>
      </c>
      <c r="D2237" t="str">
        <f t="shared" si="36"/>
        <v xml:space="preserve">16-4033 TC </v>
      </c>
      <c r="E2237" t="s">
        <v>632</v>
      </c>
      <c r="F2237">
        <v>93</v>
      </c>
      <c r="G2237">
        <v>129</v>
      </c>
      <c r="H2237" s="82">
        <v>188</v>
      </c>
      <c r="I2237" s="4687"/>
      <c r="J2237" s="7497" t="str">
        <f t="shared" si="37"/>
        <v xml:space="preserve">16-4033 TC </v>
      </c>
    </row>
    <row r="2238" spans="1:10" customFormat="1" ht="30.6" customHeight="1">
      <c r="A2238" t="s">
        <v>10253</v>
      </c>
      <c r="C2238" t="s">
        <v>10254</v>
      </c>
      <c r="D2238" t="str">
        <f t="shared" si="36"/>
        <v xml:space="preserve">18-4048 TC </v>
      </c>
      <c r="E2238" t="s">
        <v>632</v>
      </c>
      <c r="F2238">
        <v>46</v>
      </c>
      <c r="G2238">
        <v>98</v>
      </c>
      <c r="H2238" s="82">
        <v>163</v>
      </c>
      <c r="I2238" s="4688"/>
      <c r="J2238" s="7498" t="str">
        <f t="shared" si="37"/>
        <v xml:space="preserve">18-4048 TC </v>
      </c>
    </row>
    <row r="2239" spans="1:10" customFormat="1" ht="30.6" customHeight="1">
      <c r="A2239" t="s">
        <v>10255</v>
      </c>
      <c r="C2239" t="s">
        <v>10256</v>
      </c>
      <c r="D2239" t="str">
        <f t="shared" si="36"/>
        <v xml:space="preserve">19-4045 TC </v>
      </c>
      <c r="E2239" t="s">
        <v>632</v>
      </c>
      <c r="F2239">
        <v>0</v>
      </c>
      <c r="G2239">
        <v>76</v>
      </c>
      <c r="H2239" s="82">
        <v>142</v>
      </c>
      <c r="I2239" s="4689"/>
      <c r="J2239" s="7499" t="str">
        <f t="shared" si="37"/>
        <v xml:space="preserve">19-4045 TC </v>
      </c>
    </row>
    <row r="2240" spans="1:10" customFormat="1" ht="30.6" customHeight="1">
      <c r="A2240" t="s">
        <v>10257</v>
      </c>
      <c r="C2240" t="s">
        <v>10258</v>
      </c>
      <c r="D2240" t="str">
        <f t="shared" si="36"/>
        <v xml:space="preserve">19-4048 TC </v>
      </c>
      <c r="E2240" t="s">
        <v>632</v>
      </c>
      <c r="F2240">
        <v>22</v>
      </c>
      <c r="G2240">
        <v>82</v>
      </c>
      <c r="H2240" s="82">
        <v>136</v>
      </c>
      <c r="I2240" s="4690"/>
      <c r="J2240" s="7500" t="str">
        <f t="shared" si="37"/>
        <v xml:space="preserve">19-4048 TC </v>
      </c>
    </row>
    <row r="2241" spans="1:10" customFormat="1" ht="30.6" customHeight="1">
      <c r="A2241" t="s">
        <v>10259</v>
      </c>
      <c r="B2241" t="s">
        <v>12671</v>
      </c>
      <c r="C2241" t="s">
        <v>10260</v>
      </c>
      <c r="D2241" t="str">
        <f t="shared" si="36"/>
        <v>17-4028 TC Riverside</v>
      </c>
      <c r="E2241" t="s">
        <v>632</v>
      </c>
      <c r="F2241">
        <v>76</v>
      </c>
      <c r="G2241">
        <v>106</v>
      </c>
      <c r="H2241" s="82">
        <v>147</v>
      </c>
      <c r="I2241" s="4691"/>
      <c r="J2241" s="7501" t="str">
        <f t="shared" si="37"/>
        <v>17-4028 TC Riverside</v>
      </c>
    </row>
    <row r="2242" spans="1:10" customFormat="1" ht="30.6" customHeight="1">
      <c r="A2242" t="s">
        <v>10261</v>
      </c>
      <c r="B2242" t="s">
        <v>12672</v>
      </c>
      <c r="C2242" t="s">
        <v>10262</v>
      </c>
      <c r="D2242" t="str">
        <f t="shared" ref="D2242:D2305" si="38">A2242 &amp; " " &amp; B2242</f>
        <v>14-4122 TC Airy Blue</v>
      </c>
      <c r="E2242" t="s">
        <v>632</v>
      </c>
      <c r="F2242">
        <v>147</v>
      </c>
      <c r="G2242">
        <v>183</v>
      </c>
      <c r="H2242" s="82">
        <v>213</v>
      </c>
      <c r="I2242" s="4692"/>
      <c r="J2242" s="7502" t="str">
        <f t="shared" si="37"/>
        <v>14-4122 TC Airy Blue</v>
      </c>
    </row>
    <row r="2243" spans="1:10" customFormat="1" ht="30.6" customHeight="1">
      <c r="A2243" t="s">
        <v>10263</v>
      </c>
      <c r="C2243" t="s">
        <v>10264</v>
      </c>
      <c r="D2243" t="str">
        <f t="shared" si="38"/>
        <v xml:space="preserve">17-4033 TC </v>
      </c>
      <c r="E2243" t="s">
        <v>632</v>
      </c>
      <c r="F2243">
        <v>85</v>
      </c>
      <c r="G2243">
        <v>128</v>
      </c>
      <c r="H2243" s="82">
        <v>173</v>
      </c>
      <c r="I2243" s="4693"/>
      <c r="J2243" s="7503" t="str">
        <f t="shared" si="37"/>
        <v xml:space="preserve">17-4033 TC </v>
      </c>
    </row>
    <row r="2244" spans="1:10" customFormat="1" ht="30.6" customHeight="1">
      <c r="A2244" t="s">
        <v>10265</v>
      </c>
      <c r="C2244" t="s">
        <v>10266</v>
      </c>
      <c r="D2244" t="str">
        <f t="shared" si="38"/>
        <v xml:space="preserve">17-4032 TC </v>
      </c>
      <c r="E2244" t="s">
        <v>632</v>
      </c>
      <c r="F2244">
        <v>93</v>
      </c>
      <c r="G2244">
        <v>137</v>
      </c>
      <c r="H2244" s="82">
        <v>180</v>
      </c>
      <c r="I2244" s="4694"/>
      <c r="J2244" s="7504" t="str">
        <f t="shared" si="37"/>
        <v xml:space="preserve">17-4032 TC </v>
      </c>
    </row>
    <row r="2245" spans="1:10" customFormat="1" ht="30.6" customHeight="1">
      <c r="A2245" t="s">
        <v>10267</v>
      </c>
      <c r="C2245" t="s">
        <v>10268</v>
      </c>
      <c r="D2245" t="str">
        <f t="shared" si="38"/>
        <v xml:space="preserve">17-4029 TC </v>
      </c>
      <c r="E2245" t="s">
        <v>632</v>
      </c>
      <c r="F2245">
        <v>91</v>
      </c>
      <c r="G2245">
        <v>120</v>
      </c>
      <c r="H2245" s="82">
        <v>154</v>
      </c>
      <c r="I2245" s="4695"/>
      <c r="J2245" s="7505" t="str">
        <f t="shared" si="37"/>
        <v xml:space="preserve">17-4029 TC </v>
      </c>
    </row>
    <row r="2246" spans="1:10" customFormat="1" ht="30.6" customHeight="1">
      <c r="A2246" t="s">
        <v>10269</v>
      </c>
      <c r="C2246" t="s">
        <v>10270</v>
      </c>
      <c r="D2246" t="str">
        <f t="shared" si="38"/>
        <v xml:space="preserve">18-3929 TC </v>
      </c>
      <c r="E2246" t="s">
        <v>632</v>
      </c>
      <c r="F2246">
        <v>78</v>
      </c>
      <c r="G2246">
        <v>101</v>
      </c>
      <c r="H2246" s="82">
        <v>130</v>
      </c>
      <c r="I2246" s="4696"/>
      <c r="J2246" s="7506" t="str">
        <f t="shared" si="37"/>
        <v xml:space="preserve">18-3929 TC </v>
      </c>
    </row>
    <row r="2247" spans="1:10" customFormat="1" ht="30.6" customHeight="1">
      <c r="A2247" t="s">
        <v>10271</v>
      </c>
      <c r="C2247" t="s">
        <v>10272</v>
      </c>
      <c r="D2247" t="str">
        <f t="shared" si="38"/>
        <v xml:space="preserve">19-4029 TC </v>
      </c>
      <c r="E2247" t="s">
        <v>632</v>
      </c>
      <c r="F2247">
        <v>34</v>
      </c>
      <c r="G2247">
        <v>58</v>
      </c>
      <c r="H2247" s="82">
        <v>94</v>
      </c>
      <c r="I2247" s="4697"/>
      <c r="J2247" s="7507" t="str">
        <f t="shared" si="37"/>
        <v xml:space="preserve">19-4029 TC </v>
      </c>
    </row>
    <row r="2248" spans="1:10" customFormat="1" ht="30.6" customHeight="1">
      <c r="A2248" t="s">
        <v>10273</v>
      </c>
      <c r="C2248" t="s">
        <v>10274</v>
      </c>
      <c r="D2248" t="str">
        <f t="shared" si="38"/>
        <v xml:space="preserve">19-4031 TC </v>
      </c>
      <c r="E2248" t="s">
        <v>632</v>
      </c>
      <c r="F2248">
        <v>54</v>
      </c>
      <c r="G2248">
        <v>68</v>
      </c>
      <c r="H2248" s="82">
        <v>90</v>
      </c>
      <c r="I2248" s="4698"/>
      <c r="J2248" s="7508" t="str">
        <f t="shared" si="37"/>
        <v xml:space="preserve">19-4031 TC </v>
      </c>
    </row>
    <row r="2249" spans="1:10" customFormat="1" ht="30.6" customHeight="1">
      <c r="A2249" t="s">
        <v>10275</v>
      </c>
      <c r="C2249" t="s">
        <v>10276</v>
      </c>
      <c r="D2249" t="str">
        <f t="shared" si="38"/>
        <v xml:space="preserve">17-4245 TC </v>
      </c>
      <c r="E2249" t="s">
        <v>632</v>
      </c>
      <c r="F2249">
        <v>0</v>
      </c>
      <c r="G2249">
        <v>124</v>
      </c>
      <c r="H2249" s="82">
        <v>184</v>
      </c>
      <c r="I2249" s="4699"/>
      <c r="J2249" s="7509" t="str">
        <f t="shared" si="37"/>
        <v xml:space="preserve">17-4245 TC </v>
      </c>
    </row>
    <row r="2250" spans="1:10" customFormat="1" ht="30.6" customHeight="1">
      <c r="A2250" t="s">
        <v>10277</v>
      </c>
      <c r="C2250" t="s">
        <v>10278</v>
      </c>
      <c r="D2250" t="str">
        <f t="shared" si="38"/>
        <v xml:space="preserve">18-4250 TC </v>
      </c>
      <c r="E2250" t="s">
        <v>632</v>
      </c>
      <c r="F2250">
        <v>0</v>
      </c>
      <c r="G2250">
        <v>108</v>
      </c>
      <c r="H2250" s="82">
        <v>169</v>
      </c>
      <c r="I2250" s="4700"/>
      <c r="J2250" s="7510" t="str">
        <f t="shared" si="37"/>
        <v xml:space="preserve">18-4250 TC </v>
      </c>
    </row>
    <row r="2251" spans="1:10" customFormat="1" ht="30.6" customHeight="1">
      <c r="A2251" t="s">
        <v>10279</v>
      </c>
      <c r="B2251" t="s">
        <v>13353</v>
      </c>
      <c r="C2251" t="s">
        <v>10280</v>
      </c>
      <c r="D2251" t="str">
        <f t="shared" si="38"/>
        <v>19-4038 TC Gibraltar Sea</v>
      </c>
      <c r="E2251" t="s">
        <v>632</v>
      </c>
      <c r="F2251">
        <v>19</v>
      </c>
      <c r="G2251">
        <v>57</v>
      </c>
      <c r="H2251" s="82">
        <v>81</v>
      </c>
      <c r="I2251" s="4701"/>
      <c r="J2251" s="7511" t="str">
        <f t="shared" si="37"/>
        <v>19-4038 TC Gibraltar Sea</v>
      </c>
    </row>
    <row r="2252" spans="1:10" customFormat="1" ht="30.6" customHeight="1">
      <c r="A2252" t="s">
        <v>10281</v>
      </c>
      <c r="C2252" t="s">
        <v>10282</v>
      </c>
      <c r="D2252" t="str">
        <f t="shared" si="38"/>
        <v xml:space="preserve">19-4120 TC </v>
      </c>
      <c r="E2252" t="s">
        <v>632</v>
      </c>
      <c r="F2252">
        <v>16</v>
      </c>
      <c r="G2252">
        <v>59</v>
      </c>
      <c r="H2252" s="82">
        <v>88</v>
      </c>
      <c r="I2252" s="4702"/>
      <c r="J2252" s="7512" t="str">
        <f t="shared" si="37"/>
        <v xml:space="preserve">19-4120 TC </v>
      </c>
    </row>
    <row r="2253" spans="1:10" customFormat="1" ht="30.6" customHeight="1">
      <c r="A2253" t="s">
        <v>10283</v>
      </c>
      <c r="C2253" t="s">
        <v>10284</v>
      </c>
      <c r="D2253" t="str">
        <f t="shared" si="38"/>
        <v xml:space="preserve">19-4034 TC </v>
      </c>
      <c r="E2253" t="s">
        <v>632</v>
      </c>
      <c r="F2253">
        <v>15</v>
      </c>
      <c r="G2253">
        <v>59</v>
      </c>
      <c r="H2253" s="82">
        <v>83</v>
      </c>
      <c r="I2253" s="4703"/>
      <c r="J2253" s="7513" t="str">
        <f t="shared" ref="J2253:J2311" si="39">D2253</f>
        <v xml:space="preserve">19-4034 TC </v>
      </c>
    </row>
    <row r="2254" spans="1:10" customFormat="1" ht="30.6" customHeight="1">
      <c r="A2254" t="s">
        <v>10285</v>
      </c>
      <c r="C2254" t="s">
        <v>10286</v>
      </c>
      <c r="D2254" t="str">
        <f t="shared" si="38"/>
        <v xml:space="preserve">19-4122 TC </v>
      </c>
      <c r="E2254" t="s">
        <v>632</v>
      </c>
      <c r="F2254">
        <v>42</v>
      </c>
      <c r="G2254">
        <v>59</v>
      </c>
      <c r="H2254" s="82">
        <v>78</v>
      </c>
      <c r="I2254" s="4704"/>
      <c r="J2254" s="7514" t="str">
        <f t="shared" si="39"/>
        <v xml:space="preserve">19-4122 TC </v>
      </c>
    </row>
    <row r="2255" spans="1:10" customFormat="1" ht="30.6" customHeight="1">
      <c r="A2255" t="s">
        <v>10287</v>
      </c>
      <c r="C2255" t="s">
        <v>10288</v>
      </c>
      <c r="D2255" t="str">
        <f t="shared" si="38"/>
        <v xml:space="preserve">19-4126 TC </v>
      </c>
      <c r="E2255" t="s">
        <v>632</v>
      </c>
      <c r="F2255">
        <v>41</v>
      </c>
      <c r="G2255">
        <v>73</v>
      </c>
      <c r="H2255" s="82">
        <v>92</v>
      </c>
      <c r="I2255" s="4705"/>
      <c r="J2255" s="7515" t="str">
        <f t="shared" si="39"/>
        <v xml:space="preserve">19-4126 TC </v>
      </c>
    </row>
    <row r="2256" spans="1:10" customFormat="1" ht="30.6" customHeight="1">
      <c r="A2256" t="s">
        <v>10289</v>
      </c>
      <c r="C2256" t="s">
        <v>10290</v>
      </c>
      <c r="D2256" t="str">
        <f t="shared" si="38"/>
        <v xml:space="preserve">14-4320 TC </v>
      </c>
      <c r="E2256" t="s">
        <v>632</v>
      </c>
      <c r="F2256">
        <v>122</v>
      </c>
      <c r="G2256">
        <v>182</v>
      </c>
      <c r="H2256" s="82">
        <v>217</v>
      </c>
      <c r="I2256" s="4706"/>
      <c r="J2256" s="7516" t="str">
        <f t="shared" si="39"/>
        <v xml:space="preserve">14-4320 TC </v>
      </c>
    </row>
    <row r="2257" spans="1:10" customFormat="1" ht="30.6" customHeight="1">
      <c r="A2257" t="s">
        <v>10291</v>
      </c>
      <c r="C2257" t="s">
        <v>10292</v>
      </c>
      <c r="D2257" t="str">
        <f t="shared" si="38"/>
        <v xml:space="preserve">15-4428 TC </v>
      </c>
      <c r="E2257" t="s">
        <v>632</v>
      </c>
      <c r="F2257">
        <v>94</v>
      </c>
      <c r="G2257">
        <v>176</v>
      </c>
      <c r="H2257" s="82">
        <v>207</v>
      </c>
      <c r="I2257" s="4707"/>
      <c r="J2257" s="7517" t="str">
        <f t="shared" si="39"/>
        <v xml:space="preserve">15-4428 TC </v>
      </c>
    </row>
    <row r="2258" spans="1:10" customFormat="1" ht="30.6" customHeight="1">
      <c r="A2258" t="s">
        <v>10293</v>
      </c>
      <c r="C2258" t="s">
        <v>10294</v>
      </c>
      <c r="D2258" t="str">
        <f t="shared" si="38"/>
        <v xml:space="preserve">18-4538 TC </v>
      </c>
      <c r="E2258" t="s">
        <v>632</v>
      </c>
      <c r="F2258">
        <v>0</v>
      </c>
      <c r="G2258">
        <v>121</v>
      </c>
      <c r="H2258" s="82">
        <v>168</v>
      </c>
      <c r="I2258" s="4708"/>
      <c r="J2258" s="7518" t="str">
        <f t="shared" si="39"/>
        <v xml:space="preserve">18-4538 TC </v>
      </c>
    </row>
    <row r="2259" spans="1:10" customFormat="1" ht="30.6" customHeight="1">
      <c r="A2259" t="s">
        <v>10295</v>
      </c>
      <c r="C2259" t="s">
        <v>10296</v>
      </c>
      <c r="D2259" t="str">
        <f t="shared" si="38"/>
        <v xml:space="preserve">17-4429 TC </v>
      </c>
      <c r="E2259" t="s">
        <v>632</v>
      </c>
      <c r="F2259">
        <v>50</v>
      </c>
      <c r="G2259">
        <v>132</v>
      </c>
      <c r="H2259" s="82">
        <v>161</v>
      </c>
      <c r="I2259" s="4709"/>
      <c r="J2259" s="7519" t="str">
        <f t="shared" si="39"/>
        <v xml:space="preserve">17-4429 TC </v>
      </c>
    </row>
    <row r="2260" spans="1:10" customFormat="1" ht="30.6" customHeight="1">
      <c r="A2260" t="s">
        <v>10297</v>
      </c>
      <c r="C2260" t="s">
        <v>10298</v>
      </c>
      <c r="D2260" t="str">
        <f t="shared" si="38"/>
        <v xml:space="preserve">18-4430 TC </v>
      </c>
      <c r="E2260" t="s">
        <v>632</v>
      </c>
      <c r="F2260">
        <v>0</v>
      </c>
      <c r="G2260">
        <v>114</v>
      </c>
      <c r="H2260" s="82">
        <v>145</v>
      </c>
      <c r="I2260" s="4710"/>
      <c r="J2260" s="7520" t="str">
        <f t="shared" si="39"/>
        <v xml:space="preserve">18-4430 TC </v>
      </c>
    </row>
    <row r="2261" spans="1:10" customFormat="1" ht="30.6" customHeight="1">
      <c r="A2261" t="s">
        <v>10299</v>
      </c>
      <c r="C2261" t="s">
        <v>10300</v>
      </c>
      <c r="D2261" t="str">
        <f t="shared" si="38"/>
        <v xml:space="preserve">17-4530 TC </v>
      </c>
      <c r="E2261" t="s">
        <v>632</v>
      </c>
      <c r="F2261">
        <v>0</v>
      </c>
      <c r="G2261">
        <v>132</v>
      </c>
      <c r="H2261" s="82">
        <v>161</v>
      </c>
      <c r="I2261" s="4711"/>
      <c r="J2261" s="7521" t="str">
        <f t="shared" si="39"/>
        <v xml:space="preserve">17-4530 TC </v>
      </c>
    </row>
    <row r="2262" spans="1:10" customFormat="1" ht="30.6" customHeight="1">
      <c r="A2262" t="s">
        <v>10301</v>
      </c>
      <c r="C2262" t="s">
        <v>10302</v>
      </c>
      <c r="D2262" t="str">
        <f t="shared" si="38"/>
        <v xml:space="preserve">19-4536 TC </v>
      </c>
      <c r="E2262" t="s">
        <v>632</v>
      </c>
      <c r="F2262">
        <v>0</v>
      </c>
      <c r="G2262">
        <v>99</v>
      </c>
      <c r="H2262" s="82">
        <v>124</v>
      </c>
      <c r="I2262" s="4712"/>
      <c r="J2262" s="7522" t="str">
        <f t="shared" si="39"/>
        <v xml:space="preserve">19-4536 TC </v>
      </c>
    </row>
    <row r="2263" spans="1:10" customFormat="1" ht="30.6" customHeight="1">
      <c r="A2263" t="s">
        <v>10303</v>
      </c>
      <c r="C2263" t="s">
        <v>10304</v>
      </c>
      <c r="D2263" t="str">
        <f t="shared" si="38"/>
        <v xml:space="preserve">14-4315 TC </v>
      </c>
      <c r="E2263" t="s">
        <v>632</v>
      </c>
      <c r="F2263">
        <v>152</v>
      </c>
      <c r="G2263">
        <v>191</v>
      </c>
      <c r="H2263" s="82">
        <v>203</v>
      </c>
      <c r="I2263" s="4713"/>
      <c r="J2263" s="7523" t="str">
        <f t="shared" si="39"/>
        <v xml:space="preserve">14-4315 TC </v>
      </c>
    </row>
    <row r="2264" spans="1:10" customFormat="1" ht="30.6" customHeight="1">
      <c r="A2264" t="s">
        <v>10305</v>
      </c>
      <c r="C2264" t="s">
        <v>10306</v>
      </c>
      <c r="D2264" t="str">
        <f t="shared" si="38"/>
        <v xml:space="preserve">13-4720 TC </v>
      </c>
      <c r="E2264" t="s">
        <v>632</v>
      </c>
      <c r="F2264">
        <v>145</v>
      </c>
      <c r="G2264">
        <v>221</v>
      </c>
      <c r="H2264" s="82">
        <v>232</v>
      </c>
      <c r="I2264" s="4714"/>
      <c r="J2264" s="7524" t="str">
        <f t="shared" si="39"/>
        <v xml:space="preserve">13-4720 TC </v>
      </c>
    </row>
    <row r="2265" spans="1:10" customFormat="1" ht="30.6" customHeight="1">
      <c r="A2265" t="s">
        <v>10307</v>
      </c>
      <c r="C2265" t="s">
        <v>10308</v>
      </c>
      <c r="D2265" t="str">
        <f t="shared" si="38"/>
        <v xml:space="preserve">13-5410 TC </v>
      </c>
      <c r="E2265" t="s">
        <v>632</v>
      </c>
      <c r="F2265">
        <v>172</v>
      </c>
      <c r="G2265">
        <v>211</v>
      </c>
      <c r="H2265" s="82">
        <v>220</v>
      </c>
      <c r="I2265" s="4715"/>
      <c r="J2265" s="7525" t="str">
        <f t="shared" si="39"/>
        <v xml:space="preserve">13-5410 TC </v>
      </c>
    </row>
    <row r="2266" spans="1:10" customFormat="1" ht="30.6" customHeight="1">
      <c r="A2266" t="s">
        <v>10309</v>
      </c>
      <c r="C2266" t="s">
        <v>10310</v>
      </c>
      <c r="D2266" t="str">
        <f t="shared" si="38"/>
        <v xml:space="preserve">14-4615 TC </v>
      </c>
      <c r="E2266" t="s">
        <v>632</v>
      </c>
      <c r="F2266">
        <v>132</v>
      </c>
      <c r="G2266">
        <v>195</v>
      </c>
      <c r="H2266" s="82">
        <v>206</v>
      </c>
      <c r="I2266" s="4716"/>
      <c r="J2266" s="7526" t="str">
        <f t="shared" si="39"/>
        <v xml:space="preserve">14-4615 TC </v>
      </c>
    </row>
    <row r="2267" spans="1:10" customFormat="1" ht="30.6" customHeight="1">
      <c r="A2267" t="s">
        <v>10311</v>
      </c>
      <c r="C2267" t="s">
        <v>10312</v>
      </c>
      <c r="D2267" t="str">
        <f t="shared" si="38"/>
        <v xml:space="preserve">14-4710 TC </v>
      </c>
      <c r="E2267" t="s">
        <v>632</v>
      </c>
      <c r="F2267">
        <v>131</v>
      </c>
      <c r="G2267">
        <v>194</v>
      </c>
      <c r="H2267" s="82">
        <v>199</v>
      </c>
      <c r="I2267" s="4717"/>
      <c r="J2267" s="7527" t="str">
        <f t="shared" si="39"/>
        <v xml:space="preserve">14-4710 TC </v>
      </c>
    </row>
    <row r="2268" spans="1:10" customFormat="1" ht="30.6" customHeight="1">
      <c r="A2268" t="s">
        <v>10313</v>
      </c>
      <c r="C2268" t="s">
        <v>10314</v>
      </c>
      <c r="D2268" t="str">
        <f t="shared" si="38"/>
        <v xml:space="preserve">18-4630 TC </v>
      </c>
      <c r="E2268" t="s">
        <v>632</v>
      </c>
      <c r="F2268">
        <v>0</v>
      </c>
      <c r="G2268">
        <v>108</v>
      </c>
      <c r="H2268" s="82">
        <v>127</v>
      </c>
      <c r="I2268" s="4718"/>
      <c r="J2268" s="7528" t="str">
        <f t="shared" si="39"/>
        <v xml:space="preserve">18-4630 TC </v>
      </c>
    </row>
    <row r="2269" spans="1:10" customFormat="1" ht="30.6" customHeight="1">
      <c r="A2269" t="s">
        <v>10315</v>
      </c>
      <c r="C2269" t="s">
        <v>10316</v>
      </c>
      <c r="D2269" t="str">
        <f t="shared" si="38"/>
        <v xml:space="preserve">19-4540 TC </v>
      </c>
      <c r="E2269" t="s">
        <v>632</v>
      </c>
      <c r="F2269">
        <v>0</v>
      </c>
      <c r="G2269">
        <v>83</v>
      </c>
      <c r="H2269" s="82">
        <v>102</v>
      </c>
      <c r="I2269" s="4719"/>
      <c r="J2269" s="7529" t="str">
        <f t="shared" si="39"/>
        <v xml:space="preserve">19-4540 TC </v>
      </c>
    </row>
    <row r="2270" spans="1:10" customFormat="1" ht="30.6" customHeight="1">
      <c r="A2270" t="s">
        <v>10317</v>
      </c>
      <c r="C2270" t="s">
        <v>10318</v>
      </c>
      <c r="D2270" t="str">
        <f t="shared" si="38"/>
        <v xml:space="preserve">14-4620 TC </v>
      </c>
      <c r="E2270" t="s">
        <v>632</v>
      </c>
      <c r="F2270">
        <v>150</v>
      </c>
      <c r="G2270">
        <v>223</v>
      </c>
      <c r="H2270" s="82">
        <v>228</v>
      </c>
      <c r="I2270" s="4720"/>
      <c r="J2270" s="7530" t="str">
        <f t="shared" si="39"/>
        <v xml:space="preserve">14-4620 TC </v>
      </c>
    </row>
    <row r="2271" spans="1:10" customFormat="1" ht="30.6" customHeight="1">
      <c r="A2271" t="s">
        <v>10319</v>
      </c>
      <c r="B2271" t="s">
        <v>10466</v>
      </c>
      <c r="C2271" t="s">
        <v>10320</v>
      </c>
      <c r="D2271" t="str">
        <f t="shared" si="38"/>
        <v>13-4810 TC Limpet Shell</v>
      </c>
      <c r="E2271" t="s">
        <v>632</v>
      </c>
      <c r="F2271">
        <v>152</v>
      </c>
      <c r="G2271">
        <v>221</v>
      </c>
      <c r="H2271" s="82">
        <v>223</v>
      </c>
      <c r="I2271" s="4721"/>
      <c r="J2271" s="7531" t="str">
        <f t="shared" si="39"/>
        <v>13-4810 TC Limpet Shell</v>
      </c>
    </row>
    <row r="2272" spans="1:10" customFormat="1" ht="30.6" customHeight="1">
      <c r="A2272" t="s">
        <v>10321</v>
      </c>
      <c r="C2272" t="s">
        <v>10322</v>
      </c>
      <c r="D2272" t="str">
        <f t="shared" si="38"/>
        <v xml:space="preserve">18-5025 TC </v>
      </c>
      <c r="E2272" t="s">
        <v>632</v>
      </c>
      <c r="F2272">
        <v>0</v>
      </c>
      <c r="G2272">
        <v>104</v>
      </c>
      <c r="H2272" s="82">
        <v>102</v>
      </c>
      <c r="I2272" s="4722"/>
      <c r="J2272" s="7532" t="str">
        <f t="shared" si="39"/>
        <v xml:space="preserve">18-5025 TC </v>
      </c>
    </row>
    <row r="2273" spans="1:10" customFormat="1" ht="30.6" customHeight="1">
      <c r="A2273" t="s">
        <v>10323</v>
      </c>
      <c r="C2273" t="s">
        <v>10324</v>
      </c>
      <c r="D2273" t="str">
        <f t="shared" si="38"/>
        <v xml:space="preserve">19-5030 TC </v>
      </c>
      <c r="E2273" t="s">
        <v>632</v>
      </c>
      <c r="F2273">
        <v>38</v>
      </c>
      <c r="G2273">
        <v>68</v>
      </c>
      <c r="H2273" s="82">
        <v>69</v>
      </c>
      <c r="I2273" s="4723"/>
      <c r="J2273" s="7533" t="str">
        <f t="shared" si="39"/>
        <v xml:space="preserve">19-5030 TC </v>
      </c>
    </row>
    <row r="2274" spans="1:10" customFormat="1" ht="30.6" customHeight="1">
      <c r="A2274" t="s">
        <v>10325</v>
      </c>
      <c r="C2274" t="s">
        <v>10326</v>
      </c>
      <c r="D2274" t="str">
        <f t="shared" si="38"/>
        <v xml:space="preserve">19-5230 TC </v>
      </c>
      <c r="E2274" t="s">
        <v>632</v>
      </c>
      <c r="F2274">
        <v>25</v>
      </c>
      <c r="G2274">
        <v>75</v>
      </c>
      <c r="H2274" s="82">
        <v>70</v>
      </c>
      <c r="I2274" s="4724"/>
      <c r="J2274" s="7534" t="str">
        <f t="shared" si="39"/>
        <v xml:space="preserve">19-5230 TC </v>
      </c>
    </row>
    <row r="2275" spans="1:10" customFormat="1" ht="30.6" customHeight="1">
      <c r="A2275" t="s">
        <v>10327</v>
      </c>
      <c r="C2275" t="s">
        <v>10328</v>
      </c>
      <c r="D2275" t="str">
        <f t="shared" si="38"/>
        <v xml:space="preserve">19-5232 TC </v>
      </c>
      <c r="E2275" t="s">
        <v>632</v>
      </c>
      <c r="F2275">
        <v>22</v>
      </c>
      <c r="G2275">
        <v>70</v>
      </c>
      <c r="H2275" s="82">
        <v>63</v>
      </c>
      <c r="I2275" s="4725"/>
      <c r="J2275" s="7535" t="str">
        <f t="shared" si="39"/>
        <v xml:space="preserve">19-5232 TC </v>
      </c>
    </row>
    <row r="2276" spans="1:10" customFormat="1" ht="30.6" customHeight="1">
      <c r="A2276" t="s">
        <v>10329</v>
      </c>
      <c r="C2276" t="s">
        <v>10330</v>
      </c>
      <c r="D2276" t="str">
        <f t="shared" si="38"/>
        <v xml:space="preserve">18-5845 TC </v>
      </c>
      <c r="E2276" t="s">
        <v>632</v>
      </c>
      <c r="F2276">
        <v>0</v>
      </c>
      <c r="G2276">
        <v>110</v>
      </c>
      <c r="H2276" s="82">
        <v>82</v>
      </c>
      <c r="I2276" s="4726"/>
      <c r="J2276" s="7536" t="str">
        <f t="shared" si="39"/>
        <v xml:space="preserve">18-5845 TC </v>
      </c>
    </row>
    <row r="2277" spans="1:10" customFormat="1" ht="30.6" customHeight="1">
      <c r="A2277" t="s">
        <v>10331</v>
      </c>
      <c r="C2277" t="s">
        <v>10332</v>
      </c>
      <c r="D2277" t="str">
        <f t="shared" si="38"/>
        <v xml:space="preserve">18-0330 TC </v>
      </c>
      <c r="E2277" t="s">
        <v>632</v>
      </c>
      <c r="F2277">
        <v>79</v>
      </c>
      <c r="G2277">
        <v>99</v>
      </c>
      <c r="H2277" s="82">
        <v>45</v>
      </c>
      <c r="I2277" s="4727"/>
      <c r="J2277" s="7537" t="str">
        <f t="shared" si="39"/>
        <v xml:space="preserve">18-0330 TC </v>
      </c>
    </row>
    <row r="2278" spans="1:10" customFormat="1" ht="30.6" customHeight="1">
      <c r="A2278" t="s">
        <v>10333</v>
      </c>
      <c r="C2278" t="s">
        <v>10334</v>
      </c>
      <c r="D2278" t="str">
        <f t="shared" si="38"/>
        <v xml:space="preserve">18-0107 TC </v>
      </c>
      <c r="E2278" t="s">
        <v>632</v>
      </c>
      <c r="F2278">
        <v>90</v>
      </c>
      <c r="G2278">
        <v>114</v>
      </c>
      <c r="H2278" s="82">
        <v>71</v>
      </c>
      <c r="I2278" s="4728"/>
      <c r="J2278" s="7538" t="str">
        <f t="shared" si="39"/>
        <v xml:space="preserve">18-0107 TC </v>
      </c>
    </row>
    <row r="2279" spans="1:10" customFormat="1" ht="30.6" customHeight="1">
      <c r="A2279" t="s">
        <v>10335</v>
      </c>
      <c r="C2279" t="s">
        <v>10336</v>
      </c>
      <c r="D2279" t="str">
        <f t="shared" si="38"/>
        <v xml:space="preserve">18-0220 TC </v>
      </c>
      <c r="E2279" t="s">
        <v>632</v>
      </c>
      <c r="F2279">
        <v>102</v>
      </c>
      <c r="G2279">
        <v>103</v>
      </c>
      <c r="H2279" s="82">
        <v>64</v>
      </c>
      <c r="I2279" s="4729"/>
      <c r="J2279" s="7539" t="str">
        <f t="shared" si="39"/>
        <v xml:space="preserve">18-0220 TC </v>
      </c>
    </row>
    <row r="2280" spans="1:10" customFormat="1" ht="30.6" customHeight="1">
      <c r="A2280" t="s">
        <v>10337</v>
      </c>
      <c r="C2280" t="s">
        <v>10338</v>
      </c>
      <c r="D2280" t="str">
        <f t="shared" si="38"/>
        <v xml:space="preserve">17-0530 TC </v>
      </c>
      <c r="E2280" t="s">
        <v>632</v>
      </c>
      <c r="F2280">
        <v>121</v>
      </c>
      <c r="G2280">
        <v>123</v>
      </c>
      <c r="H2280" s="82">
        <v>59</v>
      </c>
      <c r="I2280" s="4730"/>
      <c r="J2280" s="7540" t="str">
        <f t="shared" si="39"/>
        <v xml:space="preserve">17-0530 TC </v>
      </c>
    </row>
    <row r="2281" spans="1:10" customFormat="1" ht="30.6" customHeight="1">
      <c r="A2281" t="s">
        <v>10339</v>
      </c>
      <c r="C2281" t="s">
        <v>10340</v>
      </c>
      <c r="D2281" t="str">
        <f t="shared" si="38"/>
        <v xml:space="preserve">16-0545 TC </v>
      </c>
      <c r="E2281" t="s">
        <v>632</v>
      </c>
      <c r="F2281">
        <v>156</v>
      </c>
      <c r="G2281">
        <v>154</v>
      </c>
      <c r="H2281" s="82">
        <v>64</v>
      </c>
      <c r="I2281" s="4731"/>
      <c r="J2281" s="7541" t="str">
        <f t="shared" si="39"/>
        <v xml:space="preserve">16-0545 TC </v>
      </c>
    </row>
    <row r="2282" spans="1:10" customFormat="1" ht="30.6" customHeight="1">
      <c r="A2282" t="s">
        <v>10341</v>
      </c>
      <c r="C2282" t="s">
        <v>10342</v>
      </c>
      <c r="D2282" t="str">
        <f t="shared" si="38"/>
        <v xml:space="preserve">16-0543 TC </v>
      </c>
      <c r="E2282" t="s">
        <v>632</v>
      </c>
      <c r="F2282">
        <v>154</v>
      </c>
      <c r="G2282">
        <v>151</v>
      </c>
      <c r="H2282" s="82">
        <v>57</v>
      </c>
      <c r="I2282" s="4732"/>
      <c r="J2282" s="7542" t="str">
        <f t="shared" si="39"/>
        <v xml:space="preserve">16-0543 TC </v>
      </c>
    </row>
    <row r="2283" spans="1:10" customFormat="1" ht="30.6" customHeight="1">
      <c r="A2283" t="s">
        <v>10343</v>
      </c>
      <c r="C2283" t="s">
        <v>10344</v>
      </c>
      <c r="D2283" t="str">
        <f t="shared" si="38"/>
        <v xml:space="preserve">16-0550 TC </v>
      </c>
      <c r="E2283" t="s">
        <v>632</v>
      </c>
      <c r="F2283">
        <v>172</v>
      </c>
      <c r="G2283">
        <v>165</v>
      </c>
      <c r="H2283" s="82">
        <v>78</v>
      </c>
      <c r="I2283" s="4733"/>
      <c r="J2283" s="7543" t="str">
        <f t="shared" si="39"/>
        <v xml:space="preserve">16-0550 TC </v>
      </c>
    </row>
    <row r="2284" spans="1:10" customFormat="1" ht="30.6" customHeight="1">
      <c r="A2284" t="s">
        <v>10345</v>
      </c>
      <c r="C2284" t="s">
        <v>10346</v>
      </c>
      <c r="D2284" t="str">
        <f t="shared" si="38"/>
        <v xml:space="preserve">14-0340 TC </v>
      </c>
      <c r="E2284" t="s">
        <v>632</v>
      </c>
      <c r="F2284">
        <v>187</v>
      </c>
      <c r="G2284">
        <v>223</v>
      </c>
      <c r="H2284" s="82">
        <v>50</v>
      </c>
      <c r="I2284" s="4734"/>
      <c r="J2284" s="7544" t="str">
        <f t="shared" si="39"/>
        <v xml:space="preserve">14-0340 TC </v>
      </c>
    </row>
    <row r="2285" spans="1:10" customFormat="1" ht="30.6" customHeight="1">
      <c r="A2285" t="s">
        <v>10347</v>
      </c>
      <c r="C2285" t="s">
        <v>10348</v>
      </c>
      <c r="D2285" t="str">
        <f t="shared" si="38"/>
        <v xml:space="preserve">13-0443 TC </v>
      </c>
      <c r="E2285" t="s">
        <v>632</v>
      </c>
      <c r="F2285">
        <v>193</v>
      </c>
      <c r="G2285">
        <v>219</v>
      </c>
      <c r="H2285" s="82">
        <v>60</v>
      </c>
      <c r="I2285" s="4735"/>
      <c r="J2285" s="7545" t="str">
        <f t="shared" si="39"/>
        <v xml:space="preserve">13-0443 TC </v>
      </c>
    </row>
    <row r="2286" spans="1:10" customFormat="1" ht="30.6" customHeight="1">
      <c r="A2286" t="s">
        <v>10349</v>
      </c>
      <c r="C2286" t="s">
        <v>10350</v>
      </c>
      <c r="D2286" t="str">
        <f t="shared" si="38"/>
        <v xml:space="preserve">13-0651 TC </v>
      </c>
      <c r="E2286" t="s">
        <v>632</v>
      </c>
      <c r="F2286">
        <v>205</v>
      </c>
      <c r="G2286">
        <v>220</v>
      </c>
      <c r="H2286" s="82">
        <v>32</v>
      </c>
      <c r="I2286" s="4736"/>
      <c r="J2286" s="7546" t="str">
        <f t="shared" si="39"/>
        <v xml:space="preserve">13-0651 TC </v>
      </c>
    </row>
    <row r="2287" spans="1:10" customFormat="1" ht="30.6" customHeight="1">
      <c r="A2287" t="s">
        <v>10351</v>
      </c>
      <c r="C2287" t="s">
        <v>10352</v>
      </c>
      <c r="D2287" t="str">
        <f t="shared" si="38"/>
        <v xml:space="preserve">17-1314 TC </v>
      </c>
      <c r="E2287" t="s">
        <v>632</v>
      </c>
      <c r="F2287">
        <v>138</v>
      </c>
      <c r="G2287">
        <v>118</v>
      </c>
      <c r="H2287" s="82">
        <v>97</v>
      </c>
      <c r="I2287" s="4737"/>
      <c r="J2287" s="7547" t="str">
        <f t="shared" si="39"/>
        <v xml:space="preserve">17-1314 TC </v>
      </c>
    </row>
    <row r="2288" spans="1:10" customFormat="1" ht="30.6" customHeight="1">
      <c r="A2288" t="s">
        <v>10353</v>
      </c>
      <c r="C2288" t="s">
        <v>10354</v>
      </c>
      <c r="D2288" t="str">
        <f t="shared" si="38"/>
        <v xml:space="preserve">17-1115 TC </v>
      </c>
      <c r="E2288" t="s">
        <v>632</v>
      </c>
      <c r="F2288">
        <v>141</v>
      </c>
      <c r="G2288">
        <v>121</v>
      </c>
      <c r="H2288" s="82">
        <v>97</v>
      </c>
      <c r="I2288" s="4738"/>
      <c r="J2288" s="7548" t="str">
        <f t="shared" si="39"/>
        <v xml:space="preserve">17-1115 TC </v>
      </c>
    </row>
    <row r="2289" spans="1:10" customFormat="1" ht="30.6" customHeight="1">
      <c r="A2289" t="s">
        <v>10355</v>
      </c>
      <c r="C2289" t="s">
        <v>10356</v>
      </c>
      <c r="D2289" t="str">
        <f t="shared" si="38"/>
        <v xml:space="preserve">17-0630 TC </v>
      </c>
      <c r="E2289" t="s">
        <v>632</v>
      </c>
      <c r="F2289">
        <v>153</v>
      </c>
      <c r="G2289">
        <v>141</v>
      </c>
      <c r="H2289" s="82">
        <v>118</v>
      </c>
      <c r="I2289" s="4739"/>
      <c r="J2289" s="7549" t="str">
        <f t="shared" si="39"/>
        <v xml:space="preserve">17-0630 TC </v>
      </c>
    </row>
    <row r="2290" spans="1:10" customFormat="1" ht="30.6" customHeight="1">
      <c r="A2290" t="s">
        <v>10357</v>
      </c>
      <c r="C2290" t="s">
        <v>10358</v>
      </c>
      <c r="D2290" t="str">
        <f t="shared" si="38"/>
        <v xml:space="preserve">17-1108 TC </v>
      </c>
      <c r="E2290" t="s">
        <v>632</v>
      </c>
      <c r="F2290">
        <v>149</v>
      </c>
      <c r="G2290">
        <v>138</v>
      </c>
      <c r="H2290" s="82">
        <v>122</v>
      </c>
      <c r="I2290" s="4740"/>
      <c r="J2290" s="7550" t="str">
        <f t="shared" si="39"/>
        <v xml:space="preserve">17-1108 TC </v>
      </c>
    </row>
    <row r="2291" spans="1:10" customFormat="1" ht="30.6" customHeight="1">
      <c r="A2291" t="s">
        <v>10359</v>
      </c>
      <c r="C2291" t="s">
        <v>10360</v>
      </c>
      <c r="D2291" t="str">
        <f t="shared" si="38"/>
        <v xml:space="preserve">16-1103 TC </v>
      </c>
      <c r="E2291" t="s">
        <v>632</v>
      </c>
      <c r="F2291">
        <v>174</v>
      </c>
      <c r="G2291">
        <v>163</v>
      </c>
      <c r="H2291" s="82">
        <v>150</v>
      </c>
      <c r="I2291" s="4741"/>
      <c r="J2291" s="7551" t="str">
        <f t="shared" si="39"/>
        <v xml:space="preserve">16-1103 TC </v>
      </c>
    </row>
    <row r="2292" spans="1:10" customFormat="1" ht="30.6" customHeight="1">
      <c r="A2292" t="s">
        <v>10361</v>
      </c>
      <c r="C2292" t="s">
        <v>10362</v>
      </c>
      <c r="D2292" t="str">
        <f t="shared" si="38"/>
        <v xml:space="preserve">17-1105 TC </v>
      </c>
      <c r="E2292" t="s">
        <v>632</v>
      </c>
      <c r="F2292">
        <v>146</v>
      </c>
      <c r="G2292">
        <v>134</v>
      </c>
      <c r="H2292" s="82">
        <v>121</v>
      </c>
      <c r="I2292" s="4742"/>
      <c r="J2292" s="7552" t="str">
        <f t="shared" si="39"/>
        <v xml:space="preserve">17-1105 TC </v>
      </c>
    </row>
    <row r="2293" spans="1:10" customFormat="1" ht="30.6" customHeight="1">
      <c r="A2293" t="s">
        <v>10363</v>
      </c>
      <c r="C2293" t="s">
        <v>10364</v>
      </c>
      <c r="D2293" t="str">
        <f t="shared" si="38"/>
        <v xml:space="preserve">19-0823 TC </v>
      </c>
      <c r="E2293" t="s">
        <v>632</v>
      </c>
      <c r="F2293">
        <v>93</v>
      </c>
      <c r="G2293">
        <v>83</v>
      </c>
      <c r="H2293" s="82">
        <v>72</v>
      </c>
      <c r="I2293" s="4743"/>
      <c r="J2293" s="7553" t="str">
        <f t="shared" si="39"/>
        <v xml:space="preserve">19-0823 TC </v>
      </c>
    </row>
    <row r="2294" spans="1:10" customFormat="1" ht="30.6" customHeight="1">
      <c r="A2294" t="s">
        <v>10365</v>
      </c>
      <c r="C2294" t="s">
        <v>10366</v>
      </c>
      <c r="D2294" t="str">
        <f t="shared" si="38"/>
        <v xml:space="preserve">19-0403 TC </v>
      </c>
      <c r="E2294" t="s">
        <v>632</v>
      </c>
      <c r="F2294">
        <v>94</v>
      </c>
      <c r="G2294">
        <v>87</v>
      </c>
      <c r="H2294" s="82">
        <v>74</v>
      </c>
      <c r="I2294" s="4744"/>
      <c r="J2294" s="7554" t="str">
        <f t="shared" si="39"/>
        <v xml:space="preserve">19-0403 TC </v>
      </c>
    </row>
    <row r="2295" spans="1:10" customFormat="1" ht="30.6" customHeight="1">
      <c r="A2295" t="s">
        <v>10367</v>
      </c>
      <c r="C2295" t="s">
        <v>10368</v>
      </c>
      <c r="D2295" t="str">
        <f t="shared" si="38"/>
        <v xml:space="preserve">18-0625 TC </v>
      </c>
      <c r="E2295" t="s">
        <v>632</v>
      </c>
      <c r="F2295">
        <v>114</v>
      </c>
      <c r="G2295">
        <v>106</v>
      </c>
      <c r="H2295" s="82">
        <v>78</v>
      </c>
      <c r="I2295" s="4745"/>
      <c r="J2295" s="7555" t="str">
        <f t="shared" si="39"/>
        <v xml:space="preserve">18-0625 TC </v>
      </c>
    </row>
    <row r="2296" spans="1:10" customFormat="1" ht="30.6" customHeight="1">
      <c r="A2296" t="s">
        <v>10369</v>
      </c>
      <c r="C2296" t="s">
        <v>10370</v>
      </c>
      <c r="D2296" t="str">
        <f t="shared" si="38"/>
        <v xml:space="preserve">19-0510 TC </v>
      </c>
      <c r="E2296" t="s">
        <v>632</v>
      </c>
      <c r="F2296">
        <v>95</v>
      </c>
      <c r="G2296">
        <v>92</v>
      </c>
      <c r="H2296" s="82">
        <v>76</v>
      </c>
      <c r="I2296" s="4746"/>
      <c r="J2296" s="7556" t="str">
        <f t="shared" si="39"/>
        <v xml:space="preserve">19-0510 TC </v>
      </c>
    </row>
    <row r="2297" spans="1:10" customFormat="1" ht="30.6" customHeight="1">
      <c r="A2297" t="s">
        <v>10371</v>
      </c>
      <c r="C2297" t="s">
        <v>10372</v>
      </c>
      <c r="D2297" t="str">
        <f t="shared" si="38"/>
        <v xml:space="preserve">19-0413 TC </v>
      </c>
      <c r="E2297" t="s">
        <v>632</v>
      </c>
      <c r="F2297">
        <v>70</v>
      </c>
      <c r="G2297">
        <v>72</v>
      </c>
      <c r="H2297" s="82">
        <v>61</v>
      </c>
      <c r="I2297" s="4747"/>
      <c r="J2297" s="7557" t="str">
        <f t="shared" si="39"/>
        <v xml:space="preserve">19-0413 TC </v>
      </c>
    </row>
    <row r="2298" spans="1:10" customFormat="1" ht="30.6" customHeight="1">
      <c r="A2298" t="s">
        <v>10373</v>
      </c>
      <c r="C2298" t="s">
        <v>10374</v>
      </c>
      <c r="D2298" t="str">
        <f t="shared" si="38"/>
        <v xml:space="preserve">13-4104 TC </v>
      </c>
      <c r="E2298" t="s">
        <v>632</v>
      </c>
      <c r="F2298">
        <v>198</v>
      </c>
      <c r="G2298">
        <v>198</v>
      </c>
      <c r="H2298" s="82">
        <v>199</v>
      </c>
      <c r="I2298" s="4748"/>
      <c r="J2298" s="7558" t="str">
        <f t="shared" si="39"/>
        <v xml:space="preserve">13-4104 TC </v>
      </c>
    </row>
    <row r="2299" spans="1:10" customFormat="1" ht="30.6" customHeight="1">
      <c r="A2299" t="s">
        <v>10375</v>
      </c>
      <c r="C2299" t="s">
        <v>10376</v>
      </c>
      <c r="D2299" t="str">
        <f t="shared" si="38"/>
        <v xml:space="preserve">13-4201 TC </v>
      </c>
      <c r="E2299" t="s">
        <v>632</v>
      </c>
      <c r="F2299">
        <v>196</v>
      </c>
      <c r="G2299">
        <v>198</v>
      </c>
      <c r="H2299" s="82">
        <v>200</v>
      </c>
      <c r="I2299" s="4749"/>
      <c r="J2299" s="7559" t="str">
        <f t="shared" si="39"/>
        <v xml:space="preserve">13-4201 TC </v>
      </c>
    </row>
    <row r="2300" spans="1:10" customFormat="1" ht="30.6" customHeight="1">
      <c r="A2300" t="s">
        <v>10377</v>
      </c>
      <c r="C2300" t="s">
        <v>10378</v>
      </c>
      <c r="D2300" t="str">
        <f t="shared" si="38"/>
        <v xml:space="preserve">14-4107 TC </v>
      </c>
      <c r="E2300" t="s">
        <v>632</v>
      </c>
      <c r="F2300">
        <v>186</v>
      </c>
      <c r="G2300">
        <v>187</v>
      </c>
      <c r="H2300" s="82">
        <v>189</v>
      </c>
      <c r="I2300" s="4750"/>
      <c r="J2300" s="7560" t="str">
        <f t="shared" si="39"/>
        <v xml:space="preserve">14-4107 TC </v>
      </c>
    </row>
    <row r="2301" spans="1:10" customFormat="1" ht="30.6" customHeight="1">
      <c r="A2301" t="s">
        <v>10379</v>
      </c>
      <c r="C2301" t="s">
        <v>10380</v>
      </c>
      <c r="D2301" t="str">
        <f t="shared" si="38"/>
        <v xml:space="preserve">14-4202 TC </v>
      </c>
      <c r="E2301" t="s">
        <v>632</v>
      </c>
      <c r="F2301">
        <v>176</v>
      </c>
      <c r="G2301">
        <v>178</v>
      </c>
      <c r="H2301" s="82">
        <v>181</v>
      </c>
      <c r="I2301" s="4751"/>
      <c r="J2301" s="7561" t="str">
        <f t="shared" si="39"/>
        <v xml:space="preserve">14-4202 TC </v>
      </c>
    </row>
    <row r="2302" spans="1:10" customFormat="1" ht="30.6" customHeight="1">
      <c r="A2302" t="s">
        <v>10381</v>
      </c>
      <c r="B2302" t="s">
        <v>12676</v>
      </c>
      <c r="C2302" t="s">
        <v>10382</v>
      </c>
      <c r="D2302" t="str">
        <f t="shared" si="38"/>
        <v>17-3914 TC Sharkskin</v>
      </c>
      <c r="E2302" t="s">
        <v>632</v>
      </c>
      <c r="F2302">
        <v>132</v>
      </c>
      <c r="G2302">
        <v>133</v>
      </c>
      <c r="H2302" s="82">
        <v>135</v>
      </c>
      <c r="I2302" s="4752"/>
      <c r="J2302" s="7562" t="str">
        <f t="shared" si="39"/>
        <v>17-3914 TC Sharkskin</v>
      </c>
    </row>
    <row r="2303" spans="1:10" customFormat="1" ht="30.6" customHeight="1">
      <c r="A2303" t="s">
        <v>10383</v>
      </c>
      <c r="C2303" t="s">
        <v>10384</v>
      </c>
      <c r="D2303" t="str">
        <f t="shared" si="38"/>
        <v xml:space="preserve">18-5204 TC </v>
      </c>
      <c r="E2303" t="s">
        <v>632</v>
      </c>
      <c r="F2303">
        <v>97</v>
      </c>
      <c r="G2303">
        <v>95</v>
      </c>
      <c r="H2303" s="82">
        <v>95</v>
      </c>
      <c r="I2303" s="4753"/>
      <c r="J2303" s="7563" t="str">
        <f t="shared" si="39"/>
        <v xml:space="preserve">18-5204 TC </v>
      </c>
    </row>
    <row r="2304" spans="1:10" customFormat="1" ht="30.6" customHeight="1">
      <c r="A2304" t="s">
        <v>10385</v>
      </c>
      <c r="C2304" t="s">
        <v>10386</v>
      </c>
      <c r="D2304" t="str">
        <f t="shared" si="38"/>
        <v xml:space="preserve">19-0203 TC </v>
      </c>
      <c r="E2304" t="s">
        <v>632</v>
      </c>
      <c r="F2304">
        <v>74</v>
      </c>
      <c r="G2304">
        <v>73</v>
      </c>
      <c r="H2304" s="82">
        <v>77</v>
      </c>
      <c r="I2304" s="4754"/>
      <c r="J2304" s="7564" t="str">
        <f t="shared" si="39"/>
        <v xml:space="preserve">19-0203 TC </v>
      </c>
    </row>
    <row r="2305" spans="1:10" customFormat="1" ht="30.6" customHeight="1">
      <c r="A2305" t="s">
        <v>10387</v>
      </c>
      <c r="C2305" t="s">
        <v>10388</v>
      </c>
      <c r="D2305" t="str">
        <f t="shared" si="38"/>
        <v xml:space="preserve">17-4016 TC </v>
      </c>
      <c r="E2305" t="s">
        <v>632</v>
      </c>
      <c r="F2305">
        <v>133</v>
      </c>
      <c r="G2305">
        <v>130</v>
      </c>
      <c r="H2305" s="82">
        <v>130</v>
      </c>
      <c r="I2305" s="4755"/>
      <c r="J2305" s="7565" t="str">
        <f t="shared" si="39"/>
        <v xml:space="preserve">17-4016 TC </v>
      </c>
    </row>
    <row r="2306" spans="1:10" customFormat="1" ht="30.6" customHeight="1">
      <c r="A2306" t="s">
        <v>10389</v>
      </c>
      <c r="B2306" t="s">
        <v>10467</v>
      </c>
      <c r="C2306" t="s">
        <v>10390</v>
      </c>
      <c r="D2306" t="str">
        <f t="shared" ref="D2306:D2311" si="40">A2306 &amp; " " &amp; B2306</f>
        <v>16-3905 TC Lilac Gray</v>
      </c>
      <c r="E2306" t="s">
        <v>632</v>
      </c>
      <c r="F2306">
        <v>152</v>
      </c>
      <c r="G2306">
        <v>150</v>
      </c>
      <c r="H2306" s="82">
        <v>164</v>
      </c>
      <c r="I2306" s="4756"/>
      <c r="J2306" s="7566" t="str">
        <f t="shared" si="39"/>
        <v>16-3905 TC Lilac Gray</v>
      </c>
    </row>
    <row r="2307" spans="1:10" customFormat="1" ht="30.6" customHeight="1">
      <c r="A2307" t="s">
        <v>10391</v>
      </c>
      <c r="C2307" t="s">
        <v>10392</v>
      </c>
      <c r="D2307" t="str">
        <f t="shared" si="40"/>
        <v xml:space="preserve">18-3908 TC </v>
      </c>
      <c r="E2307" t="s">
        <v>632</v>
      </c>
      <c r="F2307">
        <v>97</v>
      </c>
      <c r="G2307">
        <v>92</v>
      </c>
      <c r="H2307" s="82">
        <v>97</v>
      </c>
      <c r="I2307" s="4757"/>
      <c r="J2307" s="7567" t="str">
        <f t="shared" si="39"/>
        <v xml:space="preserve">18-3908 TC </v>
      </c>
    </row>
    <row r="2308" spans="1:10" customFormat="1" ht="30.6" customHeight="1">
      <c r="A2308" t="s">
        <v>10393</v>
      </c>
      <c r="C2308" t="s">
        <v>10394</v>
      </c>
      <c r="D2308" t="str">
        <f t="shared" si="40"/>
        <v xml:space="preserve">19-3917 TC </v>
      </c>
      <c r="E2308" t="s">
        <v>632</v>
      </c>
      <c r="F2308">
        <v>78</v>
      </c>
      <c r="G2308">
        <v>75</v>
      </c>
      <c r="H2308" s="82">
        <v>81</v>
      </c>
      <c r="I2308" s="4758"/>
      <c r="J2308" s="7568" t="str">
        <f t="shared" si="39"/>
        <v xml:space="preserve">19-3917 TC </v>
      </c>
    </row>
    <row r="2309" spans="1:10" customFormat="1" ht="30.6" customHeight="1">
      <c r="A2309" t="s">
        <v>10395</v>
      </c>
      <c r="C2309" t="s">
        <v>10396</v>
      </c>
      <c r="D2309" t="str">
        <f t="shared" si="40"/>
        <v xml:space="preserve">19-4003 TC </v>
      </c>
      <c r="E2309" t="s">
        <v>632</v>
      </c>
      <c r="F2309">
        <v>44</v>
      </c>
      <c r="G2309">
        <v>40</v>
      </c>
      <c r="H2309" s="82">
        <v>44</v>
      </c>
      <c r="I2309" s="4759"/>
      <c r="J2309" s="7569" t="str">
        <f t="shared" si="39"/>
        <v xml:space="preserve">19-4003 TC </v>
      </c>
    </row>
    <row r="2310" spans="1:10" customFormat="1" ht="30.6" customHeight="1">
      <c r="A2310" t="s">
        <v>10397</v>
      </c>
      <c r="B2310" t="s">
        <v>13352</v>
      </c>
      <c r="C2310" t="s">
        <v>10398</v>
      </c>
      <c r="D2310" t="str">
        <f t="shared" si="40"/>
        <v>19-3902 TC Obsidian</v>
      </c>
      <c r="E2310" t="s">
        <v>632</v>
      </c>
      <c r="F2310">
        <v>59</v>
      </c>
      <c r="G2310">
        <v>54</v>
      </c>
      <c r="H2310" s="82">
        <v>60</v>
      </c>
      <c r="I2310" s="4760"/>
      <c r="J2310" s="7570" t="str">
        <f t="shared" si="39"/>
        <v>19-3902 TC Obsidian</v>
      </c>
    </row>
    <row r="2311" spans="1:10" customFormat="1" ht="30.6" customHeight="1">
      <c r="A2311" t="s">
        <v>10399</v>
      </c>
      <c r="B2311" t="s">
        <v>12659</v>
      </c>
      <c r="C2311" t="s">
        <v>10400</v>
      </c>
      <c r="D2311" t="str">
        <f t="shared" si="40"/>
        <v>19-3911 TC Black Beauty</v>
      </c>
      <c r="E2311" t="s">
        <v>632</v>
      </c>
      <c r="F2311">
        <v>39</v>
      </c>
      <c r="G2311">
        <v>39</v>
      </c>
      <c r="H2311" s="82">
        <v>42</v>
      </c>
      <c r="I2311" s="4761"/>
      <c r="J2311" s="5092" t="str">
        <f t="shared" si="39"/>
        <v>19-3911 TC Black Beauty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92D050"/>
  </sheetPr>
  <dimension ref="A1:BR317"/>
  <sheetViews>
    <sheetView topLeftCell="A69" zoomScale="98" zoomScaleNormal="98" workbookViewId="0">
      <selection activeCell="H101" sqref="H101"/>
    </sheetView>
  </sheetViews>
  <sheetFormatPr defaultColWidth="8.85546875" defaultRowHeight="15"/>
  <cols>
    <col min="1" max="1" width="12.85546875" style="1" bestFit="1" customWidth="1"/>
    <col min="2" max="2" width="12.85546875" style="1" customWidth="1"/>
    <col min="3" max="3" width="11.140625" bestFit="1" customWidth="1"/>
    <col min="4" max="4" width="6.5703125" style="1" bestFit="1" customWidth="1"/>
    <col min="5" max="5" width="13.140625" style="1" customWidth="1"/>
    <col min="6" max="6" width="24.42578125" style="1" customWidth="1"/>
    <col min="7" max="7" width="14.5703125" style="1" bestFit="1" customWidth="1"/>
    <col min="8" max="8" width="33.5703125" style="1" customWidth="1"/>
    <col min="9" max="9" width="10.28515625" style="1" bestFit="1" customWidth="1"/>
    <col min="10" max="10" width="64.28515625" style="1" bestFit="1" customWidth="1"/>
    <col min="11" max="11" width="80.5703125" bestFit="1" customWidth="1"/>
    <col min="12" max="12" width="15.42578125" bestFit="1" customWidth="1"/>
    <col min="13" max="13" width="21.42578125" customWidth="1"/>
    <col min="14" max="14" width="10.42578125" style="1" bestFit="1" customWidth="1"/>
    <col min="15" max="15" width="14" style="1" customWidth="1"/>
    <col min="16" max="16" width="31.85546875" style="1" customWidth="1"/>
    <col min="17" max="17" width="40.85546875" style="1" customWidth="1"/>
    <col min="18" max="18" width="22.140625" style="1" customWidth="1"/>
    <col min="19" max="19" width="10.5703125" style="1" bestFit="1" customWidth="1"/>
    <col min="20" max="21" width="19.42578125" style="1" bestFit="1" customWidth="1"/>
    <col min="22" max="22" width="41.5703125" style="1" customWidth="1"/>
    <col min="23" max="23" width="5.5703125" style="1" bestFit="1" customWidth="1"/>
    <col min="24" max="24" width="95.42578125" style="205" customWidth="1"/>
    <col min="25" max="25" width="13.42578125" style="1" bestFit="1" customWidth="1"/>
    <col min="26" max="26" width="13.42578125" customWidth="1"/>
    <col min="27" max="27" width="12.5703125" bestFit="1" customWidth="1"/>
    <col min="28" max="29" width="16" style="1" customWidth="1"/>
    <col min="30" max="30" width="16" customWidth="1"/>
    <col min="31" max="31" width="16" style="1" bestFit="1" customWidth="1"/>
    <col min="32" max="32" width="20.42578125" style="1" bestFit="1" customWidth="1"/>
    <col min="33" max="33" width="12" style="1" bestFit="1" customWidth="1"/>
    <col min="34" max="34" width="23.85546875" style="1" bestFit="1" customWidth="1"/>
    <col min="35" max="35" width="12.85546875" bestFit="1" customWidth="1"/>
    <col min="36" max="36" width="16" bestFit="1" customWidth="1"/>
    <col min="37" max="37" width="17.42578125" customWidth="1"/>
    <col min="38" max="38" width="12.5703125" bestFit="1" customWidth="1"/>
    <col min="39" max="39" width="9.140625"/>
    <col min="40" max="40" width="13.42578125" bestFit="1" customWidth="1"/>
    <col min="41" max="41" width="32.28515625" bestFit="1" customWidth="1"/>
    <col min="42" max="43" width="10.85546875" customWidth="1"/>
    <col min="44" max="44" width="12.42578125" customWidth="1"/>
    <col min="45" max="45" width="27.85546875" bestFit="1" customWidth="1"/>
    <col min="46" max="46" width="13.42578125" bestFit="1" customWidth="1"/>
    <col min="47" max="47" width="48.140625" bestFit="1" customWidth="1"/>
    <col min="48" max="48" width="48.140625" customWidth="1"/>
    <col min="49" max="49" width="14" style="8550" customWidth="1"/>
    <col min="50" max="50" width="20" style="8357" customWidth="1"/>
    <col min="51" max="52" width="23.85546875" style="8357" bestFit="1" customWidth="1"/>
    <col min="53" max="53" width="9.140625"/>
    <col min="54" max="54" width="34.28515625" bestFit="1" customWidth="1"/>
    <col min="56" max="56" width="11.42578125" bestFit="1" customWidth="1"/>
    <col min="58" max="58" width="21.140625" bestFit="1" customWidth="1"/>
    <col min="62" max="62" width="10.85546875" bestFit="1" customWidth="1"/>
    <col min="63" max="63" width="15.5703125" bestFit="1" customWidth="1"/>
    <col min="65" max="65" width="15.5703125" bestFit="1" customWidth="1"/>
  </cols>
  <sheetData>
    <row r="1" spans="1:70" ht="16.5" thickTop="1" thickBot="1">
      <c r="A1" s="72" t="s">
        <v>12701</v>
      </c>
      <c r="B1" s="72" t="s">
        <v>340</v>
      </c>
      <c r="C1" s="72" t="s">
        <v>337</v>
      </c>
      <c r="D1" s="71" t="s">
        <v>350</v>
      </c>
      <c r="E1" s="71" t="s">
        <v>340</v>
      </c>
      <c r="F1" s="70" t="s">
        <v>337</v>
      </c>
      <c r="G1" s="69" t="s">
        <v>12691</v>
      </c>
      <c r="H1" s="68" t="s">
        <v>340</v>
      </c>
      <c r="I1" s="68" t="s">
        <v>337</v>
      </c>
      <c r="J1" s="68"/>
      <c r="K1" s="67" t="s">
        <v>337</v>
      </c>
      <c r="L1" s="67" t="s">
        <v>349</v>
      </c>
      <c r="M1" s="67"/>
      <c r="N1" s="66" t="s">
        <v>348</v>
      </c>
      <c r="O1" s="66" t="s">
        <v>347</v>
      </c>
      <c r="P1" s="66" t="s">
        <v>337</v>
      </c>
      <c r="Q1" s="66" t="s">
        <v>346</v>
      </c>
      <c r="R1" s="66" t="s">
        <v>345</v>
      </c>
      <c r="S1" s="65" t="s">
        <v>344</v>
      </c>
      <c r="T1" s="65" t="s">
        <v>340</v>
      </c>
      <c r="U1" s="65" t="s">
        <v>340</v>
      </c>
      <c r="V1" s="65" t="s">
        <v>337</v>
      </c>
      <c r="W1" s="65" t="s">
        <v>343</v>
      </c>
      <c r="X1" s="204" t="s">
        <v>620</v>
      </c>
      <c r="Y1" s="1" t="s">
        <v>342</v>
      </c>
      <c r="Z1" t="s">
        <v>340</v>
      </c>
      <c r="AA1" t="s">
        <v>337</v>
      </c>
      <c r="AB1" s="64" t="s">
        <v>341</v>
      </c>
      <c r="AC1" s="63" t="s">
        <v>340</v>
      </c>
      <c r="AD1" s="63" t="s">
        <v>337</v>
      </c>
      <c r="AE1" s="1" t="s">
        <v>12696</v>
      </c>
      <c r="AF1" s="1" t="s">
        <v>340</v>
      </c>
      <c r="AG1" s="1" t="s">
        <v>337</v>
      </c>
      <c r="AH1" s="1" t="s">
        <v>339</v>
      </c>
      <c r="AI1" s="1" t="s">
        <v>338</v>
      </c>
      <c r="AJ1" s="1"/>
      <c r="AK1" s="1"/>
      <c r="AN1" s="8362" t="s">
        <v>9953</v>
      </c>
      <c r="AO1" s="8363"/>
      <c r="AP1" s="8363"/>
      <c r="AQ1" s="8363"/>
      <c r="AR1" s="8363" t="s">
        <v>13578</v>
      </c>
      <c r="AS1" s="8363"/>
      <c r="AT1" s="8363"/>
      <c r="AU1" s="8363"/>
      <c r="AV1" s="8363"/>
      <c r="AW1" s="8363" t="s">
        <v>13922</v>
      </c>
      <c r="AX1" s="8364" t="s">
        <v>13445</v>
      </c>
      <c r="AY1" s="8364" t="s">
        <v>13446</v>
      </c>
      <c r="AZ1" s="8364" t="s">
        <v>13447</v>
      </c>
      <c r="BA1" t="s">
        <v>12677</v>
      </c>
      <c r="BB1" t="s">
        <v>13344</v>
      </c>
      <c r="BC1" s="8277" t="s">
        <v>13460</v>
      </c>
      <c r="BD1" s="8277" t="s">
        <v>13345</v>
      </c>
      <c r="BE1" t="s">
        <v>383</v>
      </c>
      <c r="BH1" t="s">
        <v>12919</v>
      </c>
      <c r="BJ1" t="s">
        <v>12964</v>
      </c>
      <c r="BK1" t="s">
        <v>12968</v>
      </c>
      <c r="BN1" t="s">
        <v>13209</v>
      </c>
      <c r="BO1" t="s">
        <v>13497</v>
      </c>
      <c r="BQ1" t="s">
        <v>13841</v>
      </c>
    </row>
    <row r="2" spans="1:70" ht="16.149999999999999" customHeight="1" thickTop="1">
      <c r="A2" s="1" t="s">
        <v>19</v>
      </c>
      <c r="B2" t="s">
        <v>336</v>
      </c>
      <c r="C2" s="1" t="s">
        <v>335</v>
      </c>
      <c r="D2" s="4" t="s">
        <v>19</v>
      </c>
      <c r="E2" s="4" t="s">
        <v>255</v>
      </c>
      <c r="F2" s="4" t="s">
        <v>730</v>
      </c>
      <c r="G2" s="1" t="s">
        <v>19</v>
      </c>
      <c r="H2" s="1" t="s">
        <v>332</v>
      </c>
      <c r="K2" t="s">
        <v>334</v>
      </c>
      <c r="L2" t="s">
        <v>333</v>
      </c>
      <c r="M2" t="s">
        <v>291</v>
      </c>
      <c r="N2"/>
      <c r="O2"/>
      <c r="P2"/>
      <c r="Q2"/>
      <c r="R2"/>
      <c r="S2"/>
      <c r="T2"/>
      <c r="U2"/>
      <c r="V2"/>
      <c r="W2"/>
      <c r="Y2" s="4" t="s">
        <v>19</v>
      </c>
      <c r="Z2" s="10" t="s">
        <v>332</v>
      </c>
      <c r="AB2" s="4" t="s">
        <v>19</v>
      </c>
      <c r="AC2" s="4" t="s">
        <v>332</v>
      </c>
      <c r="AE2" s="4" t="s">
        <v>19</v>
      </c>
      <c r="AF2" s="4" t="s">
        <v>331</v>
      </c>
      <c r="AG2" s="1" t="s">
        <v>330</v>
      </c>
      <c r="AI2" s="10" t="s">
        <v>19</v>
      </c>
      <c r="AJ2" t="s">
        <v>294</v>
      </c>
      <c r="AK2" t="s">
        <v>291</v>
      </c>
      <c r="AN2" s="8365" t="s">
        <v>9748</v>
      </c>
      <c r="AO2" s="8366" t="s">
        <v>335</v>
      </c>
      <c r="AP2" s="8367" t="s">
        <v>9764</v>
      </c>
      <c r="AQ2" s="8367" t="s">
        <v>9771</v>
      </c>
      <c r="AR2" s="8367" t="s">
        <v>9939</v>
      </c>
      <c r="AS2" s="8366" t="s">
        <v>335</v>
      </c>
      <c r="AT2" s="8368" t="s">
        <v>9748</v>
      </c>
      <c r="AU2" s="8367" t="s">
        <v>12708</v>
      </c>
      <c r="AV2" s="8369" t="s">
        <v>12953</v>
      </c>
      <c r="AW2" s="8369" t="s">
        <v>13923</v>
      </c>
      <c r="AX2" s="8370">
        <v>50</v>
      </c>
      <c r="AY2" s="8370">
        <v>25</v>
      </c>
      <c r="AZ2" s="8370">
        <v>10</v>
      </c>
      <c r="BA2" t="s">
        <v>12678</v>
      </c>
      <c r="BB2" t="s">
        <v>445</v>
      </c>
      <c r="BC2" s="8277" t="s">
        <v>13505</v>
      </c>
      <c r="BD2" s="8383" t="s">
        <v>13506</v>
      </c>
      <c r="BE2" t="s">
        <v>12703</v>
      </c>
      <c r="BF2" s="8383" t="s">
        <v>13448</v>
      </c>
      <c r="BG2" s="8382">
        <v>1</v>
      </c>
      <c r="BH2" t="s">
        <v>12678</v>
      </c>
      <c r="BI2" t="s">
        <v>12920</v>
      </c>
      <c r="BJ2" t="s">
        <v>12965</v>
      </c>
      <c r="BK2" t="s">
        <v>12969</v>
      </c>
      <c r="BL2" t="s">
        <v>12972</v>
      </c>
      <c r="BM2" t="s">
        <v>12969</v>
      </c>
      <c r="BN2" t="s">
        <v>13210</v>
      </c>
      <c r="BO2" t="s">
        <v>13498</v>
      </c>
      <c r="BP2" t="s">
        <v>13499</v>
      </c>
      <c r="BQ2" t="s">
        <v>13842</v>
      </c>
      <c r="BR2" t="s">
        <v>13843</v>
      </c>
    </row>
    <row r="3" spans="1:70" ht="16.149999999999999" customHeight="1">
      <c r="A3" s="1" t="s">
        <v>17</v>
      </c>
      <c r="B3" t="s">
        <v>329</v>
      </c>
      <c r="C3" s="1" t="s">
        <v>18</v>
      </c>
      <c r="D3" s="24" t="s">
        <v>17</v>
      </c>
      <c r="E3" s="24" t="s">
        <v>108</v>
      </c>
      <c r="F3" t="s">
        <v>328</v>
      </c>
      <c r="G3" s="1" t="s">
        <v>17</v>
      </c>
      <c r="H3" s="1" t="s">
        <v>9723</v>
      </c>
      <c r="I3" s="10" t="s">
        <v>327</v>
      </c>
      <c r="J3" s="10" t="s">
        <v>9723</v>
      </c>
      <c r="K3" s="10" t="s">
        <v>481</v>
      </c>
      <c r="L3" t="s">
        <v>326</v>
      </c>
      <c r="M3" t="s">
        <v>310</v>
      </c>
      <c r="N3"/>
      <c r="O3"/>
      <c r="P3"/>
      <c r="Q3"/>
      <c r="R3"/>
      <c r="S3"/>
      <c r="T3"/>
      <c r="U3"/>
      <c r="V3"/>
      <c r="W3"/>
      <c r="Y3" s="1" t="s">
        <v>17</v>
      </c>
      <c r="Z3" s="1" t="s">
        <v>323</v>
      </c>
      <c r="AA3" t="s">
        <v>322</v>
      </c>
      <c r="AB3" s="4" t="s">
        <v>17</v>
      </c>
      <c r="AC3" s="4" t="s">
        <v>321</v>
      </c>
      <c r="AD3" t="s">
        <v>320</v>
      </c>
      <c r="AE3" s="4" t="s">
        <v>17</v>
      </c>
      <c r="AF3" s="4" t="s">
        <v>319</v>
      </c>
      <c r="AG3" s="1" t="s">
        <v>318</v>
      </c>
      <c r="AH3" s="4" t="s">
        <v>224</v>
      </c>
      <c r="AI3" s="10" t="s">
        <v>17</v>
      </c>
      <c r="AJ3" t="s">
        <v>317</v>
      </c>
      <c r="AK3" t="s">
        <v>316</v>
      </c>
      <c r="AN3" s="8365" t="s">
        <v>9749</v>
      </c>
      <c r="AO3" s="8366" t="s">
        <v>9738</v>
      </c>
      <c r="AP3" s="8367" t="s">
        <v>9765</v>
      </c>
      <c r="AQ3" s="8367" t="s">
        <v>9772</v>
      </c>
      <c r="AR3" s="8367" t="s">
        <v>9940</v>
      </c>
      <c r="AS3" s="8366" t="s">
        <v>9738</v>
      </c>
      <c r="AT3" s="8368" t="s">
        <v>9749</v>
      </c>
      <c r="AU3" s="8367" t="s">
        <v>12708</v>
      </c>
      <c r="AV3" s="8369" t="s">
        <v>12953</v>
      </c>
      <c r="AW3" s="8369" t="s">
        <v>13923</v>
      </c>
      <c r="AX3" s="8370">
        <v>50</v>
      </c>
      <c r="AY3" s="8370">
        <v>25</v>
      </c>
      <c r="AZ3" s="8370">
        <v>10</v>
      </c>
      <c r="BA3" t="s">
        <v>12679</v>
      </c>
      <c r="BB3" t="s">
        <v>730</v>
      </c>
      <c r="BC3" s="8277"/>
      <c r="BD3" s="8277"/>
      <c r="BE3" t="s">
        <v>3876</v>
      </c>
      <c r="BF3" s="8383" t="s">
        <v>13449</v>
      </c>
      <c r="BG3" s="8382">
        <v>2</v>
      </c>
      <c r="BH3" t="s">
        <v>3876</v>
      </c>
      <c r="BI3" t="s">
        <v>212</v>
      </c>
      <c r="BJ3" t="s">
        <v>12966</v>
      </c>
      <c r="BK3" t="s">
        <v>12981</v>
      </c>
      <c r="BL3" t="s">
        <v>12973</v>
      </c>
      <c r="BM3" t="s">
        <v>12981</v>
      </c>
      <c r="BN3" t="s">
        <v>12974</v>
      </c>
      <c r="BO3" t="s">
        <v>13500</v>
      </c>
      <c r="BP3" t="s">
        <v>13501</v>
      </c>
      <c r="BQ3" t="s">
        <v>13845</v>
      </c>
      <c r="BR3" t="s">
        <v>13844</v>
      </c>
    </row>
    <row r="4" spans="1:70" ht="16.149999999999999" customHeight="1">
      <c r="A4" s="4" t="s">
        <v>16</v>
      </c>
      <c r="B4" t="s">
        <v>315</v>
      </c>
      <c r="C4" t="s">
        <v>314</v>
      </c>
      <c r="D4" s="1" t="s">
        <v>16</v>
      </c>
      <c r="E4" t="s">
        <v>444</v>
      </c>
      <c r="F4" t="s">
        <v>538</v>
      </c>
      <c r="G4" s="1" t="s">
        <v>16</v>
      </c>
      <c r="H4" s="10" t="s">
        <v>9724</v>
      </c>
      <c r="I4" s="10" t="s">
        <v>313</v>
      </c>
      <c r="J4" s="10" t="s">
        <v>9724</v>
      </c>
      <c r="K4" t="s">
        <v>312</v>
      </c>
      <c r="L4" t="s">
        <v>311</v>
      </c>
      <c r="M4" t="s">
        <v>310</v>
      </c>
      <c r="N4"/>
      <c r="O4"/>
      <c r="P4"/>
      <c r="Q4"/>
      <c r="R4"/>
      <c r="S4"/>
      <c r="T4"/>
      <c r="U4"/>
      <c r="V4"/>
      <c r="W4"/>
      <c r="Y4" s="4" t="s">
        <v>16</v>
      </c>
      <c r="Z4" s="10" t="s">
        <v>307</v>
      </c>
      <c r="AA4" t="s">
        <v>306</v>
      </c>
      <c r="AB4" s="4" t="s">
        <v>16</v>
      </c>
      <c r="AC4" s="4" t="s">
        <v>305</v>
      </c>
      <c r="AD4" t="s">
        <v>304</v>
      </c>
      <c r="AE4" s="4" t="s">
        <v>16</v>
      </c>
      <c r="AF4" s="4" t="s">
        <v>198</v>
      </c>
      <c r="AG4" s="1" t="s">
        <v>303</v>
      </c>
      <c r="AH4" s="1" t="s">
        <v>302</v>
      </c>
      <c r="AI4" s="10" t="s">
        <v>16</v>
      </c>
      <c r="AJ4" t="s">
        <v>301</v>
      </c>
      <c r="AK4" s="1" t="s">
        <v>300</v>
      </c>
      <c r="AN4" s="8365" t="s">
        <v>9750</v>
      </c>
      <c r="AO4" s="8366" t="s">
        <v>441</v>
      </c>
      <c r="AP4" s="8367" t="s">
        <v>9766</v>
      </c>
      <c r="AQ4" s="8367" t="s">
        <v>9773</v>
      </c>
      <c r="AR4" s="8367" t="s">
        <v>9941</v>
      </c>
      <c r="AS4" s="8366" t="s">
        <v>441</v>
      </c>
      <c r="AT4" s="8368" t="s">
        <v>9750</v>
      </c>
      <c r="AU4" s="8367" t="s">
        <v>12708</v>
      </c>
      <c r="AV4" s="8369" t="s">
        <v>12953</v>
      </c>
      <c r="AW4" s="8369" t="s">
        <v>13923</v>
      </c>
      <c r="AX4" s="8370">
        <v>50</v>
      </c>
      <c r="AY4" s="8370">
        <v>25</v>
      </c>
      <c r="AZ4" s="8370">
        <v>10</v>
      </c>
      <c r="BA4" t="s">
        <v>12703</v>
      </c>
      <c r="BB4" t="s">
        <v>12912</v>
      </c>
      <c r="BC4" s="8277"/>
      <c r="BD4" s="8277"/>
      <c r="BE4" t="s">
        <v>12678</v>
      </c>
      <c r="BF4" s="8383" t="s">
        <v>13450</v>
      </c>
      <c r="BG4" s="8382">
        <v>4</v>
      </c>
      <c r="BH4" t="s">
        <v>12679</v>
      </c>
      <c r="BI4" t="s">
        <v>12921</v>
      </c>
      <c r="BJ4" t="s">
        <v>12967</v>
      </c>
      <c r="BK4" t="s">
        <v>12970</v>
      </c>
      <c r="BL4" t="s">
        <v>12971</v>
      </c>
      <c r="BM4" t="s">
        <v>12970</v>
      </c>
      <c r="BN4" t="s">
        <v>13211</v>
      </c>
      <c r="BO4" t="s">
        <v>13934</v>
      </c>
      <c r="BP4" t="s">
        <v>13502</v>
      </c>
      <c r="BQ4" t="s">
        <v>13846</v>
      </c>
      <c r="BR4" t="s">
        <v>13847</v>
      </c>
    </row>
    <row r="5" spans="1:70" ht="16.149999999999999" customHeight="1">
      <c r="A5" s="1" t="s">
        <v>15</v>
      </c>
      <c r="B5" t="s">
        <v>299</v>
      </c>
      <c r="C5" t="s">
        <v>298</v>
      </c>
      <c r="D5" s="10" t="s">
        <v>15</v>
      </c>
      <c r="E5" s="1" t="s">
        <v>180</v>
      </c>
      <c r="F5" s="1" t="s">
        <v>445</v>
      </c>
      <c r="G5" s="1" t="s">
        <v>15</v>
      </c>
      <c r="H5" s="10" t="s">
        <v>295</v>
      </c>
      <c r="I5" t="s">
        <v>12903</v>
      </c>
      <c r="J5" t="s">
        <v>295</v>
      </c>
      <c r="K5" t="s">
        <v>293</v>
      </c>
      <c r="L5" t="s">
        <v>292</v>
      </c>
      <c r="M5" t="s">
        <v>291</v>
      </c>
      <c r="N5"/>
      <c r="O5"/>
      <c r="P5"/>
      <c r="Q5"/>
      <c r="R5"/>
      <c r="S5"/>
      <c r="T5"/>
      <c r="U5"/>
      <c r="V5"/>
      <c r="W5"/>
      <c r="Y5" s="4" t="s">
        <v>15</v>
      </c>
      <c r="Z5" s="10" t="s">
        <v>288</v>
      </c>
      <c r="AA5" t="s">
        <v>287</v>
      </c>
      <c r="AB5" s="4" t="s">
        <v>15</v>
      </c>
      <c r="AC5" s="4" t="s">
        <v>286</v>
      </c>
      <c r="AD5" t="s">
        <v>285</v>
      </c>
      <c r="AE5" s="24"/>
      <c r="AI5" s="10" t="s">
        <v>15</v>
      </c>
      <c r="AJ5" t="s">
        <v>188</v>
      </c>
      <c r="AK5" s="1" t="s">
        <v>284</v>
      </c>
      <c r="AN5" s="8371" t="s">
        <v>9751</v>
      </c>
      <c r="AO5" s="8366" t="s">
        <v>9739</v>
      </c>
      <c r="AP5" s="8367" t="s">
        <v>9767</v>
      </c>
      <c r="AQ5" s="8367" t="s">
        <v>9774</v>
      </c>
      <c r="AR5" s="8367" t="s">
        <v>9942</v>
      </c>
      <c r="AS5" s="8366" t="s">
        <v>9739</v>
      </c>
      <c r="AT5" s="8372" t="s">
        <v>9751</v>
      </c>
      <c r="AU5" s="8367" t="s">
        <v>12708</v>
      </c>
      <c r="AV5" s="8369" t="s">
        <v>12953</v>
      </c>
      <c r="AW5" s="8369" t="s">
        <v>13923</v>
      </c>
      <c r="AX5" s="8370">
        <v>50</v>
      </c>
      <c r="AY5" s="8370">
        <v>25</v>
      </c>
      <c r="AZ5" s="8370">
        <v>10</v>
      </c>
      <c r="BA5" t="s">
        <v>12704</v>
      </c>
      <c r="BB5" t="s">
        <v>13462</v>
      </c>
      <c r="BC5" s="8277"/>
      <c r="BD5" s="8277"/>
      <c r="BE5" t="s">
        <v>12916</v>
      </c>
      <c r="BF5" s="8383" t="s">
        <v>9955</v>
      </c>
      <c r="BG5" s="8382">
        <v>8</v>
      </c>
      <c r="BH5" t="s">
        <v>12929</v>
      </c>
      <c r="BI5" t="s">
        <v>12930</v>
      </c>
      <c r="BK5" t="s">
        <v>12974</v>
      </c>
      <c r="BL5" t="s">
        <v>12975</v>
      </c>
      <c r="BM5" t="s">
        <v>12974</v>
      </c>
      <c r="BN5" t="s">
        <v>13212</v>
      </c>
      <c r="BO5" t="s">
        <v>13751</v>
      </c>
      <c r="BP5" t="s">
        <v>13503</v>
      </c>
      <c r="BQ5" t="s">
        <v>13849</v>
      </c>
      <c r="BR5" t="s">
        <v>13848</v>
      </c>
    </row>
    <row r="6" spans="1:70" ht="16.149999999999999" customHeight="1">
      <c r="A6" s="1" t="s">
        <v>25</v>
      </c>
      <c r="B6" t="s">
        <v>281</v>
      </c>
      <c r="C6" t="s">
        <v>63</v>
      </c>
      <c r="D6" s="10" t="s">
        <v>25</v>
      </c>
      <c r="G6" s="1" t="s">
        <v>25</v>
      </c>
      <c r="H6" s="10" t="s">
        <v>280</v>
      </c>
      <c r="I6" t="s">
        <v>281</v>
      </c>
      <c r="J6" t="s">
        <v>280</v>
      </c>
      <c r="K6" t="s">
        <v>279</v>
      </c>
      <c r="L6" t="s">
        <v>278</v>
      </c>
      <c r="M6" t="s">
        <v>251</v>
      </c>
      <c r="N6"/>
      <c r="O6"/>
      <c r="P6"/>
      <c r="Q6"/>
      <c r="R6"/>
      <c r="S6"/>
      <c r="T6"/>
      <c r="U6"/>
      <c r="V6"/>
      <c r="W6"/>
      <c r="Y6" s="4" t="s">
        <v>25</v>
      </c>
      <c r="Z6" t="s">
        <v>243</v>
      </c>
      <c r="AA6" t="s">
        <v>242</v>
      </c>
      <c r="AB6" s="4" t="s">
        <v>25</v>
      </c>
      <c r="AC6" s="4" t="s">
        <v>245</v>
      </c>
      <c r="AD6" t="s">
        <v>276</v>
      </c>
      <c r="AE6" s="24"/>
      <c r="AI6" s="10" t="s">
        <v>25</v>
      </c>
      <c r="AJ6" t="s">
        <v>102</v>
      </c>
      <c r="AK6" s="1" t="s">
        <v>99</v>
      </c>
      <c r="AN6" s="8365" t="s">
        <v>9822</v>
      </c>
      <c r="AO6" s="8366" t="s">
        <v>9740</v>
      </c>
      <c r="AP6" s="8367" t="s">
        <v>9768</v>
      </c>
      <c r="AQ6" s="8367" t="s">
        <v>9775</v>
      </c>
      <c r="AR6" s="8367" t="s">
        <v>9943</v>
      </c>
      <c r="AS6" s="8366" t="s">
        <v>9740</v>
      </c>
      <c r="AT6" s="8368" t="s">
        <v>9822</v>
      </c>
      <c r="AU6" s="8367" t="s">
        <v>12708</v>
      </c>
      <c r="AV6" s="8369" t="s">
        <v>12953</v>
      </c>
      <c r="AW6" s="8369" t="s">
        <v>13923</v>
      </c>
      <c r="AX6" s="8370">
        <v>50</v>
      </c>
      <c r="AY6" s="8370">
        <v>25</v>
      </c>
      <c r="AZ6" s="8370">
        <v>10</v>
      </c>
      <c r="BA6" t="s">
        <v>12858</v>
      </c>
      <c r="BB6" t="s">
        <v>13222</v>
      </c>
      <c r="BC6" s="8277"/>
      <c r="BD6" s="8277"/>
      <c r="BE6" t="s">
        <v>13461</v>
      </c>
      <c r="BF6" s="8383" t="s">
        <v>13451</v>
      </c>
      <c r="BG6" s="8382">
        <v>10</v>
      </c>
      <c r="BH6" t="s">
        <v>13493</v>
      </c>
      <c r="BI6" t="s">
        <v>12932</v>
      </c>
      <c r="BK6" t="s">
        <v>12976</v>
      </c>
      <c r="BL6" t="s">
        <v>12977</v>
      </c>
      <c r="BM6" t="s">
        <v>12976</v>
      </c>
      <c r="BO6" t="s">
        <v>13839</v>
      </c>
      <c r="BP6" t="s">
        <v>13840</v>
      </c>
    </row>
    <row r="7" spans="1:70" ht="16.149999999999999" customHeight="1">
      <c r="A7" s="1" t="s">
        <v>24</v>
      </c>
      <c r="B7" t="s">
        <v>275</v>
      </c>
      <c r="C7" s="1" t="s">
        <v>274</v>
      </c>
      <c r="D7" s="10" t="s">
        <v>24</v>
      </c>
      <c r="E7" s="1" t="s">
        <v>273</v>
      </c>
      <c r="F7" s="1" t="s">
        <v>272</v>
      </c>
      <c r="G7" s="1" t="s">
        <v>24</v>
      </c>
      <c r="H7" s="10" t="s">
        <v>271</v>
      </c>
      <c r="I7" s="10" t="s">
        <v>27</v>
      </c>
      <c r="J7" s="10" t="s">
        <v>271</v>
      </c>
      <c r="K7" t="s">
        <v>732</v>
      </c>
      <c r="L7" t="s">
        <v>100</v>
      </c>
      <c r="M7" t="s">
        <v>99</v>
      </c>
      <c r="N7"/>
      <c r="O7"/>
      <c r="P7"/>
      <c r="Q7"/>
      <c r="R7"/>
      <c r="S7"/>
      <c r="T7"/>
      <c r="U7"/>
      <c r="V7"/>
      <c r="W7"/>
      <c r="Y7" s="4" t="s">
        <v>24</v>
      </c>
      <c r="Z7" t="s">
        <v>232</v>
      </c>
      <c r="AA7" t="s">
        <v>14</v>
      </c>
      <c r="AB7" s="4" t="s">
        <v>24</v>
      </c>
      <c r="AE7" s="24"/>
      <c r="AI7" s="10" t="s">
        <v>24</v>
      </c>
      <c r="AJ7" t="s">
        <v>268</v>
      </c>
      <c r="AK7" s="1" t="s">
        <v>267</v>
      </c>
      <c r="AN7" s="8365" t="s">
        <v>9752</v>
      </c>
      <c r="AO7" s="8366" t="s">
        <v>13223</v>
      </c>
      <c r="AP7" s="8367" t="s">
        <v>13226</v>
      </c>
      <c r="AQ7" s="8367" t="s">
        <v>13225</v>
      </c>
      <c r="AR7" s="8367" t="s">
        <v>13224</v>
      </c>
      <c r="AS7" s="8366" t="s">
        <v>13223</v>
      </c>
      <c r="AT7" s="8368" t="s">
        <v>9752</v>
      </c>
      <c r="AU7" s="8367" t="s">
        <v>12708</v>
      </c>
      <c r="AV7" s="8369" t="s">
        <v>12953</v>
      </c>
      <c r="AW7" s="8369" t="s">
        <v>13923</v>
      </c>
      <c r="AX7" s="8370">
        <v>50</v>
      </c>
      <c r="AY7" s="8370">
        <v>25</v>
      </c>
      <c r="AZ7" s="8370">
        <v>10</v>
      </c>
      <c r="BA7" t="s">
        <v>12914</v>
      </c>
      <c r="BB7" s="8381" t="s">
        <v>13463</v>
      </c>
      <c r="BC7" s="8277"/>
      <c r="BD7" s="8277"/>
      <c r="BE7" t="s">
        <v>12679</v>
      </c>
      <c r="BF7" s="8383" t="s">
        <v>13452</v>
      </c>
      <c r="BG7" s="8382">
        <v>20</v>
      </c>
      <c r="BH7" s="8390" t="s">
        <v>12931</v>
      </c>
      <c r="BI7" s="8390" t="s">
        <v>13614</v>
      </c>
      <c r="BK7" t="s">
        <v>12978</v>
      </c>
      <c r="BL7" t="s">
        <v>12979</v>
      </c>
      <c r="BM7" t="s">
        <v>12978</v>
      </c>
    </row>
    <row r="8" spans="1:70" ht="16.149999999999999" customHeight="1">
      <c r="A8" s="1" t="s">
        <v>23</v>
      </c>
      <c r="B8" t="s">
        <v>266</v>
      </c>
      <c r="C8" s="1" t="s">
        <v>29</v>
      </c>
      <c r="D8" s="10" t="s">
        <v>23</v>
      </c>
      <c r="E8" s="1" t="s">
        <v>265</v>
      </c>
      <c r="F8" s="1" t="s">
        <v>264</v>
      </c>
      <c r="G8" s="1" t="s">
        <v>23</v>
      </c>
      <c r="H8" s="10" t="s">
        <v>262</v>
      </c>
      <c r="I8" s="10" t="s">
        <v>263</v>
      </c>
      <c r="J8" s="10" t="s">
        <v>262</v>
      </c>
      <c r="K8" t="s">
        <v>261</v>
      </c>
      <c r="L8" t="s">
        <v>106</v>
      </c>
      <c r="M8" t="s">
        <v>105</v>
      </c>
      <c r="N8"/>
      <c r="O8"/>
      <c r="P8"/>
      <c r="Q8"/>
      <c r="R8"/>
      <c r="S8"/>
      <c r="T8"/>
      <c r="U8"/>
      <c r="V8"/>
      <c r="W8"/>
      <c r="Y8" s="4" t="s">
        <v>23</v>
      </c>
      <c r="Z8" t="s">
        <v>222</v>
      </c>
      <c r="AA8" t="s">
        <v>221</v>
      </c>
      <c r="AB8" s="4" t="s">
        <v>23</v>
      </c>
      <c r="AE8" s="24"/>
      <c r="AI8" s="10" t="s">
        <v>23</v>
      </c>
      <c r="AJ8" t="s">
        <v>259</v>
      </c>
      <c r="AK8" s="1" t="s">
        <v>258</v>
      </c>
      <c r="AN8" s="8365" t="s">
        <v>9753</v>
      </c>
      <c r="AO8" s="8366" t="s">
        <v>12601</v>
      </c>
      <c r="AP8" s="8367" t="s">
        <v>9848</v>
      </c>
      <c r="AQ8" s="8367" t="s">
        <v>10420</v>
      </c>
      <c r="AR8" s="8367" t="s">
        <v>9944</v>
      </c>
      <c r="AS8" s="8366" t="s">
        <v>12601</v>
      </c>
      <c r="AT8" s="8368" t="s">
        <v>9753</v>
      </c>
      <c r="AU8" s="8367" t="s">
        <v>12708</v>
      </c>
      <c r="AV8" s="8369" t="s">
        <v>12953</v>
      </c>
      <c r="AW8" s="8369" t="s">
        <v>13923</v>
      </c>
      <c r="AX8" s="8370"/>
      <c r="AY8" s="8370"/>
      <c r="AZ8" s="8370"/>
      <c r="BA8" t="s">
        <v>12915</v>
      </c>
      <c r="BB8" t="s">
        <v>12923</v>
      </c>
      <c r="BC8" s="8277"/>
      <c r="BD8" s="8277"/>
      <c r="BE8" t="s">
        <v>13458</v>
      </c>
      <c r="BF8" s="8383" t="s">
        <v>406</v>
      </c>
      <c r="BG8" s="8382">
        <v>40</v>
      </c>
      <c r="BK8" t="s">
        <v>12980</v>
      </c>
      <c r="BL8" t="s">
        <v>12690</v>
      </c>
      <c r="BM8" t="s">
        <v>12980</v>
      </c>
    </row>
    <row r="9" spans="1:70" ht="16.149999999999999" customHeight="1">
      <c r="A9" s="4" t="s">
        <v>22</v>
      </c>
      <c r="B9" s="1" t="s">
        <v>257</v>
      </c>
      <c r="C9" t="s">
        <v>256</v>
      </c>
      <c r="D9" s="10" t="s">
        <v>22</v>
      </c>
      <c r="E9" s="1" t="s">
        <v>255</v>
      </c>
      <c r="F9" s="1" t="s">
        <v>254</v>
      </c>
      <c r="G9" s="1" t="s">
        <v>22</v>
      </c>
      <c r="H9" s="10" t="s">
        <v>18</v>
      </c>
      <c r="I9" s="10" t="s">
        <v>26</v>
      </c>
      <c r="J9" s="10" t="s">
        <v>18</v>
      </c>
      <c r="K9" s="47" t="s">
        <v>253</v>
      </c>
      <c r="L9" t="s">
        <v>252</v>
      </c>
      <c r="M9" t="s">
        <v>251</v>
      </c>
      <c r="N9"/>
      <c r="O9"/>
      <c r="P9"/>
      <c r="Q9"/>
      <c r="R9"/>
      <c r="S9"/>
      <c r="T9"/>
      <c r="U9"/>
      <c r="V9"/>
      <c r="W9"/>
      <c r="Y9" s="4" t="s">
        <v>22</v>
      </c>
      <c r="Z9" t="s">
        <v>211</v>
      </c>
      <c r="AA9" t="s">
        <v>210</v>
      </c>
      <c r="AB9" s="4" t="s">
        <v>22</v>
      </c>
      <c r="AE9" s="24"/>
      <c r="AI9" s="10" t="s">
        <v>22</v>
      </c>
      <c r="AJ9" t="s">
        <v>248</v>
      </c>
      <c r="AK9" s="1" t="s">
        <v>247</v>
      </c>
      <c r="AN9" s="8365" t="s">
        <v>9841</v>
      </c>
      <c r="AO9" s="8366" t="s">
        <v>9843</v>
      </c>
      <c r="AP9" s="8367" t="s">
        <v>9840</v>
      </c>
      <c r="AQ9" s="8367" t="s">
        <v>9846</v>
      </c>
      <c r="AR9" s="8367" t="s">
        <v>9945</v>
      </c>
      <c r="AS9" s="8366" t="s">
        <v>9843</v>
      </c>
      <c r="AT9" s="8368" t="s">
        <v>9841</v>
      </c>
      <c r="AU9" s="8367" t="s">
        <v>9970</v>
      </c>
      <c r="AV9" s="8367"/>
      <c r="AW9" s="8367"/>
      <c r="AX9" s="8373"/>
      <c r="AY9" s="8373"/>
      <c r="AZ9" s="8373"/>
      <c r="BA9" t="s">
        <v>12916</v>
      </c>
      <c r="BB9" t="s">
        <v>12922</v>
      </c>
      <c r="BC9" s="8277"/>
      <c r="BD9" s="8277"/>
      <c r="BE9" t="s">
        <v>12858</v>
      </c>
      <c r="BF9" s="8427" t="s">
        <v>13617</v>
      </c>
      <c r="BG9" s="8382">
        <v>80</v>
      </c>
    </row>
    <row r="10" spans="1:70" ht="16.149999999999999" customHeight="1">
      <c r="A10" s="1" t="s">
        <v>21</v>
      </c>
      <c r="B10" s="1" t="s">
        <v>246</v>
      </c>
      <c r="C10" t="s">
        <v>20</v>
      </c>
      <c r="D10" s="10" t="s">
        <v>21</v>
      </c>
      <c r="E10" s="1" t="s">
        <v>245</v>
      </c>
      <c r="F10" s="1" t="s">
        <v>244</v>
      </c>
      <c r="G10" s="1" t="s">
        <v>21</v>
      </c>
      <c r="H10" s="10" t="s">
        <v>242</v>
      </c>
      <c r="I10" s="10" t="s">
        <v>243</v>
      </c>
      <c r="J10" s="10" t="s">
        <v>242</v>
      </c>
      <c r="K10" s="47" t="s">
        <v>241</v>
      </c>
      <c r="L10" t="s">
        <v>240</v>
      </c>
      <c r="M10" t="s">
        <v>239</v>
      </c>
      <c r="N10"/>
      <c r="O10"/>
      <c r="P10"/>
      <c r="Q10"/>
      <c r="R10"/>
      <c r="S10"/>
      <c r="T10"/>
      <c r="U10"/>
      <c r="V10"/>
      <c r="W10"/>
      <c r="Y10" s="4" t="s">
        <v>21</v>
      </c>
      <c r="Z10" s="1" t="s">
        <v>236</v>
      </c>
      <c r="AA10" t="s">
        <v>235</v>
      </c>
      <c r="AB10" s="4" t="s">
        <v>21</v>
      </c>
      <c r="AE10" s="24"/>
      <c r="AI10" s="10" t="s">
        <v>21</v>
      </c>
      <c r="AN10" s="8365" t="s">
        <v>9842</v>
      </c>
      <c r="AO10" s="8366" t="s">
        <v>9844</v>
      </c>
      <c r="AP10" s="8367" t="s">
        <v>9845</v>
      </c>
      <c r="AQ10" s="8367" t="s">
        <v>9847</v>
      </c>
      <c r="AR10" s="8367" t="s">
        <v>9946</v>
      </c>
      <c r="AS10" s="8366" t="s">
        <v>9844</v>
      </c>
      <c r="AT10" s="8368" t="s">
        <v>9842</v>
      </c>
      <c r="AU10" s="8367" t="s">
        <v>9970</v>
      </c>
      <c r="AV10" s="8367"/>
      <c r="AW10" s="8367"/>
      <c r="AX10" s="8373"/>
      <c r="AY10" s="8373"/>
      <c r="AZ10" s="8373"/>
      <c r="BA10" t="s">
        <v>13461</v>
      </c>
      <c r="BB10" t="s">
        <v>12918</v>
      </c>
      <c r="BC10" s="8277"/>
      <c r="BD10" s="8277"/>
      <c r="BE10" t="s">
        <v>12931</v>
      </c>
      <c r="BF10" s="8427" t="s">
        <v>13630</v>
      </c>
      <c r="BG10" s="8382">
        <v>100</v>
      </c>
    </row>
    <row r="11" spans="1:70" ht="16.149999999999999" customHeight="1">
      <c r="A11" s="4" t="s">
        <v>224</v>
      </c>
      <c r="B11" s="1" t="s">
        <v>440</v>
      </c>
      <c r="C11" t="s">
        <v>441</v>
      </c>
      <c r="D11" s="10" t="s">
        <v>224</v>
      </c>
      <c r="E11" s="1" t="s">
        <v>234</v>
      </c>
      <c r="F11" s="1" t="s">
        <v>233</v>
      </c>
      <c r="G11" s="1" t="s">
        <v>224</v>
      </c>
      <c r="H11" s="10" t="s">
        <v>14</v>
      </c>
      <c r="I11" s="10" t="s">
        <v>232</v>
      </c>
      <c r="J11" s="10" t="s">
        <v>14</v>
      </c>
      <c r="K11" s="47" t="s">
        <v>231</v>
      </c>
      <c r="L11" t="s">
        <v>230</v>
      </c>
      <c r="M11" t="s">
        <v>229</v>
      </c>
      <c r="N11"/>
      <c r="O11"/>
      <c r="P11"/>
      <c r="Q11"/>
      <c r="R11"/>
      <c r="S11"/>
      <c r="T11"/>
      <c r="U11"/>
      <c r="V11"/>
      <c r="W11"/>
      <c r="Y11" s="4" t="s">
        <v>224</v>
      </c>
      <c r="Z11" s="1" t="s">
        <v>226</v>
      </c>
      <c r="AA11" t="s">
        <v>225</v>
      </c>
      <c r="AB11" s="4" t="s">
        <v>224</v>
      </c>
      <c r="AE11" s="24"/>
      <c r="AI11" s="10" t="s">
        <v>224</v>
      </c>
      <c r="AN11" s="8365" t="s">
        <v>9703</v>
      </c>
      <c r="AO11" s="8366" t="s">
        <v>9778</v>
      </c>
      <c r="AP11" s="8367" t="s">
        <v>9769</v>
      </c>
      <c r="AQ11" s="8367" t="s">
        <v>9776</v>
      </c>
      <c r="AR11" s="8367" t="s">
        <v>9947</v>
      </c>
      <c r="AS11" s="8366" t="s">
        <v>9778</v>
      </c>
      <c r="AT11" s="8368" t="s">
        <v>9703</v>
      </c>
      <c r="AU11" s="8367" t="s">
        <v>9970</v>
      </c>
      <c r="AV11" s="8367"/>
      <c r="AW11" s="8367"/>
      <c r="AX11" s="8373"/>
      <c r="AY11" s="8373"/>
      <c r="AZ11" s="8373"/>
      <c r="BA11" t="s">
        <v>12959</v>
      </c>
      <c r="BB11" t="s">
        <v>12960</v>
      </c>
      <c r="BC11" s="8277"/>
      <c r="BD11" s="8277"/>
      <c r="BE11" t="s">
        <v>12917</v>
      </c>
      <c r="BF11" s="8427" t="s">
        <v>13631</v>
      </c>
      <c r="BG11" s="8382">
        <v>200</v>
      </c>
    </row>
    <row r="12" spans="1:70" ht="16.149999999999999" customHeight="1">
      <c r="A12" s="4" t="s">
        <v>206</v>
      </c>
      <c r="B12" s="1" t="s">
        <v>442</v>
      </c>
      <c r="C12" t="s">
        <v>443</v>
      </c>
      <c r="D12" s="10" t="s">
        <v>206</v>
      </c>
      <c r="E12" s="1" t="s">
        <v>223</v>
      </c>
      <c r="F12" s="1" t="s">
        <v>28</v>
      </c>
      <c r="G12" s="1" t="s">
        <v>206</v>
      </c>
      <c r="H12" s="10" t="s">
        <v>221</v>
      </c>
      <c r="I12" s="10" t="s">
        <v>222</v>
      </c>
      <c r="J12" s="10" t="s">
        <v>221</v>
      </c>
      <c r="K12" s="47" t="s">
        <v>220</v>
      </c>
      <c r="L12" t="s">
        <v>219</v>
      </c>
      <c r="M12" t="s">
        <v>218</v>
      </c>
      <c r="N12"/>
      <c r="O12"/>
      <c r="P12"/>
      <c r="Q12"/>
      <c r="R12"/>
      <c r="S12"/>
      <c r="T12"/>
      <c r="U12"/>
      <c r="V12"/>
      <c r="W12"/>
      <c r="Y12" s="4" t="s">
        <v>206</v>
      </c>
      <c r="Z12" s="1" t="s">
        <v>215</v>
      </c>
      <c r="AA12" t="s">
        <v>214</v>
      </c>
      <c r="AB12" s="4" t="s">
        <v>206</v>
      </c>
      <c r="AE12" s="24"/>
      <c r="AI12" s="10" t="s">
        <v>206</v>
      </c>
      <c r="AN12" s="8365" t="s">
        <v>9919</v>
      </c>
      <c r="AO12" s="8366" t="s">
        <v>9923</v>
      </c>
      <c r="AP12" s="8367" t="s">
        <v>9925</v>
      </c>
      <c r="AQ12" s="8367" t="s">
        <v>9927</v>
      </c>
      <c r="AR12" s="8367" t="s">
        <v>9948</v>
      </c>
      <c r="AS12" s="8366" t="s">
        <v>9923</v>
      </c>
      <c r="AT12" s="8368" t="s">
        <v>9919</v>
      </c>
      <c r="AU12" s="8367" t="s">
        <v>9970</v>
      </c>
      <c r="AV12" s="8367"/>
      <c r="AW12" s="8367"/>
      <c r="AX12" s="8373"/>
      <c r="AY12" s="8373"/>
      <c r="AZ12" s="8373"/>
      <c r="BA12" t="s">
        <v>331</v>
      </c>
      <c r="BB12" t="s">
        <v>13089</v>
      </c>
      <c r="BC12" s="8277"/>
      <c r="BD12" s="8277"/>
      <c r="BE12" t="s">
        <v>13632</v>
      </c>
      <c r="BF12" s="8427" t="s">
        <v>13633</v>
      </c>
      <c r="BG12" s="8384">
        <v>400</v>
      </c>
    </row>
    <row r="13" spans="1:70" ht="16.149999999999999" customHeight="1">
      <c r="A13" s="1" t="s">
        <v>201</v>
      </c>
      <c r="B13" s="1" t="s">
        <v>13380</v>
      </c>
      <c r="C13" t="s">
        <v>13376</v>
      </c>
      <c r="D13" s="10" t="s">
        <v>201</v>
      </c>
      <c r="E13" s="1" t="s">
        <v>213</v>
      </c>
      <c r="F13" s="1" t="s">
        <v>212</v>
      </c>
      <c r="G13" s="1" t="s">
        <v>201</v>
      </c>
      <c r="H13" s="10" t="s">
        <v>210</v>
      </c>
      <c r="I13" s="10" t="s">
        <v>211</v>
      </c>
      <c r="J13" s="10" t="s">
        <v>210</v>
      </c>
      <c r="K13" s="47" t="s">
        <v>209</v>
      </c>
      <c r="L13" t="s">
        <v>208</v>
      </c>
      <c r="M13" t="s">
        <v>207</v>
      </c>
      <c r="N13"/>
      <c r="O13"/>
      <c r="P13"/>
      <c r="Q13"/>
      <c r="R13"/>
      <c r="S13"/>
      <c r="T13"/>
      <c r="U13"/>
      <c r="V13"/>
      <c r="W13"/>
      <c r="Y13" s="4" t="s">
        <v>201</v>
      </c>
      <c r="Z13" s="1" t="s">
        <v>203</v>
      </c>
      <c r="AA13" t="s">
        <v>202</v>
      </c>
      <c r="AB13" s="4" t="s">
        <v>201</v>
      </c>
      <c r="AE13" s="24"/>
      <c r="AI13" s="10" t="s">
        <v>201</v>
      </c>
      <c r="AN13" s="8365" t="s">
        <v>9920</v>
      </c>
      <c r="AO13" s="8366" t="s">
        <v>9924</v>
      </c>
      <c r="AP13" s="8367" t="s">
        <v>9926</v>
      </c>
      <c r="AQ13" s="8367" t="s">
        <v>9928</v>
      </c>
      <c r="AR13" s="8367" t="s">
        <v>9949</v>
      </c>
      <c r="AS13" s="8366" t="s">
        <v>9924</v>
      </c>
      <c r="AT13" s="8368" t="s">
        <v>9920</v>
      </c>
      <c r="AU13" s="8367" t="s">
        <v>9970</v>
      </c>
      <c r="AV13" s="8367"/>
      <c r="AW13" s="8367"/>
      <c r="AX13" s="8373"/>
      <c r="AY13" s="8373"/>
      <c r="AZ13" s="8373"/>
      <c r="BA13" t="s">
        <v>13227</v>
      </c>
      <c r="BB13" t="s">
        <v>13228</v>
      </c>
      <c r="BC13" s="8277"/>
      <c r="BD13" s="8277"/>
      <c r="BG13" s="8384">
        <v>800</v>
      </c>
    </row>
    <row r="14" spans="1:70" ht="16.149999999999999" customHeight="1">
      <c r="A14" s="1" t="s">
        <v>193</v>
      </c>
      <c r="B14" s="1" t="s">
        <v>13381</v>
      </c>
      <c r="C14" t="s">
        <v>13378</v>
      </c>
      <c r="D14" s="10" t="s">
        <v>193</v>
      </c>
      <c r="E14" s="1" t="s">
        <v>200</v>
      </c>
      <c r="F14" s="1" t="s">
        <v>199</v>
      </c>
      <c r="G14" s="1" t="s">
        <v>193</v>
      </c>
      <c r="H14" s="10" t="s">
        <v>251</v>
      </c>
      <c r="I14" s="1" t="s">
        <v>9719</v>
      </c>
      <c r="J14" s="1" t="s">
        <v>251</v>
      </c>
      <c r="K14" s="47" t="s">
        <v>197</v>
      </c>
      <c r="L14" t="s">
        <v>196</v>
      </c>
      <c r="M14" t="s">
        <v>151</v>
      </c>
      <c r="N14"/>
      <c r="O14"/>
      <c r="P14"/>
      <c r="Q14"/>
      <c r="R14"/>
      <c r="S14"/>
      <c r="T14"/>
      <c r="U14"/>
      <c r="V14"/>
      <c r="W14"/>
      <c r="Y14" s="4" t="s">
        <v>193</v>
      </c>
      <c r="Z14" s="1" t="s">
        <v>192</v>
      </c>
      <c r="AA14" t="s">
        <v>191</v>
      </c>
      <c r="AB14" s="10"/>
      <c r="AC14" s="10"/>
      <c r="AE14" s="24"/>
      <c r="AN14" s="8365" t="s">
        <v>9754</v>
      </c>
      <c r="AO14" s="8366" t="s">
        <v>12599</v>
      </c>
      <c r="AP14" s="8367" t="s">
        <v>9929</v>
      </c>
      <c r="AQ14" s="8367" t="s">
        <v>9930</v>
      </c>
      <c r="AR14" s="8367" t="s">
        <v>9950</v>
      </c>
      <c r="AS14" s="8366" t="s">
        <v>9745</v>
      </c>
      <c r="AT14" s="8368" t="s">
        <v>9754</v>
      </c>
      <c r="AU14" s="8367" t="s">
        <v>9972</v>
      </c>
      <c r="AV14" s="8367" t="s">
        <v>12953</v>
      </c>
      <c r="AW14" s="8367"/>
      <c r="AX14" s="8373"/>
      <c r="AY14" s="8373"/>
      <c r="AZ14" s="8373"/>
      <c r="BA14" s="8277" t="s">
        <v>13453</v>
      </c>
      <c r="BB14" s="8381" t="s">
        <v>13454</v>
      </c>
      <c r="BC14" s="8277"/>
      <c r="BD14" s="8277"/>
    </row>
    <row r="15" spans="1:70" ht="16.149999999999999" customHeight="1">
      <c r="A15" s="1" t="s">
        <v>183</v>
      </c>
      <c r="B15" s="1" t="s">
        <v>12683</v>
      </c>
      <c r="C15" t="s">
        <v>13382</v>
      </c>
      <c r="D15" s="4" t="s">
        <v>183</v>
      </c>
      <c r="E15" s="1" t="s">
        <v>190</v>
      </c>
      <c r="F15" s="1" t="s">
        <v>189</v>
      </c>
      <c r="G15" s="1" t="s">
        <v>183</v>
      </c>
      <c r="H15" s="4" t="s">
        <v>212</v>
      </c>
      <c r="I15" s="4" t="s">
        <v>12909</v>
      </c>
      <c r="J15" s="4" t="s">
        <v>12908</v>
      </c>
      <c r="K15" s="47" t="s">
        <v>187</v>
      </c>
      <c r="L15" t="s">
        <v>186</v>
      </c>
      <c r="M15" t="s">
        <v>177</v>
      </c>
      <c r="N15"/>
      <c r="O15"/>
      <c r="P15"/>
      <c r="Q15"/>
      <c r="R15"/>
      <c r="S15"/>
      <c r="T15"/>
      <c r="U15"/>
      <c r="V15"/>
      <c r="W15"/>
      <c r="Y15" s="4" t="s">
        <v>183</v>
      </c>
      <c r="Z15" s="1" t="s">
        <v>182</v>
      </c>
      <c r="AA15" t="s">
        <v>181</v>
      </c>
      <c r="AB15" s="4"/>
      <c r="AC15" s="10"/>
      <c r="AE15" s="24"/>
      <c r="AN15" s="8365" t="s">
        <v>9755</v>
      </c>
      <c r="AO15" s="8366" t="s">
        <v>9779</v>
      </c>
      <c r="AP15" s="8367" t="s">
        <v>9770</v>
      </c>
      <c r="AQ15" s="8367" t="s">
        <v>9777</v>
      </c>
      <c r="AR15" s="8367" t="s">
        <v>9951</v>
      </c>
      <c r="AS15" s="8366" t="s">
        <v>9779</v>
      </c>
      <c r="AT15" s="8368" t="s">
        <v>9755</v>
      </c>
      <c r="AU15" s="8367" t="s">
        <v>9972</v>
      </c>
      <c r="AV15" s="8367" t="s">
        <v>12953</v>
      </c>
      <c r="AW15" s="8367"/>
      <c r="AX15" s="8373"/>
      <c r="AY15" s="8373"/>
      <c r="AZ15" s="8373"/>
      <c r="BA15" s="8277" t="s">
        <v>13458</v>
      </c>
      <c r="BB15" s="8381" t="s">
        <v>13459</v>
      </c>
      <c r="BC15" s="8277"/>
      <c r="BD15" s="8277"/>
    </row>
    <row r="16" spans="1:70" ht="16.149999999999999" customHeight="1">
      <c r="D16" s="4" t="s">
        <v>174</v>
      </c>
      <c r="E16" s="1" t="s">
        <v>482</v>
      </c>
      <c r="F16" s="1" t="s">
        <v>731</v>
      </c>
      <c r="G16" s="1" t="s">
        <v>174</v>
      </c>
      <c r="H16" s="4" t="s">
        <v>105</v>
      </c>
      <c r="I16" s="4" t="s">
        <v>255</v>
      </c>
      <c r="J16" s="4" t="s">
        <v>105</v>
      </c>
      <c r="K16" s="47" t="s">
        <v>179</v>
      </c>
      <c r="L16" t="s">
        <v>178</v>
      </c>
      <c r="M16" t="s">
        <v>177</v>
      </c>
      <c r="N16"/>
      <c r="O16"/>
      <c r="P16"/>
      <c r="Q16"/>
      <c r="R16"/>
      <c r="S16"/>
      <c r="T16"/>
      <c r="U16"/>
      <c r="V16"/>
      <c r="W16"/>
      <c r="Y16" s="4" t="s">
        <v>174</v>
      </c>
      <c r="Z16" s="1" t="s">
        <v>173</v>
      </c>
      <c r="AA16" s="1" t="s">
        <v>172</v>
      </c>
      <c r="AB16" s="4"/>
      <c r="AC16" s="10"/>
      <c r="AE16" s="24"/>
      <c r="AN16" s="8365" t="s">
        <v>9756</v>
      </c>
      <c r="AO16" s="8366" t="s">
        <v>9839</v>
      </c>
      <c r="AP16" s="8367" t="s">
        <v>9931</v>
      </c>
      <c r="AQ16" s="8367" t="s">
        <v>9932</v>
      </c>
      <c r="AR16" s="8367" t="s">
        <v>9952</v>
      </c>
      <c r="AS16" s="8366" t="s">
        <v>9839</v>
      </c>
      <c r="AT16" s="8368" t="s">
        <v>9756</v>
      </c>
      <c r="AU16" s="8367" t="s">
        <v>9972</v>
      </c>
      <c r="AV16" s="8367" t="s">
        <v>12953</v>
      </c>
      <c r="AW16" s="8367"/>
      <c r="AX16" s="8373"/>
      <c r="AY16" s="8373"/>
      <c r="AZ16" s="8373"/>
      <c r="BA16" s="8277" t="s">
        <v>13509</v>
      </c>
      <c r="BB16" s="8277" t="s">
        <v>445</v>
      </c>
      <c r="BC16" s="8277"/>
      <c r="BD16" s="8277"/>
    </row>
    <row r="17" spans="3:56" ht="16.149999999999999" customHeight="1">
      <c r="D17" s="4" t="s">
        <v>171</v>
      </c>
      <c r="E17" s="1" t="s">
        <v>728</v>
      </c>
      <c r="F17" s="1" t="s">
        <v>729</v>
      </c>
      <c r="G17" s="1" t="s">
        <v>171</v>
      </c>
      <c r="H17" s="4" t="s">
        <v>9717</v>
      </c>
      <c r="I17" s="1" t="s">
        <v>9720</v>
      </c>
      <c r="J17" s="1" t="s">
        <v>9717</v>
      </c>
      <c r="K17" s="8" t="s">
        <v>169</v>
      </c>
      <c r="L17" t="s">
        <v>168</v>
      </c>
      <c r="M17" t="s">
        <v>116</v>
      </c>
      <c r="N17"/>
      <c r="O17"/>
      <c r="P17"/>
      <c r="Q17"/>
      <c r="R17"/>
      <c r="S17"/>
      <c r="T17"/>
      <c r="U17"/>
      <c r="V17"/>
      <c r="W17"/>
      <c r="AB17" s="4"/>
      <c r="AC17" s="10"/>
      <c r="AE17" s="24"/>
      <c r="AN17" s="8365" t="s">
        <v>9757</v>
      </c>
      <c r="AO17" s="8367" t="s">
        <v>9760</v>
      </c>
      <c r="AP17" s="8367" t="s">
        <v>10432</v>
      </c>
      <c r="AQ17" s="8367" t="s">
        <v>10428</v>
      </c>
      <c r="AR17" s="8367" t="s">
        <v>9980</v>
      </c>
      <c r="AS17" s="8367" t="s">
        <v>9760</v>
      </c>
      <c r="AT17" s="8368" t="s">
        <v>9757</v>
      </c>
      <c r="AU17" s="8367" t="s">
        <v>9970</v>
      </c>
      <c r="AV17" s="8367"/>
      <c r="AW17" s="8367"/>
      <c r="AX17" s="8373"/>
      <c r="AY17" s="8373"/>
      <c r="AZ17" s="8373"/>
      <c r="BA17" s="8277" t="s">
        <v>3875</v>
      </c>
      <c r="BB17" s="8277" t="s">
        <v>730</v>
      </c>
      <c r="BC17" s="8277"/>
      <c r="BD17" s="8277"/>
    </row>
    <row r="18" spans="3:56" ht="16.149999999999999" customHeight="1">
      <c r="D18" s="4" t="s">
        <v>163</v>
      </c>
      <c r="E18" s="1" t="s">
        <v>297</v>
      </c>
      <c r="F18" s="1" t="s">
        <v>296</v>
      </c>
      <c r="G18" s="1" t="s">
        <v>163</v>
      </c>
      <c r="H18" s="4" t="s">
        <v>291</v>
      </c>
      <c r="I18" s="1" t="s">
        <v>483</v>
      </c>
      <c r="J18" s="1" t="s">
        <v>291</v>
      </c>
      <c r="K18" s="47" t="s">
        <v>162</v>
      </c>
      <c r="L18" t="s">
        <v>161</v>
      </c>
      <c r="M18" t="s">
        <v>116</v>
      </c>
      <c r="N18"/>
      <c r="O18"/>
      <c r="P18"/>
      <c r="Q18"/>
      <c r="R18"/>
      <c r="S18"/>
      <c r="T18"/>
      <c r="U18"/>
      <c r="V18"/>
      <c r="W18"/>
      <c r="AE18" s="24"/>
      <c r="AN18" s="8365" t="s">
        <v>9758</v>
      </c>
      <c r="AO18" s="8367" t="s">
        <v>9761</v>
      </c>
      <c r="AP18" s="8367" t="s">
        <v>10433</v>
      </c>
      <c r="AQ18" s="8367" t="s">
        <v>10429</v>
      </c>
      <c r="AR18" s="8367" t="s">
        <v>9979</v>
      </c>
      <c r="AS18" s="8367" t="s">
        <v>9761</v>
      </c>
      <c r="AT18" s="8368" t="s">
        <v>9758</v>
      </c>
      <c r="AU18" s="8367" t="s">
        <v>9970</v>
      </c>
      <c r="AV18" s="8367"/>
      <c r="AW18" s="8367"/>
      <c r="AX18" s="8373"/>
      <c r="AY18" s="8373"/>
      <c r="AZ18" s="8373"/>
      <c r="BA18" s="8277" t="s">
        <v>13510</v>
      </c>
      <c r="BB18" s="8277" t="s">
        <v>13508</v>
      </c>
      <c r="BC18" s="8277"/>
      <c r="BD18" s="8277"/>
    </row>
    <row r="19" spans="3:56" ht="16.149999999999999" customHeight="1">
      <c r="D19" s="4" t="s">
        <v>158</v>
      </c>
      <c r="E19" s="1" t="s">
        <v>283</v>
      </c>
      <c r="F19" s="1" t="s">
        <v>282</v>
      </c>
      <c r="G19" s="1" t="s">
        <v>158</v>
      </c>
      <c r="H19" s="4" t="s">
        <v>539</v>
      </c>
      <c r="I19" s="1" t="s">
        <v>9718</v>
      </c>
      <c r="J19" s="1" t="s">
        <v>539</v>
      </c>
      <c r="K19" s="47" t="s">
        <v>157</v>
      </c>
      <c r="L19" t="s">
        <v>156</v>
      </c>
      <c r="M19" t="s">
        <v>116</v>
      </c>
      <c r="N19"/>
      <c r="O19"/>
      <c r="P19"/>
      <c r="Q19"/>
      <c r="R19"/>
      <c r="S19"/>
      <c r="T19"/>
      <c r="U19"/>
      <c r="V19"/>
      <c r="W19"/>
      <c r="AE19" s="24"/>
      <c r="AN19" s="8365" t="s">
        <v>9759</v>
      </c>
      <c r="AO19" s="8367" t="s">
        <v>9762</v>
      </c>
      <c r="AP19" s="8367" t="s">
        <v>10434</v>
      </c>
      <c r="AQ19" s="8367" t="s">
        <v>9763</v>
      </c>
      <c r="AR19" s="8367" t="s">
        <v>9978</v>
      </c>
      <c r="AS19" s="8367" t="s">
        <v>9762</v>
      </c>
      <c r="AT19" s="8368" t="s">
        <v>9759</v>
      </c>
      <c r="AU19" s="8367" t="s">
        <v>9970</v>
      </c>
      <c r="AV19" s="8367"/>
      <c r="AW19" s="8367"/>
      <c r="AX19" s="8373"/>
      <c r="AY19" s="8373"/>
      <c r="AZ19" s="8373"/>
      <c r="BA19" s="8277" t="s">
        <v>13511</v>
      </c>
      <c r="BB19" s="8277" t="s">
        <v>13507</v>
      </c>
      <c r="BC19" s="8277"/>
      <c r="BD19" s="8277"/>
    </row>
    <row r="20" spans="3:56" ht="16.149999999999999" customHeight="1">
      <c r="D20" s="4" t="s">
        <v>473</v>
      </c>
      <c r="E20" s="1" t="s">
        <v>9703</v>
      </c>
      <c r="F20" s="1" t="s">
        <v>9702</v>
      </c>
      <c r="G20" s="1" t="s">
        <v>473</v>
      </c>
      <c r="H20" s="4" t="s">
        <v>595</v>
      </c>
      <c r="I20" s="1" t="s">
        <v>596</v>
      </c>
      <c r="J20" s="1" t="s">
        <v>595</v>
      </c>
      <c r="K20" s="47" t="s">
        <v>153</v>
      </c>
      <c r="L20" t="s">
        <v>152</v>
      </c>
      <c r="M20" t="s">
        <v>151</v>
      </c>
      <c r="N20"/>
      <c r="O20"/>
      <c r="P20"/>
      <c r="Q20"/>
      <c r="R20"/>
      <c r="S20"/>
      <c r="T20"/>
      <c r="U20"/>
      <c r="V20"/>
      <c r="W20"/>
      <c r="AE20" s="24"/>
      <c r="AN20" s="8365" t="s">
        <v>9933</v>
      </c>
      <c r="AO20" s="8367" t="s">
        <v>9824</v>
      </c>
      <c r="AP20" s="8367" t="s">
        <v>9829</v>
      </c>
      <c r="AQ20" s="8367" t="s">
        <v>9829</v>
      </c>
      <c r="AR20" s="8367" t="s">
        <v>9973</v>
      </c>
      <c r="AS20" s="8367" t="s">
        <v>9824</v>
      </c>
      <c r="AT20" s="8368" t="s">
        <v>9933</v>
      </c>
      <c r="AU20" s="8367" t="s">
        <v>9970</v>
      </c>
      <c r="AV20" s="8367"/>
      <c r="AW20" s="8367"/>
      <c r="AX20" s="8373"/>
      <c r="AY20" s="8373"/>
      <c r="AZ20" s="8373"/>
      <c r="BA20" s="8277" t="s">
        <v>12917</v>
      </c>
      <c r="BB20" s="8428" t="s">
        <v>13634</v>
      </c>
      <c r="BC20" s="8277"/>
      <c r="BD20" s="8277"/>
    </row>
    <row r="21" spans="3:56" ht="16.149999999999999" customHeight="1">
      <c r="D21" s="4" t="s">
        <v>474</v>
      </c>
      <c r="E21" s="1" t="s">
        <v>165</v>
      </c>
      <c r="F21" s="1" t="s">
        <v>164</v>
      </c>
      <c r="G21" s="1" t="s">
        <v>474</v>
      </c>
      <c r="H21" s="4" t="s">
        <v>597</v>
      </c>
      <c r="I21" s="1" t="s">
        <v>9698</v>
      </c>
      <c r="J21" s="1" t="s">
        <v>597</v>
      </c>
      <c r="K21" s="8" t="s">
        <v>148</v>
      </c>
      <c r="L21" t="s">
        <v>147</v>
      </c>
      <c r="M21" t="s">
        <v>130</v>
      </c>
      <c r="N21"/>
      <c r="O21"/>
      <c r="P21"/>
      <c r="Q21"/>
      <c r="R21"/>
      <c r="S21"/>
      <c r="T21"/>
      <c r="U21"/>
      <c r="V21"/>
      <c r="W21"/>
      <c r="AE21" s="24"/>
      <c r="AN21" s="8365" t="s">
        <v>9934</v>
      </c>
      <c r="AO21" s="8367" t="s">
        <v>9825</v>
      </c>
      <c r="AP21" s="8367" t="s">
        <v>9830</v>
      </c>
      <c r="AQ21" s="8367" t="s">
        <v>9830</v>
      </c>
      <c r="AR21" s="8367" t="s">
        <v>9974</v>
      </c>
      <c r="AS21" s="8367" t="s">
        <v>9825</v>
      </c>
      <c r="AT21" s="8368" t="s">
        <v>9934</v>
      </c>
      <c r="AU21" s="8367" t="s">
        <v>9970</v>
      </c>
      <c r="AV21" s="8367"/>
      <c r="AW21" s="8367"/>
      <c r="AX21" s="8373"/>
      <c r="AY21" s="8373"/>
      <c r="AZ21" s="8373"/>
      <c r="BA21" s="8277"/>
      <c r="BB21" s="8277"/>
      <c r="BC21" s="8277"/>
      <c r="BD21" s="8277"/>
    </row>
    <row r="22" spans="3:56" ht="16.149999999999999" customHeight="1">
      <c r="C22" s="1"/>
      <c r="D22" s="4" t="s">
        <v>475</v>
      </c>
      <c r="E22" s="1" t="s">
        <v>9693</v>
      </c>
      <c r="F22" s="1" t="s">
        <v>9694</v>
      </c>
      <c r="G22" s="1" t="s">
        <v>475</v>
      </c>
      <c r="H22" s="4" t="s">
        <v>99</v>
      </c>
      <c r="I22" s="1" t="s">
        <v>687</v>
      </c>
      <c r="J22" s="1" t="s">
        <v>12775</v>
      </c>
      <c r="K22" s="2387" t="s">
        <v>12806</v>
      </c>
      <c r="L22" t="s">
        <v>144</v>
      </c>
      <c r="M22" t="s">
        <v>116</v>
      </c>
      <c r="N22"/>
      <c r="O22"/>
      <c r="P22"/>
      <c r="Q22"/>
      <c r="R22"/>
      <c r="S22"/>
      <c r="T22"/>
      <c r="U22"/>
      <c r="V22"/>
      <c r="W22"/>
      <c r="AE22" s="24"/>
      <c r="AN22" s="8365" t="s">
        <v>9935</v>
      </c>
      <c r="AO22" s="8367" t="s">
        <v>9826</v>
      </c>
      <c r="AP22" s="8367" t="s">
        <v>9831</v>
      </c>
      <c r="AQ22" s="8367" t="s">
        <v>9831</v>
      </c>
      <c r="AR22" s="8367" t="s">
        <v>9975</v>
      </c>
      <c r="AS22" s="8367" t="s">
        <v>9826</v>
      </c>
      <c r="AT22" s="8368" t="s">
        <v>9935</v>
      </c>
      <c r="AU22" s="8367" t="s">
        <v>9970</v>
      </c>
      <c r="AV22" s="8367"/>
      <c r="AW22" s="8367"/>
      <c r="AX22" s="8373"/>
      <c r="AY22" s="8373"/>
      <c r="AZ22" s="8373"/>
      <c r="BA22" s="8277"/>
      <c r="BB22" s="8277"/>
      <c r="BC22" s="8277"/>
      <c r="BD22" s="8277"/>
    </row>
    <row r="23" spans="3:56" ht="16.149999999999999" customHeight="1">
      <c r="C23" s="1"/>
      <c r="D23" s="4" t="s">
        <v>476</v>
      </c>
      <c r="E23" s="1" t="s">
        <v>9695</v>
      </c>
      <c r="F23" s="1" t="s">
        <v>9696</v>
      </c>
      <c r="G23" s="1" t="s">
        <v>476</v>
      </c>
      <c r="H23" s="4" t="s">
        <v>267</v>
      </c>
      <c r="I23" s="1" t="s">
        <v>9697</v>
      </c>
      <c r="J23" s="1" t="s">
        <v>267</v>
      </c>
      <c r="K23" s="2387" t="s">
        <v>12806</v>
      </c>
      <c r="L23" t="s">
        <v>141</v>
      </c>
      <c r="M23" t="s">
        <v>130</v>
      </c>
      <c r="N23"/>
      <c r="O23"/>
      <c r="P23"/>
      <c r="Q23"/>
      <c r="R23"/>
      <c r="S23"/>
      <c r="T23"/>
      <c r="U23"/>
      <c r="V23"/>
      <c r="W23"/>
      <c r="AE23" s="24"/>
      <c r="AN23" s="8365" t="s">
        <v>9936</v>
      </c>
      <c r="AO23" s="8367" t="s">
        <v>9827</v>
      </c>
      <c r="AP23" s="8367" t="s">
        <v>9832</v>
      </c>
      <c r="AQ23" s="8367" t="s">
        <v>9832</v>
      </c>
      <c r="AR23" s="8367" t="s">
        <v>9976</v>
      </c>
      <c r="AS23" s="8367" t="s">
        <v>9827</v>
      </c>
      <c r="AT23" s="8368" t="s">
        <v>9936</v>
      </c>
      <c r="AU23" s="8367" t="s">
        <v>9970</v>
      </c>
      <c r="AV23" s="8367"/>
      <c r="AW23" s="8367"/>
      <c r="AX23" s="8373"/>
      <c r="AY23" s="8373"/>
      <c r="AZ23" s="8373"/>
      <c r="BA23" s="8277"/>
      <c r="BB23" s="8277"/>
      <c r="BC23" s="8277"/>
      <c r="BD23" s="8277"/>
    </row>
    <row r="24" spans="3:56" ht="16.149999999999999" customHeight="1">
      <c r="D24" s="4" t="s">
        <v>477</v>
      </c>
      <c r="E24" s="1" t="s">
        <v>9704</v>
      </c>
      <c r="F24" s="1" t="s">
        <v>9705</v>
      </c>
      <c r="G24" s="1" t="s">
        <v>477</v>
      </c>
      <c r="H24" s="4" t="s">
        <v>9721</v>
      </c>
      <c r="I24" s="1" t="s">
        <v>599</v>
      </c>
      <c r="J24" s="1" t="s">
        <v>9721</v>
      </c>
      <c r="K24" s="2387" t="s">
        <v>12702</v>
      </c>
      <c r="L24" t="s">
        <v>138</v>
      </c>
      <c r="M24" t="s">
        <v>116</v>
      </c>
      <c r="N24"/>
      <c r="O24"/>
      <c r="P24"/>
      <c r="Q24"/>
      <c r="R24"/>
      <c r="S24"/>
      <c r="T24"/>
      <c r="U24"/>
      <c r="V24"/>
      <c r="W24"/>
      <c r="AN24" s="8365" t="s">
        <v>9937</v>
      </c>
      <c r="AO24" s="8367" t="s">
        <v>9828</v>
      </c>
      <c r="AP24" s="8367" t="s">
        <v>9833</v>
      </c>
      <c r="AQ24" s="8367" t="s">
        <v>9833</v>
      </c>
      <c r="AR24" s="8367" t="s">
        <v>9977</v>
      </c>
      <c r="AS24" s="8367" t="s">
        <v>9828</v>
      </c>
      <c r="AT24" s="8368" t="s">
        <v>9937</v>
      </c>
      <c r="AU24" s="8367" t="s">
        <v>9970</v>
      </c>
      <c r="AV24" s="8367"/>
      <c r="AW24" s="8367"/>
      <c r="AX24" s="8373"/>
      <c r="AY24" s="8373"/>
      <c r="AZ24" s="8373"/>
    </row>
    <row r="25" spans="3:56" ht="16.149999999999999" customHeight="1">
      <c r="D25" s="4" t="s">
        <v>478</v>
      </c>
      <c r="E25" s="1" t="s">
        <v>9706</v>
      </c>
      <c r="F25" s="1" t="s">
        <v>9707</v>
      </c>
      <c r="G25" s="1" t="s">
        <v>478</v>
      </c>
      <c r="H25" s="4" t="s">
        <v>9722</v>
      </c>
      <c r="I25" s="1" t="s">
        <v>9699</v>
      </c>
      <c r="J25" s="1" t="s">
        <v>9722</v>
      </c>
      <c r="K25" s="2387" t="s">
        <v>12702</v>
      </c>
      <c r="L25" t="s">
        <v>135</v>
      </c>
      <c r="M25" t="s">
        <v>116</v>
      </c>
      <c r="N25"/>
      <c r="O25"/>
      <c r="P25"/>
      <c r="Q25"/>
      <c r="R25"/>
      <c r="S25"/>
      <c r="T25"/>
      <c r="U25"/>
      <c r="V25"/>
      <c r="W25"/>
      <c r="AN25" s="8365" t="s">
        <v>9823</v>
      </c>
      <c r="AO25" s="8366" t="s">
        <v>12594</v>
      </c>
      <c r="AP25" s="8367" t="s">
        <v>9971</v>
      </c>
      <c r="AQ25" s="8367" t="s">
        <v>10421</v>
      </c>
      <c r="AR25" s="8367" t="s">
        <v>9938</v>
      </c>
      <c r="AS25" s="8366" t="s">
        <v>12594</v>
      </c>
      <c r="AT25" s="8368" t="s">
        <v>9823</v>
      </c>
      <c r="AU25" s="8367" t="s">
        <v>9972</v>
      </c>
      <c r="AV25" s="8367" t="s">
        <v>12953</v>
      </c>
      <c r="AW25" s="8367"/>
      <c r="AX25" s="8373"/>
      <c r="AY25" s="8373"/>
      <c r="AZ25" s="8373"/>
    </row>
    <row r="26" spans="3:56" ht="16.149999999999999" customHeight="1">
      <c r="D26" s="4" t="s">
        <v>601</v>
      </c>
      <c r="E26"/>
      <c r="G26" s="1" t="s">
        <v>601</v>
      </c>
      <c r="H26" s="4" t="s">
        <v>251</v>
      </c>
      <c r="I26" s="1" t="s">
        <v>9746</v>
      </c>
      <c r="J26" s="1" t="s">
        <v>251</v>
      </c>
      <c r="K26" s="8" t="s">
        <v>132</v>
      </c>
      <c r="L26" t="s">
        <v>131</v>
      </c>
      <c r="M26" t="s">
        <v>130</v>
      </c>
      <c r="N26"/>
      <c r="O26"/>
      <c r="P26"/>
      <c r="Q26"/>
      <c r="R26"/>
      <c r="S26"/>
      <c r="T26"/>
      <c r="U26"/>
      <c r="V26"/>
      <c r="W26"/>
      <c r="AE26" s="24"/>
      <c r="AN26" s="8365" t="s">
        <v>10406</v>
      </c>
      <c r="AO26" s="8367" t="s">
        <v>10407</v>
      </c>
      <c r="AP26" s="8367" t="s">
        <v>10418</v>
      </c>
      <c r="AQ26" s="8367" t="s">
        <v>10419</v>
      </c>
      <c r="AR26" s="8367" t="s">
        <v>10417</v>
      </c>
      <c r="AS26" s="8367" t="s">
        <v>10407</v>
      </c>
      <c r="AT26" s="8368" t="s">
        <v>10406</v>
      </c>
      <c r="AU26" s="8367" t="s">
        <v>10408</v>
      </c>
      <c r="AV26" s="8367"/>
      <c r="AW26" s="8367"/>
      <c r="AX26" s="8373"/>
      <c r="AY26" s="8373"/>
      <c r="AZ26" s="8373"/>
    </row>
    <row r="27" spans="3:56" ht="16.149999999999999" customHeight="1">
      <c r="C27" s="1"/>
      <c r="D27" s="4" t="s">
        <v>602</v>
      </c>
      <c r="E27"/>
      <c r="G27" s="1" t="s">
        <v>602</v>
      </c>
      <c r="H27" s="4" t="s">
        <v>600</v>
      </c>
      <c r="I27" s="1" t="s">
        <v>9700</v>
      </c>
      <c r="J27" s="1" t="s">
        <v>600</v>
      </c>
      <c r="K27" s="8" t="s">
        <v>127</v>
      </c>
      <c r="L27" t="s">
        <v>126</v>
      </c>
      <c r="M27" t="s">
        <v>116</v>
      </c>
      <c r="N27"/>
      <c r="O27"/>
      <c r="P27"/>
      <c r="Q27"/>
      <c r="R27"/>
      <c r="S27"/>
      <c r="T27"/>
      <c r="U27"/>
      <c r="V27"/>
      <c r="W27"/>
      <c r="AN27" s="8365" t="s">
        <v>10409</v>
      </c>
      <c r="AO27" s="8367" t="s">
        <v>10410</v>
      </c>
      <c r="AP27" s="8367" t="s">
        <v>10411</v>
      </c>
      <c r="AQ27" s="8367" t="s">
        <v>10412</v>
      </c>
      <c r="AR27" s="8367" t="s">
        <v>10413</v>
      </c>
      <c r="AS27" s="8367" t="s">
        <v>10410</v>
      </c>
      <c r="AT27" s="8368" t="s">
        <v>10409</v>
      </c>
      <c r="AU27" s="8367" t="s">
        <v>10414</v>
      </c>
      <c r="AV27" s="8367"/>
      <c r="AW27" s="8367"/>
      <c r="AX27" s="8373"/>
      <c r="AY27" s="8373"/>
      <c r="AZ27" s="8373"/>
    </row>
    <row r="28" spans="3:56" ht="16.149999999999999" customHeight="1">
      <c r="C28" s="1"/>
      <c r="D28" s="4" t="s">
        <v>603</v>
      </c>
      <c r="E28"/>
      <c r="G28" s="1" t="s">
        <v>603</v>
      </c>
      <c r="H28" s="4" t="s">
        <v>130</v>
      </c>
      <c r="I28" s="1" t="s">
        <v>598</v>
      </c>
      <c r="J28" s="1" t="s">
        <v>130</v>
      </c>
      <c r="K28" s="8" t="s">
        <v>123</v>
      </c>
      <c r="L28" t="s">
        <v>122</v>
      </c>
      <c r="M28" t="s">
        <v>121</v>
      </c>
      <c r="N28"/>
      <c r="O28"/>
      <c r="P28"/>
      <c r="Q28"/>
      <c r="R28"/>
      <c r="S28"/>
      <c r="T28"/>
      <c r="U28"/>
      <c r="V28"/>
      <c r="W28"/>
      <c r="AN28" s="8365" t="s">
        <v>10441</v>
      </c>
      <c r="AO28" s="8367" t="s">
        <v>10437</v>
      </c>
      <c r="AP28" s="8367" t="s">
        <v>10435</v>
      </c>
      <c r="AQ28" s="8367" t="s">
        <v>10430</v>
      </c>
      <c r="AR28" s="8367" t="s">
        <v>10439</v>
      </c>
      <c r="AS28" s="8367" t="s">
        <v>10437</v>
      </c>
      <c r="AT28" s="8368" t="s">
        <v>10441</v>
      </c>
      <c r="AU28" s="8367" t="s">
        <v>9969</v>
      </c>
      <c r="AV28" s="8367" t="s">
        <v>12953</v>
      </c>
      <c r="AW28" s="8367"/>
      <c r="AX28" s="8373"/>
      <c r="AY28" s="8373"/>
      <c r="AZ28" s="8373"/>
    </row>
    <row r="29" spans="3:56" ht="16.149999999999999" customHeight="1">
      <c r="G29" s="1" t="s">
        <v>604</v>
      </c>
      <c r="H29" s="4" t="s">
        <v>610</v>
      </c>
      <c r="I29" s="1" t="s">
        <v>609</v>
      </c>
      <c r="J29" s="1" t="s">
        <v>610</v>
      </c>
      <c r="K29" s="8" t="s">
        <v>118</v>
      </c>
      <c r="L29" t="s">
        <v>117</v>
      </c>
      <c r="M29" t="s">
        <v>116</v>
      </c>
      <c r="N29"/>
      <c r="O29"/>
      <c r="P29"/>
      <c r="Q29"/>
      <c r="R29"/>
      <c r="S29"/>
      <c r="T29"/>
      <c r="U29"/>
      <c r="V29"/>
      <c r="W29"/>
      <c r="AN29" s="8365" t="s">
        <v>10440</v>
      </c>
      <c r="AO29" s="8367" t="s">
        <v>10438</v>
      </c>
      <c r="AP29" s="8367" t="s">
        <v>10436</v>
      </c>
      <c r="AQ29" s="8367" t="s">
        <v>10431</v>
      </c>
      <c r="AR29" s="8367" t="s">
        <v>10440</v>
      </c>
      <c r="AS29" s="8367" t="s">
        <v>10438</v>
      </c>
      <c r="AT29" s="8368" t="s">
        <v>10440</v>
      </c>
      <c r="AU29" s="8367" t="s">
        <v>9969</v>
      </c>
      <c r="AV29" s="8367" t="s">
        <v>12953</v>
      </c>
      <c r="AW29" s="8367"/>
      <c r="AX29" s="8373"/>
      <c r="AY29" s="8373"/>
      <c r="AZ29" s="8373"/>
    </row>
    <row r="30" spans="3:56" ht="16.149999999999999" customHeight="1">
      <c r="G30" s="1" t="s">
        <v>605</v>
      </c>
      <c r="H30" s="4" t="s">
        <v>688</v>
      </c>
      <c r="I30" s="24" t="s">
        <v>606</v>
      </c>
      <c r="J30" s="24" t="s">
        <v>688</v>
      </c>
      <c r="K30" s="8" t="s">
        <v>113</v>
      </c>
      <c r="L30" s="8" t="s">
        <v>112</v>
      </c>
      <c r="M30" s="8" t="s">
        <v>111</v>
      </c>
      <c r="N30"/>
      <c r="O30"/>
      <c r="P30"/>
      <c r="Q30"/>
      <c r="R30"/>
      <c r="S30"/>
      <c r="T30"/>
      <c r="U30"/>
      <c r="V30"/>
      <c r="W30"/>
      <c r="AN30" s="8365" t="s">
        <v>12748</v>
      </c>
      <c r="AO30" s="8367" t="s">
        <v>12924</v>
      </c>
      <c r="AP30" s="8367" t="s">
        <v>12748</v>
      </c>
      <c r="AQ30" s="8367"/>
      <c r="AR30" s="8367" t="s">
        <v>12748</v>
      </c>
      <c r="AS30" s="8367" t="s">
        <v>12924</v>
      </c>
      <c r="AT30" s="8368" t="s">
        <v>12748</v>
      </c>
      <c r="AU30" s="8367" t="s">
        <v>12749</v>
      </c>
      <c r="AV30" s="8367" t="s">
        <v>12953</v>
      </c>
      <c r="AW30" s="8367"/>
      <c r="AX30" s="8373"/>
      <c r="AY30" s="8373"/>
      <c r="AZ30" s="8373"/>
    </row>
    <row r="31" spans="3:56" ht="16.149999999999999" customHeight="1">
      <c r="G31" s="1" t="s">
        <v>605</v>
      </c>
      <c r="H31" s="4" t="s">
        <v>688</v>
      </c>
      <c r="I31" s="24" t="s">
        <v>606</v>
      </c>
      <c r="J31" s="24" t="s">
        <v>688</v>
      </c>
      <c r="K31" s="8" t="s">
        <v>113</v>
      </c>
      <c r="L31" s="8" t="s">
        <v>112</v>
      </c>
      <c r="M31" s="8" t="s">
        <v>111</v>
      </c>
      <c r="N31"/>
      <c r="O31"/>
      <c r="P31"/>
      <c r="Q31"/>
      <c r="R31"/>
      <c r="S31"/>
      <c r="T31"/>
      <c r="U31"/>
      <c r="V31"/>
      <c r="W31"/>
      <c r="AN31" s="8365" t="s">
        <v>12925</v>
      </c>
      <c r="AO31" s="8367" t="s">
        <v>12927</v>
      </c>
      <c r="AP31" s="8367" t="s">
        <v>12925</v>
      </c>
      <c r="AQ31" s="8367"/>
      <c r="AR31" s="8367" t="s">
        <v>12925</v>
      </c>
      <c r="AS31" s="8367" t="s">
        <v>12927</v>
      </c>
      <c r="AT31" s="8368" t="s">
        <v>12925</v>
      </c>
      <c r="AU31" s="8367" t="s">
        <v>12749</v>
      </c>
      <c r="AV31" s="8367" t="s">
        <v>12953</v>
      </c>
      <c r="AW31" s="8367"/>
      <c r="AX31" s="8373"/>
      <c r="AY31" s="8373"/>
      <c r="AZ31" s="8373"/>
    </row>
    <row r="32" spans="3:56" ht="16.149999999999999" customHeight="1">
      <c r="G32" s="1" t="s">
        <v>605</v>
      </c>
      <c r="H32" s="4" t="s">
        <v>688</v>
      </c>
      <c r="I32" s="24" t="s">
        <v>606</v>
      </c>
      <c r="J32" s="24" t="s">
        <v>688</v>
      </c>
      <c r="K32" s="8" t="s">
        <v>113</v>
      </c>
      <c r="L32" s="8" t="s">
        <v>112</v>
      </c>
      <c r="M32" s="8" t="s">
        <v>111</v>
      </c>
      <c r="N32"/>
      <c r="O32"/>
      <c r="P32"/>
      <c r="Q32"/>
      <c r="R32"/>
      <c r="S32"/>
      <c r="T32"/>
      <c r="U32"/>
      <c r="V32"/>
      <c r="W32"/>
      <c r="AN32" s="8365" t="s">
        <v>12926</v>
      </c>
      <c r="AO32" s="8367" t="s">
        <v>12928</v>
      </c>
      <c r="AP32" s="8367" t="s">
        <v>12926</v>
      </c>
      <c r="AQ32" s="8367"/>
      <c r="AR32" s="8367" t="s">
        <v>12926</v>
      </c>
      <c r="AS32" s="8367" t="s">
        <v>12928</v>
      </c>
      <c r="AT32" s="8368" t="s">
        <v>12926</v>
      </c>
      <c r="AU32" s="8367" t="s">
        <v>12749</v>
      </c>
      <c r="AV32" s="8367" t="s">
        <v>12953</v>
      </c>
      <c r="AW32" s="8367"/>
      <c r="AX32" s="8373"/>
      <c r="AY32" s="8373"/>
      <c r="AZ32" s="8373"/>
    </row>
    <row r="33" spans="1:52" ht="16.149999999999999" customHeight="1">
      <c r="D33"/>
      <c r="E33"/>
      <c r="F33"/>
      <c r="G33" s="1" t="s">
        <v>607</v>
      </c>
      <c r="H33" s="4" t="s">
        <v>689</v>
      </c>
      <c r="I33" s="32" t="s">
        <v>9701</v>
      </c>
      <c r="J33" s="32" t="s">
        <v>689</v>
      </c>
      <c r="K33" s="8" t="s">
        <v>107</v>
      </c>
      <c r="L33" s="8" t="s">
        <v>106</v>
      </c>
      <c r="M33" s="8" t="s">
        <v>105</v>
      </c>
      <c r="N33"/>
      <c r="O33"/>
      <c r="P33"/>
      <c r="Q33"/>
      <c r="R33"/>
      <c r="S33"/>
      <c r="T33"/>
      <c r="U33"/>
      <c r="V33"/>
      <c r="W33"/>
      <c r="AN33" s="8365" t="s">
        <v>12869</v>
      </c>
      <c r="AO33" s="8366" t="s">
        <v>12870</v>
      </c>
      <c r="AP33" s="8367" t="s">
        <v>12871</v>
      </c>
      <c r="AQ33" s="8367" t="s">
        <v>12872</v>
      </c>
      <c r="AR33" s="8367" t="s">
        <v>12873</v>
      </c>
      <c r="AS33" s="8366" t="s">
        <v>12870</v>
      </c>
      <c r="AT33" s="8368" t="s">
        <v>12869</v>
      </c>
      <c r="AU33" s="8367" t="s">
        <v>12708</v>
      </c>
      <c r="AV33" s="8367" t="s">
        <v>12953</v>
      </c>
      <c r="AW33" s="8369" t="s">
        <v>13923</v>
      </c>
      <c r="AX33" s="8373">
        <v>50</v>
      </c>
      <c r="AY33" s="8373">
        <v>25</v>
      </c>
      <c r="AZ33" s="8373">
        <v>10</v>
      </c>
    </row>
    <row r="34" spans="1:52" ht="16.149999999999999" customHeight="1">
      <c r="D34"/>
      <c r="E34"/>
      <c r="F34"/>
      <c r="G34" s="1" t="s">
        <v>607</v>
      </c>
      <c r="H34" s="4" t="s">
        <v>689</v>
      </c>
      <c r="I34" s="32" t="s">
        <v>9701</v>
      </c>
      <c r="J34" s="32" t="s">
        <v>689</v>
      </c>
      <c r="K34" s="8" t="s">
        <v>107</v>
      </c>
      <c r="L34" s="8" t="s">
        <v>106</v>
      </c>
      <c r="M34" s="8" t="s">
        <v>105</v>
      </c>
      <c r="N34"/>
      <c r="O34"/>
      <c r="P34"/>
      <c r="Q34"/>
      <c r="R34"/>
      <c r="S34"/>
      <c r="T34"/>
      <c r="U34"/>
      <c r="V34"/>
      <c r="W34"/>
      <c r="AN34" s="8365" t="s">
        <v>12863</v>
      </c>
      <c r="AO34" s="8366" t="s">
        <v>12864</v>
      </c>
      <c r="AP34" s="8367" t="s">
        <v>12865</v>
      </c>
      <c r="AQ34" s="8367" t="s">
        <v>12866</v>
      </c>
      <c r="AR34" s="8367" t="s">
        <v>12867</v>
      </c>
      <c r="AS34" s="8366" t="s">
        <v>12864</v>
      </c>
      <c r="AT34" s="8368" t="s">
        <v>12863</v>
      </c>
      <c r="AU34" s="8367" t="s">
        <v>12708</v>
      </c>
      <c r="AV34" s="8367" t="s">
        <v>12953</v>
      </c>
      <c r="AW34" s="8369" t="s">
        <v>13923</v>
      </c>
      <c r="AX34" s="8373">
        <v>50</v>
      </c>
      <c r="AY34" s="8373">
        <v>25</v>
      </c>
      <c r="AZ34" s="8373">
        <v>10</v>
      </c>
    </row>
    <row r="35" spans="1:52" ht="16.149999999999999" customHeight="1">
      <c r="D35"/>
      <c r="E35"/>
      <c r="F35"/>
      <c r="G35" s="1" t="s">
        <v>608</v>
      </c>
      <c r="H35" s="4" t="s">
        <v>9708</v>
      </c>
      <c r="I35" s="24" t="s">
        <v>9695</v>
      </c>
      <c r="J35" s="24" t="s">
        <v>9708</v>
      </c>
      <c r="K35" s="8" t="s">
        <v>101</v>
      </c>
      <c r="L35" s="8" t="s">
        <v>100</v>
      </c>
      <c r="M35" s="8" t="s">
        <v>99</v>
      </c>
      <c r="N35"/>
      <c r="O35"/>
      <c r="P35"/>
      <c r="Q35"/>
      <c r="R35"/>
      <c r="S35"/>
      <c r="T35"/>
      <c r="U35"/>
      <c r="V35"/>
      <c r="W35"/>
      <c r="AN35" s="8365" t="s">
        <v>12933</v>
      </c>
      <c r="AO35" s="8366" t="s">
        <v>12939</v>
      </c>
      <c r="AP35" s="8367" t="s">
        <v>12933</v>
      </c>
      <c r="AQ35" s="8367" t="s">
        <v>12933</v>
      </c>
      <c r="AR35" s="8367" t="s">
        <v>12933</v>
      </c>
      <c r="AS35" s="8366" t="s">
        <v>12939</v>
      </c>
      <c r="AT35" s="8368" t="s">
        <v>12933</v>
      </c>
      <c r="AU35" s="8367" t="s">
        <v>9970</v>
      </c>
      <c r="AV35" s="8367" t="s">
        <v>12954</v>
      </c>
      <c r="AW35" s="8367"/>
      <c r="AX35" s="8373"/>
      <c r="AY35" s="8373"/>
      <c r="AZ35" s="8373"/>
    </row>
    <row r="36" spans="1:52" ht="16.149999999999999" customHeight="1">
      <c r="G36" s="1" t="s">
        <v>89</v>
      </c>
      <c r="H36" s="4" t="s">
        <v>9710</v>
      </c>
      <c r="I36" s="24" t="s">
        <v>12683</v>
      </c>
      <c r="J36" s="24" t="s">
        <v>9710</v>
      </c>
      <c r="K36" s="8" t="s">
        <v>96</v>
      </c>
      <c r="L36" s="8" t="s">
        <v>95</v>
      </c>
      <c r="M36" s="8" t="s">
        <v>94</v>
      </c>
      <c r="N36"/>
      <c r="O36"/>
      <c r="P36"/>
      <c r="Q36"/>
      <c r="R36"/>
      <c r="S36"/>
      <c r="T36"/>
      <c r="U36"/>
      <c r="V36"/>
      <c r="W36"/>
      <c r="Y36" s="4"/>
      <c r="AC36"/>
      <c r="AN36" s="8365" t="s">
        <v>12935</v>
      </c>
      <c r="AO36" s="8366" t="s">
        <v>12941</v>
      </c>
      <c r="AP36" s="8367" t="s">
        <v>12935</v>
      </c>
      <c r="AQ36" s="8367" t="s">
        <v>12935</v>
      </c>
      <c r="AR36" s="8367" t="s">
        <v>12935</v>
      </c>
      <c r="AS36" s="8366" t="s">
        <v>12941</v>
      </c>
      <c r="AT36" s="8368" t="s">
        <v>12935</v>
      </c>
      <c r="AU36" s="8367" t="s">
        <v>9970</v>
      </c>
      <c r="AV36" s="8367" t="s">
        <v>12954</v>
      </c>
      <c r="AW36" s="8367"/>
      <c r="AX36" s="8373"/>
      <c r="AY36" s="8373"/>
      <c r="AZ36" s="8373"/>
    </row>
    <row r="37" spans="1:52" ht="16.149999999999999" customHeight="1">
      <c r="D37" s="10"/>
      <c r="E37"/>
      <c r="F37"/>
      <c r="G37" s="1" t="s">
        <v>85</v>
      </c>
      <c r="H37" s="4" t="s">
        <v>9747</v>
      </c>
      <c r="I37" s="1" t="s">
        <v>9719</v>
      </c>
      <c r="J37" s="1" t="s">
        <v>9747</v>
      </c>
      <c r="K37" s="8" t="s">
        <v>91</v>
      </c>
      <c r="L37" s="8" t="s">
        <v>90</v>
      </c>
      <c r="N37"/>
      <c r="O37"/>
      <c r="P37"/>
      <c r="Q37"/>
      <c r="R37"/>
      <c r="S37"/>
      <c r="T37"/>
      <c r="U37"/>
      <c r="V37"/>
      <c r="W37"/>
      <c r="Y37" s="4"/>
      <c r="AC37"/>
      <c r="AN37" s="8365" t="s">
        <v>12936</v>
      </c>
      <c r="AO37" s="8366" t="s">
        <v>12943</v>
      </c>
      <c r="AP37" s="8367" t="s">
        <v>12936</v>
      </c>
      <c r="AQ37" s="8367" t="s">
        <v>12936</v>
      </c>
      <c r="AR37" s="8367" t="s">
        <v>12936</v>
      </c>
      <c r="AS37" s="8366" t="s">
        <v>12943</v>
      </c>
      <c r="AT37" s="8368" t="s">
        <v>12936</v>
      </c>
      <c r="AU37" s="8367" t="s">
        <v>9970</v>
      </c>
      <c r="AV37" s="8367" t="s">
        <v>12954</v>
      </c>
      <c r="AW37" s="8367"/>
      <c r="AX37" s="8373"/>
      <c r="AY37" s="8373"/>
      <c r="AZ37" s="8373"/>
    </row>
    <row r="38" spans="1:52" ht="16.149999999999999" customHeight="1">
      <c r="D38" s="4"/>
      <c r="E38"/>
      <c r="F38"/>
      <c r="G38" s="1" t="s">
        <v>81</v>
      </c>
      <c r="H38" s="4" t="s">
        <v>9834</v>
      </c>
      <c r="I38" s="1" t="s">
        <v>257</v>
      </c>
      <c r="J38" s="1" t="s">
        <v>9834</v>
      </c>
      <c r="K38" s="8" t="s">
        <v>12697</v>
      </c>
      <c r="L38" s="8" t="s">
        <v>86</v>
      </c>
      <c r="N38"/>
      <c r="O38"/>
      <c r="P38"/>
      <c r="Q38"/>
      <c r="R38"/>
      <c r="S38"/>
      <c r="T38"/>
      <c r="U38"/>
      <c r="V38"/>
      <c r="W38"/>
      <c r="Y38" s="4"/>
      <c r="AC38"/>
      <c r="AN38" s="8365" t="s">
        <v>12951</v>
      </c>
      <c r="AO38" s="8366" t="s">
        <v>12946</v>
      </c>
      <c r="AP38" s="8367" t="s">
        <v>12951</v>
      </c>
      <c r="AQ38" s="8367" t="s">
        <v>12951</v>
      </c>
      <c r="AR38" s="8367" t="s">
        <v>12951</v>
      </c>
      <c r="AS38" s="8366" t="s">
        <v>12946</v>
      </c>
      <c r="AT38" s="8368" t="s">
        <v>12951</v>
      </c>
      <c r="AU38" s="8367" t="s">
        <v>9970</v>
      </c>
      <c r="AV38" s="8367" t="s">
        <v>12954</v>
      </c>
      <c r="AW38" s="8367"/>
      <c r="AX38" s="8373"/>
      <c r="AY38" s="8373"/>
      <c r="AZ38" s="8373"/>
    </row>
    <row r="39" spans="1:52" ht="16.149999999999999" customHeight="1">
      <c r="D39" s="4"/>
      <c r="E39"/>
      <c r="F39"/>
      <c r="G39" s="1" t="s">
        <v>78</v>
      </c>
      <c r="H39" s="4" t="s">
        <v>12773</v>
      </c>
      <c r="I39" s="1" t="s">
        <v>9837</v>
      </c>
      <c r="J39" s="1" t="s">
        <v>9836</v>
      </c>
      <c r="K39" s="8" t="s">
        <v>12805</v>
      </c>
      <c r="L39" s="8" t="s">
        <v>82</v>
      </c>
      <c r="N39"/>
      <c r="O39"/>
      <c r="P39"/>
      <c r="Q39"/>
      <c r="R39"/>
      <c r="S39"/>
      <c r="T39"/>
      <c r="U39"/>
      <c r="V39"/>
      <c r="W39"/>
      <c r="AC39"/>
      <c r="AN39" s="8365" t="s">
        <v>12934</v>
      </c>
      <c r="AO39" s="8366" t="s">
        <v>12940</v>
      </c>
      <c r="AP39" s="8367" t="s">
        <v>12934</v>
      </c>
      <c r="AQ39" s="8367" t="s">
        <v>12934</v>
      </c>
      <c r="AR39" s="8367" t="s">
        <v>12934</v>
      </c>
      <c r="AS39" s="8366" t="s">
        <v>12940</v>
      </c>
      <c r="AT39" s="8368" t="s">
        <v>12934</v>
      </c>
      <c r="AU39" s="8367" t="s">
        <v>9970</v>
      </c>
      <c r="AV39" s="8367" t="s">
        <v>12954</v>
      </c>
      <c r="AW39" s="8367"/>
      <c r="AX39" s="8373"/>
      <c r="AY39" s="8373"/>
      <c r="AZ39" s="8373"/>
    </row>
    <row r="40" spans="1:52" ht="16.149999999999999" customHeight="1">
      <c r="G40" s="1" t="s">
        <v>75</v>
      </c>
      <c r="H40" s="4" t="s">
        <v>10445</v>
      </c>
      <c r="I40" s="24" t="s">
        <v>329</v>
      </c>
      <c r="J40" s="24" t="s">
        <v>10445</v>
      </c>
      <c r="N40"/>
      <c r="O40"/>
      <c r="P40"/>
      <c r="Q40"/>
      <c r="R40"/>
      <c r="S40"/>
      <c r="T40"/>
      <c r="U40"/>
      <c r="V40"/>
      <c r="W40"/>
      <c r="AC40"/>
      <c r="AN40" s="8365" t="s">
        <v>12937</v>
      </c>
      <c r="AO40" s="8366" t="s">
        <v>12942</v>
      </c>
      <c r="AP40" s="8367" t="s">
        <v>12937</v>
      </c>
      <c r="AQ40" s="8367" t="s">
        <v>12937</v>
      </c>
      <c r="AR40" s="8367" t="s">
        <v>12937</v>
      </c>
      <c r="AS40" s="8366" t="s">
        <v>12942</v>
      </c>
      <c r="AT40" s="8368" t="s">
        <v>12937</v>
      </c>
      <c r="AU40" s="8367" t="s">
        <v>9970</v>
      </c>
      <c r="AV40" s="8367" t="s">
        <v>12954</v>
      </c>
      <c r="AW40" s="8367"/>
      <c r="AX40" s="8373"/>
      <c r="AY40" s="8373"/>
      <c r="AZ40" s="8373"/>
    </row>
    <row r="41" spans="1:52" ht="16.149999999999999" customHeight="1">
      <c r="G41" s="1" t="s">
        <v>72</v>
      </c>
      <c r="H41" s="4" t="s">
        <v>10446</v>
      </c>
      <c r="I41" s="24" t="s">
        <v>317</v>
      </c>
      <c r="J41" s="24" t="s">
        <v>10446</v>
      </c>
      <c r="N41"/>
      <c r="O41"/>
      <c r="P41"/>
      <c r="Q41"/>
      <c r="R41"/>
      <c r="S41"/>
      <c r="T41"/>
      <c r="U41"/>
      <c r="V41"/>
      <c r="W41"/>
      <c r="AC41"/>
      <c r="AN41" s="8365" t="s">
        <v>12938</v>
      </c>
      <c r="AO41" s="8366" t="s">
        <v>12944</v>
      </c>
      <c r="AP41" s="8367" t="s">
        <v>12938</v>
      </c>
      <c r="AQ41" s="8367" t="s">
        <v>12938</v>
      </c>
      <c r="AR41" s="8367" t="s">
        <v>12938</v>
      </c>
      <c r="AS41" s="8366" t="s">
        <v>12944</v>
      </c>
      <c r="AT41" s="8368" t="s">
        <v>12938</v>
      </c>
      <c r="AU41" s="8367" t="s">
        <v>9970</v>
      </c>
      <c r="AV41" s="8367" t="s">
        <v>12954</v>
      </c>
      <c r="AW41" s="8367"/>
      <c r="AX41" s="8373"/>
      <c r="AY41" s="8373"/>
      <c r="AZ41" s="8373"/>
    </row>
    <row r="42" spans="1:52" ht="16.149999999999999" customHeight="1">
      <c r="G42" s="1" t="s">
        <v>69</v>
      </c>
      <c r="H42" s="4" t="s">
        <v>10443</v>
      </c>
      <c r="I42" s="1" t="s">
        <v>10442</v>
      </c>
      <c r="J42" s="1" t="s">
        <v>10443</v>
      </c>
      <c r="N42"/>
      <c r="O42"/>
      <c r="P42"/>
      <c r="Q42"/>
      <c r="R42"/>
      <c r="S42"/>
      <c r="T42"/>
      <c r="U42"/>
      <c r="V42"/>
      <c r="W42"/>
      <c r="AC42"/>
      <c r="AN42" s="8365" t="s">
        <v>12952</v>
      </c>
      <c r="AO42" s="8366" t="s">
        <v>12945</v>
      </c>
      <c r="AP42" s="8367" t="s">
        <v>12952</v>
      </c>
      <c r="AQ42" s="8367" t="s">
        <v>12952</v>
      </c>
      <c r="AR42" s="8367" t="s">
        <v>12952</v>
      </c>
      <c r="AS42" s="8366" t="s">
        <v>12945</v>
      </c>
      <c r="AT42" s="8368" t="s">
        <v>12952</v>
      </c>
      <c r="AU42" s="8367" t="s">
        <v>9970</v>
      </c>
      <c r="AV42" s="8367" t="s">
        <v>12954</v>
      </c>
      <c r="AW42" s="8367"/>
      <c r="AX42" s="8373"/>
      <c r="AY42" s="8373"/>
      <c r="AZ42" s="8373"/>
    </row>
    <row r="43" spans="1:52" ht="16.149999999999999" customHeight="1">
      <c r="G43" s="1" t="s">
        <v>66</v>
      </c>
      <c r="H43" s="4" t="s">
        <v>10444</v>
      </c>
      <c r="I43" s="24" t="s">
        <v>10447</v>
      </c>
      <c r="J43" s="24" t="s">
        <v>10444</v>
      </c>
      <c r="N43"/>
      <c r="O43"/>
      <c r="P43"/>
      <c r="Q43"/>
      <c r="R43"/>
      <c r="S43"/>
      <c r="T43"/>
      <c r="U43"/>
      <c r="V43"/>
      <c r="W43"/>
      <c r="AN43" s="8365" t="s">
        <v>13091</v>
      </c>
      <c r="AO43" s="8366" t="s">
        <v>13092</v>
      </c>
      <c r="AP43" s="8368" t="s">
        <v>13091</v>
      </c>
      <c r="AQ43" s="8367"/>
      <c r="AR43" s="8368" t="s">
        <v>13091</v>
      </c>
      <c r="AS43" s="8366" t="s">
        <v>13092</v>
      </c>
      <c r="AT43" s="8368" t="s">
        <v>13091</v>
      </c>
      <c r="AU43" s="8367"/>
      <c r="AV43" s="8367" t="s">
        <v>12953</v>
      </c>
      <c r="AW43" s="8367"/>
      <c r="AX43" s="8373"/>
      <c r="AY43" s="8373"/>
      <c r="AZ43" s="8373"/>
    </row>
    <row r="44" spans="1:52" ht="16.149999999999999" customHeight="1">
      <c r="D44"/>
      <c r="E44"/>
      <c r="G44" s="1" t="s">
        <v>62</v>
      </c>
      <c r="H44" s="4" t="s">
        <v>10455</v>
      </c>
      <c r="I44" s="1" t="s">
        <v>10456</v>
      </c>
      <c r="J44" s="1" t="s">
        <v>10455</v>
      </c>
      <c r="N44"/>
      <c r="O44"/>
      <c r="P44"/>
      <c r="Q44"/>
      <c r="R44"/>
      <c r="S44"/>
      <c r="T44"/>
      <c r="U44"/>
      <c r="V44"/>
      <c r="W44"/>
      <c r="AN44" s="8365" t="s">
        <v>13347</v>
      </c>
      <c r="AO44" s="8366" t="s">
        <v>13271</v>
      </c>
      <c r="AP44" s="8368" t="s">
        <v>13347</v>
      </c>
      <c r="AQ44" s="8368" t="s">
        <v>13347</v>
      </c>
      <c r="AR44" s="8368" t="s">
        <v>13347</v>
      </c>
      <c r="AS44" s="8366" t="s">
        <v>13271</v>
      </c>
      <c r="AT44" s="8368" t="s">
        <v>13347</v>
      </c>
      <c r="AU44" s="8367"/>
      <c r="AV44" s="8367" t="s">
        <v>12953</v>
      </c>
      <c r="AW44" s="8367"/>
      <c r="AX44" s="8373">
        <v>100</v>
      </c>
      <c r="AY44" s="8373">
        <v>50</v>
      </c>
      <c r="AZ44" s="8373">
        <v>25</v>
      </c>
    </row>
    <row r="45" spans="1:52" ht="16.149999999999999" customHeight="1">
      <c r="A45" s="1">
        <v>4</v>
      </c>
      <c r="C45" t="s">
        <v>63</v>
      </c>
      <c r="D45" s="10"/>
      <c r="E45"/>
      <c r="F45"/>
      <c r="G45" s="1" t="s">
        <v>59</v>
      </c>
      <c r="H45" s="4" t="s">
        <v>10450</v>
      </c>
      <c r="I45" s="1" t="s">
        <v>10451</v>
      </c>
      <c r="J45" s="1" t="s">
        <v>10450</v>
      </c>
      <c r="N45"/>
      <c r="O45"/>
      <c r="P45"/>
      <c r="Q45"/>
      <c r="R45"/>
      <c r="S45"/>
      <c r="T45"/>
      <c r="U45"/>
      <c r="V45"/>
      <c r="W45"/>
      <c r="AN45" s="8365" t="s">
        <v>13270</v>
      </c>
      <c r="AO45" s="8366" t="s">
        <v>314</v>
      </c>
      <c r="AP45" s="8368" t="s">
        <v>13270</v>
      </c>
      <c r="AQ45" s="8368" t="s">
        <v>13270</v>
      </c>
      <c r="AR45" s="8368" t="s">
        <v>13270</v>
      </c>
      <c r="AS45" s="8366" t="s">
        <v>314</v>
      </c>
      <c r="AT45" s="8368" t="s">
        <v>13270</v>
      </c>
      <c r="AU45" s="8367"/>
      <c r="AV45" s="8367" t="s">
        <v>12953</v>
      </c>
      <c r="AW45" s="8367"/>
      <c r="AX45" s="8373"/>
      <c r="AY45" s="8373"/>
      <c r="AZ45" s="8373"/>
    </row>
    <row r="46" spans="1:52" ht="16.149999999999999" customHeight="1">
      <c r="D46" s="4"/>
      <c r="E46"/>
      <c r="F46"/>
      <c r="G46" s="1" t="s">
        <v>56</v>
      </c>
      <c r="H46" s="4" t="s">
        <v>111</v>
      </c>
      <c r="I46" s="1" t="s">
        <v>232</v>
      </c>
      <c r="J46" s="1" t="s">
        <v>111</v>
      </c>
      <c r="K46" s="2387" t="s">
        <v>12707</v>
      </c>
      <c r="N46"/>
      <c r="O46"/>
      <c r="P46"/>
      <c r="Q46"/>
      <c r="R46"/>
      <c r="S46"/>
      <c r="T46"/>
      <c r="U46"/>
      <c r="V46"/>
      <c r="W46"/>
      <c r="X46" s="205" t="s">
        <v>621</v>
      </c>
      <c r="AN46" s="8365" t="s">
        <v>13365</v>
      </c>
      <c r="AO46" s="8366" t="s">
        <v>13366</v>
      </c>
      <c r="AP46" s="8368" t="s">
        <v>13365</v>
      </c>
      <c r="AQ46" s="8368" t="s">
        <v>13365</v>
      </c>
      <c r="AR46" s="8368" t="s">
        <v>13365</v>
      </c>
      <c r="AS46" s="8366" t="s">
        <v>13366</v>
      </c>
      <c r="AT46" s="8368" t="s">
        <v>13365</v>
      </c>
      <c r="AU46" s="8367"/>
      <c r="AV46" s="8367" t="s">
        <v>12953</v>
      </c>
      <c r="AW46" s="8367"/>
      <c r="AX46" s="8373">
        <v>100</v>
      </c>
      <c r="AY46" s="8373">
        <v>50</v>
      </c>
      <c r="AZ46" s="8373">
        <v>25</v>
      </c>
    </row>
    <row r="47" spans="1:52" ht="16.149999999999999" customHeight="1">
      <c r="D47" s="4"/>
      <c r="E47"/>
      <c r="F47"/>
      <c r="G47" s="1" t="s">
        <v>53</v>
      </c>
      <c r="H47" s="4" t="s">
        <v>10675</v>
      </c>
      <c r="I47" s="1" t="s">
        <v>10674</v>
      </c>
      <c r="J47" s="1" t="s">
        <v>105</v>
      </c>
      <c r="K47" s="2387" t="s">
        <v>12706</v>
      </c>
      <c r="N47"/>
      <c r="O47"/>
      <c r="P47"/>
      <c r="Q47"/>
      <c r="R47"/>
      <c r="S47"/>
      <c r="T47"/>
      <c r="U47"/>
      <c r="V47"/>
      <c r="W47"/>
      <c r="X47" s="205" t="s">
        <v>629</v>
      </c>
      <c r="AN47" s="8374" t="s">
        <v>9961</v>
      </c>
      <c r="AO47" s="8366" t="s">
        <v>13608</v>
      </c>
      <c r="AP47" s="8376" t="s">
        <v>13611</v>
      </c>
      <c r="AQ47" s="8376" t="s">
        <v>13611</v>
      </c>
      <c r="AR47" s="8376" t="s">
        <v>13611</v>
      </c>
      <c r="AS47" s="8366" t="s">
        <v>13608</v>
      </c>
      <c r="AT47" s="8376" t="s">
        <v>9961</v>
      </c>
      <c r="AU47" s="8377" t="s">
        <v>13383</v>
      </c>
      <c r="AV47" s="8367" t="s">
        <v>12953</v>
      </c>
      <c r="AW47" s="8367"/>
      <c r="AX47" s="8373"/>
      <c r="AY47" s="8373"/>
      <c r="AZ47" s="8373"/>
    </row>
    <row r="48" spans="1:52" ht="16.149999999999999" customHeight="1">
      <c r="D48" s="4"/>
      <c r="E48"/>
      <c r="F48"/>
      <c r="G48" s="1" t="s">
        <v>50</v>
      </c>
      <c r="H48" s="4" t="s">
        <v>12686</v>
      </c>
      <c r="I48" s="1" t="s">
        <v>12878</v>
      </c>
      <c r="J48" s="1" t="s">
        <v>12680</v>
      </c>
      <c r="K48" s="8" t="s">
        <v>12705</v>
      </c>
      <c r="N48"/>
      <c r="O48"/>
      <c r="P48"/>
      <c r="Q48"/>
      <c r="R48"/>
      <c r="S48"/>
      <c r="T48"/>
      <c r="U48"/>
      <c r="V48"/>
      <c r="W48"/>
      <c r="X48" s="205" t="s">
        <v>630</v>
      </c>
      <c r="AN48" s="8374" t="s">
        <v>13490</v>
      </c>
      <c r="AO48" s="8366" t="s">
        <v>13609</v>
      </c>
      <c r="AP48" s="8376" t="s">
        <v>13612</v>
      </c>
      <c r="AQ48" s="8376" t="s">
        <v>13612</v>
      </c>
      <c r="AR48" s="8376" t="s">
        <v>13612</v>
      </c>
      <c r="AS48" s="8366" t="s">
        <v>13609</v>
      </c>
      <c r="AT48" s="8376" t="s">
        <v>13490</v>
      </c>
      <c r="AU48" s="8377" t="s">
        <v>13383</v>
      </c>
      <c r="AV48" s="8367" t="s">
        <v>12953</v>
      </c>
      <c r="AW48" s="8367"/>
      <c r="AX48" s="8373">
        <v>50</v>
      </c>
      <c r="AY48" s="8373">
        <v>25</v>
      </c>
      <c r="AZ48" s="8373">
        <v>10</v>
      </c>
    </row>
    <row r="49" spans="4:52" ht="16.149999999999999" customHeight="1">
      <c r="D49" s="4"/>
      <c r="E49"/>
      <c r="G49" s="1" t="s">
        <v>47</v>
      </c>
      <c r="H49" s="4" t="s">
        <v>12685</v>
      </c>
      <c r="I49" s="1" t="s">
        <v>12845</v>
      </c>
      <c r="J49" s="1" t="s">
        <v>12681</v>
      </c>
      <c r="K49" s="8" t="s">
        <v>12705</v>
      </c>
      <c r="N49"/>
      <c r="O49"/>
      <c r="P49"/>
      <c r="Q49"/>
      <c r="R49"/>
      <c r="S49"/>
      <c r="T49"/>
      <c r="U49"/>
      <c r="V49"/>
      <c r="W49"/>
      <c r="AN49" s="8374" t="s">
        <v>13491</v>
      </c>
      <c r="AO49" s="8366" t="s">
        <v>13610</v>
      </c>
      <c r="AP49" s="8376" t="s">
        <v>13613</v>
      </c>
      <c r="AQ49" s="8376" t="s">
        <v>13613</v>
      </c>
      <c r="AR49" s="8376" t="s">
        <v>13613</v>
      </c>
      <c r="AS49" s="8366" t="s">
        <v>13610</v>
      </c>
      <c r="AT49" s="8376" t="s">
        <v>13491</v>
      </c>
      <c r="AU49" s="8377" t="s">
        <v>13383</v>
      </c>
      <c r="AV49" s="8367" t="s">
        <v>12953</v>
      </c>
      <c r="AW49" s="8367"/>
      <c r="AX49" s="8373">
        <v>50</v>
      </c>
      <c r="AY49" s="8373">
        <v>25</v>
      </c>
      <c r="AZ49" s="8373">
        <v>10</v>
      </c>
    </row>
    <row r="50" spans="4:52" ht="16.149999999999999" customHeight="1">
      <c r="D50" s="4"/>
      <c r="E50"/>
      <c r="G50" s="1" t="s">
        <v>47</v>
      </c>
      <c r="H50" s="4" t="s">
        <v>12685</v>
      </c>
      <c r="I50" s="1" t="s">
        <v>12845</v>
      </c>
      <c r="J50" s="1" t="s">
        <v>12681</v>
      </c>
      <c r="K50" s="8" t="s">
        <v>12705</v>
      </c>
      <c r="N50"/>
      <c r="O50"/>
      <c r="P50"/>
      <c r="Q50"/>
      <c r="R50"/>
      <c r="S50"/>
      <c r="T50"/>
      <c r="U50"/>
      <c r="V50"/>
      <c r="W50"/>
      <c r="AN50" s="8374" t="s">
        <v>13377</v>
      </c>
      <c r="AO50" s="8375" t="s">
        <v>13378</v>
      </c>
      <c r="AP50" s="8376" t="s">
        <v>13384</v>
      </c>
      <c r="AQ50" s="8377" t="s">
        <v>13385</v>
      </c>
      <c r="AR50" s="8376" t="s">
        <v>13386</v>
      </c>
      <c r="AS50" s="8375" t="s">
        <v>13378</v>
      </c>
      <c r="AT50" s="8376" t="s">
        <v>13377</v>
      </c>
      <c r="AU50" s="8377" t="s">
        <v>12708</v>
      </c>
      <c r="AV50" s="8367" t="s">
        <v>12953</v>
      </c>
      <c r="AW50" s="8369" t="s">
        <v>13923</v>
      </c>
      <c r="AX50" s="8373">
        <v>50</v>
      </c>
      <c r="AY50" s="8373">
        <v>25</v>
      </c>
      <c r="AZ50" s="8373">
        <v>10</v>
      </c>
    </row>
    <row r="51" spans="4:52" ht="16.149999999999999" customHeight="1">
      <c r="D51" s="4"/>
      <c r="E51"/>
      <c r="F51"/>
      <c r="G51" s="1" t="s">
        <v>56</v>
      </c>
      <c r="H51" s="4" t="s">
        <v>111</v>
      </c>
      <c r="I51" s="1" t="s">
        <v>232</v>
      </c>
      <c r="J51" s="1" t="s">
        <v>111</v>
      </c>
      <c r="K51" s="2387" t="s">
        <v>12707</v>
      </c>
      <c r="N51"/>
      <c r="O51"/>
      <c r="P51"/>
      <c r="Q51"/>
      <c r="R51"/>
      <c r="S51"/>
      <c r="T51"/>
      <c r="U51"/>
      <c r="V51"/>
      <c r="W51"/>
      <c r="X51" s="205" t="s">
        <v>621</v>
      </c>
      <c r="AN51" s="8378" t="s">
        <v>13392</v>
      </c>
      <c r="AO51" s="8379" t="s">
        <v>13494</v>
      </c>
      <c r="AP51" s="8380" t="s">
        <v>13393</v>
      </c>
      <c r="AQ51" s="8281" t="s">
        <v>13395</v>
      </c>
      <c r="AR51" s="8380" t="s">
        <v>13394</v>
      </c>
      <c r="AS51" s="8379" t="s">
        <v>13396</v>
      </c>
      <c r="AT51" s="8380" t="s">
        <v>13392</v>
      </c>
      <c r="AU51" s="8281" t="s">
        <v>12708</v>
      </c>
      <c r="AV51" s="8367" t="s">
        <v>12953</v>
      </c>
      <c r="AW51" s="8369" t="s">
        <v>13923</v>
      </c>
      <c r="AX51" s="8373">
        <v>50</v>
      </c>
      <c r="AY51" s="8373">
        <v>25</v>
      </c>
      <c r="AZ51" s="8373">
        <v>10</v>
      </c>
    </row>
    <row r="52" spans="4:52" ht="16.149999999999999" customHeight="1">
      <c r="D52" s="4"/>
      <c r="E52"/>
      <c r="G52" s="1" t="s">
        <v>44</v>
      </c>
      <c r="H52" s="4" t="s">
        <v>12684</v>
      </c>
      <c r="I52" s="1" t="s">
        <v>12689</v>
      </c>
      <c r="J52" s="1" t="s">
        <v>12682</v>
      </c>
      <c r="K52" s="8" t="s">
        <v>12705</v>
      </c>
      <c r="N52"/>
      <c r="O52"/>
      <c r="P52"/>
      <c r="Q52"/>
      <c r="R52"/>
      <c r="S52"/>
      <c r="T52"/>
      <c r="U52"/>
      <c r="V52"/>
      <c r="W52"/>
      <c r="AN52" s="8275" t="s">
        <v>13387</v>
      </c>
      <c r="AO52" s="8276" t="s">
        <v>13397</v>
      </c>
      <c r="AP52" s="8275" t="s">
        <v>13389</v>
      </c>
      <c r="AQ52" s="8277" t="s">
        <v>13390</v>
      </c>
      <c r="AR52" s="8275" t="s">
        <v>13391</v>
      </c>
      <c r="AS52" s="8276" t="s">
        <v>13397</v>
      </c>
      <c r="AT52" s="8275" t="s">
        <v>13387</v>
      </c>
      <c r="AU52" s="8277" t="s">
        <v>12708</v>
      </c>
      <c r="AV52" s="8367" t="s">
        <v>12953</v>
      </c>
      <c r="AW52" s="8369" t="s">
        <v>13923</v>
      </c>
    </row>
    <row r="53" spans="4:52" ht="16.149999999999999" customHeight="1">
      <c r="D53" s="4"/>
      <c r="E53"/>
      <c r="G53" s="1" t="s">
        <v>41</v>
      </c>
      <c r="H53" s="4" t="s">
        <v>12687</v>
      </c>
      <c r="I53" s="1" t="s">
        <v>13436</v>
      </c>
      <c r="J53" s="1" t="s">
        <v>12688</v>
      </c>
      <c r="K53" s="8" t="s">
        <v>12709</v>
      </c>
      <c r="N53"/>
      <c r="O53"/>
      <c r="P53"/>
      <c r="Q53"/>
      <c r="R53"/>
      <c r="S53"/>
      <c r="T53"/>
      <c r="U53"/>
      <c r="V53"/>
      <c r="W53"/>
      <c r="Y53"/>
      <c r="AA53" s="1"/>
      <c r="AC53"/>
      <c r="AD53" s="1"/>
      <c r="AN53" s="2413" t="s">
        <v>13398</v>
      </c>
      <c r="AO53" s="5" t="s">
        <v>13407</v>
      </c>
      <c r="AP53" s="2413" t="s">
        <v>13398</v>
      </c>
      <c r="AQ53" s="2413" t="s">
        <v>13398</v>
      </c>
      <c r="AR53" s="2413" t="s">
        <v>13398</v>
      </c>
      <c r="AS53" s="5" t="s">
        <v>13407</v>
      </c>
      <c r="AT53" s="2413" t="s">
        <v>13398</v>
      </c>
      <c r="AU53" s="8281" t="s">
        <v>13383</v>
      </c>
      <c r="AV53" s="8367" t="s">
        <v>12953</v>
      </c>
      <c r="AW53" s="8552"/>
    </row>
    <row r="54" spans="4:52" ht="16.149999999999999" customHeight="1">
      <c r="D54" s="4"/>
      <c r="E54"/>
      <c r="G54" s="4" t="s">
        <v>38</v>
      </c>
      <c r="H54" s="1" t="s">
        <v>12692</v>
      </c>
      <c r="I54" s="1" t="s">
        <v>12693</v>
      </c>
      <c r="J54" s="1" t="s">
        <v>12774</v>
      </c>
      <c r="K54" s="2387" t="s">
        <v>13192</v>
      </c>
      <c r="N54"/>
      <c r="O54"/>
      <c r="P54"/>
      <c r="Q54"/>
      <c r="R54"/>
      <c r="S54"/>
      <c r="T54"/>
      <c r="U54"/>
      <c r="V54"/>
      <c r="W54"/>
      <c r="Y54"/>
      <c r="AA54" s="1"/>
      <c r="AC54"/>
      <c r="AD54" s="1"/>
      <c r="AN54" s="8511" t="s">
        <v>13752</v>
      </c>
      <c r="AO54" s="8510" t="s">
        <v>13879</v>
      </c>
      <c r="AP54" s="8511" t="s">
        <v>13752</v>
      </c>
      <c r="AQ54" s="8511" t="s">
        <v>13752</v>
      </c>
      <c r="AR54" s="8511" t="s">
        <v>13752</v>
      </c>
      <c r="AS54" s="8510" t="s">
        <v>13744</v>
      </c>
      <c r="AT54" s="8511" t="s">
        <v>13752</v>
      </c>
      <c r="AU54" s="8367" t="s">
        <v>9970</v>
      </c>
      <c r="AV54" s="8367" t="s">
        <v>13719</v>
      </c>
      <c r="AW54" s="8552"/>
    </row>
    <row r="55" spans="4:52" ht="16.149999999999999" customHeight="1">
      <c r="D55" s="4"/>
      <c r="E55"/>
      <c r="G55" s="1" t="s">
        <v>35</v>
      </c>
      <c r="H55" s="1" t="s">
        <v>12695</v>
      </c>
      <c r="I55" s="1" t="s">
        <v>12694</v>
      </c>
      <c r="J55" s="1" t="s">
        <v>12851</v>
      </c>
      <c r="K55" s="2387" t="s">
        <v>12850</v>
      </c>
      <c r="N55"/>
      <c r="O55"/>
      <c r="P55"/>
      <c r="Q55"/>
      <c r="R55"/>
      <c r="S55"/>
      <c r="T55"/>
      <c r="U55"/>
      <c r="V55"/>
      <c r="W55"/>
      <c r="Y55"/>
      <c r="AA55" s="1"/>
      <c r="AC55"/>
      <c r="AD55" s="1"/>
      <c r="AN55" s="8511" t="s">
        <v>13757</v>
      </c>
      <c r="AO55" s="8510" t="s">
        <v>13874</v>
      </c>
      <c r="AP55" s="8511" t="s">
        <v>13757</v>
      </c>
      <c r="AQ55" s="8511" t="s">
        <v>13757</v>
      </c>
      <c r="AR55" s="8511" t="s">
        <v>13757</v>
      </c>
      <c r="AS55" s="8510" t="s">
        <v>13745</v>
      </c>
      <c r="AT55" s="8511" t="s">
        <v>13757</v>
      </c>
      <c r="AU55" s="8367" t="s">
        <v>9970</v>
      </c>
      <c r="AV55" s="8367" t="s">
        <v>13719</v>
      </c>
      <c r="AW55" s="8552"/>
    </row>
    <row r="56" spans="4:52" ht="16.149999999999999" customHeight="1">
      <c r="G56" s="1" t="s">
        <v>34</v>
      </c>
      <c r="H56" s="1" t="s">
        <v>9954</v>
      </c>
      <c r="I56" s="1" t="s">
        <v>12699</v>
      </c>
      <c r="J56" s="1" t="s">
        <v>12700</v>
      </c>
      <c r="K56" t="s">
        <v>12698</v>
      </c>
      <c r="N56"/>
      <c r="O56"/>
      <c r="P56"/>
      <c r="Q56"/>
      <c r="R56"/>
      <c r="S56"/>
      <c r="T56"/>
      <c r="U56"/>
      <c r="V56"/>
      <c r="W56"/>
      <c r="Y56"/>
      <c r="AA56" s="1"/>
      <c r="AC56"/>
      <c r="AD56" s="1"/>
      <c r="AN56" s="8511" t="s">
        <v>13762</v>
      </c>
      <c r="AO56" s="8510" t="s">
        <v>13894</v>
      </c>
      <c r="AP56" s="8511" t="s">
        <v>13762</v>
      </c>
      <c r="AQ56" s="8511" t="s">
        <v>13762</v>
      </c>
      <c r="AR56" s="8511" t="s">
        <v>13762</v>
      </c>
      <c r="AS56" s="8510" t="s">
        <v>13746</v>
      </c>
      <c r="AT56" s="8511" t="s">
        <v>13762</v>
      </c>
      <c r="AU56" s="8367" t="s">
        <v>9970</v>
      </c>
      <c r="AV56" s="8367" t="s">
        <v>13719</v>
      </c>
      <c r="AW56" s="8552"/>
    </row>
    <row r="57" spans="4:52" ht="16.149999999999999" customHeight="1">
      <c r="G57" s="1" t="s">
        <v>33</v>
      </c>
      <c r="H57" s="1" t="s">
        <v>12723</v>
      </c>
      <c r="I57" s="1" t="s">
        <v>13</v>
      </c>
      <c r="J57" s="1" t="s">
        <v>111</v>
      </c>
      <c r="K57" s="2387" t="s">
        <v>12807</v>
      </c>
      <c r="N57"/>
      <c r="O57"/>
      <c r="P57"/>
      <c r="Q57"/>
      <c r="R57"/>
      <c r="S57"/>
      <c r="T57"/>
      <c r="U57"/>
      <c r="V57"/>
      <c r="W57"/>
      <c r="Y57"/>
      <c r="AA57" s="1"/>
      <c r="AC57"/>
      <c r="AD57" s="1"/>
      <c r="AN57" s="8511" t="s">
        <v>13767</v>
      </c>
      <c r="AO57" s="8510" t="s">
        <v>13889</v>
      </c>
      <c r="AP57" s="8511" t="s">
        <v>13767</v>
      </c>
      <c r="AQ57" s="8511" t="s">
        <v>13767</v>
      </c>
      <c r="AR57" s="8511" t="s">
        <v>13767</v>
      </c>
      <c r="AS57" s="8510" t="s">
        <v>13747</v>
      </c>
      <c r="AT57" s="8511" t="s">
        <v>13767</v>
      </c>
      <c r="AU57" s="8367" t="s">
        <v>9970</v>
      </c>
      <c r="AV57" s="8367" t="s">
        <v>13719</v>
      </c>
      <c r="AW57" s="8552"/>
    </row>
    <row r="58" spans="4:52" ht="16.149999999999999" customHeight="1">
      <c r="G58" s="1" t="s">
        <v>32</v>
      </c>
      <c r="H58" s="1" t="s">
        <v>12750</v>
      </c>
      <c r="I58" s="1" t="s">
        <v>12731</v>
      </c>
      <c r="J58" s="7578" t="s">
        <v>12794</v>
      </c>
      <c r="K58" s="7578" t="s">
        <v>12782</v>
      </c>
      <c r="M58" s="7583"/>
      <c r="N58"/>
      <c r="O58"/>
      <c r="P58"/>
      <c r="Q58"/>
      <c r="R58"/>
      <c r="S58"/>
      <c r="T58"/>
      <c r="U58"/>
      <c r="V58"/>
      <c r="W58"/>
      <c r="Y58"/>
      <c r="AA58" s="1"/>
      <c r="AC58"/>
      <c r="AD58" s="1"/>
      <c r="AN58" s="8511" t="s">
        <v>13772</v>
      </c>
      <c r="AO58" s="8510" t="s">
        <v>13884</v>
      </c>
      <c r="AP58" s="8511" t="s">
        <v>13772</v>
      </c>
      <c r="AQ58" s="8511" t="s">
        <v>13772</v>
      </c>
      <c r="AR58" s="8511" t="s">
        <v>13772</v>
      </c>
      <c r="AS58" s="8510" t="s">
        <v>13748</v>
      </c>
      <c r="AT58" s="8511" t="s">
        <v>13772</v>
      </c>
      <c r="AU58" s="8367" t="s">
        <v>9970</v>
      </c>
      <c r="AV58" s="8367" t="s">
        <v>13719</v>
      </c>
      <c r="AW58" s="8552"/>
    </row>
    <row r="59" spans="4:52" ht="16.149999999999999" customHeight="1">
      <c r="G59" s="1" t="s">
        <v>31</v>
      </c>
      <c r="H59" s="1" t="s">
        <v>12751</v>
      </c>
      <c r="I59" s="1" t="s">
        <v>12732</v>
      </c>
      <c r="J59" s="7579" t="s">
        <v>12795</v>
      </c>
      <c r="K59" s="7579" t="s">
        <v>12781</v>
      </c>
      <c r="N59"/>
      <c r="O59"/>
      <c r="P59"/>
      <c r="Q59"/>
      <c r="R59"/>
      <c r="S59"/>
      <c r="T59"/>
      <c r="U59"/>
      <c r="V59"/>
      <c r="W59"/>
      <c r="Y59"/>
      <c r="AA59" s="1"/>
      <c r="AC59"/>
      <c r="AD59" s="1"/>
      <c r="AN59" s="8511" t="s">
        <v>13777</v>
      </c>
      <c r="AO59" s="8510" t="s">
        <v>13899</v>
      </c>
      <c r="AP59" s="8511" t="s">
        <v>13777</v>
      </c>
      <c r="AQ59" s="8511" t="s">
        <v>13777</v>
      </c>
      <c r="AR59" s="8511" t="s">
        <v>13777</v>
      </c>
      <c r="AS59" s="8510" t="s">
        <v>13749</v>
      </c>
      <c r="AT59" s="8511" t="s">
        <v>13777</v>
      </c>
      <c r="AU59" s="8367" t="s">
        <v>9970</v>
      </c>
      <c r="AV59" s="8367" t="s">
        <v>13719</v>
      </c>
      <c r="AW59" s="8552"/>
    </row>
    <row r="60" spans="4:52" ht="16.149999999999999" customHeight="1">
      <c r="G60" s="1" t="s">
        <v>30</v>
      </c>
      <c r="H60" s="1" t="s">
        <v>12752</v>
      </c>
      <c r="I60" s="1" t="s">
        <v>489</v>
      </c>
      <c r="J60" s="7579" t="s">
        <v>12796</v>
      </c>
      <c r="K60" s="7579" t="s">
        <v>12783</v>
      </c>
      <c r="N60"/>
      <c r="O60"/>
      <c r="P60"/>
      <c r="Q60"/>
      <c r="R60"/>
      <c r="S60"/>
      <c r="T60"/>
      <c r="U60"/>
      <c r="V60"/>
      <c r="W60"/>
      <c r="Y60"/>
      <c r="AA60" s="1"/>
      <c r="AC60"/>
      <c r="AD60" s="1"/>
      <c r="AN60" s="8511" t="s">
        <v>13753</v>
      </c>
      <c r="AO60" s="8510" t="s">
        <v>13880</v>
      </c>
      <c r="AP60" s="8511" t="s">
        <v>13753</v>
      </c>
      <c r="AQ60" s="8511" t="s">
        <v>13753</v>
      </c>
      <c r="AR60" s="8511" t="s">
        <v>13753</v>
      </c>
      <c r="AS60" s="8510" t="s">
        <v>13720</v>
      </c>
      <c r="AT60" s="8511" t="s">
        <v>13753</v>
      </c>
      <c r="AU60" s="8367" t="s">
        <v>9970</v>
      </c>
      <c r="AV60" s="8367" t="s">
        <v>13719</v>
      </c>
      <c r="AW60" s="8552"/>
    </row>
    <row r="61" spans="4:52" ht="16.149999999999999" customHeight="1">
      <c r="G61" s="1" t="s">
        <v>468</v>
      </c>
      <c r="H61" s="1" t="s">
        <v>12753</v>
      </c>
      <c r="I61" s="1" t="s">
        <v>15</v>
      </c>
      <c r="J61" s="7579" t="s">
        <v>12797</v>
      </c>
      <c r="K61" s="7579" t="s">
        <v>12784</v>
      </c>
      <c r="N61"/>
      <c r="O61"/>
      <c r="P61"/>
      <c r="Q61"/>
      <c r="R61"/>
      <c r="S61"/>
      <c r="T61"/>
      <c r="U61"/>
      <c r="V61"/>
      <c r="W61"/>
      <c r="Y61"/>
      <c r="AA61" s="1"/>
      <c r="AC61"/>
      <c r="AD61" s="1"/>
      <c r="AN61" s="8511" t="s">
        <v>13758</v>
      </c>
      <c r="AO61" s="8510" t="s">
        <v>13875</v>
      </c>
      <c r="AP61" s="8511" t="s">
        <v>13758</v>
      </c>
      <c r="AQ61" s="8511" t="s">
        <v>13758</v>
      </c>
      <c r="AR61" s="8511" t="s">
        <v>13758</v>
      </c>
      <c r="AS61" s="8510" t="s">
        <v>13721</v>
      </c>
      <c r="AT61" s="8511" t="s">
        <v>13758</v>
      </c>
      <c r="AU61" s="8367" t="s">
        <v>9970</v>
      </c>
      <c r="AV61" s="8367" t="s">
        <v>13719</v>
      </c>
      <c r="AW61" s="8552"/>
    </row>
    <row r="62" spans="4:52" ht="16.149999999999999" customHeight="1">
      <c r="G62" s="1" t="s">
        <v>469</v>
      </c>
      <c r="H62" s="1" t="s">
        <v>12754</v>
      </c>
      <c r="I62" s="1" t="s">
        <v>12733</v>
      </c>
      <c r="J62" s="7579" t="s">
        <v>12798</v>
      </c>
      <c r="K62" s="7579" t="s">
        <v>12785</v>
      </c>
      <c r="N62"/>
      <c r="O62"/>
      <c r="P62"/>
      <c r="Q62"/>
      <c r="R62"/>
      <c r="S62"/>
      <c r="T62"/>
      <c r="U62"/>
      <c r="V62"/>
      <c r="W62"/>
      <c r="Y62"/>
      <c r="AA62" s="1"/>
      <c r="AC62"/>
      <c r="AD62" s="1"/>
      <c r="AN62" s="8511" t="s">
        <v>13763</v>
      </c>
      <c r="AO62" s="8510" t="s">
        <v>13895</v>
      </c>
      <c r="AP62" s="8511" t="s">
        <v>13763</v>
      </c>
      <c r="AQ62" s="8511" t="s">
        <v>13763</v>
      </c>
      <c r="AR62" s="8511" t="s">
        <v>13763</v>
      </c>
      <c r="AS62" s="8510" t="s">
        <v>13722</v>
      </c>
      <c r="AT62" s="8511" t="s">
        <v>13763</v>
      </c>
      <c r="AU62" s="8367" t="s">
        <v>9970</v>
      </c>
      <c r="AV62" s="8367" t="s">
        <v>13719</v>
      </c>
      <c r="AW62" s="8552"/>
    </row>
    <row r="63" spans="4:52" ht="16.149999999999999" customHeight="1">
      <c r="G63" s="1" t="s">
        <v>470</v>
      </c>
      <c r="H63" s="1" t="s">
        <v>12755</v>
      </c>
      <c r="I63" s="1" t="s">
        <v>12734</v>
      </c>
      <c r="J63" s="7579" t="s">
        <v>12795</v>
      </c>
      <c r="K63" s="7579" t="s">
        <v>12786</v>
      </c>
      <c r="N63"/>
      <c r="O63"/>
      <c r="P63"/>
      <c r="Q63"/>
      <c r="R63"/>
      <c r="S63"/>
      <c r="T63"/>
      <c r="U63"/>
      <c r="V63"/>
      <c r="W63"/>
      <c r="Y63"/>
      <c r="AA63" s="1"/>
      <c r="AC63"/>
      <c r="AD63" s="1"/>
      <c r="AN63" s="8511" t="s">
        <v>13768</v>
      </c>
      <c r="AO63" s="8510" t="s">
        <v>13890</v>
      </c>
      <c r="AP63" s="8511" t="s">
        <v>13768</v>
      </c>
      <c r="AQ63" s="8511" t="s">
        <v>13768</v>
      </c>
      <c r="AR63" s="8511" t="s">
        <v>13768</v>
      </c>
      <c r="AS63" s="8510" t="s">
        <v>13723</v>
      </c>
      <c r="AT63" s="8511" t="s">
        <v>13768</v>
      </c>
      <c r="AU63" s="8367" t="s">
        <v>9970</v>
      </c>
      <c r="AV63" s="8367" t="s">
        <v>13719</v>
      </c>
      <c r="AW63" s="8552"/>
    </row>
    <row r="64" spans="4:52" ht="16.149999999999999" customHeight="1">
      <c r="D64" s="10"/>
      <c r="E64"/>
      <c r="F64"/>
      <c r="G64" s="1" t="s">
        <v>471</v>
      </c>
      <c r="H64" s="1" t="s">
        <v>12756</v>
      </c>
      <c r="I64" s="1" t="s">
        <v>12735</v>
      </c>
      <c r="J64" s="7579" t="s">
        <v>12795</v>
      </c>
      <c r="K64" s="7579" t="s">
        <v>12787</v>
      </c>
      <c r="N64"/>
      <c r="O64"/>
      <c r="P64"/>
      <c r="Q64"/>
      <c r="R64"/>
      <c r="S64"/>
      <c r="T64"/>
      <c r="U64"/>
      <c r="V64"/>
      <c r="W64"/>
      <c r="Y64"/>
      <c r="AA64" s="1"/>
      <c r="AC64"/>
      <c r="AD64" s="1"/>
      <c r="AN64" s="8511" t="s">
        <v>13773</v>
      </c>
      <c r="AO64" s="8510" t="s">
        <v>13885</v>
      </c>
      <c r="AP64" s="8511" t="s">
        <v>13773</v>
      </c>
      <c r="AQ64" s="8511" t="s">
        <v>13773</v>
      </c>
      <c r="AR64" s="8511" t="s">
        <v>13773</v>
      </c>
      <c r="AS64" s="8510" t="s">
        <v>13724</v>
      </c>
      <c r="AT64" s="8511" t="s">
        <v>13773</v>
      </c>
      <c r="AU64" s="8367" t="s">
        <v>9970</v>
      </c>
      <c r="AV64" s="8367" t="s">
        <v>13719</v>
      </c>
      <c r="AW64" s="8552"/>
    </row>
    <row r="65" spans="4:49" ht="16.149999999999999" customHeight="1">
      <c r="D65" s="4"/>
      <c r="E65"/>
      <c r="F65"/>
      <c r="G65" s="1" t="s">
        <v>472</v>
      </c>
      <c r="H65" s="1" t="s">
        <v>12757</v>
      </c>
      <c r="I65" s="1" t="s">
        <v>206</v>
      </c>
      <c r="J65" s="7579" t="s">
        <v>12799</v>
      </c>
      <c r="K65" s="7579" t="s">
        <v>12842</v>
      </c>
      <c r="N65"/>
      <c r="O65"/>
      <c r="P65"/>
      <c r="Q65"/>
      <c r="R65"/>
      <c r="S65"/>
      <c r="T65"/>
      <c r="U65"/>
      <c r="V65"/>
      <c r="W65"/>
      <c r="Y65"/>
      <c r="AA65" s="1"/>
      <c r="AC65"/>
      <c r="AD65" s="1"/>
      <c r="AN65" s="8511" t="s">
        <v>13778</v>
      </c>
      <c r="AO65" s="8510" t="s">
        <v>13900</v>
      </c>
      <c r="AP65" s="8511" t="s">
        <v>13778</v>
      </c>
      <c r="AQ65" s="8511" t="s">
        <v>13778</v>
      </c>
      <c r="AR65" s="8511" t="s">
        <v>13778</v>
      </c>
      <c r="AS65" s="8510" t="s">
        <v>13725</v>
      </c>
      <c r="AT65" s="8511" t="s">
        <v>13778</v>
      </c>
      <c r="AU65" s="8367" t="s">
        <v>9970</v>
      </c>
      <c r="AV65" s="8367" t="s">
        <v>13719</v>
      </c>
      <c r="AW65" s="8552"/>
    </row>
    <row r="66" spans="4:49" ht="16.149999999999999" customHeight="1">
      <c r="D66" s="4"/>
      <c r="E66"/>
      <c r="F66"/>
      <c r="G66" s="1" t="s">
        <v>486</v>
      </c>
      <c r="H66" s="1" t="s">
        <v>12758</v>
      </c>
      <c r="I66" s="1" t="s">
        <v>12736</v>
      </c>
      <c r="J66" s="7579" t="s">
        <v>12843</v>
      </c>
      <c r="K66" s="7579" t="s">
        <v>12788</v>
      </c>
      <c r="N66"/>
      <c r="O66"/>
      <c r="P66"/>
      <c r="Q66"/>
      <c r="R66"/>
      <c r="S66"/>
      <c r="T66"/>
      <c r="U66"/>
      <c r="V66"/>
      <c r="W66"/>
      <c r="Y66"/>
      <c r="AA66" s="1"/>
      <c r="AC66"/>
      <c r="AD66" s="1"/>
      <c r="AN66" s="8511" t="s">
        <v>13754</v>
      </c>
      <c r="AO66" s="8510" t="s">
        <v>13881</v>
      </c>
      <c r="AP66" s="8511" t="s">
        <v>13754</v>
      </c>
      <c r="AQ66" s="8511" t="s">
        <v>13754</v>
      </c>
      <c r="AR66" s="8511" t="s">
        <v>13754</v>
      </c>
      <c r="AS66" s="8510" t="s">
        <v>13726</v>
      </c>
      <c r="AT66" s="8511" t="s">
        <v>13754</v>
      </c>
      <c r="AU66" s="8367" t="s">
        <v>9970</v>
      </c>
      <c r="AV66" s="8367" t="s">
        <v>13719</v>
      </c>
      <c r="AW66" s="8552"/>
    </row>
    <row r="67" spans="4:49" ht="16.149999999999999" customHeight="1">
      <c r="D67" s="4"/>
      <c r="E67"/>
      <c r="F67"/>
      <c r="G67" s="1" t="s">
        <v>489</v>
      </c>
      <c r="H67" s="1" t="s">
        <v>12759</v>
      </c>
      <c r="I67" s="1" t="s">
        <v>583</v>
      </c>
      <c r="J67" s="7580" t="s">
        <v>12800</v>
      </c>
      <c r="K67" s="7580" t="s">
        <v>12789</v>
      </c>
      <c r="N67"/>
      <c r="O67"/>
      <c r="P67"/>
      <c r="Q67"/>
      <c r="R67"/>
      <c r="S67"/>
      <c r="T67"/>
      <c r="U67"/>
      <c r="V67"/>
      <c r="W67"/>
      <c r="Y67"/>
      <c r="AA67" s="1"/>
      <c r="AC67"/>
      <c r="AD67" s="1"/>
      <c r="AN67" s="8511" t="s">
        <v>13759</v>
      </c>
      <c r="AO67" s="8510" t="s">
        <v>13876</v>
      </c>
      <c r="AP67" s="8511" t="s">
        <v>13759</v>
      </c>
      <c r="AQ67" s="8511" t="s">
        <v>13759</v>
      </c>
      <c r="AR67" s="8511" t="s">
        <v>13759</v>
      </c>
      <c r="AS67" s="8510" t="s">
        <v>13727</v>
      </c>
      <c r="AT67" s="8511" t="s">
        <v>13759</v>
      </c>
      <c r="AU67" s="8367" t="s">
        <v>9970</v>
      </c>
      <c r="AV67" s="8367" t="s">
        <v>13719</v>
      </c>
      <c r="AW67" s="8552"/>
    </row>
    <row r="68" spans="4:49" ht="16.149999999999999" customHeight="1">
      <c r="D68" s="4"/>
      <c r="E68"/>
      <c r="G68" s="1" t="s">
        <v>525</v>
      </c>
      <c r="H68" s="1" t="s">
        <v>12760</v>
      </c>
      <c r="I68" s="1" t="s">
        <v>628</v>
      </c>
      <c r="J68" s="7580" t="s">
        <v>12793</v>
      </c>
      <c r="K68" s="7580" t="s">
        <v>12790</v>
      </c>
      <c r="N68"/>
      <c r="O68"/>
      <c r="P68"/>
      <c r="Q68"/>
      <c r="R68"/>
      <c r="S68"/>
      <c r="T68"/>
      <c r="U68"/>
      <c r="V68"/>
      <c r="W68"/>
      <c r="Y68"/>
      <c r="AA68" s="1"/>
      <c r="AC68"/>
      <c r="AD68" s="1"/>
      <c r="AN68" s="8511" t="s">
        <v>13764</v>
      </c>
      <c r="AO68" s="8510" t="s">
        <v>13896</v>
      </c>
      <c r="AP68" s="8511" t="s">
        <v>13764</v>
      </c>
      <c r="AQ68" s="8511" t="s">
        <v>13764</v>
      </c>
      <c r="AR68" s="8511" t="s">
        <v>13764</v>
      </c>
      <c r="AS68" s="8510" t="s">
        <v>13728</v>
      </c>
      <c r="AT68" s="8511" t="s">
        <v>13764</v>
      </c>
      <c r="AU68" s="8367" t="s">
        <v>9970</v>
      </c>
      <c r="AV68" s="8367" t="s">
        <v>13719</v>
      </c>
      <c r="AW68" s="8552"/>
    </row>
    <row r="69" spans="4:49" ht="16.149999999999999" customHeight="1">
      <c r="D69" s="4"/>
      <c r="E69"/>
      <c r="G69" s="1" t="s">
        <v>526</v>
      </c>
      <c r="H69" s="1" t="s">
        <v>12761</v>
      </c>
      <c r="I69" s="1" t="s">
        <v>654</v>
      </c>
      <c r="J69" s="7580" t="s">
        <v>12793</v>
      </c>
      <c r="K69" s="7580" t="s">
        <v>12791</v>
      </c>
      <c r="N69"/>
      <c r="O69"/>
      <c r="P69"/>
      <c r="Q69"/>
      <c r="R69"/>
      <c r="S69"/>
      <c r="T69"/>
      <c r="U69"/>
      <c r="V69"/>
      <c r="W69"/>
      <c r="Y69"/>
      <c r="AA69" s="1"/>
      <c r="AC69"/>
      <c r="AD69" s="1"/>
      <c r="AN69" s="8511" t="s">
        <v>13769</v>
      </c>
      <c r="AO69" s="8510" t="s">
        <v>13891</v>
      </c>
      <c r="AP69" s="8511" t="s">
        <v>13769</v>
      </c>
      <c r="AQ69" s="8511" t="s">
        <v>13769</v>
      </c>
      <c r="AR69" s="8511" t="s">
        <v>13769</v>
      </c>
      <c r="AS69" s="8510" t="s">
        <v>13729</v>
      </c>
      <c r="AT69" s="8511" t="s">
        <v>13769</v>
      </c>
      <c r="AU69" s="8367" t="s">
        <v>9970</v>
      </c>
      <c r="AV69" s="8367" t="s">
        <v>13719</v>
      </c>
      <c r="AW69" s="8552"/>
    </row>
    <row r="70" spans="4:49" ht="16.149999999999999" customHeight="1">
      <c r="D70" s="4"/>
      <c r="E70"/>
      <c r="G70" s="1" t="s">
        <v>527</v>
      </c>
      <c r="H70" s="1" t="s">
        <v>12762</v>
      </c>
      <c r="I70" s="1" t="s">
        <v>656</v>
      </c>
      <c r="J70" s="7580" t="s">
        <v>12801</v>
      </c>
      <c r="K70" s="7580" t="s">
        <v>12777</v>
      </c>
      <c r="N70"/>
      <c r="O70"/>
      <c r="P70"/>
      <c r="Q70"/>
      <c r="R70"/>
      <c r="S70"/>
      <c r="T70"/>
      <c r="U70"/>
      <c r="V70"/>
      <c r="W70"/>
      <c r="Y70"/>
      <c r="AA70" s="1"/>
      <c r="AC70"/>
      <c r="AD70" s="1"/>
      <c r="AN70" s="8511" t="s">
        <v>13774</v>
      </c>
      <c r="AO70" s="8510" t="s">
        <v>13886</v>
      </c>
      <c r="AP70" s="8511" t="s">
        <v>13774</v>
      </c>
      <c r="AQ70" s="8511" t="s">
        <v>13774</v>
      </c>
      <c r="AR70" s="8511" t="s">
        <v>13774</v>
      </c>
      <c r="AS70" s="8510" t="s">
        <v>13730</v>
      </c>
      <c r="AT70" s="8511" t="s">
        <v>13774</v>
      </c>
      <c r="AU70" s="8367" t="s">
        <v>9970</v>
      </c>
      <c r="AV70" s="8367" t="s">
        <v>13719</v>
      </c>
      <c r="AW70" s="8552"/>
    </row>
    <row r="71" spans="4:49" ht="16.149999999999999" customHeight="1">
      <c r="D71" s="4"/>
      <c r="E71"/>
      <c r="G71" s="1" t="s">
        <v>528</v>
      </c>
      <c r="H71" s="1" t="s">
        <v>12763</v>
      </c>
      <c r="I71" s="1" t="s">
        <v>659</v>
      </c>
      <c r="J71" s="7580" t="s">
        <v>12802</v>
      </c>
      <c r="K71" s="7580" t="s">
        <v>12792</v>
      </c>
      <c r="N71"/>
      <c r="O71"/>
      <c r="P71"/>
      <c r="Q71"/>
      <c r="R71"/>
      <c r="S71"/>
      <c r="T71"/>
      <c r="U71"/>
      <c r="V71"/>
      <c r="W71"/>
      <c r="Y71"/>
      <c r="AA71" s="1" t="s">
        <v>330</v>
      </c>
      <c r="AC71"/>
      <c r="AD71" s="1"/>
      <c r="AN71" s="8511" t="s">
        <v>13779</v>
      </c>
      <c r="AO71" s="8510" t="s">
        <v>13901</v>
      </c>
      <c r="AP71" s="8511" t="s">
        <v>13779</v>
      </c>
      <c r="AQ71" s="8511" t="s">
        <v>13779</v>
      </c>
      <c r="AR71" s="8511" t="s">
        <v>13779</v>
      </c>
      <c r="AS71" s="8510" t="s">
        <v>13731</v>
      </c>
      <c r="AT71" s="8511" t="s">
        <v>13779</v>
      </c>
      <c r="AU71" s="8367" t="s">
        <v>9970</v>
      </c>
      <c r="AV71" s="8367" t="s">
        <v>13719</v>
      </c>
      <c r="AW71" s="8552"/>
    </row>
    <row r="72" spans="4:49" ht="16.149999999999999" customHeight="1">
      <c r="D72" s="4"/>
      <c r="E72"/>
      <c r="G72" s="1" t="s">
        <v>529</v>
      </c>
      <c r="H72" s="1" t="s">
        <v>12764</v>
      </c>
      <c r="I72" s="1" t="s">
        <v>661</v>
      </c>
      <c r="J72" s="7580" t="s">
        <v>12803</v>
      </c>
      <c r="K72" s="7580" t="s">
        <v>12778</v>
      </c>
      <c r="N72"/>
      <c r="O72"/>
      <c r="P72"/>
      <c r="Q72"/>
      <c r="R72"/>
      <c r="S72"/>
      <c r="T72"/>
      <c r="U72"/>
      <c r="V72"/>
      <c r="W72"/>
      <c r="Y72"/>
      <c r="AA72" s="1" t="s">
        <v>330</v>
      </c>
      <c r="AC72"/>
      <c r="AD72" s="1"/>
      <c r="AN72" s="8511" t="s">
        <v>13755</v>
      </c>
      <c r="AO72" s="8510" t="s">
        <v>13882</v>
      </c>
      <c r="AP72" s="8511" t="s">
        <v>13755</v>
      </c>
      <c r="AQ72" s="8511" t="s">
        <v>13755</v>
      </c>
      <c r="AR72" s="8511" t="s">
        <v>13755</v>
      </c>
      <c r="AS72" s="8510" t="s">
        <v>13732</v>
      </c>
      <c r="AT72" s="8511" t="s">
        <v>13755</v>
      </c>
      <c r="AU72" s="8367" t="s">
        <v>9970</v>
      </c>
      <c r="AV72" s="8367" t="s">
        <v>13719</v>
      </c>
      <c r="AW72" s="8552"/>
    </row>
    <row r="73" spans="4:49" ht="16.149999999999999" customHeight="1">
      <c r="G73" s="1" t="s">
        <v>530</v>
      </c>
      <c r="H73" s="1" t="s">
        <v>12765</v>
      </c>
      <c r="I73" s="1" t="s">
        <v>662</v>
      </c>
      <c r="J73" s="7580" t="s">
        <v>12804</v>
      </c>
      <c r="K73" s="7580" t="s">
        <v>12779</v>
      </c>
      <c r="N73"/>
      <c r="O73"/>
      <c r="P73"/>
      <c r="Q73"/>
      <c r="R73"/>
      <c r="S73"/>
      <c r="T73"/>
      <c r="U73"/>
      <c r="V73"/>
      <c r="W73"/>
      <c r="Y73"/>
      <c r="AA73" s="1"/>
      <c r="AC73"/>
      <c r="AD73" s="1"/>
      <c r="AN73" s="8511" t="s">
        <v>13760</v>
      </c>
      <c r="AO73" s="8510" t="s">
        <v>13877</v>
      </c>
      <c r="AP73" s="8511" t="s">
        <v>13760</v>
      </c>
      <c r="AQ73" s="8511" t="s">
        <v>13760</v>
      </c>
      <c r="AR73" s="8511" t="s">
        <v>13760</v>
      </c>
      <c r="AS73" s="8510" t="s">
        <v>13733</v>
      </c>
      <c r="AT73" s="8511" t="s">
        <v>13760</v>
      </c>
      <c r="AU73" s="8367" t="s">
        <v>9970</v>
      </c>
      <c r="AV73" s="8367" t="s">
        <v>13719</v>
      </c>
      <c r="AW73" s="8552"/>
    </row>
    <row r="74" spans="4:49" ht="16.149999999999999" customHeight="1">
      <c r="G74" s="1" t="s">
        <v>531</v>
      </c>
      <c r="H74" s="1" t="s">
        <v>12766</v>
      </c>
      <c r="I74" s="1" t="s">
        <v>663</v>
      </c>
      <c r="J74" s="7580" t="s">
        <v>12804</v>
      </c>
      <c r="K74" s="7580" t="s">
        <v>12780</v>
      </c>
      <c r="N74"/>
      <c r="O74"/>
      <c r="P74"/>
      <c r="Q74"/>
      <c r="R74"/>
      <c r="S74"/>
      <c r="T74"/>
      <c r="U74"/>
      <c r="V74"/>
      <c r="W74"/>
      <c r="Y74"/>
      <c r="AA74" s="1"/>
      <c r="AC74"/>
      <c r="AD74" s="1"/>
      <c r="AN74" s="8511" t="s">
        <v>13765</v>
      </c>
      <c r="AO74" s="8510" t="s">
        <v>13897</v>
      </c>
      <c r="AP74" s="8511" t="s">
        <v>13765</v>
      </c>
      <c r="AQ74" s="8511" t="s">
        <v>13765</v>
      </c>
      <c r="AR74" s="8511" t="s">
        <v>13765</v>
      </c>
      <c r="AS74" s="8510" t="s">
        <v>13734</v>
      </c>
      <c r="AT74" s="8511" t="s">
        <v>13765</v>
      </c>
      <c r="AU74" s="8367" t="s">
        <v>9970</v>
      </c>
      <c r="AV74" s="8367" t="s">
        <v>13719</v>
      </c>
      <c r="AW74" s="8552"/>
    </row>
    <row r="75" spans="4:49" ht="16.149999999999999" customHeight="1">
      <c r="G75" s="1" t="s">
        <v>582</v>
      </c>
      <c r="H75" s="4" t="s">
        <v>12771</v>
      </c>
      <c r="I75" s="1" t="s">
        <v>12769</v>
      </c>
      <c r="J75" s="1" t="s">
        <v>12768</v>
      </c>
      <c r="K75" s="7582" t="s">
        <v>12772</v>
      </c>
      <c r="N75"/>
      <c r="O75"/>
      <c r="P75"/>
      <c r="Q75"/>
      <c r="R75"/>
      <c r="S75"/>
      <c r="T75"/>
      <c r="U75"/>
      <c r="V75"/>
      <c r="W75"/>
      <c r="Y75"/>
      <c r="AA75" s="1"/>
      <c r="AC75"/>
      <c r="AD75" s="1"/>
      <c r="AN75" s="8511" t="s">
        <v>13770</v>
      </c>
      <c r="AO75" s="8510" t="s">
        <v>13892</v>
      </c>
      <c r="AP75" s="8511" t="s">
        <v>13770</v>
      </c>
      <c r="AQ75" s="8511" t="s">
        <v>13770</v>
      </c>
      <c r="AR75" s="8511" t="s">
        <v>13770</v>
      </c>
      <c r="AS75" s="8510" t="s">
        <v>13735</v>
      </c>
      <c r="AT75" s="8511" t="s">
        <v>13770</v>
      </c>
      <c r="AU75" s="8367" t="s">
        <v>9970</v>
      </c>
      <c r="AV75" s="8367" t="s">
        <v>13719</v>
      </c>
      <c r="AW75" s="8552"/>
    </row>
    <row r="76" spans="4:49" ht="16.149999999999999" customHeight="1">
      <c r="G76" s="1" t="s">
        <v>583</v>
      </c>
      <c r="H76" s="1" t="s">
        <v>12847</v>
      </c>
      <c r="I76" s="1" t="s">
        <v>12808</v>
      </c>
      <c r="J76" s="1" t="s">
        <v>12809</v>
      </c>
      <c r="K76" s="7582" t="s">
        <v>12810</v>
      </c>
      <c r="N76"/>
      <c r="O76"/>
      <c r="P76"/>
      <c r="Q76"/>
      <c r="R76"/>
      <c r="S76"/>
      <c r="T76"/>
      <c r="U76"/>
      <c r="V76"/>
      <c r="W76"/>
      <c r="Y76"/>
      <c r="AA76" s="1"/>
      <c r="AC76"/>
      <c r="AD76" s="1"/>
      <c r="AN76" s="8511" t="s">
        <v>13775</v>
      </c>
      <c r="AO76" s="8510" t="s">
        <v>13887</v>
      </c>
      <c r="AP76" s="8511" t="s">
        <v>13775</v>
      </c>
      <c r="AQ76" s="8511" t="s">
        <v>13775</v>
      </c>
      <c r="AR76" s="8511" t="s">
        <v>13775</v>
      </c>
      <c r="AS76" s="8510" t="s">
        <v>13736</v>
      </c>
      <c r="AT76" s="8511" t="s">
        <v>13775</v>
      </c>
      <c r="AU76" s="8367" t="s">
        <v>9970</v>
      </c>
      <c r="AV76" s="8367" t="s">
        <v>13719</v>
      </c>
      <c r="AW76" s="8552"/>
    </row>
    <row r="77" spans="4:49" ht="16.149999999999999" customHeight="1">
      <c r="D77" s="10"/>
      <c r="E77"/>
      <c r="F77"/>
      <c r="G77" s="1" t="s">
        <v>584</v>
      </c>
      <c r="H77" s="1" t="s">
        <v>12848</v>
      </c>
      <c r="I77" s="1" t="s">
        <v>9709</v>
      </c>
      <c r="J77" s="1" t="s">
        <v>12846</v>
      </c>
      <c r="K77" s="7582" t="s">
        <v>12844</v>
      </c>
      <c r="N77"/>
      <c r="O77"/>
      <c r="P77"/>
      <c r="Q77"/>
      <c r="R77"/>
      <c r="S77"/>
      <c r="T77"/>
      <c r="U77"/>
      <c r="V77"/>
      <c r="W77"/>
      <c r="Y77"/>
      <c r="AA77" s="1" t="s">
        <v>330</v>
      </c>
      <c r="AC77"/>
      <c r="AD77" s="1"/>
      <c r="AN77" s="8511" t="s">
        <v>13780</v>
      </c>
      <c r="AO77" s="8510" t="s">
        <v>13902</v>
      </c>
      <c r="AP77" s="8511" t="s">
        <v>13780</v>
      </c>
      <c r="AQ77" s="8511" t="s">
        <v>13780</v>
      </c>
      <c r="AR77" s="8511" t="s">
        <v>13780</v>
      </c>
      <c r="AS77" s="8510" t="s">
        <v>13737</v>
      </c>
      <c r="AT77" s="8511" t="s">
        <v>13780</v>
      </c>
      <c r="AU77" s="8367" t="s">
        <v>9970</v>
      </c>
      <c r="AV77" s="8367" t="s">
        <v>13719</v>
      </c>
      <c r="AW77" s="8552"/>
    </row>
    <row r="78" spans="4:49" ht="16.149999999999999" customHeight="1">
      <c r="D78" s="4"/>
      <c r="E78"/>
      <c r="F78"/>
      <c r="G78" s="1" t="s">
        <v>585</v>
      </c>
      <c r="H78" s="1" t="s">
        <v>12859</v>
      </c>
      <c r="I78" s="1" t="s">
        <v>12857</v>
      </c>
      <c r="J78" s="1" t="s">
        <v>12860</v>
      </c>
      <c r="K78" t="s">
        <v>12842</v>
      </c>
      <c r="N78"/>
      <c r="O78"/>
      <c r="P78"/>
      <c r="Q78"/>
      <c r="R78"/>
      <c r="S78"/>
      <c r="T78"/>
      <c r="U78"/>
      <c r="V78"/>
      <c r="W78"/>
      <c r="Y78"/>
      <c r="AA78" s="1" t="s">
        <v>330</v>
      </c>
      <c r="AC78"/>
      <c r="AD78" s="1"/>
      <c r="AN78" s="8511" t="s">
        <v>13756</v>
      </c>
      <c r="AO78" s="8510" t="s">
        <v>13883</v>
      </c>
      <c r="AP78" s="8511" t="s">
        <v>13756</v>
      </c>
      <c r="AQ78" s="8511" t="s">
        <v>13756</v>
      </c>
      <c r="AR78" s="8511" t="s">
        <v>13756</v>
      </c>
      <c r="AS78" s="8510" t="s">
        <v>13738</v>
      </c>
      <c r="AT78" s="8511" t="s">
        <v>13756</v>
      </c>
      <c r="AU78" s="8367" t="s">
        <v>9970</v>
      </c>
      <c r="AV78" s="8367" t="s">
        <v>13719</v>
      </c>
      <c r="AW78" s="8552"/>
    </row>
    <row r="79" spans="4:49" ht="16.149999999999999" customHeight="1">
      <c r="D79" s="4"/>
      <c r="E79"/>
      <c r="F79"/>
      <c r="G79" s="1" t="s">
        <v>586</v>
      </c>
      <c r="H79" s="1" t="s">
        <v>12876</v>
      </c>
      <c r="I79" s="1" t="s">
        <v>265</v>
      </c>
      <c r="J79" s="1" t="s">
        <v>12879</v>
      </c>
      <c r="K79" t="s">
        <v>12874</v>
      </c>
      <c r="N79"/>
      <c r="O79"/>
      <c r="P79"/>
      <c r="Q79"/>
      <c r="R79"/>
      <c r="S79"/>
      <c r="T79"/>
      <c r="U79"/>
      <c r="V79"/>
      <c r="W79"/>
      <c r="Y79"/>
      <c r="AA79" s="1"/>
      <c r="AC79"/>
      <c r="AD79" s="1"/>
      <c r="AN79" s="8511" t="s">
        <v>13761</v>
      </c>
      <c r="AO79" s="8510" t="s">
        <v>13878</v>
      </c>
      <c r="AP79" s="8511" t="s">
        <v>13761</v>
      </c>
      <c r="AQ79" s="8511" t="s">
        <v>13761</v>
      </c>
      <c r="AR79" s="8511" t="s">
        <v>13761</v>
      </c>
      <c r="AS79" s="8510" t="s">
        <v>13739</v>
      </c>
      <c r="AT79" s="8511" t="s">
        <v>13761</v>
      </c>
      <c r="AU79" s="8367" t="s">
        <v>9970</v>
      </c>
      <c r="AV79" s="8367" t="s">
        <v>13719</v>
      </c>
      <c r="AW79" s="8552"/>
    </row>
    <row r="80" spans="4:49" ht="16.149999999999999" customHeight="1">
      <c r="D80" s="4"/>
      <c r="E80"/>
      <c r="F80"/>
      <c r="G80" s="1" t="s">
        <v>587</v>
      </c>
      <c r="H80" s="1" t="s">
        <v>12877</v>
      </c>
      <c r="I80" s="1" t="s">
        <v>203</v>
      </c>
      <c r="J80" s="1" t="s">
        <v>12880</v>
      </c>
      <c r="K80" t="s">
        <v>12875</v>
      </c>
      <c r="N80"/>
      <c r="O80"/>
      <c r="P80"/>
      <c r="Q80"/>
      <c r="R80"/>
      <c r="S80"/>
      <c r="T80"/>
      <c r="U80"/>
      <c r="V80"/>
      <c r="W80"/>
      <c r="Y80"/>
      <c r="AA80" s="1"/>
      <c r="AC80"/>
      <c r="AD80" s="1"/>
      <c r="AN80" s="8511" t="s">
        <v>13766</v>
      </c>
      <c r="AO80" s="8510" t="s">
        <v>13898</v>
      </c>
      <c r="AP80" s="8511" t="s">
        <v>13766</v>
      </c>
      <c r="AQ80" s="8511" t="s">
        <v>13766</v>
      </c>
      <c r="AR80" s="8511" t="s">
        <v>13766</v>
      </c>
      <c r="AS80" s="8510" t="s">
        <v>13740</v>
      </c>
      <c r="AT80" s="8511" t="s">
        <v>13766</v>
      </c>
      <c r="AU80" s="8367" t="s">
        <v>9970</v>
      </c>
      <c r="AV80" s="8367" t="s">
        <v>13719</v>
      </c>
      <c r="AW80" s="8552"/>
    </row>
    <row r="81" spans="4:50" ht="16.149999999999999" customHeight="1">
      <c r="G81" s="1" t="s">
        <v>588</v>
      </c>
      <c r="H81" s="1" t="s">
        <v>12900</v>
      </c>
      <c r="I81" s="1" t="s">
        <v>12901</v>
      </c>
      <c r="J81" s="1" t="s">
        <v>12902</v>
      </c>
      <c r="K81" s="1" t="s">
        <v>12910</v>
      </c>
      <c r="N81"/>
      <c r="O81"/>
      <c r="P81"/>
      <c r="Q81"/>
      <c r="R81"/>
      <c r="S81"/>
      <c r="T81"/>
      <c r="U81"/>
      <c r="V81"/>
      <c r="W81"/>
      <c r="Y81"/>
      <c r="AA81" s="1"/>
      <c r="AC81"/>
      <c r="AD81" s="1"/>
      <c r="AN81" s="8511" t="s">
        <v>13771</v>
      </c>
      <c r="AO81" s="8510" t="s">
        <v>13893</v>
      </c>
      <c r="AP81" s="8511" t="s">
        <v>13771</v>
      </c>
      <c r="AQ81" s="8511" t="s">
        <v>13771</v>
      </c>
      <c r="AR81" s="8511" t="s">
        <v>13771</v>
      </c>
      <c r="AS81" s="8510" t="s">
        <v>13741</v>
      </c>
      <c r="AT81" s="8511" t="s">
        <v>13771</v>
      </c>
      <c r="AU81" s="8367" t="s">
        <v>9970</v>
      </c>
      <c r="AV81" s="8367" t="s">
        <v>13719</v>
      </c>
      <c r="AW81" s="8552"/>
    </row>
    <row r="82" spans="4:50" ht="16.149999999999999" customHeight="1">
      <c r="G82" s="1" t="s">
        <v>622</v>
      </c>
      <c r="H82" s="1" t="s">
        <v>12907</v>
      </c>
      <c r="I82" s="1" t="s">
        <v>9823</v>
      </c>
      <c r="J82" s="7579" t="s">
        <v>12905</v>
      </c>
      <c r="K82" t="s">
        <v>12906</v>
      </c>
      <c r="N82"/>
      <c r="O82"/>
      <c r="P82"/>
      <c r="Q82"/>
      <c r="R82"/>
      <c r="S82"/>
      <c r="T82"/>
      <c r="U82"/>
      <c r="V82"/>
      <c r="W82"/>
      <c r="Y82"/>
      <c r="AA82" s="1"/>
      <c r="AC82"/>
      <c r="AD82" s="1"/>
      <c r="AN82" s="8511" t="s">
        <v>13776</v>
      </c>
      <c r="AO82" s="8510" t="s">
        <v>13888</v>
      </c>
      <c r="AP82" s="8511" t="s">
        <v>13776</v>
      </c>
      <c r="AQ82" s="8511" t="s">
        <v>13776</v>
      </c>
      <c r="AR82" s="8511" t="s">
        <v>13776</v>
      </c>
      <c r="AS82" s="8510" t="s">
        <v>13742</v>
      </c>
      <c r="AT82" s="8511" t="s">
        <v>13776</v>
      </c>
      <c r="AU82" s="8367" t="s">
        <v>9970</v>
      </c>
      <c r="AV82" s="8367" t="s">
        <v>13719</v>
      </c>
      <c r="AW82" s="8552"/>
    </row>
    <row r="83" spans="4:50" ht="16.149999999999999" customHeight="1">
      <c r="E83" s="147"/>
      <c r="G83" s="1" t="s">
        <v>623</v>
      </c>
      <c r="H83" s="1" t="s">
        <v>12911</v>
      </c>
      <c r="I83" s="1" t="s">
        <v>479</v>
      </c>
      <c r="J83" s="1" t="s">
        <v>13082</v>
      </c>
      <c r="K83" t="s">
        <v>13195</v>
      </c>
      <c r="N83"/>
      <c r="O83"/>
      <c r="P83"/>
      <c r="Q83"/>
      <c r="R83"/>
      <c r="S83"/>
      <c r="T83"/>
      <c r="U83"/>
      <c r="V83"/>
      <c r="W83"/>
      <c r="Y83"/>
      <c r="AA83" s="1" t="s">
        <v>330</v>
      </c>
      <c r="AC83"/>
      <c r="AD83" s="1"/>
      <c r="AN83" s="8511" t="s">
        <v>13781</v>
      </c>
      <c r="AO83" s="8510" t="s">
        <v>13903</v>
      </c>
      <c r="AP83" s="8511" t="s">
        <v>13781</v>
      </c>
      <c r="AQ83" s="8511" t="s">
        <v>13781</v>
      </c>
      <c r="AR83" s="8511" t="s">
        <v>13781</v>
      </c>
      <c r="AS83" s="8510" t="s">
        <v>13743</v>
      </c>
      <c r="AT83" s="8511" t="s">
        <v>13781</v>
      </c>
      <c r="AU83" s="8367" t="s">
        <v>9970</v>
      </c>
      <c r="AV83" s="8367" t="s">
        <v>13719</v>
      </c>
      <c r="AW83" s="8552"/>
    </row>
    <row r="84" spans="4:50" ht="16.149999999999999" customHeight="1">
      <c r="E84" s="147"/>
      <c r="G84" s="1" t="s">
        <v>624</v>
      </c>
      <c r="H84" s="1" t="s">
        <v>12950</v>
      </c>
      <c r="I84" s="1" t="s">
        <v>12947</v>
      </c>
      <c r="J84" s="1" t="s">
        <v>12948</v>
      </c>
      <c r="K84" t="s">
        <v>12949</v>
      </c>
      <c r="N84"/>
      <c r="O84"/>
      <c r="P84"/>
      <c r="Q84"/>
      <c r="R84"/>
      <c r="S84"/>
      <c r="T84"/>
      <c r="U84"/>
      <c r="V84"/>
      <c r="W84"/>
      <c r="AA84" t="s">
        <v>330</v>
      </c>
      <c r="AN84" s="8511" t="s">
        <v>13854</v>
      </c>
      <c r="AO84" s="8529" t="s">
        <v>13851</v>
      </c>
      <c r="AP84" s="8511" t="s">
        <v>13854</v>
      </c>
      <c r="AQ84" s="8511" t="s">
        <v>13854</v>
      </c>
      <c r="AR84" s="8511" t="s">
        <v>13854</v>
      </c>
      <c r="AS84" s="8529" t="s">
        <v>13851</v>
      </c>
      <c r="AT84" s="8511" t="s">
        <v>13854</v>
      </c>
      <c r="AU84" s="8367" t="s">
        <v>9970</v>
      </c>
      <c r="AV84" s="8511" t="s">
        <v>383</v>
      </c>
      <c r="AW84" s="8511"/>
    </row>
    <row r="85" spans="4:50" ht="16.149999999999999" customHeight="1">
      <c r="E85" s="147"/>
      <c r="G85" s="1" t="s">
        <v>625</v>
      </c>
      <c r="H85" s="1" t="s">
        <v>12961</v>
      </c>
      <c r="I85" s="1" t="s">
        <v>12962</v>
      </c>
      <c r="J85" s="1" t="s">
        <v>12902</v>
      </c>
      <c r="K85" s="1" t="s">
        <v>12963</v>
      </c>
      <c r="N85"/>
      <c r="O85"/>
      <c r="P85"/>
      <c r="Q85"/>
      <c r="R85"/>
      <c r="S85"/>
      <c r="T85"/>
      <c r="U85"/>
      <c r="V85"/>
      <c r="W85"/>
      <c r="AN85" s="8511" t="s">
        <v>13853</v>
      </c>
      <c r="AO85" s="8529" t="s">
        <v>13852</v>
      </c>
      <c r="AP85" s="8511" t="s">
        <v>13853</v>
      </c>
      <c r="AQ85" s="8511" t="s">
        <v>13853</v>
      </c>
      <c r="AR85" s="8511" t="s">
        <v>13853</v>
      </c>
      <c r="AS85" s="8529" t="s">
        <v>13852</v>
      </c>
      <c r="AT85" s="8511" t="s">
        <v>13853</v>
      </c>
      <c r="AU85" s="8367" t="s">
        <v>9970</v>
      </c>
      <c r="AV85" s="8511" t="s">
        <v>383</v>
      </c>
      <c r="AW85" s="8511"/>
    </row>
    <row r="86" spans="4:50" ht="16.149999999999999" customHeight="1">
      <c r="D86" s="4"/>
      <c r="E86"/>
      <c r="F86"/>
      <c r="G86" s="1" t="s">
        <v>626</v>
      </c>
      <c r="H86" s="4" t="s">
        <v>12982</v>
      </c>
      <c r="I86" s="1" t="s">
        <v>12984</v>
      </c>
      <c r="J86" s="4" t="s">
        <v>12982</v>
      </c>
      <c r="K86" s="2387" t="s">
        <v>12983</v>
      </c>
      <c r="N86"/>
      <c r="O86"/>
      <c r="P86"/>
      <c r="Q86"/>
      <c r="R86"/>
      <c r="S86"/>
      <c r="T86"/>
      <c r="U86"/>
      <c r="V86"/>
      <c r="W86"/>
      <c r="X86" s="205" t="s">
        <v>621</v>
      </c>
      <c r="AN86" s="8374" t="s">
        <v>13912</v>
      </c>
      <c r="AO86" s="8366" t="s">
        <v>13913</v>
      </c>
      <c r="AP86" s="8376" t="s">
        <v>13914</v>
      </c>
      <c r="AQ86" s="8376" t="s">
        <v>13914</v>
      </c>
      <c r="AR86" s="8376" t="s">
        <v>13914</v>
      </c>
      <c r="AS86" s="8366" t="s">
        <v>13913</v>
      </c>
      <c r="AT86" s="8376" t="s">
        <v>13912</v>
      </c>
      <c r="AU86" s="8377" t="s">
        <v>13383</v>
      </c>
      <c r="AV86" s="8367" t="s">
        <v>12953</v>
      </c>
      <c r="AW86" s="8552"/>
    </row>
    <row r="87" spans="4:50" ht="16.149999999999999" customHeight="1">
      <c r="E87" s="147"/>
      <c r="G87" s="1" t="s">
        <v>627</v>
      </c>
      <c r="H87" s="1" t="s">
        <v>13035</v>
      </c>
      <c r="I87" s="1" t="s">
        <v>108</v>
      </c>
      <c r="J87" s="1" t="s">
        <v>12860</v>
      </c>
      <c r="K87" t="s">
        <v>13036</v>
      </c>
      <c r="N87"/>
      <c r="O87"/>
      <c r="P87"/>
      <c r="Q87"/>
      <c r="R87"/>
      <c r="S87"/>
      <c r="T87"/>
      <c r="U87"/>
      <c r="V87"/>
      <c r="W87"/>
      <c r="AN87" s="8365" t="s">
        <v>13915</v>
      </c>
      <c r="AO87" s="8366" t="s">
        <v>13223</v>
      </c>
      <c r="AP87" s="8367" t="s">
        <v>13226</v>
      </c>
      <c r="AQ87" s="8367" t="s">
        <v>13225</v>
      </c>
      <c r="AR87" s="8367" t="s">
        <v>13917</v>
      </c>
      <c r="AS87" s="8366" t="s">
        <v>13223</v>
      </c>
      <c r="AT87" s="8365" t="s">
        <v>13915</v>
      </c>
      <c r="AU87" s="8367" t="s">
        <v>13374</v>
      </c>
      <c r="AV87" s="8369" t="s">
        <v>12953</v>
      </c>
      <c r="AW87" s="8369" t="s">
        <v>13923</v>
      </c>
      <c r="AX87" s="8370">
        <v>50</v>
      </c>
    </row>
    <row r="88" spans="4:50" ht="16.149999999999999" customHeight="1">
      <c r="G88" s="1" t="s">
        <v>628</v>
      </c>
      <c r="H88" s="1" t="s">
        <v>13193</v>
      </c>
      <c r="I88" s="1" t="s">
        <v>12693</v>
      </c>
      <c r="J88" s="1" t="s">
        <v>13194</v>
      </c>
      <c r="K88" t="s">
        <v>13195</v>
      </c>
      <c r="N88"/>
      <c r="O88"/>
      <c r="P88"/>
      <c r="Q88"/>
      <c r="R88"/>
      <c r="S88"/>
      <c r="T88"/>
      <c r="U88"/>
      <c r="V88"/>
      <c r="W88"/>
      <c r="AN88" s="8365" t="s">
        <v>13916</v>
      </c>
      <c r="AO88" s="8366" t="s">
        <v>13223</v>
      </c>
      <c r="AP88" s="8367" t="s">
        <v>13226</v>
      </c>
      <c r="AQ88" s="8367" t="s">
        <v>13225</v>
      </c>
      <c r="AR88" s="8367" t="s">
        <v>13918</v>
      </c>
      <c r="AS88" s="8366" t="s">
        <v>13223</v>
      </c>
      <c r="AT88" s="8365" t="s">
        <v>13916</v>
      </c>
      <c r="AU88" s="8367" t="s">
        <v>13374</v>
      </c>
      <c r="AV88" s="8369" t="s">
        <v>12953</v>
      </c>
      <c r="AW88" s="8369" t="s">
        <v>13923</v>
      </c>
      <c r="AX88" s="8370">
        <v>50</v>
      </c>
    </row>
    <row r="89" spans="4:50" ht="16.149999999999999" customHeight="1">
      <c r="G89" s="1" t="s">
        <v>654</v>
      </c>
      <c r="H89" s="4" t="s">
        <v>13401</v>
      </c>
      <c r="I89" s="1" t="s">
        <v>13403</v>
      </c>
      <c r="J89" s="4" t="s">
        <v>13401</v>
      </c>
      <c r="K89" s="2387" t="s">
        <v>13402</v>
      </c>
      <c r="N89"/>
      <c r="O89"/>
      <c r="P89"/>
      <c r="Q89"/>
      <c r="R89"/>
      <c r="S89"/>
      <c r="T89"/>
      <c r="U89"/>
      <c r="V89"/>
      <c r="W89"/>
      <c r="AN89" t="s">
        <v>14014</v>
      </c>
      <c r="AO89" t="s">
        <v>14013</v>
      </c>
      <c r="AP89" t="s">
        <v>14014</v>
      </c>
      <c r="AQ89" s="8654" t="s">
        <v>14014</v>
      </c>
      <c r="AR89" s="8654" t="s">
        <v>14014</v>
      </c>
      <c r="AS89" t="s">
        <v>14013</v>
      </c>
      <c r="AT89" t="s">
        <v>14014</v>
      </c>
      <c r="AU89" t="s">
        <v>13383</v>
      </c>
      <c r="AV89" t="s">
        <v>12953</v>
      </c>
      <c r="AW89" s="8369" t="s">
        <v>13923</v>
      </c>
      <c r="AX89" s="8370">
        <v>100</v>
      </c>
    </row>
    <row r="90" spans="4:50" ht="16.149999999999999" customHeight="1">
      <c r="G90" s="1" t="s">
        <v>655</v>
      </c>
      <c r="H90" s="4" t="s">
        <v>13404</v>
      </c>
      <c r="I90" s="1" t="s">
        <v>13406</v>
      </c>
      <c r="J90" s="4" t="s">
        <v>13404</v>
      </c>
      <c r="K90" s="2387" t="s">
        <v>13405</v>
      </c>
      <c r="N90"/>
      <c r="O90"/>
      <c r="P90"/>
      <c r="Q90"/>
      <c r="R90"/>
      <c r="S90"/>
      <c r="T90"/>
      <c r="U90"/>
      <c r="V90"/>
      <c r="W90"/>
      <c r="AA90" t="s">
        <v>330</v>
      </c>
    </row>
    <row r="91" spans="4:50" ht="16.149999999999999" customHeight="1">
      <c r="G91" s="1" t="s">
        <v>656</v>
      </c>
      <c r="H91" s="1" t="s">
        <v>13434</v>
      </c>
      <c r="I91" s="1" t="s">
        <v>170</v>
      </c>
      <c r="J91" s="1" t="s">
        <v>13434</v>
      </c>
      <c r="K91" t="s">
        <v>13850</v>
      </c>
      <c r="N91"/>
      <c r="O91"/>
      <c r="P91"/>
      <c r="Q91"/>
      <c r="R91"/>
      <c r="S91"/>
      <c r="T91"/>
      <c r="U91"/>
      <c r="V91"/>
      <c r="W91"/>
      <c r="AA91" t="s">
        <v>330</v>
      </c>
    </row>
    <row r="92" spans="4:50" ht="16.149999999999999" customHeight="1">
      <c r="G92" s="1" t="s">
        <v>657</v>
      </c>
      <c r="H92" s="1" t="s">
        <v>13435</v>
      </c>
      <c r="I92" s="1" t="s">
        <v>12690</v>
      </c>
      <c r="J92" s="1" t="s">
        <v>13435</v>
      </c>
      <c r="K92" s="2387" t="s">
        <v>13437</v>
      </c>
      <c r="N92"/>
      <c r="O92"/>
      <c r="P92"/>
      <c r="Q92"/>
      <c r="R92"/>
      <c r="S92"/>
      <c r="T92"/>
      <c r="U92"/>
      <c r="V92"/>
      <c r="W92"/>
    </row>
    <row r="93" spans="4:50" ht="16.149999999999999" customHeight="1">
      <c r="G93" s="1" t="s">
        <v>658</v>
      </c>
      <c r="H93" s="4" t="s">
        <v>13457</v>
      </c>
      <c r="I93" s="1" t="s">
        <v>13455</v>
      </c>
      <c r="J93" s="4" t="s">
        <v>13457</v>
      </c>
      <c r="K93" s="2387" t="s">
        <v>13456</v>
      </c>
      <c r="N93"/>
      <c r="O93"/>
      <c r="P93"/>
      <c r="Q93"/>
      <c r="R93"/>
      <c r="S93"/>
      <c r="T93"/>
      <c r="U93"/>
      <c r="V93"/>
      <c r="W93"/>
    </row>
    <row r="94" spans="4:50" ht="16.149999999999999" customHeight="1">
      <c r="G94" s="1" t="s">
        <v>659</v>
      </c>
      <c r="H94" s="4" t="s">
        <v>13476</v>
      </c>
      <c r="I94" s="1" t="s">
        <v>13477</v>
      </c>
      <c r="J94" s="4" t="s">
        <v>13479</v>
      </c>
      <c r="K94" s="8394" t="s">
        <v>13783</v>
      </c>
      <c r="N94"/>
      <c r="O94"/>
      <c r="P94"/>
      <c r="Q94"/>
      <c r="R94"/>
      <c r="S94"/>
      <c r="T94"/>
      <c r="U94"/>
      <c r="V94"/>
      <c r="W94"/>
    </row>
    <row r="95" spans="4:50" ht="16.149999999999999" customHeight="1">
      <c r="G95" s="1" t="s">
        <v>660</v>
      </c>
      <c r="H95" s="4" t="s">
        <v>13475</v>
      </c>
      <c r="I95" s="1" t="s">
        <v>13478</v>
      </c>
      <c r="J95" s="4" t="s">
        <v>13480</v>
      </c>
      <c r="K95" s="8394" t="s">
        <v>13492</v>
      </c>
      <c r="N95"/>
      <c r="O95"/>
      <c r="P95"/>
      <c r="Q95"/>
      <c r="R95"/>
      <c r="S95"/>
      <c r="T95"/>
      <c r="U95"/>
      <c r="V95"/>
      <c r="W95"/>
    </row>
    <row r="96" spans="4:50" ht="16.149999999999999" customHeight="1">
      <c r="G96" s="1" t="s">
        <v>661</v>
      </c>
      <c r="H96" s="8512" t="s">
        <v>13716</v>
      </c>
      <c r="I96" s="1" t="s">
        <v>13717</v>
      </c>
      <c r="J96" s="8512" t="s">
        <v>207</v>
      </c>
      <c r="K96" s="8394" t="s">
        <v>13750</v>
      </c>
      <c r="N96"/>
      <c r="O96"/>
      <c r="P96"/>
      <c r="Q96"/>
      <c r="R96"/>
      <c r="S96"/>
      <c r="T96"/>
      <c r="U96"/>
      <c r="V96"/>
      <c r="W96"/>
    </row>
    <row r="97" spans="7:23" ht="16.149999999999999" customHeight="1">
      <c r="G97" s="1" t="s">
        <v>13787</v>
      </c>
      <c r="H97" s="4" t="s">
        <v>13788</v>
      </c>
      <c r="I97" s="1" t="s">
        <v>13789</v>
      </c>
      <c r="J97" s="4" t="s">
        <v>12982</v>
      </c>
      <c r="K97" s="2387" t="s">
        <v>13790</v>
      </c>
      <c r="N97"/>
      <c r="O97"/>
      <c r="P97"/>
      <c r="Q97"/>
      <c r="R97"/>
      <c r="S97"/>
      <c r="T97"/>
      <c r="U97"/>
      <c r="V97"/>
      <c r="W97"/>
    </row>
    <row r="98" spans="7:23" ht="16.149999999999999" customHeight="1">
      <c r="G98" s="1" t="s">
        <v>13791</v>
      </c>
      <c r="H98" s="1" t="s">
        <v>13855</v>
      </c>
      <c r="I98" s="1" t="s">
        <v>13100</v>
      </c>
      <c r="J98" s="1" t="s">
        <v>13855</v>
      </c>
      <c r="K98" s="8530" t="s">
        <v>13856</v>
      </c>
      <c r="N98"/>
      <c r="O98"/>
      <c r="P98"/>
      <c r="Q98"/>
      <c r="R98"/>
      <c r="S98"/>
      <c r="T98"/>
      <c r="U98"/>
      <c r="V98"/>
      <c r="W98"/>
    </row>
    <row r="99" spans="7:23" ht="16.149999999999999" customHeight="1">
      <c r="G99" s="1" t="s">
        <v>13838</v>
      </c>
      <c r="H99" s="4" t="s">
        <v>13864</v>
      </c>
      <c r="I99" s="1" t="s">
        <v>13859</v>
      </c>
      <c r="J99" s="4" t="s">
        <v>12982</v>
      </c>
      <c r="K99" s="2387" t="s">
        <v>13863</v>
      </c>
      <c r="N99"/>
      <c r="O99"/>
      <c r="P99"/>
      <c r="Q99"/>
      <c r="R99"/>
      <c r="S99"/>
      <c r="T99"/>
      <c r="U99"/>
      <c r="V99"/>
      <c r="W99"/>
    </row>
    <row r="100" spans="7:23" ht="16.149999999999999" customHeight="1">
      <c r="G100" s="1" t="s">
        <v>13865</v>
      </c>
      <c r="H100" s="4" t="s">
        <v>13869</v>
      </c>
      <c r="I100" s="1" t="s">
        <v>13867</v>
      </c>
      <c r="J100" s="4" t="s">
        <v>13866</v>
      </c>
      <c r="K100" s="8394" t="s">
        <v>13868</v>
      </c>
      <c r="N100"/>
      <c r="O100"/>
      <c r="P100"/>
      <c r="Q100"/>
      <c r="R100"/>
      <c r="S100"/>
      <c r="T100"/>
      <c r="U100"/>
      <c r="V100"/>
      <c r="W100"/>
    </row>
    <row r="101" spans="7:23" ht="16.149999999999999" customHeight="1">
      <c r="G101" s="1" t="s">
        <v>13870</v>
      </c>
      <c r="H101" s="4" t="s">
        <v>13871</v>
      </c>
      <c r="I101" s="1" t="s">
        <v>13872</v>
      </c>
      <c r="J101" s="1" t="s">
        <v>9721</v>
      </c>
      <c r="K101" s="2387" t="s">
        <v>13873</v>
      </c>
      <c r="N101"/>
      <c r="O101"/>
      <c r="P101"/>
      <c r="Q101"/>
      <c r="R101"/>
      <c r="S101"/>
      <c r="T101"/>
      <c r="U101"/>
      <c r="V101"/>
      <c r="W101"/>
    </row>
    <row r="102" spans="7:23" ht="16.149999999999999" customHeight="1">
      <c r="G102" s="1" t="s">
        <v>13967</v>
      </c>
      <c r="H102" s="8638" t="s">
        <v>13966</v>
      </c>
      <c r="I102" s="1" t="s">
        <v>13968</v>
      </c>
      <c r="J102" s="8420" t="s">
        <v>13969</v>
      </c>
      <c r="K102" s="2387" t="s">
        <v>13970</v>
      </c>
      <c r="N102"/>
      <c r="O102"/>
      <c r="P102"/>
      <c r="Q102"/>
      <c r="R102"/>
      <c r="S102"/>
      <c r="T102"/>
      <c r="U102"/>
      <c r="V102"/>
      <c r="W102"/>
    </row>
    <row r="103" spans="7:23" ht="16.149999999999999" customHeight="1">
      <c r="J103" s="8420"/>
      <c r="N103"/>
      <c r="O103"/>
      <c r="P103"/>
      <c r="Q103"/>
      <c r="R103"/>
      <c r="S103"/>
      <c r="T103"/>
      <c r="U103"/>
      <c r="V103"/>
      <c r="W103"/>
    </row>
    <row r="104" spans="7:23" ht="16.149999999999999" customHeight="1">
      <c r="N104"/>
      <c r="O104"/>
      <c r="P104"/>
      <c r="Q104"/>
      <c r="R104"/>
      <c r="S104"/>
      <c r="T104"/>
      <c r="U104"/>
      <c r="V104"/>
      <c r="W104"/>
    </row>
    <row r="105" spans="7:23" ht="16.149999999999999" customHeight="1">
      <c r="N105"/>
      <c r="O105"/>
      <c r="P105"/>
      <c r="Q105"/>
      <c r="R105"/>
      <c r="S105"/>
      <c r="T105"/>
      <c r="U105"/>
      <c r="V105"/>
      <c r="W105"/>
    </row>
    <row r="106" spans="7:23" ht="16.149999999999999" customHeight="1">
      <c r="N106"/>
      <c r="O106"/>
      <c r="P106"/>
      <c r="Q106"/>
      <c r="R106"/>
      <c r="S106"/>
      <c r="T106"/>
      <c r="U106"/>
      <c r="V106"/>
      <c r="W106"/>
    </row>
    <row r="107" spans="7:23" ht="16.149999999999999" customHeight="1">
      <c r="N107"/>
      <c r="O107"/>
      <c r="P107"/>
      <c r="Q107"/>
      <c r="R107"/>
      <c r="S107"/>
      <c r="T107"/>
      <c r="U107"/>
      <c r="V107"/>
      <c r="W107"/>
    </row>
    <row r="108" spans="7:23" ht="16.149999999999999" customHeight="1">
      <c r="N108"/>
      <c r="O108"/>
      <c r="P108"/>
      <c r="Q108"/>
      <c r="R108"/>
      <c r="S108"/>
      <c r="T108"/>
      <c r="U108"/>
      <c r="V108"/>
      <c r="W108"/>
    </row>
    <row r="109" spans="7:23" ht="16.149999999999999" customHeight="1">
      <c r="N109"/>
      <c r="O109"/>
      <c r="P109"/>
      <c r="Q109"/>
      <c r="R109"/>
      <c r="S109"/>
      <c r="T109"/>
      <c r="U109"/>
      <c r="V109"/>
      <c r="W109"/>
    </row>
    <row r="110" spans="7:23" ht="16.149999999999999" customHeight="1">
      <c r="N110"/>
      <c r="O110"/>
      <c r="P110"/>
      <c r="Q110"/>
      <c r="R110"/>
      <c r="S110"/>
      <c r="T110"/>
      <c r="U110"/>
      <c r="V110"/>
      <c r="W110"/>
    </row>
    <row r="111" spans="7:23" ht="16.149999999999999" customHeight="1">
      <c r="N111"/>
      <c r="O111"/>
      <c r="P111"/>
      <c r="Q111"/>
      <c r="R111"/>
      <c r="S111"/>
      <c r="T111"/>
      <c r="U111"/>
      <c r="V111"/>
      <c r="W111"/>
    </row>
    <row r="112" spans="7:23" ht="16.149999999999999" customHeight="1">
      <c r="N112"/>
      <c r="O112"/>
      <c r="P112"/>
      <c r="Q112"/>
      <c r="R112"/>
      <c r="S112"/>
      <c r="T112"/>
      <c r="U112"/>
      <c r="V112"/>
      <c r="W112"/>
    </row>
    <row r="113" spans="14:25" ht="16.149999999999999" customHeight="1">
      <c r="N113"/>
      <c r="O113"/>
      <c r="P113"/>
      <c r="Q113"/>
      <c r="R113"/>
      <c r="S113"/>
      <c r="T113"/>
      <c r="U113"/>
      <c r="V113"/>
      <c r="W113"/>
    </row>
    <row r="114" spans="14:25" ht="16.149999999999999" customHeight="1">
      <c r="N114"/>
      <c r="O114"/>
      <c r="P114"/>
      <c r="Q114"/>
      <c r="R114"/>
      <c r="S114"/>
      <c r="T114"/>
      <c r="U114"/>
      <c r="V114"/>
      <c r="W114"/>
    </row>
    <row r="115" spans="14:25" ht="16.149999999999999" customHeight="1">
      <c r="N115"/>
      <c r="O115"/>
      <c r="P115"/>
      <c r="Q115"/>
      <c r="R115"/>
      <c r="S115"/>
      <c r="T115"/>
      <c r="U115"/>
      <c r="V115"/>
      <c r="W115"/>
    </row>
    <row r="116" spans="14:25" ht="16.149999999999999" customHeight="1">
      <c r="N116"/>
      <c r="O116"/>
      <c r="P116"/>
      <c r="Q116"/>
      <c r="R116"/>
      <c r="S116"/>
      <c r="T116"/>
      <c r="U116"/>
      <c r="V116"/>
      <c r="W116"/>
    </row>
    <row r="117" spans="14:25" ht="16.149999999999999" customHeight="1">
      <c r="N117"/>
      <c r="O117"/>
      <c r="P117"/>
      <c r="Q117"/>
      <c r="R117"/>
      <c r="S117"/>
      <c r="T117"/>
      <c r="U117"/>
      <c r="V117"/>
      <c r="W117"/>
    </row>
    <row r="118" spans="14:25" ht="16.149999999999999" customHeight="1">
      <c r="N118"/>
      <c r="O118"/>
      <c r="P118"/>
      <c r="Q118"/>
      <c r="R118"/>
      <c r="S118"/>
      <c r="T118"/>
      <c r="U118"/>
      <c r="V118"/>
      <c r="W118"/>
    </row>
    <row r="119" spans="14:25" ht="16.149999999999999" customHeight="1">
      <c r="N119"/>
      <c r="O119"/>
      <c r="P119"/>
      <c r="Q119"/>
      <c r="R119"/>
      <c r="S119"/>
      <c r="T119"/>
      <c r="U119"/>
      <c r="V119"/>
      <c r="W119"/>
    </row>
    <row r="120" spans="14:25" ht="16.149999999999999" customHeight="1">
      <c r="N120"/>
      <c r="O120"/>
      <c r="P120"/>
      <c r="Q120"/>
      <c r="R120"/>
      <c r="S120"/>
      <c r="T120"/>
      <c r="U120"/>
      <c r="V120"/>
      <c r="W120"/>
    </row>
    <row r="121" spans="14:25" ht="16.149999999999999" customHeight="1">
      <c r="N121"/>
      <c r="O121"/>
      <c r="P121"/>
      <c r="Q121"/>
      <c r="R121"/>
      <c r="S121"/>
      <c r="T121"/>
      <c r="U121"/>
      <c r="V121"/>
      <c r="W121"/>
    </row>
    <row r="122" spans="14:25" ht="16.149999999999999" customHeight="1">
      <c r="N122"/>
      <c r="O122"/>
      <c r="P122"/>
      <c r="Q122"/>
      <c r="R122"/>
      <c r="S122"/>
      <c r="T122"/>
      <c r="U122"/>
      <c r="V122"/>
      <c r="W122"/>
    </row>
    <row r="123" spans="14:25" ht="16.149999999999999" customHeight="1">
      <c r="N123"/>
      <c r="O123"/>
      <c r="P123"/>
      <c r="Q123"/>
      <c r="R123"/>
      <c r="S123"/>
      <c r="T123"/>
      <c r="U123"/>
      <c r="V123"/>
      <c r="W123"/>
    </row>
    <row r="124" spans="14:25" ht="16.149999999999999" customHeight="1">
      <c r="N124"/>
      <c r="O124"/>
      <c r="P124"/>
      <c r="Q124"/>
      <c r="R124"/>
      <c r="S124"/>
      <c r="T124"/>
      <c r="U124"/>
      <c r="V124"/>
      <c r="W124"/>
    </row>
    <row r="125" spans="14:25" ht="16.149999999999999" customHeight="1">
      <c r="N125"/>
      <c r="O125"/>
      <c r="P125"/>
      <c r="Q125"/>
      <c r="R125"/>
      <c r="S125"/>
      <c r="T125"/>
      <c r="U125"/>
      <c r="V125"/>
      <c r="W125"/>
    </row>
    <row r="126" spans="14:25" ht="16.149999999999999" customHeight="1">
      <c r="N126"/>
      <c r="O126"/>
      <c r="P126"/>
      <c r="Q126"/>
      <c r="R126"/>
      <c r="S126"/>
      <c r="T126"/>
      <c r="U126"/>
      <c r="V126"/>
      <c r="W126"/>
      <c r="Y126" s="206" t="s">
        <v>736</v>
      </c>
    </row>
    <row r="127" spans="14:25" ht="16.149999999999999" customHeight="1">
      <c r="N127"/>
      <c r="O127"/>
      <c r="P127"/>
      <c r="Q127"/>
      <c r="R127"/>
      <c r="S127"/>
      <c r="T127"/>
      <c r="U127"/>
      <c r="V127"/>
      <c r="W127"/>
    </row>
    <row r="128" spans="14:25" ht="16.149999999999999" customHeight="1">
      <c r="N128"/>
      <c r="O128"/>
      <c r="P128"/>
      <c r="Q128"/>
      <c r="R128"/>
      <c r="S128"/>
      <c r="T128"/>
      <c r="U128"/>
      <c r="V128"/>
      <c r="W128"/>
    </row>
    <row r="129" spans="14:23" ht="16.149999999999999" customHeight="1">
      <c r="N129"/>
      <c r="O129"/>
      <c r="P129"/>
      <c r="Q129"/>
      <c r="R129"/>
      <c r="S129"/>
      <c r="T129"/>
      <c r="U129"/>
      <c r="V129"/>
      <c r="W129"/>
    </row>
    <row r="130" spans="14:23" ht="16.149999999999999" customHeight="1">
      <c r="N130"/>
      <c r="O130"/>
      <c r="P130"/>
      <c r="Q130"/>
      <c r="R130"/>
      <c r="S130"/>
      <c r="T130"/>
      <c r="U130"/>
      <c r="V130"/>
      <c r="W130"/>
    </row>
    <row r="131" spans="14:23" ht="16.149999999999999" customHeight="1">
      <c r="N131"/>
      <c r="O131"/>
      <c r="P131"/>
      <c r="Q131"/>
      <c r="R131"/>
      <c r="S131"/>
      <c r="T131"/>
      <c r="U131"/>
      <c r="V131"/>
      <c r="W131"/>
    </row>
    <row r="132" spans="14:23" ht="16.149999999999999" customHeight="1">
      <c r="N132"/>
      <c r="O132"/>
      <c r="P132"/>
      <c r="Q132"/>
      <c r="R132"/>
      <c r="S132"/>
      <c r="T132"/>
      <c r="U132"/>
      <c r="V132"/>
      <c r="W132"/>
    </row>
    <row r="133" spans="14:23" ht="16.149999999999999" customHeight="1">
      <c r="N133"/>
      <c r="O133"/>
      <c r="P133"/>
      <c r="Q133"/>
      <c r="R133"/>
      <c r="S133"/>
      <c r="T133"/>
      <c r="U133"/>
      <c r="V133"/>
      <c r="W133"/>
    </row>
    <row r="134" spans="14:23" ht="16.149999999999999" customHeight="1">
      <c r="N134"/>
      <c r="O134"/>
      <c r="P134"/>
      <c r="Q134"/>
      <c r="R134"/>
      <c r="S134"/>
      <c r="T134"/>
      <c r="U134"/>
      <c r="V134"/>
      <c r="W134"/>
    </row>
    <row r="135" spans="14:23" ht="16.149999999999999" customHeight="1">
      <c r="N135"/>
      <c r="O135"/>
      <c r="P135"/>
      <c r="Q135"/>
      <c r="R135"/>
      <c r="S135"/>
      <c r="T135"/>
      <c r="U135"/>
      <c r="V135"/>
      <c r="W135"/>
    </row>
    <row r="136" spans="14:23" ht="16.149999999999999" customHeight="1">
      <c r="N136"/>
      <c r="O136"/>
      <c r="P136"/>
      <c r="Q136"/>
      <c r="R136"/>
      <c r="S136"/>
      <c r="T136"/>
      <c r="U136"/>
      <c r="V136"/>
      <c r="W136"/>
    </row>
    <row r="137" spans="14:23" ht="16.149999999999999" customHeight="1">
      <c r="N137"/>
      <c r="O137"/>
      <c r="P137"/>
      <c r="Q137"/>
      <c r="R137"/>
      <c r="S137"/>
      <c r="T137"/>
      <c r="U137"/>
      <c r="V137"/>
      <c r="W137"/>
    </row>
    <row r="138" spans="14:23" ht="16.149999999999999" customHeight="1">
      <c r="N138"/>
      <c r="O138"/>
      <c r="P138"/>
      <c r="Q138"/>
      <c r="R138"/>
      <c r="S138"/>
      <c r="T138"/>
      <c r="U138"/>
      <c r="V138"/>
      <c r="W138"/>
    </row>
    <row r="139" spans="14:23" ht="16.149999999999999" customHeight="1">
      <c r="N139"/>
      <c r="O139"/>
      <c r="P139"/>
      <c r="Q139"/>
      <c r="R139"/>
      <c r="S139"/>
      <c r="T139"/>
      <c r="U139"/>
      <c r="V139"/>
      <c r="W139"/>
    </row>
    <row r="140" spans="14:23" ht="16.149999999999999" customHeight="1">
      <c r="N140"/>
      <c r="O140"/>
      <c r="P140"/>
      <c r="Q140"/>
      <c r="R140"/>
      <c r="S140"/>
      <c r="T140"/>
      <c r="U140"/>
      <c r="V140"/>
      <c r="W140"/>
    </row>
    <row r="141" spans="14:23" ht="16.149999999999999" customHeight="1">
      <c r="N141"/>
      <c r="O141"/>
      <c r="P141"/>
      <c r="Q141"/>
      <c r="R141"/>
      <c r="S141"/>
      <c r="T141"/>
      <c r="U141"/>
      <c r="V141"/>
      <c r="W141"/>
    </row>
    <row r="142" spans="14:23" ht="16.149999999999999" customHeight="1">
      <c r="N142"/>
      <c r="O142"/>
      <c r="P142"/>
      <c r="Q142"/>
      <c r="R142"/>
      <c r="S142"/>
      <c r="T142"/>
      <c r="U142"/>
      <c r="V142"/>
      <c r="W142"/>
    </row>
    <row r="143" spans="14:23" ht="16.149999999999999" customHeight="1">
      <c r="N143"/>
      <c r="O143"/>
      <c r="P143"/>
      <c r="Q143"/>
      <c r="R143"/>
      <c r="S143"/>
      <c r="T143"/>
      <c r="U143"/>
      <c r="V143"/>
      <c r="W143"/>
    </row>
    <row r="144" spans="14:23" ht="16.149999999999999" customHeight="1">
      <c r="N144"/>
      <c r="O144"/>
      <c r="P144"/>
      <c r="Q144"/>
      <c r="R144"/>
      <c r="S144"/>
      <c r="T144"/>
      <c r="U144"/>
      <c r="V144"/>
      <c r="W144"/>
    </row>
    <row r="145" spans="14:23" ht="16.149999999999999" customHeight="1">
      <c r="N145"/>
      <c r="O145"/>
      <c r="P145"/>
      <c r="Q145"/>
      <c r="R145"/>
      <c r="S145"/>
      <c r="T145"/>
      <c r="U145"/>
      <c r="V145"/>
      <c r="W145"/>
    </row>
    <row r="146" spans="14:23" ht="16.149999999999999" customHeight="1">
      <c r="N146"/>
      <c r="O146"/>
      <c r="P146"/>
      <c r="Q146"/>
      <c r="R146"/>
      <c r="S146"/>
      <c r="T146"/>
      <c r="U146"/>
      <c r="V146"/>
      <c r="W146"/>
    </row>
    <row r="147" spans="14:23" ht="16.149999999999999" customHeight="1">
      <c r="N147"/>
      <c r="O147"/>
      <c r="P147"/>
      <c r="Q147"/>
      <c r="R147"/>
      <c r="S147"/>
      <c r="T147"/>
      <c r="U147"/>
      <c r="V147"/>
      <c r="W147"/>
    </row>
    <row r="148" spans="14:23" ht="16.149999999999999" customHeight="1">
      <c r="N148"/>
      <c r="O148"/>
      <c r="P148"/>
      <c r="Q148"/>
      <c r="R148"/>
      <c r="S148"/>
      <c r="T148"/>
      <c r="U148"/>
      <c r="V148"/>
      <c r="W148"/>
    </row>
    <row r="149" spans="14:23" ht="16.149999999999999" customHeight="1">
      <c r="N149"/>
      <c r="O149"/>
      <c r="P149"/>
      <c r="Q149"/>
      <c r="R149"/>
      <c r="S149"/>
      <c r="T149"/>
      <c r="U149"/>
      <c r="V149"/>
      <c r="W149"/>
    </row>
    <row r="150" spans="14:23" ht="16.149999999999999" customHeight="1">
      <c r="N150"/>
      <c r="O150"/>
      <c r="P150"/>
      <c r="Q150"/>
      <c r="R150"/>
      <c r="S150"/>
      <c r="T150"/>
      <c r="U150"/>
      <c r="V150"/>
      <c r="W150"/>
    </row>
    <row r="151" spans="14:23" ht="16.149999999999999" customHeight="1">
      <c r="N151"/>
      <c r="O151"/>
      <c r="P151"/>
      <c r="Q151"/>
      <c r="R151"/>
      <c r="S151"/>
      <c r="T151"/>
      <c r="U151"/>
      <c r="V151"/>
      <c r="W151"/>
    </row>
    <row r="152" spans="14:23" ht="16.149999999999999" customHeight="1">
      <c r="N152"/>
      <c r="O152"/>
      <c r="P152"/>
      <c r="Q152"/>
      <c r="R152"/>
      <c r="S152"/>
      <c r="T152"/>
      <c r="U152"/>
      <c r="V152"/>
      <c r="W152"/>
    </row>
    <row r="153" spans="14:23" ht="16.149999999999999" customHeight="1">
      <c r="N153"/>
      <c r="O153"/>
      <c r="P153"/>
      <c r="Q153"/>
      <c r="R153"/>
      <c r="S153"/>
      <c r="T153"/>
      <c r="U153"/>
      <c r="V153"/>
      <c r="W153"/>
    </row>
    <row r="154" spans="14:23" ht="16.149999999999999" customHeight="1">
      <c r="N154"/>
      <c r="O154"/>
      <c r="P154"/>
      <c r="Q154"/>
      <c r="R154"/>
      <c r="S154"/>
      <c r="T154"/>
      <c r="U154"/>
      <c r="V154"/>
      <c r="W154"/>
    </row>
    <row r="155" spans="14:23" ht="16.149999999999999" customHeight="1">
      <c r="N155"/>
      <c r="O155"/>
      <c r="P155"/>
      <c r="Q155"/>
      <c r="R155"/>
      <c r="S155"/>
      <c r="T155"/>
      <c r="U155"/>
      <c r="V155"/>
      <c r="W155"/>
    </row>
    <row r="156" spans="14:23" ht="16.149999999999999" customHeight="1">
      <c r="N156"/>
      <c r="O156"/>
      <c r="P156"/>
      <c r="Q156"/>
      <c r="R156"/>
      <c r="S156"/>
      <c r="T156"/>
      <c r="U156"/>
      <c r="V156"/>
      <c r="W156"/>
    </row>
    <row r="157" spans="14:23" ht="16.149999999999999" customHeight="1">
      <c r="N157"/>
      <c r="O157"/>
      <c r="P157"/>
      <c r="Q157"/>
      <c r="R157"/>
      <c r="S157"/>
      <c r="T157"/>
      <c r="U157"/>
      <c r="V157"/>
      <c r="W157"/>
    </row>
    <row r="158" spans="14:23" ht="16.149999999999999" customHeight="1">
      <c r="N158"/>
      <c r="O158"/>
      <c r="P158"/>
      <c r="Q158"/>
      <c r="R158"/>
      <c r="S158"/>
      <c r="T158"/>
      <c r="U158"/>
      <c r="V158"/>
      <c r="W158"/>
    </row>
    <row r="159" spans="14:23" ht="16.149999999999999" customHeight="1">
      <c r="N159"/>
      <c r="O159"/>
      <c r="P159"/>
      <c r="Q159"/>
      <c r="R159"/>
      <c r="S159"/>
      <c r="T159"/>
      <c r="U159"/>
      <c r="V159"/>
      <c r="W159"/>
    </row>
    <row r="160" spans="14:23" ht="16.149999999999999" customHeight="1">
      <c r="N160"/>
      <c r="O160"/>
      <c r="P160"/>
      <c r="Q160"/>
      <c r="R160"/>
      <c r="S160"/>
      <c r="T160"/>
      <c r="U160"/>
      <c r="V160"/>
      <c r="W160"/>
    </row>
    <row r="161" spans="14:23" ht="16.149999999999999" customHeight="1">
      <c r="N161"/>
      <c r="O161"/>
      <c r="P161"/>
      <c r="Q161"/>
      <c r="R161"/>
      <c r="S161"/>
      <c r="T161"/>
      <c r="U161"/>
      <c r="V161"/>
      <c r="W161"/>
    </row>
    <row r="162" spans="14:23" ht="16.149999999999999" customHeight="1">
      <c r="N162"/>
      <c r="O162"/>
      <c r="P162"/>
      <c r="Q162"/>
      <c r="R162"/>
      <c r="S162"/>
      <c r="T162"/>
      <c r="U162"/>
      <c r="V162"/>
      <c r="W162"/>
    </row>
    <row r="163" spans="14:23" ht="16.149999999999999" customHeight="1">
      <c r="N163"/>
      <c r="O163"/>
      <c r="P163"/>
      <c r="Q163"/>
      <c r="R163"/>
      <c r="S163"/>
      <c r="T163"/>
      <c r="U163"/>
      <c r="V163"/>
      <c r="W163"/>
    </row>
    <row r="164" spans="14:23" ht="16.149999999999999" customHeight="1">
      <c r="N164"/>
      <c r="O164"/>
      <c r="P164"/>
      <c r="Q164"/>
      <c r="R164"/>
      <c r="S164"/>
      <c r="T164"/>
      <c r="U164"/>
      <c r="V164"/>
      <c r="W164"/>
    </row>
    <row r="165" spans="14:23" ht="16.149999999999999" customHeight="1">
      <c r="N165"/>
      <c r="O165"/>
      <c r="P165"/>
      <c r="Q165"/>
      <c r="R165"/>
      <c r="S165"/>
      <c r="T165"/>
      <c r="U165"/>
      <c r="V165"/>
      <c r="W165"/>
    </row>
    <row r="166" spans="14:23" ht="16.149999999999999" customHeight="1">
      <c r="N166"/>
      <c r="O166"/>
      <c r="P166"/>
      <c r="Q166"/>
      <c r="R166"/>
      <c r="S166"/>
      <c r="T166"/>
      <c r="U166"/>
      <c r="V166"/>
      <c r="W166"/>
    </row>
    <row r="167" spans="14:23" ht="16.149999999999999" customHeight="1">
      <c r="N167"/>
      <c r="O167"/>
      <c r="P167"/>
      <c r="Q167"/>
      <c r="R167"/>
      <c r="S167"/>
      <c r="T167"/>
      <c r="U167"/>
      <c r="V167"/>
      <c r="W167"/>
    </row>
    <row r="168" spans="14:23" ht="16.149999999999999" customHeight="1">
      <c r="N168"/>
      <c r="O168"/>
      <c r="P168"/>
      <c r="Q168"/>
      <c r="R168"/>
      <c r="S168"/>
      <c r="T168"/>
      <c r="U168"/>
      <c r="V168"/>
      <c r="W168"/>
    </row>
    <row r="169" spans="14:23" ht="16.149999999999999" customHeight="1">
      <c r="N169"/>
      <c r="O169"/>
      <c r="P169"/>
      <c r="Q169"/>
      <c r="R169"/>
      <c r="S169"/>
      <c r="T169"/>
      <c r="U169"/>
      <c r="V169"/>
      <c r="W169"/>
    </row>
    <row r="170" spans="14:23" ht="16.149999999999999" customHeight="1">
      <c r="N170"/>
      <c r="O170"/>
      <c r="P170"/>
      <c r="Q170"/>
      <c r="R170"/>
      <c r="S170"/>
      <c r="T170"/>
      <c r="U170"/>
      <c r="V170"/>
      <c r="W170"/>
    </row>
    <row r="171" spans="14:23" ht="16.149999999999999" customHeight="1">
      <c r="N171"/>
      <c r="O171"/>
      <c r="P171"/>
      <c r="Q171"/>
      <c r="R171"/>
      <c r="S171"/>
      <c r="T171"/>
      <c r="U171"/>
      <c r="V171"/>
      <c r="W171"/>
    </row>
    <row r="172" spans="14:23" ht="16.149999999999999" customHeight="1">
      <c r="N172"/>
      <c r="O172"/>
      <c r="P172"/>
      <c r="Q172"/>
      <c r="R172"/>
      <c r="S172"/>
      <c r="T172"/>
      <c r="U172"/>
      <c r="V172"/>
      <c r="W172"/>
    </row>
    <row r="173" spans="14:23" ht="16.149999999999999" customHeight="1">
      <c r="N173"/>
      <c r="O173"/>
      <c r="P173"/>
      <c r="Q173"/>
      <c r="R173"/>
      <c r="S173"/>
      <c r="T173"/>
      <c r="U173"/>
      <c r="V173"/>
      <c r="W173"/>
    </row>
    <row r="174" spans="14:23" ht="16.149999999999999" customHeight="1">
      <c r="N174"/>
      <c r="O174"/>
      <c r="P174"/>
      <c r="Q174"/>
      <c r="R174"/>
      <c r="S174"/>
      <c r="T174"/>
      <c r="U174"/>
      <c r="V174"/>
      <c r="W174"/>
    </row>
    <row r="175" spans="14:23" ht="16.149999999999999" customHeight="1">
      <c r="N175"/>
      <c r="O175"/>
      <c r="P175"/>
      <c r="Q175"/>
      <c r="R175"/>
      <c r="S175"/>
      <c r="T175"/>
      <c r="U175"/>
      <c r="V175"/>
      <c r="W175"/>
    </row>
    <row r="176" spans="14:23" ht="16.149999999999999" customHeight="1">
      <c r="N176"/>
      <c r="O176"/>
      <c r="P176"/>
      <c r="Q176"/>
      <c r="R176"/>
      <c r="S176"/>
      <c r="T176"/>
      <c r="U176"/>
      <c r="V176"/>
      <c r="W176"/>
    </row>
    <row r="177" spans="14:23" ht="16.149999999999999" customHeight="1">
      <c r="N177"/>
      <c r="O177"/>
      <c r="P177"/>
      <c r="Q177"/>
      <c r="R177"/>
      <c r="S177"/>
      <c r="T177"/>
      <c r="U177"/>
      <c r="V177"/>
      <c r="W177"/>
    </row>
    <row r="178" spans="14:23" ht="42" customHeight="1">
      <c r="N178"/>
      <c r="O178"/>
      <c r="P178"/>
      <c r="Q178"/>
      <c r="R178"/>
      <c r="S178"/>
      <c r="T178"/>
      <c r="U178"/>
      <c r="V178"/>
      <c r="W178"/>
    </row>
    <row r="179" spans="14:23" ht="42" customHeight="1">
      <c r="N179"/>
      <c r="O179"/>
      <c r="P179"/>
      <c r="Q179"/>
      <c r="R179"/>
      <c r="S179"/>
      <c r="T179"/>
      <c r="U179"/>
      <c r="V179"/>
      <c r="W179"/>
    </row>
    <row r="180" spans="14:23" ht="42" customHeight="1">
      <c r="N180"/>
      <c r="O180"/>
      <c r="P180"/>
      <c r="Q180"/>
      <c r="R180"/>
      <c r="S180"/>
      <c r="T180"/>
      <c r="U180"/>
      <c r="V180"/>
      <c r="W180"/>
    </row>
    <row r="181" spans="14:23" ht="42" customHeight="1">
      <c r="N181"/>
      <c r="O181"/>
      <c r="P181"/>
      <c r="Q181"/>
      <c r="R181"/>
      <c r="S181"/>
      <c r="T181"/>
      <c r="U181"/>
      <c r="V181"/>
      <c r="W181"/>
    </row>
    <row r="182" spans="14:23" ht="42" customHeight="1">
      <c r="N182"/>
      <c r="O182"/>
      <c r="P182"/>
      <c r="Q182"/>
      <c r="R182"/>
      <c r="S182"/>
      <c r="T182"/>
      <c r="U182"/>
      <c r="V182"/>
      <c r="W182"/>
    </row>
    <row r="183" spans="14:23" ht="42" customHeight="1">
      <c r="N183"/>
      <c r="O183"/>
      <c r="P183"/>
      <c r="Q183"/>
      <c r="R183"/>
      <c r="S183"/>
      <c r="T183"/>
      <c r="U183"/>
      <c r="V183"/>
      <c r="W183"/>
    </row>
    <row r="184" spans="14:23" ht="42" customHeight="1">
      <c r="N184"/>
      <c r="O184"/>
      <c r="P184"/>
      <c r="Q184"/>
      <c r="R184"/>
      <c r="S184"/>
      <c r="T184"/>
      <c r="U184"/>
      <c r="V184"/>
      <c r="W184"/>
    </row>
    <row r="185" spans="14:23" ht="42" customHeight="1">
      <c r="N185"/>
      <c r="O185"/>
      <c r="P185"/>
      <c r="Q185"/>
      <c r="R185"/>
      <c r="S185"/>
      <c r="T185"/>
      <c r="U185"/>
      <c r="V185"/>
      <c r="W185"/>
    </row>
    <row r="186" spans="14:23" ht="42" customHeight="1">
      <c r="N186"/>
      <c r="O186"/>
      <c r="P186"/>
      <c r="Q186"/>
      <c r="R186"/>
      <c r="S186"/>
      <c r="T186"/>
      <c r="U186"/>
      <c r="V186"/>
      <c r="W186"/>
    </row>
    <row r="187" spans="14:23" ht="42" customHeight="1">
      <c r="N187"/>
      <c r="O187"/>
      <c r="P187"/>
      <c r="Q187"/>
      <c r="R187"/>
      <c r="S187"/>
      <c r="T187"/>
      <c r="U187"/>
      <c r="V187"/>
      <c r="W187"/>
    </row>
    <row r="188" spans="14:23" ht="42" customHeight="1">
      <c r="N188"/>
      <c r="O188"/>
      <c r="P188"/>
      <c r="Q188"/>
      <c r="R188"/>
      <c r="S188"/>
      <c r="T188"/>
      <c r="U188"/>
      <c r="V188"/>
      <c r="W188"/>
    </row>
    <row r="189" spans="14:23" ht="42" customHeight="1">
      <c r="N189"/>
      <c r="O189"/>
      <c r="P189"/>
      <c r="Q189"/>
      <c r="R189"/>
      <c r="S189"/>
      <c r="T189"/>
      <c r="U189"/>
      <c r="V189"/>
      <c r="W189"/>
    </row>
    <row r="190" spans="14:23" ht="42" customHeight="1">
      <c r="N190"/>
      <c r="O190"/>
      <c r="P190"/>
      <c r="Q190"/>
      <c r="R190"/>
      <c r="S190"/>
      <c r="T190"/>
      <c r="U190"/>
      <c r="V190"/>
      <c r="W190"/>
    </row>
    <row r="191" spans="14:23" ht="42" customHeight="1">
      <c r="N191"/>
      <c r="O191"/>
      <c r="P191"/>
      <c r="Q191"/>
      <c r="R191"/>
      <c r="S191"/>
      <c r="T191"/>
      <c r="U191"/>
      <c r="V191"/>
      <c r="W191"/>
    </row>
    <row r="192" spans="14:23" ht="42" customHeight="1">
      <c r="N192"/>
      <c r="O192"/>
      <c r="P192"/>
      <c r="Q192"/>
      <c r="R192"/>
      <c r="S192"/>
      <c r="T192"/>
      <c r="U192"/>
      <c r="V192"/>
      <c r="W192"/>
    </row>
    <row r="193" spans="14:23" ht="42" customHeight="1">
      <c r="N193"/>
      <c r="O193"/>
      <c r="P193"/>
      <c r="Q193"/>
      <c r="R193"/>
      <c r="S193"/>
      <c r="T193"/>
      <c r="U193"/>
      <c r="V193"/>
      <c r="W193"/>
    </row>
    <row r="194" spans="14:23" ht="42" customHeight="1">
      <c r="N194"/>
      <c r="O194"/>
      <c r="P194"/>
      <c r="Q194"/>
      <c r="R194"/>
      <c r="S194"/>
      <c r="T194"/>
      <c r="U194"/>
      <c r="V194"/>
      <c r="W194"/>
    </row>
    <row r="195" spans="14:23" ht="42" customHeight="1">
      <c r="N195"/>
      <c r="O195"/>
      <c r="P195"/>
      <c r="Q195"/>
      <c r="R195"/>
      <c r="S195"/>
      <c r="T195"/>
      <c r="U195"/>
      <c r="V195"/>
      <c r="W195"/>
    </row>
    <row r="196" spans="14:23" ht="42" customHeight="1">
      <c r="N196"/>
      <c r="O196"/>
      <c r="P196"/>
      <c r="Q196"/>
      <c r="R196"/>
      <c r="S196"/>
      <c r="T196"/>
      <c r="U196"/>
      <c r="V196"/>
      <c r="W196"/>
    </row>
    <row r="197" spans="14:23" ht="42" customHeight="1">
      <c r="N197"/>
      <c r="O197"/>
      <c r="P197"/>
      <c r="Q197"/>
      <c r="R197"/>
      <c r="S197"/>
      <c r="T197"/>
      <c r="U197"/>
      <c r="V197"/>
      <c r="W197"/>
    </row>
    <row r="198" spans="14:23" ht="42" customHeight="1">
      <c r="N198"/>
      <c r="O198"/>
      <c r="P198"/>
      <c r="Q198"/>
      <c r="R198"/>
      <c r="S198"/>
      <c r="T198"/>
      <c r="U198"/>
      <c r="V198"/>
      <c r="W198"/>
    </row>
    <row r="199" spans="14:23" ht="42" customHeight="1">
      <c r="N199"/>
      <c r="O199"/>
      <c r="P199"/>
      <c r="Q199"/>
      <c r="R199"/>
      <c r="S199"/>
      <c r="T199"/>
      <c r="U199"/>
      <c r="V199"/>
      <c r="W199"/>
    </row>
    <row r="200" spans="14:23" ht="42" customHeight="1">
      <c r="N200"/>
      <c r="O200"/>
      <c r="P200"/>
      <c r="Q200"/>
      <c r="R200"/>
      <c r="S200"/>
      <c r="T200"/>
      <c r="U200"/>
      <c r="V200"/>
      <c r="W200"/>
    </row>
    <row r="201" spans="14:23" ht="42" customHeight="1">
      <c r="N201"/>
      <c r="O201"/>
      <c r="P201"/>
      <c r="Q201"/>
      <c r="R201"/>
      <c r="S201"/>
      <c r="T201"/>
      <c r="U201"/>
      <c r="V201"/>
      <c r="W201"/>
    </row>
    <row r="202" spans="14:23" ht="42" customHeight="1">
      <c r="N202"/>
      <c r="O202"/>
      <c r="P202"/>
      <c r="Q202"/>
      <c r="R202"/>
      <c r="S202"/>
      <c r="T202"/>
      <c r="U202"/>
      <c r="V202"/>
      <c r="W202"/>
    </row>
    <row r="203" spans="14:23" ht="42" customHeight="1">
      <c r="N203"/>
      <c r="O203"/>
      <c r="P203"/>
      <c r="Q203"/>
      <c r="R203"/>
      <c r="S203"/>
      <c r="T203"/>
      <c r="U203"/>
      <c r="V203"/>
      <c r="W203"/>
    </row>
    <row r="204" spans="14:23" ht="42" customHeight="1">
      <c r="N204"/>
      <c r="O204"/>
      <c r="P204"/>
      <c r="Q204"/>
      <c r="R204"/>
      <c r="S204"/>
      <c r="T204"/>
      <c r="U204"/>
      <c r="V204"/>
      <c r="W204"/>
    </row>
    <row r="205" spans="14:23" ht="42" customHeight="1">
      <c r="N205"/>
      <c r="O205"/>
      <c r="P205"/>
      <c r="Q205"/>
      <c r="R205"/>
      <c r="S205"/>
      <c r="T205"/>
      <c r="U205"/>
      <c r="V205"/>
      <c r="W205"/>
    </row>
    <row r="206" spans="14:23" ht="42" customHeight="1">
      <c r="N206"/>
      <c r="O206"/>
      <c r="P206"/>
      <c r="Q206"/>
      <c r="R206"/>
      <c r="S206"/>
      <c r="T206"/>
      <c r="U206"/>
      <c r="V206"/>
      <c r="W206"/>
    </row>
    <row r="207" spans="14:23" ht="42" customHeight="1">
      <c r="N207"/>
      <c r="O207"/>
      <c r="P207"/>
      <c r="Q207"/>
      <c r="R207"/>
      <c r="S207"/>
      <c r="T207"/>
      <c r="U207"/>
      <c r="V207"/>
      <c r="W207"/>
    </row>
    <row r="208" spans="14:23" ht="42" customHeight="1">
      <c r="N208"/>
      <c r="O208"/>
      <c r="P208"/>
      <c r="Q208"/>
      <c r="R208"/>
      <c r="S208"/>
      <c r="T208"/>
      <c r="U208"/>
      <c r="V208"/>
      <c r="W208"/>
    </row>
    <row r="209" spans="14:25" ht="42" customHeight="1">
      <c r="N209"/>
      <c r="O209"/>
      <c r="P209"/>
      <c r="Q209"/>
      <c r="R209"/>
      <c r="S209"/>
      <c r="T209"/>
      <c r="U209"/>
      <c r="V209"/>
      <c r="W209"/>
    </row>
    <row r="210" spans="14:25" ht="42" customHeight="1">
      <c r="N210"/>
      <c r="O210"/>
      <c r="P210"/>
      <c r="Q210"/>
      <c r="R210"/>
      <c r="S210"/>
      <c r="T210"/>
      <c r="U210"/>
      <c r="V210"/>
      <c r="W210"/>
    </row>
    <row r="211" spans="14:25" ht="42" customHeight="1">
      <c r="N211"/>
      <c r="O211"/>
      <c r="P211"/>
      <c r="Q211"/>
      <c r="R211"/>
      <c r="S211"/>
      <c r="T211"/>
      <c r="U211"/>
      <c r="V211"/>
      <c r="W211"/>
      <c r="Y211"/>
    </row>
    <row r="212" spans="14:25" ht="42" customHeight="1">
      <c r="N212"/>
      <c r="O212"/>
      <c r="P212"/>
      <c r="Q212"/>
      <c r="R212"/>
      <c r="S212"/>
      <c r="T212"/>
      <c r="U212"/>
      <c r="V212"/>
      <c r="W212"/>
      <c r="Y212"/>
    </row>
    <row r="213" spans="14:25" ht="42" customHeight="1">
      <c r="N213"/>
      <c r="O213"/>
      <c r="P213"/>
      <c r="Q213"/>
      <c r="R213"/>
      <c r="S213"/>
      <c r="T213"/>
      <c r="U213"/>
      <c r="V213"/>
      <c r="W213"/>
      <c r="Y213"/>
    </row>
    <row r="214" spans="14:25" ht="42" customHeight="1">
      <c r="N214"/>
      <c r="O214"/>
      <c r="P214"/>
      <c r="Q214"/>
      <c r="R214"/>
      <c r="S214"/>
      <c r="T214"/>
      <c r="U214"/>
      <c r="V214"/>
      <c r="W214"/>
      <c r="Y214"/>
    </row>
    <row r="215" spans="14:25" ht="42" customHeight="1">
      <c r="N215"/>
      <c r="O215"/>
      <c r="P215"/>
      <c r="Q215"/>
      <c r="R215"/>
      <c r="S215"/>
      <c r="T215"/>
      <c r="U215"/>
      <c r="V215"/>
      <c r="W215"/>
      <c r="Y215"/>
    </row>
    <row r="216" spans="14:25" ht="42" customHeight="1">
      <c r="N216"/>
      <c r="O216"/>
      <c r="P216"/>
      <c r="Q216"/>
      <c r="R216"/>
      <c r="S216"/>
      <c r="T216"/>
      <c r="U216"/>
      <c r="V216"/>
      <c r="W216"/>
      <c r="Y216"/>
    </row>
    <row r="217" spans="14:25" ht="42" customHeight="1">
      <c r="N217"/>
      <c r="O217"/>
      <c r="P217"/>
      <c r="Q217"/>
      <c r="R217"/>
      <c r="S217"/>
      <c r="T217"/>
      <c r="U217"/>
      <c r="V217"/>
      <c r="W217"/>
      <c r="Y217"/>
    </row>
    <row r="218" spans="14:25" ht="42" customHeight="1">
      <c r="N218"/>
      <c r="O218"/>
      <c r="P218"/>
      <c r="Q218"/>
      <c r="R218"/>
      <c r="S218"/>
      <c r="T218"/>
      <c r="U218"/>
      <c r="V218"/>
      <c r="W218"/>
      <c r="Y218"/>
    </row>
    <row r="219" spans="14:25" ht="42" customHeight="1">
      <c r="N219"/>
      <c r="O219"/>
      <c r="P219"/>
      <c r="Q219"/>
      <c r="R219"/>
      <c r="S219"/>
      <c r="T219"/>
      <c r="U219"/>
      <c r="V219"/>
      <c r="W219"/>
      <c r="Y219"/>
    </row>
    <row r="220" spans="14:25" ht="42" customHeight="1">
      <c r="N220"/>
      <c r="O220"/>
      <c r="P220"/>
      <c r="Q220"/>
      <c r="R220"/>
      <c r="S220"/>
      <c r="T220"/>
      <c r="U220"/>
      <c r="V220"/>
      <c r="W220"/>
      <c r="Y220"/>
    </row>
    <row r="221" spans="14:25" ht="42" customHeight="1">
      <c r="N221"/>
      <c r="O221"/>
      <c r="P221"/>
      <c r="Q221"/>
      <c r="R221"/>
      <c r="S221"/>
      <c r="T221"/>
      <c r="U221"/>
      <c r="V221"/>
      <c r="W221"/>
      <c r="Y221"/>
    </row>
    <row r="222" spans="14:25" ht="153" customHeight="1">
      <c r="N222"/>
      <c r="O222"/>
      <c r="P222"/>
      <c r="Q222"/>
      <c r="R222"/>
      <c r="S222"/>
      <c r="T222"/>
      <c r="U222"/>
      <c r="V222"/>
      <c r="W222"/>
      <c r="Y222"/>
    </row>
    <row r="223" spans="14:25" ht="153" customHeight="1">
      <c r="N223"/>
      <c r="O223"/>
      <c r="P223"/>
      <c r="Q223"/>
      <c r="R223"/>
      <c r="S223"/>
      <c r="T223"/>
      <c r="U223"/>
      <c r="V223"/>
      <c r="W223"/>
      <c r="Y223">
        <f>144500/54/42000</f>
        <v>6.3712522045855383E-2</v>
      </c>
    </row>
    <row r="224" spans="14:25" ht="142.5" customHeight="1">
      <c r="N224"/>
      <c r="O224"/>
      <c r="P224"/>
      <c r="Q224"/>
      <c r="R224"/>
      <c r="S224"/>
      <c r="T224"/>
      <c r="U224"/>
      <c r="V224"/>
      <c r="W224"/>
    </row>
    <row r="225" spans="14:23" ht="142.5" customHeight="1">
      <c r="N225"/>
      <c r="O225"/>
      <c r="P225"/>
      <c r="Q225"/>
      <c r="R225"/>
      <c r="S225"/>
      <c r="T225"/>
      <c r="U225"/>
      <c r="V225"/>
      <c r="W225"/>
    </row>
    <row r="226" spans="14:23" ht="142.5" customHeight="1">
      <c r="N226"/>
      <c r="O226"/>
      <c r="P226"/>
      <c r="Q226"/>
      <c r="R226"/>
      <c r="S226"/>
      <c r="T226"/>
      <c r="U226"/>
      <c r="V226"/>
      <c r="W226"/>
    </row>
    <row r="227" spans="14:23" ht="142.5" customHeight="1">
      <c r="N227"/>
      <c r="O227"/>
      <c r="P227"/>
      <c r="Q227"/>
      <c r="R227"/>
      <c r="S227"/>
      <c r="T227"/>
      <c r="U227"/>
      <c r="V227"/>
      <c r="W227"/>
    </row>
    <row r="228" spans="14:23" ht="142.5" customHeight="1">
      <c r="N228"/>
      <c r="O228"/>
      <c r="P228"/>
      <c r="Q228"/>
      <c r="R228"/>
      <c r="S228"/>
      <c r="T228"/>
      <c r="U228"/>
      <c r="V228"/>
      <c r="W228"/>
    </row>
    <row r="229" spans="14:23" ht="142.5" customHeight="1">
      <c r="N229"/>
      <c r="O229"/>
      <c r="P229"/>
      <c r="Q229"/>
      <c r="R229"/>
      <c r="S229"/>
      <c r="T229"/>
      <c r="U229"/>
      <c r="V229"/>
      <c r="W229"/>
    </row>
    <row r="230" spans="14:23" ht="142.5" customHeight="1">
      <c r="N230"/>
      <c r="O230"/>
      <c r="P230"/>
      <c r="Q230"/>
      <c r="R230"/>
      <c r="S230"/>
      <c r="T230"/>
      <c r="U230"/>
      <c r="V230"/>
      <c r="W230"/>
    </row>
    <row r="231" spans="14:23" ht="142.5" customHeight="1">
      <c r="N231"/>
      <c r="O231"/>
      <c r="P231"/>
      <c r="Q231"/>
      <c r="R231"/>
      <c r="S231"/>
      <c r="T231"/>
      <c r="U231"/>
      <c r="V231"/>
      <c r="W231"/>
    </row>
    <row r="232" spans="14:23" ht="142.5" customHeight="1">
      <c r="N232"/>
      <c r="O232"/>
      <c r="P232"/>
      <c r="Q232"/>
      <c r="R232"/>
      <c r="S232"/>
      <c r="T232"/>
      <c r="U232"/>
      <c r="V232"/>
      <c r="W232"/>
    </row>
    <row r="233" spans="14:23" ht="142.5" customHeight="1">
      <c r="N233"/>
      <c r="O233"/>
      <c r="P233"/>
      <c r="Q233"/>
      <c r="R233"/>
      <c r="S233"/>
      <c r="T233"/>
      <c r="U233"/>
      <c r="V233"/>
      <c r="W233"/>
    </row>
    <row r="234" spans="14:23" ht="142.5" customHeight="1">
      <c r="N234"/>
      <c r="O234"/>
      <c r="P234"/>
      <c r="Q234"/>
      <c r="R234"/>
      <c r="S234"/>
      <c r="T234"/>
      <c r="U234"/>
      <c r="V234"/>
      <c r="W234"/>
    </row>
    <row r="235" spans="14:23" ht="142.5" customHeight="1">
      <c r="N235"/>
      <c r="O235"/>
      <c r="P235"/>
      <c r="Q235"/>
      <c r="R235"/>
      <c r="S235"/>
      <c r="T235"/>
      <c r="U235"/>
      <c r="V235"/>
      <c r="W235"/>
    </row>
    <row r="236" spans="14:23" ht="142.5" customHeight="1">
      <c r="N236"/>
      <c r="O236"/>
      <c r="P236"/>
      <c r="Q236"/>
      <c r="R236"/>
      <c r="S236"/>
      <c r="T236"/>
      <c r="U236"/>
      <c r="V236"/>
      <c r="W236"/>
    </row>
    <row r="237" spans="14:23" ht="142.5" customHeight="1">
      <c r="N237"/>
      <c r="O237"/>
      <c r="P237"/>
      <c r="Q237"/>
      <c r="R237"/>
      <c r="S237"/>
      <c r="T237"/>
      <c r="U237"/>
      <c r="V237"/>
      <c r="W237"/>
    </row>
    <row r="238" spans="14:23" ht="142.5" customHeight="1">
      <c r="N238"/>
      <c r="O238"/>
      <c r="P238"/>
      <c r="Q238"/>
      <c r="R238"/>
      <c r="S238"/>
      <c r="T238"/>
      <c r="U238"/>
      <c r="V238"/>
      <c r="W238"/>
    </row>
    <row r="239" spans="14:23" ht="142.5" customHeight="1">
      <c r="N239"/>
      <c r="O239"/>
      <c r="P239"/>
      <c r="Q239"/>
      <c r="R239"/>
      <c r="S239"/>
      <c r="T239"/>
      <c r="U239"/>
      <c r="V239"/>
      <c r="W239"/>
    </row>
    <row r="240" spans="14:23" ht="142.5" customHeight="1">
      <c r="N240"/>
      <c r="O240"/>
      <c r="P240"/>
      <c r="Q240"/>
      <c r="R240"/>
      <c r="S240"/>
      <c r="T240"/>
      <c r="U240"/>
      <c r="V240"/>
      <c r="W240"/>
    </row>
    <row r="241" spans="11:23" ht="142.5" customHeight="1">
      <c r="N241"/>
      <c r="O241"/>
      <c r="P241"/>
      <c r="Q241"/>
      <c r="R241"/>
      <c r="S241"/>
      <c r="T241"/>
      <c r="U241"/>
      <c r="V241"/>
      <c r="W241"/>
    </row>
    <row r="242" spans="11:23" ht="142.5" customHeight="1">
      <c r="N242"/>
      <c r="O242"/>
      <c r="P242"/>
      <c r="Q242"/>
      <c r="R242"/>
      <c r="S242"/>
      <c r="T242"/>
      <c r="U242"/>
      <c r="V242"/>
      <c r="W242"/>
    </row>
    <row r="243" spans="11:23" ht="142.5" customHeight="1">
      <c r="N243"/>
      <c r="O243"/>
      <c r="P243"/>
      <c r="Q243"/>
      <c r="R243"/>
      <c r="S243"/>
      <c r="T243"/>
      <c r="U243"/>
      <c r="V243"/>
      <c r="W243"/>
    </row>
    <row r="244" spans="11:23" ht="142.5" customHeight="1">
      <c r="N244"/>
      <c r="O244"/>
      <c r="P244"/>
      <c r="Q244"/>
      <c r="R244"/>
      <c r="S244"/>
      <c r="T244"/>
      <c r="U244"/>
      <c r="V244"/>
      <c r="W244"/>
    </row>
    <row r="245" spans="11:23" ht="142.5" customHeight="1">
      <c r="N245"/>
      <c r="O245"/>
      <c r="P245"/>
      <c r="Q245"/>
      <c r="R245"/>
      <c r="S245"/>
      <c r="T245"/>
      <c r="U245"/>
      <c r="V245"/>
      <c r="W245"/>
    </row>
    <row r="246" spans="11:23" ht="142.5" customHeight="1">
      <c r="K246" s="8356"/>
      <c r="N246"/>
      <c r="O246"/>
      <c r="P246"/>
      <c r="Q246"/>
      <c r="R246"/>
      <c r="S246"/>
      <c r="T246"/>
      <c r="U246"/>
      <c r="V246"/>
      <c r="W246"/>
    </row>
    <row r="247" spans="11:23" ht="142.5" customHeight="1">
      <c r="N247"/>
      <c r="O247"/>
      <c r="P247"/>
      <c r="Q247"/>
      <c r="R247"/>
      <c r="S247"/>
      <c r="T247"/>
      <c r="U247"/>
      <c r="V247"/>
      <c r="W247"/>
    </row>
    <row r="248" spans="11:23" ht="142.5" customHeight="1">
      <c r="N248"/>
      <c r="O248"/>
      <c r="P248"/>
      <c r="Q248"/>
      <c r="R248"/>
      <c r="S248"/>
      <c r="T248"/>
      <c r="U248"/>
      <c r="V248"/>
      <c r="W248"/>
    </row>
    <row r="249" spans="11:23" ht="142.5" customHeight="1">
      <c r="N249"/>
      <c r="O249"/>
      <c r="P249"/>
      <c r="Q249"/>
      <c r="R249"/>
      <c r="S249"/>
      <c r="T249"/>
      <c r="U249"/>
      <c r="V249"/>
      <c r="W249"/>
    </row>
    <row r="250" spans="11:23" ht="142.5" customHeight="1">
      <c r="N250"/>
      <c r="O250"/>
      <c r="P250"/>
      <c r="Q250"/>
      <c r="R250"/>
      <c r="S250"/>
      <c r="T250"/>
      <c r="U250"/>
      <c r="V250"/>
      <c r="W250"/>
    </row>
    <row r="251" spans="11:23" ht="142.5" customHeight="1">
      <c r="N251"/>
      <c r="O251"/>
      <c r="P251"/>
      <c r="Q251"/>
      <c r="R251"/>
      <c r="S251"/>
      <c r="T251"/>
      <c r="U251"/>
      <c r="V251"/>
      <c r="W251"/>
    </row>
    <row r="252" spans="11:23" ht="142.5" customHeight="1">
      <c r="N252"/>
      <c r="O252"/>
      <c r="P252"/>
      <c r="Q252"/>
      <c r="R252"/>
      <c r="S252"/>
      <c r="T252"/>
      <c r="U252"/>
      <c r="V252"/>
      <c r="W252"/>
    </row>
    <row r="253" spans="11:23" ht="142.5" customHeight="1">
      <c r="N253"/>
      <c r="O253"/>
      <c r="P253"/>
      <c r="Q253"/>
      <c r="R253"/>
      <c r="S253"/>
      <c r="T253"/>
      <c r="U253"/>
      <c r="V253"/>
      <c r="W253"/>
    </row>
    <row r="254" spans="11:23" ht="142.5" customHeight="1"/>
    <row r="255" spans="11:23" ht="142.5" customHeight="1"/>
    <row r="256" spans="11:23" ht="142.5" customHeight="1"/>
    <row r="257" ht="142.5" customHeight="1"/>
    <row r="258" ht="142.5" customHeight="1"/>
    <row r="259" ht="142.5" customHeight="1"/>
    <row r="260" ht="142.5" customHeight="1"/>
    <row r="261" ht="142.5" customHeight="1"/>
    <row r="262" ht="142.5" customHeight="1"/>
    <row r="263" ht="142.5" customHeight="1"/>
    <row r="264" ht="142.5" customHeight="1"/>
    <row r="265" ht="142.5" customHeight="1"/>
    <row r="266" ht="142.5" customHeight="1"/>
    <row r="267" ht="142.5" customHeight="1"/>
    <row r="268" ht="142.5" customHeight="1"/>
    <row r="269" ht="142.5" customHeight="1"/>
    <row r="270" ht="142.5" customHeight="1"/>
    <row r="271" ht="142.5" customHeight="1"/>
    <row r="272" ht="142.5" customHeight="1"/>
    <row r="273" ht="142.5" customHeight="1"/>
    <row r="274" ht="142.5" customHeight="1"/>
    <row r="275" ht="142.5" customHeight="1"/>
    <row r="276" ht="142.5" customHeight="1"/>
    <row r="277" ht="142.5" customHeight="1"/>
    <row r="278" ht="142.5" customHeight="1"/>
    <row r="279" ht="142.5" customHeight="1"/>
    <row r="280" ht="142.5" customHeight="1"/>
    <row r="281" ht="142.5" customHeight="1"/>
    <row r="282" ht="142.5" customHeight="1"/>
    <row r="283" ht="142.5" customHeight="1"/>
    <row r="284" ht="142.5" customHeight="1"/>
    <row r="285" ht="142.5" customHeight="1"/>
    <row r="286" ht="142.5" customHeight="1"/>
    <row r="287" ht="142.5" customHeight="1"/>
    <row r="288" ht="142.5" customHeight="1"/>
    <row r="289" ht="142.5" customHeight="1"/>
    <row r="290" ht="142.5" customHeight="1"/>
    <row r="291" ht="142.5" customHeight="1"/>
    <row r="292" ht="142.5" customHeight="1"/>
    <row r="293" ht="142.5" customHeight="1"/>
    <row r="294" ht="142.5" customHeight="1"/>
    <row r="295" ht="142.5" customHeight="1"/>
    <row r="296" ht="142.5" customHeight="1"/>
    <row r="297" ht="142.5" customHeight="1"/>
    <row r="298" ht="142.5" customHeight="1"/>
    <row r="299" ht="142.5" customHeight="1"/>
    <row r="300" ht="142.5" customHeight="1"/>
    <row r="301" ht="142.5" customHeight="1"/>
    <row r="302" ht="142.5" customHeight="1"/>
    <row r="303" ht="142.5" customHeight="1"/>
    <row r="304" ht="142.5" customHeight="1"/>
    <row r="305" ht="142.5" customHeight="1"/>
    <row r="306" ht="142.5" customHeight="1"/>
    <row r="307" ht="142.5" customHeight="1"/>
    <row r="308" ht="142.5" customHeight="1"/>
    <row r="309" ht="142.5" customHeight="1"/>
    <row r="310" ht="142.5" customHeight="1"/>
    <row r="311" ht="142.5" customHeight="1"/>
    <row r="312" ht="142.5" customHeight="1"/>
    <row r="313" ht="142.5" customHeight="1"/>
    <row r="314" ht="142.5" customHeight="1"/>
    <row r="315" ht="142.5" customHeight="1"/>
    <row r="316" ht="142.5" customHeight="1"/>
    <row r="317" ht="142.5" customHeight="1"/>
  </sheetData>
  <phoneticPr fontId="195" type="noConversion"/>
  <pageMargins left="0.7" right="0.7" top="1.3149999999999999" bottom="0.75" header="0.3" footer="0.3"/>
  <pageSetup paperSize="9" scale="95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FF0000"/>
    <pageSetUpPr fitToPage="1"/>
  </sheetPr>
  <dimension ref="A1:R530"/>
  <sheetViews>
    <sheetView workbookViewId="0">
      <selection sqref="A1:G1"/>
    </sheetView>
  </sheetViews>
  <sheetFormatPr defaultRowHeight="15"/>
  <cols>
    <col min="1" max="1" width="7.140625" style="73" bestFit="1" customWidth="1"/>
    <col min="2" max="2" width="19.42578125" customWidth="1"/>
    <col min="3" max="3" width="68.42578125" bestFit="1" customWidth="1"/>
    <col min="4" max="4" width="16.85546875" customWidth="1"/>
    <col min="5" max="5" width="10.42578125" customWidth="1"/>
    <col min="6" max="6" width="13" customWidth="1"/>
    <col min="7" max="7" width="9.42578125" style="70" bestFit="1" customWidth="1"/>
    <col min="8" max="8" width="2.42578125" customWidth="1"/>
    <col min="9" max="9" width="30.42578125" customWidth="1"/>
    <col min="10" max="10" width="12.42578125" customWidth="1"/>
    <col min="11" max="11" width="22.85546875" customWidth="1"/>
    <col min="12" max="12" width="7.85546875" customWidth="1"/>
    <col min="15" max="15" width="31.42578125" bestFit="1" customWidth="1"/>
  </cols>
  <sheetData>
    <row r="1" spans="1:13" ht="52.5" customHeight="1">
      <c r="A1" s="8663" t="s">
        <v>439</v>
      </c>
      <c r="B1" s="8663"/>
      <c r="C1" s="8663"/>
      <c r="D1" s="8663"/>
      <c r="E1" s="8663"/>
      <c r="F1" s="8663"/>
      <c r="G1" s="8663"/>
    </row>
    <row r="2" spans="1:13" ht="19.5" customHeight="1">
      <c r="A2" s="91"/>
      <c r="B2" s="76"/>
      <c r="C2" s="104"/>
      <c r="D2" s="103"/>
      <c r="E2" s="8660"/>
      <c r="F2" s="8660"/>
      <c r="G2" s="8660"/>
    </row>
    <row r="3" spans="1:13" s="100" customFormat="1" ht="45" customHeight="1">
      <c r="A3" s="102" t="s">
        <v>438</v>
      </c>
      <c r="B3" s="100" t="s">
        <v>346</v>
      </c>
      <c r="C3" s="100" t="s">
        <v>337</v>
      </c>
      <c r="D3" s="101" t="s">
        <v>437</v>
      </c>
      <c r="E3" s="101" t="s">
        <v>436</v>
      </c>
      <c r="F3" s="101" t="s">
        <v>435</v>
      </c>
      <c r="G3" s="87" t="s">
        <v>434</v>
      </c>
      <c r="I3" s="100" t="s">
        <v>433</v>
      </c>
    </row>
    <row r="4" spans="1:13">
      <c r="B4" s="76"/>
      <c r="C4" s="82"/>
      <c r="D4" s="74"/>
      <c r="E4" s="74"/>
      <c r="F4" s="74"/>
      <c r="G4" s="87"/>
      <c r="H4" s="94"/>
    </row>
    <row r="5" spans="1:13">
      <c r="B5" s="76"/>
      <c r="C5" s="82"/>
      <c r="D5" s="74"/>
      <c r="E5" s="74"/>
      <c r="F5" s="74"/>
      <c r="G5" s="87"/>
      <c r="H5" s="94"/>
    </row>
    <row r="6" spans="1:13" ht="17.25" customHeight="1">
      <c r="B6" s="89"/>
      <c r="D6" s="74"/>
      <c r="E6" s="74"/>
      <c r="F6" s="74"/>
    </row>
    <row r="7" spans="1:13" ht="15.75">
      <c r="B7" s="92" t="e">
        <f>'Product Identification'!$B$2&amp; "-"  &amp; 'Product Identification'!$E$4 &amp; "-"  &amp; 'Product Identification'!#REF! &amp; "-" &amp; 'Product Identification'!$Z$4</f>
        <v>#REF!</v>
      </c>
      <c r="C7" s="95" t="str">
        <f>'Product Identification'!$C$2  &amp; 'Product Identification'!$F$4   &amp; ", "  &amp; 'Product Identification'!$K$24 &amp; ", " &amp; 'Product Identification'!$AA$4</f>
        <v>Voila!+, 100% polyester GGT, 60 gsm , Ball Pompom</v>
      </c>
      <c r="D7" s="74">
        <v>100</v>
      </c>
      <c r="E7" s="74">
        <f>1.1</f>
        <v>1.1000000000000001</v>
      </c>
      <c r="F7" s="74">
        <f t="shared" ref="F7:F18" si="0">D7*E7</f>
        <v>110.00000000000001</v>
      </c>
      <c r="G7" s="87">
        <f>SUM(F7:F18)</f>
        <v>258.60500000000002</v>
      </c>
      <c r="H7" s="94"/>
      <c r="I7" s="85" t="s">
        <v>379</v>
      </c>
      <c r="J7" s="83">
        <f>G7/Account!$D$58</f>
        <v>4.7793471352875576</v>
      </c>
    </row>
    <row r="8" spans="1:13">
      <c r="B8" s="89"/>
      <c r="C8" s="82" t="str">
        <f>"Lining: "&amp;'Product Identification'!$K$19 &amp; " + shrinkage 10%"</f>
        <v>Lining: Voile 5: 80sx80s 90x64 100% Cotton + shrinkage 10%</v>
      </c>
      <c r="D8" s="74">
        <v>30</v>
      </c>
      <c r="E8" s="74">
        <f>0.75*1.1</f>
        <v>0.82500000000000007</v>
      </c>
      <c r="F8" s="74">
        <f t="shared" si="0"/>
        <v>24.750000000000004</v>
      </c>
      <c r="G8" s="87"/>
      <c r="H8" s="94"/>
      <c r="I8" s="85" t="s">
        <v>377</v>
      </c>
      <c r="J8" s="83">
        <f>J7+J7*0.15</f>
        <v>5.4962492055806909</v>
      </c>
      <c r="L8" s="84"/>
    </row>
    <row r="9" spans="1:13">
      <c r="B9" s="76"/>
      <c r="C9" t="s">
        <v>396</v>
      </c>
      <c r="D9" s="74">
        <v>12</v>
      </c>
      <c r="E9" s="74">
        <v>0.75</v>
      </c>
      <c r="F9" s="74">
        <f t="shared" si="0"/>
        <v>9</v>
      </c>
      <c r="G9" s="87"/>
      <c r="H9" s="94"/>
      <c r="I9" s="85" t="s">
        <v>375</v>
      </c>
      <c r="J9" s="88">
        <f>J8*1500</f>
        <v>8244.3738083710359</v>
      </c>
      <c r="L9" s="84"/>
    </row>
    <row r="10" spans="1:13">
      <c r="B10" s="76"/>
      <c r="C10" s="82" t="s">
        <v>416</v>
      </c>
      <c r="D10" s="74">
        <v>60</v>
      </c>
      <c r="E10" s="74">
        <v>1</v>
      </c>
      <c r="F10" s="74">
        <f t="shared" si="0"/>
        <v>60</v>
      </c>
      <c r="G10" s="87"/>
      <c r="H10" s="94"/>
      <c r="I10" s="85" t="s">
        <v>373</v>
      </c>
      <c r="J10" s="86">
        <f t="shared" ref="J10:J15" si="1">CEILING( L10*1500,500)</f>
        <v>13500</v>
      </c>
      <c r="K10" s="85" t="s">
        <v>370</v>
      </c>
      <c r="L10" s="83">
        <f>L15/(2.5*1.1)</f>
        <v>8.709090909090909</v>
      </c>
      <c r="M10" s="84">
        <f>L10-J7</f>
        <v>3.9297437738033514</v>
      </c>
    </row>
    <row r="11" spans="1:13">
      <c r="B11" s="76"/>
      <c r="C11" t="s">
        <v>406</v>
      </c>
      <c r="D11" s="74">
        <v>10</v>
      </c>
      <c r="E11" s="74">
        <v>1</v>
      </c>
      <c r="F11" s="74">
        <f t="shared" si="0"/>
        <v>10</v>
      </c>
      <c r="G11" s="87"/>
      <c r="I11" s="85" t="s">
        <v>371</v>
      </c>
      <c r="J11" s="86">
        <f t="shared" si="1"/>
        <v>13500</v>
      </c>
      <c r="K11" s="85" t="s">
        <v>370</v>
      </c>
      <c r="L11" s="83">
        <f>L15/2.5/1.1</f>
        <v>8.709090909090909</v>
      </c>
      <c r="M11" s="84">
        <f>L11-J8</f>
        <v>3.2128417035102181</v>
      </c>
    </row>
    <row r="12" spans="1:13">
      <c r="B12" s="76"/>
      <c r="C12" t="s">
        <v>407</v>
      </c>
      <c r="D12" s="74">
        <v>10</v>
      </c>
      <c r="E12" s="74">
        <v>0.4</v>
      </c>
      <c r="F12" s="74">
        <f t="shared" si="0"/>
        <v>4</v>
      </c>
      <c r="I12" s="85" t="s">
        <v>368</v>
      </c>
      <c r="J12" s="86">
        <f t="shared" si="1"/>
        <v>15500</v>
      </c>
      <c r="K12" s="85" t="s">
        <v>367</v>
      </c>
      <c r="L12" s="83">
        <f>L11*1.15</f>
        <v>10.015454545454544</v>
      </c>
      <c r="M12" s="84">
        <f>L12-L11</f>
        <v>1.3063636363636348</v>
      </c>
    </row>
    <row r="13" spans="1:13">
      <c r="B13" s="76"/>
      <c r="C13" t="s">
        <v>414</v>
      </c>
      <c r="D13" s="74">
        <v>1.25</v>
      </c>
      <c r="E13" s="74">
        <v>0.6</v>
      </c>
      <c r="F13" s="74">
        <f t="shared" si="0"/>
        <v>0.75</v>
      </c>
      <c r="I13" s="85" t="s">
        <v>365</v>
      </c>
      <c r="J13" s="86">
        <f t="shared" si="1"/>
        <v>18500</v>
      </c>
      <c r="K13" s="85" t="s">
        <v>364</v>
      </c>
      <c r="L13" s="83">
        <f>L12*1.2</f>
        <v>12.018545454545452</v>
      </c>
      <c r="M13" s="84">
        <f>L13-L12</f>
        <v>2.0030909090909077</v>
      </c>
    </row>
    <row r="14" spans="1:13">
      <c r="B14" s="76"/>
      <c r="C14" t="s">
        <v>388</v>
      </c>
      <c r="D14" s="74">
        <v>3</v>
      </c>
      <c r="E14" s="74">
        <v>0.1</v>
      </c>
      <c r="F14" s="74">
        <f t="shared" si="0"/>
        <v>0.30000000000000004</v>
      </c>
      <c r="G14" s="87"/>
      <c r="I14" s="85" t="s">
        <v>362</v>
      </c>
      <c r="J14" s="86">
        <f t="shared" si="1"/>
        <v>36500</v>
      </c>
      <c r="K14" s="85" t="s">
        <v>362</v>
      </c>
      <c r="L14" s="83">
        <f>L13*2</f>
        <v>24.037090909090903</v>
      </c>
      <c r="M14" s="84">
        <f>L14-L13</f>
        <v>12.018545454545452</v>
      </c>
    </row>
    <row r="15" spans="1:13">
      <c r="B15" s="90"/>
      <c r="C15" t="s">
        <v>393</v>
      </c>
      <c r="D15" s="74">
        <f>5</f>
        <v>5</v>
      </c>
      <c r="E15" s="74">
        <v>1</v>
      </c>
      <c r="F15" s="74">
        <f t="shared" si="0"/>
        <v>5</v>
      </c>
      <c r="G15" s="87"/>
      <c r="H15" s="94"/>
      <c r="I15" s="85" t="s">
        <v>363</v>
      </c>
      <c r="J15" s="86">
        <f t="shared" si="1"/>
        <v>36000</v>
      </c>
      <c r="K15" s="85" t="s">
        <v>524</v>
      </c>
      <c r="L15" s="84">
        <v>23.95</v>
      </c>
    </row>
    <row r="16" spans="1:13">
      <c r="B16" s="90"/>
      <c r="C16" t="s">
        <v>382</v>
      </c>
      <c r="D16" s="74">
        <f>1.5+1+3+1.25</f>
        <v>6.75</v>
      </c>
      <c r="E16" s="74">
        <v>1</v>
      </c>
      <c r="F16" s="74">
        <f t="shared" si="0"/>
        <v>6.75</v>
      </c>
      <c r="G16" s="87"/>
      <c r="H16" s="94"/>
    </row>
    <row r="17" spans="2:14">
      <c r="B17" s="89"/>
      <c r="C17" s="82" t="s">
        <v>366</v>
      </c>
      <c r="D17" s="74">
        <f>SUM(F6:F16)*0.1</f>
        <v>23.055000000000007</v>
      </c>
      <c r="E17" s="74">
        <v>1</v>
      </c>
      <c r="F17" s="74">
        <f t="shared" si="0"/>
        <v>23.055000000000007</v>
      </c>
      <c r="H17" s="94"/>
    </row>
    <row r="18" spans="2:14">
      <c r="B18" s="89"/>
      <c r="C18" t="s">
        <v>387</v>
      </c>
      <c r="D18" s="74">
        <v>5</v>
      </c>
      <c r="E18" s="74">
        <v>1</v>
      </c>
      <c r="F18" s="74">
        <f t="shared" si="0"/>
        <v>5</v>
      </c>
      <c r="H18" s="93"/>
    </row>
    <row r="19" spans="2:14">
      <c r="B19" s="76"/>
    </row>
    <row r="20" spans="2:14" ht="15.75">
      <c r="B20" s="92" t="e">
        <f>'Product Identification'!$B$2&amp; "-"  &amp; 'Product Identification'!$E$4 &amp; "-"  &amp; 'Product Identification'!#REF! &amp; "-" &amp; 'Product Identification'!$Z$5</f>
        <v>#REF!</v>
      </c>
      <c r="C20" s="95" t="str">
        <f>'Product Identification'!$C$2  &amp; 'Product Identification'!$F$4   &amp; ", "  &amp; 'Product Identification'!$K$24&amp; ", " &amp; 'Product Identification'!$AA$5</f>
        <v>Voila!+, 100% polyester GGT, 60 gsm , Fringes</v>
      </c>
      <c r="D20" s="74">
        <v>100</v>
      </c>
      <c r="E20" s="74">
        <f>1.1</f>
        <v>1.1000000000000001</v>
      </c>
      <c r="F20" s="74">
        <f t="shared" ref="F20:F31" si="2">D20*E20</f>
        <v>110.00000000000001</v>
      </c>
      <c r="G20" s="87">
        <f>SUM(F20:F31)</f>
        <v>280.60500000000002</v>
      </c>
      <c r="H20" s="94"/>
      <c r="I20" s="85" t="s">
        <v>379</v>
      </c>
      <c r="J20" s="83">
        <f>G20/Account!$D$58</f>
        <v>5.1859349312556411</v>
      </c>
    </row>
    <row r="21" spans="2:14">
      <c r="B21" s="89"/>
      <c r="C21" s="82" t="str">
        <f>"Lining: "&amp;'Product Identification'!$K$19 &amp; " + shrinkage 10%"</f>
        <v>Lining: Voile 5: 80sx80s 90x64 100% Cotton + shrinkage 10%</v>
      </c>
      <c r="D21" s="74">
        <v>30</v>
      </c>
      <c r="E21" s="74">
        <f>0.75*1.1</f>
        <v>0.82500000000000007</v>
      </c>
      <c r="F21" s="74">
        <f t="shared" si="2"/>
        <v>24.750000000000004</v>
      </c>
      <c r="G21" s="87"/>
      <c r="H21" s="94"/>
      <c r="I21" s="85" t="s">
        <v>377</v>
      </c>
      <c r="J21" s="83">
        <f>J20+J20*0.15</f>
        <v>5.9638251709439869</v>
      </c>
      <c r="L21" s="84"/>
    </row>
    <row r="22" spans="2:14">
      <c r="B22" s="76"/>
      <c r="C22" t="s">
        <v>396</v>
      </c>
      <c r="D22" s="74">
        <v>12</v>
      </c>
      <c r="E22" s="74">
        <v>0.75</v>
      </c>
      <c r="F22" s="74">
        <f t="shared" si="2"/>
        <v>9</v>
      </c>
      <c r="G22" s="87"/>
      <c r="H22" s="94"/>
      <c r="I22" s="85" t="s">
        <v>375</v>
      </c>
      <c r="J22" s="88">
        <f>J21*1500</f>
        <v>8945.7377564159797</v>
      </c>
      <c r="L22" s="84"/>
    </row>
    <row r="23" spans="2:14">
      <c r="B23" s="76"/>
      <c r="C23" s="82" t="s">
        <v>416</v>
      </c>
      <c r="D23" s="74">
        <v>60</v>
      </c>
      <c r="E23" s="74">
        <v>1</v>
      </c>
      <c r="F23" s="74">
        <f t="shared" si="2"/>
        <v>60</v>
      </c>
      <c r="G23" s="87"/>
      <c r="H23" s="94"/>
      <c r="I23" s="85" t="s">
        <v>373</v>
      </c>
      <c r="J23" s="86">
        <f t="shared" ref="J23:J28" si="3">CEILING( L23*1500,500)</f>
        <v>13500</v>
      </c>
      <c r="K23" s="85" t="s">
        <v>370</v>
      </c>
      <c r="L23" s="83">
        <f>L28/(2.5*1.1)</f>
        <v>8.709090909090909</v>
      </c>
      <c r="M23" s="84">
        <f>L23-J20</f>
        <v>3.5231559778352679</v>
      </c>
      <c r="N23" s="84"/>
    </row>
    <row r="24" spans="2:14">
      <c r="B24" s="76"/>
      <c r="C24" t="s">
        <v>287</v>
      </c>
      <c r="D24" s="74">
        <v>30</v>
      </c>
      <c r="E24" s="74">
        <v>1</v>
      </c>
      <c r="F24" s="74">
        <f t="shared" si="2"/>
        <v>30</v>
      </c>
      <c r="G24" s="87"/>
      <c r="I24" s="85" t="s">
        <v>371</v>
      </c>
      <c r="J24" s="86">
        <f t="shared" si="3"/>
        <v>13500</v>
      </c>
      <c r="K24" s="85" t="s">
        <v>370</v>
      </c>
      <c r="L24" s="83">
        <f>L28/2.5/1.1</f>
        <v>8.709090909090909</v>
      </c>
      <c r="M24" s="84">
        <f>L24-J21</f>
        <v>2.7452657381469221</v>
      </c>
    </row>
    <row r="25" spans="2:14">
      <c r="B25" s="76"/>
      <c r="C25" t="s">
        <v>407</v>
      </c>
      <c r="D25" s="74">
        <v>10</v>
      </c>
      <c r="E25" s="74">
        <v>0.4</v>
      </c>
      <c r="F25" s="74">
        <f t="shared" si="2"/>
        <v>4</v>
      </c>
      <c r="I25" s="85" t="s">
        <v>368</v>
      </c>
      <c r="J25" s="86">
        <f t="shared" si="3"/>
        <v>15500</v>
      </c>
      <c r="K25" s="85" t="s">
        <v>367</v>
      </c>
      <c r="L25" s="83">
        <f>L24*1.15</f>
        <v>10.015454545454544</v>
      </c>
      <c r="M25" s="84">
        <f>L25-L23</f>
        <v>1.3063636363636348</v>
      </c>
    </row>
    <row r="26" spans="2:14">
      <c r="B26" s="76"/>
      <c r="C26" t="s">
        <v>414</v>
      </c>
      <c r="D26" s="74">
        <v>1.25</v>
      </c>
      <c r="E26" s="74">
        <v>0.6</v>
      </c>
      <c r="F26" s="74">
        <f t="shared" si="2"/>
        <v>0.75</v>
      </c>
      <c r="I26" s="85" t="s">
        <v>365</v>
      </c>
      <c r="J26" s="86">
        <f t="shared" si="3"/>
        <v>18500</v>
      </c>
      <c r="K26" s="85" t="s">
        <v>364</v>
      </c>
      <c r="L26" s="83">
        <f>L25*1.2</f>
        <v>12.018545454545452</v>
      </c>
      <c r="M26" s="84">
        <f>L26-L25</f>
        <v>2.0030909090909077</v>
      </c>
    </row>
    <row r="27" spans="2:14">
      <c r="B27" s="76"/>
      <c r="C27" t="s">
        <v>388</v>
      </c>
      <c r="D27" s="74">
        <v>3</v>
      </c>
      <c r="E27" s="74">
        <v>0.1</v>
      </c>
      <c r="F27" s="74">
        <f t="shared" si="2"/>
        <v>0.30000000000000004</v>
      </c>
      <c r="G27" s="87"/>
      <c r="I27" s="85" t="s">
        <v>362</v>
      </c>
      <c r="J27" s="86">
        <f t="shared" si="3"/>
        <v>36500</v>
      </c>
      <c r="K27" s="85" t="s">
        <v>362</v>
      </c>
      <c r="L27" s="83">
        <f>L26*2</f>
        <v>24.037090909090903</v>
      </c>
      <c r="M27" s="84">
        <f>L27-L26</f>
        <v>12.018545454545452</v>
      </c>
    </row>
    <row r="28" spans="2:14">
      <c r="B28" s="90"/>
      <c r="C28" t="s">
        <v>393</v>
      </c>
      <c r="D28" s="74">
        <f>5</f>
        <v>5</v>
      </c>
      <c r="E28" s="74">
        <v>1</v>
      </c>
      <c r="F28" s="74">
        <f t="shared" si="2"/>
        <v>5</v>
      </c>
      <c r="G28" s="87"/>
      <c r="H28" s="94"/>
      <c r="I28" s="85" t="s">
        <v>363</v>
      </c>
      <c r="J28" s="86">
        <f t="shared" si="3"/>
        <v>36000</v>
      </c>
      <c r="K28" s="85" t="s">
        <v>362</v>
      </c>
      <c r="L28" s="84">
        <v>23.95</v>
      </c>
      <c r="M28" s="84"/>
    </row>
    <row r="29" spans="2:14">
      <c r="B29" s="90"/>
      <c r="C29" t="s">
        <v>382</v>
      </c>
      <c r="D29" s="74">
        <f>1.5+1+3+1.25</f>
        <v>6.75</v>
      </c>
      <c r="E29" s="74">
        <v>1</v>
      </c>
      <c r="F29" s="74">
        <f t="shared" si="2"/>
        <v>6.75</v>
      </c>
      <c r="G29" s="87"/>
      <c r="H29" s="94"/>
    </row>
    <row r="30" spans="2:14">
      <c r="B30" s="89"/>
      <c r="C30" s="82" t="s">
        <v>366</v>
      </c>
      <c r="D30" s="74">
        <f>SUM(F20:F29)*0.1</f>
        <v>25.055000000000007</v>
      </c>
      <c r="E30" s="74">
        <v>1</v>
      </c>
      <c r="F30" s="74">
        <f t="shared" si="2"/>
        <v>25.055000000000007</v>
      </c>
      <c r="H30" s="94"/>
    </row>
    <row r="31" spans="2:14">
      <c r="B31" s="89"/>
      <c r="C31" t="s">
        <v>387</v>
      </c>
      <c r="D31" s="74">
        <v>5</v>
      </c>
      <c r="E31" s="74">
        <v>1</v>
      </c>
      <c r="F31" s="74">
        <f t="shared" si="2"/>
        <v>5</v>
      </c>
      <c r="H31" s="93"/>
    </row>
    <row r="32" spans="2:14">
      <c r="B32" s="76"/>
    </row>
    <row r="33" spans="2:14" ht="15.75">
      <c r="B33" s="92" t="e">
        <f>'Product Identification'!$B$2&amp; "-"  &amp; 'Product Identification'!$E$16 &amp; "-"  &amp; 'Product Identification'!#REF! &amp; "-" &amp; 'Product Identification'!$Z$4</f>
        <v>#REF!</v>
      </c>
      <c r="C33" s="95" t="str">
        <f>'Product Identification'!$C$2  &amp; 'Product Identification'!$F$16   &amp; ", "  &amp; 'Product Identification'!$K$24 &amp; ", " &amp; 'Product Identification'!$AA$4</f>
        <v>Voila!Maxi Plain, 100% polyester GGT, 60 gsm , Ball Pompom</v>
      </c>
      <c r="D33" s="74">
        <v>100</v>
      </c>
      <c r="E33" s="99">
        <f>1.35*1.1</f>
        <v>1.4850000000000003</v>
      </c>
      <c r="F33" s="80">
        <f t="shared" ref="F33:F43" si="4">D33*E33</f>
        <v>148.50000000000003</v>
      </c>
      <c r="G33" s="87">
        <f>SUM(F33:F43)</f>
        <v>310.56900000000002</v>
      </c>
      <c r="H33" s="94"/>
      <c r="I33" s="85" t="s">
        <v>379</v>
      </c>
      <c r="J33" s="83">
        <f>G33/Account!$D$58</f>
        <v>5.7397075093641705</v>
      </c>
    </row>
    <row r="34" spans="2:14">
      <c r="B34" s="89"/>
      <c r="C34" s="82" t="str">
        <f>"Lining: "&amp;'Product Identification'!$K$19 &amp; " + shrinkage 10%"</f>
        <v>Lining: Voile 5: 80sx80s 90x64 100% Cotton + shrinkage 10%</v>
      </c>
      <c r="D34" s="74">
        <v>24</v>
      </c>
      <c r="E34" s="74">
        <f>1.1*1.1</f>
        <v>1.2100000000000002</v>
      </c>
      <c r="F34" s="74">
        <f t="shared" si="4"/>
        <v>29.040000000000006</v>
      </c>
      <c r="G34" s="87"/>
      <c r="H34" s="94"/>
      <c r="I34" s="85" t="s">
        <v>377</v>
      </c>
      <c r="J34" s="83">
        <f>J33+J33*0.15</f>
        <v>6.6006636357687958</v>
      </c>
      <c r="L34" s="84"/>
      <c r="N34">
        <f>1.3*0.7</f>
        <v>0.90999999999999992</v>
      </c>
    </row>
    <row r="35" spans="2:14">
      <c r="B35" s="76"/>
      <c r="C35" t="s">
        <v>396</v>
      </c>
      <c r="D35" s="74">
        <v>12</v>
      </c>
      <c r="E35" s="74">
        <v>1.1000000000000001</v>
      </c>
      <c r="F35" s="74">
        <f t="shared" si="4"/>
        <v>13.200000000000001</v>
      </c>
      <c r="G35" s="87"/>
      <c r="H35" s="94"/>
      <c r="I35" s="85" t="s">
        <v>375</v>
      </c>
      <c r="J35" s="88">
        <f>J34*1500</f>
        <v>9900.9954536531932</v>
      </c>
      <c r="L35" s="84"/>
    </row>
    <row r="36" spans="2:14">
      <c r="B36" s="76"/>
      <c r="C36" s="82" t="s">
        <v>419</v>
      </c>
      <c r="D36" s="74">
        <v>60</v>
      </c>
      <c r="E36" s="74">
        <v>1</v>
      </c>
      <c r="F36" s="74">
        <f t="shared" si="4"/>
        <v>60</v>
      </c>
      <c r="G36" s="87"/>
      <c r="H36" s="94"/>
      <c r="I36" s="85" t="s">
        <v>373</v>
      </c>
      <c r="J36" s="86">
        <f>CEILING( L36*1500,500)</f>
        <v>15000</v>
      </c>
      <c r="K36" s="85" t="s">
        <v>370</v>
      </c>
      <c r="L36" s="83">
        <f>L41/2.5/1.1</f>
        <v>9.7999999999999989</v>
      </c>
      <c r="M36" s="84">
        <f>L36-J33</f>
        <v>4.0602924906358284</v>
      </c>
    </row>
    <row r="37" spans="2:14">
      <c r="B37" s="76"/>
      <c r="C37" t="s">
        <v>406</v>
      </c>
      <c r="D37" s="74">
        <v>10</v>
      </c>
      <c r="E37" s="74">
        <v>1</v>
      </c>
      <c r="F37" s="74">
        <f t="shared" si="4"/>
        <v>10</v>
      </c>
      <c r="G37" s="87"/>
      <c r="I37" s="85" t="s">
        <v>371</v>
      </c>
      <c r="J37" s="86">
        <f>CEILING( L37*1500,500)</f>
        <v>15000</v>
      </c>
      <c r="K37" s="85" t="s">
        <v>370</v>
      </c>
      <c r="L37" s="83">
        <f>L41/2.5/1.1</f>
        <v>9.7999999999999989</v>
      </c>
      <c r="M37" s="84">
        <f>L37-J34</f>
        <v>3.1993363642312032</v>
      </c>
    </row>
    <row r="38" spans="2:14">
      <c r="B38" s="76"/>
      <c r="C38" t="s">
        <v>407</v>
      </c>
      <c r="D38" s="74">
        <v>10</v>
      </c>
      <c r="E38" s="74">
        <v>0.4</v>
      </c>
      <c r="F38" s="74">
        <f t="shared" si="4"/>
        <v>4</v>
      </c>
      <c r="I38" s="85" t="s">
        <v>368</v>
      </c>
      <c r="J38" s="86">
        <f>CEILING( L38*1500,500)</f>
        <v>16500</v>
      </c>
      <c r="K38" s="85" t="s">
        <v>367</v>
      </c>
      <c r="L38" s="83">
        <f>L37*1.122</f>
        <v>10.9956</v>
      </c>
      <c r="M38" s="84">
        <f>L38-L36</f>
        <v>1.1956000000000007</v>
      </c>
    </row>
    <row r="39" spans="2:14">
      <c r="B39" s="76"/>
      <c r="C39" t="s">
        <v>414</v>
      </c>
      <c r="D39" s="74">
        <v>1.25</v>
      </c>
      <c r="E39" s="74">
        <v>0.6</v>
      </c>
      <c r="F39" s="74">
        <f t="shared" si="4"/>
        <v>0.75</v>
      </c>
      <c r="I39" s="85" t="s">
        <v>365</v>
      </c>
      <c r="J39" s="86">
        <f>CEILING( L39*1500,500)</f>
        <v>20000</v>
      </c>
      <c r="K39" s="85" t="s">
        <v>364</v>
      </c>
      <c r="L39" s="83">
        <f>L38*1.2</f>
        <v>13.194719999999998</v>
      </c>
      <c r="M39" s="84">
        <f>L39-L38</f>
        <v>2.1991199999999989</v>
      </c>
    </row>
    <row r="40" spans="2:14">
      <c r="B40" s="76"/>
      <c r="C40" t="s">
        <v>388</v>
      </c>
      <c r="D40" s="74">
        <v>3</v>
      </c>
      <c r="E40" s="74">
        <v>0.1</v>
      </c>
      <c r="F40" s="74">
        <f t="shared" si="4"/>
        <v>0.30000000000000004</v>
      </c>
      <c r="G40" s="87"/>
      <c r="I40" s="85" t="s">
        <v>362</v>
      </c>
      <c r="J40" s="86">
        <f>CEILING( L40*1500,500)</f>
        <v>40000</v>
      </c>
      <c r="K40" s="85" t="s">
        <v>362</v>
      </c>
      <c r="L40" s="83">
        <f>L39*2</f>
        <v>26.389439999999997</v>
      </c>
      <c r="M40" s="84">
        <f>L40-L39</f>
        <v>13.194719999999998</v>
      </c>
    </row>
    <row r="41" spans="2:14">
      <c r="B41" s="90"/>
      <c r="C41" t="s">
        <v>417</v>
      </c>
      <c r="D41" s="74">
        <f>1.5+1.25+5+3+1.25</f>
        <v>12</v>
      </c>
      <c r="E41" s="74">
        <v>1</v>
      </c>
      <c r="F41" s="74">
        <f t="shared" si="4"/>
        <v>12</v>
      </c>
      <c r="G41" s="87"/>
      <c r="H41" s="94"/>
      <c r="I41" s="85" t="s">
        <v>363</v>
      </c>
      <c r="J41" s="96">
        <v>33000</v>
      </c>
      <c r="K41" s="85" t="s">
        <v>362</v>
      </c>
      <c r="L41" s="84">
        <v>26.95</v>
      </c>
      <c r="M41" s="84"/>
    </row>
    <row r="42" spans="2:14">
      <c r="B42" s="89"/>
      <c r="C42" s="82" t="s">
        <v>366</v>
      </c>
      <c r="D42" s="74">
        <f>SUM(F33:F41)*0.1</f>
        <v>27.779000000000003</v>
      </c>
      <c r="E42" s="74">
        <v>1</v>
      </c>
      <c r="F42" s="74">
        <f t="shared" si="4"/>
        <v>27.779000000000003</v>
      </c>
      <c r="H42" s="94"/>
    </row>
    <row r="43" spans="2:14">
      <c r="B43" s="89"/>
      <c r="C43" t="s">
        <v>387</v>
      </c>
      <c r="D43" s="74">
        <v>5</v>
      </c>
      <c r="E43" s="74">
        <v>1</v>
      </c>
      <c r="F43" s="74">
        <f t="shared" si="4"/>
        <v>5</v>
      </c>
      <c r="H43" s="93"/>
    </row>
    <row r="44" spans="2:14">
      <c r="B44" s="76"/>
    </row>
    <row r="45" spans="2:14" ht="15.75">
      <c r="B45" s="92" t="e">
        <f>'Product Identification'!$B$2&amp; "-"  &amp; 'Product Identification'!$E$16 &amp; "-"  &amp; 'Product Identification'!#REF! &amp; "-" &amp; 'Product Identification'!$Z$5</f>
        <v>#REF!</v>
      </c>
      <c r="C45" s="95" t="str">
        <f>'Product Identification'!$C$2  &amp; 'Product Identification'!$F$16   &amp; ", "  &amp; 'Product Identification'!$K$24 &amp; ", " &amp; 'Product Identification'!$AA$5</f>
        <v>Voila!Maxi Plain, 100% polyester GGT, 60 gsm , Fringes</v>
      </c>
      <c r="D45" s="74">
        <v>100</v>
      </c>
      <c r="E45" s="74">
        <f>1.35*1.1</f>
        <v>1.4850000000000003</v>
      </c>
      <c r="F45" s="74">
        <f t="shared" ref="F45:F55" si="5">D45*E45</f>
        <v>148.50000000000003</v>
      </c>
      <c r="G45" s="87">
        <f>SUM(F45:F55)</f>
        <v>332.56900000000002</v>
      </c>
      <c r="H45" s="94"/>
      <c r="I45" s="85" t="s">
        <v>379</v>
      </c>
      <c r="J45" s="83">
        <f>G45/Account!$D$58</f>
        <v>6.146295305332254</v>
      </c>
    </row>
    <row r="46" spans="2:14">
      <c r="B46" s="89"/>
      <c r="C46" s="82" t="str">
        <f>"Lining: "&amp;'Product Identification'!$K$19 &amp; " + shrinkage 10%"</f>
        <v>Lining: Voile 5: 80sx80s 90x64 100% Cotton + shrinkage 10%</v>
      </c>
      <c r="D46" s="74">
        <v>24</v>
      </c>
      <c r="E46" s="74">
        <f>1.1*1.1</f>
        <v>1.2100000000000002</v>
      </c>
      <c r="F46" s="74">
        <f t="shared" si="5"/>
        <v>29.040000000000006</v>
      </c>
      <c r="G46" s="87"/>
      <c r="H46" s="94"/>
      <c r="I46" s="85" t="s">
        <v>377</v>
      </c>
      <c r="J46" s="83">
        <f>J45+J45*0.15</f>
        <v>7.0682396011320918</v>
      </c>
      <c r="L46" s="84"/>
    </row>
    <row r="47" spans="2:14">
      <c r="B47" s="76"/>
      <c r="C47" t="s">
        <v>396</v>
      </c>
      <c r="D47" s="74">
        <v>12</v>
      </c>
      <c r="E47" s="74">
        <v>1.1000000000000001</v>
      </c>
      <c r="F47" s="74">
        <f t="shared" si="5"/>
        <v>13.200000000000001</v>
      </c>
      <c r="G47" s="87"/>
      <c r="H47" s="94"/>
      <c r="I47" s="85" t="s">
        <v>375</v>
      </c>
      <c r="J47" s="88">
        <f>J46*1500</f>
        <v>10602.359401698137</v>
      </c>
      <c r="L47" s="84"/>
    </row>
    <row r="48" spans="2:14">
      <c r="B48" s="76"/>
      <c r="C48" s="82" t="s">
        <v>419</v>
      </c>
      <c r="D48" s="74">
        <v>60</v>
      </c>
      <c r="E48" s="74">
        <v>1</v>
      </c>
      <c r="F48" s="74">
        <f t="shared" si="5"/>
        <v>60</v>
      </c>
      <c r="G48" s="87"/>
      <c r="H48" s="94"/>
      <c r="I48" s="85" t="s">
        <v>373</v>
      </c>
      <c r="J48" s="86">
        <f>CEILING( L48*1500,500)</f>
        <v>15000</v>
      </c>
      <c r="K48" s="85" t="s">
        <v>370</v>
      </c>
      <c r="L48" s="83">
        <f>L53/2.5/1.1</f>
        <v>9.7999999999999989</v>
      </c>
      <c r="M48" s="84">
        <f>L48-J45</f>
        <v>3.6537046946677449</v>
      </c>
    </row>
    <row r="49" spans="2:14">
      <c r="B49" s="76"/>
      <c r="C49" t="s">
        <v>287</v>
      </c>
      <c r="D49" s="74">
        <v>30</v>
      </c>
      <c r="E49" s="74">
        <v>1</v>
      </c>
      <c r="F49" s="74">
        <f t="shared" si="5"/>
        <v>30</v>
      </c>
      <c r="G49" s="87"/>
      <c r="I49" s="85" t="s">
        <v>371</v>
      </c>
      <c r="J49" s="86">
        <f>CEILING( L49*1500,500)</f>
        <v>15000</v>
      </c>
      <c r="K49" s="85" t="s">
        <v>370</v>
      </c>
      <c r="L49" s="83">
        <f>L53/2.5/1.1</f>
        <v>9.7999999999999989</v>
      </c>
      <c r="M49" s="84">
        <f>L49-J46</f>
        <v>2.7317603988679071</v>
      </c>
    </row>
    <row r="50" spans="2:14">
      <c r="B50" s="76"/>
      <c r="C50" t="s">
        <v>407</v>
      </c>
      <c r="D50" s="74">
        <v>10</v>
      </c>
      <c r="E50" s="74">
        <v>0.4</v>
      </c>
      <c r="F50" s="74">
        <f t="shared" si="5"/>
        <v>4</v>
      </c>
      <c r="I50" s="85" t="s">
        <v>368</v>
      </c>
      <c r="J50" s="86">
        <f>CEILING( L50*1500,500)</f>
        <v>17000</v>
      </c>
      <c r="K50" s="85" t="s">
        <v>367</v>
      </c>
      <c r="L50" s="83">
        <f>L49*1.15</f>
        <v>11.269999999999998</v>
      </c>
      <c r="M50" s="84">
        <f>L50-L48</f>
        <v>1.4699999999999989</v>
      </c>
    </row>
    <row r="51" spans="2:14">
      <c r="B51" s="76"/>
      <c r="C51" t="s">
        <v>414</v>
      </c>
      <c r="D51" s="74">
        <v>1.25</v>
      </c>
      <c r="E51" s="74">
        <v>0.6</v>
      </c>
      <c r="F51" s="74">
        <f t="shared" si="5"/>
        <v>0.75</v>
      </c>
      <c r="I51" s="85" t="s">
        <v>365</v>
      </c>
      <c r="J51" s="86">
        <f>CEILING( L51*1500,500)</f>
        <v>20500</v>
      </c>
      <c r="K51" s="85" t="s">
        <v>364</v>
      </c>
      <c r="L51" s="83">
        <f>L50*1.2</f>
        <v>13.523999999999997</v>
      </c>
      <c r="M51" s="84">
        <f>L51-L50</f>
        <v>2.2539999999999996</v>
      </c>
    </row>
    <row r="52" spans="2:14">
      <c r="B52" s="76"/>
      <c r="C52" t="s">
        <v>388</v>
      </c>
      <c r="D52" s="74">
        <v>3</v>
      </c>
      <c r="E52" s="74">
        <v>0.1</v>
      </c>
      <c r="F52" s="74">
        <f t="shared" si="5"/>
        <v>0.30000000000000004</v>
      </c>
      <c r="G52" s="87"/>
      <c r="I52" s="85" t="s">
        <v>362</v>
      </c>
      <c r="J52" s="86">
        <f>CEILING( L52*1500,500)</f>
        <v>41000</v>
      </c>
      <c r="K52" s="85" t="s">
        <v>362</v>
      </c>
      <c r="L52" s="83">
        <f>L51*2</f>
        <v>27.047999999999995</v>
      </c>
      <c r="M52" s="84">
        <f>L52-L51</f>
        <v>13.523999999999997</v>
      </c>
    </row>
    <row r="53" spans="2:14">
      <c r="B53" s="90"/>
      <c r="C53" t="s">
        <v>417</v>
      </c>
      <c r="D53" s="74">
        <f>1.5+1.25+5+3+1.25</f>
        <v>12</v>
      </c>
      <c r="E53" s="74">
        <v>1</v>
      </c>
      <c r="F53" s="74">
        <f t="shared" si="5"/>
        <v>12</v>
      </c>
      <c r="G53" s="87"/>
      <c r="H53" s="94"/>
      <c r="I53" s="85" t="s">
        <v>363</v>
      </c>
      <c r="J53" s="96">
        <v>33000</v>
      </c>
      <c r="K53" s="85" t="s">
        <v>362</v>
      </c>
      <c r="L53" s="84">
        <v>26.95</v>
      </c>
      <c r="M53" s="84"/>
    </row>
    <row r="54" spans="2:14">
      <c r="B54" s="89"/>
      <c r="C54" s="82" t="s">
        <v>366</v>
      </c>
      <c r="D54" s="74">
        <f>SUM(F45:F53)*0.1</f>
        <v>29.779000000000003</v>
      </c>
      <c r="E54" s="74">
        <v>1</v>
      </c>
      <c r="F54" s="74">
        <f t="shared" si="5"/>
        <v>29.779000000000003</v>
      </c>
      <c r="H54" s="94"/>
    </row>
    <row r="55" spans="2:14">
      <c r="B55" s="89"/>
      <c r="C55" t="s">
        <v>387</v>
      </c>
      <c r="D55" s="74">
        <v>5</v>
      </c>
      <c r="E55" s="74">
        <v>1</v>
      </c>
      <c r="F55" s="74">
        <f t="shared" si="5"/>
        <v>5</v>
      </c>
      <c r="H55" s="93"/>
    </row>
    <row r="56" spans="2:14">
      <c r="B56" s="76"/>
    </row>
    <row r="57" spans="2:14" ht="17.25" customHeight="1">
      <c r="B57" s="89"/>
      <c r="D57" s="74"/>
      <c r="E57" s="74"/>
      <c r="F57" s="74"/>
    </row>
    <row r="58" spans="2:14">
      <c r="B58" s="76"/>
      <c r="D58" s="74"/>
      <c r="E58" s="74"/>
      <c r="F58" s="74"/>
    </row>
    <row r="59" spans="2:14" ht="15.75">
      <c r="B59" s="92" t="e">
        <f>'Product Identification'!$B$2  &amp; "-" &amp; 'Product Identification'!$E$4 &amp; "-" &amp; 'Product Identification'!#REF!</f>
        <v>#REF!</v>
      </c>
      <c r="C59" s="95" t="str">
        <f>'Product Identification'!$C$2  &amp; 'Product Identification'!$F$4   &amp; ", "  &amp; 'Product Identification'!$K$35 &amp; " Fringes/pompoms 50/50"</f>
        <v>Voila!+, Chiffon 100% Polyester Printed Fringes/pompoms 50/50</v>
      </c>
      <c r="D59" s="74">
        <v>48.5</v>
      </c>
      <c r="E59" s="74">
        <f>1.1</f>
        <v>1.1000000000000001</v>
      </c>
      <c r="F59" s="74">
        <f t="shared" ref="F59:F70" si="6">D59*E59</f>
        <v>53.35</v>
      </c>
      <c r="G59" s="87">
        <f>SUM(F59:F70)</f>
        <v>212.79000000000005</v>
      </c>
      <c r="H59" s="94"/>
      <c r="I59" s="85" t="s">
        <v>379</v>
      </c>
      <c r="J59" s="83">
        <f>G59/Account!$D$58</f>
        <v>3.9326280501840238</v>
      </c>
    </row>
    <row r="60" spans="2:14">
      <c r="B60" s="89"/>
      <c r="C60" s="82" t="str">
        <f>"Lining: "&amp;'Product Identification'!$K$19 &amp; " + shrinkage 10%"</f>
        <v>Lining: Voile 5: 80sx80s 90x64 100% Cotton + shrinkage 10%</v>
      </c>
      <c r="D60" s="74">
        <v>30</v>
      </c>
      <c r="E60" s="74">
        <f>0.75*1.1</f>
        <v>0.82500000000000007</v>
      </c>
      <c r="F60" s="74">
        <f t="shared" si="6"/>
        <v>24.750000000000004</v>
      </c>
      <c r="G60" s="87"/>
      <c r="H60" s="94"/>
      <c r="I60" s="85" t="s">
        <v>377</v>
      </c>
      <c r="J60" s="83">
        <f>J59+J59*0.15</f>
        <v>4.5225222577116275</v>
      </c>
      <c r="L60" s="84"/>
    </row>
    <row r="61" spans="2:14">
      <c r="B61" s="76"/>
      <c r="C61" t="s">
        <v>396</v>
      </c>
      <c r="D61" s="74">
        <v>12</v>
      </c>
      <c r="E61" s="74">
        <f>0.75</f>
        <v>0.75</v>
      </c>
      <c r="F61" s="74">
        <f t="shared" si="6"/>
        <v>9</v>
      </c>
      <c r="G61" s="87"/>
      <c r="H61" s="94"/>
      <c r="I61" s="85" t="s">
        <v>375</v>
      </c>
      <c r="J61" s="88">
        <f>J60*1500</f>
        <v>6783.7833865674411</v>
      </c>
      <c r="L61" s="84"/>
    </row>
    <row r="62" spans="2:14">
      <c r="B62" s="76"/>
      <c r="C62" s="82" t="s">
        <v>416</v>
      </c>
      <c r="D62" s="74">
        <v>65</v>
      </c>
      <c r="E62" s="74">
        <v>1</v>
      </c>
      <c r="F62" s="74">
        <f t="shared" si="6"/>
        <v>65</v>
      </c>
      <c r="G62" s="87"/>
      <c r="H62" s="94"/>
      <c r="I62" s="85" t="s">
        <v>373</v>
      </c>
      <c r="J62" s="86">
        <f t="shared" ref="J62:J67" si="7">CEILING( L62*1500,500)</f>
        <v>14000</v>
      </c>
      <c r="K62" s="85" t="s">
        <v>370</v>
      </c>
      <c r="L62" s="83">
        <f>L67/2.5/1.1</f>
        <v>9.0727272727272723</v>
      </c>
      <c r="M62" s="84">
        <f>L62-J59</f>
        <v>5.1400992225432489</v>
      </c>
      <c r="N62" s="84"/>
    </row>
    <row r="63" spans="2:14">
      <c r="B63" s="76"/>
      <c r="C63" t="s">
        <v>432</v>
      </c>
      <c r="D63" s="74">
        <v>20</v>
      </c>
      <c r="E63" s="74">
        <v>1</v>
      </c>
      <c r="F63" s="74">
        <f t="shared" si="6"/>
        <v>20</v>
      </c>
      <c r="G63" s="87"/>
      <c r="I63" s="85" t="s">
        <v>371</v>
      </c>
      <c r="J63" s="86">
        <f t="shared" si="7"/>
        <v>14000</v>
      </c>
      <c r="K63" s="85" t="s">
        <v>370</v>
      </c>
      <c r="L63" s="83">
        <f>L67/2.5/1.1</f>
        <v>9.0727272727272723</v>
      </c>
      <c r="M63" s="84">
        <f>L63-J60</f>
        <v>4.5502050150156448</v>
      </c>
    </row>
    <row r="64" spans="2:14">
      <c r="B64" s="76"/>
      <c r="C64" t="s">
        <v>407</v>
      </c>
      <c r="D64" s="74">
        <v>10</v>
      </c>
      <c r="E64" s="74">
        <v>0.4</v>
      </c>
      <c r="F64" s="74">
        <f t="shared" si="6"/>
        <v>4</v>
      </c>
      <c r="I64" s="85" t="s">
        <v>368</v>
      </c>
      <c r="J64" s="86">
        <f t="shared" si="7"/>
        <v>16500</v>
      </c>
      <c r="K64" s="85" t="s">
        <v>367</v>
      </c>
      <c r="L64" s="83">
        <f>L63*1.212</f>
        <v>10.996145454545454</v>
      </c>
      <c r="M64" s="84">
        <f>L64-L62</f>
        <v>1.9234181818181817</v>
      </c>
    </row>
    <row r="65" spans="1:13">
      <c r="B65" s="76"/>
      <c r="C65" t="s">
        <v>414</v>
      </c>
      <c r="D65" s="74">
        <v>1.25</v>
      </c>
      <c r="E65" s="74">
        <v>0.6</v>
      </c>
      <c r="F65" s="74">
        <f t="shared" si="6"/>
        <v>0.75</v>
      </c>
      <c r="I65" s="85" t="s">
        <v>365</v>
      </c>
      <c r="J65" s="86">
        <f t="shared" si="7"/>
        <v>20000</v>
      </c>
      <c r="K65" s="85" t="s">
        <v>364</v>
      </c>
      <c r="L65" s="83">
        <f>L64*1.21</f>
        <v>13.305335999999999</v>
      </c>
      <c r="M65" s="84">
        <f>L65-L64</f>
        <v>2.3091905454545447</v>
      </c>
    </row>
    <row r="66" spans="1:13">
      <c r="B66" s="76"/>
      <c r="C66" t="s">
        <v>388</v>
      </c>
      <c r="D66" s="74">
        <v>3</v>
      </c>
      <c r="E66" s="74">
        <v>0.1</v>
      </c>
      <c r="F66" s="74">
        <f t="shared" si="6"/>
        <v>0.30000000000000004</v>
      </c>
      <c r="G66" s="87"/>
      <c r="I66" s="85" t="s">
        <v>362</v>
      </c>
      <c r="J66" s="86">
        <f t="shared" si="7"/>
        <v>40000</v>
      </c>
      <c r="K66" s="85" t="s">
        <v>362</v>
      </c>
      <c r="L66" s="83">
        <f>L65*2</f>
        <v>26.610671999999997</v>
      </c>
      <c r="M66" s="84">
        <f>L66-L65</f>
        <v>13.305335999999999</v>
      </c>
    </row>
    <row r="67" spans="1:13">
      <c r="B67" s="90"/>
      <c r="C67" t="s">
        <v>393</v>
      </c>
      <c r="D67" s="74">
        <f>5</f>
        <v>5</v>
      </c>
      <c r="E67" s="74">
        <v>1</v>
      </c>
      <c r="F67" s="74">
        <f t="shared" si="6"/>
        <v>5</v>
      </c>
      <c r="G67" s="87"/>
      <c r="H67" s="94"/>
      <c r="I67" s="85" t="s">
        <v>363</v>
      </c>
      <c r="J67" s="86">
        <f t="shared" si="7"/>
        <v>37500</v>
      </c>
      <c r="K67" s="85" t="s">
        <v>362</v>
      </c>
      <c r="L67" s="84">
        <v>24.95</v>
      </c>
      <c r="M67" s="84"/>
    </row>
    <row r="68" spans="1:13">
      <c r="B68" s="90"/>
      <c r="C68" t="s">
        <v>382</v>
      </c>
      <c r="D68" s="74">
        <f>1.5+1+3+1.25</f>
        <v>6.75</v>
      </c>
      <c r="E68" s="74">
        <v>1</v>
      </c>
      <c r="F68" s="74">
        <f t="shared" si="6"/>
        <v>6.75</v>
      </c>
      <c r="G68" s="87"/>
      <c r="H68" s="94"/>
    </row>
    <row r="69" spans="1:13">
      <c r="B69" s="89"/>
      <c r="C69" s="82" t="s">
        <v>366</v>
      </c>
      <c r="D69" s="74">
        <f>SUM(F59:F68)*0.1</f>
        <v>18.890000000000004</v>
      </c>
      <c r="E69" s="74">
        <v>1</v>
      </c>
      <c r="F69" s="74">
        <f t="shared" si="6"/>
        <v>18.890000000000004</v>
      </c>
      <c r="H69" s="94"/>
    </row>
    <row r="70" spans="1:13">
      <c r="B70" s="89"/>
      <c r="C70" t="s">
        <v>387</v>
      </c>
      <c r="D70" s="74">
        <v>5</v>
      </c>
      <c r="E70" s="74">
        <v>1</v>
      </c>
      <c r="F70" s="74">
        <f t="shared" si="6"/>
        <v>5</v>
      </c>
      <c r="H70" s="93"/>
    </row>
    <row r="71" spans="1:13">
      <c r="B71" s="76"/>
    </row>
    <row r="72" spans="1:13" ht="47.25" customHeight="1">
      <c r="A72" s="98"/>
      <c r="B72" s="92" t="e">
        <f>'Product Identification'!$B$2  &amp; "-" &amp; 'Product Identification'!$E$16 &amp; "-" &amp; 'Product Identification'!#REF!</f>
        <v>#REF!</v>
      </c>
      <c r="C72" s="95" t="str">
        <f>'Product Identification'!$C$2  &amp; 'Product Identification'!$F$16   &amp; ", "  &amp; 'Product Identification'!$K$35 &amp; " Fringes/pompoms 50/50"</f>
        <v>Voila!Maxi Plain, Chiffon 100% Polyester Printed Fringes/pompoms 50/50</v>
      </c>
      <c r="D72" s="74">
        <v>70</v>
      </c>
      <c r="E72" s="99">
        <f>1.35*1.1</f>
        <v>1.4850000000000003</v>
      </c>
      <c r="F72" s="74">
        <f t="shared" ref="F72:F82" si="8">D72*E72</f>
        <v>103.95000000000002</v>
      </c>
      <c r="G72" s="87">
        <f>SUM(F72:F82)</f>
        <v>291.55</v>
      </c>
      <c r="I72" s="85" t="s">
        <v>379</v>
      </c>
      <c r="J72" s="83">
        <f>G72/Account!$D$58</f>
        <v>5.3882123597497626</v>
      </c>
    </row>
    <row r="73" spans="1:13">
      <c r="A73" s="98"/>
      <c r="B73" s="89"/>
      <c r="C73" s="82" t="str">
        <f>"Lining: "&amp;'Product Identification'!$K$19 &amp; " + shrinkage 10%"</f>
        <v>Lining: Voile 5: 80sx80s 90x64 100% Cotton + shrinkage 10%</v>
      </c>
      <c r="D73" s="74">
        <v>30</v>
      </c>
      <c r="E73" s="74">
        <f>1.1*1.1</f>
        <v>1.2100000000000002</v>
      </c>
      <c r="F73" s="74">
        <f t="shared" si="8"/>
        <v>36.300000000000004</v>
      </c>
      <c r="G73" s="87"/>
      <c r="I73" s="85" t="s">
        <v>377</v>
      </c>
      <c r="J73" s="83">
        <f>J72+J72*0.15</f>
        <v>6.1964442137122271</v>
      </c>
      <c r="L73" s="84"/>
    </row>
    <row r="74" spans="1:13">
      <c r="A74" s="98"/>
      <c r="B74" s="76"/>
      <c r="C74" t="s">
        <v>396</v>
      </c>
      <c r="D74" s="74">
        <v>12</v>
      </c>
      <c r="E74" s="74">
        <v>1.1000000000000001</v>
      </c>
      <c r="F74" s="74">
        <f t="shared" si="8"/>
        <v>13.200000000000001</v>
      </c>
      <c r="G74" s="87"/>
      <c r="I74" s="85" t="s">
        <v>375</v>
      </c>
      <c r="J74" s="88">
        <f>J73*1500</f>
        <v>9294.6663205683399</v>
      </c>
      <c r="L74" s="84"/>
    </row>
    <row r="75" spans="1:13">
      <c r="A75" s="98"/>
      <c r="B75" s="76"/>
      <c r="C75" s="82" t="s">
        <v>374</v>
      </c>
      <c r="D75" s="74">
        <v>70</v>
      </c>
      <c r="E75" s="74">
        <v>1</v>
      </c>
      <c r="F75" s="74">
        <f t="shared" si="8"/>
        <v>70</v>
      </c>
      <c r="I75" s="85" t="s">
        <v>373</v>
      </c>
      <c r="J75" s="86">
        <f>CEILING( L75*1500,500)</f>
        <v>14000</v>
      </c>
      <c r="K75" s="85" t="s">
        <v>370</v>
      </c>
      <c r="L75" s="83">
        <f>L80/2.5/1.1</f>
        <v>9.0727272727272723</v>
      </c>
      <c r="M75" s="84">
        <f>L75-J72</f>
        <v>3.6845149129775097</v>
      </c>
    </row>
    <row r="76" spans="1:13">
      <c r="A76" s="98"/>
      <c r="B76" s="76"/>
      <c r="C76" t="s">
        <v>432</v>
      </c>
      <c r="D76" s="74">
        <v>20</v>
      </c>
      <c r="E76" s="74">
        <v>1</v>
      </c>
      <c r="F76" s="74">
        <f t="shared" si="8"/>
        <v>20</v>
      </c>
      <c r="G76" s="87"/>
      <c r="I76" s="85" t="s">
        <v>371</v>
      </c>
      <c r="J76" s="86">
        <f>CEILING( L76*1500,500)</f>
        <v>14000</v>
      </c>
      <c r="K76" s="85" t="s">
        <v>370</v>
      </c>
      <c r="L76" s="83">
        <f>L80/2.5/1.1</f>
        <v>9.0727272727272723</v>
      </c>
      <c r="M76" s="84">
        <f>L76-J73</f>
        <v>2.8762830590150452</v>
      </c>
    </row>
    <row r="77" spans="1:13">
      <c r="A77" s="98"/>
      <c r="B77" s="76"/>
      <c r="C77" t="s">
        <v>407</v>
      </c>
      <c r="D77" s="74">
        <v>10</v>
      </c>
      <c r="E77" s="74">
        <v>0.4</v>
      </c>
      <c r="F77" s="74">
        <f t="shared" si="8"/>
        <v>4</v>
      </c>
      <c r="I77" s="85" t="s">
        <v>368</v>
      </c>
      <c r="J77" s="86">
        <f>CEILING( L77*1500,500)</f>
        <v>16500</v>
      </c>
      <c r="K77" s="85" t="s">
        <v>367</v>
      </c>
      <c r="L77" s="83">
        <f>L76*1.211</f>
        <v>10.987072727272727</v>
      </c>
      <c r="M77" s="84">
        <f>L77-L75</f>
        <v>1.9143454545454546</v>
      </c>
    </row>
    <row r="78" spans="1:13">
      <c r="A78" s="98"/>
      <c r="B78" s="76"/>
      <c r="C78" t="s">
        <v>414</v>
      </c>
      <c r="D78" s="74">
        <v>1.25</v>
      </c>
      <c r="E78" s="74">
        <v>0.6</v>
      </c>
      <c r="F78" s="74">
        <f t="shared" si="8"/>
        <v>0.75</v>
      </c>
      <c r="I78" s="85" t="s">
        <v>365</v>
      </c>
      <c r="J78" s="86">
        <f>CEILING( L78*1500,500)</f>
        <v>20000</v>
      </c>
      <c r="K78" s="85" t="s">
        <v>364</v>
      </c>
      <c r="L78" s="83">
        <f>L77*1.2</f>
        <v>13.184487272727273</v>
      </c>
      <c r="M78" s="84">
        <f>L78-L77</f>
        <v>2.1974145454545457</v>
      </c>
    </row>
    <row r="79" spans="1:13">
      <c r="A79" s="98"/>
      <c r="B79" s="90"/>
      <c r="C79" t="s">
        <v>388</v>
      </c>
      <c r="D79" s="74">
        <v>3</v>
      </c>
      <c r="E79" s="74">
        <v>0.1</v>
      </c>
      <c r="F79" s="74">
        <f t="shared" si="8"/>
        <v>0.30000000000000004</v>
      </c>
      <c r="G79" s="87"/>
      <c r="I79" s="85" t="s">
        <v>362</v>
      </c>
      <c r="J79" s="86">
        <f>CEILING( L79*1500,500)</f>
        <v>40000</v>
      </c>
      <c r="K79" s="85" t="s">
        <v>362</v>
      </c>
      <c r="L79" s="83">
        <f>L78*2</f>
        <v>26.368974545454545</v>
      </c>
      <c r="M79" s="84">
        <f>L79-L78</f>
        <v>13.184487272727273</v>
      </c>
    </row>
    <row r="80" spans="1:13">
      <c r="A80" s="98"/>
      <c r="B80" s="89"/>
      <c r="C80" t="s">
        <v>417</v>
      </c>
      <c r="D80" s="74">
        <f>1.5+1.25+5+3+1.25</f>
        <v>12</v>
      </c>
      <c r="E80" s="74">
        <v>1</v>
      </c>
      <c r="F80" s="74">
        <f t="shared" si="8"/>
        <v>12</v>
      </c>
      <c r="G80" s="87"/>
      <c r="I80" s="85" t="s">
        <v>363</v>
      </c>
      <c r="J80" s="96">
        <v>33000</v>
      </c>
      <c r="K80" s="85" t="s">
        <v>362</v>
      </c>
      <c r="L80" s="84">
        <v>24.95</v>
      </c>
      <c r="M80" s="84"/>
    </row>
    <row r="81" spans="1:18">
      <c r="A81" s="98"/>
      <c r="B81" s="89"/>
      <c r="C81" s="82" t="s">
        <v>366</v>
      </c>
      <c r="D81" s="74">
        <f>SUM(F72:F80)*0.1</f>
        <v>26.05</v>
      </c>
      <c r="E81" s="74">
        <v>1</v>
      </c>
      <c r="F81" s="74">
        <f t="shared" si="8"/>
        <v>26.05</v>
      </c>
    </row>
    <row r="82" spans="1:18">
      <c r="A82" s="98"/>
      <c r="B82" s="76"/>
      <c r="C82" t="s">
        <v>387</v>
      </c>
      <c r="D82" s="74">
        <v>5</v>
      </c>
      <c r="E82" s="74">
        <v>1</v>
      </c>
      <c r="F82" s="74">
        <f t="shared" si="8"/>
        <v>5</v>
      </c>
    </row>
    <row r="83" spans="1:18">
      <c r="A83" s="98"/>
      <c r="B83" s="89"/>
    </row>
    <row r="84" spans="1:18">
      <c r="B84" s="90"/>
      <c r="G84" s="87"/>
      <c r="H84" s="94"/>
    </row>
    <row r="85" spans="1:18" ht="31.5">
      <c r="A85" s="91"/>
      <c r="B85" s="92" t="e">
        <f>'Product Identification'!$B$2  &amp; "-" &amp; 'Product Identification'!$E$4 &amp; "-" &amp; 'Product Identification'!#REF!</f>
        <v>#REF!</v>
      </c>
      <c r="C85" s="95" t="str">
        <f>'Product Identification'!$C$2  &amp; 'Product Identification'!$F$4    &amp; ", "  &amp; 'Product Identification'!$K$7 &amp; " + shrinkage at 20%"</f>
        <v>Voila!+, Chiffon 1 SB109; 100% Polyester S-Chiffon; 35 gsm + shrinkage at 20%</v>
      </c>
      <c r="D85" s="74">
        <v>18</v>
      </c>
      <c r="E85" s="74">
        <f>1.1*1.2</f>
        <v>1.32</v>
      </c>
      <c r="F85" s="74">
        <f t="shared" ref="F85:F95" si="9">D85*E85</f>
        <v>23.76</v>
      </c>
      <c r="G85" s="87">
        <f>SUM(F85:F95)</f>
        <v>178.86600000000001</v>
      </c>
      <c r="H85" s="83"/>
      <c r="I85" s="85" t="s">
        <v>379</v>
      </c>
      <c r="J85" s="83">
        <f>G85/Account!$D$58</f>
        <v>3.3056696688012384</v>
      </c>
      <c r="M85" s="80"/>
    </row>
    <row r="86" spans="1:18">
      <c r="A86" s="91"/>
      <c r="B86" s="76"/>
      <c r="C86" t="s">
        <v>378</v>
      </c>
      <c r="D86" s="74">
        <v>20</v>
      </c>
      <c r="E86" s="74">
        <v>1.1000000000000001</v>
      </c>
      <c r="F86" s="74">
        <f t="shared" si="9"/>
        <v>22</v>
      </c>
      <c r="G86" s="87"/>
      <c r="H86" s="83"/>
      <c r="I86" s="85" t="s">
        <v>377</v>
      </c>
      <c r="J86" s="83">
        <f>J85+J85*0.15</f>
        <v>3.8015201191214238</v>
      </c>
      <c r="L86" s="84"/>
      <c r="M86" s="80"/>
      <c r="O86" t="s">
        <v>431</v>
      </c>
      <c r="P86">
        <v>1.32</v>
      </c>
      <c r="Q86">
        <v>22</v>
      </c>
      <c r="R86">
        <f t="shared" ref="R86:R97" si="10">P86*Q86</f>
        <v>29.040000000000003</v>
      </c>
    </row>
    <row r="87" spans="1:18">
      <c r="A87" s="91"/>
      <c r="B87" s="76"/>
      <c r="C87" s="82" t="str">
        <f>"Lining: "&amp;'Product Identification'!$K$19 &amp; " + shrinkage 10%"</f>
        <v>Lining: Voile 5: 80sx80s 90x64 100% Cotton + shrinkage 10%</v>
      </c>
      <c r="D87" s="74">
        <v>30</v>
      </c>
      <c r="E87" s="74">
        <f>0.75*1.1</f>
        <v>0.82500000000000007</v>
      </c>
      <c r="F87" s="74">
        <f t="shared" si="9"/>
        <v>24.750000000000004</v>
      </c>
      <c r="G87" s="87"/>
      <c r="H87" s="83"/>
      <c r="I87" s="85" t="s">
        <v>375</v>
      </c>
      <c r="J87" s="88">
        <f>J86*1500</f>
        <v>5702.2801786821356</v>
      </c>
      <c r="L87" s="84"/>
      <c r="M87" s="80"/>
      <c r="O87" t="s">
        <v>429</v>
      </c>
      <c r="P87">
        <v>1.1000000000000001</v>
      </c>
      <c r="Q87">
        <v>20</v>
      </c>
      <c r="R87">
        <f t="shared" si="10"/>
        <v>22</v>
      </c>
    </row>
    <row r="88" spans="1:18">
      <c r="A88" s="91"/>
      <c r="B88" s="76"/>
      <c r="C88" s="82" t="s">
        <v>396</v>
      </c>
      <c r="D88" s="74">
        <v>12</v>
      </c>
      <c r="E88" s="74">
        <v>0.75</v>
      </c>
      <c r="F88" s="74">
        <f t="shared" si="9"/>
        <v>9</v>
      </c>
      <c r="G88" s="87"/>
      <c r="H88" s="86"/>
      <c r="I88" s="85" t="s">
        <v>373</v>
      </c>
      <c r="J88" s="86">
        <f>CEILING( L88*1500,500)</f>
        <v>11000</v>
      </c>
      <c r="K88" s="85" t="s">
        <v>370</v>
      </c>
      <c r="L88" s="83">
        <f>L93/2.55/1.1</f>
        <v>7.1122994652406417</v>
      </c>
      <c r="M88" s="84">
        <f>L88-J85</f>
        <v>3.8066297964394034</v>
      </c>
      <c r="O88" t="s">
        <v>428</v>
      </c>
      <c r="P88">
        <v>0.83</v>
      </c>
      <c r="Q88">
        <v>36</v>
      </c>
      <c r="R88">
        <f t="shared" si="10"/>
        <v>29.88</v>
      </c>
    </row>
    <row r="89" spans="1:18">
      <c r="A89" s="91"/>
      <c r="B89" s="76"/>
      <c r="C89" t="s">
        <v>430</v>
      </c>
      <c r="D89" s="74">
        <v>65</v>
      </c>
      <c r="E89" s="74">
        <v>1</v>
      </c>
      <c r="F89" s="74">
        <f t="shared" si="9"/>
        <v>65</v>
      </c>
      <c r="G89" s="87"/>
      <c r="H89" s="86"/>
      <c r="I89" s="85" t="s">
        <v>371</v>
      </c>
      <c r="J89" s="86">
        <f>CEILING( L89*1500,500)</f>
        <v>10500</v>
      </c>
      <c r="K89" s="85" t="s">
        <v>370</v>
      </c>
      <c r="L89" s="83">
        <f>L93/2.6/1.1</f>
        <v>6.9755244755244741</v>
      </c>
      <c r="M89" s="84">
        <f>L89-J86</f>
        <v>3.1740043564030502</v>
      </c>
      <c r="O89" t="s">
        <v>427</v>
      </c>
      <c r="P89">
        <v>0.75</v>
      </c>
      <c r="Q89">
        <v>14</v>
      </c>
      <c r="R89">
        <f t="shared" si="10"/>
        <v>10.5</v>
      </c>
    </row>
    <row r="90" spans="1:18">
      <c r="A90" s="91"/>
      <c r="B90" s="76"/>
      <c r="C90" t="s">
        <v>406</v>
      </c>
      <c r="D90" s="74">
        <v>0</v>
      </c>
      <c r="E90" s="74">
        <v>1</v>
      </c>
      <c r="F90" s="74">
        <f t="shared" si="9"/>
        <v>0</v>
      </c>
      <c r="G90" s="87"/>
      <c r="H90" s="96"/>
      <c r="I90" s="85" t="s">
        <v>368</v>
      </c>
      <c r="J90" s="86">
        <f>CEILING( L90*1500,500)</f>
        <v>12500</v>
      </c>
      <c r="K90" s="85" t="s">
        <v>367</v>
      </c>
      <c r="L90" s="83">
        <f>L89*1.15</f>
        <v>8.0218531468531449</v>
      </c>
      <c r="M90" s="84">
        <f>L90-L88</f>
        <v>0.90955368161250316</v>
      </c>
      <c r="O90" t="s">
        <v>374</v>
      </c>
      <c r="P90">
        <v>1</v>
      </c>
      <c r="Q90">
        <v>75</v>
      </c>
      <c r="R90">
        <f t="shared" si="10"/>
        <v>75</v>
      </c>
    </row>
    <row r="91" spans="1:18">
      <c r="A91" s="91"/>
      <c r="B91" s="76"/>
      <c r="C91" t="s">
        <v>389</v>
      </c>
      <c r="D91" s="74">
        <v>1.25</v>
      </c>
      <c r="E91" s="74">
        <v>1</v>
      </c>
      <c r="F91" s="74">
        <f t="shared" si="9"/>
        <v>1.25</v>
      </c>
      <c r="G91" s="87"/>
      <c r="I91" s="85" t="s">
        <v>365</v>
      </c>
      <c r="J91" s="86">
        <f>CEILING( L91*1500,500)</f>
        <v>14500</v>
      </c>
      <c r="K91" s="85" t="s">
        <v>364</v>
      </c>
      <c r="L91" s="83">
        <f>L90*1.2</f>
        <v>9.6262237762237728</v>
      </c>
      <c r="M91" s="84">
        <f>L91-L90</f>
        <v>1.6043706293706279</v>
      </c>
      <c r="O91" t="s">
        <v>426</v>
      </c>
      <c r="P91">
        <v>10</v>
      </c>
      <c r="Q91">
        <v>0.4</v>
      </c>
      <c r="R91">
        <f t="shared" si="10"/>
        <v>4</v>
      </c>
    </row>
    <row r="92" spans="1:18">
      <c r="A92" s="91"/>
      <c r="B92" s="76"/>
      <c r="C92" t="s">
        <v>388</v>
      </c>
      <c r="D92" s="74">
        <v>3</v>
      </c>
      <c r="E92" s="74">
        <v>0.1</v>
      </c>
      <c r="F92" s="74">
        <f t="shared" si="9"/>
        <v>0.30000000000000004</v>
      </c>
      <c r="G92" s="87"/>
      <c r="H92" s="85"/>
      <c r="I92" s="85" t="s">
        <v>362</v>
      </c>
      <c r="J92" s="86">
        <f>CEILING( L92*1500,500)</f>
        <v>29000</v>
      </c>
      <c r="K92" s="85" t="s">
        <v>362</v>
      </c>
      <c r="L92" s="83">
        <f>L91*2</f>
        <v>19.252447552447546</v>
      </c>
      <c r="M92" s="84">
        <f>L92-L91</f>
        <v>9.6262237762237728</v>
      </c>
      <c r="O92" t="s">
        <v>425</v>
      </c>
      <c r="P92">
        <v>1.5</v>
      </c>
      <c r="Q92">
        <v>0.6</v>
      </c>
      <c r="R92">
        <f t="shared" si="10"/>
        <v>0.89999999999999991</v>
      </c>
    </row>
    <row r="93" spans="1:18" ht="18.75" customHeight="1">
      <c r="A93" s="91"/>
      <c r="B93" s="76"/>
      <c r="C93" t="s">
        <v>417</v>
      </c>
      <c r="D93" s="74">
        <f>1.5+1.25+5+3+1.25</f>
        <v>12</v>
      </c>
      <c r="E93" s="74">
        <v>1</v>
      </c>
      <c r="F93" s="74">
        <f t="shared" si="9"/>
        <v>12</v>
      </c>
      <c r="G93" s="87"/>
      <c r="H93" s="85"/>
      <c r="I93" s="85" t="s">
        <v>363</v>
      </c>
      <c r="J93" s="96">
        <v>33000</v>
      </c>
      <c r="K93" s="85" t="s">
        <v>362</v>
      </c>
      <c r="L93" s="84">
        <v>19.95</v>
      </c>
      <c r="M93" s="84"/>
      <c r="O93" t="s">
        <v>424</v>
      </c>
      <c r="P93">
        <v>3</v>
      </c>
      <c r="Q93">
        <v>0.1</v>
      </c>
      <c r="R93">
        <f t="shared" si="10"/>
        <v>0.30000000000000004</v>
      </c>
    </row>
    <row r="94" spans="1:18">
      <c r="A94" s="91"/>
      <c r="B94" s="76"/>
      <c r="C94" s="82" t="s">
        <v>366</v>
      </c>
      <c r="D94" s="74">
        <f>SUM(F85:F93)*0.1</f>
        <v>15.806000000000001</v>
      </c>
      <c r="E94" s="74">
        <v>1</v>
      </c>
      <c r="F94" s="74">
        <f t="shared" si="9"/>
        <v>15.806000000000001</v>
      </c>
      <c r="G94" s="87"/>
      <c r="H94" s="85"/>
      <c r="M94" s="80"/>
      <c r="O94" t="s">
        <v>423</v>
      </c>
      <c r="P94">
        <v>6</v>
      </c>
      <c r="Q94">
        <v>1</v>
      </c>
      <c r="R94">
        <f t="shared" si="10"/>
        <v>6</v>
      </c>
    </row>
    <row r="95" spans="1:18">
      <c r="A95" s="91"/>
      <c r="B95" s="76"/>
      <c r="C95" t="s">
        <v>387</v>
      </c>
      <c r="D95" s="74">
        <v>5</v>
      </c>
      <c r="E95" s="74">
        <v>1</v>
      </c>
      <c r="F95" s="74">
        <f t="shared" si="9"/>
        <v>5</v>
      </c>
      <c r="G95" s="87"/>
      <c r="H95" s="85"/>
      <c r="M95" s="80"/>
      <c r="O95" t="s">
        <v>422</v>
      </c>
      <c r="P95">
        <v>6.75</v>
      </c>
      <c r="Q95">
        <v>1</v>
      </c>
      <c r="R95">
        <f t="shared" si="10"/>
        <v>6.75</v>
      </c>
    </row>
    <row r="96" spans="1:18">
      <c r="A96" s="91"/>
      <c r="B96" s="76"/>
      <c r="H96" s="80"/>
      <c r="M96" s="80"/>
      <c r="O96" t="s">
        <v>421</v>
      </c>
      <c r="P96">
        <f>SUM(R86:R95)*10%</f>
        <v>18.437000000000005</v>
      </c>
      <c r="Q96">
        <v>1</v>
      </c>
      <c r="R96">
        <f t="shared" si="10"/>
        <v>18.437000000000005</v>
      </c>
    </row>
    <row r="97" spans="1:18">
      <c r="A97" s="91"/>
      <c r="B97" s="76"/>
      <c r="D97" s="74"/>
      <c r="E97" s="74"/>
      <c r="F97" s="74"/>
      <c r="G97" s="87"/>
      <c r="H97" s="80"/>
      <c r="M97" s="80"/>
      <c r="O97" t="s">
        <v>420</v>
      </c>
      <c r="P97">
        <v>5</v>
      </c>
      <c r="Q97">
        <v>1</v>
      </c>
      <c r="R97">
        <f t="shared" si="10"/>
        <v>5</v>
      </c>
    </row>
    <row r="98" spans="1:18" ht="31.5">
      <c r="A98" s="91"/>
      <c r="B98" s="92" t="e">
        <f>'Product Identification'!$B$2  &amp; "-" &amp; 'Product Identification'!$E$16 &amp; "-" &amp; 'Product Identification'!#REF!</f>
        <v>#REF!</v>
      </c>
      <c r="C98" s="95" t="str">
        <f>'Product Identification'!$C$2  &amp; 'Product Identification'!$F$16    &amp; ", "  &amp; 'Product Identification'!$K$7 &amp; " + shrinkage at 20%"</f>
        <v>Voila!Maxi Plain, Chiffon 1 SB109; 100% Polyester S-Chiffon; 35 gsm + shrinkage at 20%</v>
      </c>
      <c r="D98" s="74">
        <v>18</v>
      </c>
      <c r="E98" s="74">
        <f>1.35*1.2</f>
        <v>1.62</v>
      </c>
      <c r="F98" s="74">
        <f>_xlfn.FLOOR.PRECISE(D98*E98,1)</f>
        <v>29</v>
      </c>
      <c r="G98" s="87">
        <f>SUM(F98:F108)</f>
        <v>212.95500000000001</v>
      </c>
      <c r="H98" s="83"/>
      <c r="I98" s="85" t="s">
        <v>379</v>
      </c>
      <c r="J98" s="83">
        <f>G98/Account!$D$58</f>
        <v>3.9356774586537839</v>
      </c>
      <c r="M98" s="80"/>
    </row>
    <row r="99" spans="1:18">
      <c r="A99" s="91"/>
      <c r="B99" s="76"/>
      <c r="C99" t="s">
        <v>378</v>
      </c>
      <c r="D99" s="74">
        <v>20</v>
      </c>
      <c r="E99" s="74">
        <v>1.35</v>
      </c>
      <c r="F99" s="74">
        <f t="shared" ref="F99:F108" si="11">D99*E99</f>
        <v>27</v>
      </c>
      <c r="G99" s="87"/>
      <c r="H99" s="83"/>
      <c r="I99" s="85" t="s">
        <v>377</v>
      </c>
      <c r="J99" s="83">
        <f>J98+J98*0.15</f>
        <v>4.5260290774518515</v>
      </c>
      <c r="L99" s="84"/>
      <c r="M99" s="80"/>
      <c r="R99">
        <f>SUM(R86:R97)</f>
        <v>207.80700000000004</v>
      </c>
    </row>
    <row r="100" spans="1:18">
      <c r="A100" s="91"/>
      <c r="B100" s="76"/>
      <c r="C100" s="82" t="str">
        <f>"Lining: "&amp;'Product Identification'!$K$19 &amp; " + shrinkage 10%"</f>
        <v>Lining: Voile 5: 80sx80s 90x64 100% Cotton + shrinkage 10%</v>
      </c>
      <c r="D100" s="74">
        <v>30</v>
      </c>
      <c r="E100" s="74">
        <f>1.1*1.1</f>
        <v>1.2100000000000002</v>
      </c>
      <c r="F100" s="74">
        <f t="shared" si="11"/>
        <v>36.300000000000004</v>
      </c>
      <c r="G100" s="87"/>
      <c r="H100" s="83"/>
      <c r="I100" s="85" t="s">
        <v>375</v>
      </c>
      <c r="J100" s="88">
        <f>J99*1500</f>
        <v>6789.043616177777</v>
      </c>
      <c r="L100" s="84"/>
      <c r="M100" s="80"/>
    </row>
    <row r="101" spans="1:18">
      <c r="A101" s="91"/>
      <c r="B101" s="76"/>
      <c r="C101" s="82" t="s">
        <v>396</v>
      </c>
      <c r="D101" s="74">
        <v>12</v>
      </c>
      <c r="E101" s="74">
        <v>1.1000000000000001</v>
      </c>
      <c r="F101" s="74">
        <f t="shared" si="11"/>
        <v>13.200000000000001</v>
      </c>
      <c r="G101" s="87"/>
      <c r="H101" s="86"/>
      <c r="I101" s="85" t="s">
        <v>373</v>
      </c>
      <c r="J101" s="86">
        <f>CEILING( L101*1500,500)</f>
        <v>12500</v>
      </c>
      <c r="K101" s="85" t="s">
        <v>370</v>
      </c>
      <c r="L101" s="83">
        <f>L106/2.3/1.1</f>
        <v>8.2806324110671934</v>
      </c>
      <c r="M101" s="84">
        <f>L101-J98</f>
        <v>4.3449549524134099</v>
      </c>
      <c r="O101" t="s">
        <v>431</v>
      </c>
      <c r="P101">
        <v>1.62</v>
      </c>
      <c r="Q101">
        <v>22</v>
      </c>
      <c r="R101">
        <f t="shared" ref="R101:R112" si="12">P101*Q101</f>
        <v>35.64</v>
      </c>
    </row>
    <row r="102" spans="1:18">
      <c r="A102" s="91"/>
      <c r="B102" s="76"/>
      <c r="C102" t="s">
        <v>430</v>
      </c>
      <c r="D102" s="74">
        <v>70</v>
      </c>
      <c r="E102" s="74">
        <v>1</v>
      </c>
      <c r="F102" s="74">
        <f t="shared" si="11"/>
        <v>70</v>
      </c>
      <c r="G102" s="87"/>
      <c r="H102" s="86"/>
      <c r="I102" s="85" t="s">
        <v>371</v>
      </c>
      <c r="J102" s="86">
        <f>CEILING( L102*1500,500)</f>
        <v>12500</v>
      </c>
      <c r="K102" s="85" t="s">
        <v>370</v>
      </c>
      <c r="L102" s="83">
        <f>L106/2.3/1.1</f>
        <v>8.2806324110671934</v>
      </c>
      <c r="M102" s="84">
        <f>L102-J99</f>
        <v>3.7546033336153419</v>
      </c>
      <c r="O102" t="s">
        <v>429</v>
      </c>
      <c r="P102">
        <v>1.35</v>
      </c>
      <c r="Q102">
        <v>20</v>
      </c>
      <c r="R102">
        <f t="shared" si="12"/>
        <v>27</v>
      </c>
    </row>
    <row r="103" spans="1:18">
      <c r="A103" s="91"/>
      <c r="B103" s="76"/>
      <c r="C103" t="s">
        <v>406</v>
      </c>
      <c r="D103" s="74">
        <v>0</v>
      </c>
      <c r="E103" s="74">
        <v>1</v>
      </c>
      <c r="F103" s="74">
        <f t="shared" si="11"/>
        <v>0</v>
      </c>
      <c r="G103" s="87"/>
      <c r="H103" s="96"/>
      <c r="I103" s="85" t="s">
        <v>368</v>
      </c>
      <c r="J103" s="86">
        <f>CEILING( L103*1500,500)</f>
        <v>14500</v>
      </c>
      <c r="K103" s="85" t="s">
        <v>367</v>
      </c>
      <c r="L103" s="83">
        <f>L102*1.15</f>
        <v>9.5227272727272716</v>
      </c>
      <c r="M103" s="84">
        <f>L103-L101</f>
        <v>1.2420948616600782</v>
      </c>
      <c r="O103" t="s">
        <v>428</v>
      </c>
      <c r="P103">
        <v>1.21</v>
      </c>
      <c r="Q103">
        <v>36</v>
      </c>
      <c r="R103">
        <f t="shared" si="12"/>
        <v>43.56</v>
      </c>
    </row>
    <row r="104" spans="1:18">
      <c r="A104" s="91"/>
      <c r="B104" s="76"/>
      <c r="C104" t="s">
        <v>389</v>
      </c>
      <c r="D104" s="74">
        <v>1.25</v>
      </c>
      <c r="E104" s="74">
        <v>1</v>
      </c>
      <c r="F104" s="74">
        <f t="shared" si="11"/>
        <v>1.25</v>
      </c>
      <c r="G104" s="87"/>
      <c r="I104" s="85" t="s">
        <v>365</v>
      </c>
      <c r="J104" s="86">
        <f>CEILING( L104*1500,500)</f>
        <v>17500</v>
      </c>
      <c r="K104" s="85" t="s">
        <v>364</v>
      </c>
      <c r="L104" s="83">
        <f>L103*1.2</f>
        <v>11.427272727272726</v>
      </c>
      <c r="M104" s="84">
        <f>L104-L103</f>
        <v>1.9045454545454543</v>
      </c>
      <c r="O104" t="s">
        <v>427</v>
      </c>
      <c r="P104">
        <v>1.1000000000000001</v>
      </c>
      <c r="Q104">
        <v>14</v>
      </c>
      <c r="R104">
        <f t="shared" si="12"/>
        <v>15.400000000000002</v>
      </c>
    </row>
    <row r="105" spans="1:18">
      <c r="A105" s="91"/>
      <c r="B105" s="76"/>
      <c r="C105" t="s">
        <v>388</v>
      </c>
      <c r="D105" s="74">
        <v>3</v>
      </c>
      <c r="E105" s="74">
        <v>0.1</v>
      </c>
      <c r="F105" s="74">
        <f t="shared" si="11"/>
        <v>0.30000000000000004</v>
      </c>
      <c r="G105" s="87"/>
      <c r="H105" s="85"/>
      <c r="I105" s="85" t="s">
        <v>362</v>
      </c>
      <c r="J105" s="86">
        <f>CEILING( L105*1500,500)</f>
        <v>34500</v>
      </c>
      <c r="K105" s="85" t="s">
        <v>362</v>
      </c>
      <c r="L105" s="83">
        <f>L104*2</f>
        <v>22.854545454545452</v>
      </c>
      <c r="M105" s="84">
        <f>L105-L104</f>
        <v>11.427272727272726</v>
      </c>
      <c r="O105" t="s">
        <v>374</v>
      </c>
      <c r="P105">
        <v>1</v>
      </c>
      <c r="Q105">
        <v>80</v>
      </c>
      <c r="R105">
        <f t="shared" si="12"/>
        <v>80</v>
      </c>
    </row>
    <row r="106" spans="1:18" ht="18.75" customHeight="1">
      <c r="A106" s="91"/>
      <c r="B106" s="76"/>
      <c r="C106" t="s">
        <v>417</v>
      </c>
      <c r="D106" s="74">
        <f>1.5+1.25+5+3+1.25</f>
        <v>12</v>
      </c>
      <c r="E106" s="74">
        <v>1</v>
      </c>
      <c r="F106" s="74">
        <f t="shared" si="11"/>
        <v>12</v>
      </c>
      <c r="G106" s="87"/>
      <c r="H106" s="85"/>
      <c r="I106" s="85" t="s">
        <v>363</v>
      </c>
      <c r="J106" s="96">
        <v>33000</v>
      </c>
      <c r="K106" s="85" t="s">
        <v>362</v>
      </c>
      <c r="L106" s="84">
        <v>20.95</v>
      </c>
      <c r="M106" s="84"/>
      <c r="O106" t="s">
        <v>426</v>
      </c>
      <c r="P106">
        <v>10</v>
      </c>
      <c r="Q106">
        <v>0.4</v>
      </c>
      <c r="R106">
        <f t="shared" si="12"/>
        <v>4</v>
      </c>
    </row>
    <row r="107" spans="1:18">
      <c r="A107" s="91"/>
      <c r="B107" s="76"/>
      <c r="C107" s="82" t="s">
        <v>366</v>
      </c>
      <c r="D107" s="74">
        <f>SUM(F98:F106)*0.1</f>
        <v>18.905000000000001</v>
      </c>
      <c r="E107" s="74">
        <v>1</v>
      </c>
      <c r="F107" s="74">
        <f t="shared" si="11"/>
        <v>18.905000000000001</v>
      </c>
      <c r="G107" s="87"/>
      <c r="H107" s="85"/>
      <c r="M107" s="80"/>
      <c r="O107" t="s">
        <v>425</v>
      </c>
      <c r="P107">
        <v>1.5</v>
      </c>
      <c r="Q107">
        <v>0.6</v>
      </c>
      <c r="R107">
        <f t="shared" si="12"/>
        <v>0.89999999999999991</v>
      </c>
    </row>
    <row r="108" spans="1:18">
      <c r="A108" s="91"/>
      <c r="B108" s="76"/>
      <c r="C108" t="s">
        <v>387</v>
      </c>
      <c r="D108" s="74">
        <v>5</v>
      </c>
      <c r="E108" s="74">
        <v>1</v>
      </c>
      <c r="F108" s="74">
        <f t="shared" si="11"/>
        <v>5</v>
      </c>
      <c r="G108" s="87"/>
      <c r="H108" s="85"/>
      <c r="M108" s="80"/>
      <c r="O108" t="s">
        <v>424</v>
      </c>
      <c r="P108">
        <v>3</v>
      </c>
      <c r="Q108">
        <v>0.1</v>
      </c>
      <c r="R108">
        <f t="shared" si="12"/>
        <v>0.30000000000000004</v>
      </c>
    </row>
    <row r="109" spans="1:18">
      <c r="A109" s="91"/>
      <c r="B109" s="76"/>
      <c r="H109" s="80"/>
      <c r="M109" s="80"/>
      <c r="O109" t="s">
        <v>423</v>
      </c>
      <c r="P109">
        <v>6</v>
      </c>
      <c r="Q109">
        <v>1</v>
      </c>
      <c r="R109">
        <f t="shared" si="12"/>
        <v>6</v>
      </c>
    </row>
    <row r="110" spans="1:18" ht="15.75">
      <c r="A110" s="91"/>
      <c r="B110" s="90" t="e">
        <f>'Product Identification'!$B$2   &amp; "-" &amp; 'Product Identification'!$E$4   &amp; "-" &amp; 'Product Identification'!#REF!</f>
        <v>#REF!</v>
      </c>
      <c r="C110" s="95" t="str">
        <f>'Product Identification'!$C$2  &amp; 'Product Identification'!$F$4   &amp; ", "  &amp; 'Product Identification'!$K$2 &amp; ", " &amp; 'Product Identification'!$AA$4</f>
        <v>Voila!+, Dobby 2 SB98;  100% Cotton, Ball Pompom</v>
      </c>
      <c r="D110" s="74">
        <v>30</v>
      </c>
      <c r="E110" s="74">
        <f>1.1*1.1</f>
        <v>1.2100000000000002</v>
      </c>
      <c r="F110" s="74">
        <f>_xlfn.FLOOR.PRECISE(D110*E110,0.1)</f>
        <v>36.300000000000004</v>
      </c>
      <c r="G110" s="87">
        <f>SUM(F110:F122)</f>
        <v>177.04000000000005</v>
      </c>
      <c r="I110" s="84"/>
      <c r="O110" t="s">
        <v>422</v>
      </c>
      <c r="P110">
        <v>6.75</v>
      </c>
      <c r="Q110">
        <v>1</v>
      </c>
      <c r="R110">
        <f t="shared" si="12"/>
        <v>6.75</v>
      </c>
    </row>
    <row r="111" spans="1:18">
      <c r="A111" s="91"/>
      <c r="B111" s="89"/>
      <c r="C111" t="s">
        <v>378</v>
      </c>
      <c r="D111" s="74">
        <v>20</v>
      </c>
      <c r="E111" s="74">
        <v>1.1000000000000001</v>
      </c>
      <c r="F111" s="74">
        <f t="shared" ref="F111:F122" si="13">D111*E111</f>
        <v>22</v>
      </c>
      <c r="G111"/>
      <c r="I111" s="84"/>
      <c r="O111" t="s">
        <v>421</v>
      </c>
      <c r="P111">
        <f>SUM(R101:R110)*10%</f>
        <v>21.955000000000005</v>
      </c>
      <c r="Q111">
        <v>1</v>
      </c>
      <c r="R111">
        <f t="shared" si="12"/>
        <v>21.955000000000005</v>
      </c>
    </row>
    <row r="112" spans="1:18">
      <c r="A112" s="91"/>
      <c r="B112" s="76"/>
      <c r="C112" s="82" t="str">
        <f>"Lining: "&amp;'Product Identification'!$K$19 &amp; " + shrinkage 10%"</f>
        <v>Lining: Voile 5: 80sx80s 90x64 100% Cotton + shrinkage 10%</v>
      </c>
      <c r="D112" s="74">
        <v>24</v>
      </c>
      <c r="E112" s="74">
        <f>0.75*1.1</f>
        <v>0.82500000000000007</v>
      </c>
      <c r="F112" s="74">
        <f t="shared" si="13"/>
        <v>19.8</v>
      </c>
      <c r="G112" s="87"/>
      <c r="I112" s="84"/>
      <c r="O112" t="s">
        <v>420</v>
      </c>
      <c r="P112">
        <v>5</v>
      </c>
      <c r="Q112">
        <v>1</v>
      </c>
      <c r="R112">
        <f t="shared" si="12"/>
        <v>5</v>
      </c>
    </row>
    <row r="113" spans="1:18" ht="20.25" customHeight="1">
      <c r="A113" s="91"/>
      <c r="B113" s="76"/>
      <c r="C113" t="s">
        <v>396</v>
      </c>
      <c r="D113" s="74">
        <v>12</v>
      </c>
      <c r="E113" s="74">
        <v>0.75</v>
      </c>
      <c r="F113" s="74">
        <f t="shared" si="13"/>
        <v>9</v>
      </c>
      <c r="G113" s="87"/>
      <c r="I113" s="84"/>
    </row>
    <row r="114" spans="1:18">
      <c r="A114" s="91"/>
      <c r="B114" s="76"/>
      <c r="C114" s="82" t="s">
        <v>416</v>
      </c>
      <c r="D114" s="74">
        <v>45</v>
      </c>
      <c r="E114" s="74">
        <v>1</v>
      </c>
      <c r="F114" s="74">
        <f t="shared" si="13"/>
        <v>45</v>
      </c>
      <c r="G114" s="87"/>
      <c r="I114" s="84"/>
      <c r="R114">
        <f>SUM(R101:R112)</f>
        <v>246.50500000000005</v>
      </c>
    </row>
    <row r="115" spans="1:18">
      <c r="A115" s="91"/>
      <c r="B115" s="76"/>
      <c r="C115" t="s">
        <v>406</v>
      </c>
      <c r="D115" s="74">
        <v>10</v>
      </c>
      <c r="E115" s="74">
        <v>0.75</v>
      </c>
      <c r="F115" s="74">
        <f t="shared" si="13"/>
        <v>7.5</v>
      </c>
      <c r="G115" s="87"/>
      <c r="I115" s="84"/>
    </row>
    <row r="116" spans="1:18">
      <c r="A116" s="91"/>
      <c r="B116" s="76"/>
      <c r="C116" t="s">
        <v>407</v>
      </c>
      <c r="D116" s="74">
        <v>10</v>
      </c>
      <c r="E116" s="74">
        <v>0.4</v>
      </c>
      <c r="F116" s="74">
        <f t="shared" si="13"/>
        <v>4</v>
      </c>
      <c r="G116" s="87"/>
      <c r="H116" s="85"/>
      <c r="I116" s="83"/>
    </row>
    <row r="117" spans="1:18">
      <c r="A117" s="91"/>
      <c r="B117" s="76"/>
      <c r="C117" t="s">
        <v>414</v>
      </c>
      <c r="D117" s="74">
        <v>1.25</v>
      </c>
      <c r="E117" s="74">
        <v>0.6</v>
      </c>
      <c r="F117" s="74">
        <f t="shared" si="13"/>
        <v>0.75</v>
      </c>
      <c r="G117" s="87"/>
      <c r="H117" s="85"/>
      <c r="I117" s="83"/>
      <c r="J117" s="84"/>
    </row>
    <row r="118" spans="1:18">
      <c r="A118" s="91"/>
      <c r="B118" s="76"/>
      <c r="C118" t="s">
        <v>388</v>
      </c>
      <c r="D118" s="74">
        <v>3</v>
      </c>
      <c r="E118" s="74">
        <v>0.1</v>
      </c>
      <c r="F118" s="74">
        <f t="shared" si="13"/>
        <v>0.30000000000000004</v>
      </c>
      <c r="G118" s="87"/>
      <c r="H118" s="85"/>
      <c r="I118" s="84"/>
      <c r="J118" s="84"/>
    </row>
    <row r="119" spans="1:18">
      <c r="A119" s="91"/>
      <c r="B119" s="76"/>
      <c r="C119" t="s">
        <v>393</v>
      </c>
      <c r="D119" s="74">
        <f>5</f>
        <v>5</v>
      </c>
      <c r="E119" s="74">
        <v>1</v>
      </c>
      <c r="F119" s="74">
        <f t="shared" si="13"/>
        <v>5</v>
      </c>
      <c r="H119" s="85"/>
      <c r="I119" s="83"/>
      <c r="J119" s="84"/>
    </row>
    <row r="120" spans="1:18">
      <c r="A120" s="91"/>
      <c r="B120" s="76"/>
      <c r="C120" t="s">
        <v>382</v>
      </c>
      <c r="D120" s="74">
        <f>1.5+1+3+1.25</f>
        <v>6.75</v>
      </c>
      <c r="E120" s="74">
        <v>1</v>
      </c>
      <c r="F120" s="74">
        <f t="shared" si="13"/>
        <v>6.75</v>
      </c>
      <c r="H120" s="85"/>
      <c r="I120" s="83"/>
      <c r="J120" s="84"/>
    </row>
    <row r="121" spans="1:18">
      <c r="A121" s="91"/>
      <c r="B121" s="76"/>
      <c r="C121" s="82" t="s">
        <v>366</v>
      </c>
      <c r="D121" s="74">
        <f>SUM(F110:F120)*0.1</f>
        <v>15.640000000000004</v>
      </c>
      <c r="E121" s="74">
        <v>1</v>
      </c>
      <c r="F121" s="74">
        <f t="shared" si="13"/>
        <v>15.640000000000004</v>
      </c>
      <c r="H121" s="85"/>
      <c r="I121" s="83"/>
      <c r="J121" s="84"/>
    </row>
    <row r="122" spans="1:18">
      <c r="A122" s="91"/>
      <c r="B122" s="76"/>
      <c r="C122" t="s">
        <v>387</v>
      </c>
      <c r="D122" s="74">
        <v>5</v>
      </c>
      <c r="E122" s="74">
        <v>1</v>
      </c>
      <c r="F122" s="74">
        <f t="shared" si="13"/>
        <v>5</v>
      </c>
      <c r="H122" s="85"/>
      <c r="I122" s="83"/>
      <c r="J122" s="84"/>
    </row>
    <row r="123" spans="1:18">
      <c r="A123" s="91"/>
      <c r="B123" s="76"/>
      <c r="C123" s="82"/>
      <c r="D123" s="74"/>
      <c r="E123" s="74"/>
      <c r="F123" s="74"/>
      <c r="G123" s="87"/>
      <c r="H123" s="85"/>
      <c r="I123" s="83"/>
      <c r="J123" s="84"/>
    </row>
    <row r="124" spans="1:18">
      <c r="A124" s="91"/>
      <c r="B124" s="76"/>
      <c r="D124" s="74"/>
      <c r="E124" s="74"/>
      <c r="F124" s="74"/>
      <c r="G124" s="87"/>
      <c r="H124" s="80"/>
      <c r="M124" s="80"/>
    </row>
    <row r="125" spans="1:18" ht="31.5">
      <c r="B125" s="92" t="e">
        <f>'Product Identification'!$B$2  &amp; "-" &amp; 'Product Identification'!$E$16 &amp; "-" &amp; 'Product Identification'!#REF! &amp; "-" &amp; 'Product Identification'!$Z$4</f>
        <v>#REF!</v>
      </c>
      <c r="C125" s="95" t="str">
        <f>'Product Identification'!$C$2  &amp; 'Product Identification'!$F$16   &amp; ", "  &amp; 'Product Identification'!$K$2 &amp; ", " &amp; 'Product Identification'!$AA$4 &amp; " + shrinkage at 10%"</f>
        <v>Voila!Maxi Plain, Dobby 2 SB98;  100% Cotton, Ball Pompom + shrinkage at 10%</v>
      </c>
      <c r="D125" s="74">
        <v>30</v>
      </c>
      <c r="E125" s="74">
        <f>1.35*1.1</f>
        <v>1.4850000000000003</v>
      </c>
      <c r="F125" s="74">
        <f t="shared" ref="F125:F137" si="14">D125*E125</f>
        <v>44.550000000000011</v>
      </c>
      <c r="G125" s="87">
        <f>SUM(F125:F137)</f>
        <v>218.56500000000005</v>
      </c>
      <c r="H125" s="94"/>
      <c r="I125" s="85" t="s">
        <v>379</v>
      </c>
      <c r="J125" s="83">
        <f>G125/Account!$D$58</f>
        <v>4.0393573466256463</v>
      </c>
    </row>
    <row r="126" spans="1:18">
      <c r="B126" s="89"/>
      <c r="C126" t="s">
        <v>378</v>
      </c>
      <c r="D126" s="74">
        <v>20</v>
      </c>
      <c r="E126" s="74">
        <v>1.35</v>
      </c>
      <c r="F126" s="74">
        <f t="shared" si="14"/>
        <v>27</v>
      </c>
      <c r="G126" s="87"/>
      <c r="H126" s="94"/>
      <c r="I126" s="85" t="s">
        <v>377</v>
      </c>
      <c r="J126" s="83">
        <f>J125+J125*0.15</f>
        <v>4.6452609486194936</v>
      </c>
      <c r="L126" s="84"/>
    </row>
    <row r="127" spans="1:18">
      <c r="B127" s="76"/>
      <c r="C127" s="82" t="str">
        <f>"Lining: "&amp;'Product Identification'!$K$19 &amp; " + shrinkage 10%"</f>
        <v>Lining: Voile 5: 80sx80s 90x64 100% Cotton + shrinkage 10%</v>
      </c>
      <c r="D127" s="74">
        <v>30</v>
      </c>
      <c r="E127" s="74">
        <f>1.1*1.1</f>
        <v>1.2100000000000002</v>
      </c>
      <c r="F127" s="74">
        <f t="shared" si="14"/>
        <v>36.300000000000004</v>
      </c>
      <c r="G127" s="87"/>
      <c r="H127" s="94"/>
      <c r="I127" s="85" t="s">
        <v>375</v>
      </c>
      <c r="J127" s="88">
        <f>J126*1500</f>
        <v>6967.8914229292404</v>
      </c>
      <c r="L127" s="84"/>
    </row>
    <row r="128" spans="1:18">
      <c r="B128" s="76"/>
      <c r="C128" t="s">
        <v>396</v>
      </c>
      <c r="D128" s="74">
        <v>12</v>
      </c>
      <c r="E128" s="74">
        <v>1</v>
      </c>
      <c r="F128" s="74">
        <f t="shared" si="14"/>
        <v>12</v>
      </c>
      <c r="G128" s="87"/>
      <c r="H128" s="94"/>
      <c r="I128" s="85" t="s">
        <v>373</v>
      </c>
      <c r="J128" s="86">
        <f t="shared" ref="J128:J133" si="15">CEILING( L128*1500,500)</f>
        <v>13500</v>
      </c>
      <c r="K128" s="85" t="s">
        <v>370</v>
      </c>
      <c r="L128" s="83">
        <f>L133/(2.5*1.1)</f>
        <v>8.709090909090909</v>
      </c>
      <c r="M128" s="84">
        <f>L128-J125</f>
        <v>4.6697335624652627</v>
      </c>
    </row>
    <row r="129" spans="2:14">
      <c r="B129" s="76"/>
      <c r="C129" s="82" t="s">
        <v>416</v>
      </c>
      <c r="D129" s="74">
        <v>50</v>
      </c>
      <c r="E129" s="74">
        <v>1</v>
      </c>
      <c r="F129" s="74">
        <f t="shared" si="14"/>
        <v>50</v>
      </c>
      <c r="G129" s="87"/>
      <c r="I129" s="85" t="s">
        <v>371</v>
      </c>
      <c r="J129" s="86">
        <f t="shared" si="15"/>
        <v>13500</v>
      </c>
      <c r="K129" s="85" t="s">
        <v>370</v>
      </c>
      <c r="L129" s="83">
        <f>L133/2.5/1.1</f>
        <v>8.709090909090909</v>
      </c>
      <c r="M129" s="84">
        <f>L129-J126</f>
        <v>4.0638299604714154</v>
      </c>
    </row>
    <row r="130" spans="2:14">
      <c r="B130" s="76"/>
      <c r="C130" t="s">
        <v>406</v>
      </c>
      <c r="D130" s="74">
        <v>10</v>
      </c>
      <c r="E130" s="74">
        <v>0.75</v>
      </c>
      <c r="F130" s="74">
        <f t="shared" si="14"/>
        <v>7.5</v>
      </c>
      <c r="I130" s="85" t="s">
        <v>368</v>
      </c>
      <c r="J130" s="86">
        <f t="shared" si="15"/>
        <v>15500</v>
      </c>
      <c r="K130" s="85" t="s">
        <v>367</v>
      </c>
      <c r="L130" s="83">
        <f>L129*1.15</f>
        <v>10.015454545454544</v>
      </c>
      <c r="M130" s="84">
        <f>L130-L129</f>
        <v>1.3063636363636348</v>
      </c>
    </row>
    <row r="131" spans="2:14">
      <c r="B131" s="76"/>
      <c r="C131" t="s">
        <v>407</v>
      </c>
      <c r="D131" s="74">
        <v>10</v>
      </c>
      <c r="E131" s="74">
        <v>0.4</v>
      </c>
      <c r="F131" s="74">
        <f t="shared" si="14"/>
        <v>4</v>
      </c>
      <c r="I131" s="85" t="s">
        <v>365</v>
      </c>
      <c r="J131" s="86">
        <f t="shared" si="15"/>
        <v>18500</v>
      </c>
      <c r="K131" s="85" t="s">
        <v>364</v>
      </c>
      <c r="L131" s="83">
        <f>L130*1.2</f>
        <v>12.018545454545452</v>
      </c>
      <c r="M131" s="84">
        <f>L131-L130</f>
        <v>2.0030909090909077</v>
      </c>
    </row>
    <row r="132" spans="2:14">
      <c r="B132" s="76"/>
      <c r="C132" t="s">
        <v>414</v>
      </c>
      <c r="D132" s="74">
        <v>1.25</v>
      </c>
      <c r="E132" s="74">
        <v>0.6</v>
      </c>
      <c r="F132" s="74">
        <f t="shared" si="14"/>
        <v>0.75</v>
      </c>
      <c r="G132" s="87"/>
      <c r="I132" s="85" t="s">
        <v>362</v>
      </c>
      <c r="J132" s="86">
        <f t="shared" si="15"/>
        <v>36500</v>
      </c>
      <c r="K132" s="85" t="s">
        <v>362</v>
      </c>
      <c r="L132" s="83">
        <f>L131*2</f>
        <v>24.037090909090903</v>
      </c>
      <c r="M132" s="84">
        <f>L132-L131</f>
        <v>12.018545454545452</v>
      </c>
    </row>
    <row r="133" spans="2:14">
      <c r="B133" s="90"/>
      <c r="C133" t="s">
        <v>388</v>
      </c>
      <c r="D133" s="74">
        <v>3</v>
      </c>
      <c r="E133" s="74">
        <v>0.1</v>
      </c>
      <c r="F133" s="74">
        <f t="shared" si="14"/>
        <v>0.30000000000000004</v>
      </c>
      <c r="G133" s="87"/>
      <c r="H133" s="94"/>
      <c r="I133" s="85" t="s">
        <v>363</v>
      </c>
      <c r="J133" s="86">
        <f t="shared" si="15"/>
        <v>36000</v>
      </c>
      <c r="K133" s="85" t="s">
        <v>362</v>
      </c>
      <c r="L133" s="84">
        <v>23.95</v>
      </c>
    </row>
    <row r="134" spans="2:14">
      <c r="B134" s="90"/>
      <c r="C134" t="s">
        <v>393</v>
      </c>
      <c r="D134" s="74">
        <f>5</f>
        <v>5</v>
      </c>
      <c r="E134" s="74">
        <v>1</v>
      </c>
      <c r="F134" s="74">
        <f t="shared" si="14"/>
        <v>5</v>
      </c>
      <c r="G134" s="87"/>
      <c r="H134" s="94"/>
    </row>
    <row r="135" spans="2:14">
      <c r="B135" s="89"/>
      <c r="C135" t="s">
        <v>382</v>
      </c>
      <c r="D135" s="74">
        <f>1.5+1+3+1.25</f>
        <v>6.75</v>
      </c>
      <c r="E135" s="74">
        <v>1</v>
      </c>
      <c r="F135" s="74">
        <f t="shared" si="14"/>
        <v>6.75</v>
      </c>
      <c r="H135" s="94"/>
    </row>
    <row r="136" spans="2:14">
      <c r="B136" s="89"/>
      <c r="C136" s="82" t="s">
        <v>366</v>
      </c>
      <c r="D136" s="74">
        <f>SUM(F125:F135)*0.1</f>
        <v>19.415000000000006</v>
      </c>
      <c r="E136" s="74">
        <v>1</v>
      </c>
      <c r="F136" s="74">
        <f t="shared" si="14"/>
        <v>19.415000000000006</v>
      </c>
      <c r="H136" s="93"/>
    </row>
    <row r="137" spans="2:14">
      <c r="B137" s="89"/>
      <c r="C137" t="s">
        <v>387</v>
      </c>
      <c r="D137" s="74">
        <v>5</v>
      </c>
      <c r="E137" s="74">
        <v>1</v>
      </c>
      <c r="F137" s="74">
        <f t="shared" si="14"/>
        <v>5</v>
      </c>
      <c r="H137" s="93"/>
    </row>
    <row r="138" spans="2:14">
      <c r="B138" s="89"/>
      <c r="H138" s="93"/>
    </row>
    <row r="139" spans="2:14" ht="15.75">
      <c r="B139" s="92" t="e">
        <f>'Product Identification'!$B$2  &amp; "-" &amp; 'Product Identification'!$E$16 &amp; "-" &amp; 'Product Identification'!#REF! &amp; "-" &amp; 'Product Identification'!$Z$5</f>
        <v>#REF!</v>
      </c>
      <c r="C139" s="95" t="str">
        <f>'Product Identification'!$C$2  &amp; 'Product Identification'!$F$16   &amp; ", "  &amp; 'Product Identification'!$K$2 &amp; ", " &amp; 'Product Identification'!$AA$5</f>
        <v>Voila!Maxi Plain, Dobby 2 SB98;  100% Cotton, Fringes</v>
      </c>
      <c r="D139" s="74">
        <v>30</v>
      </c>
      <c r="E139" s="74">
        <f>1.35*1.1</f>
        <v>1.4850000000000003</v>
      </c>
      <c r="F139" s="74">
        <f t="shared" ref="F139:F151" si="16">D139*E139</f>
        <v>44.550000000000011</v>
      </c>
      <c r="G139" s="87">
        <f>SUM(F139:F151)</f>
        <v>235.06500000000005</v>
      </c>
      <c r="H139" s="94"/>
      <c r="I139" s="85" t="s">
        <v>379</v>
      </c>
      <c r="J139" s="83">
        <f>G139/Account!$D$58</f>
        <v>4.3442981936017082</v>
      </c>
    </row>
    <row r="140" spans="2:14">
      <c r="B140" s="89"/>
      <c r="C140" t="s">
        <v>378</v>
      </c>
      <c r="D140" s="74">
        <v>20</v>
      </c>
      <c r="E140" s="74">
        <v>1.35</v>
      </c>
      <c r="F140" s="74">
        <f t="shared" si="16"/>
        <v>27</v>
      </c>
      <c r="G140" s="87"/>
      <c r="H140" s="94"/>
      <c r="I140" s="85" t="s">
        <v>377</v>
      </c>
      <c r="J140" s="83">
        <f>J139+J139*0.15</f>
        <v>4.995942922641964</v>
      </c>
      <c r="L140" s="84"/>
    </row>
    <row r="141" spans="2:14">
      <c r="B141" s="76"/>
      <c r="C141" s="82" t="str">
        <f>"Lining: "&amp;'Product Identification'!$K$19 &amp; " + shrinkage 10%"</f>
        <v>Lining: Voile 5: 80sx80s 90x64 100% Cotton + shrinkage 10%</v>
      </c>
      <c r="D141" s="74">
        <v>30</v>
      </c>
      <c r="E141" s="74">
        <f>1.1*1.1</f>
        <v>1.2100000000000002</v>
      </c>
      <c r="F141" s="74">
        <f t="shared" si="16"/>
        <v>36.300000000000004</v>
      </c>
      <c r="G141" s="87"/>
      <c r="H141" s="94"/>
      <c r="I141" s="85" t="s">
        <v>375</v>
      </c>
      <c r="J141" s="88">
        <f>J140*1500</f>
        <v>7493.914383962946</v>
      </c>
      <c r="L141" s="84"/>
    </row>
    <row r="142" spans="2:14">
      <c r="B142" s="76"/>
      <c r="C142" t="s">
        <v>396</v>
      </c>
      <c r="D142" s="74">
        <v>12</v>
      </c>
      <c r="E142" s="74">
        <v>1</v>
      </c>
      <c r="F142" s="74">
        <f t="shared" si="16"/>
        <v>12</v>
      </c>
      <c r="G142" s="87"/>
      <c r="H142" s="94"/>
      <c r="I142" s="85" t="s">
        <v>373</v>
      </c>
      <c r="J142" s="86">
        <f t="shared" ref="J142:J147" si="17">CEILING( L142*1500,500)</f>
        <v>13500</v>
      </c>
      <c r="K142" s="85" t="s">
        <v>370</v>
      </c>
      <c r="L142" s="83">
        <f>L147/(2.5*1.1)</f>
        <v>8.709090909090909</v>
      </c>
      <c r="M142" s="84">
        <f>L142-J139</f>
        <v>4.3647927154892008</v>
      </c>
      <c r="N142" s="84"/>
    </row>
    <row r="143" spans="2:14">
      <c r="B143" s="76"/>
      <c r="C143" s="82" t="s">
        <v>416</v>
      </c>
      <c r="D143" s="74">
        <v>50</v>
      </c>
      <c r="E143" s="74">
        <v>1</v>
      </c>
      <c r="F143" s="74">
        <f t="shared" si="16"/>
        <v>50</v>
      </c>
      <c r="G143" s="87"/>
      <c r="I143" s="85" t="s">
        <v>371</v>
      </c>
      <c r="J143" s="86">
        <f t="shared" si="17"/>
        <v>13500</v>
      </c>
      <c r="K143" s="85" t="s">
        <v>370</v>
      </c>
      <c r="L143" s="83">
        <f>L147/2.5/1.1</f>
        <v>8.709090909090909</v>
      </c>
      <c r="M143" s="84">
        <f>L143-J140</f>
        <v>3.7131479864489449</v>
      </c>
    </row>
    <row r="144" spans="2:14">
      <c r="B144" s="76"/>
      <c r="C144" t="s">
        <v>287</v>
      </c>
      <c r="D144" s="74">
        <v>30</v>
      </c>
      <c r="E144" s="74">
        <v>0.75</v>
      </c>
      <c r="F144" s="74">
        <f t="shared" si="16"/>
        <v>22.5</v>
      </c>
      <c r="I144" s="85" t="s">
        <v>368</v>
      </c>
      <c r="J144" s="86">
        <f t="shared" si="17"/>
        <v>15500</v>
      </c>
      <c r="K144" s="85" t="s">
        <v>367</v>
      </c>
      <c r="L144" s="83">
        <f>L143*1.15</f>
        <v>10.015454545454544</v>
      </c>
      <c r="M144" s="84">
        <f>L144-L142</f>
        <v>1.3063636363636348</v>
      </c>
    </row>
    <row r="145" spans="2:13">
      <c r="B145" s="76"/>
      <c r="C145" t="s">
        <v>407</v>
      </c>
      <c r="D145" s="74">
        <v>10</v>
      </c>
      <c r="E145" s="74">
        <v>0.4</v>
      </c>
      <c r="F145" s="74">
        <f t="shared" si="16"/>
        <v>4</v>
      </c>
      <c r="I145" s="85" t="s">
        <v>365</v>
      </c>
      <c r="J145" s="86">
        <f t="shared" si="17"/>
        <v>18500</v>
      </c>
      <c r="K145" s="85" t="s">
        <v>364</v>
      </c>
      <c r="L145" s="83">
        <f>L144*1.2</f>
        <v>12.018545454545452</v>
      </c>
      <c r="M145" s="84">
        <f>L145-L144</f>
        <v>2.0030909090909077</v>
      </c>
    </row>
    <row r="146" spans="2:13">
      <c r="B146" s="76"/>
      <c r="C146" t="s">
        <v>414</v>
      </c>
      <c r="D146" s="74">
        <v>1.25</v>
      </c>
      <c r="E146" s="74">
        <v>0.6</v>
      </c>
      <c r="F146" s="74">
        <f t="shared" si="16"/>
        <v>0.75</v>
      </c>
      <c r="G146" s="87"/>
      <c r="I146" s="85" t="s">
        <v>362</v>
      </c>
      <c r="J146" s="86">
        <f t="shared" si="17"/>
        <v>36500</v>
      </c>
      <c r="K146" s="85" t="s">
        <v>362</v>
      </c>
      <c r="L146" s="83">
        <f>L145*2</f>
        <v>24.037090909090903</v>
      </c>
      <c r="M146" s="84">
        <f>L146-L145</f>
        <v>12.018545454545452</v>
      </c>
    </row>
    <row r="147" spans="2:13">
      <c r="B147" s="90"/>
      <c r="C147" t="s">
        <v>388</v>
      </c>
      <c r="D147" s="74">
        <v>3</v>
      </c>
      <c r="E147" s="74">
        <v>0.1</v>
      </c>
      <c r="F147" s="74">
        <f t="shared" si="16"/>
        <v>0.30000000000000004</v>
      </c>
      <c r="G147" s="87"/>
      <c r="H147" s="94"/>
      <c r="I147" s="85" t="s">
        <v>363</v>
      </c>
      <c r="J147" s="86">
        <f t="shared" si="17"/>
        <v>36000</v>
      </c>
      <c r="K147" s="85" t="s">
        <v>362</v>
      </c>
      <c r="L147" s="84">
        <v>23.95</v>
      </c>
      <c r="M147" s="84"/>
    </row>
    <row r="148" spans="2:13">
      <c r="B148" s="90"/>
      <c r="C148" t="s">
        <v>393</v>
      </c>
      <c r="D148" s="74">
        <f>5</f>
        <v>5</v>
      </c>
      <c r="E148" s="74">
        <v>1</v>
      </c>
      <c r="F148" s="74">
        <f t="shared" si="16"/>
        <v>5</v>
      </c>
      <c r="G148" s="87"/>
      <c r="H148" s="94"/>
    </row>
    <row r="149" spans="2:13">
      <c r="B149" s="89"/>
      <c r="C149" t="s">
        <v>382</v>
      </c>
      <c r="D149" s="74">
        <f>1.5+1+3+1.25</f>
        <v>6.75</v>
      </c>
      <c r="E149" s="74">
        <v>1</v>
      </c>
      <c r="F149" s="74">
        <f t="shared" si="16"/>
        <v>6.75</v>
      </c>
      <c r="H149" s="94"/>
    </row>
    <row r="150" spans="2:13">
      <c r="B150" s="89"/>
      <c r="C150" s="82" t="s">
        <v>366</v>
      </c>
      <c r="D150" s="74">
        <f>SUM(F139:F149)*0.1</f>
        <v>20.915000000000006</v>
      </c>
      <c r="E150" s="74">
        <v>1</v>
      </c>
      <c r="F150" s="74">
        <f t="shared" si="16"/>
        <v>20.915000000000006</v>
      </c>
      <c r="H150" s="93"/>
    </row>
    <row r="151" spans="2:13">
      <c r="B151" s="76"/>
      <c r="C151" t="s">
        <v>387</v>
      </c>
      <c r="D151" s="74">
        <v>5</v>
      </c>
      <c r="E151" s="74">
        <v>1</v>
      </c>
      <c r="F151" s="74">
        <f t="shared" si="16"/>
        <v>5</v>
      </c>
    </row>
    <row r="152" spans="2:13">
      <c r="B152" s="76"/>
    </row>
    <row r="153" spans="2:13" ht="15.75">
      <c r="B153" s="92" t="e">
        <f>'Product Identification'!$B$2  &amp; "-" &amp; 'Product Identification'!#REF!  &amp; "-" &amp; 'Product Identification'!#REF! &amp; "-" &amp; 'Product Identification'!#REF! &amp; "-" &amp; 'Product Identification'!$Z$4</f>
        <v>#REF!</v>
      </c>
      <c r="C153" s="95" t="e">
        <f>'Product Identification'!$C$2  &amp; 'Product Identification'!#REF!      &amp; ", "  &amp; 'Product Identification'!$K$24</f>
        <v>#REF!</v>
      </c>
      <c r="D153" s="74">
        <v>100</v>
      </c>
      <c r="E153" s="74">
        <v>0.3</v>
      </c>
      <c r="F153" s="74">
        <f t="shared" ref="F153:F165" si="18">D153*E153</f>
        <v>30</v>
      </c>
      <c r="G153" s="87">
        <f>SUM(F153:F165)</f>
        <v>244.745</v>
      </c>
      <c r="H153" s="94"/>
      <c r="I153" s="85" t="s">
        <v>379</v>
      </c>
      <c r="J153" s="83">
        <f>G153/Account!$D$58</f>
        <v>4.5231968238276643</v>
      </c>
    </row>
    <row r="154" spans="2:13" ht="15.75">
      <c r="B154" s="89"/>
      <c r="C154" s="95" t="str">
        <f xml:space="preserve"> 'Product Identification'!$K$28</f>
        <v>Basic Voile 10: 100x72; 70sx80s  100% Cotton</v>
      </c>
      <c r="D154" s="74">
        <v>30</v>
      </c>
      <c r="E154" s="74">
        <f>1.1*1.1</f>
        <v>1.2100000000000002</v>
      </c>
      <c r="F154" s="74">
        <f t="shared" si="18"/>
        <v>36.300000000000004</v>
      </c>
      <c r="G154" s="87"/>
      <c r="H154" s="94"/>
      <c r="I154" s="85" t="s">
        <v>377</v>
      </c>
      <c r="J154" s="83">
        <f>J153+J153*0.15</f>
        <v>5.2016763474018139</v>
      </c>
      <c r="L154" s="84"/>
    </row>
    <row r="155" spans="2:13">
      <c r="B155" s="76"/>
      <c r="C155" t="s">
        <v>378</v>
      </c>
      <c r="D155" s="74">
        <v>12</v>
      </c>
      <c r="E155" s="74">
        <v>1.1000000000000001</v>
      </c>
      <c r="F155" s="74">
        <f t="shared" si="18"/>
        <v>13.200000000000001</v>
      </c>
      <c r="G155" s="87"/>
      <c r="H155" s="94"/>
      <c r="I155" s="85" t="s">
        <v>375</v>
      </c>
      <c r="J155" s="88">
        <f>J154*1500</f>
        <v>7802.5145211027211</v>
      </c>
      <c r="L155" s="84"/>
    </row>
    <row r="156" spans="2:13">
      <c r="B156" s="76"/>
      <c r="C156" s="82" t="str">
        <f>"Lining: "&amp;'Product Identification'!$K$19 &amp; " + shrinkage 10%"</f>
        <v>Lining: Voile 5: 80sx80s 90x64 100% Cotton + shrinkage 10%</v>
      </c>
      <c r="D156" s="74">
        <v>30</v>
      </c>
      <c r="E156" s="74">
        <v>0.83</v>
      </c>
      <c r="F156" s="74">
        <f t="shared" si="18"/>
        <v>24.9</v>
      </c>
      <c r="G156" s="87"/>
      <c r="H156" s="94"/>
      <c r="I156" s="85" t="s">
        <v>373</v>
      </c>
      <c r="J156" s="86">
        <f>CEILING( L156*1500,500)</f>
        <v>14500</v>
      </c>
      <c r="K156" s="85" t="s">
        <v>370</v>
      </c>
      <c r="L156" s="83">
        <f>L161/2.65/1.1</f>
        <v>9.5883361921097769</v>
      </c>
      <c r="M156" s="84">
        <f>L156-J153</f>
        <v>5.0651393682821126</v>
      </c>
    </row>
    <row r="157" spans="2:13">
      <c r="B157" s="76"/>
      <c r="C157" t="s">
        <v>396</v>
      </c>
      <c r="D157" s="74">
        <v>12</v>
      </c>
      <c r="E157" s="74">
        <v>0.75</v>
      </c>
      <c r="F157" s="74">
        <f t="shared" si="18"/>
        <v>9</v>
      </c>
      <c r="G157" s="87"/>
      <c r="I157" s="85" t="s">
        <v>371</v>
      </c>
      <c r="J157" s="86">
        <f>CEILING( L157*1500,500)</f>
        <v>14500</v>
      </c>
      <c r="K157" s="85" t="s">
        <v>370</v>
      </c>
      <c r="L157" s="83">
        <f>L161/2.65/1.1</f>
        <v>9.5883361921097769</v>
      </c>
      <c r="M157" s="84">
        <f>L157-J154</f>
        <v>4.386659844707963</v>
      </c>
    </row>
    <row r="158" spans="2:13">
      <c r="B158" s="76"/>
      <c r="C158" s="82" t="s">
        <v>419</v>
      </c>
      <c r="D158" s="74">
        <v>80</v>
      </c>
      <c r="E158" s="74">
        <v>1</v>
      </c>
      <c r="F158" s="74">
        <f t="shared" si="18"/>
        <v>80</v>
      </c>
      <c r="G158" s="87"/>
      <c r="I158" s="85" t="s">
        <v>368</v>
      </c>
      <c r="J158" s="86">
        <f>CEILING( L158*1500,500)</f>
        <v>17000</v>
      </c>
      <c r="K158" s="85" t="s">
        <v>367</v>
      </c>
      <c r="L158" s="83">
        <f>L157*1.15</f>
        <v>11.026586620926242</v>
      </c>
      <c r="M158" s="84">
        <f>L158-L156</f>
        <v>1.438250428816465</v>
      </c>
    </row>
    <row r="159" spans="2:13">
      <c r="B159" s="76"/>
      <c r="C159" t="s">
        <v>406</v>
      </c>
      <c r="D159" s="74">
        <v>10</v>
      </c>
      <c r="E159" s="74">
        <v>0.75</v>
      </c>
      <c r="F159" s="74">
        <f t="shared" si="18"/>
        <v>7.5</v>
      </c>
      <c r="G159" s="87"/>
      <c r="I159" s="85" t="s">
        <v>365</v>
      </c>
      <c r="J159" s="86">
        <f>CEILING( L159*1500,500)</f>
        <v>20000</v>
      </c>
      <c r="K159" s="85" t="s">
        <v>364</v>
      </c>
      <c r="L159" s="83">
        <f>L158*1.2</f>
        <v>13.23190394511149</v>
      </c>
      <c r="M159" s="84">
        <f>L159-L158</f>
        <v>2.2053173241852484</v>
      </c>
    </row>
    <row r="160" spans="2:13">
      <c r="B160" s="76"/>
      <c r="C160" t="s">
        <v>407</v>
      </c>
      <c r="D160" s="74">
        <v>10</v>
      </c>
      <c r="E160" s="74">
        <v>0.4</v>
      </c>
      <c r="F160" s="74">
        <f t="shared" si="18"/>
        <v>4</v>
      </c>
      <c r="I160" s="85" t="s">
        <v>362</v>
      </c>
      <c r="J160" s="86">
        <f>CEILING( L160*1500,500)</f>
        <v>40000</v>
      </c>
      <c r="K160" s="85" t="s">
        <v>362</v>
      </c>
      <c r="L160" s="83">
        <f>L159*2</f>
        <v>26.463807890222981</v>
      </c>
      <c r="M160" s="84">
        <f>L160-L159</f>
        <v>13.23190394511149</v>
      </c>
    </row>
    <row r="161" spans="2:13">
      <c r="B161" s="90"/>
      <c r="C161" t="s">
        <v>414</v>
      </c>
      <c r="D161" s="74">
        <v>1.25</v>
      </c>
      <c r="E161" s="74">
        <v>0.6</v>
      </c>
      <c r="F161" s="74">
        <f t="shared" si="18"/>
        <v>0.75</v>
      </c>
      <c r="H161" s="94"/>
      <c r="I161" s="85" t="s">
        <v>363</v>
      </c>
      <c r="J161" s="96">
        <v>33000</v>
      </c>
      <c r="K161" s="85" t="s">
        <v>362</v>
      </c>
      <c r="L161" s="84">
        <v>27.95</v>
      </c>
      <c r="M161" s="84"/>
    </row>
    <row r="162" spans="2:13">
      <c r="B162" s="89"/>
      <c r="C162" t="s">
        <v>388</v>
      </c>
      <c r="D162" s="74">
        <v>3</v>
      </c>
      <c r="E162" s="74">
        <v>0.1</v>
      </c>
      <c r="F162" s="74">
        <f t="shared" si="18"/>
        <v>0.30000000000000004</v>
      </c>
      <c r="H162" s="94"/>
    </row>
    <row r="163" spans="2:13">
      <c r="B163" s="89"/>
      <c r="C163" t="s">
        <v>417</v>
      </c>
      <c r="D163" s="74">
        <f>1.5+1.25+5+3+1.25</f>
        <v>12</v>
      </c>
      <c r="E163" s="74">
        <v>1</v>
      </c>
      <c r="F163" s="74">
        <f t="shared" si="18"/>
        <v>12</v>
      </c>
      <c r="G163" s="87"/>
      <c r="H163" s="93"/>
    </row>
    <row r="164" spans="2:13">
      <c r="B164" s="76"/>
      <c r="C164" s="82" t="s">
        <v>366</v>
      </c>
      <c r="D164" s="74">
        <f>SUM(F153:F163)*0.1</f>
        <v>21.795000000000002</v>
      </c>
      <c r="E164" s="74">
        <v>1</v>
      </c>
      <c r="F164" s="74">
        <f t="shared" si="18"/>
        <v>21.795000000000002</v>
      </c>
      <c r="G164" s="87"/>
    </row>
    <row r="165" spans="2:13">
      <c r="B165" s="90"/>
      <c r="C165" t="s">
        <v>387</v>
      </c>
      <c r="D165" s="74">
        <v>5</v>
      </c>
      <c r="E165" s="74">
        <v>1</v>
      </c>
      <c r="F165" s="74">
        <f t="shared" si="18"/>
        <v>5</v>
      </c>
      <c r="H165" s="94"/>
    </row>
    <row r="166" spans="2:13">
      <c r="B166" s="90"/>
      <c r="G166" s="87"/>
      <c r="H166" s="94"/>
    </row>
    <row r="167" spans="2:13" ht="15.75">
      <c r="B167" s="92" t="e">
        <f>'Product Identification'!$B$2  &amp; "-" &amp; 'Product Identification'!#REF!  &amp; "-" &amp; 'Product Identification'!#REF! &amp; "-" &amp; 'Product Identification'!#REF! &amp; "-" &amp; 'Product Identification'!$Z$5</f>
        <v>#REF!</v>
      </c>
      <c r="C167" s="95" t="e">
        <f>'Product Identification'!$C$2  &amp; 'Product Identification'!#REF!      &amp; ", "  &amp; 'Product Identification'!$K$24</f>
        <v>#REF!</v>
      </c>
      <c r="D167" s="74">
        <v>100</v>
      </c>
      <c r="E167" s="74">
        <v>0.3</v>
      </c>
      <c r="F167" s="74">
        <f t="shared" ref="F167:F179" si="19">D167*E167</f>
        <v>30</v>
      </c>
      <c r="G167" s="87">
        <f>SUM(F167:F179)</f>
        <v>258.495</v>
      </c>
      <c r="H167" s="94"/>
      <c r="I167" s="85" t="s">
        <v>379</v>
      </c>
      <c r="J167" s="83">
        <f>G167/Account!$D$58</f>
        <v>4.7773141963077164</v>
      </c>
    </row>
    <row r="168" spans="2:13" ht="15.75">
      <c r="B168" s="89"/>
      <c r="C168" s="95" t="str">
        <f xml:space="preserve"> 'Product Identification'!$K$28</f>
        <v>Basic Voile 10: 100x72; 70sx80s  100% Cotton</v>
      </c>
      <c r="D168" s="74">
        <v>30</v>
      </c>
      <c r="E168" s="74">
        <f>1.1*1.1</f>
        <v>1.2100000000000002</v>
      </c>
      <c r="F168" s="74">
        <f t="shared" si="19"/>
        <v>36.300000000000004</v>
      </c>
      <c r="G168" s="87"/>
      <c r="H168" s="94"/>
      <c r="I168" s="85" t="s">
        <v>377</v>
      </c>
      <c r="J168" s="83">
        <f>J167+J167*0.15</f>
        <v>5.4939113257538734</v>
      </c>
      <c r="L168" s="84"/>
    </row>
    <row r="169" spans="2:13">
      <c r="B169" s="76"/>
      <c r="C169" t="s">
        <v>378</v>
      </c>
      <c r="D169" s="74">
        <v>12</v>
      </c>
      <c r="E169" s="74">
        <v>1.1000000000000001</v>
      </c>
      <c r="F169" s="74">
        <f t="shared" si="19"/>
        <v>13.200000000000001</v>
      </c>
      <c r="G169" s="87"/>
      <c r="H169" s="94"/>
      <c r="I169" s="85" t="s">
        <v>375</v>
      </c>
      <c r="J169" s="88">
        <f>J168*1500</f>
        <v>8240.8669886308107</v>
      </c>
      <c r="L169" s="84"/>
    </row>
    <row r="170" spans="2:13">
      <c r="B170" s="76"/>
      <c r="C170" s="82" t="str">
        <f>"Lining: "&amp;'Product Identification'!$K$19 &amp; " + shrinkage 10%"</f>
        <v>Lining: Voile 5: 80sx80s 90x64 100% Cotton + shrinkage 10%</v>
      </c>
      <c r="D170" s="74">
        <v>30</v>
      </c>
      <c r="E170" s="74">
        <v>0.83</v>
      </c>
      <c r="F170" s="74">
        <f t="shared" si="19"/>
        <v>24.9</v>
      </c>
      <c r="G170" s="87"/>
      <c r="H170" s="94"/>
      <c r="I170" s="85" t="s">
        <v>373</v>
      </c>
      <c r="J170" s="86">
        <f>CEILING( L170*1500,500)</f>
        <v>14500</v>
      </c>
      <c r="K170" s="85" t="s">
        <v>370</v>
      </c>
      <c r="L170" s="83">
        <f>L175/2.55/1.1</f>
        <v>9.6078431372549016</v>
      </c>
      <c r="M170" s="84">
        <f>L170-J167</f>
        <v>4.8305289409471852</v>
      </c>
    </row>
    <row r="171" spans="2:13">
      <c r="B171" s="76"/>
      <c r="C171" t="s">
        <v>396</v>
      </c>
      <c r="D171" s="74">
        <v>12</v>
      </c>
      <c r="E171" s="74">
        <v>0.75</v>
      </c>
      <c r="F171" s="74">
        <f t="shared" si="19"/>
        <v>9</v>
      </c>
      <c r="G171" s="87"/>
      <c r="I171" s="85" t="s">
        <v>371</v>
      </c>
      <c r="J171" s="86">
        <f>CEILING( L171*1500,500)</f>
        <v>14500</v>
      </c>
      <c r="K171" s="85" t="s">
        <v>370</v>
      </c>
      <c r="L171" s="83">
        <f>L175/2.55/1.1</f>
        <v>9.6078431372549016</v>
      </c>
      <c r="M171" s="84">
        <f>L171-J168</f>
        <v>4.1139318115010282</v>
      </c>
    </row>
    <row r="172" spans="2:13">
      <c r="B172" s="76"/>
      <c r="C172" s="82" t="s">
        <v>419</v>
      </c>
      <c r="D172" s="74">
        <v>80</v>
      </c>
      <c r="E172" s="74">
        <v>1</v>
      </c>
      <c r="F172" s="74">
        <f t="shared" si="19"/>
        <v>80</v>
      </c>
      <c r="G172" s="87"/>
      <c r="I172" s="85" t="s">
        <v>368</v>
      </c>
      <c r="J172" s="86">
        <f>CEILING( L172*1500,500)</f>
        <v>17000</v>
      </c>
      <c r="K172" s="85" t="s">
        <v>367</v>
      </c>
      <c r="L172" s="83">
        <f>L171*1.15</f>
        <v>11.049019607843135</v>
      </c>
      <c r="M172" s="84">
        <f>L172-L170</f>
        <v>1.4411764705882337</v>
      </c>
    </row>
    <row r="173" spans="2:13">
      <c r="B173" s="76"/>
      <c r="C173" t="s">
        <v>418</v>
      </c>
      <c r="D173" s="74">
        <v>20</v>
      </c>
      <c r="E173" s="74">
        <v>1</v>
      </c>
      <c r="F173" s="74">
        <f t="shared" si="19"/>
        <v>20</v>
      </c>
      <c r="G173" s="87"/>
      <c r="I173" s="85" t="s">
        <v>365</v>
      </c>
      <c r="J173" s="86">
        <f>CEILING( L173*1500,500)</f>
        <v>20000</v>
      </c>
      <c r="K173" s="85" t="s">
        <v>364</v>
      </c>
      <c r="L173" s="83">
        <f>L172*1.2</f>
        <v>13.258823529411762</v>
      </c>
      <c r="M173" s="84">
        <f>L173-L172</f>
        <v>2.2098039215686267</v>
      </c>
    </row>
    <row r="174" spans="2:13">
      <c r="B174" s="76"/>
      <c r="C174" t="s">
        <v>407</v>
      </c>
      <c r="D174" s="74">
        <v>10</v>
      </c>
      <c r="E174" s="74">
        <v>0.4</v>
      </c>
      <c r="F174" s="74">
        <f t="shared" si="19"/>
        <v>4</v>
      </c>
      <c r="I174" s="85" t="s">
        <v>362</v>
      </c>
      <c r="J174" s="86">
        <f>CEILING( L174*1500,500)</f>
        <v>40000</v>
      </c>
      <c r="K174" s="85" t="s">
        <v>362</v>
      </c>
      <c r="L174" s="83">
        <f>L173*2</f>
        <v>26.517647058823524</v>
      </c>
      <c r="M174" s="84">
        <f>L174-L173</f>
        <v>13.258823529411762</v>
      </c>
    </row>
    <row r="175" spans="2:13">
      <c r="B175" s="90"/>
      <c r="C175" t="s">
        <v>414</v>
      </c>
      <c r="D175" s="74">
        <v>1.25</v>
      </c>
      <c r="E175" s="74">
        <v>0.6</v>
      </c>
      <c r="F175" s="74">
        <f t="shared" si="19"/>
        <v>0.75</v>
      </c>
      <c r="H175" s="94"/>
      <c r="I175" s="85" t="s">
        <v>363</v>
      </c>
      <c r="J175" s="96">
        <v>33000</v>
      </c>
      <c r="K175" s="85" t="s">
        <v>362</v>
      </c>
      <c r="L175" s="84">
        <v>26.95</v>
      </c>
      <c r="M175" s="84"/>
    </row>
    <row r="176" spans="2:13">
      <c r="B176" s="89"/>
      <c r="C176" t="s">
        <v>388</v>
      </c>
      <c r="D176" s="74">
        <v>3</v>
      </c>
      <c r="E176" s="74">
        <v>0.1</v>
      </c>
      <c r="F176" s="74">
        <f t="shared" si="19"/>
        <v>0.30000000000000004</v>
      </c>
      <c r="H176" s="94"/>
    </row>
    <row r="177" spans="2:14">
      <c r="B177" s="89"/>
      <c r="C177" t="s">
        <v>417</v>
      </c>
      <c r="D177" s="74">
        <f>1.5+1.25+5+3+1.25</f>
        <v>12</v>
      </c>
      <c r="E177" s="74">
        <v>1</v>
      </c>
      <c r="F177" s="74">
        <f t="shared" si="19"/>
        <v>12</v>
      </c>
      <c r="G177" s="87"/>
      <c r="H177" s="93"/>
    </row>
    <row r="178" spans="2:14">
      <c r="B178" s="76"/>
      <c r="C178" s="82" t="s">
        <v>366</v>
      </c>
      <c r="D178" s="74">
        <f>SUM(F167:F177)*0.1</f>
        <v>23.045000000000002</v>
      </c>
      <c r="E178" s="74">
        <v>1</v>
      </c>
      <c r="F178" s="74">
        <f t="shared" si="19"/>
        <v>23.045000000000002</v>
      </c>
      <c r="G178" s="87"/>
    </row>
    <row r="179" spans="2:14">
      <c r="B179" s="90"/>
      <c r="C179" t="s">
        <v>387</v>
      </c>
      <c r="D179" s="74">
        <v>5</v>
      </c>
      <c r="E179" s="74">
        <v>1</v>
      </c>
      <c r="F179" s="74">
        <f t="shared" si="19"/>
        <v>5</v>
      </c>
      <c r="H179" s="94"/>
    </row>
    <row r="180" spans="2:14">
      <c r="B180" s="90"/>
      <c r="G180" s="87"/>
      <c r="H180" s="94"/>
    </row>
    <row r="181" spans="2:14">
      <c r="B181" s="89"/>
      <c r="D181" s="74"/>
      <c r="E181" s="74"/>
      <c r="F181" s="74"/>
    </row>
    <row r="182" spans="2:14" ht="31.5">
      <c r="B182" s="92" t="e">
        <f>'Product Identification'!$B$2 &amp; "-" &amp; 'Product Identification'!$E$4 &amp; "-" &amp; 'Product Identification'!#REF!</f>
        <v>#REF!</v>
      </c>
      <c r="C182" s="95" t="str">
        <f>'Product Identification'!$C$2  &amp; 'Product Identification'!$F$4    &amp; ", "  &amp; 'Product Identification'!$K$28 &amp; " + 10% shrinkage"</f>
        <v>Voila!+, Basic Voile 10: 100x72; 70sx80s  100% Cotton + 10% shrinkage</v>
      </c>
      <c r="D182" s="74">
        <v>37</v>
      </c>
      <c r="E182" s="74">
        <f>1.1*1.1</f>
        <v>1.2100000000000002</v>
      </c>
      <c r="F182" s="74">
        <f t="shared" ref="F182:F193" si="20">D182*E182</f>
        <v>44.77000000000001</v>
      </c>
      <c r="G182" s="87">
        <f>SUM(F182:F193)</f>
        <v>183.49700000000004</v>
      </c>
      <c r="H182" s="94"/>
      <c r="I182" s="85" t="s">
        <v>379</v>
      </c>
      <c r="J182" s="83">
        <f>G182/Account!$D$58</f>
        <v>3.3912563998525207</v>
      </c>
      <c r="M182" s="80"/>
    </row>
    <row r="183" spans="2:14">
      <c r="B183" s="89"/>
      <c r="C183" t="s">
        <v>378</v>
      </c>
      <c r="D183" s="74">
        <v>12</v>
      </c>
      <c r="E183" s="74">
        <v>1.1000000000000001</v>
      </c>
      <c r="F183" s="74">
        <f t="shared" si="20"/>
        <v>13.200000000000001</v>
      </c>
      <c r="G183" s="87"/>
      <c r="H183" s="94"/>
      <c r="I183" s="85" t="s">
        <v>377</v>
      </c>
      <c r="J183" s="83">
        <f>J182+J182*0.15</f>
        <v>3.8999448598303985</v>
      </c>
      <c r="L183" s="84"/>
      <c r="M183" s="80"/>
    </row>
    <row r="184" spans="2:14">
      <c r="B184" s="76"/>
      <c r="C184" s="82" t="str">
        <f>"Lining: "&amp;'Product Identification'!$K$19 &amp; " + shrinkage 10%"</f>
        <v>Lining: Voile 5: 80sx80s 90x64 100% Cotton + shrinkage 10%</v>
      </c>
      <c r="D184" s="74">
        <v>30</v>
      </c>
      <c r="E184" s="74">
        <f>0.75*1.1</f>
        <v>0.82500000000000007</v>
      </c>
      <c r="F184" s="74">
        <f t="shared" si="20"/>
        <v>24.750000000000004</v>
      </c>
      <c r="G184" s="87"/>
      <c r="H184" s="94"/>
      <c r="I184" s="85" t="s">
        <v>375</v>
      </c>
      <c r="J184" s="88">
        <f>J183*1500</f>
        <v>5849.9172897455974</v>
      </c>
      <c r="L184" s="84"/>
      <c r="M184" s="80"/>
    </row>
    <row r="185" spans="2:14">
      <c r="B185" s="76"/>
      <c r="C185" t="s">
        <v>396</v>
      </c>
      <c r="D185" s="74">
        <v>12</v>
      </c>
      <c r="E185" s="74">
        <v>0.75</v>
      </c>
      <c r="F185" s="74">
        <f t="shared" si="20"/>
        <v>9</v>
      </c>
      <c r="G185" s="87"/>
      <c r="H185" s="94"/>
      <c r="I185" s="85" t="s">
        <v>373</v>
      </c>
      <c r="J185" s="86">
        <f>CEILING( L185*1500,500)</f>
        <v>7500</v>
      </c>
      <c r="K185" s="85" t="s">
        <v>370</v>
      </c>
      <c r="L185" s="83">
        <f>L190/2.08/1.1</f>
        <v>4.7858391608391599</v>
      </c>
      <c r="M185" s="84">
        <f>L185-J182</f>
        <v>1.3945827609866392</v>
      </c>
      <c r="N185" s="84"/>
    </row>
    <row r="186" spans="2:14">
      <c r="B186" s="76"/>
      <c r="C186" s="82" t="s">
        <v>416</v>
      </c>
      <c r="D186" s="74">
        <v>50</v>
      </c>
      <c r="E186" s="74">
        <v>1</v>
      </c>
      <c r="F186" s="74">
        <f t="shared" si="20"/>
        <v>50</v>
      </c>
      <c r="G186" s="87"/>
      <c r="I186" s="85" t="s">
        <v>371</v>
      </c>
      <c r="J186" s="86">
        <f>CEILING( L186*1500,500)</f>
        <v>7500</v>
      </c>
      <c r="K186" s="85" t="s">
        <v>370</v>
      </c>
      <c r="L186" s="83">
        <f>L190/2.08/1.1</f>
        <v>4.7858391608391599</v>
      </c>
      <c r="M186" s="84">
        <f>L186-J183</f>
        <v>0.88589430100876143</v>
      </c>
      <c r="N186" s="84"/>
    </row>
    <row r="187" spans="2:14">
      <c r="B187" s="76"/>
      <c r="C187" t="s">
        <v>406</v>
      </c>
      <c r="D187" s="74">
        <v>7</v>
      </c>
      <c r="E187" s="74">
        <v>1</v>
      </c>
      <c r="F187" s="74">
        <f t="shared" si="20"/>
        <v>7</v>
      </c>
      <c r="G187" s="87"/>
      <c r="I187" s="85" t="s">
        <v>368</v>
      </c>
      <c r="J187" s="86">
        <f>CEILING( L187*1500,500)</f>
        <v>8500</v>
      </c>
      <c r="K187" s="85" t="s">
        <v>367</v>
      </c>
      <c r="L187" s="83">
        <f>L186*1.15</f>
        <v>5.5037150349650332</v>
      </c>
      <c r="M187" s="84">
        <f>L187-L185</f>
        <v>0.71787587412587328</v>
      </c>
      <c r="N187" s="84"/>
    </row>
    <row r="188" spans="2:14">
      <c r="B188" s="76"/>
      <c r="C188" t="s">
        <v>409</v>
      </c>
      <c r="D188" s="74">
        <v>1.25</v>
      </c>
      <c r="E188" s="74">
        <v>1</v>
      </c>
      <c r="F188" s="74">
        <f t="shared" si="20"/>
        <v>1.25</v>
      </c>
      <c r="I188" s="85" t="s">
        <v>365</v>
      </c>
      <c r="J188" s="86">
        <f>CEILING( L188*1500,500)</f>
        <v>10000</v>
      </c>
      <c r="K188" s="85" t="s">
        <v>364</v>
      </c>
      <c r="L188" s="83">
        <f>L187*1.2</f>
        <v>6.6044580419580399</v>
      </c>
      <c r="M188" s="84">
        <f>L188-L187</f>
        <v>1.1007430069930066</v>
      </c>
      <c r="N188" s="84"/>
    </row>
    <row r="189" spans="2:14">
      <c r="B189" s="76"/>
      <c r="C189" t="s">
        <v>388</v>
      </c>
      <c r="D189" s="74">
        <v>3</v>
      </c>
      <c r="E189" s="74">
        <v>0.1</v>
      </c>
      <c r="F189" s="74">
        <f t="shared" si="20"/>
        <v>0.30000000000000004</v>
      </c>
      <c r="I189" s="85" t="s">
        <v>362</v>
      </c>
      <c r="J189" s="86">
        <f>CEILING( L189*1500,500)</f>
        <v>16000</v>
      </c>
      <c r="K189" s="85" t="s">
        <v>362</v>
      </c>
      <c r="L189" s="83">
        <f>L188*1.6</f>
        <v>10.567132867132864</v>
      </c>
      <c r="M189" s="84">
        <f>L189-L188</f>
        <v>3.9626748251748243</v>
      </c>
      <c r="N189" s="84"/>
    </row>
    <row r="190" spans="2:14">
      <c r="B190" s="90"/>
      <c r="C190" t="s">
        <v>393</v>
      </c>
      <c r="D190" s="74">
        <f>5</f>
        <v>5</v>
      </c>
      <c r="E190" s="74">
        <v>1</v>
      </c>
      <c r="F190" s="74">
        <f t="shared" si="20"/>
        <v>5</v>
      </c>
      <c r="G190" s="87"/>
      <c r="H190" s="94"/>
      <c r="I190" s="85" t="s">
        <v>363</v>
      </c>
      <c r="J190" s="96">
        <v>33000</v>
      </c>
      <c r="K190" s="85" t="s">
        <v>362</v>
      </c>
      <c r="L190" s="84">
        <v>10.95</v>
      </c>
      <c r="M190" s="84"/>
    </row>
    <row r="191" spans="2:14">
      <c r="B191" s="90"/>
      <c r="C191" t="s">
        <v>382</v>
      </c>
      <c r="D191" s="74">
        <v>7</v>
      </c>
      <c r="E191" s="74">
        <v>1</v>
      </c>
      <c r="F191" s="74">
        <f t="shared" si="20"/>
        <v>7</v>
      </c>
      <c r="G191" s="87"/>
      <c r="H191" s="94"/>
      <c r="M191" s="80"/>
    </row>
    <row r="192" spans="2:14">
      <c r="B192" s="89"/>
      <c r="C192" s="82" t="s">
        <v>366</v>
      </c>
      <c r="D192" s="74">
        <f>SUM(F182:F191)*0.1</f>
        <v>16.227000000000004</v>
      </c>
      <c r="E192" s="74">
        <v>1</v>
      </c>
      <c r="F192" s="74">
        <f t="shared" si="20"/>
        <v>16.227000000000004</v>
      </c>
      <c r="G192" s="87"/>
      <c r="H192" s="94"/>
      <c r="M192" s="80"/>
    </row>
    <row r="193" spans="1:13">
      <c r="B193" s="89"/>
      <c r="C193" t="s">
        <v>387</v>
      </c>
      <c r="D193" s="74">
        <v>5</v>
      </c>
      <c r="E193" s="74">
        <v>1</v>
      </c>
      <c r="F193" s="74">
        <f t="shared" si="20"/>
        <v>5</v>
      </c>
      <c r="H193" s="93"/>
      <c r="M193" s="80"/>
    </row>
    <row r="194" spans="1:13">
      <c r="B194" s="76"/>
      <c r="M194" s="80"/>
    </row>
    <row r="195" spans="1:13">
      <c r="B195" s="90"/>
      <c r="G195" s="87"/>
      <c r="H195" s="94"/>
      <c r="M195" s="80"/>
    </row>
    <row r="196" spans="1:13" ht="31.5">
      <c r="B196" s="92" t="e">
        <f>'Product Identification'!$B$2 &amp; "-" &amp; 'Product Identification'!$E$16 &amp; "-" &amp; 'Product Identification'!#REF!</f>
        <v>#REF!</v>
      </c>
      <c r="C196" s="95" t="str">
        <f>'Product Identification'!$C$2  &amp; 'Product Identification'!$F$16    &amp; ", "  &amp; 'Product Identification'!$K$28 &amp; " + 10% shrinkage"</f>
        <v>Voila!Maxi Plain, Basic Voile 10: 100x72; 70sx80s  100% Cotton + 10% shrinkage</v>
      </c>
      <c r="D196" s="74">
        <v>37</v>
      </c>
      <c r="E196" s="74">
        <f>1.35*1.1</f>
        <v>1.4850000000000003</v>
      </c>
      <c r="F196" s="74">
        <f t="shared" ref="F196:F207" si="21">D196*E196</f>
        <v>54.945000000000014</v>
      </c>
      <c r="G196" s="87">
        <f>SUM(F196:F207)</f>
        <v>226.03950000000006</v>
      </c>
      <c r="H196" s="94"/>
      <c r="I196" s="85" t="s">
        <v>379</v>
      </c>
      <c r="J196" s="83">
        <f>G196/Account!$D$58</f>
        <v>4.1774955503058022</v>
      </c>
      <c r="M196" s="80"/>
    </row>
    <row r="197" spans="1:13">
      <c r="B197" s="89"/>
      <c r="C197" t="s">
        <v>378</v>
      </c>
      <c r="D197" s="74">
        <v>12</v>
      </c>
      <c r="E197" s="74">
        <v>1.35</v>
      </c>
      <c r="F197" s="74">
        <f t="shared" si="21"/>
        <v>16.200000000000003</v>
      </c>
      <c r="G197" s="87"/>
      <c r="H197" s="94"/>
      <c r="I197" s="85" t="s">
        <v>377</v>
      </c>
      <c r="J197" s="83">
        <f>J196+J196*0.15</f>
        <v>4.8041198828516727</v>
      </c>
      <c r="L197" s="84"/>
      <c r="M197" s="80"/>
    </row>
    <row r="198" spans="1:13">
      <c r="B198" s="76"/>
      <c r="C198" s="82" t="str">
        <f>"Lining: "&amp;'Product Identification'!$K$19 &amp; " + shrinkage 10%"</f>
        <v>Lining: Voile 5: 80sx80s 90x64 100% Cotton + shrinkage 10%</v>
      </c>
      <c r="D198" s="74">
        <v>30</v>
      </c>
      <c r="E198" s="74">
        <f>1.1*1.1</f>
        <v>1.2100000000000002</v>
      </c>
      <c r="F198" s="74">
        <f t="shared" si="21"/>
        <v>36.300000000000004</v>
      </c>
      <c r="G198" s="87"/>
      <c r="H198" s="94"/>
      <c r="I198" s="85" t="s">
        <v>375</v>
      </c>
      <c r="J198" s="88">
        <f>J197*1500</f>
        <v>7206.1798242775094</v>
      </c>
      <c r="L198" s="84"/>
      <c r="M198" s="80"/>
    </row>
    <row r="199" spans="1:13">
      <c r="B199" s="76"/>
      <c r="C199" s="82" t="s">
        <v>396</v>
      </c>
      <c r="D199" s="74">
        <v>12</v>
      </c>
      <c r="E199" s="74">
        <v>1.1000000000000001</v>
      </c>
      <c r="F199" s="74">
        <f t="shared" si="21"/>
        <v>13.200000000000001</v>
      </c>
      <c r="G199" s="87"/>
      <c r="I199" s="85" t="s">
        <v>373</v>
      </c>
      <c r="J199" s="86">
        <f>CEILING( L199*1500,500)</f>
        <v>10500</v>
      </c>
      <c r="K199" s="85" t="s">
        <v>370</v>
      </c>
      <c r="L199" s="83">
        <f>L204/1.69/1.1</f>
        <v>6.9661108122646578</v>
      </c>
      <c r="M199" s="84">
        <f>L199-J196</f>
        <v>2.7886152619588556</v>
      </c>
    </row>
    <row r="200" spans="1:13">
      <c r="B200" s="76"/>
      <c r="C200" t="s">
        <v>416</v>
      </c>
      <c r="D200" s="74">
        <v>60</v>
      </c>
      <c r="E200" s="74">
        <v>1</v>
      </c>
      <c r="F200" s="74">
        <f t="shared" si="21"/>
        <v>60</v>
      </c>
      <c r="I200" s="85" t="s">
        <v>371</v>
      </c>
      <c r="J200" s="86">
        <f>CEILING( L200*1500,500)</f>
        <v>10500</v>
      </c>
      <c r="K200" s="85" t="s">
        <v>370</v>
      </c>
      <c r="L200" s="83">
        <f>L204/1.69/1.1</f>
        <v>6.9661108122646578</v>
      </c>
      <c r="M200" s="84">
        <f>L200-J197</f>
        <v>2.1619909294129851</v>
      </c>
    </row>
    <row r="201" spans="1:13">
      <c r="B201" s="76"/>
      <c r="C201" t="s">
        <v>406</v>
      </c>
      <c r="D201" s="74">
        <v>7</v>
      </c>
      <c r="E201" s="74">
        <v>1</v>
      </c>
      <c r="F201" s="74">
        <f t="shared" si="21"/>
        <v>7</v>
      </c>
      <c r="G201" s="87"/>
      <c r="H201" s="94"/>
      <c r="I201" s="85" t="s">
        <v>368</v>
      </c>
      <c r="J201" s="86">
        <f>CEILING( L201*1500,500)</f>
        <v>12500</v>
      </c>
      <c r="K201" s="85" t="s">
        <v>367</v>
      </c>
      <c r="L201" s="83">
        <f>L200*1.15</f>
        <v>8.0110274341043564</v>
      </c>
      <c r="M201" s="84">
        <f>L201-L199</f>
        <v>1.0449166218396986</v>
      </c>
    </row>
    <row r="202" spans="1:13">
      <c r="B202" s="76"/>
      <c r="C202" t="s">
        <v>409</v>
      </c>
      <c r="D202" s="74">
        <v>1.25</v>
      </c>
      <c r="E202" s="74">
        <v>1</v>
      </c>
      <c r="F202" s="74">
        <f t="shared" si="21"/>
        <v>1.25</v>
      </c>
      <c r="G202" s="87"/>
      <c r="H202" s="94"/>
      <c r="I202" s="85" t="s">
        <v>365</v>
      </c>
      <c r="J202" s="86">
        <f>CEILING( L202*1500,500)</f>
        <v>14500</v>
      </c>
      <c r="K202" s="85" t="s">
        <v>364</v>
      </c>
      <c r="L202" s="83">
        <f>L201*1.2</f>
        <v>9.6132329209252276</v>
      </c>
      <c r="M202" s="84">
        <f>L202-L201</f>
        <v>1.6022054868208713</v>
      </c>
    </row>
    <row r="203" spans="1:13">
      <c r="B203" s="76"/>
      <c r="C203" t="s">
        <v>388</v>
      </c>
      <c r="D203" s="74">
        <v>3</v>
      </c>
      <c r="E203" s="74">
        <v>0.1</v>
      </c>
      <c r="F203" s="74">
        <f t="shared" si="21"/>
        <v>0.30000000000000004</v>
      </c>
      <c r="I203" s="85" t="s">
        <v>362</v>
      </c>
      <c r="J203" s="86">
        <f>CEILING( L203*1500,500)</f>
        <v>23500</v>
      </c>
      <c r="K203" s="85" t="s">
        <v>362</v>
      </c>
      <c r="L203" s="83">
        <f>L202*1.6</f>
        <v>15.381172673480364</v>
      </c>
      <c r="M203" s="84">
        <f>L203-L202</f>
        <v>5.7679397525551366</v>
      </c>
    </row>
    <row r="204" spans="1:13">
      <c r="B204" s="90"/>
      <c r="C204" t="s">
        <v>393</v>
      </c>
      <c r="D204" s="74">
        <f>5</f>
        <v>5</v>
      </c>
      <c r="E204" s="74">
        <v>1</v>
      </c>
      <c r="F204" s="74">
        <f t="shared" si="21"/>
        <v>5</v>
      </c>
      <c r="G204" s="87"/>
      <c r="H204" s="94"/>
      <c r="I204" s="85" t="s">
        <v>363</v>
      </c>
      <c r="J204" s="96">
        <v>33000</v>
      </c>
      <c r="K204" s="85" t="s">
        <v>362</v>
      </c>
      <c r="L204" s="84">
        <v>12.95</v>
      </c>
      <c r="M204" s="84"/>
    </row>
    <row r="205" spans="1:13">
      <c r="B205" s="90"/>
      <c r="C205" t="s">
        <v>382</v>
      </c>
      <c r="D205" s="74">
        <f>1.5+1+3+1.25</f>
        <v>6.75</v>
      </c>
      <c r="E205" s="74">
        <v>1</v>
      </c>
      <c r="F205" s="74">
        <f t="shared" si="21"/>
        <v>6.75</v>
      </c>
      <c r="G205" s="87"/>
      <c r="H205" s="94"/>
      <c r="M205" s="80"/>
    </row>
    <row r="206" spans="1:13" ht="17.25" customHeight="1">
      <c r="B206" s="89"/>
      <c r="C206" s="82" t="s">
        <v>366</v>
      </c>
      <c r="D206" s="74">
        <f>SUM(F196:F205)*0.1</f>
        <v>20.094500000000007</v>
      </c>
      <c r="E206" s="74">
        <v>1</v>
      </c>
      <c r="F206" s="74">
        <f t="shared" si="21"/>
        <v>20.094500000000007</v>
      </c>
      <c r="M206" s="80"/>
    </row>
    <row r="207" spans="1:13">
      <c r="B207" s="89"/>
      <c r="C207" t="s">
        <v>387</v>
      </c>
      <c r="D207" s="74">
        <v>5</v>
      </c>
      <c r="E207" s="74">
        <v>1</v>
      </c>
      <c r="F207" s="74">
        <f t="shared" si="21"/>
        <v>5</v>
      </c>
      <c r="H207" s="93"/>
      <c r="M207" s="80"/>
    </row>
    <row r="208" spans="1:13">
      <c r="A208" s="91"/>
      <c r="C208" s="82"/>
      <c r="D208" s="74"/>
      <c r="E208" s="74"/>
      <c r="F208" s="74"/>
      <c r="G208" s="87"/>
      <c r="I208" s="84"/>
      <c r="M208" s="80"/>
    </row>
    <row r="209" spans="1:13" ht="15.75">
      <c r="B209" s="92" t="e">
        <f>'Product Identification'!$B$2 &amp; "-" &amp; 'Product Identification'!$E$3 &amp; "-" &amp; 'Product Identification'!$I$4 &amp; "-" &amp; 'Product Identification'!#REF! &amp; "-" &amp; 'Product Identification'!$Z$4</f>
        <v>#REF!</v>
      </c>
      <c r="C209" s="95" t="str">
        <f>'Product Identification'!$C$2  &amp; 'Product Identification'!$F$3  &amp; "-" &amp;  'Product Identification'!$I$4  &amp; ", "  &amp; 'Product Identification'!$K$3 &amp; ", " &amp; 'Product Identification'!$AA$4</f>
        <v>Voila!Mixed-DP, Voile 1 80sx80s-104x88 100% Cotton, Ball Pompom</v>
      </c>
      <c r="D209" s="74">
        <v>39</v>
      </c>
      <c r="E209" s="74">
        <v>1.25</v>
      </c>
      <c r="F209" s="74">
        <f t="shared" ref="F209:F222" si="22">D209*E209</f>
        <v>48.75</v>
      </c>
      <c r="G209" s="87">
        <f>SUM(F209:F222)</f>
        <v>279.9905</v>
      </c>
      <c r="H209" s="94"/>
      <c r="I209" s="85" t="s">
        <v>379</v>
      </c>
      <c r="J209" s="83">
        <f>G209/Account!$D$58</f>
        <v>5.174578194863714</v>
      </c>
    </row>
    <row r="210" spans="1:13">
      <c r="B210" s="89"/>
      <c r="C210" t="s">
        <v>378</v>
      </c>
      <c r="D210" s="74">
        <v>45</v>
      </c>
      <c r="E210" s="74">
        <v>1.25</v>
      </c>
      <c r="F210" s="74">
        <f t="shared" si="22"/>
        <v>56.25</v>
      </c>
      <c r="H210" s="94"/>
      <c r="I210" s="85" t="s">
        <v>377</v>
      </c>
      <c r="J210" s="83">
        <f>J209+J209*0.15</f>
        <v>5.9507649240932707</v>
      </c>
      <c r="L210" s="84"/>
    </row>
    <row r="211" spans="1:13">
      <c r="B211" s="76"/>
      <c r="C211" s="82" t="str">
        <f>"Lining: "&amp;'Product Identification'!$K$19 &amp; " + shrinkage 10%"</f>
        <v>Lining: Voile 5: 80sx80s 90x64 100% Cotton + shrinkage 10%</v>
      </c>
      <c r="D211" s="74">
        <v>30</v>
      </c>
      <c r="E211" s="74">
        <v>0.75</v>
      </c>
      <c r="F211" s="74">
        <f t="shared" si="22"/>
        <v>22.5</v>
      </c>
      <c r="G211" s="87"/>
      <c r="H211" s="94"/>
      <c r="I211" s="85" t="s">
        <v>375</v>
      </c>
      <c r="J211" s="88">
        <f>J210*1500</f>
        <v>8926.1473861399063</v>
      </c>
      <c r="L211" s="84"/>
    </row>
    <row r="212" spans="1:13">
      <c r="B212" s="76"/>
      <c r="C212" t="s">
        <v>396</v>
      </c>
      <c r="D212" s="74">
        <v>45</v>
      </c>
      <c r="E212" s="74">
        <v>0.75</v>
      </c>
      <c r="F212" s="74">
        <f t="shared" si="22"/>
        <v>33.75</v>
      </c>
      <c r="G212" s="87"/>
      <c r="H212" s="94"/>
      <c r="I212" s="85" t="s">
        <v>373</v>
      </c>
      <c r="J212" s="86">
        <f t="shared" ref="J212:J217" si="23">CEILING( L212*1500,500)</f>
        <v>13500</v>
      </c>
      <c r="K212" s="85" t="s">
        <v>370</v>
      </c>
      <c r="L212" s="83">
        <f>L217/(2.5*1.1)</f>
        <v>8.709090909090909</v>
      </c>
      <c r="M212" s="84">
        <f>L212-J209</f>
        <v>3.534512714227195</v>
      </c>
    </row>
    <row r="213" spans="1:13">
      <c r="B213" s="76"/>
      <c r="C213" s="82" t="s">
        <v>415</v>
      </c>
      <c r="D213" s="74">
        <v>30</v>
      </c>
      <c r="E213" s="74">
        <v>1</v>
      </c>
      <c r="F213" s="74">
        <f t="shared" si="22"/>
        <v>30</v>
      </c>
      <c r="I213" s="85" t="s">
        <v>371</v>
      </c>
      <c r="J213" s="86">
        <f t="shared" si="23"/>
        <v>13500</v>
      </c>
      <c r="K213" s="85" t="s">
        <v>370</v>
      </c>
      <c r="L213" s="83">
        <f>L217/2.5/1.1</f>
        <v>8.709090909090909</v>
      </c>
      <c r="M213" s="84">
        <f>L213-J210</f>
        <v>2.7583259849976383</v>
      </c>
    </row>
    <row r="214" spans="1:13">
      <c r="B214" s="76"/>
      <c r="C214" s="82" t="s">
        <v>392</v>
      </c>
      <c r="D214" s="74">
        <v>20</v>
      </c>
      <c r="E214" s="74">
        <v>1</v>
      </c>
      <c r="F214" s="74">
        <f t="shared" si="22"/>
        <v>20</v>
      </c>
      <c r="G214" s="87"/>
      <c r="I214" s="85" t="s">
        <v>368</v>
      </c>
      <c r="J214" s="86">
        <f t="shared" si="23"/>
        <v>15500</v>
      </c>
      <c r="K214" s="85" t="s">
        <v>367</v>
      </c>
      <c r="L214" s="83">
        <f>L213*1.15</f>
        <v>10.015454545454544</v>
      </c>
      <c r="M214" s="84">
        <f>L214-L213</f>
        <v>1.3063636363636348</v>
      </c>
    </row>
    <row r="215" spans="1:13">
      <c r="B215" s="76"/>
      <c r="C215" t="s">
        <v>406</v>
      </c>
      <c r="D215" s="74">
        <v>10</v>
      </c>
      <c r="E215" s="74">
        <v>1</v>
      </c>
      <c r="F215" s="74">
        <f t="shared" si="22"/>
        <v>10</v>
      </c>
      <c r="G215" s="87"/>
      <c r="I215" s="85" t="s">
        <v>365</v>
      </c>
      <c r="J215" s="86">
        <f t="shared" si="23"/>
        <v>18500</v>
      </c>
      <c r="K215" s="85" t="s">
        <v>364</v>
      </c>
      <c r="L215" s="83">
        <f>L214*1.2</f>
        <v>12.018545454545452</v>
      </c>
      <c r="M215" s="84">
        <f>L215-L214</f>
        <v>2.0030909090909077</v>
      </c>
    </row>
    <row r="216" spans="1:13">
      <c r="B216" s="76"/>
      <c r="C216" t="s">
        <v>407</v>
      </c>
      <c r="D216" s="74">
        <v>10</v>
      </c>
      <c r="E216" s="74">
        <v>0.4</v>
      </c>
      <c r="F216" s="74">
        <f t="shared" si="22"/>
        <v>4</v>
      </c>
      <c r="I216" s="85" t="s">
        <v>362</v>
      </c>
      <c r="J216" s="86">
        <f t="shared" si="23"/>
        <v>36500</v>
      </c>
      <c r="K216" s="85" t="s">
        <v>362</v>
      </c>
      <c r="L216" s="83">
        <f>L215*2</f>
        <v>24.037090909090903</v>
      </c>
      <c r="M216" s="84">
        <f>L216-L215</f>
        <v>12.018545454545452</v>
      </c>
    </row>
    <row r="217" spans="1:13">
      <c r="B217" s="90"/>
      <c r="C217" t="s">
        <v>414</v>
      </c>
      <c r="D217" s="74">
        <v>1.25</v>
      </c>
      <c r="E217" s="74">
        <v>0.6</v>
      </c>
      <c r="F217" s="74">
        <f t="shared" si="22"/>
        <v>0.75</v>
      </c>
      <c r="H217" s="94"/>
      <c r="I217" s="85" t="s">
        <v>363</v>
      </c>
      <c r="J217" s="86">
        <f t="shared" si="23"/>
        <v>36000</v>
      </c>
      <c r="K217" s="85" t="s">
        <v>362</v>
      </c>
      <c r="L217" s="84">
        <v>23.95</v>
      </c>
    </row>
    <row r="218" spans="1:13">
      <c r="B218" s="90"/>
      <c r="C218" t="s">
        <v>388</v>
      </c>
      <c r="D218" s="74">
        <v>3</v>
      </c>
      <c r="E218" s="74">
        <v>0.1</v>
      </c>
      <c r="F218" s="74">
        <f t="shared" si="22"/>
        <v>0.30000000000000004</v>
      </c>
      <c r="G218" s="87"/>
      <c r="H218" s="94"/>
    </row>
    <row r="219" spans="1:13">
      <c r="B219" s="89"/>
      <c r="C219" t="s">
        <v>413</v>
      </c>
      <c r="D219" s="74">
        <f>5</f>
        <v>5</v>
      </c>
      <c r="E219" s="74">
        <f>4/10</f>
        <v>0.4</v>
      </c>
      <c r="F219" s="74">
        <f t="shared" si="22"/>
        <v>2</v>
      </c>
      <c r="G219" s="87"/>
      <c r="H219" s="94"/>
    </row>
    <row r="220" spans="1:13">
      <c r="B220" s="89"/>
      <c r="C220" t="s">
        <v>382</v>
      </c>
      <c r="D220" s="74">
        <f>1.5+1+3+1.25</f>
        <v>6.75</v>
      </c>
      <c r="E220" s="74">
        <v>1</v>
      </c>
      <c r="F220" s="74">
        <f t="shared" si="22"/>
        <v>6.75</v>
      </c>
      <c r="G220" s="87"/>
      <c r="H220" s="93"/>
    </row>
    <row r="221" spans="1:13">
      <c r="B221" s="76"/>
      <c r="C221" s="82" t="s">
        <v>366</v>
      </c>
      <c r="D221" s="74">
        <f>SUM(F365:F377)*0.1</f>
        <v>39.940500000000007</v>
      </c>
      <c r="E221" s="74">
        <v>1</v>
      </c>
      <c r="F221" s="74">
        <f t="shared" si="22"/>
        <v>39.940500000000007</v>
      </c>
    </row>
    <row r="222" spans="1:13">
      <c r="A222" s="91"/>
      <c r="B222" s="76"/>
      <c r="C222" t="s">
        <v>387</v>
      </c>
      <c r="D222" s="74">
        <v>5</v>
      </c>
      <c r="E222" s="74">
        <v>1</v>
      </c>
      <c r="F222" s="74">
        <f t="shared" si="22"/>
        <v>5</v>
      </c>
    </row>
    <row r="223" spans="1:13">
      <c r="A223" s="91"/>
      <c r="B223" s="76"/>
      <c r="D223" s="74"/>
      <c r="E223" s="74"/>
      <c r="F223" s="74"/>
    </row>
    <row r="224" spans="1:13" ht="37.5">
      <c r="A224" s="91"/>
      <c r="B224" s="92" t="e">
        <f>'Product Identification'!$B$2 &amp; "-" &amp; 'Product Identification'!$E$4 &amp; "-" &amp; 'Product Identification'!#REF!</f>
        <v>#REF!</v>
      </c>
      <c r="C224" s="97" t="str">
        <f>'Product Identification'!$C$2  &amp; 'Product Identification'!$F$4    &amp; ", "  &amp; 'Product Identification'!$K$8</f>
        <v>Voila!+, Satin 1 SB102 100% Polyester Japan Satin; 90 gsm</v>
      </c>
      <c r="D224" s="74"/>
      <c r="E224" s="74"/>
      <c r="F224" s="74"/>
      <c r="G224" s="87"/>
      <c r="I224" s="84"/>
    </row>
    <row r="225" spans="1:13">
      <c r="A225" s="91"/>
      <c r="B225" s="89"/>
      <c r="C225" s="82" t="s">
        <v>412</v>
      </c>
      <c r="D225" s="74">
        <v>37</v>
      </c>
      <c r="E225" s="74">
        <v>1.1000000000000001</v>
      </c>
      <c r="F225" s="74">
        <f>_xlfn.FLOOR.PRECISE(D225*E225,1)</f>
        <v>40</v>
      </c>
      <c r="G225" s="87">
        <f>SUM(F224:F237)</f>
        <v>183.09</v>
      </c>
      <c r="I225" s="85" t="s">
        <v>379</v>
      </c>
      <c r="J225" s="83">
        <f>G225/Account!$D$58</f>
        <v>3.3837345256271103</v>
      </c>
    </row>
    <row r="226" spans="1:13">
      <c r="A226" s="91"/>
      <c r="B226" s="76"/>
      <c r="C226" t="s">
        <v>378</v>
      </c>
      <c r="D226" s="74">
        <v>20</v>
      </c>
      <c r="E226" s="74">
        <v>1.1000000000000001</v>
      </c>
      <c r="F226" s="74">
        <f>D226*E226</f>
        <v>22</v>
      </c>
      <c r="G226" s="87"/>
      <c r="I226" s="85" t="s">
        <v>377</v>
      </c>
      <c r="J226" s="83">
        <f>J225+J225*0.15</f>
        <v>3.8912947044711768</v>
      </c>
      <c r="L226" s="84"/>
    </row>
    <row r="227" spans="1:13">
      <c r="A227" s="91"/>
      <c r="B227" s="76"/>
      <c r="C227" t="s">
        <v>411</v>
      </c>
      <c r="D227" s="74">
        <f>F225*0.2</f>
        <v>8</v>
      </c>
      <c r="E227" s="74">
        <v>1</v>
      </c>
      <c r="F227" s="74">
        <f>D227*E227</f>
        <v>8</v>
      </c>
      <c r="G227" s="87"/>
      <c r="I227" s="85" t="s">
        <v>375</v>
      </c>
      <c r="J227" s="88">
        <f>J226*1500</f>
        <v>5836.9420567067655</v>
      </c>
      <c r="L227" s="84"/>
    </row>
    <row r="228" spans="1:13">
      <c r="A228" s="91"/>
      <c r="B228" s="76"/>
      <c r="C228" s="82" t="str">
        <f>"Lining: "&amp;'Product Identification'!$K$19 &amp; " + shrinkage 10%"</f>
        <v>Lining: Voile 5: 80sx80s 90x64 100% Cotton + shrinkage 10%</v>
      </c>
      <c r="D228" s="74">
        <v>28</v>
      </c>
      <c r="E228" s="74">
        <f>0.75*1.1</f>
        <v>0.82500000000000007</v>
      </c>
      <c r="F228" s="74">
        <f>D228*E228</f>
        <v>23.1</v>
      </c>
      <c r="G228" s="87"/>
      <c r="I228" s="85" t="s">
        <v>373</v>
      </c>
      <c r="J228" s="86">
        <f t="shared" ref="J228:J233" si="24">CEILING( L228*1500,500)</f>
        <v>13500</v>
      </c>
      <c r="K228" s="85" t="s">
        <v>370</v>
      </c>
      <c r="L228" s="83">
        <f>L233/(2.5*1.1)</f>
        <v>8.709090909090909</v>
      </c>
      <c r="M228" s="84">
        <f>L228-J225</f>
        <v>5.3253563834637987</v>
      </c>
    </row>
    <row r="229" spans="1:13">
      <c r="A229" s="91"/>
      <c r="B229" s="76"/>
      <c r="C229" s="82" t="s">
        <v>396</v>
      </c>
      <c r="D229" s="74">
        <v>20</v>
      </c>
      <c r="E229" s="74">
        <v>0.75</v>
      </c>
      <c r="F229" s="74">
        <f>D229*E229</f>
        <v>15</v>
      </c>
      <c r="G229" s="87"/>
      <c r="I229" s="85" t="s">
        <v>371</v>
      </c>
      <c r="J229" s="86">
        <f t="shared" si="24"/>
        <v>13500</v>
      </c>
      <c r="K229" s="85" t="s">
        <v>370</v>
      </c>
      <c r="L229" s="83">
        <f>L233/2.5/1.1</f>
        <v>8.709090909090909</v>
      </c>
      <c r="M229" s="84">
        <f>L229-J226</f>
        <v>4.8177962046197322</v>
      </c>
    </row>
    <row r="230" spans="1:13">
      <c r="A230" s="91"/>
      <c r="B230" s="76"/>
      <c r="C230" s="82"/>
      <c r="D230" s="74"/>
      <c r="E230" s="74"/>
      <c r="F230" s="74"/>
      <c r="G230" s="87"/>
      <c r="I230" s="85" t="s">
        <v>368</v>
      </c>
      <c r="J230" s="86">
        <f t="shared" si="24"/>
        <v>15500</v>
      </c>
      <c r="K230" s="85" t="s">
        <v>367</v>
      </c>
      <c r="L230" s="83">
        <f>L229*1.15</f>
        <v>10.015454545454544</v>
      </c>
      <c r="M230" s="84">
        <f>L230-L228</f>
        <v>1.3063636363636348</v>
      </c>
    </row>
    <row r="231" spans="1:13">
      <c r="A231" s="91"/>
      <c r="B231" s="76"/>
      <c r="C231" t="s">
        <v>410</v>
      </c>
      <c r="D231" s="74">
        <v>40.5</v>
      </c>
      <c r="E231" s="74">
        <v>1</v>
      </c>
      <c r="F231" s="74">
        <f t="shared" ref="F231:F237" si="25">D231*E231</f>
        <v>40.5</v>
      </c>
      <c r="G231" s="87"/>
      <c r="I231" s="85" t="s">
        <v>365</v>
      </c>
      <c r="J231" s="86">
        <f t="shared" si="24"/>
        <v>18500</v>
      </c>
      <c r="K231" s="85" t="s">
        <v>364</v>
      </c>
      <c r="L231" s="83">
        <f>L230*1.2</f>
        <v>12.018545454545452</v>
      </c>
      <c r="M231" s="84">
        <f>L231-L230</f>
        <v>2.0030909090909077</v>
      </c>
    </row>
    <row r="232" spans="1:13">
      <c r="A232" s="91"/>
      <c r="C232" t="s">
        <v>409</v>
      </c>
      <c r="D232" s="74">
        <v>1.25</v>
      </c>
      <c r="E232" s="74">
        <v>1</v>
      </c>
      <c r="F232" s="74">
        <f t="shared" si="25"/>
        <v>1.25</v>
      </c>
      <c r="G232" s="87"/>
      <c r="H232" s="85"/>
      <c r="I232" s="85" t="s">
        <v>362</v>
      </c>
      <c r="J232" s="86">
        <f t="shared" si="24"/>
        <v>36500</v>
      </c>
      <c r="K232" s="85" t="s">
        <v>362</v>
      </c>
      <c r="L232" s="83">
        <f>L231*2</f>
        <v>24.037090909090903</v>
      </c>
      <c r="M232" s="84">
        <f>L232-L231</f>
        <v>12.018545454545452</v>
      </c>
    </row>
    <row r="233" spans="1:13">
      <c r="A233" s="91"/>
      <c r="C233" t="s">
        <v>388</v>
      </c>
      <c r="D233" s="74">
        <v>3</v>
      </c>
      <c r="E233" s="74">
        <v>0.1</v>
      </c>
      <c r="F233" s="74">
        <f t="shared" si="25"/>
        <v>0.30000000000000004</v>
      </c>
      <c r="G233" s="87"/>
      <c r="H233" s="85"/>
      <c r="I233" s="85" t="s">
        <v>363</v>
      </c>
      <c r="J233" s="86">
        <f t="shared" si="24"/>
        <v>36000</v>
      </c>
      <c r="K233" s="85" t="s">
        <v>362</v>
      </c>
      <c r="L233" s="84">
        <v>23.95</v>
      </c>
      <c r="M233" s="84"/>
    </row>
    <row r="234" spans="1:13">
      <c r="A234" s="91"/>
      <c r="C234" t="s">
        <v>393</v>
      </c>
      <c r="D234" s="74">
        <f>5</f>
        <v>5</v>
      </c>
      <c r="E234" s="74">
        <v>1</v>
      </c>
      <c r="F234" s="74">
        <f t="shared" si="25"/>
        <v>5</v>
      </c>
      <c r="G234" s="87"/>
      <c r="H234" s="85"/>
      <c r="I234" s="84"/>
      <c r="J234" s="84"/>
    </row>
    <row r="235" spans="1:13">
      <c r="A235" s="91"/>
      <c r="C235" t="s">
        <v>382</v>
      </c>
      <c r="D235" s="74">
        <f>1.5+1+3+1.25</f>
        <v>6.75</v>
      </c>
      <c r="E235" s="74">
        <v>1</v>
      </c>
      <c r="F235" s="74">
        <f t="shared" si="25"/>
        <v>6.75</v>
      </c>
      <c r="G235" s="87"/>
      <c r="H235" s="85"/>
      <c r="I235" s="83"/>
      <c r="J235" s="84"/>
    </row>
    <row r="236" spans="1:13">
      <c r="A236" s="91"/>
      <c r="C236" s="82" t="s">
        <v>408</v>
      </c>
      <c r="D236" s="74">
        <f>SUM(F225:F235)*0.1</f>
        <v>16.190000000000001</v>
      </c>
      <c r="E236" s="74">
        <v>1</v>
      </c>
      <c r="F236" s="74">
        <f t="shared" si="25"/>
        <v>16.190000000000001</v>
      </c>
      <c r="H236" s="80"/>
      <c r="I236" s="84"/>
    </row>
    <row r="237" spans="1:13">
      <c r="A237" s="91"/>
      <c r="B237" s="76"/>
      <c r="C237" s="82" t="s">
        <v>387</v>
      </c>
      <c r="D237" s="74">
        <v>5</v>
      </c>
      <c r="E237" s="74">
        <v>1</v>
      </c>
      <c r="F237" s="74">
        <f t="shared" si="25"/>
        <v>5</v>
      </c>
      <c r="G237" s="87"/>
      <c r="H237" s="85"/>
      <c r="I237" s="83"/>
      <c r="J237" s="84"/>
    </row>
    <row r="238" spans="1:13">
      <c r="A238" s="91"/>
      <c r="B238" s="76"/>
      <c r="I238" s="84"/>
    </row>
    <row r="239" spans="1:13" ht="37.5">
      <c r="A239" s="91"/>
      <c r="B239" s="92" t="e">
        <f>'Product Identification'!$B$2 &amp; "-" &amp; 'Product Identification'!$E$16 &amp; "-" &amp; 'Product Identification'!#REF!</f>
        <v>#REF!</v>
      </c>
      <c r="C239" s="97" t="str">
        <f>'Product Identification'!$C$2  &amp; 'Product Identification'!$F$16    &amp; ", "  &amp; 'Product Identification'!$K$8</f>
        <v>Voila!Maxi Plain, Satin 1 SB102 100% Polyester Japan Satin; 90 gsm</v>
      </c>
      <c r="D239" s="74"/>
      <c r="E239" s="74"/>
      <c r="F239" s="74"/>
      <c r="G239" s="87"/>
      <c r="I239" s="84"/>
    </row>
    <row r="240" spans="1:13">
      <c r="A240" s="91"/>
      <c r="B240" s="89"/>
      <c r="C240" s="82" t="s">
        <v>412</v>
      </c>
      <c r="D240" s="74">
        <v>37</v>
      </c>
      <c r="E240" s="74">
        <v>1.65</v>
      </c>
      <c r="F240" s="74">
        <f>_xlfn.FLOOR.PRECISE(D240*E240,1)</f>
        <v>61</v>
      </c>
      <c r="G240" s="87">
        <f>SUM(F239:F252)</f>
        <v>227.71480000000003</v>
      </c>
      <c r="I240" s="85" t="s">
        <v>379</v>
      </c>
      <c r="J240" s="83">
        <f>G240/Account!$D$58</f>
        <v>4.2084572109687715</v>
      </c>
    </row>
    <row r="241" spans="1:13">
      <c r="A241" s="91"/>
      <c r="B241" s="76"/>
      <c r="C241" t="s">
        <v>378</v>
      </c>
      <c r="D241" s="74">
        <v>20</v>
      </c>
      <c r="E241" s="74">
        <v>1.5</v>
      </c>
      <c r="F241" s="74">
        <f t="shared" ref="F241:F252" si="26">D241*E241</f>
        <v>30</v>
      </c>
      <c r="G241" s="87"/>
      <c r="I241" s="85" t="s">
        <v>377</v>
      </c>
      <c r="J241" s="83">
        <f>J240+J240*0.15</f>
        <v>4.8397257926140869</v>
      </c>
      <c r="L241" s="84"/>
    </row>
    <row r="242" spans="1:13">
      <c r="A242" s="91"/>
      <c r="B242" s="76"/>
      <c r="C242" t="s">
        <v>411</v>
      </c>
      <c r="D242" s="74">
        <f>F240*0.2</f>
        <v>12.200000000000001</v>
      </c>
      <c r="E242" s="74">
        <v>1</v>
      </c>
      <c r="F242" s="74">
        <f t="shared" si="26"/>
        <v>12.200000000000001</v>
      </c>
      <c r="G242" s="87"/>
      <c r="I242" s="85" t="s">
        <v>375</v>
      </c>
      <c r="J242" s="88">
        <f>J241*1500</f>
        <v>7259.5886889211306</v>
      </c>
      <c r="L242" s="84"/>
    </row>
    <row r="243" spans="1:13">
      <c r="A243" s="91"/>
      <c r="B243" s="76"/>
      <c r="C243" s="82" t="str">
        <f>"Lining: "&amp;'Product Identification'!$K$19 &amp; " + shrinkage 10%"</f>
        <v>Lining: Voile 5: 80sx80s 90x64 100% Cotton + shrinkage 10%</v>
      </c>
      <c r="D243" s="74">
        <v>28</v>
      </c>
      <c r="E243" s="74">
        <v>0.9</v>
      </c>
      <c r="F243" s="74">
        <f t="shared" si="26"/>
        <v>25.2</v>
      </c>
      <c r="G243" s="87"/>
      <c r="I243" s="85" t="s">
        <v>373</v>
      </c>
      <c r="J243" s="86">
        <f t="shared" ref="J243:J248" si="27">CEILING( L243*1500,500)</f>
        <v>13500</v>
      </c>
      <c r="K243" s="85" t="s">
        <v>370</v>
      </c>
      <c r="L243" s="83">
        <f>L248/(2.5*1.1)</f>
        <v>8.709090909090909</v>
      </c>
      <c r="M243" s="84">
        <f>L243-J240</f>
        <v>4.5006336981221375</v>
      </c>
    </row>
    <row r="244" spans="1:13">
      <c r="A244" s="91"/>
      <c r="B244" s="76"/>
      <c r="C244" s="82" t="s">
        <v>396</v>
      </c>
      <c r="D244" s="74">
        <v>20</v>
      </c>
      <c r="E244" s="74">
        <v>0.9</v>
      </c>
      <c r="F244" s="74">
        <f t="shared" si="26"/>
        <v>18</v>
      </c>
      <c r="G244" s="87"/>
      <c r="I244" s="85" t="s">
        <v>371</v>
      </c>
      <c r="J244" s="86">
        <f t="shared" si="27"/>
        <v>13500</v>
      </c>
      <c r="K244" s="85" t="s">
        <v>370</v>
      </c>
      <c r="L244" s="83">
        <f>L248/2.5/1.1</f>
        <v>8.709090909090909</v>
      </c>
      <c r="M244" s="84">
        <f>L244-J241</f>
        <v>3.8693651164768221</v>
      </c>
    </row>
    <row r="245" spans="1:13">
      <c r="A245" s="91"/>
      <c r="B245" s="76"/>
      <c r="C245" s="82" t="s">
        <v>376</v>
      </c>
      <c r="D245" s="74">
        <f>F243*0.1</f>
        <v>2.52</v>
      </c>
      <c r="E245" s="74">
        <v>0.9</v>
      </c>
      <c r="F245" s="74">
        <f t="shared" si="26"/>
        <v>2.2680000000000002</v>
      </c>
      <c r="G245" s="87"/>
      <c r="I245" s="85" t="s">
        <v>368</v>
      </c>
      <c r="J245" s="86">
        <f t="shared" si="27"/>
        <v>15500</v>
      </c>
      <c r="K245" s="85" t="s">
        <v>367</v>
      </c>
      <c r="L245" s="83">
        <f>L244*1.15</f>
        <v>10.015454545454544</v>
      </c>
      <c r="M245" s="84">
        <f>L245-L243</f>
        <v>1.3063636363636348</v>
      </c>
    </row>
    <row r="246" spans="1:13">
      <c r="A246" s="91"/>
      <c r="B246" s="76"/>
      <c r="C246" t="s">
        <v>410</v>
      </c>
      <c r="D246" s="74">
        <v>40.5</v>
      </c>
      <c r="E246" s="74">
        <v>1</v>
      </c>
      <c r="F246" s="74">
        <f t="shared" si="26"/>
        <v>40.5</v>
      </c>
      <c r="G246" s="87"/>
      <c r="I246" s="85" t="s">
        <v>365</v>
      </c>
      <c r="J246" s="86">
        <f t="shared" si="27"/>
        <v>18500</v>
      </c>
      <c r="K246" s="85" t="s">
        <v>364</v>
      </c>
      <c r="L246" s="83">
        <f>L245*1.2</f>
        <v>12.018545454545452</v>
      </c>
      <c r="M246" s="84">
        <f>L246-L245</f>
        <v>2.0030909090909077</v>
      </c>
    </row>
    <row r="247" spans="1:13">
      <c r="A247" s="91"/>
      <c r="C247" t="s">
        <v>409</v>
      </c>
      <c r="D247" s="74">
        <v>1.25</v>
      </c>
      <c r="E247" s="74">
        <v>1</v>
      </c>
      <c r="F247" s="74">
        <f t="shared" si="26"/>
        <v>1.25</v>
      </c>
      <c r="G247" s="87"/>
      <c r="H247" s="85"/>
      <c r="I247" s="85" t="s">
        <v>362</v>
      </c>
      <c r="J247" s="86">
        <f t="shared" si="27"/>
        <v>36500</v>
      </c>
      <c r="K247" s="85" t="s">
        <v>362</v>
      </c>
      <c r="L247" s="83">
        <f>L246*2</f>
        <v>24.037090909090903</v>
      </c>
      <c r="M247" s="84">
        <f>L247-L246</f>
        <v>12.018545454545452</v>
      </c>
    </row>
    <row r="248" spans="1:13">
      <c r="A248" s="91"/>
      <c r="C248" t="s">
        <v>388</v>
      </c>
      <c r="D248" s="74">
        <v>3</v>
      </c>
      <c r="E248" s="74">
        <v>0.1</v>
      </c>
      <c r="F248" s="74">
        <f t="shared" si="26"/>
        <v>0.30000000000000004</v>
      </c>
      <c r="G248" s="87"/>
      <c r="H248" s="85"/>
      <c r="I248" s="85" t="s">
        <v>363</v>
      </c>
      <c r="J248" s="86">
        <f t="shared" si="27"/>
        <v>36000</v>
      </c>
      <c r="K248" s="85" t="s">
        <v>362</v>
      </c>
      <c r="L248" s="84">
        <v>23.95</v>
      </c>
      <c r="M248" s="84"/>
    </row>
    <row r="249" spans="1:13">
      <c r="A249" s="91"/>
      <c r="C249" t="s">
        <v>393</v>
      </c>
      <c r="D249" s="74">
        <f>5</f>
        <v>5</v>
      </c>
      <c r="E249" s="74">
        <v>1</v>
      </c>
      <c r="F249" s="74">
        <f t="shared" si="26"/>
        <v>5</v>
      </c>
      <c r="G249" s="87"/>
      <c r="H249" s="85"/>
      <c r="I249" s="84"/>
      <c r="J249" s="84"/>
    </row>
    <row r="250" spans="1:13">
      <c r="A250" s="91"/>
      <c r="C250" t="s">
        <v>382</v>
      </c>
      <c r="D250" s="74">
        <f>1.5+1+3+1.25</f>
        <v>6.75</v>
      </c>
      <c r="E250" s="74">
        <v>1</v>
      </c>
      <c r="F250" s="74">
        <f t="shared" si="26"/>
        <v>6.75</v>
      </c>
      <c r="G250" s="87"/>
      <c r="H250" s="85"/>
      <c r="I250" s="83"/>
      <c r="J250" s="84"/>
    </row>
    <row r="251" spans="1:13">
      <c r="A251" s="91"/>
      <c r="C251" s="82" t="s">
        <v>408</v>
      </c>
      <c r="D251" s="74">
        <f>SUM(F240:F250)*0.1</f>
        <v>20.246800000000004</v>
      </c>
      <c r="E251" s="74">
        <v>1</v>
      </c>
      <c r="F251" s="74">
        <f t="shared" si="26"/>
        <v>20.246800000000004</v>
      </c>
      <c r="H251" s="80"/>
      <c r="I251" s="84"/>
    </row>
    <row r="252" spans="1:13">
      <c r="A252" s="91"/>
      <c r="C252" s="82" t="s">
        <v>387</v>
      </c>
      <c r="D252" s="74">
        <v>5</v>
      </c>
      <c r="E252" s="74">
        <v>1</v>
      </c>
      <c r="F252" s="74">
        <f t="shared" si="26"/>
        <v>5</v>
      </c>
      <c r="G252" s="87"/>
      <c r="H252" s="80"/>
      <c r="I252" s="84"/>
    </row>
    <row r="253" spans="1:13">
      <c r="B253" s="76"/>
      <c r="C253" s="82"/>
      <c r="D253" s="74"/>
      <c r="E253" s="74"/>
      <c r="F253" s="74"/>
      <c r="G253" s="87"/>
      <c r="H253" s="83"/>
    </row>
    <row r="254" spans="1:13" ht="15.75">
      <c r="B254" s="92" t="e">
        <f>'Product Identification'!$B$3 &amp; "-" &amp; 'Product Identification'!$E$10 &amp; "-"  &amp; 'Product Identification'!#REF!</f>
        <v>#REF!</v>
      </c>
      <c r="C254" s="95" t="str">
        <f>'Product Identification'!$C$3&amp;" "&amp;'Product Identification'!$F$10&amp;", "&amp;'Product Identification'!$K$24</f>
        <v xml:space="preserve">Classic Square 110x110 cm, 100% polyester GGT, 60 gsm </v>
      </c>
      <c r="D254" s="74">
        <v>100</v>
      </c>
      <c r="E254" s="74">
        <v>1.2</v>
      </c>
      <c r="F254" s="74">
        <f t="shared" ref="F254:F263" si="28">D254*E254</f>
        <v>120</v>
      </c>
      <c r="G254" s="87">
        <f>SUM(F254:F263)</f>
        <v>173.63000000000002</v>
      </c>
      <c r="H254" s="94"/>
      <c r="I254" s="85" t="s">
        <v>379</v>
      </c>
      <c r="J254" s="83">
        <f>G254/Account!$D$58</f>
        <v>3.2089017733608345</v>
      </c>
    </row>
    <row r="255" spans="1:13">
      <c r="B255" s="89"/>
      <c r="C255" s="82" t="s">
        <v>374</v>
      </c>
      <c r="D255" s="74">
        <v>20</v>
      </c>
      <c r="E255" s="74">
        <v>1</v>
      </c>
      <c r="F255" s="74">
        <f t="shared" si="28"/>
        <v>20</v>
      </c>
      <c r="G255" s="87"/>
      <c r="H255" s="94"/>
      <c r="I255" s="85" t="s">
        <v>377</v>
      </c>
      <c r="J255" s="83">
        <f>J254+J254*0.15</f>
        <v>3.6902370393649595</v>
      </c>
      <c r="L255" s="84"/>
    </row>
    <row r="256" spans="1:13">
      <c r="B256" s="76"/>
      <c r="C256" t="s">
        <v>287</v>
      </c>
      <c r="D256" s="74">
        <v>20</v>
      </c>
      <c r="E256" s="74">
        <v>0</v>
      </c>
      <c r="F256" s="74">
        <f t="shared" si="28"/>
        <v>0</v>
      </c>
      <c r="G256" s="87"/>
      <c r="H256" s="94"/>
      <c r="I256" s="85" t="s">
        <v>375</v>
      </c>
      <c r="J256" s="88">
        <f>J255*1500</f>
        <v>5535.3555590474389</v>
      </c>
      <c r="L256" s="84"/>
    </row>
    <row r="257" spans="2:13">
      <c r="B257" s="76"/>
      <c r="C257" t="s">
        <v>407</v>
      </c>
      <c r="D257" s="74">
        <v>0</v>
      </c>
      <c r="E257" s="74">
        <v>0.4</v>
      </c>
      <c r="F257" s="74">
        <f t="shared" si="28"/>
        <v>0</v>
      </c>
      <c r="H257" s="94"/>
      <c r="I257" s="85" t="s">
        <v>373</v>
      </c>
      <c r="J257" s="86">
        <f t="shared" ref="J257:J262" si="29">CEILING( L257*1500,500)</f>
        <v>11000</v>
      </c>
      <c r="K257" s="85" t="s">
        <v>370</v>
      </c>
      <c r="L257" s="83">
        <f>L262/(2.5*1.1)</f>
        <v>7.254545454545454</v>
      </c>
      <c r="M257" s="84">
        <f>L257-J254</f>
        <v>4.0456436811846199</v>
      </c>
    </row>
    <row r="258" spans="2:13">
      <c r="B258" s="76"/>
      <c r="C258" t="s">
        <v>404</v>
      </c>
      <c r="D258" s="74">
        <v>1.25</v>
      </c>
      <c r="E258" s="74">
        <v>1</v>
      </c>
      <c r="F258" s="74">
        <f t="shared" si="28"/>
        <v>1.25</v>
      </c>
      <c r="I258" s="85" t="s">
        <v>371</v>
      </c>
      <c r="J258" s="86">
        <f t="shared" si="29"/>
        <v>11000</v>
      </c>
      <c r="K258" s="85" t="s">
        <v>370</v>
      </c>
      <c r="L258" s="83">
        <f>L262/2.5/1.1</f>
        <v>7.254545454545454</v>
      </c>
      <c r="M258" s="84">
        <f>L258-J255</f>
        <v>3.5643084151804945</v>
      </c>
    </row>
    <row r="259" spans="2:13">
      <c r="B259" s="76"/>
      <c r="C259" t="s">
        <v>388</v>
      </c>
      <c r="D259" s="74">
        <v>3</v>
      </c>
      <c r="E259" s="74">
        <v>0.1</v>
      </c>
      <c r="F259" s="74">
        <f t="shared" si="28"/>
        <v>0.30000000000000004</v>
      </c>
      <c r="G259" s="87"/>
      <c r="I259" s="85" t="s">
        <v>368</v>
      </c>
      <c r="J259" s="86">
        <f t="shared" si="29"/>
        <v>13000</v>
      </c>
      <c r="K259" s="85" t="s">
        <v>367</v>
      </c>
      <c r="L259" s="83">
        <f>L258*1.15</f>
        <v>8.3427272727272719</v>
      </c>
      <c r="M259" s="84">
        <f>L259-L258</f>
        <v>1.0881818181818179</v>
      </c>
    </row>
    <row r="260" spans="2:13">
      <c r="B260" s="76"/>
      <c r="C260" t="s">
        <v>393</v>
      </c>
      <c r="D260" s="74">
        <f>5</f>
        <v>5</v>
      </c>
      <c r="E260" s="74">
        <v>1</v>
      </c>
      <c r="F260" s="74">
        <f t="shared" si="28"/>
        <v>5</v>
      </c>
      <c r="G260" s="87"/>
      <c r="I260" s="85" t="s">
        <v>365</v>
      </c>
      <c r="J260" s="86">
        <f t="shared" si="29"/>
        <v>15500</v>
      </c>
      <c r="K260" s="85" t="s">
        <v>364</v>
      </c>
      <c r="L260" s="83">
        <f>L259*1.2</f>
        <v>10.011272727272726</v>
      </c>
      <c r="M260" s="84">
        <f>L260-L259</f>
        <v>1.6685454545454537</v>
      </c>
    </row>
    <row r="261" spans="2:13">
      <c r="B261" s="76"/>
      <c r="C261" t="s">
        <v>382</v>
      </c>
      <c r="D261" s="74">
        <f>1.5+1+3+1.25</f>
        <v>6.75</v>
      </c>
      <c r="E261" s="74">
        <v>1</v>
      </c>
      <c r="F261" s="74">
        <f t="shared" si="28"/>
        <v>6.75</v>
      </c>
      <c r="G261" s="87"/>
      <c r="I261" s="85" t="s">
        <v>362</v>
      </c>
      <c r="J261" s="86">
        <f t="shared" si="29"/>
        <v>30500</v>
      </c>
      <c r="K261" s="85" t="s">
        <v>362</v>
      </c>
      <c r="L261" s="83">
        <f>L260*2</f>
        <v>20.022545454545451</v>
      </c>
      <c r="M261" s="84">
        <f>L261-L260</f>
        <v>10.011272727272726</v>
      </c>
    </row>
    <row r="262" spans="2:13">
      <c r="B262" s="90"/>
      <c r="C262" s="82" t="s">
        <v>366</v>
      </c>
      <c r="D262" s="74">
        <f>SUM(F254:F261)*0.1</f>
        <v>15.330000000000002</v>
      </c>
      <c r="E262" s="74">
        <v>1</v>
      </c>
      <c r="F262" s="74">
        <f t="shared" si="28"/>
        <v>15.330000000000002</v>
      </c>
      <c r="H262" s="94"/>
      <c r="I262" s="85" t="s">
        <v>363</v>
      </c>
      <c r="J262" s="86">
        <f t="shared" si="29"/>
        <v>30000</v>
      </c>
      <c r="K262" s="85" t="s">
        <v>362</v>
      </c>
      <c r="L262" s="84">
        <v>19.95</v>
      </c>
    </row>
    <row r="263" spans="2:13">
      <c r="B263" s="90"/>
      <c r="C263" t="s">
        <v>387</v>
      </c>
      <c r="D263" s="74">
        <v>5</v>
      </c>
      <c r="E263" s="74">
        <v>1</v>
      </c>
      <c r="F263" s="74">
        <f t="shared" si="28"/>
        <v>5</v>
      </c>
      <c r="H263" s="94"/>
    </row>
    <row r="264" spans="2:13">
      <c r="B264" s="89"/>
      <c r="H264" s="94"/>
    </row>
    <row r="265" spans="2:13">
      <c r="B265" s="89"/>
      <c r="H265" s="93"/>
    </row>
    <row r="266" spans="2:13">
      <c r="B266" s="76"/>
    </row>
    <row r="267" spans="2:13" ht="32.25" customHeight="1">
      <c r="B267" s="92" t="e">
        <f>'Product Identification'!$B$3 &amp; "-" &amp; 'Product Identification'!$E$11 &amp; "-"  &amp; 'Product Identification'!#REF!</f>
        <v>#REF!</v>
      </c>
      <c r="C267" s="95" t="str">
        <f>'Product Identification'!$C$3&amp;" "&amp;'Product Identification'!$F$11&amp;", "&amp;'Product Identification'!$K$24</f>
        <v xml:space="preserve">Classic Rectangular 170x110 cm, 100% polyester GGT, 60 gsm </v>
      </c>
      <c r="D267" s="74">
        <v>100</v>
      </c>
      <c r="E267" s="74">
        <v>1.8</v>
      </c>
      <c r="F267" s="74">
        <f t="shared" ref="F267:F276" si="30">D267*E267</f>
        <v>180</v>
      </c>
      <c r="G267" s="87">
        <f>SUM(F267:F276)</f>
        <v>239.63000000000002</v>
      </c>
      <c r="H267" s="94"/>
      <c r="I267" s="85" t="s">
        <v>379</v>
      </c>
      <c r="J267" s="83">
        <f>G267/Account!$D$58</f>
        <v>4.4286651612650854</v>
      </c>
    </row>
    <row r="268" spans="2:13">
      <c r="B268" s="89"/>
      <c r="C268" s="82" t="s">
        <v>374</v>
      </c>
      <c r="D268" s="74">
        <v>20</v>
      </c>
      <c r="E268" s="74">
        <v>1</v>
      </c>
      <c r="F268" s="74">
        <f t="shared" si="30"/>
        <v>20</v>
      </c>
      <c r="G268" s="87"/>
      <c r="H268" s="94"/>
      <c r="I268" s="85" t="s">
        <v>377</v>
      </c>
      <c r="J268" s="83">
        <f>J267+J267*0.15</f>
        <v>5.0929649354548481</v>
      </c>
      <c r="L268" s="84"/>
    </row>
    <row r="269" spans="2:13">
      <c r="B269" s="76"/>
      <c r="C269" t="s">
        <v>406</v>
      </c>
      <c r="D269" s="74">
        <v>10</v>
      </c>
      <c r="E269" s="74">
        <v>0</v>
      </c>
      <c r="F269" s="74">
        <f t="shared" si="30"/>
        <v>0</v>
      </c>
      <c r="G269" s="87"/>
      <c r="H269" s="94"/>
      <c r="I269" s="85" t="s">
        <v>375</v>
      </c>
      <c r="J269" s="88">
        <f>J268*1500</f>
        <v>7639.447403182272</v>
      </c>
      <c r="L269" s="84"/>
    </row>
    <row r="270" spans="2:13">
      <c r="B270" s="76"/>
      <c r="C270" t="s">
        <v>407</v>
      </c>
      <c r="D270" s="74">
        <v>0</v>
      </c>
      <c r="E270" s="74">
        <v>0.4</v>
      </c>
      <c r="F270" s="74">
        <f t="shared" si="30"/>
        <v>0</v>
      </c>
      <c r="H270" s="94"/>
      <c r="I270" s="85" t="s">
        <v>373</v>
      </c>
      <c r="J270" s="86">
        <f t="shared" ref="J270:J275" si="31">CEILING( L270*1500,500)</f>
        <v>13500</v>
      </c>
      <c r="K270" s="85" t="s">
        <v>370</v>
      </c>
      <c r="L270" s="83">
        <f>L275/(2.5*1.1)</f>
        <v>8.709090909090909</v>
      </c>
      <c r="M270" s="84">
        <f>L270-J267</f>
        <v>4.2804257478258236</v>
      </c>
    </row>
    <row r="271" spans="2:13">
      <c r="B271" s="76"/>
      <c r="C271" t="s">
        <v>404</v>
      </c>
      <c r="D271" s="74">
        <v>1.25</v>
      </c>
      <c r="E271" s="74">
        <v>1</v>
      </c>
      <c r="F271" s="74">
        <f t="shared" si="30"/>
        <v>1.25</v>
      </c>
      <c r="I271" s="85" t="s">
        <v>371</v>
      </c>
      <c r="J271" s="86">
        <f t="shared" si="31"/>
        <v>13500</v>
      </c>
      <c r="K271" s="85" t="s">
        <v>370</v>
      </c>
      <c r="L271" s="83">
        <f>L275/2.5/1.1</f>
        <v>8.709090909090909</v>
      </c>
      <c r="M271" s="84">
        <f>L271-J268</f>
        <v>3.6161259736360609</v>
      </c>
    </row>
    <row r="272" spans="2:13">
      <c r="B272" s="76"/>
      <c r="C272" t="s">
        <v>388</v>
      </c>
      <c r="D272" s="74">
        <v>3</v>
      </c>
      <c r="E272" s="74">
        <v>0.1</v>
      </c>
      <c r="F272" s="74">
        <f t="shared" si="30"/>
        <v>0.30000000000000004</v>
      </c>
      <c r="G272" s="87"/>
      <c r="I272" s="85" t="s">
        <v>368</v>
      </c>
      <c r="J272" s="86">
        <f t="shared" si="31"/>
        <v>15500</v>
      </c>
      <c r="K272" s="85" t="s">
        <v>367</v>
      </c>
      <c r="L272" s="83">
        <f>L271*1.15</f>
        <v>10.015454545454544</v>
      </c>
      <c r="M272" s="84">
        <f>L272-L271</f>
        <v>1.3063636363636348</v>
      </c>
    </row>
    <row r="273" spans="2:13">
      <c r="B273" s="76"/>
      <c r="C273" t="s">
        <v>393</v>
      </c>
      <c r="D273" s="74">
        <f>5</f>
        <v>5</v>
      </c>
      <c r="E273" s="74">
        <v>1</v>
      </c>
      <c r="F273" s="74">
        <f t="shared" si="30"/>
        <v>5</v>
      </c>
      <c r="G273" s="87"/>
      <c r="I273" s="85" t="s">
        <v>365</v>
      </c>
      <c r="J273" s="86">
        <f t="shared" si="31"/>
        <v>18500</v>
      </c>
      <c r="K273" s="85" t="s">
        <v>364</v>
      </c>
      <c r="L273" s="83">
        <f>L272*1.2</f>
        <v>12.018545454545452</v>
      </c>
      <c r="M273" s="84">
        <f>L273-L272</f>
        <v>2.0030909090909077</v>
      </c>
    </row>
    <row r="274" spans="2:13">
      <c r="B274" s="76"/>
      <c r="C274" t="s">
        <v>382</v>
      </c>
      <c r="D274" s="74">
        <f>1.5+1+3+1.25</f>
        <v>6.75</v>
      </c>
      <c r="E274" s="74">
        <v>1</v>
      </c>
      <c r="F274" s="74">
        <f t="shared" si="30"/>
        <v>6.75</v>
      </c>
      <c r="G274" s="87"/>
      <c r="I274" s="85" t="s">
        <v>362</v>
      </c>
      <c r="J274" s="86">
        <f t="shared" si="31"/>
        <v>36500</v>
      </c>
      <c r="K274" s="85" t="s">
        <v>362</v>
      </c>
      <c r="L274" s="83">
        <f>L273*2</f>
        <v>24.037090909090903</v>
      </c>
      <c r="M274" s="84">
        <f>L274-L273</f>
        <v>12.018545454545452</v>
      </c>
    </row>
    <row r="275" spans="2:13">
      <c r="B275" s="90"/>
      <c r="C275" s="82" t="s">
        <v>366</v>
      </c>
      <c r="D275" s="74">
        <f>SUM(F267:F274)*0.1</f>
        <v>21.330000000000002</v>
      </c>
      <c r="E275" s="74">
        <v>1</v>
      </c>
      <c r="F275" s="74">
        <f t="shared" si="30"/>
        <v>21.330000000000002</v>
      </c>
      <c r="H275" s="94"/>
      <c r="I275" s="85" t="s">
        <v>363</v>
      </c>
      <c r="J275" s="86">
        <f t="shared" si="31"/>
        <v>36000</v>
      </c>
      <c r="K275" s="85" t="s">
        <v>362</v>
      </c>
      <c r="L275" s="84">
        <v>23.95</v>
      </c>
    </row>
    <row r="276" spans="2:13">
      <c r="B276" s="90"/>
      <c r="C276" t="s">
        <v>387</v>
      </c>
      <c r="D276" s="74">
        <v>5</v>
      </c>
      <c r="E276" s="74">
        <v>1</v>
      </c>
      <c r="F276" s="74">
        <f t="shared" si="30"/>
        <v>5</v>
      </c>
      <c r="H276" s="94"/>
    </row>
    <row r="277" spans="2:13">
      <c r="B277" s="89"/>
      <c r="H277" s="94"/>
    </row>
    <row r="278" spans="2:13" ht="32.25" customHeight="1">
      <c r="B278" s="92" t="e">
        <f>'Product Identification'!$B$3 &amp; "-" &amp; 'Product Identification'!$E$21 &amp; "-"  &amp; 'Product Identification'!#REF!</f>
        <v>#REF!</v>
      </c>
      <c r="C278" s="95" t="str">
        <f>'Product Identification'!$C$3&amp;" "&amp;'Product Identification'!$F$21&amp;", "&amp;'Product Identification'!$K$24</f>
        <v xml:space="preserve">Classic Rectangular 170x55 cm, 100% polyester GGT, 60 gsm </v>
      </c>
      <c r="D278" s="74">
        <v>100</v>
      </c>
      <c r="E278" s="74">
        <v>0.9</v>
      </c>
      <c r="F278" s="74">
        <f t="shared" ref="F278:F287" si="32">D278*E278</f>
        <v>90</v>
      </c>
      <c r="G278" s="87">
        <f>SUM(F278:F287)</f>
        <v>173.63000000000002</v>
      </c>
      <c r="H278" s="94"/>
      <c r="I278" s="85" t="s">
        <v>379</v>
      </c>
      <c r="J278" s="83">
        <f>G278/Account!$D$58</f>
        <v>3.2089017733608345</v>
      </c>
    </row>
    <row r="279" spans="2:13">
      <c r="B279" s="89"/>
      <c r="C279" s="82" t="s">
        <v>374</v>
      </c>
      <c r="D279" s="74">
        <v>20</v>
      </c>
      <c r="E279" s="74">
        <v>1</v>
      </c>
      <c r="F279" s="74">
        <f t="shared" si="32"/>
        <v>20</v>
      </c>
      <c r="G279" s="87"/>
      <c r="H279" s="94"/>
      <c r="I279" s="85" t="s">
        <v>377</v>
      </c>
      <c r="J279" s="83">
        <f>J278+J278*0.15</f>
        <v>3.6902370393649595</v>
      </c>
      <c r="L279" s="84"/>
    </row>
    <row r="280" spans="2:13">
      <c r="B280" s="76"/>
      <c r="C280" t="s">
        <v>406</v>
      </c>
      <c r="D280" s="74">
        <v>10</v>
      </c>
      <c r="E280" s="74">
        <v>3</v>
      </c>
      <c r="F280" s="74">
        <f t="shared" si="32"/>
        <v>30</v>
      </c>
      <c r="G280" s="87"/>
      <c r="H280" s="94"/>
      <c r="I280" s="85" t="s">
        <v>375</v>
      </c>
      <c r="J280" s="88">
        <f>J279*1500</f>
        <v>5535.3555590474389</v>
      </c>
      <c r="L280" s="84"/>
    </row>
    <row r="281" spans="2:13">
      <c r="B281" s="76"/>
      <c r="C281" t="s">
        <v>407</v>
      </c>
      <c r="D281" s="74">
        <v>0</v>
      </c>
      <c r="E281" s="74">
        <v>0.4</v>
      </c>
      <c r="F281" s="74">
        <f t="shared" si="32"/>
        <v>0</v>
      </c>
      <c r="H281" s="94"/>
      <c r="I281" s="85" t="s">
        <v>373</v>
      </c>
      <c r="J281" s="86">
        <f t="shared" ref="J281:J286" si="33">CEILING( L281*1500,500)</f>
        <v>9500</v>
      </c>
      <c r="K281" s="85" t="s">
        <v>370</v>
      </c>
      <c r="L281" s="83">
        <f>L286/(2.5*1.1)</f>
        <v>6.1636363636363631</v>
      </c>
      <c r="M281" s="84">
        <f>L281-J278</f>
        <v>2.9547345902755286</v>
      </c>
    </row>
    <row r="282" spans="2:13">
      <c r="B282" s="76"/>
      <c r="C282" t="s">
        <v>404</v>
      </c>
      <c r="D282" s="74">
        <v>1.25</v>
      </c>
      <c r="E282" s="74">
        <v>1</v>
      </c>
      <c r="F282" s="74">
        <f t="shared" si="32"/>
        <v>1.25</v>
      </c>
      <c r="I282" s="85" t="s">
        <v>371</v>
      </c>
      <c r="J282" s="86">
        <f t="shared" si="33"/>
        <v>9500</v>
      </c>
      <c r="K282" s="85" t="s">
        <v>370</v>
      </c>
      <c r="L282" s="83">
        <f>L286/2.5/1.1</f>
        <v>6.1636363636363622</v>
      </c>
      <c r="M282" s="84">
        <f>L282-J279</f>
        <v>2.4733993242714027</v>
      </c>
    </row>
    <row r="283" spans="2:13">
      <c r="B283" s="76"/>
      <c r="C283" t="s">
        <v>388</v>
      </c>
      <c r="D283" s="74">
        <v>3</v>
      </c>
      <c r="E283" s="74">
        <v>0.1</v>
      </c>
      <c r="F283" s="74">
        <f t="shared" si="32"/>
        <v>0.30000000000000004</v>
      </c>
      <c r="G283" s="87"/>
      <c r="I283" s="85" t="s">
        <v>368</v>
      </c>
      <c r="J283" s="86">
        <f t="shared" si="33"/>
        <v>11000</v>
      </c>
      <c r="K283" s="85" t="s">
        <v>367</v>
      </c>
      <c r="L283" s="83">
        <f>L282*1.15</f>
        <v>7.0881818181818161</v>
      </c>
      <c r="M283" s="84">
        <f>L283-L282</f>
        <v>0.92454545454545389</v>
      </c>
    </row>
    <row r="284" spans="2:13">
      <c r="B284" s="76"/>
      <c r="C284" t="s">
        <v>393</v>
      </c>
      <c r="D284" s="74">
        <f>5</f>
        <v>5</v>
      </c>
      <c r="E284" s="74">
        <v>1</v>
      </c>
      <c r="F284" s="74">
        <f t="shared" si="32"/>
        <v>5</v>
      </c>
      <c r="G284" s="87"/>
      <c r="I284" s="85" t="s">
        <v>365</v>
      </c>
      <c r="J284" s="86">
        <f t="shared" si="33"/>
        <v>13000</v>
      </c>
      <c r="K284" s="85" t="s">
        <v>364</v>
      </c>
      <c r="L284" s="83">
        <f>L283*1.2</f>
        <v>8.5058181818181797</v>
      </c>
      <c r="M284" s="84">
        <f>L284-L283</f>
        <v>1.4176363636363636</v>
      </c>
    </row>
    <row r="285" spans="2:13">
      <c r="B285" s="76"/>
      <c r="C285" t="s">
        <v>382</v>
      </c>
      <c r="D285" s="74">
        <f>1.5+1+3+1.25</f>
        <v>6.75</v>
      </c>
      <c r="E285" s="74">
        <v>1</v>
      </c>
      <c r="F285" s="74">
        <f t="shared" si="32"/>
        <v>6.75</v>
      </c>
      <c r="G285" s="87"/>
      <c r="I285" s="85" t="s">
        <v>362</v>
      </c>
      <c r="J285" s="86">
        <f t="shared" si="33"/>
        <v>26000</v>
      </c>
      <c r="K285" s="85" t="s">
        <v>362</v>
      </c>
      <c r="L285" s="83">
        <f>L284*2</f>
        <v>17.011636363636359</v>
      </c>
      <c r="M285" s="84">
        <f>L285-L284</f>
        <v>8.5058181818181797</v>
      </c>
    </row>
    <row r="286" spans="2:13">
      <c r="B286" s="90"/>
      <c r="C286" s="82" t="s">
        <v>366</v>
      </c>
      <c r="D286" s="74">
        <f>SUM(F278:F285)*0.1</f>
        <v>15.330000000000002</v>
      </c>
      <c r="E286" s="74">
        <v>1</v>
      </c>
      <c r="F286" s="74">
        <f t="shared" si="32"/>
        <v>15.330000000000002</v>
      </c>
      <c r="H286" s="94"/>
      <c r="I286" s="85" t="s">
        <v>363</v>
      </c>
      <c r="J286" s="86">
        <f t="shared" si="33"/>
        <v>25500</v>
      </c>
      <c r="K286" s="85" t="s">
        <v>362</v>
      </c>
      <c r="L286" s="84">
        <v>16.95</v>
      </c>
    </row>
    <row r="287" spans="2:13">
      <c r="B287" s="90"/>
      <c r="C287" t="s">
        <v>387</v>
      </c>
      <c r="D287" s="74">
        <v>5</v>
      </c>
      <c r="E287" s="74">
        <v>1</v>
      </c>
      <c r="F287" s="74">
        <f t="shared" si="32"/>
        <v>5</v>
      </c>
      <c r="H287" s="94"/>
    </row>
    <row r="288" spans="2:13">
      <c r="B288" s="89"/>
      <c r="H288" s="94"/>
    </row>
    <row r="289" spans="2:13" ht="32.25" customHeight="1">
      <c r="B289" s="92" t="e">
        <f>'Product Identification'!$B$3 &amp; "-" &amp; 'Product Identification'!$E$11 &amp; "-"  &amp; 'Product Identification'!#REF!</f>
        <v>#REF!</v>
      </c>
      <c r="C289" s="95" t="str">
        <f>'Product Identification'!$C$3&amp;" "&amp;'Product Identification'!$F$11&amp;", "&amp;'Product Identification'!$K$7</f>
        <v>Classic Rectangular 170x110 cm, Chiffon 1 SB109; 100% Polyester S-Chiffon; 35 gsm</v>
      </c>
      <c r="D289" s="74">
        <v>18</v>
      </c>
      <c r="E289" s="74">
        <f>1.1*1.7</f>
        <v>1.87</v>
      </c>
      <c r="F289" s="74">
        <f t="shared" ref="F289:F299" si="34">D289*E289</f>
        <v>33.660000000000004</v>
      </c>
      <c r="G289" s="87">
        <f>SUM(F289:F299)</f>
        <v>109.36</v>
      </c>
      <c r="H289" s="94"/>
      <c r="I289" s="85" t="s">
        <v>379</v>
      </c>
      <c r="J289" s="83">
        <f>G289/Account!$D$58</f>
        <v>2.0211109712304371</v>
      </c>
    </row>
    <row r="290" spans="2:13">
      <c r="B290" s="89"/>
      <c r="C290" t="s">
        <v>378</v>
      </c>
      <c r="D290" s="74">
        <v>20</v>
      </c>
      <c r="E290" s="74">
        <f>1.1*1.7</f>
        <v>1.87</v>
      </c>
      <c r="F290" s="74">
        <f t="shared" si="34"/>
        <v>37.400000000000006</v>
      </c>
      <c r="G290" s="87"/>
      <c r="H290" s="94"/>
      <c r="I290" s="85" t="s">
        <v>377</v>
      </c>
      <c r="J290" s="83">
        <f>J289+J289*0.15</f>
        <v>2.3242776169150026</v>
      </c>
      <c r="L290" s="84"/>
    </row>
    <row r="291" spans="2:13">
      <c r="B291" s="76"/>
      <c r="C291" s="82" t="s">
        <v>374</v>
      </c>
      <c r="D291" s="74">
        <v>20</v>
      </c>
      <c r="E291" s="74">
        <v>1</v>
      </c>
      <c r="F291" s="74">
        <f t="shared" si="34"/>
        <v>20</v>
      </c>
      <c r="G291" s="87"/>
      <c r="H291" s="94"/>
      <c r="I291" s="85" t="s">
        <v>375</v>
      </c>
      <c r="J291" s="88">
        <f>J290*1500</f>
        <v>3486.4164253725039</v>
      </c>
      <c r="L291" s="84"/>
    </row>
    <row r="292" spans="2:13">
      <c r="B292" s="76"/>
      <c r="C292" t="s">
        <v>406</v>
      </c>
      <c r="D292" s="74">
        <v>0</v>
      </c>
      <c r="E292" s="74">
        <v>1</v>
      </c>
      <c r="F292" s="74">
        <f t="shared" si="34"/>
        <v>0</v>
      </c>
      <c r="G292" s="87"/>
      <c r="H292" s="94"/>
      <c r="I292" s="85" t="s">
        <v>373</v>
      </c>
      <c r="J292" s="86">
        <f t="shared" ref="J292:J297" si="35">CEILING( L292*1500,500)</f>
        <v>5500</v>
      </c>
      <c r="K292" s="85" t="s">
        <v>370</v>
      </c>
      <c r="L292" s="83">
        <f>L297/(2.5*1.1)</f>
        <v>3.6327272727272728</v>
      </c>
      <c r="M292" s="84">
        <f>L292-J289</f>
        <v>1.6116163014968357</v>
      </c>
    </row>
    <row r="293" spans="2:13">
      <c r="B293" s="76"/>
      <c r="C293" t="s">
        <v>405</v>
      </c>
      <c r="D293" s="74">
        <v>0</v>
      </c>
      <c r="E293" s="74">
        <v>0.2</v>
      </c>
      <c r="F293" s="74">
        <f t="shared" si="34"/>
        <v>0</v>
      </c>
      <c r="G293" s="87"/>
      <c r="I293" s="85" t="s">
        <v>371</v>
      </c>
      <c r="J293" s="86">
        <f t="shared" si="35"/>
        <v>5500</v>
      </c>
      <c r="K293" s="85" t="s">
        <v>370</v>
      </c>
      <c r="L293" s="83">
        <f>L297/2.5/1.1</f>
        <v>3.6327272727272724</v>
      </c>
      <c r="M293" s="84">
        <f>L293-J290</f>
        <v>1.3084496558122698</v>
      </c>
    </row>
    <row r="294" spans="2:13">
      <c r="B294" s="76"/>
      <c r="C294" t="s">
        <v>404</v>
      </c>
      <c r="D294" s="74">
        <v>1.25</v>
      </c>
      <c r="E294" s="74">
        <v>1</v>
      </c>
      <c r="F294" s="74">
        <f t="shared" si="34"/>
        <v>1.25</v>
      </c>
      <c r="I294" s="85" t="s">
        <v>368</v>
      </c>
      <c r="J294" s="86">
        <f t="shared" si="35"/>
        <v>6500</v>
      </c>
      <c r="K294" s="85" t="s">
        <v>367</v>
      </c>
      <c r="L294" s="83">
        <f>L293*1.15</f>
        <v>4.1776363636363625</v>
      </c>
      <c r="M294" s="84">
        <f>L294-L293</f>
        <v>0.54490909090909012</v>
      </c>
    </row>
    <row r="295" spans="2:13">
      <c r="B295" s="76"/>
      <c r="C295" t="s">
        <v>388</v>
      </c>
      <c r="D295" s="74">
        <v>3</v>
      </c>
      <c r="E295" s="74">
        <v>0.1</v>
      </c>
      <c r="F295" s="74">
        <f t="shared" si="34"/>
        <v>0.30000000000000004</v>
      </c>
      <c r="I295" s="85" t="s">
        <v>365</v>
      </c>
      <c r="J295" s="86">
        <f t="shared" si="35"/>
        <v>8000</v>
      </c>
      <c r="K295" s="85" t="s">
        <v>364</v>
      </c>
      <c r="L295" s="83">
        <f>L294*1.2</f>
        <v>5.0131636363636352</v>
      </c>
      <c r="M295" s="84">
        <f>L295-L294</f>
        <v>0.83552727272727267</v>
      </c>
    </row>
    <row r="296" spans="2:13">
      <c r="B296" s="76"/>
      <c r="C296" t="s">
        <v>393</v>
      </c>
      <c r="D296" s="74">
        <f>5</f>
        <v>5</v>
      </c>
      <c r="E296" s="74">
        <v>1</v>
      </c>
      <c r="F296" s="74">
        <f t="shared" si="34"/>
        <v>5</v>
      </c>
      <c r="G296" s="87"/>
      <c r="I296" s="85" t="s">
        <v>362</v>
      </c>
      <c r="J296" s="86">
        <f t="shared" si="35"/>
        <v>15500</v>
      </c>
      <c r="K296" s="85" t="s">
        <v>362</v>
      </c>
      <c r="L296" s="83">
        <f>L295*2</f>
        <v>10.02632727272727</v>
      </c>
      <c r="M296" s="84">
        <f>L296-L295</f>
        <v>5.0131636363636352</v>
      </c>
    </row>
    <row r="297" spans="2:13">
      <c r="B297" s="90"/>
      <c r="C297" t="s">
        <v>382</v>
      </c>
      <c r="D297" s="74">
        <f>1.5+1+3+1.25</f>
        <v>6.75</v>
      </c>
      <c r="E297" s="74">
        <v>1</v>
      </c>
      <c r="F297" s="74">
        <f t="shared" si="34"/>
        <v>6.75</v>
      </c>
      <c r="G297" s="87"/>
      <c r="H297" s="94"/>
      <c r="I297" s="85" t="s">
        <v>363</v>
      </c>
      <c r="J297" s="86">
        <f t="shared" si="35"/>
        <v>15000</v>
      </c>
      <c r="K297" s="85" t="s">
        <v>362</v>
      </c>
      <c r="L297" s="84">
        <v>9.99</v>
      </c>
    </row>
    <row r="298" spans="2:13">
      <c r="B298" s="90"/>
      <c r="C298" s="82" t="s">
        <v>366</v>
      </c>
      <c r="D298" s="74">
        <f>SUM(F364:F364)*0.1</f>
        <v>0</v>
      </c>
      <c r="E298" s="74">
        <v>1</v>
      </c>
      <c r="F298" s="74">
        <f t="shared" si="34"/>
        <v>0</v>
      </c>
      <c r="G298" s="87"/>
      <c r="H298" s="94"/>
    </row>
    <row r="299" spans="2:13">
      <c r="B299" s="89"/>
      <c r="C299" t="s">
        <v>387</v>
      </c>
      <c r="D299" s="74">
        <v>5</v>
      </c>
      <c r="E299" s="74">
        <v>1</v>
      </c>
      <c r="F299" s="74">
        <f t="shared" si="34"/>
        <v>5</v>
      </c>
      <c r="H299" s="94"/>
    </row>
    <row r="300" spans="2:13">
      <c r="B300" s="89"/>
      <c r="D300" s="74"/>
      <c r="E300" s="74"/>
      <c r="F300" s="74"/>
      <c r="H300" s="94"/>
    </row>
    <row r="301" spans="2:13" ht="31.5">
      <c r="B301" s="92" t="e">
        <f>'Product Identification'!$B$3 &amp; "-" &amp; 'Product Identification'!$E$10 &amp; "-"  &amp; 'Product Identification'!#REF!</f>
        <v>#REF!</v>
      </c>
      <c r="C301" s="95" t="str">
        <f>'Product Identification'!$C$3&amp;" "&amp;'Product Identification'!$F$10&amp;", "&amp;'Product Identification'!$K$8</f>
        <v>Classic Square 110x110 cm, Satin 1 SB102 100% Polyester Japan Satin; 90 gsm</v>
      </c>
      <c r="D301" s="74">
        <v>37</v>
      </c>
      <c r="E301" s="74">
        <v>1.2</v>
      </c>
      <c r="F301" s="74">
        <f t="shared" ref="F301:F309" si="36">D301*E301</f>
        <v>44.4</v>
      </c>
      <c r="G301" s="87">
        <f>SUM(F301:F309)</f>
        <v>90.47</v>
      </c>
      <c r="H301" s="94"/>
      <c r="I301" s="85" t="s">
        <v>379</v>
      </c>
      <c r="J301" s="83">
        <f>G301/Account!$D$58</f>
        <v>1.6719999046014782</v>
      </c>
    </row>
    <row r="302" spans="2:13">
      <c r="B302" s="89"/>
      <c r="C302" s="82" t="s">
        <v>374</v>
      </c>
      <c r="D302" s="74">
        <v>20</v>
      </c>
      <c r="E302" s="74">
        <v>1</v>
      </c>
      <c r="F302" s="74">
        <f t="shared" si="36"/>
        <v>20</v>
      </c>
      <c r="G302" s="87"/>
      <c r="H302" s="94"/>
      <c r="I302" s="85" t="s">
        <v>377</v>
      </c>
      <c r="J302" s="83">
        <f>J301+J301*0.15</f>
        <v>1.9227998902916998</v>
      </c>
      <c r="L302" s="84"/>
    </row>
    <row r="303" spans="2:13">
      <c r="B303" s="76"/>
      <c r="C303" t="s">
        <v>287</v>
      </c>
      <c r="D303" s="74">
        <v>20</v>
      </c>
      <c r="E303" s="74">
        <v>0</v>
      </c>
      <c r="F303" s="74">
        <f t="shared" si="36"/>
        <v>0</v>
      </c>
      <c r="G303" s="87"/>
      <c r="H303" s="94"/>
      <c r="I303" s="85" t="s">
        <v>375</v>
      </c>
      <c r="J303" s="88">
        <f>J302*1500</f>
        <v>2884.1998354375496</v>
      </c>
      <c r="L303" s="84"/>
    </row>
    <row r="304" spans="2:13">
      <c r="B304" s="76"/>
      <c r="C304" t="s">
        <v>404</v>
      </c>
      <c r="D304" s="74">
        <v>1.25</v>
      </c>
      <c r="E304" s="74">
        <v>1</v>
      </c>
      <c r="F304" s="74">
        <f t="shared" si="36"/>
        <v>1.25</v>
      </c>
      <c r="H304" s="94"/>
      <c r="I304" s="85" t="s">
        <v>373</v>
      </c>
      <c r="J304" s="86">
        <f t="shared" ref="J304:J309" si="37">CEILING( L304*1500,500)</f>
        <v>11000</v>
      </c>
      <c r="K304" s="85" t="s">
        <v>370</v>
      </c>
      <c r="L304" s="83">
        <f>L309/(2.5*1.1)</f>
        <v>7.254545454545454</v>
      </c>
      <c r="M304" s="84">
        <f>L304-J301</f>
        <v>5.5825455499439762</v>
      </c>
    </row>
    <row r="305" spans="2:13">
      <c r="B305" s="76"/>
      <c r="C305" t="s">
        <v>388</v>
      </c>
      <c r="D305" s="74">
        <v>3</v>
      </c>
      <c r="E305" s="74">
        <v>0.1</v>
      </c>
      <c r="F305" s="74">
        <f t="shared" si="36"/>
        <v>0.30000000000000004</v>
      </c>
      <c r="I305" s="85" t="s">
        <v>371</v>
      </c>
      <c r="J305" s="86">
        <f t="shared" si="37"/>
        <v>11000</v>
      </c>
      <c r="K305" s="85" t="s">
        <v>370</v>
      </c>
      <c r="L305" s="83">
        <f>L309/2.5/1.1</f>
        <v>7.254545454545454</v>
      </c>
      <c r="M305" s="84">
        <f>L305-J302</f>
        <v>5.3317455642537546</v>
      </c>
    </row>
    <row r="306" spans="2:13">
      <c r="B306" s="76"/>
      <c r="C306" t="s">
        <v>393</v>
      </c>
      <c r="D306" s="74">
        <f>5</f>
        <v>5</v>
      </c>
      <c r="E306" s="74">
        <v>1</v>
      </c>
      <c r="F306" s="74">
        <f t="shared" si="36"/>
        <v>5</v>
      </c>
      <c r="G306" s="87"/>
      <c r="I306" s="85" t="s">
        <v>368</v>
      </c>
      <c r="J306" s="86">
        <f t="shared" si="37"/>
        <v>13000</v>
      </c>
      <c r="K306" s="85" t="s">
        <v>367</v>
      </c>
      <c r="L306" s="83">
        <f>L305*1.15</f>
        <v>8.3427272727272719</v>
      </c>
      <c r="M306" s="84">
        <f>L306-L305</f>
        <v>1.0881818181818179</v>
      </c>
    </row>
    <row r="307" spans="2:13">
      <c r="B307" s="76"/>
      <c r="C307" t="s">
        <v>382</v>
      </c>
      <c r="D307" s="74">
        <f>1.5+1+3+1.25</f>
        <v>6.75</v>
      </c>
      <c r="E307" s="74">
        <v>1</v>
      </c>
      <c r="F307" s="74">
        <f t="shared" si="36"/>
        <v>6.75</v>
      </c>
      <c r="G307" s="87"/>
      <c r="I307" s="85" t="s">
        <v>365</v>
      </c>
      <c r="J307" s="86">
        <f t="shared" si="37"/>
        <v>15500</v>
      </c>
      <c r="K307" s="85" t="s">
        <v>364</v>
      </c>
      <c r="L307" s="83">
        <f>L306*1.2</f>
        <v>10.011272727272726</v>
      </c>
      <c r="M307" s="84">
        <f>L307-L306</f>
        <v>1.6685454545454537</v>
      </c>
    </row>
    <row r="308" spans="2:13">
      <c r="B308" s="76"/>
      <c r="C308" s="82" t="s">
        <v>366</v>
      </c>
      <c r="D308" s="74">
        <f>SUM(F301:F307)*0.1</f>
        <v>7.7700000000000005</v>
      </c>
      <c r="E308" s="74">
        <v>1</v>
      </c>
      <c r="F308" s="74">
        <f t="shared" si="36"/>
        <v>7.7700000000000005</v>
      </c>
      <c r="G308" s="87"/>
      <c r="I308" s="85" t="s">
        <v>362</v>
      </c>
      <c r="J308" s="86">
        <f t="shared" si="37"/>
        <v>30500</v>
      </c>
      <c r="K308" s="85" t="s">
        <v>362</v>
      </c>
      <c r="L308" s="83">
        <f>L307*2</f>
        <v>20.022545454545451</v>
      </c>
      <c r="M308" s="84">
        <f>L308-L307</f>
        <v>10.011272727272726</v>
      </c>
    </row>
    <row r="309" spans="2:13">
      <c r="B309" s="90"/>
      <c r="C309" t="s">
        <v>387</v>
      </c>
      <c r="D309" s="74">
        <v>5</v>
      </c>
      <c r="E309" s="74">
        <v>1</v>
      </c>
      <c r="F309" s="74">
        <f t="shared" si="36"/>
        <v>5</v>
      </c>
      <c r="H309" s="94"/>
      <c r="I309" s="85" t="s">
        <v>363</v>
      </c>
      <c r="J309" s="86">
        <f t="shared" si="37"/>
        <v>30000</v>
      </c>
      <c r="K309" s="85" t="s">
        <v>362</v>
      </c>
      <c r="L309" s="84">
        <v>19.95</v>
      </c>
    </row>
    <row r="310" spans="2:13">
      <c r="B310" s="90"/>
      <c r="H310" s="94"/>
    </row>
    <row r="311" spans="2:13">
      <c r="B311" s="90"/>
      <c r="G311" s="87"/>
      <c r="H311" s="94"/>
      <c r="M311" s="80"/>
    </row>
    <row r="312" spans="2:13" ht="15.75">
      <c r="B312" s="92" t="e">
        <f>'Product Identification'!$B$8 &amp; "-" &amp; 'Product Identification'!$E$12   &amp; "-" &amp; 'Product Identification'!#REF!</f>
        <v>#REF!</v>
      </c>
      <c r="C312" s="95" t="str">
        <f>'Product Identification'!$C$8    &amp; "-" &amp; 'Product Identification'!$F$65 &amp; ", "  &amp; 'Product Identification'!$K$28</f>
        <v>MC-Skirt-, Basic Voile 10: 100x72; 70sx80s  100% Cotton</v>
      </c>
      <c r="D312" s="74">
        <v>30</v>
      </c>
      <c r="E312">
        <f>2*1.1</f>
        <v>2.2000000000000002</v>
      </c>
      <c r="F312" s="74">
        <f t="shared" ref="F312:F322" si="38">D312*E312</f>
        <v>66</v>
      </c>
      <c r="G312" s="87">
        <f>SUM(F312:F322)</f>
        <v>326.36499999999995</v>
      </c>
      <c r="H312" s="94"/>
      <c r="I312" s="85" t="s">
        <v>379</v>
      </c>
      <c r="J312" s="83">
        <f>G312/Account!$D$58</f>
        <v>6.0316375468692538</v>
      </c>
      <c r="M312" s="80"/>
    </row>
    <row r="313" spans="2:13">
      <c r="B313" s="89"/>
      <c r="C313" t="s">
        <v>378</v>
      </c>
      <c r="D313" s="74">
        <v>12</v>
      </c>
      <c r="E313" s="74">
        <v>2.1</v>
      </c>
      <c r="F313" s="74">
        <f t="shared" si="38"/>
        <v>25.200000000000003</v>
      </c>
      <c r="G313" s="87"/>
      <c r="H313" s="94"/>
      <c r="I313" s="85" t="s">
        <v>377</v>
      </c>
      <c r="J313" s="83">
        <f>J312+J312*0.15</f>
        <v>6.936383178899642</v>
      </c>
      <c r="L313" s="84"/>
      <c r="M313" s="80"/>
    </row>
    <row r="314" spans="2:13">
      <c r="B314" s="76"/>
      <c r="C314" s="82" t="str">
        <f>"Lining: "&amp;'Product Identification'!$K$19 &amp; " + shrinkage 10%"</f>
        <v>Lining: Voile 5: 80sx80s 90x64 100% Cotton + shrinkage 10%</v>
      </c>
      <c r="D314" s="74">
        <v>30</v>
      </c>
      <c r="E314" s="74">
        <v>2.2000000000000002</v>
      </c>
      <c r="F314" s="74">
        <f t="shared" si="38"/>
        <v>66</v>
      </c>
      <c r="G314" s="87"/>
      <c r="H314" s="94"/>
      <c r="I314" s="85" t="s">
        <v>375</v>
      </c>
      <c r="J314" s="88">
        <f>J313*1500</f>
        <v>10404.574768349463</v>
      </c>
      <c r="L314" s="84"/>
      <c r="M314" s="80"/>
    </row>
    <row r="315" spans="2:13">
      <c r="B315" s="76"/>
      <c r="C315" s="82" t="s">
        <v>396</v>
      </c>
      <c r="D315" s="74">
        <v>12</v>
      </c>
      <c r="E315" s="74">
        <v>2.1</v>
      </c>
      <c r="F315" s="74">
        <f t="shared" si="38"/>
        <v>25.200000000000003</v>
      </c>
      <c r="G315" s="87"/>
      <c r="I315" s="85" t="s">
        <v>373</v>
      </c>
      <c r="J315" s="86">
        <f t="shared" ref="J315:J320" si="39">CEILING( L315*1500,500)</f>
        <v>14000</v>
      </c>
      <c r="K315" s="85" t="s">
        <v>370</v>
      </c>
      <c r="L315" s="83">
        <f>L320/2.185/1.1</f>
        <v>9.1325150821718317</v>
      </c>
      <c r="M315" s="84">
        <f>L315-J312</f>
        <v>3.1008775353025779</v>
      </c>
    </row>
    <row r="316" spans="2:13">
      <c r="B316" s="76"/>
      <c r="C316" t="s">
        <v>395</v>
      </c>
      <c r="D316" s="74">
        <v>100</v>
      </c>
      <c r="E316" s="74">
        <v>1</v>
      </c>
      <c r="F316" s="74">
        <f t="shared" si="38"/>
        <v>100</v>
      </c>
      <c r="I316" s="85" t="s">
        <v>371</v>
      </c>
      <c r="J316" s="86">
        <f t="shared" si="39"/>
        <v>14000</v>
      </c>
      <c r="K316" s="85" t="s">
        <v>370</v>
      </c>
      <c r="L316" s="83">
        <f>L320/2.185/1.1</f>
        <v>9.1325150821718317</v>
      </c>
      <c r="M316" s="84">
        <f>L316-J313</f>
        <v>2.1961319032721898</v>
      </c>
    </row>
    <row r="317" spans="2:13">
      <c r="B317" s="76"/>
      <c r="C317" t="s">
        <v>242</v>
      </c>
      <c r="D317" s="74">
        <v>0</v>
      </c>
      <c r="E317" s="74">
        <v>1</v>
      </c>
      <c r="F317" s="74">
        <f t="shared" si="38"/>
        <v>0</v>
      </c>
      <c r="G317" s="87"/>
      <c r="H317" s="94"/>
      <c r="I317" s="85" t="s">
        <v>368</v>
      </c>
      <c r="J317" s="86">
        <f t="shared" si="39"/>
        <v>16000</v>
      </c>
      <c r="K317" s="85" t="s">
        <v>367</v>
      </c>
      <c r="L317" s="83">
        <f>L316*1.15</f>
        <v>10.502392344497606</v>
      </c>
      <c r="M317" s="84">
        <f>L317-L315</f>
        <v>1.3698772623257742</v>
      </c>
    </row>
    <row r="318" spans="2:13">
      <c r="B318" s="76"/>
      <c r="C318" t="s">
        <v>394</v>
      </c>
      <c r="D318" s="74">
        <v>3</v>
      </c>
      <c r="E318" s="74">
        <v>1</v>
      </c>
      <c r="F318" s="74">
        <f t="shared" si="38"/>
        <v>3</v>
      </c>
      <c r="G318" s="87"/>
      <c r="H318" s="94"/>
      <c r="I318" s="85" t="s">
        <v>365</v>
      </c>
      <c r="J318" s="86">
        <f t="shared" si="39"/>
        <v>20500</v>
      </c>
      <c r="K318" s="85" t="s">
        <v>364</v>
      </c>
      <c r="L318" s="83">
        <f>L317*1.3</f>
        <v>13.653110047846889</v>
      </c>
      <c r="M318" s="84">
        <f>L318-L317</f>
        <v>3.150717703349283</v>
      </c>
    </row>
    <row r="319" spans="2:13">
      <c r="B319" s="76"/>
      <c r="C319" t="s">
        <v>393</v>
      </c>
      <c r="D319" s="74">
        <v>5</v>
      </c>
      <c r="E319" s="74">
        <v>0</v>
      </c>
      <c r="F319" s="74">
        <f t="shared" si="38"/>
        <v>0</v>
      </c>
      <c r="I319" s="85" t="s">
        <v>362</v>
      </c>
      <c r="J319" s="86">
        <f t="shared" si="39"/>
        <v>33000</v>
      </c>
      <c r="K319" s="85" t="s">
        <v>362</v>
      </c>
      <c r="L319" s="83">
        <f>L318*1.6</f>
        <v>21.844976076555024</v>
      </c>
      <c r="M319" s="84">
        <f>L319-L318</f>
        <v>8.1918660287081355</v>
      </c>
    </row>
    <row r="320" spans="2:13">
      <c r="B320" s="90"/>
      <c r="C320" t="s">
        <v>382</v>
      </c>
      <c r="D320" s="74">
        <v>6.75</v>
      </c>
      <c r="E320" s="74">
        <v>1</v>
      </c>
      <c r="F320" s="74">
        <f t="shared" si="38"/>
        <v>6.75</v>
      </c>
      <c r="G320" s="87"/>
      <c r="H320" s="94"/>
      <c r="I320" s="85" t="s">
        <v>363</v>
      </c>
      <c r="J320" s="86">
        <f t="shared" si="39"/>
        <v>33000</v>
      </c>
      <c r="K320" s="85" t="s">
        <v>362</v>
      </c>
      <c r="L320" s="84">
        <v>21.95</v>
      </c>
      <c r="M320" s="84"/>
    </row>
    <row r="321" spans="1:13">
      <c r="B321" s="90"/>
      <c r="C321" s="82" t="s">
        <v>366</v>
      </c>
      <c r="D321" s="74">
        <f>SUM(F312:F320)*0.1</f>
        <v>29.215</v>
      </c>
      <c r="E321" s="74">
        <v>1</v>
      </c>
      <c r="F321" s="74">
        <f t="shared" si="38"/>
        <v>29.215</v>
      </c>
      <c r="H321" s="94"/>
      <c r="M321" s="80"/>
    </row>
    <row r="322" spans="1:13" ht="17.25" customHeight="1">
      <c r="B322" s="89"/>
      <c r="C322" t="s">
        <v>387</v>
      </c>
      <c r="D322" s="74">
        <v>5</v>
      </c>
      <c r="E322" s="74">
        <v>1</v>
      </c>
      <c r="F322" s="74">
        <f t="shared" si="38"/>
        <v>5</v>
      </c>
      <c r="M322" s="80"/>
    </row>
    <row r="323" spans="1:13">
      <c r="B323" s="89"/>
      <c r="H323" s="93"/>
      <c r="M323" s="80"/>
    </row>
    <row r="324" spans="1:13" ht="15.75">
      <c r="A324" s="91"/>
      <c r="B324" s="92" t="e">
        <f>'Product Identification'!$B$8 &amp; "-" &amp; 'Product Identification'!$E$12   &amp; "-" &amp; 'Product Identification'!$I$10 &amp; "-" &amp; 'Product Identification'!#REF!</f>
        <v>#REF!</v>
      </c>
      <c r="C324" s="95" t="e">
        <f>'Product Identification'!$C$8   &amp; "-" &amp; 'Product Identification'!$F$12   &amp; "-" &amp; 'Product Identification'!#REF!     &amp; ", "  &amp; 'Product Identification'!$K$28</f>
        <v>#REF!</v>
      </c>
      <c r="D324" s="74"/>
      <c r="E324" s="74"/>
      <c r="F324" s="74"/>
      <c r="G324" s="87">
        <f>SUM(F325:F338)</f>
        <v>825.53180000000009</v>
      </c>
      <c r="H324" s="83"/>
      <c r="I324" s="85" t="s">
        <v>379</v>
      </c>
      <c r="J324" s="83">
        <f>G324/Account!$D$58</f>
        <v>15.256870684707492</v>
      </c>
      <c r="M324" s="80"/>
    </row>
    <row r="325" spans="1:13">
      <c r="A325" s="91"/>
      <c r="B325" s="76"/>
      <c r="C325" t="s">
        <v>403</v>
      </c>
      <c r="D325">
        <v>38</v>
      </c>
      <c r="E325">
        <v>2.2000000000000002</v>
      </c>
      <c r="F325">
        <f t="shared" ref="F325:F338" si="40">D325*E325</f>
        <v>83.600000000000009</v>
      </c>
      <c r="G325" s="87"/>
      <c r="H325" s="83"/>
      <c r="I325" s="85" t="s">
        <v>377</v>
      </c>
      <c r="J325" s="83">
        <f>J324+J324*0.15</f>
        <v>17.545401287413615</v>
      </c>
      <c r="L325" s="84"/>
      <c r="M325" s="80"/>
    </row>
    <row r="326" spans="1:13">
      <c r="A326" s="91"/>
      <c r="B326" s="76"/>
      <c r="C326" t="s">
        <v>402</v>
      </c>
      <c r="D326">
        <v>14</v>
      </c>
      <c r="E326">
        <v>2.1</v>
      </c>
      <c r="F326">
        <f t="shared" si="40"/>
        <v>29.400000000000002</v>
      </c>
      <c r="G326" s="87"/>
      <c r="H326" s="83"/>
      <c r="I326" s="85" t="s">
        <v>375</v>
      </c>
      <c r="J326" s="88">
        <f>J325*1500</f>
        <v>26318.101931120422</v>
      </c>
      <c r="L326" s="84"/>
      <c r="M326" s="80"/>
    </row>
    <row r="327" spans="1:13">
      <c r="A327" s="91"/>
      <c r="B327" s="76"/>
      <c r="C327" t="s">
        <v>401</v>
      </c>
      <c r="D327">
        <v>2</v>
      </c>
      <c r="E327">
        <v>1</v>
      </c>
      <c r="F327">
        <f t="shared" si="40"/>
        <v>2</v>
      </c>
      <c r="G327" s="87"/>
      <c r="H327" s="86"/>
      <c r="I327" s="85" t="s">
        <v>373</v>
      </c>
      <c r="J327" s="86">
        <f t="shared" ref="J327:J332" si="41">CEILING( L327*1500,500)</f>
        <v>27000</v>
      </c>
      <c r="K327" s="85" t="s">
        <v>370</v>
      </c>
      <c r="L327" s="83">
        <f>L332/2.547/1.1</f>
        <v>17.828461291358817</v>
      </c>
      <c r="M327" s="84">
        <f>L327-J324</f>
        <v>2.5715906066513252</v>
      </c>
    </row>
    <row r="328" spans="1:13">
      <c r="A328" s="91"/>
      <c r="B328" s="76"/>
      <c r="C328" t="s">
        <v>400</v>
      </c>
      <c r="D328">
        <f>F325*0.08</f>
        <v>6.6880000000000006</v>
      </c>
      <c r="E328">
        <v>1</v>
      </c>
      <c r="F328">
        <f t="shared" si="40"/>
        <v>6.6880000000000006</v>
      </c>
      <c r="G328" s="87"/>
      <c r="H328" s="86"/>
      <c r="I328" s="85" t="s">
        <v>371</v>
      </c>
      <c r="J328" s="86">
        <f t="shared" si="41"/>
        <v>27000</v>
      </c>
      <c r="K328" s="85" t="s">
        <v>370</v>
      </c>
      <c r="L328" s="83">
        <f>L332/2.547/1.1</f>
        <v>17.828461291358817</v>
      </c>
      <c r="M328" s="84">
        <f>L328-J325</f>
        <v>0.28306000394520225</v>
      </c>
    </row>
    <row r="329" spans="1:13">
      <c r="A329" s="91"/>
      <c r="B329" s="76"/>
      <c r="C329" t="s">
        <v>399</v>
      </c>
      <c r="D329">
        <v>183</v>
      </c>
      <c r="E329">
        <v>2.1</v>
      </c>
      <c r="F329">
        <f t="shared" si="40"/>
        <v>384.3</v>
      </c>
      <c r="G329" s="87"/>
      <c r="H329" s="96"/>
      <c r="I329" s="85" t="s">
        <v>368</v>
      </c>
      <c r="J329" s="86">
        <f t="shared" si="41"/>
        <v>31000</v>
      </c>
      <c r="K329" s="85" t="s">
        <v>367</v>
      </c>
      <c r="L329" s="83">
        <f>L328*1.15</f>
        <v>20.502730485062639</v>
      </c>
      <c r="M329" s="84">
        <f>L329-L327</f>
        <v>2.6742691937038217</v>
      </c>
    </row>
    <row r="330" spans="1:13">
      <c r="A330" s="91"/>
      <c r="B330" s="76"/>
      <c r="C330" t="s">
        <v>398</v>
      </c>
      <c r="D330">
        <v>50</v>
      </c>
      <c r="E330">
        <v>1</v>
      </c>
      <c r="F330">
        <f t="shared" si="40"/>
        <v>50</v>
      </c>
      <c r="G330" s="87"/>
      <c r="I330" s="85" t="s">
        <v>365</v>
      </c>
      <c r="J330" s="86">
        <f t="shared" si="41"/>
        <v>37000</v>
      </c>
      <c r="K330" s="85" t="s">
        <v>364</v>
      </c>
      <c r="L330" s="83">
        <f>L329*1.2</f>
        <v>24.603276582075164</v>
      </c>
      <c r="M330" s="84">
        <f>L330-L329</f>
        <v>4.1005460970125256</v>
      </c>
    </row>
    <row r="331" spans="1:13">
      <c r="A331" s="91"/>
      <c r="B331" s="76"/>
      <c r="C331" s="82" t="str">
        <f>"Lining: "&amp;'Product Identification'!$K$19 &amp; " + shrinkage 10%"</f>
        <v>Lining: Voile 5: 80sx80s 90x64 100% Cotton + shrinkage 10%</v>
      </c>
      <c r="D331">
        <v>25</v>
      </c>
      <c r="E331">
        <v>2.2000000000000002</v>
      </c>
      <c r="F331">
        <f t="shared" si="40"/>
        <v>55.000000000000007</v>
      </c>
      <c r="G331" s="87"/>
      <c r="H331" s="85"/>
      <c r="I331" s="85" t="s">
        <v>362</v>
      </c>
      <c r="J331" s="86">
        <f t="shared" si="41"/>
        <v>59500</v>
      </c>
      <c r="K331" s="85" t="s">
        <v>362</v>
      </c>
      <c r="L331" s="83">
        <f>L330*1.6</f>
        <v>39.365242531320263</v>
      </c>
      <c r="M331" s="84">
        <f>L331-L330</f>
        <v>14.761965949245099</v>
      </c>
    </row>
    <row r="332" spans="1:13" ht="18.75" customHeight="1">
      <c r="A332" s="91"/>
      <c r="B332" s="76"/>
      <c r="C332" t="s">
        <v>397</v>
      </c>
      <c r="D332">
        <v>12</v>
      </c>
      <c r="E332">
        <v>2.1</v>
      </c>
      <c r="F332">
        <f t="shared" si="40"/>
        <v>25.200000000000003</v>
      </c>
      <c r="G332" s="87"/>
      <c r="H332" s="85"/>
      <c r="I332" s="85" t="s">
        <v>363</v>
      </c>
      <c r="J332" s="86">
        <f t="shared" si="41"/>
        <v>75000</v>
      </c>
      <c r="K332" s="85" t="s">
        <v>362</v>
      </c>
      <c r="L332" s="84">
        <v>49.95</v>
      </c>
      <c r="M332" s="84"/>
    </row>
    <row r="333" spans="1:13">
      <c r="A333" s="91"/>
      <c r="B333" s="76"/>
      <c r="C333" t="s">
        <v>395</v>
      </c>
      <c r="D333">
        <v>100</v>
      </c>
      <c r="E333">
        <v>1</v>
      </c>
      <c r="F333">
        <f t="shared" si="40"/>
        <v>100</v>
      </c>
      <c r="G333" s="87"/>
      <c r="H333" s="85"/>
    </row>
    <row r="334" spans="1:13">
      <c r="A334" s="91"/>
      <c r="B334" s="76"/>
      <c r="C334" t="s">
        <v>394</v>
      </c>
      <c r="D334" s="74">
        <v>3</v>
      </c>
      <c r="E334" s="74">
        <v>1</v>
      </c>
      <c r="F334" s="74">
        <f t="shared" si="40"/>
        <v>3</v>
      </c>
      <c r="G334" s="87"/>
      <c r="H334" s="85"/>
    </row>
    <row r="335" spans="1:13">
      <c r="A335" s="91"/>
      <c r="B335" s="76"/>
      <c r="C335" t="s">
        <v>393</v>
      </c>
      <c r="D335" s="74">
        <v>5</v>
      </c>
      <c r="E335" s="74">
        <v>0</v>
      </c>
      <c r="F335" s="74">
        <f t="shared" si="40"/>
        <v>0</v>
      </c>
      <c r="G335" s="87"/>
      <c r="H335" s="85"/>
    </row>
    <row r="336" spans="1:13">
      <c r="A336" s="91"/>
      <c r="B336" s="76"/>
      <c r="C336" t="s">
        <v>382</v>
      </c>
      <c r="D336" s="74">
        <v>6.75</v>
      </c>
      <c r="E336" s="74">
        <v>1</v>
      </c>
      <c r="F336" s="74">
        <f t="shared" si="40"/>
        <v>6.75</v>
      </c>
      <c r="G336" s="87"/>
      <c r="H336" s="85"/>
    </row>
    <row r="337" spans="1:13">
      <c r="A337" s="91"/>
      <c r="B337" s="76"/>
      <c r="C337" s="82" t="s">
        <v>366</v>
      </c>
      <c r="D337" s="74">
        <f>SUM(F325:F336)*0.1</f>
        <v>74.593800000000016</v>
      </c>
      <c r="E337" s="74">
        <v>1</v>
      </c>
      <c r="F337" s="74">
        <f t="shared" si="40"/>
        <v>74.593800000000016</v>
      </c>
      <c r="H337" s="85"/>
    </row>
    <row r="338" spans="1:13">
      <c r="A338" s="91"/>
      <c r="B338" s="76"/>
      <c r="C338" t="s">
        <v>387</v>
      </c>
      <c r="D338" s="74">
        <v>5</v>
      </c>
      <c r="E338" s="74">
        <v>1</v>
      </c>
      <c r="F338" s="74">
        <f t="shared" si="40"/>
        <v>5</v>
      </c>
      <c r="H338" s="85"/>
    </row>
    <row r="339" spans="1:13">
      <c r="A339" s="91"/>
      <c r="B339" s="76"/>
      <c r="D339" s="74"/>
      <c r="E339" s="74"/>
      <c r="F339" s="74"/>
      <c r="G339" s="87"/>
      <c r="H339" s="85"/>
    </row>
    <row r="340" spans="1:13">
      <c r="B340" s="90"/>
      <c r="G340" s="87"/>
      <c r="H340" s="94"/>
      <c r="M340" s="80"/>
    </row>
    <row r="341" spans="1:13" ht="15.75">
      <c r="B341" s="92" t="e">
        <f>'Product Identification'!$B$8 &amp; "-" &amp; 'Product Identification'!$E$12   &amp; "-" &amp; 'Product Identification'!#REF!</f>
        <v>#REF!</v>
      </c>
      <c r="C341" s="95" t="str">
        <f>'Product Identification'!$C$8  &amp; "-" &amp; 'Product Identification'!$F$65    &amp; ", "  &amp; 'Product Identification'!$K$35</f>
        <v>MC-Skirt-, Chiffon 100% Polyester Printed</v>
      </c>
      <c r="D341" s="74">
        <v>48.5</v>
      </c>
      <c r="E341" s="74">
        <v>2.1</v>
      </c>
      <c r="F341" s="74">
        <f t="shared" ref="F341:F351" si="42">D341*E341</f>
        <v>101.85000000000001</v>
      </c>
      <c r="G341" s="87">
        <f>SUM(F341:F351)</f>
        <v>338.08000000000004</v>
      </c>
      <c r="H341" s="94"/>
      <c r="I341" s="85" t="s">
        <v>379</v>
      </c>
      <c r="J341" s="83">
        <f>G341/Account!$D$58</f>
        <v>6.2481455482222596</v>
      </c>
      <c r="M341" s="80"/>
    </row>
    <row r="342" spans="1:13">
      <c r="B342" s="89"/>
      <c r="C342" t="s">
        <v>378</v>
      </c>
      <c r="D342" s="74">
        <v>0</v>
      </c>
      <c r="E342" s="74">
        <v>2.1</v>
      </c>
      <c r="F342" s="74">
        <f t="shared" si="42"/>
        <v>0</v>
      </c>
      <c r="G342" s="87"/>
      <c r="H342" s="94"/>
      <c r="I342" s="85" t="s">
        <v>377</v>
      </c>
      <c r="J342" s="83">
        <f>J341+J341*0.15</f>
        <v>7.1853673804555989</v>
      </c>
      <c r="L342" s="84"/>
      <c r="M342" s="80"/>
    </row>
    <row r="343" spans="1:13">
      <c r="B343" s="76"/>
      <c r="C343" s="82" t="str">
        <f>"Lining: "&amp;'Product Identification'!$K$19 &amp; " + shrinkage 10%"</f>
        <v>Lining: Voile 5: 80sx80s 90x64 100% Cotton + shrinkage 10%</v>
      </c>
      <c r="D343" s="74">
        <v>30</v>
      </c>
      <c r="E343" s="74">
        <v>2.2000000000000002</v>
      </c>
      <c r="F343" s="74">
        <f t="shared" si="42"/>
        <v>66</v>
      </c>
      <c r="G343" s="87"/>
      <c r="H343" s="94"/>
      <c r="I343" s="85" t="s">
        <v>375</v>
      </c>
      <c r="J343" s="88">
        <f>J342*1500</f>
        <v>10778.051070683397</v>
      </c>
      <c r="L343" s="84"/>
      <c r="M343" s="80"/>
    </row>
    <row r="344" spans="1:13">
      <c r="B344" s="76"/>
      <c r="C344" s="82" t="s">
        <v>396</v>
      </c>
      <c r="D344" s="74">
        <v>12</v>
      </c>
      <c r="E344" s="74">
        <v>2.1</v>
      </c>
      <c r="F344" s="74">
        <f t="shared" si="42"/>
        <v>25.200000000000003</v>
      </c>
      <c r="G344" s="87"/>
      <c r="I344" s="85" t="s">
        <v>373</v>
      </c>
      <c r="J344" s="86">
        <f t="shared" ref="J344:J349" si="43">CEILING( L344*1500,500)</f>
        <v>20000</v>
      </c>
      <c r="K344" s="85" t="s">
        <v>370</v>
      </c>
      <c r="L344" s="83">
        <f>L349/2.785/1.1</f>
        <v>13.040639791088623</v>
      </c>
      <c r="M344" s="84">
        <f>L344-J341</f>
        <v>6.7924942428663631</v>
      </c>
    </row>
    <row r="345" spans="1:13">
      <c r="B345" s="76"/>
      <c r="C345" t="s">
        <v>395</v>
      </c>
      <c r="D345" s="74">
        <v>100</v>
      </c>
      <c r="E345" s="74">
        <v>1</v>
      </c>
      <c r="F345" s="74">
        <f t="shared" si="42"/>
        <v>100</v>
      </c>
      <c r="I345" s="85" t="s">
        <v>371</v>
      </c>
      <c r="J345" s="86">
        <f t="shared" si="43"/>
        <v>20000</v>
      </c>
      <c r="K345" s="85" t="s">
        <v>370</v>
      </c>
      <c r="L345" s="83">
        <f>L349/2.785/1.1</f>
        <v>13.040639791088623</v>
      </c>
      <c r="M345" s="84">
        <f>L345-J342</f>
        <v>5.8552724106330238</v>
      </c>
    </row>
    <row r="346" spans="1:13">
      <c r="B346" s="76"/>
      <c r="C346" t="s">
        <v>242</v>
      </c>
      <c r="D346" s="74">
        <v>0</v>
      </c>
      <c r="E346" s="74">
        <v>1</v>
      </c>
      <c r="F346" s="74">
        <f t="shared" si="42"/>
        <v>0</v>
      </c>
      <c r="G346" s="87"/>
      <c r="H346" s="94"/>
      <c r="I346" s="85" t="s">
        <v>368</v>
      </c>
      <c r="J346" s="86">
        <f t="shared" si="43"/>
        <v>22500</v>
      </c>
      <c r="K346" s="85" t="s">
        <v>367</v>
      </c>
      <c r="L346" s="83">
        <f>L345*1.15</f>
        <v>14.996735759751916</v>
      </c>
      <c r="M346" s="84">
        <f>L346-L344</f>
        <v>1.956095968663293</v>
      </c>
    </row>
    <row r="347" spans="1:13">
      <c r="B347" s="76"/>
      <c r="C347" t="s">
        <v>394</v>
      </c>
      <c r="D347" s="74">
        <v>3</v>
      </c>
      <c r="E347" s="74">
        <v>1</v>
      </c>
      <c r="F347" s="74">
        <f t="shared" si="42"/>
        <v>3</v>
      </c>
      <c r="H347" s="94"/>
      <c r="I347" s="85" t="s">
        <v>365</v>
      </c>
      <c r="J347" s="86">
        <f t="shared" si="43"/>
        <v>27000</v>
      </c>
      <c r="K347" s="85" t="s">
        <v>364</v>
      </c>
      <c r="L347" s="83">
        <f>L346*1.2</f>
        <v>17.996082911702299</v>
      </c>
      <c r="M347" s="84">
        <f>L347-L346</f>
        <v>2.9993471519503832</v>
      </c>
    </row>
    <row r="348" spans="1:13">
      <c r="B348" s="76"/>
      <c r="C348" t="s">
        <v>393</v>
      </c>
      <c r="D348" s="74">
        <v>0</v>
      </c>
      <c r="E348" s="74">
        <v>1</v>
      </c>
      <c r="F348" s="74">
        <f t="shared" si="42"/>
        <v>0</v>
      </c>
      <c r="G348" s="87"/>
      <c r="I348" s="85" t="s">
        <v>362</v>
      </c>
      <c r="J348" s="86">
        <f t="shared" si="43"/>
        <v>43500</v>
      </c>
      <c r="K348" s="85" t="s">
        <v>362</v>
      </c>
      <c r="L348" s="83">
        <f>L347*1.6</f>
        <v>28.79373265872368</v>
      </c>
      <c r="M348" s="84">
        <f>L348-L347</f>
        <v>10.797649747021381</v>
      </c>
    </row>
    <row r="349" spans="1:13">
      <c r="B349" s="90"/>
      <c r="C349" t="s">
        <v>382</v>
      </c>
      <c r="D349" s="74">
        <f>1.5+1+3+1.25</f>
        <v>6.75</v>
      </c>
      <c r="E349" s="74">
        <v>1</v>
      </c>
      <c r="F349" s="74">
        <f t="shared" si="42"/>
        <v>6.75</v>
      </c>
      <c r="G349" s="87"/>
      <c r="H349" s="94"/>
      <c r="I349" s="85" t="s">
        <v>363</v>
      </c>
      <c r="J349" s="86">
        <f t="shared" si="43"/>
        <v>60000</v>
      </c>
      <c r="K349" s="85" t="s">
        <v>362</v>
      </c>
      <c r="L349" s="84">
        <v>39.950000000000003</v>
      </c>
      <c r="M349" s="84"/>
    </row>
    <row r="350" spans="1:13">
      <c r="B350" s="90"/>
      <c r="C350" s="82" t="s">
        <v>366</v>
      </c>
      <c r="D350" s="74">
        <f>SUM(F341:F349)*0.1</f>
        <v>30.28</v>
      </c>
      <c r="E350" s="74">
        <v>1</v>
      </c>
      <c r="F350" s="74">
        <f t="shared" si="42"/>
        <v>30.28</v>
      </c>
      <c r="H350" s="94"/>
      <c r="M350" s="80"/>
    </row>
    <row r="351" spans="1:13" ht="17.25" customHeight="1">
      <c r="B351" s="89"/>
      <c r="C351" t="s">
        <v>387</v>
      </c>
      <c r="D351" s="74">
        <v>5</v>
      </c>
      <c r="E351" s="74">
        <v>1</v>
      </c>
      <c r="F351" s="74">
        <f t="shared" si="42"/>
        <v>5</v>
      </c>
      <c r="M351" s="80"/>
    </row>
    <row r="352" spans="1:13">
      <c r="B352" s="89"/>
      <c r="H352" s="93"/>
      <c r="M352" s="80"/>
    </row>
    <row r="353" spans="2:13" ht="15.75">
      <c r="B353" s="92" t="e">
        <f>'Product Identification'!$B$8 &amp; "-" &amp; 'Product Identification'!$E$12   &amp; "-" &amp; 'Product Identification'!#REF!</f>
        <v>#REF!</v>
      </c>
      <c r="C353" s="95" t="str">
        <f>'Product Identification'!$C$8  &amp; "-" &amp; 'Product Identification'!$F$65    &amp; ", "  &amp; 'Product Identification'!$K$24</f>
        <v xml:space="preserve">MC-Skirt-, 100% polyester GGT, 60 gsm </v>
      </c>
      <c r="D353" s="74">
        <v>100</v>
      </c>
      <c r="E353" s="74">
        <v>2.1</v>
      </c>
      <c r="F353" s="74">
        <f t="shared" ref="F353:F363" si="44">D353*E353</f>
        <v>210</v>
      </c>
      <c r="G353" s="87">
        <f>SUM(F353:F363)</f>
        <v>453.745</v>
      </c>
      <c r="H353" s="94"/>
      <c r="I353" s="85" t="s">
        <v>379</v>
      </c>
      <c r="J353" s="83">
        <f>G353/Account!$D$58</f>
        <v>8.3857808855244578</v>
      </c>
      <c r="M353" s="80"/>
    </row>
    <row r="354" spans="2:13">
      <c r="B354" s="89"/>
      <c r="C354" t="s">
        <v>378</v>
      </c>
      <c r="D354" s="74">
        <v>0</v>
      </c>
      <c r="E354" s="74">
        <v>2.1</v>
      </c>
      <c r="F354" s="74">
        <f t="shared" si="44"/>
        <v>0</v>
      </c>
      <c r="G354" s="87"/>
      <c r="H354" s="94"/>
      <c r="I354" s="85" t="s">
        <v>377</v>
      </c>
      <c r="J354" s="83">
        <f>J353+J353*0.15</f>
        <v>9.6436480183531259</v>
      </c>
      <c r="L354" s="84"/>
      <c r="M354" s="80"/>
    </row>
    <row r="355" spans="2:13">
      <c r="B355" s="76"/>
      <c r="C355" s="82" t="str">
        <f>"Lining: "&amp;'Product Identification'!$K$19 &amp; " + shrinkage 10%"</f>
        <v>Lining: Voile 5: 80sx80s 90x64 100% Cotton + shrinkage 10%</v>
      </c>
      <c r="D355" s="74">
        <v>30</v>
      </c>
      <c r="E355" s="74">
        <v>2.1</v>
      </c>
      <c r="F355" s="74">
        <f t="shared" si="44"/>
        <v>63</v>
      </c>
      <c r="G355" s="87"/>
      <c r="H355" s="94"/>
      <c r="I355" s="85" t="s">
        <v>375</v>
      </c>
      <c r="J355" s="88">
        <f>J354*1500</f>
        <v>14465.47202752969</v>
      </c>
      <c r="L355" s="84"/>
      <c r="M355" s="80"/>
    </row>
    <row r="356" spans="2:13">
      <c r="B356" s="76"/>
      <c r="C356" s="82" t="s">
        <v>396</v>
      </c>
      <c r="D356" s="74">
        <v>12</v>
      </c>
      <c r="E356" s="74">
        <v>2.1</v>
      </c>
      <c r="F356" s="74">
        <f t="shared" si="44"/>
        <v>25.200000000000003</v>
      </c>
      <c r="G356" s="87"/>
      <c r="I356" s="85" t="s">
        <v>373</v>
      </c>
      <c r="J356" s="86">
        <f t="shared" ref="J356:J361" si="45">CEILING( L356*1500,500)</f>
        <v>20000</v>
      </c>
      <c r="K356" s="85" t="s">
        <v>370</v>
      </c>
      <c r="L356" s="83">
        <f>L361/2.785/1.1</f>
        <v>13.040639791088623</v>
      </c>
      <c r="M356" s="84">
        <f>L356-J353</f>
        <v>4.6548589055641649</v>
      </c>
    </row>
    <row r="357" spans="2:13">
      <c r="B357" s="76"/>
      <c r="C357" t="s">
        <v>395</v>
      </c>
      <c r="D357" s="74">
        <v>100</v>
      </c>
      <c r="E357" s="74">
        <v>1</v>
      </c>
      <c r="F357" s="74">
        <f t="shared" si="44"/>
        <v>100</v>
      </c>
      <c r="I357" s="85" t="s">
        <v>371</v>
      </c>
      <c r="J357" s="86">
        <f t="shared" si="45"/>
        <v>20000</v>
      </c>
      <c r="K357" s="85" t="s">
        <v>370</v>
      </c>
      <c r="L357" s="83">
        <f>L361/2.785/1.1</f>
        <v>13.040639791088623</v>
      </c>
      <c r="M357" s="84">
        <f>L357-J354</f>
        <v>3.3969917727354968</v>
      </c>
    </row>
    <row r="358" spans="2:13">
      <c r="B358" s="76"/>
      <c r="C358" t="s">
        <v>242</v>
      </c>
      <c r="D358" s="74">
        <v>0</v>
      </c>
      <c r="E358" s="74">
        <v>1</v>
      </c>
      <c r="F358" s="74">
        <f t="shared" si="44"/>
        <v>0</v>
      </c>
      <c r="G358" s="87"/>
      <c r="H358" s="94"/>
      <c r="I358" s="85" t="s">
        <v>368</v>
      </c>
      <c r="J358" s="86">
        <f t="shared" si="45"/>
        <v>22500</v>
      </c>
      <c r="K358" s="85" t="s">
        <v>367</v>
      </c>
      <c r="L358" s="83">
        <f>L357*1.15</f>
        <v>14.996735759751916</v>
      </c>
      <c r="M358" s="84">
        <f>L358-L356</f>
        <v>1.956095968663293</v>
      </c>
    </row>
    <row r="359" spans="2:13">
      <c r="B359" s="76"/>
      <c r="C359" t="s">
        <v>394</v>
      </c>
      <c r="D359" s="74">
        <v>3</v>
      </c>
      <c r="E359" s="74">
        <v>1</v>
      </c>
      <c r="F359" s="74">
        <f t="shared" si="44"/>
        <v>3</v>
      </c>
      <c r="H359" s="94"/>
      <c r="I359" s="85" t="s">
        <v>365</v>
      </c>
      <c r="J359" s="86">
        <f t="shared" si="45"/>
        <v>27000</v>
      </c>
      <c r="K359" s="85" t="s">
        <v>364</v>
      </c>
      <c r="L359" s="83">
        <f>L358*1.2</f>
        <v>17.996082911702299</v>
      </c>
      <c r="M359" s="84">
        <f>L359-L358</f>
        <v>2.9993471519503832</v>
      </c>
    </row>
    <row r="360" spans="2:13">
      <c r="B360" s="76"/>
      <c r="C360" t="s">
        <v>393</v>
      </c>
      <c r="D360" s="74">
        <v>0</v>
      </c>
      <c r="E360" s="74">
        <v>1</v>
      </c>
      <c r="F360" s="74">
        <f t="shared" si="44"/>
        <v>0</v>
      </c>
      <c r="G360" s="87"/>
      <c r="I360" s="85" t="s">
        <v>362</v>
      </c>
      <c r="J360" s="86">
        <f t="shared" si="45"/>
        <v>43500</v>
      </c>
      <c r="K360" s="85" t="s">
        <v>362</v>
      </c>
      <c r="L360" s="83">
        <f>L359*1.6</f>
        <v>28.79373265872368</v>
      </c>
      <c r="M360" s="84">
        <f>L360-L359</f>
        <v>10.797649747021381</v>
      </c>
    </row>
    <row r="361" spans="2:13">
      <c r="B361" s="90"/>
      <c r="C361" t="s">
        <v>382</v>
      </c>
      <c r="D361" s="74">
        <f>1.5+1+3+1.25</f>
        <v>6.75</v>
      </c>
      <c r="E361" s="74">
        <v>1</v>
      </c>
      <c r="F361" s="74">
        <f t="shared" si="44"/>
        <v>6.75</v>
      </c>
      <c r="G361" s="87"/>
      <c r="H361" s="94"/>
      <c r="I361" s="85" t="s">
        <v>363</v>
      </c>
      <c r="J361" s="86">
        <f t="shared" si="45"/>
        <v>60000</v>
      </c>
      <c r="K361" s="85" t="s">
        <v>362</v>
      </c>
      <c r="L361" s="84">
        <v>39.950000000000003</v>
      </c>
      <c r="M361" s="84"/>
    </row>
    <row r="362" spans="2:13">
      <c r="B362" s="90"/>
      <c r="C362" s="82" t="s">
        <v>366</v>
      </c>
      <c r="D362" s="74">
        <f>SUM(F353:F361)*0.1</f>
        <v>40.795000000000002</v>
      </c>
      <c r="E362" s="74">
        <v>1</v>
      </c>
      <c r="F362" s="74">
        <f t="shared" si="44"/>
        <v>40.795000000000002</v>
      </c>
      <c r="H362" s="94"/>
      <c r="M362" s="80"/>
    </row>
    <row r="363" spans="2:13" ht="17.25" customHeight="1">
      <c r="B363" s="89"/>
      <c r="C363" t="s">
        <v>387</v>
      </c>
      <c r="D363" s="74">
        <v>5</v>
      </c>
      <c r="E363" s="74">
        <v>1</v>
      </c>
      <c r="F363" s="74">
        <f t="shared" si="44"/>
        <v>5</v>
      </c>
      <c r="M363" s="80"/>
    </row>
    <row r="364" spans="2:13">
      <c r="B364" s="76"/>
    </row>
    <row r="365" spans="2:13" ht="17.25" customHeight="1">
      <c r="B365" s="89"/>
      <c r="D365" s="74"/>
      <c r="E365" s="74"/>
      <c r="F365" s="74"/>
    </row>
    <row r="366" spans="2:13" ht="30.75" customHeight="1">
      <c r="B366" s="92" t="e">
        <f>'Product Identification'!$B$6 &amp; "-" &amp; 'Product Identification'!$D$48   &amp; "-" &amp; 'Product Identification'!#REF!</f>
        <v>#REF!</v>
      </c>
      <c r="C366" s="95" t="str">
        <f>'Product Identification'!$C$6   &amp; "-" &amp; 'Product Identification'!$D$48     &amp; ", "  &amp; 'Product Identification'!$K$24</f>
        <v xml:space="preserve">MC-Shirt-, 100% polyester GGT, 60 gsm </v>
      </c>
      <c r="D366" s="74">
        <v>100</v>
      </c>
      <c r="E366" s="74">
        <v>2.4</v>
      </c>
      <c r="F366" s="74">
        <f t="shared" ref="F366:F376" si="46">D366*E366</f>
        <v>240</v>
      </c>
      <c r="G366" s="87">
        <f>SUM(F366:F376)</f>
        <v>399.40500000000003</v>
      </c>
      <c r="H366" s="94"/>
      <c r="I366" s="85" t="s">
        <v>379</v>
      </c>
      <c r="J366" s="83">
        <f>G366/Account!$D$58</f>
        <v>7.3815090294832926</v>
      </c>
    </row>
    <row r="367" spans="2:13">
      <c r="B367" s="89"/>
      <c r="C367" t="s">
        <v>378</v>
      </c>
      <c r="D367" s="74">
        <v>0</v>
      </c>
      <c r="E367" s="74">
        <v>1.5</v>
      </c>
      <c r="F367" s="74">
        <f t="shared" si="46"/>
        <v>0</v>
      </c>
      <c r="G367" s="87"/>
      <c r="H367" s="94"/>
      <c r="I367" s="85" t="s">
        <v>377</v>
      </c>
      <c r="J367" s="83">
        <f>J366+J366*0.15</f>
        <v>8.4887353839057873</v>
      </c>
      <c r="L367" s="84"/>
    </row>
    <row r="368" spans="2:13">
      <c r="B368" s="76"/>
      <c r="C368" s="82" t="str">
        <f>"Lining: "&amp;'Product Identification'!$K$19 &amp; " + shrinkage 10%"</f>
        <v>Lining: Voile 5: 80sx80s 90x64 100% Cotton + shrinkage 10%</v>
      </c>
      <c r="D368" s="74">
        <v>0</v>
      </c>
      <c r="E368" s="74">
        <f>0.9*1</f>
        <v>0.9</v>
      </c>
      <c r="F368" s="74">
        <f t="shared" si="46"/>
        <v>0</v>
      </c>
      <c r="G368" s="87"/>
      <c r="H368" s="94"/>
      <c r="I368" s="85" t="s">
        <v>375</v>
      </c>
      <c r="J368" s="88">
        <f>J367*1500</f>
        <v>12733.10307585868</v>
      </c>
      <c r="L368" s="84"/>
    </row>
    <row r="369" spans="1:13">
      <c r="B369" s="76"/>
      <c r="C369" t="s">
        <v>392</v>
      </c>
      <c r="D369" s="74">
        <v>15</v>
      </c>
      <c r="E369" s="74">
        <v>1</v>
      </c>
      <c r="F369" s="74">
        <f t="shared" si="46"/>
        <v>15</v>
      </c>
      <c r="G369" s="87"/>
      <c r="I369" s="85" t="s">
        <v>373</v>
      </c>
      <c r="J369" s="86">
        <f t="shared" ref="J369:J374" si="47">CEILING( L369*1500,500)</f>
        <v>15000</v>
      </c>
      <c r="K369" s="85" t="s">
        <v>370</v>
      </c>
      <c r="L369" s="83">
        <f>L374/2.785/1.1</f>
        <v>9.7763995430063648</v>
      </c>
      <c r="M369" s="84">
        <f>L369-J366</f>
        <v>2.3948905135230723</v>
      </c>
    </row>
    <row r="370" spans="1:13">
      <c r="B370" s="76"/>
      <c r="C370" t="s">
        <v>391</v>
      </c>
      <c r="D370" s="74">
        <v>80</v>
      </c>
      <c r="E370" s="74">
        <v>1</v>
      </c>
      <c r="F370" s="74">
        <f t="shared" si="46"/>
        <v>80</v>
      </c>
      <c r="I370" s="85" t="s">
        <v>371</v>
      </c>
      <c r="J370" s="86">
        <f t="shared" si="47"/>
        <v>15000</v>
      </c>
      <c r="K370" s="85" t="s">
        <v>370</v>
      </c>
      <c r="L370" s="83">
        <f>L374/2.785/1.1</f>
        <v>9.7763995430063648</v>
      </c>
      <c r="M370" s="84">
        <f>L370-J367</f>
        <v>1.2876641591005775</v>
      </c>
    </row>
    <row r="371" spans="1:13">
      <c r="B371" s="76"/>
      <c r="C371" t="s">
        <v>390</v>
      </c>
      <c r="D371" s="74">
        <v>10</v>
      </c>
      <c r="E371" s="74">
        <v>1</v>
      </c>
      <c r="F371" s="74">
        <f t="shared" si="46"/>
        <v>10</v>
      </c>
      <c r="G371" s="87"/>
      <c r="H371" s="94"/>
      <c r="I371" s="85" t="s">
        <v>368</v>
      </c>
      <c r="J371" s="86">
        <f t="shared" si="47"/>
        <v>17000</v>
      </c>
      <c r="K371" s="85" t="s">
        <v>367</v>
      </c>
      <c r="L371" s="83">
        <f>L370*1.15</f>
        <v>11.242859474457319</v>
      </c>
      <c r="M371" s="84">
        <f>L371-L369</f>
        <v>1.4664599314509541</v>
      </c>
    </row>
    <row r="372" spans="1:13">
      <c r="B372" s="76"/>
      <c r="C372" t="s">
        <v>389</v>
      </c>
      <c r="D372" s="74">
        <v>1.25</v>
      </c>
      <c r="E372" s="74">
        <v>1</v>
      </c>
      <c r="F372" s="74">
        <f t="shared" si="46"/>
        <v>1.25</v>
      </c>
      <c r="G372" s="87"/>
      <c r="H372" s="94"/>
      <c r="I372" s="85" t="s">
        <v>365</v>
      </c>
      <c r="J372" s="86">
        <f t="shared" si="47"/>
        <v>20500</v>
      </c>
      <c r="K372" s="85" t="s">
        <v>364</v>
      </c>
      <c r="L372" s="83">
        <f>L371*1.2</f>
        <v>13.491431369348783</v>
      </c>
      <c r="M372" s="84">
        <f>L372-L371</f>
        <v>2.2485718948914641</v>
      </c>
    </row>
    <row r="373" spans="1:13">
      <c r="B373" s="76"/>
      <c r="C373" t="s">
        <v>388</v>
      </c>
      <c r="D373" s="74">
        <v>3</v>
      </c>
      <c r="E373" s="74">
        <v>0.1</v>
      </c>
      <c r="F373" s="74">
        <f t="shared" si="46"/>
        <v>0.30000000000000004</v>
      </c>
      <c r="I373" s="85" t="s">
        <v>362</v>
      </c>
      <c r="J373" s="86">
        <f t="shared" si="47"/>
        <v>32500</v>
      </c>
      <c r="K373" s="85" t="s">
        <v>362</v>
      </c>
      <c r="L373" s="83">
        <f>L372*1.6</f>
        <v>21.586290190958053</v>
      </c>
      <c r="M373" s="84">
        <f>L373-L372</f>
        <v>8.0948588216092698</v>
      </c>
    </row>
    <row r="374" spans="1:13">
      <c r="B374" s="90"/>
      <c r="C374" t="s">
        <v>382</v>
      </c>
      <c r="D374" s="74">
        <f>1.5+1.25+5+3+1.25</f>
        <v>12</v>
      </c>
      <c r="E374" s="74">
        <v>1</v>
      </c>
      <c r="F374" s="74">
        <f t="shared" si="46"/>
        <v>12</v>
      </c>
      <c r="G374" s="87"/>
      <c r="H374" s="94"/>
      <c r="I374" s="85" t="s">
        <v>363</v>
      </c>
      <c r="J374" s="86">
        <f t="shared" si="47"/>
        <v>45000</v>
      </c>
      <c r="K374" s="85" t="s">
        <v>362</v>
      </c>
      <c r="L374" s="84">
        <v>29.95</v>
      </c>
      <c r="M374" s="84"/>
    </row>
    <row r="375" spans="1:13" ht="17.25" customHeight="1">
      <c r="B375" s="89"/>
      <c r="C375" s="82" t="s">
        <v>366</v>
      </c>
      <c r="D375" s="74">
        <f>SUM(F366:F374)*0.1</f>
        <v>35.855000000000004</v>
      </c>
      <c r="E375" s="74">
        <v>1</v>
      </c>
      <c r="F375" s="74">
        <f t="shared" si="46"/>
        <v>35.855000000000004</v>
      </c>
    </row>
    <row r="376" spans="1:13">
      <c r="B376" s="89"/>
      <c r="C376" t="s">
        <v>387</v>
      </c>
      <c r="D376" s="74">
        <v>5</v>
      </c>
      <c r="E376" s="74">
        <v>1</v>
      </c>
      <c r="F376" s="74">
        <f t="shared" si="46"/>
        <v>5</v>
      </c>
      <c r="H376" s="93"/>
    </row>
    <row r="377" spans="1:13">
      <c r="A377" s="91"/>
      <c r="B377" s="76"/>
      <c r="D377" s="74"/>
      <c r="E377" s="74"/>
      <c r="F377" s="74"/>
      <c r="H377" s="80"/>
    </row>
    <row r="378" spans="1:13" ht="33" customHeight="1">
      <c r="A378"/>
      <c r="B378" s="92" t="e">
        <f>'Product Identification'!$B$6 &amp; "-" &amp; 'Product Identification'!$E$14 &amp; "-"  &amp; 'Product Identification'!#REF!</f>
        <v>#REF!</v>
      </c>
      <c r="C378" s="92" t="str">
        <f>'Product Identification'!$C$6 &amp; "-" &amp; 'Product Identification'!$F$14 &amp; "-"  &amp; 'Product Identification'!$K$4</f>
        <v>MC-Shirt-Stripes Buttoned-Voile 2 SB101 100% Cotton</v>
      </c>
    </row>
    <row r="379" spans="1:13">
      <c r="A379"/>
      <c r="C379" s="82" t="s">
        <v>386</v>
      </c>
      <c r="D379">
        <v>34</v>
      </c>
      <c r="E379">
        <v>2.4</v>
      </c>
      <c r="F379">
        <f t="shared" ref="F379:F387" si="48">D379*E379</f>
        <v>81.599999999999994</v>
      </c>
      <c r="G379" s="70">
        <f>SUM(F379:F387)</f>
        <v>302.23599999999999</v>
      </c>
      <c r="I379" s="85" t="s">
        <v>379</v>
      </c>
      <c r="J379" s="83">
        <f>G379/Account!$D$58</f>
        <v>5.5857031410095317</v>
      </c>
      <c r="M379">
        <f>G379/45*1.35</f>
        <v>9.0670800000000007</v>
      </c>
    </row>
    <row r="380" spans="1:13">
      <c r="A380"/>
      <c r="C380" t="s">
        <v>385</v>
      </c>
      <c r="D380">
        <v>25</v>
      </c>
      <c r="E380">
        <v>1.5</v>
      </c>
      <c r="F380">
        <f t="shared" si="48"/>
        <v>37.5</v>
      </c>
      <c r="I380" s="85" t="s">
        <v>377</v>
      </c>
      <c r="J380" s="83">
        <f>J379+J379*0.15</f>
        <v>6.4235586121609618</v>
      </c>
      <c r="L380" s="84"/>
    </row>
    <row r="381" spans="1:13">
      <c r="A381"/>
      <c r="C381" t="s">
        <v>376</v>
      </c>
      <c r="D381" s="74">
        <f>F379*0.1</f>
        <v>8.16</v>
      </c>
      <c r="E381">
        <v>1</v>
      </c>
      <c r="F381">
        <f t="shared" si="48"/>
        <v>8.16</v>
      </c>
      <c r="I381" s="85" t="s">
        <v>375</v>
      </c>
      <c r="J381" s="88">
        <f>J380*1500</f>
        <v>9635.3379182414428</v>
      </c>
      <c r="L381" s="84"/>
    </row>
    <row r="382" spans="1:13">
      <c r="A382"/>
      <c r="C382" t="s">
        <v>374</v>
      </c>
      <c r="D382">
        <v>85</v>
      </c>
      <c r="E382">
        <v>1</v>
      </c>
      <c r="F382">
        <f t="shared" si="48"/>
        <v>85</v>
      </c>
      <c r="I382" s="85" t="s">
        <v>373</v>
      </c>
      <c r="J382" s="86">
        <f t="shared" ref="J382:J387" si="49">CEILING( L382*1500,500)</f>
        <v>19500</v>
      </c>
      <c r="K382" s="85" t="s">
        <v>370</v>
      </c>
      <c r="L382" s="83">
        <f>L387/(2.5*1.1)</f>
        <v>12.709090909090911</v>
      </c>
      <c r="M382" s="84">
        <f>L382-J379</f>
        <v>7.1233877680813791</v>
      </c>
    </row>
    <row r="383" spans="1:13">
      <c r="A383"/>
      <c r="C383" s="82" t="s">
        <v>384</v>
      </c>
      <c r="D383">
        <v>10</v>
      </c>
      <c r="E383">
        <v>1</v>
      </c>
      <c r="F383">
        <f t="shared" si="48"/>
        <v>10</v>
      </c>
      <c r="I383" s="85" t="s">
        <v>371</v>
      </c>
      <c r="J383" s="86">
        <f t="shared" si="49"/>
        <v>19500</v>
      </c>
      <c r="K383" s="85" t="s">
        <v>370</v>
      </c>
      <c r="L383" s="83">
        <f>L387/2.5/1.1</f>
        <v>12.709090909090909</v>
      </c>
      <c r="M383" s="84">
        <f>L383-J380</f>
        <v>6.2855322969299472</v>
      </c>
    </row>
    <row r="384" spans="1:13">
      <c r="A384"/>
      <c r="C384" s="82" t="s">
        <v>383</v>
      </c>
      <c r="D384">
        <v>40.5</v>
      </c>
      <c r="E384">
        <v>1</v>
      </c>
      <c r="F384">
        <f t="shared" si="48"/>
        <v>40.5</v>
      </c>
      <c r="I384" s="85" t="s">
        <v>368</v>
      </c>
      <c r="J384" s="86">
        <f t="shared" si="49"/>
        <v>22000</v>
      </c>
      <c r="K384" s="85" t="s">
        <v>367</v>
      </c>
      <c r="L384" s="83">
        <f>L383*1.15</f>
        <v>14.615454545454543</v>
      </c>
      <c r="M384" s="84">
        <f>L384-L382</f>
        <v>1.9063636363636327</v>
      </c>
    </row>
    <row r="385" spans="1:13">
      <c r="A385"/>
      <c r="C385" t="s">
        <v>382</v>
      </c>
      <c r="D385">
        <v>6</v>
      </c>
      <c r="E385">
        <v>1</v>
      </c>
      <c r="F385">
        <f t="shared" si="48"/>
        <v>6</v>
      </c>
      <c r="I385" s="85" t="s">
        <v>365</v>
      </c>
      <c r="J385" s="86">
        <f t="shared" si="49"/>
        <v>26500</v>
      </c>
      <c r="K385" s="85" t="s">
        <v>364</v>
      </c>
      <c r="L385" s="83">
        <f>L384*1.2</f>
        <v>17.538545454545453</v>
      </c>
      <c r="M385" s="84">
        <f>L385-L384</f>
        <v>2.9230909090909094</v>
      </c>
    </row>
    <row r="386" spans="1:13">
      <c r="A386"/>
      <c r="C386" t="s">
        <v>381</v>
      </c>
      <c r="D386">
        <v>6</v>
      </c>
      <c r="E386">
        <v>1</v>
      </c>
      <c r="F386">
        <f t="shared" si="48"/>
        <v>6</v>
      </c>
      <c r="I386" s="85" t="s">
        <v>362</v>
      </c>
      <c r="J386" s="86">
        <f t="shared" si="49"/>
        <v>53000</v>
      </c>
      <c r="K386" s="85" t="s">
        <v>362</v>
      </c>
      <c r="L386" s="83">
        <f>L385*2</f>
        <v>35.077090909090906</v>
      </c>
      <c r="M386" s="84">
        <f>L386-L385</f>
        <v>17.538545454545453</v>
      </c>
    </row>
    <row r="387" spans="1:13">
      <c r="A387"/>
      <c r="C387" s="82" t="s">
        <v>366</v>
      </c>
      <c r="D387">
        <f>SUM(F379:F386)*10%</f>
        <v>27.475999999999999</v>
      </c>
      <c r="E387">
        <v>1</v>
      </c>
      <c r="F387">
        <f t="shared" si="48"/>
        <v>27.475999999999999</v>
      </c>
      <c r="I387" s="85" t="s">
        <v>363</v>
      </c>
      <c r="J387" s="86">
        <f t="shared" si="49"/>
        <v>52500</v>
      </c>
      <c r="K387" s="85" t="s">
        <v>362</v>
      </c>
      <c r="L387" s="84">
        <v>34.950000000000003</v>
      </c>
      <c r="M387" s="84"/>
    </row>
    <row r="388" spans="1:13">
      <c r="B388" s="76"/>
      <c r="G388" s="87"/>
      <c r="H388" s="83"/>
    </row>
    <row r="389" spans="1:13">
      <c r="A389"/>
      <c r="B389" s="92" t="e">
        <f>'Product Identification'!$B$6 &amp; "-" &amp; 'Product Identification'!$E$15 &amp; "-"  &amp; 'Product Identification'!#REF!</f>
        <v>#REF!</v>
      </c>
      <c r="C389" s="92" t="str">
        <f>'Product Identification'!$C$6 &amp; "-" &amp; 'Product Identification'!$F$15 &amp; "-"  &amp; 'Product Identification'!$K$4</f>
        <v>MC-Shirt-Kandy-Voile 2 SB101 100% Cotton</v>
      </c>
      <c r="G389" s="70">
        <f>SUM(F390:F399)</f>
        <v>477.23599999999999</v>
      </c>
    </row>
    <row r="390" spans="1:13">
      <c r="A390"/>
      <c r="C390" s="82" t="s">
        <v>386</v>
      </c>
      <c r="D390">
        <v>34</v>
      </c>
      <c r="E390">
        <v>2.4</v>
      </c>
      <c r="F390">
        <f t="shared" ref="F390:F399" si="50">D390*E390</f>
        <v>81.599999999999994</v>
      </c>
      <c r="I390" s="85" t="s">
        <v>379</v>
      </c>
      <c r="J390" s="83">
        <f>G389/Account!$D$58</f>
        <v>8.819924245301106</v>
      </c>
    </row>
    <row r="391" spans="1:13">
      <c r="A391"/>
      <c r="C391" t="s">
        <v>385</v>
      </c>
      <c r="D391">
        <v>25</v>
      </c>
      <c r="E391">
        <v>1.5</v>
      </c>
      <c r="F391">
        <f t="shared" si="50"/>
        <v>37.5</v>
      </c>
      <c r="I391" s="85" t="s">
        <v>377</v>
      </c>
      <c r="J391" s="83">
        <f>J390+J390*0.15</f>
        <v>10.142912882096272</v>
      </c>
      <c r="L391" s="84"/>
    </row>
    <row r="392" spans="1:13">
      <c r="A392"/>
      <c r="C392" t="s">
        <v>376</v>
      </c>
      <c r="D392" s="74">
        <f>F390*0.1</f>
        <v>8.16</v>
      </c>
      <c r="E392">
        <v>1</v>
      </c>
      <c r="F392">
        <f t="shared" si="50"/>
        <v>8.16</v>
      </c>
      <c r="I392" s="85" t="s">
        <v>375</v>
      </c>
      <c r="J392" s="88">
        <f>J391*1500</f>
        <v>15214.369323144409</v>
      </c>
      <c r="L392" s="84"/>
    </row>
    <row r="393" spans="1:13">
      <c r="A393"/>
      <c r="C393" t="s">
        <v>374</v>
      </c>
      <c r="D393">
        <v>135</v>
      </c>
      <c r="E393">
        <v>1</v>
      </c>
      <c r="F393">
        <f t="shared" si="50"/>
        <v>135</v>
      </c>
      <c r="I393" s="85" t="s">
        <v>373</v>
      </c>
      <c r="J393" s="86">
        <f t="shared" ref="J393:J398" si="51">CEILING( L393*1500,500)</f>
        <v>20000</v>
      </c>
      <c r="K393" s="85" t="s">
        <v>370</v>
      </c>
      <c r="L393" s="83">
        <f>L398/(2.78*1.1)</f>
        <v>13.064094179202094</v>
      </c>
      <c r="M393" s="84">
        <f>L393-J390</f>
        <v>4.244169933900988</v>
      </c>
    </row>
    <row r="394" spans="1:13">
      <c r="A394"/>
      <c r="C394" s="82" t="s">
        <v>384</v>
      </c>
      <c r="D394">
        <v>10</v>
      </c>
      <c r="E394">
        <v>1</v>
      </c>
      <c r="F394">
        <f t="shared" si="50"/>
        <v>10</v>
      </c>
      <c r="I394" s="85" t="s">
        <v>371</v>
      </c>
      <c r="J394" s="86">
        <f t="shared" si="51"/>
        <v>20000</v>
      </c>
      <c r="K394" s="85" t="s">
        <v>370</v>
      </c>
      <c r="L394" s="83">
        <f>L398/2.78/1.1</f>
        <v>13.064094179202094</v>
      </c>
      <c r="M394" s="84">
        <f>L394-J391</f>
        <v>2.9211812971058215</v>
      </c>
    </row>
    <row r="395" spans="1:13">
      <c r="A395"/>
      <c r="C395" s="82" t="s">
        <v>383</v>
      </c>
      <c r="D395">
        <v>40.5</v>
      </c>
      <c r="E395">
        <v>1</v>
      </c>
      <c r="F395">
        <f t="shared" si="50"/>
        <v>40.5</v>
      </c>
      <c r="I395" s="85" t="s">
        <v>368</v>
      </c>
      <c r="J395" s="86">
        <f t="shared" si="51"/>
        <v>23000</v>
      </c>
      <c r="K395" s="85" t="s">
        <v>367</v>
      </c>
      <c r="L395" s="83">
        <f>L394*1.15</f>
        <v>15.023708306082407</v>
      </c>
      <c r="M395" s="84">
        <f>L395-L393</f>
        <v>1.9596141268803127</v>
      </c>
    </row>
    <row r="396" spans="1:13">
      <c r="A396"/>
      <c r="C396" t="s">
        <v>382</v>
      </c>
      <c r="D396">
        <v>6</v>
      </c>
      <c r="E396">
        <v>1</v>
      </c>
      <c r="F396">
        <f t="shared" si="50"/>
        <v>6</v>
      </c>
      <c r="I396" s="85" t="s">
        <v>365</v>
      </c>
      <c r="J396" s="86">
        <f t="shared" si="51"/>
        <v>27500</v>
      </c>
      <c r="K396" s="85" t="s">
        <v>364</v>
      </c>
      <c r="L396" s="83">
        <f>L395*1.2</f>
        <v>18.028449967298886</v>
      </c>
      <c r="M396" s="84">
        <f>L396-L395</f>
        <v>3.0047416612164799</v>
      </c>
    </row>
    <row r="397" spans="1:13">
      <c r="A397"/>
      <c r="C397" t="s">
        <v>381</v>
      </c>
      <c r="D397">
        <v>6</v>
      </c>
      <c r="E397">
        <v>1</v>
      </c>
      <c r="F397">
        <f t="shared" si="50"/>
        <v>6</v>
      </c>
      <c r="I397" s="85" t="s">
        <v>362</v>
      </c>
      <c r="J397" s="86">
        <f t="shared" si="51"/>
        <v>54500</v>
      </c>
      <c r="K397" s="85" t="s">
        <v>362</v>
      </c>
      <c r="L397" s="83">
        <f>L396*2</f>
        <v>36.056899934597773</v>
      </c>
      <c r="M397" s="84">
        <f>L397-L396</f>
        <v>18.028449967298886</v>
      </c>
    </row>
    <row r="398" spans="1:13">
      <c r="A398"/>
      <c r="C398" t="s">
        <v>380</v>
      </c>
      <c r="D398">
        <v>120</v>
      </c>
      <c r="E398">
        <v>1</v>
      </c>
      <c r="F398">
        <f t="shared" si="50"/>
        <v>120</v>
      </c>
      <c r="I398" s="85" t="s">
        <v>363</v>
      </c>
      <c r="J398" s="86">
        <f t="shared" si="51"/>
        <v>60000</v>
      </c>
      <c r="K398" s="85" t="s">
        <v>362</v>
      </c>
      <c r="L398" s="84">
        <v>39.950000000000003</v>
      </c>
      <c r="M398" s="84"/>
    </row>
    <row r="399" spans="1:13">
      <c r="B399" s="76"/>
      <c r="C399" s="82" t="s">
        <v>366</v>
      </c>
      <c r="D399">
        <f>SUM(F390:F397)*10%</f>
        <v>32.475999999999999</v>
      </c>
      <c r="E399">
        <v>1</v>
      </c>
      <c r="F399">
        <f t="shared" si="50"/>
        <v>32.475999999999999</v>
      </c>
      <c r="H399" s="83"/>
    </row>
    <row r="400" spans="1:13">
      <c r="B400" s="76"/>
    </row>
    <row r="401" spans="1:13">
      <c r="A401" s="91"/>
      <c r="B401" s="90" t="str">
        <f>'Product Identification'!$B$7 &amp; "1" &amp; "-" &amp; 'Product Identification'!$L$9</f>
        <v>JA1-Knit-SB174</v>
      </c>
      <c r="C401" s="90" t="str">
        <f>'Product Identification'!$C$7 &amp; "1" &amp; "-" &amp; 'Product Identification'!$K$9</f>
        <v>MC-Jacket1-Sb174  50s /40D 90% Cotton / 10% Spandex; 167-175gsm</v>
      </c>
      <c r="D401" s="74">
        <v>111.9632</v>
      </c>
      <c r="E401" s="74">
        <v>1.2</v>
      </c>
      <c r="F401" s="74">
        <f t="shared" ref="F401:F407" si="52">D401*E401</f>
        <v>134.35584</v>
      </c>
      <c r="G401" s="87">
        <f>SUM(F401:F407)</f>
        <v>372.23056640000004</v>
      </c>
      <c r="I401" s="85" t="s">
        <v>379</v>
      </c>
      <c r="J401" s="83">
        <f>G401/Account!$D$58</f>
        <v>6.8792911629330638</v>
      </c>
    </row>
    <row r="402" spans="1:13">
      <c r="A402" s="91"/>
      <c r="B402" s="89"/>
      <c r="C402" t="s">
        <v>378</v>
      </c>
      <c r="D402" s="74">
        <v>83</v>
      </c>
      <c r="E402" s="74">
        <v>1.2</v>
      </c>
      <c r="F402" s="74">
        <f t="shared" si="52"/>
        <v>99.6</v>
      </c>
      <c r="G402" s="87"/>
      <c r="H402" s="86"/>
      <c r="I402" s="85" t="s">
        <v>377</v>
      </c>
      <c r="J402" s="83">
        <f>J401+J401*0.15</f>
        <v>7.9111848373730229</v>
      </c>
      <c r="L402" s="84"/>
    </row>
    <row r="403" spans="1:13">
      <c r="A403" s="91"/>
      <c r="B403" s="76"/>
      <c r="C403" t="s">
        <v>376</v>
      </c>
      <c r="D403" s="74">
        <f>D401*0.1</f>
        <v>11.19632</v>
      </c>
      <c r="E403" s="74">
        <v>1.2</v>
      </c>
      <c r="F403" s="74">
        <f t="shared" si="52"/>
        <v>13.435584</v>
      </c>
      <c r="G403" s="87"/>
      <c r="H403" s="83"/>
      <c r="I403" s="85" t="s">
        <v>375</v>
      </c>
      <c r="J403" s="88">
        <f>J402*1500</f>
        <v>11866.777256059535</v>
      </c>
      <c r="L403" s="84"/>
    </row>
    <row r="404" spans="1:13">
      <c r="A404" s="91"/>
      <c r="B404" s="76"/>
      <c r="C404" t="s">
        <v>374</v>
      </c>
      <c r="D404" s="74">
        <v>80</v>
      </c>
      <c r="E404" s="74">
        <v>1</v>
      </c>
      <c r="F404" s="74">
        <f t="shared" si="52"/>
        <v>80</v>
      </c>
      <c r="G404" s="87"/>
      <c r="H404" s="83"/>
      <c r="I404" s="85" t="s">
        <v>373</v>
      </c>
      <c r="J404" s="86">
        <f t="shared" ref="J404:J409" si="53">CEILING( L404*1500,500)</f>
        <v>13500</v>
      </c>
      <c r="K404" s="85" t="s">
        <v>370</v>
      </c>
      <c r="L404" s="83">
        <f>L409/(2.5*1.1)</f>
        <v>8.709090909090909</v>
      </c>
      <c r="M404" s="84">
        <f>L404-J401</f>
        <v>1.8297997461578452</v>
      </c>
    </row>
    <row r="405" spans="1:13">
      <c r="A405" s="91"/>
      <c r="B405" s="76"/>
      <c r="C405" t="s">
        <v>372</v>
      </c>
      <c r="D405" s="74">
        <v>3</v>
      </c>
      <c r="E405" s="74">
        <v>1</v>
      </c>
      <c r="F405" s="74">
        <f t="shared" si="52"/>
        <v>3</v>
      </c>
      <c r="G405" s="87"/>
      <c r="H405" s="83"/>
      <c r="I405" s="85" t="s">
        <v>371</v>
      </c>
      <c r="J405" s="86">
        <f t="shared" si="53"/>
        <v>13500</v>
      </c>
      <c r="K405" s="85" t="s">
        <v>370</v>
      </c>
      <c r="L405" s="83">
        <f>L409/2.5/1.1</f>
        <v>8.709090909090909</v>
      </c>
      <c r="M405" s="84">
        <f>L405-J402</f>
        <v>0.79790607171788608</v>
      </c>
    </row>
    <row r="406" spans="1:13">
      <c r="A406" s="91"/>
      <c r="B406" s="76"/>
      <c r="C406" t="s">
        <v>369</v>
      </c>
      <c r="D406" s="74">
        <v>8</v>
      </c>
      <c r="E406" s="74">
        <v>1</v>
      </c>
      <c r="F406" s="74">
        <f t="shared" si="52"/>
        <v>8</v>
      </c>
      <c r="G406" s="87"/>
      <c r="H406" s="83"/>
      <c r="I406" s="85" t="s">
        <v>368</v>
      </c>
      <c r="J406" s="86">
        <f t="shared" si="53"/>
        <v>15500</v>
      </c>
      <c r="K406" s="85" t="s">
        <v>367</v>
      </c>
      <c r="L406" s="83">
        <f>L405*1.15</f>
        <v>10.015454545454544</v>
      </c>
      <c r="M406" s="84">
        <f>L406-L404</f>
        <v>1.3063636363636348</v>
      </c>
    </row>
    <row r="407" spans="1:13">
      <c r="A407" s="91"/>
      <c r="B407" s="76"/>
      <c r="C407" s="82" t="s">
        <v>366</v>
      </c>
      <c r="D407" s="74">
        <f>SUM(F401:F406)*0.1</f>
        <v>33.839142400000007</v>
      </c>
      <c r="E407">
        <v>1</v>
      </c>
      <c r="F407" s="74">
        <f t="shared" si="52"/>
        <v>33.839142400000007</v>
      </c>
      <c r="H407" s="83"/>
      <c r="I407" s="85" t="s">
        <v>365</v>
      </c>
      <c r="J407" s="86">
        <f t="shared" si="53"/>
        <v>18500</v>
      </c>
      <c r="K407" s="85" t="s">
        <v>364</v>
      </c>
      <c r="L407" s="83">
        <f>L406*1.2</f>
        <v>12.018545454545452</v>
      </c>
      <c r="M407" s="84">
        <f>L407-L406</f>
        <v>2.0030909090909077</v>
      </c>
    </row>
    <row r="408" spans="1:13">
      <c r="B408" s="76"/>
      <c r="G408" s="87"/>
      <c r="H408" s="83"/>
      <c r="I408" s="85" t="s">
        <v>362</v>
      </c>
      <c r="J408" s="86">
        <f t="shared" si="53"/>
        <v>36500</v>
      </c>
      <c r="K408" s="85" t="s">
        <v>362</v>
      </c>
      <c r="L408" s="83">
        <f>L407*2</f>
        <v>24.037090909090903</v>
      </c>
      <c r="M408" s="84">
        <f>L408-L407</f>
        <v>12.018545454545452</v>
      </c>
    </row>
    <row r="409" spans="1:13">
      <c r="B409" s="76"/>
      <c r="G409" s="87"/>
      <c r="H409" s="83"/>
      <c r="I409" s="85" t="s">
        <v>363</v>
      </c>
      <c r="J409" s="86">
        <f t="shared" si="53"/>
        <v>36000</v>
      </c>
      <c r="K409" s="85" t="s">
        <v>362</v>
      </c>
      <c r="L409" s="84">
        <v>23.95</v>
      </c>
      <c r="M409" s="84"/>
    </row>
    <row r="410" spans="1:13">
      <c r="B410" s="76"/>
      <c r="G410" s="87"/>
      <c r="H410" s="83"/>
    </row>
    <row r="411" spans="1:13">
      <c r="B411" s="76"/>
      <c r="G411" s="87"/>
      <c r="H411" s="83"/>
    </row>
    <row r="412" spans="1:13">
      <c r="B412" s="76"/>
      <c r="G412" s="87"/>
      <c r="H412" s="83"/>
    </row>
    <row r="413" spans="1:13">
      <c r="B413" s="76"/>
      <c r="G413" s="87"/>
      <c r="H413" s="83"/>
    </row>
    <row r="414" spans="1:13" ht="30">
      <c r="B414" s="90" t="e">
        <f>'Product Identification'!$B$7 &amp; "1" &amp; "-" &amp; 'Product Identification'!#REF!</f>
        <v>#REF!</v>
      </c>
      <c r="C414" s="90" t="str">
        <f>'Product Identification'!$C$7 &amp; "1" &amp; "-" &amp; 'Product Identification'!$K$11 &amp; " Sage Green"</f>
        <v>MC-Jacket1-Sb193 50s/20D 92% Lenzig Micro Modal / 8% Spandex; 160-170gsm Sage Green</v>
      </c>
      <c r="D414" s="74">
        <v>172.28819999999999</v>
      </c>
      <c r="E414" s="74">
        <v>1.2</v>
      </c>
      <c r="F414" s="74">
        <f t="shared" ref="F414:F420" si="54">D414*E414</f>
        <v>206.74583999999999</v>
      </c>
      <c r="G414" s="87">
        <f>SUM(F414:F420)</f>
        <v>459.82246639999994</v>
      </c>
      <c r="I414" s="85" t="s">
        <v>379</v>
      </c>
      <c r="J414" s="83">
        <f>G414/Account!$D$58</f>
        <v>8.4981001431901877</v>
      </c>
    </row>
    <row r="415" spans="1:13">
      <c r="B415" s="89"/>
      <c r="C415" t="s">
        <v>378</v>
      </c>
      <c r="D415" s="74">
        <v>83</v>
      </c>
      <c r="E415" s="74">
        <v>1.2</v>
      </c>
      <c r="F415" s="74">
        <f t="shared" si="54"/>
        <v>99.6</v>
      </c>
      <c r="G415" s="87"/>
      <c r="I415" s="85" t="s">
        <v>377</v>
      </c>
      <c r="J415" s="83">
        <f>J414+J414*0.15</f>
        <v>9.7728151646687156</v>
      </c>
      <c r="L415" s="84"/>
    </row>
    <row r="416" spans="1:13">
      <c r="B416" s="76"/>
      <c r="C416" t="s">
        <v>376</v>
      </c>
      <c r="D416" s="74">
        <f>D414*0.1</f>
        <v>17.228819999999999</v>
      </c>
      <c r="E416" s="74">
        <v>1.2</v>
      </c>
      <c r="F416" s="74">
        <f t="shared" si="54"/>
        <v>20.674583999999999</v>
      </c>
      <c r="G416" s="87"/>
      <c r="I416" s="85" t="s">
        <v>375</v>
      </c>
      <c r="J416" s="88">
        <f>J415*1500</f>
        <v>14659.222747003074</v>
      </c>
      <c r="L416" s="84"/>
    </row>
    <row r="417" spans="2:13">
      <c r="B417" s="76"/>
      <c r="C417" t="s">
        <v>374</v>
      </c>
      <c r="D417" s="74">
        <v>80</v>
      </c>
      <c r="E417" s="74">
        <v>1</v>
      </c>
      <c r="F417" s="74">
        <f t="shared" si="54"/>
        <v>80</v>
      </c>
      <c r="G417" s="87"/>
      <c r="I417" s="85" t="s">
        <v>373</v>
      </c>
      <c r="J417" s="86">
        <f t="shared" ref="J417:J422" si="55">CEILING( L417*1500,500)</f>
        <v>13500</v>
      </c>
      <c r="K417" s="85" t="s">
        <v>370</v>
      </c>
      <c r="L417" s="83">
        <f>L422/(2.5*1.1)</f>
        <v>8.709090909090909</v>
      </c>
      <c r="M417" s="84">
        <f>L417-J414</f>
        <v>0.2109907659007213</v>
      </c>
    </row>
    <row r="418" spans="2:13">
      <c r="B418" s="76"/>
      <c r="C418" t="s">
        <v>372</v>
      </c>
      <c r="D418" s="74">
        <v>3</v>
      </c>
      <c r="E418" s="74">
        <v>1</v>
      </c>
      <c r="F418" s="74">
        <f t="shared" si="54"/>
        <v>3</v>
      </c>
      <c r="G418" s="87"/>
      <c r="I418" s="85" t="s">
        <v>371</v>
      </c>
      <c r="J418" s="86">
        <f t="shared" si="55"/>
        <v>13500</v>
      </c>
      <c r="K418" s="85" t="s">
        <v>370</v>
      </c>
      <c r="L418" s="83">
        <f>L422/2.5/1.1</f>
        <v>8.709090909090909</v>
      </c>
      <c r="M418" s="84">
        <f>L418-J415</f>
        <v>-1.0637242555778066</v>
      </c>
    </row>
    <row r="419" spans="2:13">
      <c r="B419" s="76"/>
      <c r="C419" t="s">
        <v>369</v>
      </c>
      <c r="D419" s="74">
        <v>8</v>
      </c>
      <c r="E419" s="74">
        <v>1</v>
      </c>
      <c r="F419" s="74">
        <f t="shared" si="54"/>
        <v>8</v>
      </c>
      <c r="G419" s="87"/>
      <c r="I419" s="85" t="s">
        <v>368</v>
      </c>
      <c r="J419" s="86">
        <f t="shared" si="55"/>
        <v>15500</v>
      </c>
      <c r="K419" s="85" t="s">
        <v>367</v>
      </c>
      <c r="L419" s="83">
        <f>L418*1.15</f>
        <v>10.015454545454544</v>
      </c>
      <c r="M419" s="84">
        <f>L419-L417</f>
        <v>1.3063636363636348</v>
      </c>
    </row>
    <row r="420" spans="2:13">
      <c r="B420" s="76"/>
      <c r="C420" s="82" t="s">
        <v>366</v>
      </c>
      <c r="D420" s="74">
        <f>SUM(F414:F419)*0.1</f>
        <v>41.802042399999998</v>
      </c>
      <c r="E420">
        <v>1</v>
      </c>
      <c r="F420" s="74">
        <f t="shared" si="54"/>
        <v>41.802042399999998</v>
      </c>
      <c r="I420" s="85" t="s">
        <v>365</v>
      </c>
      <c r="J420" s="86">
        <f t="shared" si="55"/>
        <v>18500</v>
      </c>
      <c r="K420" s="85" t="s">
        <v>364</v>
      </c>
      <c r="L420" s="83">
        <f>L419*1.2</f>
        <v>12.018545454545452</v>
      </c>
      <c r="M420" s="84">
        <f>L420-L419</f>
        <v>2.0030909090909077</v>
      </c>
    </row>
    <row r="421" spans="2:13">
      <c r="B421" s="89"/>
      <c r="D421" s="74"/>
      <c r="E421" s="74"/>
      <c r="F421" s="74"/>
      <c r="G421" s="87"/>
      <c r="I421" s="85" t="s">
        <v>362</v>
      </c>
      <c r="J421" s="86">
        <f t="shared" si="55"/>
        <v>36500</v>
      </c>
      <c r="K421" s="85" t="s">
        <v>362</v>
      </c>
      <c r="L421" s="83">
        <f>L420*2</f>
        <v>24.037090909090903</v>
      </c>
      <c r="M421" s="84">
        <f>L421-L420</f>
        <v>12.018545454545452</v>
      </c>
    </row>
    <row r="422" spans="2:13">
      <c r="B422" s="89"/>
      <c r="D422" s="74"/>
      <c r="E422" s="74"/>
      <c r="F422" s="74"/>
      <c r="G422" s="87"/>
      <c r="I422" s="85" t="s">
        <v>363</v>
      </c>
      <c r="J422" s="86">
        <f t="shared" si="55"/>
        <v>36000</v>
      </c>
      <c r="K422" s="85" t="s">
        <v>362</v>
      </c>
      <c r="L422" s="84">
        <v>23.95</v>
      </c>
      <c r="M422" s="84"/>
    </row>
    <row r="423" spans="2:13">
      <c r="B423" s="89"/>
      <c r="D423" s="74"/>
      <c r="E423" s="74"/>
      <c r="F423" s="74"/>
      <c r="G423" s="87"/>
    </row>
    <row r="424" spans="2:13" ht="30">
      <c r="B424" s="90" t="e">
        <f>'Product Identification'!$B$7 &amp; "1" &amp; "-" &amp; 'Product Identification'!#REF!</f>
        <v>#REF!</v>
      </c>
      <c r="C424" s="90" t="str">
        <f>'Product Identification'!$C$7 &amp; "1" &amp; "-" &amp; 'Product Identification'!$K$10 &amp; " Black"</f>
        <v>MC-Jacket1-Sb182  50s/40D 92% Supima Cotton / 8% Spandex; 190-200gsm Black</v>
      </c>
      <c r="D424" s="74">
        <v>190.72352000000001</v>
      </c>
      <c r="E424" s="74">
        <v>1.2</v>
      </c>
      <c r="F424" s="74">
        <f t="shared" ref="F424:F430" si="56">D424*E424</f>
        <v>228.868224</v>
      </c>
      <c r="G424" s="87">
        <f>SUM(F424:F430)</f>
        <v>486.59055103999998</v>
      </c>
      <c r="I424" s="85" t="s">
        <v>379</v>
      </c>
      <c r="J424" s="83">
        <f>G424/Account!$D$58</f>
        <v>8.9928081675567668</v>
      </c>
    </row>
    <row r="425" spans="2:13">
      <c r="B425" s="89"/>
      <c r="C425" t="s">
        <v>378</v>
      </c>
      <c r="D425" s="74">
        <v>83</v>
      </c>
      <c r="E425" s="74">
        <v>1.2</v>
      </c>
      <c r="F425" s="74">
        <f t="shared" si="56"/>
        <v>99.6</v>
      </c>
      <c r="G425" s="87"/>
      <c r="I425" s="85" t="s">
        <v>377</v>
      </c>
      <c r="J425" s="83">
        <f>J424+J424*0.15</f>
        <v>10.341729392690281</v>
      </c>
      <c r="L425" s="84"/>
    </row>
    <row r="426" spans="2:13">
      <c r="B426" s="76"/>
      <c r="C426" t="s">
        <v>376</v>
      </c>
      <c r="D426" s="74">
        <f>D424*0.1</f>
        <v>19.072352000000002</v>
      </c>
      <c r="E426" s="74">
        <v>1.2</v>
      </c>
      <c r="F426" s="74">
        <f t="shared" si="56"/>
        <v>22.886822400000003</v>
      </c>
      <c r="G426" s="87"/>
      <c r="I426" s="85" t="s">
        <v>375</v>
      </c>
      <c r="J426" s="88">
        <f>J425*1500</f>
        <v>15512.594089035421</v>
      </c>
      <c r="L426" s="84"/>
    </row>
    <row r="427" spans="2:13">
      <c r="B427" s="76"/>
      <c r="C427" t="s">
        <v>374</v>
      </c>
      <c r="D427" s="74">
        <v>80</v>
      </c>
      <c r="E427" s="74">
        <v>1</v>
      </c>
      <c r="F427" s="74">
        <f t="shared" si="56"/>
        <v>80</v>
      </c>
      <c r="G427" s="87"/>
      <c r="I427" s="85" t="s">
        <v>373</v>
      </c>
      <c r="J427" s="86">
        <f t="shared" ref="J427:J432" si="57">CEILING( L427*1500,500)</f>
        <v>13500</v>
      </c>
      <c r="K427" s="85" t="s">
        <v>370</v>
      </c>
      <c r="L427" s="83">
        <f>L432/(2.5*1.1)</f>
        <v>8.709090909090909</v>
      </c>
      <c r="M427" s="84">
        <f>L427-J424</f>
        <v>-0.28371725846585782</v>
      </c>
    </row>
    <row r="428" spans="2:13">
      <c r="B428" s="76"/>
      <c r="C428" t="s">
        <v>372</v>
      </c>
      <c r="D428" s="74">
        <v>3</v>
      </c>
      <c r="E428" s="74">
        <v>1</v>
      </c>
      <c r="F428" s="74">
        <f t="shared" si="56"/>
        <v>3</v>
      </c>
      <c r="G428" s="87"/>
      <c r="I428" s="85" t="s">
        <v>371</v>
      </c>
      <c r="J428" s="86">
        <f t="shared" si="57"/>
        <v>13500</v>
      </c>
      <c r="K428" s="85" t="s">
        <v>370</v>
      </c>
      <c r="L428" s="83">
        <f>L432/2.5/1.1</f>
        <v>8.709090909090909</v>
      </c>
      <c r="M428" s="84">
        <f>L428-J425</f>
        <v>-1.6326384835993721</v>
      </c>
    </row>
    <row r="429" spans="2:13">
      <c r="B429" s="76"/>
      <c r="C429" t="s">
        <v>369</v>
      </c>
      <c r="D429" s="74">
        <v>8</v>
      </c>
      <c r="E429" s="74">
        <v>1</v>
      </c>
      <c r="F429" s="74">
        <f t="shared" si="56"/>
        <v>8</v>
      </c>
      <c r="G429" s="87"/>
      <c r="I429" s="85" t="s">
        <v>368</v>
      </c>
      <c r="J429" s="86">
        <f t="shared" si="57"/>
        <v>15500</v>
      </c>
      <c r="K429" s="85" t="s">
        <v>367</v>
      </c>
      <c r="L429" s="83">
        <f>L428*1.15</f>
        <v>10.015454545454544</v>
      </c>
      <c r="M429" s="84">
        <f>L429-L427</f>
        <v>1.3063636363636348</v>
      </c>
    </row>
    <row r="430" spans="2:13">
      <c r="B430" s="76"/>
      <c r="C430" s="82" t="s">
        <v>366</v>
      </c>
      <c r="D430" s="74">
        <f>SUM(F424:F429)*0.1</f>
        <v>44.235504640000002</v>
      </c>
      <c r="E430">
        <v>1</v>
      </c>
      <c r="F430" s="74">
        <f t="shared" si="56"/>
        <v>44.235504640000002</v>
      </c>
      <c r="I430" s="85" t="s">
        <v>365</v>
      </c>
      <c r="J430" s="86">
        <f t="shared" si="57"/>
        <v>18500</v>
      </c>
      <c r="K430" s="85" t="s">
        <v>364</v>
      </c>
      <c r="L430" s="83">
        <f>L429*1.2</f>
        <v>12.018545454545452</v>
      </c>
      <c r="M430" s="84">
        <f>L430-L429</f>
        <v>2.0030909090909077</v>
      </c>
    </row>
    <row r="431" spans="2:13">
      <c r="B431" s="89"/>
      <c r="D431" s="74"/>
      <c r="E431" s="74"/>
      <c r="F431" s="74"/>
      <c r="G431" s="87"/>
      <c r="I431" s="85" t="s">
        <v>362</v>
      </c>
      <c r="J431" s="86">
        <f t="shared" si="57"/>
        <v>36500</v>
      </c>
      <c r="K431" s="85" t="s">
        <v>362</v>
      </c>
      <c r="L431" s="83">
        <f>L430*2</f>
        <v>24.037090909090903</v>
      </c>
      <c r="M431" s="84">
        <f>L431-L430</f>
        <v>12.018545454545452</v>
      </c>
    </row>
    <row r="432" spans="2:13">
      <c r="B432" s="89"/>
      <c r="D432" s="74"/>
      <c r="E432" s="74"/>
      <c r="F432" s="74"/>
      <c r="G432" s="87"/>
      <c r="I432" s="85" t="s">
        <v>363</v>
      </c>
      <c r="J432" s="86">
        <f t="shared" si="57"/>
        <v>36000</v>
      </c>
      <c r="K432" s="85" t="s">
        <v>362</v>
      </c>
      <c r="L432" s="84">
        <v>23.95</v>
      </c>
      <c r="M432" s="84"/>
    </row>
    <row r="433" spans="2:13">
      <c r="B433" s="89"/>
      <c r="D433" s="74"/>
      <c r="E433" s="74"/>
      <c r="F433" s="74"/>
      <c r="G433" s="87"/>
    </row>
    <row r="434" spans="2:13" ht="30">
      <c r="B434" s="90" t="str">
        <f>'Product Identification'!$B$7 &amp; "1" &amp; "-" &amp; 'Product Identification'!$L$14</f>
        <v>JA1-Knit-SB188</v>
      </c>
      <c r="C434" s="90" t="str">
        <f>'Product Identification'!$C$7 &amp; "1" &amp; "-" &amp; 'Product Identification'!$K$14 &amp; " Brown"</f>
        <v>MC-Jacket1-Sb188 40s 46% Lenzig Viscose / 46% Cotton / 8% Spandex; 200-210gsm Brown</v>
      </c>
      <c r="D434" s="74">
        <v>151.61361599999998</v>
      </c>
      <c r="E434" s="74">
        <v>1.2</v>
      </c>
      <c r="F434" s="74">
        <f t="shared" ref="F434:F440" si="58">D434*E434</f>
        <v>181.93633919999996</v>
      </c>
      <c r="G434" s="87">
        <f>SUM(F434:F440)</f>
        <v>429.80297043199994</v>
      </c>
      <c r="I434" s="85" t="s">
        <v>379</v>
      </c>
      <c r="J434" s="83">
        <f>G434/Account!$D$58</f>
        <v>7.9433019294764664</v>
      </c>
    </row>
    <row r="435" spans="2:13">
      <c r="B435" s="89"/>
      <c r="C435" t="s">
        <v>378</v>
      </c>
      <c r="D435" s="74">
        <v>83</v>
      </c>
      <c r="E435" s="74">
        <v>1.2</v>
      </c>
      <c r="F435" s="74">
        <f t="shared" si="58"/>
        <v>99.6</v>
      </c>
      <c r="G435" s="87"/>
      <c r="I435" s="85" t="s">
        <v>377</v>
      </c>
      <c r="J435" s="83">
        <f>J434+J434*0.15</f>
        <v>9.1347972188979369</v>
      </c>
      <c r="L435" s="84"/>
    </row>
    <row r="436" spans="2:13">
      <c r="B436" s="76"/>
      <c r="C436" t="s">
        <v>376</v>
      </c>
      <c r="D436" s="74">
        <f>D434*0.1</f>
        <v>15.161361599999999</v>
      </c>
      <c r="E436" s="74">
        <v>1.2</v>
      </c>
      <c r="F436" s="74">
        <f t="shared" si="58"/>
        <v>18.19363392</v>
      </c>
      <c r="G436" s="87"/>
      <c r="I436" s="85" t="s">
        <v>375</v>
      </c>
      <c r="J436" s="88">
        <f>J435*1500</f>
        <v>13702.195828346905</v>
      </c>
      <c r="L436" s="84"/>
    </row>
    <row r="437" spans="2:13">
      <c r="B437" s="76"/>
      <c r="C437" t="s">
        <v>374</v>
      </c>
      <c r="D437" s="74">
        <v>80</v>
      </c>
      <c r="E437" s="74">
        <v>1</v>
      </c>
      <c r="F437" s="74">
        <f t="shared" si="58"/>
        <v>80</v>
      </c>
      <c r="G437" s="87"/>
      <c r="I437" s="85" t="s">
        <v>373</v>
      </c>
      <c r="J437" s="86">
        <f t="shared" ref="J437:J442" si="59">CEILING( L437*1500,500)</f>
        <v>13500</v>
      </c>
      <c r="K437" s="85" t="s">
        <v>370</v>
      </c>
      <c r="L437" s="83">
        <f>L442/(2.5*1.1)</f>
        <v>8.709090909090909</v>
      </c>
      <c r="M437" s="84">
        <f>L437-J434</f>
        <v>0.76578897961444259</v>
      </c>
    </row>
    <row r="438" spans="2:13">
      <c r="B438" s="76"/>
      <c r="C438" t="s">
        <v>372</v>
      </c>
      <c r="D438" s="74">
        <v>3</v>
      </c>
      <c r="E438" s="74">
        <v>1</v>
      </c>
      <c r="F438" s="74">
        <f t="shared" si="58"/>
        <v>3</v>
      </c>
      <c r="G438" s="87"/>
      <c r="I438" s="85" t="s">
        <v>371</v>
      </c>
      <c r="J438" s="86">
        <f t="shared" si="59"/>
        <v>13500</v>
      </c>
      <c r="K438" s="85" t="s">
        <v>370</v>
      </c>
      <c r="L438" s="83">
        <f>L442/2.5/1.1</f>
        <v>8.709090909090909</v>
      </c>
      <c r="M438" s="84">
        <f>L438-J435</f>
        <v>-0.42570630980702795</v>
      </c>
    </row>
    <row r="439" spans="2:13">
      <c r="B439" s="76"/>
      <c r="C439" t="s">
        <v>369</v>
      </c>
      <c r="D439" s="74">
        <v>8</v>
      </c>
      <c r="E439" s="74">
        <v>1</v>
      </c>
      <c r="F439" s="74">
        <f t="shared" si="58"/>
        <v>8</v>
      </c>
      <c r="G439" s="87"/>
      <c r="I439" s="85" t="s">
        <v>368</v>
      </c>
      <c r="J439" s="86">
        <f t="shared" si="59"/>
        <v>15500</v>
      </c>
      <c r="K439" s="85" t="s">
        <v>367</v>
      </c>
      <c r="L439" s="83">
        <f>L438*1.15</f>
        <v>10.015454545454544</v>
      </c>
      <c r="M439" s="84">
        <f>L439-L437</f>
        <v>1.3063636363636348</v>
      </c>
    </row>
    <row r="440" spans="2:13">
      <c r="B440" s="76"/>
      <c r="C440" s="82" t="s">
        <v>366</v>
      </c>
      <c r="D440" s="74">
        <f>SUM(F434:F439)*0.1</f>
        <v>39.072997311999998</v>
      </c>
      <c r="E440">
        <v>1</v>
      </c>
      <c r="F440" s="74">
        <f t="shared" si="58"/>
        <v>39.072997311999998</v>
      </c>
      <c r="I440" s="85" t="s">
        <v>365</v>
      </c>
      <c r="J440" s="86">
        <f t="shared" si="59"/>
        <v>18500</v>
      </c>
      <c r="K440" s="85" t="s">
        <v>364</v>
      </c>
      <c r="L440" s="83">
        <f>L439*1.2</f>
        <v>12.018545454545452</v>
      </c>
      <c r="M440" s="84">
        <f>L440-L439</f>
        <v>2.0030909090909077</v>
      </c>
    </row>
    <row r="441" spans="2:13">
      <c r="B441" s="89"/>
      <c r="D441" s="74"/>
      <c r="E441" s="74"/>
      <c r="F441" s="74"/>
      <c r="G441" s="87"/>
      <c r="I441" s="85" t="s">
        <v>362</v>
      </c>
      <c r="J441" s="86">
        <f t="shared" si="59"/>
        <v>36500</v>
      </c>
      <c r="K441" s="85" t="s">
        <v>362</v>
      </c>
      <c r="L441" s="83">
        <f>L440*2</f>
        <v>24.037090909090903</v>
      </c>
      <c r="M441" s="84">
        <f>L441-L440</f>
        <v>12.018545454545452</v>
      </c>
    </row>
    <row r="442" spans="2:13">
      <c r="B442" s="89"/>
      <c r="D442" s="74"/>
      <c r="E442" s="74"/>
      <c r="F442" s="74"/>
      <c r="G442" s="87"/>
      <c r="I442" s="85" t="s">
        <v>363</v>
      </c>
      <c r="J442" s="86">
        <f t="shared" si="59"/>
        <v>36000</v>
      </c>
      <c r="K442" s="85" t="s">
        <v>362</v>
      </c>
      <c r="L442" s="84">
        <v>23.95</v>
      </c>
      <c r="M442" s="84"/>
    </row>
    <row r="443" spans="2:13">
      <c r="B443" s="89"/>
      <c r="D443" s="74"/>
      <c r="E443" s="74"/>
      <c r="F443" s="74"/>
      <c r="G443" s="87"/>
    </row>
    <row r="444" spans="2:13" ht="30">
      <c r="B444" s="90" t="str">
        <f>'Product Identification'!$B$7 &amp; "1" &amp; "-" &amp; 'Product Identification'!$L$16</f>
        <v>JA1-Knit-SB195</v>
      </c>
      <c r="C444" s="90" t="str">
        <f>'Product Identification'!$C$7 &amp; "1" &amp; "-" &amp; 'Product Identification'!$K$16 &amp; " Blue"</f>
        <v>MC-Jacket1-SB195 40s 46% Cotton / 46% Lenzig Tencel / 8% Spandex; 190-200gsm Blue</v>
      </c>
      <c r="D444" s="74">
        <v>174.50816</v>
      </c>
      <c r="E444" s="74">
        <v>1.2</v>
      </c>
      <c r="F444" s="74">
        <f t="shared" ref="F444:F450" si="60">D444*E444</f>
        <v>209.40979200000001</v>
      </c>
      <c r="G444" s="87">
        <f>SUM(F444:F450)</f>
        <v>463.04584832</v>
      </c>
      <c r="I444" s="85" t="s">
        <v>379</v>
      </c>
      <c r="J444" s="83">
        <f>G444/Account!$D$58</f>
        <v>8.5576723136636517</v>
      </c>
    </row>
    <row r="445" spans="2:13">
      <c r="B445" s="89"/>
      <c r="C445" t="s">
        <v>378</v>
      </c>
      <c r="D445" s="74">
        <v>83</v>
      </c>
      <c r="E445" s="74">
        <v>1.2</v>
      </c>
      <c r="F445" s="74">
        <f t="shared" si="60"/>
        <v>99.6</v>
      </c>
      <c r="G445" s="87"/>
      <c r="I445" s="85" t="s">
        <v>377</v>
      </c>
      <c r="J445" s="83">
        <f>J444+J444*0.15</f>
        <v>9.8413231607132001</v>
      </c>
      <c r="L445" s="84"/>
    </row>
    <row r="446" spans="2:13">
      <c r="B446" s="76"/>
      <c r="C446" t="s">
        <v>376</v>
      </c>
      <c r="D446" s="74">
        <f>D444*0.1</f>
        <v>17.450816</v>
      </c>
      <c r="E446" s="74">
        <v>1.2</v>
      </c>
      <c r="F446" s="74">
        <f t="shared" si="60"/>
        <v>20.940979199999997</v>
      </c>
      <c r="G446" s="87"/>
      <c r="I446" s="85" t="s">
        <v>375</v>
      </c>
      <c r="J446" s="88">
        <f>J445*1500</f>
        <v>14761.9847410698</v>
      </c>
      <c r="L446" s="84"/>
    </row>
    <row r="447" spans="2:13">
      <c r="B447" s="76"/>
      <c r="C447" t="s">
        <v>374</v>
      </c>
      <c r="D447" s="74">
        <v>80</v>
      </c>
      <c r="E447" s="74">
        <v>1</v>
      </c>
      <c r="F447" s="74">
        <f t="shared" si="60"/>
        <v>80</v>
      </c>
      <c r="G447" s="87"/>
      <c r="I447" s="85" t="s">
        <v>373</v>
      </c>
      <c r="J447" s="86">
        <f t="shared" ref="J447:J452" si="61">CEILING( L447*1500,500)</f>
        <v>13500</v>
      </c>
      <c r="K447" s="85" t="s">
        <v>370</v>
      </c>
      <c r="L447" s="83">
        <f>L452/(2.5*1.1)</f>
        <v>8.709090909090909</v>
      </c>
      <c r="M447" s="84">
        <f>L447-J444</f>
        <v>0.15141859542725733</v>
      </c>
    </row>
    <row r="448" spans="2:13">
      <c r="B448" s="76"/>
      <c r="C448" t="s">
        <v>372</v>
      </c>
      <c r="D448" s="74">
        <v>3</v>
      </c>
      <c r="E448" s="74">
        <v>1</v>
      </c>
      <c r="F448" s="74">
        <f t="shared" si="60"/>
        <v>3</v>
      </c>
      <c r="G448" s="87"/>
      <c r="I448" s="85" t="s">
        <v>371</v>
      </c>
      <c r="J448" s="86">
        <f t="shared" si="61"/>
        <v>13500</v>
      </c>
      <c r="K448" s="85" t="s">
        <v>370</v>
      </c>
      <c r="L448" s="83">
        <f>L452/2.5/1.1</f>
        <v>8.709090909090909</v>
      </c>
      <c r="M448" s="84">
        <f>L448-J445</f>
        <v>-1.1322322516222911</v>
      </c>
    </row>
    <row r="449" spans="2:13">
      <c r="B449" s="76"/>
      <c r="C449" t="s">
        <v>369</v>
      </c>
      <c r="D449" s="74">
        <v>8</v>
      </c>
      <c r="E449" s="74">
        <v>1</v>
      </c>
      <c r="F449" s="74">
        <f t="shared" si="60"/>
        <v>8</v>
      </c>
      <c r="G449" s="87"/>
      <c r="I449" s="85" t="s">
        <v>368</v>
      </c>
      <c r="J449" s="86">
        <f t="shared" si="61"/>
        <v>15500</v>
      </c>
      <c r="K449" s="85" t="s">
        <v>367</v>
      </c>
      <c r="L449" s="83">
        <f>L448*1.15</f>
        <v>10.015454545454544</v>
      </c>
      <c r="M449" s="84">
        <f>L449-L447</f>
        <v>1.3063636363636348</v>
      </c>
    </row>
    <row r="450" spans="2:13">
      <c r="B450" s="76"/>
      <c r="C450" s="82" t="s">
        <v>366</v>
      </c>
      <c r="D450" s="74">
        <f>SUM(F444:F449)*0.1</f>
        <v>42.095077120000006</v>
      </c>
      <c r="E450">
        <v>1</v>
      </c>
      <c r="F450" s="74">
        <f t="shared" si="60"/>
        <v>42.095077120000006</v>
      </c>
      <c r="I450" s="85" t="s">
        <v>365</v>
      </c>
      <c r="J450" s="86">
        <f t="shared" si="61"/>
        <v>18500</v>
      </c>
      <c r="K450" s="85" t="s">
        <v>364</v>
      </c>
      <c r="L450" s="83">
        <f>L449*1.2</f>
        <v>12.018545454545452</v>
      </c>
      <c r="M450" s="84">
        <f>L450-L449</f>
        <v>2.0030909090909077</v>
      </c>
    </row>
    <row r="451" spans="2:13">
      <c r="B451" s="76"/>
      <c r="C451" s="82"/>
      <c r="D451" s="74"/>
      <c r="F451" s="74"/>
      <c r="G451" s="87"/>
      <c r="I451" s="85" t="s">
        <v>362</v>
      </c>
      <c r="J451" s="86">
        <f t="shared" si="61"/>
        <v>36500</v>
      </c>
      <c r="K451" s="85" t="s">
        <v>362</v>
      </c>
      <c r="L451" s="83">
        <f>L450*2</f>
        <v>24.037090909090903</v>
      </c>
      <c r="M451" s="84">
        <f>L451-L450</f>
        <v>12.018545454545452</v>
      </c>
    </row>
    <row r="452" spans="2:13">
      <c r="B452" s="76"/>
      <c r="C452" s="82"/>
      <c r="D452" s="74"/>
      <c r="F452" s="74"/>
      <c r="G452" s="87"/>
      <c r="I452" s="85" t="s">
        <v>363</v>
      </c>
      <c r="J452" s="86">
        <f t="shared" si="61"/>
        <v>36000</v>
      </c>
      <c r="K452" s="85" t="s">
        <v>362</v>
      </c>
      <c r="L452" s="84">
        <v>23.95</v>
      </c>
      <c r="M452" s="84"/>
    </row>
    <row r="453" spans="2:13">
      <c r="B453" s="76"/>
      <c r="C453" s="82"/>
      <c r="D453" s="74"/>
      <c r="F453" s="74"/>
      <c r="G453" s="87"/>
    </row>
    <row r="454" spans="2:13" ht="30">
      <c r="B454" s="90" t="str">
        <f>'Product Identification'!$B$7 &amp; "4" &amp; "-" &amp; 'Product Identification'!$L$10</f>
        <v>JA4-Knit-SB182</v>
      </c>
      <c r="C454" s="90" t="str">
        <f>'Product Identification'!$C$7 &amp; "4" &amp; "-" &amp; 'Product Identification'!$K$10 &amp; " Black"</f>
        <v>MC-Jacket4-Sb182  50s/40D 92% Supima Cotton / 8% Spandex; 190-200gsm Black</v>
      </c>
      <c r="D454" s="74">
        <v>190.72352000000001</v>
      </c>
      <c r="E454" s="74">
        <v>1.5</v>
      </c>
      <c r="F454" s="74">
        <f t="shared" ref="F454:F460" si="62">D454*E454</f>
        <v>286.08528000000001</v>
      </c>
      <c r="G454" s="87">
        <f>SUM(F454:F460)</f>
        <v>682.21318880000001</v>
      </c>
      <c r="I454" s="85" t="s">
        <v>379</v>
      </c>
      <c r="J454" s="83">
        <f>G454/Account!$D$58</f>
        <v>12.60816167338864</v>
      </c>
    </row>
    <row r="455" spans="2:13">
      <c r="B455" s="89"/>
      <c r="C455" t="s">
        <v>378</v>
      </c>
      <c r="D455" s="74">
        <v>83</v>
      </c>
      <c r="E455" s="74">
        <v>1.5</v>
      </c>
      <c r="F455" s="74">
        <f t="shared" si="62"/>
        <v>124.5</v>
      </c>
      <c r="G455" s="87"/>
      <c r="I455" s="85" t="s">
        <v>377</v>
      </c>
      <c r="J455" s="83">
        <f>J454+J454*0.15</f>
        <v>14.499385924396936</v>
      </c>
      <c r="L455" s="84"/>
    </row>
    <row r="456" spans="2:13">
      <c r="B456" s="76"/>
      <c r="C456" t="s">
        <v>376</v>
      </c>
      <c r="D456" s="74">
        <f>D454*0.1</f>
        <v>19.072352000000002</v>
      </c>
      <c r="E456" s="74">
        <v>1.5</v>
      </c>
      <c r="F456" s="74">
        <f t="shared" si="62"/>
        <v>28.608528000000003</v>
      </c>
      <c r="G456" s="87"/>
      <c r="I456" s="85" t="s">
        <v>375</v>
      </c>
      <c r="J456" s="88">
        <f>J455*1500</f>
        <v>21749.078886595405</v>
      </c>
      <c r="L456" s="84"/>
    </row>
    <row r="457" spans="2:13">
      <c r="B457" s="76"/>
      <c r="C457" t="s">
        <v>374</v>
      </c>
      <c r="D457" s="74">
        <v>140</v>
      </c>
      <c r="E457" s="74">
        <v>1</v>
      </c>
      <c r="F457" s="74">
        <f t="shared" si="62"/>
        <v>140</v>
      </c>
      <c r="G457" s="87"/>
      <c r="I457" s="85" t="s">
        <v>373</v>
      </c>
      <c r="J457" s="86">
        <f t="shared" ref="J457:J462" si="63">CEILING( L457*1500,500)</f>
        <v>13500</v>
      </c>
      <c r="K457" s="85" t="s">
        <v>370</v>
      </c>
      <c r="L457" s="83">
        <f>L462/(2.5*1.1)</f>
        <v>8.709090909090909</v>
      </c>
      <c r="M457" s="84">
        <f>L457-J454</f>
        <v>-3.8990707642977309</v>
      </c>
    </row>
    <row r="458" spans="2:13">
      <c r="B458" s="76"/>
      <c r="C458" t="s">
        <v>372</v>
      </c>
      <c r="D458" s="74">
        <v>33</v>
      </c>
      <c r="E458" s="74">
        <v>1</v>
      </c>
      <c r="F458" s="74">
        <f t="shared" si="62"/>
        <v>33</v>
      </c>
      <c r="G458" s="87"/>
      <c r="I458" s="85" t="s">
        <v>371</v>
      </c>
      <c r="J458" s="86">
        <f t="shared" si="63"/>
        <v>13500</v>
      </c>
      <c r="K458" s="85" t="s">
        <v>370</v>
      </c>
      <c r="L458" s="83">
        <f>L462/2.5/1.1</f>
        <v>8.709090909090909</v>
      </c>
      <c r="M458" s="84">
        <f>L458-J455</f>
        <v>-5.7902950153060271</v>
      </c>
    </row>
    <row r="459" spans="2:13">
      <c r="B459" s="76"/>
      <c r="C459" t="s">
        <v>369</v>
      </c>
      <c r="D459" s="74">
        <v>8</v>
      </c>
      <c r="E459" s="74">
        <v>1</v>
      </c>
      <c r="F459" s="74">
        <f t="shared" si="62"/>
        <v>8</v>
      </c>
      <c r="G459" s="87"/>
      <c r="I459" s="85" t="s">
        <v>368</v>
      </c>
      <c r="J459" s="86">
        <f t="shared" si="63"/>
        <v>15500</v>
      </c>
      <c r="K459" s="85" t="s">
        <v>367</v>
      </c>
      <c r="L459" s="83">
        <f>L458*1.15</f>
        <v>10.015454545454544</v>
      </c>
      <c r="M459" s="84">
        <f>L459-L457</f>
        <v>1.3063636363636348</v>
      </c>
    </row>
    <row r="460" spans="2:13">
      <c r="B460" s="76"/>
      <c r="C460" s="82" t="s">
        <v>366</v>
      </c>
      <c r="D460" s="74">
        <f>SUM(F454:F459)*0.1</f>
        <v>62.0193808</v>
      </c>
      <c r="E460">
        <v>1</v>
      </c>
      <c r="F460" s="74">
        <f t="shared" si="62"/>
        <v>62.0193808</v>
      </c>
      <c r="I460" s="85" t="s">
        <v>365</v>
      </c>
      <c r="J460" s="86">
        <f t="shared" si="63"/>
        <v>18500</v>
      </c>
      <c r="K460" s="85" t="s">
        <v>364</v>
      </c>
      <c r="L460" s="83">
        <f>L459*1.2</f>
        <v>12.018545454545452</v>
      </c>
      <c r="M460" s="84">
        <f>L460-L459</f>
        <v>2.0030909090909077</v>
      </c>
    </row>
    <row r="461" spans="2:13">
      <c r="B461" s="76"/>
      <c r="C461" s="82"/>
      <c r="D461" s="74"/>
      <c r="F461" s="74"/>
      <c r="G461" s="87"/>
      <c r="I461" s="85" t="s">
        <v>362</v>
      </c>
      <c r="J461" s="86">
        <f t="shared" si="63"/>
        <v>36500</v>
      </c>
      <c r="K461" s="85" t="s">
        <v>362</v>
      </c>
      <c r="L461" s="83">
        <f>L460*2</f>
        <v>24.037090909090903</v>
      </c>
      <c r="M461" s="84">
        <f>L461-L460</f>
        <v>12.018545454545452</v>
      </c>
    </row>
    <row r="462" spans="2:13">
      <c r="B462" s="76"/>
      <c r="C462" s="82"/>
      <c r="D462" s="74"/>
      <c r="F462" s="74"/>
      <c r="G462" s="87"/>
      <c r="I462" s="85" t="s">
        <v>363</v>
      </c>
      <c r="J462" s="86">
        <f t="shared" si="63"/>
        <v>36000</v>
      </c>
      <c r="K462" s="85" t="s">
        <v>362</v>
      </c>
      <c r="L462" s="84">
        <v>23.95</v>
      </c>
      <c r="M462" s="84"/>
    </row>
    <row r="463" spans="2:13">
      <c r="B463" s="76"/>
      <c r="C463" s="82"/>
      <c r="D463" s="74"/>
      <c r="F463" s="74"/>
      <c r="G463" s="87"/>
    </row>
    <row r="464" spans="2:13" ht="30">
      <c r="B464" s="90" t="str">
        <f>'Product Identification'!$B$7 &amp; "4" &amp; "-" &amp; 'Product Identification'!$L$13</f>
        <v>JA4-Knit-SB183</v>
      </c>
      <c r="C464" s="90" t="str">
        <f>'Product Identification'!$C$7 &amp; "4" &amp; "-" &amp; 'Product Identification'!$K$13 &amp; " Sedonia"</f>
        <v>MC-Jacket4-Sb183 40s 92% Organic Cotton / 8% Spandex; 190-200gsm Sedonia</v>
      </c>
      <c r="D464" s="74">
        <v>111.9632</v>
      </c>
      <c r="E464" s="74">
        <v>1.5</v>
      </c>
      <c r="F464" s="74">
        <f t="shared" ref="F464:F470" si="64">D464*E464</f>
        <v>167.94479999999999</v>
      </c>
      <c r="G464" s="87">
        <f>SUM(F464:F470)</f>
        <v>539.26320799999996</v>
      </c>
      <c r="I464" s="85" t="s">
        <v>379</v>
      </c>
      <c r="J464" s="83">
        <f>G464/Account!$D$58</f>
        <v>9.9662654176090086</v>
      </c>
    </row>
    <row r="465" spans="2:13">
      <c r="B465" s="89"/>
      <c r="C465" t="s">
        <v>378</v>
      </c>
      <c r="D465" s="74">
        <v>83</v>
      </c>
      <c r="E465" s="74">
        <v>1.5</v>
      </c>
      <c r="F465" s="74">
        <f t="shared" si="64"/>
        <v>124.5</v>
      </c>
      <c r="G465" s="87"/>
      <c r="I465" s="85" t="s">
        <v>377</v>
      </c>
      <c r="J465" s="83">
        <f>J464+J464*0.15</f>
        <v>11.461205230250361</v>
      </c>
      <c r="L465" s="84"/>
    </row>
    <row r="466" spans="2:13">
      <c r="B466" s="76"/>
      <c r="C466" t="s">
        <v>376</v>
      </c>
      <c r="D466" s="74">
        <f>D464*0.1</f>
        <v>11.19632</v>
      </c>
      <c r="E466" s="74">
        <v>1.5</v>
      </c>
      <c r="F466" s="74">
        <f t="shared" si="64"/>
        <v>16.79448</v>
      </c>
      <c r="G466" s="87"/>
      <c r="I466" s="85" t="s">
        <v>375</v>
      </c>
      <c r="J466" s="88">
        <f>J465*1500</f>
        <v>17191.807845375541</v>
      </c>
      <c r="L466" s="84"/>
    </row>
    <row r="467" spans="2:13">
      <c r="B467" s="76"/>
      <c r="C467" t="s">
        <v>374</v>
      </c>
      <c r="D467" s="74">
        <v>140</v>
      </c>
      <c r="E467" s="74">
        <v>1</v>
      </c>
      <c r="F467" s="74">
        <f t="shared" si="64"/>
        <v>140</v>
      </c>
      <c r="G467" s="87"/>
      <c r="I467" s="85" t="s">
        <v>373</v>
      </c>
      <c r="J467" s="86">
        <f t="shared" ref="J467:J472" si="65">CEILING( L467*1500,500)</f>
        <v>13500</v>
      </c>
      <c r="K467" s="85" t="s">
        <v>370</v>
      </c>
      <c r="L467" s="83">
        <f>L472/(2.5*1.1)</f>
        <v>8.709090909090909</v>
      </c>
      <c r="M467" s="84">
        <f>L467-J464</f>
        <v>-1.2571745085180996</v>
      </c>
    </row>
    <row r="468" spans="2:13">
      <c r="B468" s="76"/>
      <c r="C468" t="s">
        <v>372</v>
      </c>
      <c r="D468" s="74">
        <v>33</v>
      </c>
      <c r="E468" s="74">
        <v>1</v>
      </c>
      <c r="F468" s="74">
        <f t="shared" si="64"/>
        <v>33</v>
      </c>
      <c r="G468" s="87"/>
      <c r="I468" s="85" t="s">
        <v>371</v>
      </c>
      <c r="J468" s="86">
        <f t="shared" si="65"/>
        <v>13500</v>
      </c>
      <c r="K468" s="85" t="s">
        <v>370</v>
      </c>
      <c r="L468" s="83">
        <f>L472/2.5/1.1</f>
        <v>8.709090909090909</v>
      </c>
      <c r="M468" s="84">
        <f>L468-J465</f>
        <v>-2.7521143211594516</v>
      </c>
    </row>
    <row r="469" spans="2:13">
      <c r="B469" s="76"/>
      <c r="C469" t="s">
        <v>369</v>
      </c>
      <c r="D469" s="74">
        <v>8</v>
      </c>
      <c r="E469" s="74">
        <v>1</v>
      </c>
      <c r="F469" s="74">
        <f t="shared" si="64"/>
        <v>8</v>
      </c>
      <c r="G469" s="87"/>
      <c r="I469" s="85" t="s">
        <v>368</v>
      </c>
      <c r="J469" s="86">
        <f t="shared" si="65"/>
        <v>15500</v>
      </c>
      <c r="K469" s="85" t="s">
        <v>367</v>
      </c>
      <c r="L469" s="83">
        <f>L468*1.15</f>
        <v>10.015454545454544</v>
      </c>
      <c r="M469" s="84">
        <f>L469-L467</f>
        <v>1.3063636363636348</v>
      </c>
    </row>
    <row r="470" spans="2:13">
      <c r="B470" s="76"/>
      <c r="C470" s="82" t="s">
        <v>366</v>
      </c>
      <c r="D470" s="74">
        <f>SUM(F464:F469)*0.1</f>
        <v>49.023928000000005</v>
      </c>
      <c r="E470">
        <v>1</v>
      </c>
      <c r="F470" s="74">
        <f t="shared" si="64"/>
        <v>49.023928000000005</v>
      </c>
      <c r="I470" s="85" t="s">
        <v>365</v>
      </c>
      <c r="J470" s="86">
        <f t="shared" si="65"/>
        <v>18500</v>
      </c>
      <c r="K470" s="85" t="s">
        <v>364</v>
      </c>
      <c r="L470" s="83">
        <f>L469*1.2</f>
        <v>12.018545454545452</v>
      </c>
      <c r="M470" s="84">
        <f>L470-L469</f>
        <v>2.0030909090909077</v>
      </c>
    </row>
    <row r="471" spans="2:13">
      <c r="B471" s="76"/>
      <c r="C471" s="82"/>
      <c r="D471" s="74"/>
      <c r="F471" s="74"/>
      <c r="G471" s="87"/>
      <c r="I471" s="85" t="s">
        <v>362</v>
      </c>
      <c r="J471" s="86">
        <f t="shared" si="65"/>
        <v>36500</v>
      </c>
      <c r="K471" s="85" t="s">
        <v>362</v>
      </c>
      <c r="L471" s="83">
        <f>L470*2</f>
        <v>24.037090909090903</v>
      </c>
      <c r="M471" s="84">
        <f>L471-L470</f>
        <v>12.018545454545452</v>
      </c>
    </row>
    <row r="472" spans="2:13">
      <c r="B472" s="76"/>
      <c r="C472" s="82"/>
      <c r="D472" s="74"/>
      <c r="F472" s="74"/>
      <c r="G472" s="87"/>
      <c r="I472" s="85" t="s">
        <v>363</v>
      </c>
      <c r="J472" s="86">
        <f t="shared" si="65"/>
        <v>36000</v>
      </c>
      <c r="K472" s="85" t="s">
        <v>362</v>
      </c>
      <c r="L472" s="84">
        <v>23.95</v>
      </c>
      <c r="M472" s="84"/>
    </row>
    <row r="473" spans="2:13">
      <c r="B473" s="76"/>
      <c r="C473" s="82"/>
      <c r="D473" s="74"/>
      <c r="F473" s="74"/>
      <c r="G473" s="87"/>
    </row>
    <row r="474" spans="2:13">
      <c r="B474" s="76"/>
      <c r="C474" s="82"/>
      <c r="D474" s="74"/>
      <c r="F474" s="74"/>
      <c r="G474" s="87"/>
    </row>
    <row r="475" spans="2:13" ht="30">
      <c r="B475" s="90" t="str">
        <f>'Product Identification'!$B$7 &amp; "4" &amp; "-" &amp; 'Product Identification'!$L$14</f>
        <v>JA4-Knit-SB188</v>
      </c>
      <c r="C475" s="90" t="str">
        <f>'Product Identification'!$C$7&amp;"4"&amp;"-"&amp;'Product Identification'!$K$14&amp;" Brown"</f>
        <v>MC-Jacket4-Sb188 40s 46% Lenzig Viscose / 46% Cotton / 8% Spandex; 200-210gsm Brown</v>
      </c>
      <c r="D475" s="74">
        <v>151.61361599999998</v>
      </c>
      <c r="E475" s="74">
        <v>1.5</v>
      </c>
      <c r="F475" s="74">
        <f t="shared" ref="F475:F481" si="66">D475*E475</f>
        <v>227.42042399999997</v>
      </c>
      <c r="G475" s="87">
        <f>SUM(F475:F481)</f>
        <v>611.22871304</v>
      </c>
      <c r="I475" s="85" t="s">
        <v>379</v>
      </c>
      <c r="J475" s="83">
        <f>G475/Account!$D$58</f>
        <v>11.296278875788266</v>
      </c>
    </row>
    <row r="476" spans="2:13">
      <c r="B476" s="89"/>
      <c r="C476" t="s">
        <v>378</v>
      </c>
      <c r="D476" s="74">
        <v>83</v>
      </c>
      <c r="E476" s="74">
        <v>1.5</v>
      </c>
      <c r="F476" s="74">
        <f t="shared" si="66"/>
        <v>124.5</v>
      </c>
      <c r="G476" s="87"/>
      <c r="I476" s="85" t="s">
        <v>377</v>
      </c>
      <c r="J476" s="83">
        <f>J475+J475*0.15</f>
        <v>12.990720707156505</v>
      </c>
      <c r="L476" s="84"/>
    </row>
    <row r="477" spans="2:13">
      <c r="B477" s="76"/>
      <c r="C477" t="s">
        <v>376</v>
      </c>
      <c r="D477" s="74">
        <f>D475*0.1</f>
        <v>15.161361599999999</v>
      </c>
      <c r="E477" s="74">
        <v>1.5</v>
      </c>
      <c r="F477" s="74">
        <f t="shared" si="66"/>
        <v>22.742042399999999</v>
      </c>
      <c r="G477" s="87"/>
      <c r="I477" s="85" t="s">
        <v>375</v>
      </c>
      <c r="J477" s="88">
        <f>J476*1500</f>
        <v>19486.081060734759</v>
      </c>
      <c r="L477" s="84"/>
    </row>
    <row r="478" spans="2:13">
      <c r="B478" s="76"/>
      <c r="C478" t="s">
        <v>374</v>
      </c>
      <c r="D478" s="74">
        <v>140</v>
      </c>
      <c r="E478" s="74">
        <v>1</v>
      </c>
      <c r="F478" s="74">
        <f t="shared" si="66"/>
        <v>140</v>
      </c>
      <c r="G478" s="87"/>
      <c r="I478" s="85" t="s">
        <v>373</v>
      </c>
      <c r="J478" s="86">
        <f t="shared" ref="J478:J483" si="67">CEILING( L478*1500,500)</f>
        <v>13500</v>
      </c>
      <c r="K478" s="85" t="s">
        <v>370</v>
      </c>
      <c r="L478" s="83">
        <f>L483/(2.5*1.1)</f>
        <v>8.709090909090909</v>
      </c>
      <c r="M478" s="84">
        <f>L478-J475</f>
        <v>-2.587187966697357</v>
      </c>
    </row>
    <row r="479" spans="2:13">
      <c r="B479" s="76"/>
      <c r="C479" t="s">
        <v>372</v>
      </c>
      <c r="D479" s="74">
        <v>33</v>
      </c>
      <c r="E479" s="74">
        <v>1</v>
      </c>
      <c r="F479" s="74">
        <f t="shared" si="66"/>
        <v>33</v>
      </c>
      <c r="G479" s="87"/>
      <c r="I479" s="85" t="s">
        <v>371</v>
      </c>
      <c r="J479" s="86">
        <f t="shared" si="67"/>
        <v>13500</v>
      </c>
      <c r="K479" s="85" t="s">
        <v>370</v>
      </c>
      <c r="L479" s="83">
        <f>L483/2.5/1.1</f>
        <v>8.709090909090909</v>
      </c>
      <c r="M479" s="84">
        <f>L479-J476</f>
        <v>-4.2816297980655964</v>
      </c>
    </row>
    <row r="480" spans="2:13">
      <c r="B480" s="76"/>
      <c r="C480" t="s">
        <v>369</v>
      </c>
      <c r="D480" s="74">
        <v>8</v>
      </c>
      <c r="E480" s="74">
        <v>1</v>
      </c>
      <c r="F480" s="74">
        <f t="shared" si="66"/>
        <v>8</v>
      </c>
      <c r="G480" s="87"/>
      <c r="I480" s="85" t="s">
        <v>368</v>
      </c>
      <c r="J480" s="86">
        <f t="shared" si="67"/>
        <v>15500</v>
      </c>
      <c r="K480" s="85" t="s">
        <v>367</v>
      </c>
      <c r="L480" s="83">
        <f>L479*1.15</f>
        <v>10.015454545454544</v>
      </c>
      <c r="M480" s="84">
        <f>L480-L478</f>
        <v>1.3063636363636348</v>
      </c>
    </row>
    <row r="481" spans="2:13">
      <c r="B481" s="76"/>
      <c r="C481" s="82" t="s">
        <v>366</v>
      </c>
      <c r="D481" s="74">
        <f>SUM(F475:F480)*0.1</f>
        <v>55.566246640000003</v>
      </c>
      <c r="E481">
        <v>1</v>
      </c>
      <c r="F481" s="74">
        <f t="shared" si="66"/>
        <v>55.566246640000003</v>
      </c>
      <c r="I481" s="85" t="s">
        <v>365</v>
      </c>
      <c r="J481" s="86">
        <f t="shared" si="67"/>
        <v>18500</v>
      </c>
      <c r="K481" s="85" t="s">
        <v>364</v>
      </c>
      <c r="L481" s="83">
        <f>L480*1.2</f>
        <v>12.018545454545452</v>
      </c>
      <c r="M481" s="84">
        <f>L481-L480</f>
        <v>2.0030909090909077</v>
      </c>
    </row>
    <row r="482" spans="2:13">
      <c r="B482" s="76"/>
      <c r="C482" s="82"/>
      <c r="D482" s="74"/>
      <c r="F482" s="74"/>
      <c r="G482" s="87"/>
      <c r="I482" s="85" t="s">
        <v>362</v>
      </c>
      <c r="J482" s="86">
        <f t="shared" si="67"/>
        <v>36500</v>
      </c>
      <c r="K482" s="85" t="s">
        <v>362</v>
      </c>
      <c r="L482" s="83">
        <f>L481*2</f>
        <v>24.037090909090903</v>
      </c>
      <c r="M482" s="84">
        <f>L482-L481</f>
        <v>12.018545454545452</v>
      </c>
    </row>
    <row r="483" spans="2:13">
      <c r="B483" s="76"/>
      <c r="C483" s="82"/>
      <c r="D483" s="74"/>
      <c r="F483" s="74"/>
      <c r="G483" s="87"/>
      <c r="I483" s="85" t="s">
        <v>363</v>
      </c>
      <c r="J483" s="86">
        <f t="shared" si="67"/>
        <v>36000</v>
      </c>
      <c r="K483" s="85" t="s">
        <v>362</v>
      </c>
      <c r="L483" s="84">
        <v>23.95</v>
      </c>
      <c r="M483" s="84"/>
    </row>
    <row r="484" spans="2:13">
      <c r="B484" s="76"/>
      <c r="C484" s="82"/>
      <c r="D484" s="74"/>
      <c r="F484" s="74"/>
      <c r="G484" s="87"/>
    </row>
    <row r="485" spans="2:13">
      <c r="B485" s="76"/>
      <c r="C485" s="82"/>
      <c r="D485" s="74"/>
      <c r="F485" s="74"/>
      <c r="G485" s="87"/>
    </row>
    <row r="486" spans="2:13">
      <c r="B486" s="76"/>
      <c r="C486" s="82"/>
      <c r="D486" s="74"/>
      <c r="F486" s="74"/>
      <c r="G486" s="87"/>
    </row>
    <row r="487" spans="2:13" ht="30">
      <c r="B487" s="90" t="str">
        <f>'Product Identification'!$B$5 &amp; "-" &amp; 'Product Identification'!$L$12</f>
        <v>BO-Knit-SB171</v>
      </c>
      <c r="C487" s="90" t="str">
        <f>'Product Identification'!$C$5 &amp; "-" &amp; 'Product Identification'!$K$12 &amp; " Silver Cloud"</f>
        <v>MC-Body-Sb171 60s 46% Lenzig Micro Modal / 46% Cotton / 8% Spandex z twist; 150-160gsm Silver Cloud</v>
      </c>
      <c r="D487" s="74">
        <v>159.99155199999998</v>
      </c>
      <c r="E487" s="74">
        <v>1.1000000000000001</v>
      </c>
      <c r="F487" s="74">
        <f t="shared" ref="F487:F493" si="68">D487*E487</f>
        <v>175.9907072</v>
      </c>
      <c r="G487" s="87">
        <f>SUM(F487:F493)</f>
        <v>362.87875571200004</v>
      </c>
      <c r="I487" s="85" t="s">
        <v>379</v>
      </c>
      <c r="J487" s="83">
        <f>G487/Account!$D$58</f>
        <v>6.7064578858446691</v>
      </c>
    </row>
    <row r="488" spans="2:13">
      <c r="B488" s="89"/>
      <c r="C488" t="s">
        <v>378</v>
      </c>
      <c r="D488" s="74">
        <v>83</v>
      </c>
      <c r="E488" s="74">
        <v>1.1000000000000001</v>
      </c>
      <c r="F488" s="74">
        <f t="shared" si="68"/>
        <v>91.300000000000011</v>
      </c>
      <c r="G488" s="87"/>
      <c r="I488" s="85" t="s">
        <v>377</v>
      </c>
      <c r="J488" s="83">
        <f>J487+J487*0.15</f>
        <v>7.7124265687213693</v>
      </c>
      <c r="L488" s="84"/>
    </row>
    <row r="489" spans="2:13">
      <c r="B489" s="76"/>
      <c r="C489" t="s">
        <v>376</v>
      </c>
      <c r="D489" s="74">
        <f>D487*0.1</f>
        <v>15.999155199999999</v>
      </c>
      <c r="E489" s="74">
        <v>1.1000000000000001</v>
      </c>
      <c r="F489" s="74">
        <f t="shared" si="68"/>
        <v>17.59907072</v>
      </c>
      <c r="G489" s="87"/>
      <c r="I489" s="85" t="s">
        <v>375</v>
      </c>
      <c r="J489" s="88">
        <f>J488*1500</f>
        <v>11568.639853082053</v>
      </c>
      <c r="L489" s="84"/>
    </row>
    <row r="490" spans="2:13">
      <c r="B490" s="76"/>
      <c r="C490" t="s">
        <v>374</v>
      </c>
      <c r="D490" s="74">
        <v>40</v>
      </c>
      <c r="E490" s="74">
        <v>1</v>
      </c>
      <c r="F490" s="74">
        <f t="shared" si="68"/>
        <v>40</v>
      </c>
      <c r="G490" s="87"/>
      <c r="I490" s="85" t="s">
        <v>373</v>
      </c>
      <c r="J490" s="86">
        <f t="shared" ref="J490:J495" si="69">CEILING( L490*1500,500)</f>
        <v>13500</v>
      </c>
      <c r="K490" s="85" t="s">
        <v>370</v>
      </c>
      <c r="L490" s="83">
        <f>L495/(2.5*1.1)</f>
        <v>8.709090909090909</v>
      </c>
      <c r="M490" s="84">
        <f>L490-J487</f>
        <v>2.0026330232462399</v>
      </c>
    </row>
    <row r="491" spans="2:13">
      <c r="B491" s="76"/>
      <c r="C491" t="s">
        <v>372</v>
      </c>
      <c r="D491" s="74">
        <v>3</v>
      </c>
      <c r="E491" s="74">
        <v>1</v>
      </c>
      <c r="F491" s="74">
        <f t="shared" si="68"/>
        <v>3</v>
      </c>
      <c r="G491" s="87"/>
      <c r="I491" s="85" t="s">
        <v>371</v>
      </c>
      <c r="J491" s="86">
        <f t="shared" si="69"/>
        <v>13500</v>
      </c>
      <c r="K491" s="85" t="s">
        <v>370</v>
      </c>
      <c r="L491" s="83">
        <f>L495/2.5/1.1</f>
        <v>8.709090909090909</v>
      </c>
      <c r="M491" s="84">
        <f>L491-J488</f>
        <v>0.99666434036953966</v>
      </c>
    </row>
    <row r="492" spans="2:13">
      <c r="B492" s="76"/>
      <c r="C492" t="s">
        <v>369</v>
      </c>
      <c r="D492" s="74">
        <v>2</v>
      </c>
      <c r="E492" s="74">
        <v>1</v>
      </c>
      <c r="F492" s="74">
        <f t="shared" si="68"/>
        <v>2</v>
      </c>
      <c r="G492" s="87"/>
      <c r="I492" s="85" t="s">
        <v>368</v>
      </c>
      <c r="J492" s="86">
        <f t="shared" si="69"/>
        <v>15500</v>
      </c>
      <c r="K492" s="85" t="s">
        <v>367</v>
      </c>
      <c r="L492" s="83">
        <f>L491*1.15</f>
        <v>10.015454545454544</v>
      </c>
      <c r="M492" s="84">
        <f>L492-L490</f>
        <v>1.3063636363636348</v>
      </c>
    </row>
    <row r="493" spans="2:13">
      <c r="B493" s="76"/>
      <c r="C493" s="82" t="s">
        <v>366</v>
      </c>
      <c r="D493" s="74">
        <f>SUM(F487:F492)*0.1</f>
        <v>32.988977792000007</v>
      </c>
      <c r="E493">
        <v>1</v>
      </c>
      <c r="F493" s="74">
        <f t="shared" si="68"/>
        <v>32.988977792000007</v>
      </c>
      <c r="I493" s="85" t="s">
        <v>365</v>
      </c>
      <c r="J493" s="86">
        <f t="shared" si="69"/>
        <v>18500</v>
      </c>
      <c r="K493" s="85" t="s">
        <v>364</v>
      </c>
      <c r="L493" s="83">
        <f>L492*1.2</f>
        <v>12.018545454545452</v>
      </c>
      <c r="M493" s="84">
        <f>L493-L492</f>
        <v>2.0030909090909077</v>
      </c>
    </row>
    <row r="494" spans="2:13">
      <c r="B494" s="76"/>
      <c r="C494" s="82"/>
      <c r="D494" s="74"/>
      <c r="F494" s="74"/>
      <c r="G494" s="87"/>
      <c r="I494" s="85" t="s">
        <v>362</v>
      </c>
      <c r="J494" s="86">
        <f t="shared" si="69"/>
        <v>36500</v>
      </c>
      <c r="K494" s="85" t="s">
        <v>362</v>
      </c>
      <c r="L494" s="83">
        <f>L493*2</f>
        <v>24.037090909090903</v>
      </c>
      <c r="M494" s="84">
        <f>L494-L493</f>
        <v>12.018545454545452</v>
      </c>
    </row>
    <row r="495" spans="2:13">
      <c r="B495" s="76"/>
      <c r="C495" s="82"/>
      <c r="D495" s="74"/>
      <c r="F495" s="74"/>
      <c r="G495" s="87"/>
      <c r="I495" s="85" t="s">
        <v>363</v>
      </c>
      <c r="J495" s="86">
        <f t="shared" si="69"/>
        <v>36000</v>
      </c>
      <c r="K495" s="85" t="s">
        <v>362</v>
      </c>
      <c r="L495" s="84">
        <v>23.95</v>
      </c>
      <c r="M495" s="84"/>
    </row>
    <row r="496" spans="2:13">
      <c r="B496" s="76"/>
      <c r="C496" s="82"/>
      <c r="D496" s="74"/>
      <c r="F496" s="74"/>
      <c r="G496" s="87"/>
    </row>
    <row r="497" spans="1:13">
      <c r="B497" s="76"/>
      <c r="C497" s="82"/>
      <c r="D497" s="74"/>
      <c r="F497" s="74"/>
      <c r="G497" s="87"/>
    </row>
    <row r="498" spans="1:13">
      <c r="B498" s="76"/>
      <c r="C498" s="82"/>
      <c r="D498" s="74"/>
      <c r="F498" s="74"/>
      <c r="G498" s="87"/>
    </row>
    <row r="499" spans="1:13" ht="30">
      <c r="B499" s="90" t="str">
        <f>'Product Identification'!$B$5 &amp; "-" &amp; 'Product Identification'!$L$9</f>
        <v>BO-Knit-SB174</v>
      </c>
      <c r="C499" s="90" t="str">
        <f>'Product Identification'!$C$5 &amp; "-" &amp; 'Product Identification'!$K$9 &amp; " Bright White"</f>
        <v>MC-Body-Sb174  50s /40D 90% Cotton / 10% Spandex; 167-175gsm Bright White</v>
      </c>
      <c r="D499" s="74">
        <v>104.7242</v>
      </c>
      <c r="E499" s="74">
        <v>1.1000000000000001</v>
      </c>
      <c r="F499" s="74">
        <f t="shared" ref="F499:F505" si="70">D499*E499</f>
        <v>115.19662000000001</v>
      </c>
      <c r="G499" s="87">
        <f>SUM(F499:F505)</f>
        <v>289.31791020000003</v>
      </c>
      <c r="I499" s="85" t="s">
        <v>379</v>
      </c>
      <c r="J499" s="83">
        <f>G499/Account!$D$58</f>
        <v>5.3469605201049974</v>
      </c>
    </row>
    <row r="500" spans="1:13">
      <c r="B500" s="89"/>
      <c r="C500" t="s">
        <v>378</v>
      </c>
      <c r="D500" s="74">
        <v>83</v>
      </c>
      <c r="E500" s="74">
        <v>1.1000000000000001</v>
      </c>
      <c r="F500" s="74">
        <f t="shared" si="70"/>
        <v>91.300000000000011</v>
      </c>
      <c r="G500" s="87"/>
      <c r="I500" s="85" t="s">
        <v>377</v>
      </c>
      <c r="J500" s="83">
        <f>J499+J499*0.15</f>
        <v>6.1490045981207473</v>
      </c>
      <c r="L500" s="84"/>
    </row>
    <row r="501" spans="1:13">
      <c r="B501" s="76"/>
      <c r="C501" t="s">
        <v>376</v>
      </c>
      <c r="D501" s="74">
        <f>D499*0.1</f>
        <v>10.47242</v>
      </c>
      <c r="E501" s="74">
        <v>1.1000000000000001</v>
      </c>
      <c r="F501" s="74">
        <f t="shared" si="70"/>
        <v>11.519662</v>
      </c>
      <c r="G501" s="87"/>
      <c r="I501" s="85" t="s">
        <v>375</v>
      </c>
      <c r="J501" s="88">
        <f>J500*1500</f>
        <v>9223.5068971811215</v>
      </c>
      <c r="L501" s="84"/>
    </row>
    <row r="502" spans="1:13">
      <c r="B502" s="76"/>
      <c r="C502" t="s">
        <v>374</v>
      </c>
      <c r="D502" s="74">
        <v>40</v>
      </c>
      <c r="E502" s="74">
        <v>1</v>
      </c>
      <c r="F502" s="74">
        <f t="shared" si="70"/>
        <v>40</v>
      </c>
      <c r="G502" s="87"/>
      <c r="I502" s="85" t="s">
        <v>373</v>
      </c>
      <c r="J502" s="86">
        <f t="shared" ref="J502:J507" si="71">CEILING( L502*1500,500)</f>
        <v>13500</v>
      </c>
      <c r="K502" s="85" t="s">
        <v>370</v>
      </c>
      <c r="L502" s="83">
        <f>L507/(2.5*1.1)</f>
        <v>8.709090909090909</v>
      </c>
      <c r="M502" s="84">
        <f>L502-J499</f>
        <v>3.3621303889859115</v>
      </c>
    </row>
    <row r="503" spans="1:13">
      <c r="B503" s="76"/>
      <c r="C503" t="s">
        <v>372</v>
      </c>
      <c r="D503" s="74">
        <v>3</v>
      </c>
      <c r="E503" s="74">
        <v>1</v>
      </c>
      <c r="F503" s="74">
        <f t="shared" si="70"/>
        <v>3</v>
      </c>
      <c r="G503" s="87"/>
      <c r="I503" s="85" t="s">
        <v>371</v>
      </c>
      <c r="J503" s="86">
        <f t="shared" si="71"/>
        <v>13500</v>
      </c>
      <c r="K503" s="85" t="s">
        <v>370</v>
      </c>
      <c r="L503" s="83">
        <f>L507/2.5/1.1</f>
        <v>8.709090909090909</v>
      </c>
      <c r="M503" s="84">
        <f>L503-J500</f>
        <v>2.5600863109701617</v>
      </c>
    </row>
    <row r="504" spans="1:13">
      <c r="B504" s="76"/>
      <c r="C504" t="s">
        <v>369</v>
      </c>
      <c r="D504" s="74">
        <v>2</v>
      </c>
      <c r="E504" s="74">
        <v>1</v>
      </c>
      <c r="F504" s="74">
        <f t="shared" si="70"/>
        <v>2</v>
      </c>
      <c r="G504" s="87"/>
      <c r="I504" s="85" t="s">
        <v>368</v>
      </c>
      <c r="J504" s="86">
        <f t="shared" si="71"/>
        <v>15500</v>
      </c>
      <c r="K504" s="85" t="s">
        <v>367</v>
      </c>
      <c r="L504" s="83">
        <f>L503*1.15</f>
        <v>10.015454545454544</v>
      </c>
      <c r="M504" s="84">
        <f>L504-L502</f>
        <v>1.3063636363636348</v>
      </c>
    </row>
    <row r="505" spans="1:13">
      <c r="B505" s="76"/>
      <c r="C505" s="82" t="s">
        <v>366</v>
      </c>
      <c r="D505" s="74">
        <f>SUM(F499:F504)*0.1</f>
        <v>26.301628200000007</v>
      </c>
      <c r="E505">
        <v>1</v>
      </c>
      <c r="F505" s="74">
        <f t="shared" si="70"/>
        <v>26.301628200000007</v>
      </c>
      <c r="I505" s="85" t="s">
        <v>365</v>
      </c>
      <c r="J505" s="86">
        <f t="shared" si="71"/>
        <v>18500</v>
      </c>
      <c r="K505" s="85" t="s">
        <v>364</v>
      </c>
      <c r="L505" s="83">
        <f>L504*1.2</f>
        <v>12.018545454545452</v>
      </c>
      <c r="M505" s="84">
        <f>L505-L504</f>
        <v>2.0030909090909077</v>
      </c>
    </row>
    <row r="506" spans="1:13">
      <c r="B506" s="76"/>
      <c r="G506" s="87"/>
      <c r="H506" s="83"/>
      <c r="I506" s="85" t="s">
        <v>362</v>
      </c>
      <c r="J506" s="86">
        <f t="shared" si="71"/>
        <v>36500</v>
      </c>
      <c r="K506" s="85" t="s">
        <v>362</v>
      </c>
      <c r="L506" s="83">
        <f>L505*2</f>
        <v>24.037090909090903</v>
      </c>
      <c r="M506" s="84">
        <f>L506-L505</f>
        <v>12.018545454545452</v>
      </c>
    </row>
    <row r="507" spans="1:13">
      <c r="B507" s="76"/>
      <c r="G507" s="87"/>
      <c r="H507" s="83"/>
      <c r="I507" s="85" t="s">
        <v>363</v>
      </c>
      <c r="J507" s="86">
        <f t="shared" si="71"/>
        <v>36000</v>
      </c>
      <c r="K507" s="85" t="s">
        <v>362</v>
      </c>
      <c r="L507" s="84">
        <v>23.95</v>
      </c>
      <c r="M507" s="84"/>
    </row>
    <row r="508" spans="1:13">
      <c r="A508" s="76"/>
    </row>
    <row r="509" spans="1:13">
      <c r="B509" s="76"/>
      <c r="C509" s="82"/>
      <c r="H509" s="83"/>
    </row>
    <row r="510" spans="1:13">
      <c r="B510" s="76"/>
      <c r="C510" s="82"/>
      <c r="H510" s="83"/>
    </row>
    <row r="511" spans="1:13">
      <c r="B511" s="76"/>
      <c r="C511" s="82"/>
      <c r="H511" s="83"/>
    </row>
    <row r="512" spans="1:13">
      <c r="B512" s="76"/>
      <c r="H512" s="83"/>
    </row>
    <row r="513" spans="2:8">
      <c r="B513" s="76"/>
      <c r="H513" s="83"/>
    </row>
    <row r="514" spans="2:8">
      <c r="B514" s="76"/>
      <c r="H514" s="83"/>
    </row>
    <row r="515" spans="2:8">
      <c r="C515" s="82"/>
    </row>
    <row r="516" spans="2:8">
      <c r="B516" s="76"/>
    </row>
    <row r="517" spans="2:8">
      <c r="B517" s="76"/>
      <c r="C517" t="s">
        <v>361</v>
      </c>
    </row>
    <row r="518" spans="2:8">
      <c r="B518" s="76"/>
    </row>
    <row r="519" spans="2:8" ht="75">
      <c r="B519" s="76"/>
      <c r="C519" s="81" t="s">
        <v>360</v>
      </c>
      <c r="D519" s="81"/>
      <c r="E519" s="81"/>
      <c r="F519" s="81"/>
    </row>
    <row r="520" spans="2:8" ht="15" customHeight="1">
      <c r="B520" s="76"/>
      <c r="C520" s="81" t="s">
        <v>359</v>
      </c>
      <c r="D520" s="8661" t="s">
        <v>358</v>
      </c>
      <c r="E520" s="8661"/>
      <c r="F520" s="81"/>
    </row>
    <row r="521" spans="2:8">
      <c r="B521" s="76"/>
      <c r="D521" s="74"/>
      <c r="E521" s="74"/>
      <c r="F521" s="74"/>
    </row>
    <row r="522" spans="2:8">
      <c r="B522" s="76"/>
      <c r="D522" s="74"/>
      <c r="E522" s="74"/>
      <c r="F522" s="74"/>
    </row>
    <row r="523" spans="2:8">
      <c r="B523" s="76"/>
      <c r="D523" s="80" t="s">
        <v>357</v>
      </c>
      <c r="E523" s="74"/>
      <c r="F523" s="74"/>
    </row>
    <row r="524" spans="2:8">
      <c r="B524" s="76"/>
      <c r="E524" s="80"/>
      <c r="F524" s="80"/>
    </row>
    <row r="525" spans="2:8">
      <c r="B525" s="76"/>
      <c r="C525" s="79" t="s">
        <v>356</v>
      </c>
      <c r="D525" s="77"/>
      <c r="E525" s="77"/>
      <c r="F525" s="77"/>
    </row>
    <row r="526" spans="2:8">
      <c r="B526" s="79"/>
      <c r="C526" s="79" t="s">
        <v>355</v>
      </c>
      <c r="D526" s="8662" t="s">
        <v>354</v>
      </c>
      <c r="E526" s="8662"/>
      <c r="F526" s="8662"/>
    </row>
    <row r="527" spans="2:8">
      <c r="B527" s="76"/>
      <c r="C527" s="78" t="s">
        <v>353</v>
      </c>
      <c r="D527" s="8662"/>
      <c r="E527" s="8662"/>
      <c r="F527" s="8662"/>
    </row>
    <row r="528" spans="2:8">
      <c r="B528" s="76"/>
      <c r="C528" s="75" t="s">
        <v>352</v>
      </c>
      <c r="D528" s="77"/>
      <c r="E528" s="77"/>
      <c r="F528" s="77"/>
    </row>
    <row r="529" spans="2:6">
      <c r="B529" s="76"/>
      <c r="C529" s="75" t="s">
        <v>351</v>
      </c>
      <c r="D529" s="74"/>
      <c r="E529" s="74"/>
      <c r="F529" s="74"/>
    </row>
    <row r="530" spans="2:6">
      <c r="D530" s="74"/>
      <c r="E530" s="74"/>
      <c r="F530" s="74"/>
    </row>
  </sheetData>
  <mergeCells count="4">
    <mergeCell ref="E2:G2"/>
    <mergeCell ref="D520:E520"/>
    <mergeCell ref="D526:F527"/>
    <mergeCell ref="A1:G1"/>
  </mergeCells>
  <hyperlinks>
    <hyperlink ref="C528" r:id="rId1" display="mailto:Hala@Bokitta.com" xr:uid="{00000000-0004-0000-0100-000000000000}"/>
    <hyperlink ref="C529" r:id="rId2" display="http://www.bokitta.com/" xr:uid="{00000000-0004-0000-0100-000001000000}"/>
  </hyperlinks>
  <pageMargins left="0.7" right="0.7" top="0.75" bottom="0.75" header="0.3" footer="0.3"/>
  <pageSetup paperSize="9" scale="24" fitToHeight="0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1:I46"/>
  <sheetViews>
    <sheetView workbookViewId="0">
      <selection activeCell="D23" sqref="D23"/>
    </sheetView>
  </sheetViews>
  <sheetFormatPr defaultColWidth="9.140625" defaultRowHeight="15"/>
  <cols>
    <col min="1" max="1" width="3.42578125" style="121" customWidth="1"/>
    <col min="2" max="2" width="12.85546875" style="121" bestFit="1" customWidth="1"/>
    <col min="3" max="3" width="25.5703125" style="5" bestFit="1" customWidth="1"/>
    <col min="4" max="4" width="9" style="131" customWidth="1"/>
    <col min="5" max="5" width="7.42578125" style="131" bestFit="1" customWidth="1"/>
    <col min="6" max="8" width="10.28515625" style="131" customWidth="1"/>
    <col min="9" max="9" width="6.7109375" style="121" bestFit="1" customWidth="1"/>
    <col min="10" max="16384" width="9.140625" style="121"/>
  </cols>
  <sheetData>
    <row r="1" spans="2:9">
      <c r="B1" s="121" t="s">
        <v>510</v>
      </c>
    </row>
    <row r="2" spans="2:9" ht="30">
      <c r="B2" s="121" t="s">
        <v>350</v>
      </c>
      <c r="C2" s="5" t="s">
        <v>9953</v>
      </c>
      <c r="D2" s="131" t="s">
        <v>1504</v>
      </c>
      <c r="E2" s="131" t="s">
        <v>9954</v>
      </c>
      <c r="F2" s="131" t="s">
        <v>296</v>
      </c>
      <c r="G2" s="131" t="s">
        <v>12600</v>
      </c>
      <c r="H2" s="131" t="s">
        <v>406</v>
      </c>
      <c r="I2" s="121" t="s">
        <v>9955</v>
      </c>
    </row>
    <row r="3" spans="2:9">
      <c r="B3" s="126" t="s">
        <v>9748</v>
      </c>
      <c r="C3" s="2391" t="s">
        <v>335</v>
      </c>
      <c r="D3" s="127">
        <v>0.88</v>
      </c>
      <c r="E3" s="127">
        <v>0.86</v>
      </c>
      <c r="F3" s="127">
        <v>0.03</v>
      </c>
      <c r="G3" s="127"/>
      <c r="H3" s="127"/>
      <c r="I3" s="127">
        <v>0</v>
      </c>
    </row>
    <row r="4" spans="2:9">
      <c r="B4" s="126" t="s">
        <v>9749</v>
      </c>
      <c r="C4" s="2391" t="s">
        <v>9738</v>
      </c>
      <c r="D4" s="127">
        <v>1.2210000000000001</v>
      </c>
      <c r="E4" s="127">
        <v>1.1100000000000001</v>
      </c>
      <c r="F4" s="127">
        <v>0.03</v>
      </c>
      <c r="G4" s="127"/>
      <c r="H4" s="127"/>
      <c r="I4" s="127">
        <v>0</v>
      </c>
    </row>
    <row r="5" spans="2:9">
      <c r="B5" s="126" t="s">
        <v>9750</v>
      </c>
      <c r="C5" s="2391" t="s">
        <v>441</v>
      </c>
      <c r="D5" s="127">
        <v>1.03</v>
      </c>
      <c r="E5" s="127">
        <v>0.98</v>
      </c>
      <c r="F5" s="127">
        <v>0.03</v>
      </c>
      <c r="G5" s="127"/>
      <c r="H5" s="127">
        <v>0</v>
      </c>
      <c r="I5" s="127">
        <v>1</v>
      </c>
    </row>
    <row r="6" spans="2:9">
      <c r="B6" s="126" t="s">
        <v>9751</v>
      </c>
      <c r="C6" s="2391" t="s">
        <v>9739</v>
      </c>
      <c r="D6" s="127">
        <v>1.22</v>
      </c>
      <c r="E6" s="127">
        <v>1.18</v>
      </c>
      <c r="F6" s="127">
        <v>0.03</v>
      </c>
      <c r="G6" s="127"/>
      <c r="H6" s="127">
        <v>0</v>
      </c>
      <c r="I6" s="127">
        <v>1</v>
      </c>
    </row>
    <row r="7" spans="2:9">
      <c r="B7" s="126" t="s">
        <v>9822</v>
      </c>
      <c r="C7" s="2391" t="s">
        <v>9740</v>
      </c>
      <c r="D7" s="127">
        <v>0.75</v>
      </c>
      <c r="E7" s="127">
        <v>0.73</v>
      </c>
      <c r="F7" s="127">
        <v>0.03</v>
      </c>
      <c r="G7" s="127"/>
      <c r="H7" s="127"/>
      <c r="I7" s="127"/>
    </row>
    <row r="8" spans="2:9">
      <c r="B8" s="126" t="s">
        <v>9752</v>
      </c>
      <c r="C8" s="2391" t="s">
        <v>13223</v>
      </c>
      <c r="D8" s="127">
        <v>2.1800000000000002</v>
      </c>
      <c r="E8" s="127">
        <v>0.5</v>
      </c>
      <c r="F8" s="127">
        <v>0.03</v>
      </c>
      <c r="G8" s="127"/>
      <c r="H8" s="127"/>
      <c r="I8" s="127"/>
    </row>
    <row r="9" spans="2:9">
      <c r="B9" s="126" t="s">
        <v>9753</v>
      </c>
      <c r="C9" s="2391" t="s">
        <v>12601</v>
      </c>
      <c r="D9" s="127">
        <v>1.2</v>
      </c>
      <c r="E9" s="127"/>
      <c r="G9" s="131">
        <v>1.2</v>
      </c>
      <c r="H9" s="127"/>
      <c r="I9" s="127">
        <v>3</v>
      </c>
    </row>
    <row r="10" spans="2:9">
      <c r="B10" s="126" t="s">
        <v>12869</v>
      </c>
      <c r="C10" s="2391" t="s">
        <v>12870</v>
      </c>
      <c r="D10" s="127">
        <v>2.2000000000000002</v>
      </c>
      <c r="E10" s="127">
        <v>1.2</v>
      </c>
      <c r="F10" s="127">
        <v>0.03</v>
      </c>
      <c r="G10" s="127"/>
      <c r="H10" s="127"/>
      <c r="I10" s="127">
        <v>0</v>
      </c>
    </row>
    <row r="11" spans="2:9">
      <c r="B11" s="126" t="s">
        <v>12863</v>
      </c>
      <c r="C11" s="2391" t="s">
        <v>12864</v>
      </c>
      <c r="D11" s="127">
        <v>2.4</v>
      </c>
      <c r="E11" s="127">
        <v>1.4</v>
      </c>
      <c r="F11" s="127">
        <v>0.03</v>
      </c>
      <c r="G11" s="127"/>
      <c r="H11" s="127"/>
      <c r="I11" s="127">
        <v>0</v>
      </c>
    </row>
    <row r="12" spans="2:9">
      <c r="B12" s="126" t="s">
        <v>9841</v>
      </c>
      <c r="C12" s="2391" t="s">
        <v>9956</v>
      </c>
      <c r="D12" s="127">
        <v>2</v>
      </c>
      <c r="E12" s="127"/>
      <c r="F12" s="127"/>
      <c r="G12" s="127"/>
      <c r="H12" s="127"/>
      <c r="I12" s="127"/>
    </row>
    <row r="13" spans="2:9">
      <c r="B13" s="126" t="s">
        <v>9842</v>
      </c>
      <c r="C13" s="2391" t="s">
        <v>9957</v>
      </c>
      <c r="D13" s="127">
        <v>3</v>
      </c>
      <c r="E13" s="127"/>
      <c r="F13" s="127"/>
      <c r="G13" s="127"/>
      <c r="H13" s="127"/>
      <c r="I13" s="127"/>
    </row>
    <row r="14" spans="2:9">
      <c r="B14" s="126" t="s">
        <v>9703</v>
      </c>
      <c r="C14" s="2391" t="s">
        <v>9742</v>
      </c>
      <c r="D14" s="127">
        <v>2.5</v>
      </c>
      <c r="E14" s="127">
        <v>0</v>
      </c>
      <c r="F14" s="127">
        <v>2</v>
      </c>
      <c r="G14" s="127"/>
      <c r="H14" s="127"/>
      <c r="I14" s="127"/>
    </row>
    <row r="15" spans="2:9">
      <c r="B15" s="126" t="s">
        <v>9919</v>
      </c>
      <c r="C15" s="2391" t="s">
        <v>9958</v>
      </c>
      <c r="D15" s="127">
        <v>2</v>
      </c>
      <c r="E15" s="127"/>
      <c r="F15" s="127"/>
      <c r="G15" s="127"/>
      <c r="H15" s="127"/>
      <c r="I15" s="127"/>
    </row>
    <row r="16" spans="2:9">
      <c r="B16" s="126" t="s">
        <v>9920</v>
      </c>
      <c r="C16" s="2391" t="s">
        <v>9959</v>
      </c>
      <c r="D16" s="127">
        <v>3</v>
      </c>
      <c r="E16" s="127"/>
      <c r="F16" s="127"/>
      <c r="G16" s="127"/>
      <c r="H16" s="127"/>
      <c r="I16" s="127"/>
    </row>
    <row r="17" spans="2:9">
      <c r="B17" s="126" t="s">
        <v>9961</v>
      </c>
      <c r="C17" s="2391" t="s">
        <v>9960</v>
      </c>
      <c r="D17" s="127">
        <v>1.34</v>
      </c>
      <c r="E17" s="127">
        <v>1.34</v>
      </c>
      <c r="F17" s="127">
        <v>0.03</v>
      </c>
      <c r="G17" s="127"/>
      <c r="H17" s="127"/>
      <c r="I17" s="127"/>
    </row>
    <row r="18" spans="2:9">
      <c r="B18" s="126" t="s">
        <v>9755</v>
      </c>
      <c r="C18" s="2391" t="s">
        <v>9743</v>
      </c>
      <c r="D18" s="127">
        <v>0.5</v>
      </c>
      <c r="E18" s="127"/>
      <c r="F18" s="127">
        <v>2</v>
      </c>
      <c r="G18" s="127"/>
      <c r="H18" s="127"/>
      <c r="I18" s="127"/>
    </row>
    <row r="19" spans="2:9">
      <c r="B19" s="126" t="s">
        <v>9754</v>
      </c>
      <c r="C19" s="2391" t="s">
        <v>12599</v>
      </c>
      <c r="D19" s="127">
        <v>1.3</v>
      </c>
      <c r="E19" s="127"/>
      <c r="F19" s="127"/>
      <c r="G19" s="127">
        <v>0.65</v>
      </c>
      <c r="H19" s="127"/>
      <c r="I19" s="127"/>
    </row>
    <row r="20" spans="2:9">
      <c r="B20" s="126" t="s">
        <v>9756</v>
      </c>
      <c r="C20" s="2391" t="s">
        <v>9744</v>
      </c>
      <c r="D20" s="127">
        <v>1.3</v>
      </c>
      <c r="E20" s="127"/>
      <c r="F20" s="127">
        <v>0.65</v>
      </c>
      <c r="G20" s="127">
        <v>0.65</v>
      </c>
      <c r="H20" s="127"/>
      <c r="I20" s="127"/>
    </row>
    <row r="21" spans="2:9">
      <c r="B21" s="126" t="s">
        <v>9823</v>
      </c>
      <c r="C21" s="2391" t="s">
        <v>12594</v>
      </c>
      <c r="D21" s="127">
        <v>0.65</v>
      </c>
      <c r="E21" s="127"/>
      <c r="F21" s="127"/>
      <c r="G21" s="127">
        <v>0.65</v>
      </c>
      <c r="H21" s="127"/>
      <c r="I21" s="127"/>
    </row>
    <row r="22" spans="2:9">
      <c r="B22" s="126" t="s">
        <v>13347</v>
      </c>
      <c r="C22" s="2391" t="s">
        <v>13271</v>
      </c>
      <c r="D22" s="127">
        <v>0.2</v>
      </c>
      <c r="E22" s="127"/>
      <c r="F22" s="127">
        <v>0.03</v>
      </c>
      <c r="G22" s="127">
        <v>0.65</v>
      </c>
      <c r="H22" s="127"/>
      <c r="I22" s="127"/>
    </row>
    <row r="23" spans="2:9">
      <c r="B23" s="126" t="s">
        <v>9933</v>
      </c>
      <c r="C23" s="2391" t="s">
        <v>9962</v>
      </c>
      <c r="D23" s="127">
        <v>1.5</v>
      </c>
      <c r="E23" s="127"/>
      <c r="F23" s="127"/>
      <c r="G23" s="127"/>
      <c r="H23" s="127"/>
      <c r="I23" s="127"/>
    </row>
    <row r="24" spans="2:9">
      <c r="B24" s="126" t="s">
        <v>9934</v>
      </c>
      <c r="C24" s="2391" t="s">
        <v>9963</v>
      </c>
      <c r="D24" s="127">
        <v>1.5</v>
      </c>
      <c r="E24" s="127"/>
      <c r="F24" s="127"/>
      <c r="G24" s="127"/>
      <c r="H24" s="127"/>
      <c r="I24" s="127"/>
    </row>
    <row r="25" spans="2:9">
      <c r="B25" s="126" t="s">
        <v>9935</v>
      </c>
      <c r="C25" s="2391" t="s">
        <v>9964</v>
      </c>
      <c r="D25" s="127">
        <v>2</v>
      </c>
      <c r="E25" s="127"/>
      <c r="F25" s="127"/>
      <c r="G25" s="127"/>
      <c r="H25" s="127"/>
      <c r="I25" s="127"/>
    </row>
    <row r="26" spans="2:9">
      <c r="B26" s="126" t="s">
        <v>9936</v>
      </c>
      <c r="C26" s="2391" t="s">
        <v>9965</v>
      </c>
      <c r="D26" s="127">
        <v>2</v>
      </c>
      <c r="E26" s="127"/>
      <c r="F26" s="127"/>
      <c r="G26" s="127"/>
      <c r="H26" s="127"/>
      <c r="I26" s="127"/>
    </row>
    <row r="27" spans="2:9">
      <c r="B27" s="126" t="s">
        <v>9937</v>
      </c>
      <c r="C27" s="2391" t="s">
        <v>9966</v>
      </c>
      <c r="D27" s="127">
        <v>2.5</v>
      </c>
      <c r="E27" s="127"/>
      <c r="F27" s="127"/>
      <c r="G27" s="127"/>
      <c r="H27" s="127"/>
      <c r="I27" s="127"/>
    </row>
    <row r="28" spans="2:9">
      <c r="B28" s="126" t="s">
        <v>10406</v>
      </c>
      <c r="C28" s="2391" t="s">
        <v>10415</v>
      </c>
      <c r="E28" s="127"/>
      <c r="F28" s="127"/>
      <c r="G28" s="127">
        <v>0.24</v>
      </c>
      <c r="H28" s="127"/>
      <c r="I28" s="127"/>
    </row>
    <row r="29" spans="2:9">
      <c r="B29" s="126" t="s">
        <v>10409</v>
      </c>
      <c r="C29" s="2391" t="s">
        <v>10416</v>
      </c>
      <c r="E29" s="127"/>
      <c r="F29" s="127"/>
      <c r="G29" s="127">
        <v>0.32</v>
      </c>
      <c r="H29" s="127"/>
      <c r="I29" s="127"/>
    </row>
    <row r="30" spans="2:9">
      <c r="B30" s="126" t="s">
        <v>10441</v>
      </c>
      <c r="C30" s="2391" t="s">
        <v>10437</v>
      </c>
      <c r="D30" s="127">
        <v>0.88</v>
      </c>
      <c r="E30" s="127">
        <v>0.86</v>
      </c>
      <c r="F30" s="127">
        <v>0.03</v>
      </c>
      <c r="G30" s="127"/>
      <c r="H30" s="127">
        <v>0.6</v>
      </c>
      <c r="I30" s="127">
        <v>0</v>
      </c>
    </row>
    <row r="31" spans="2:9">
      <c r="B31" s="126" t="s">
        <v>10440</v>
      </c>
      <c r="C31" s="2391" t="s">
        <v>10438</v>
      </c>
      <c r="D31" s="127">
        <v>1.2210000000000001</v>
      </c>
      <c r="E31" s="127">
        <v>1.1100000000000001</v>
      </c>
      <c r="F31" s="127">
        <v>0.03</v>
      </c>
      <c r="G31" s="127"/>
      <c r="H31" s="127">
        <v>0.8</v>
      </c>
      <c r="I31" s="127">
        <v>0</v>
      </c>
    </row>
    <row r="32" spans="2:9">
      <c r="B32" s="4762" t="s">
        <v>9757</v>
      </c>
      <c r="C32" s="2391" t="s">
        <v>9760</v>
      </c>
      <c r="D32" s="127">
        <v>2.5</v>
      </c>
      <c r="E32" s="127"/>
      <c r="F32" s="127"/>
      <c r="G32" s="127"/>
      <c r="H32" s="127"/>
      <c r="I32" s="127"/>
    </row>
    <row r="33" spans="2:9">
      <c r="B33" s="4762" t="s">
        <v>9758</v>
      </c>
      <c r="C33" s="2391" t="s">
        <v>9761</v>
      </c>
      <c r="D33" s="127">
        <v>3</v>
      </c>
      <c r="E33" s="127"/>
      <c r="F33" s="127"/>
      <c r="G33" s="127"/>
      <c r="H33" s="127"/>
      <c r="I33" s="127"/>
    </row>
    <row r="34" spans="2:9">
      <c r="B34" s="4762" t="s">
        <v>9759</v>
      </c>
      <c r="C34" s="2391" t="s">
        <v>9762</v>
      </c>
      <c r="D34" s="127">
        <v>1.5</v>
      </c>
      <c r="E34" s="127"/>
      <c r="F34" s="127"/>
      <c r="G34" s="127"/>
      <c r="H34" s="127"/>
      <c r="I34" s="127"/>
    </row>
    <row r="35" spans="2:9">
      <c r="B35" s="4762" t="s">
        <v>329</v>
      </c>
      <c r="C35" s="2391" t="s">
        <v>12747</v>
      </c>
      <c r="D35" s="127">
        <v>1</v>
      </c>
      <c r="E35" s="127"/>
      <c r="F35" s="127"/>
      <c r="G35" s="127"/>
      <c r="H35" s="127"/>
      <c r="I35" s="127"/>
    </row>
    <row r="36" spans="2:9">
      <c r="B36" s="4762" t="s">
        <v>12933</v>
      </c>
      <c r="C36" s="2391" t="s">
        <v>12939</v>
      </c>
      <c r="D36" s="127">
        <v>2.5</v>
      </c>
      <c r="E36" s="127"/>
      <c r="F36" s="127"/>
      <c r="G36" s="127"/>
      <c r="H36" s="127"/>
      <c r="I36" s="127"/>
    </row>
    <row r="37" spans="2:9">
      <c r="B37" s="4762" t="s">
        <v>12935</v>
      </c>
      <c r="C37" s="2391" t="s">
        <v>12941</v>
      </c>
      <c r="D37" s="127">
        <v>3</v>
      </c>
      <c r="E37" s="127"/>
      <c r="F37" s="127"/>
      <c r="G37" s="127"/>
      <c r="H37" s="127"/>
      <c r="I37" s="127"/>
    </row>
    <row r="38" spans="2:9">
      <c r="B38" s="4762" t="s">
        <v>12936</v>
      </c>
      <c r="C38" s="2391" t="s">
        <v>12943</v>
      </c>
      <c r="D38" s="127">
        <v>3.5</v>
      </c>
      <c r="E38" s="127"/>
      <c r="F38" s="127"/>
      <c r="G38" s="127"/>
      <c r="H38" s="127"/>
      <c r="I38" s="127"/>
    </row>
    <row r="39" spans="2:9">
      <c r="B39" s="4762" t="s">
        <v>12951</v>
      </c>
      <c r="C39" s="2391" t="s">
        <v>12946</v>
      </c>
      <c r="D39" s="127">
        <v>3.75</v>
      </c>
      <c r="E39" s="127"/>
      <c r="F39" s="127"/>
      <c r="G39" s="127"/>
      <c r="H39" s="127"/>
      <c r="I39" s="127"/>
    </row>
    <row r="40" spans="2:9">
      <c r="B40" s="4762" t="s">
        <v>12934</v>
      </c>
      <c r="C40" s="2391" t="s">
        <v>12940</v>
      </c>
      <c r="D40" s="127">
        <v>2.5</v>
      </c>
      <c r="E40" s="127"/>
      <c r="F40" s="127"/>
      <c r="G40" s="127"/>
      <c r="H40" s="127"/>
      <c r="I40" s="127"/>
    </row>
    <row r="41" spans="2:9">
      <c r="B41" s="4762" t="s">
        <v>12937</v>
      </c>
      <c r="C41" s="2391" t="s">
        <v>12942</v>
      </c>
      <c r="D41" s="127">
        <v>3</v>
      </c>
      <c r="E41" s="127"/>
      <c r="F41" s="127"/>
      <c r="G41" s="127"/>
      <c r="H41" s="127"/>
      <c r="I41" s="127"/>
    </row>
    <row r="42" spans="2:9">
      <c r="B42" s="4762" t="s">
        <v>12938</v>
      </c>
      <c r="C42" s="2391" t="s">
        <v>12944</v>
      </c>
      <c r="D42" s="127">
        <v>3.5</v>
      </c>
      <c r="E42" s="127"/>
      <c r="F42" s="127"/>
      <c r="G42" s="127"/>
      <c r="H42" s="127"/>
      <c r="I42" s="127"/>
    </row>
    <row r="43" spans="2:9">
      <c r="B43" s="4762" t="s">
        <v>12952</v>
      </c>
      <c r="C43" s="2391" t="s">
        <v>12945</v>
      </c>
      <c r="D43" s="127">
        <v>3.75</v>
      </c>
      <c r="E43" s="127"/>
      <c r="F43" s="127"/>
      <c r="G43" s="127"/>
      <c r="H43" s="127"/>
      <c r="I43" s="127"/>
    </row>
    <row r="44" spans="2:9">
      <c r="B44" s="4762" t="s">
        <v>12748</v>
      </c>
      <c r="C44" s="2391" t="s">
        <v>12747</v>
      </c>
      <c r="D44" s="127">
        <v>1.8</v>
      </c>
      <c r="E44" s="130"/>
      <c r="F44" s="130"/>
      <c r="G44" s="130"/>
      <c r="H44" s="130"/>
      <c r="I44" s="130"/>
    </row>
    <row r="45" spans="2:9">
      <c r="B45" s="4762" t="s">
        <v>12926</v>
      </c>
      <c r="C45" s="2391" t="s">
        <v>12747</v>
      </c>
      <c r="D45" s="127">
        <v>1.8</v>
      </c>
    </row>
    <row r="46" spans="2:9">
      <c r="B46" s="4762" t="s">
        <v>12925</v>
      </c>
      <c r="C46" s="2391" t="s">
        <v>12747</v>
      </c>
      <c r="D46" s="127">
        <v>1.8</v>
      </c>
    </row>
  </sheetData>
  <pageMargins left="0.17" right="0.17" top="0.51" bottom="0.61" header="0.3" footer="0.3"/>
  <pageSetup paperSize="9" scale="7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E72"/>
  <sheetViews>
    <sheetView tabSelected="1" topLeftCell="X1" zoomScaleNormal="100" workbookViewId="0">
      <selection activeCell="AP4" sqref="AP4:AP9"/>
    </sheetView>
  </sheetViews>
  <sheetFormatPr defaultRowHeight="15"/>
  <cols>
    <col min="1" max="1" width="13.42578125" customWidth="1"/>
    <col min="2" max="2" width="20.5703125" bestFit="1" customWidth="1"/>
    <col min="10" max="11" width="9.140625" customWidth="1"/>
    <col min="12" max="12" width="13.28515625" customWidth="1"/>
    <col min="15" max="15" width="11.42578125" customWidth="1"/>
    <col min="30" max="37" width="9.140625" style="84"/>
    <col min="38" max="39" width="11.7109375" style="84" customWidth="1"/>
    <col min="40" max="51" width="9.140625" style="84"/>
    <col min="53" max="53" width="13.140625" customWidth="1"/>
    <col min="55" max="55" width="21" style="84" customWidth="1"/>
  </cols>
  <sheetData>
    <row r="1" spans="1:57" ht="150">
      <c r="A1" s="121" t="s">
        <v>9725</v>
      </c>
      <c r="B1" s="121"/>
      <c r="C1" s="2387" t="s">
        <v>9726</v>
      </c>
      <c r="D1" s="2387" t="s">
        <v>9727</v>
      </c>
      <c r="E1" s="2387" t="s">
        <v>12854</v>
      </c>
      <c r="F1" s="2387" t="s">
        <v>12593</v>
      </c>
      <c r="G1" s="2387" t="s">
        <v>9729</v>
      </c>
      <c r="H1" s="2387" t="s">
        <v>9730</v>
      </c>
      <c r="I1" s="2385" t="s">
        <v>9731</v>
      </c>
      <c r="J1" s="2388" t="s">
        <v>9732</v>
      </c>
      <c r="K1" s="2388" t="s">
        <v>9733</v>
      </c>
      <c r="L1" s="2389" t="s">
        <v>9734</v>
      </c>
      <c r="M1" s="2389" t="s">
        <v>9735</v>
      </c>
      <c r="N1" s="2389" t="s">
        <v>9736</v>
      </c>
      <c r="O1" s="2389" t="s">
        <v>9737</v>
      </c>
      <c r="P1" s="2414" t="s">
        <v>10457</v>
      </c>
      <c r="Q1" s="2414" t="s">
        <v>10448</v>
      </c>
      <c r="R1" s="2414" t="s">
        <v>10454</v>
      </c>
      <c r="S1" s="2414" t="s">
        <v>10449</v>
      </c>
      <c r="T1" s="2414" t="s">
        <v>10452</v>
      </c>
      <c r="U1" s="2414" t="s">
        <v>10453</v>
      </c>
      <c r="V1" s="2387" t="s">
        <v>10422</v>
      </c>
      <c r="W1" s="2414" t="s">
        <v>9780</v>
      </c>
      <c r="X1" s="8417" t="s">
        <v>12911</v>
      </c>
      <c r="Y1" s="2424" t="s">
        <v>9835</v>
      </c>
      <c r="Z1" s="82" t="s">
        <v>9850</v>
      </c>
      <c r="AA1" s="82" t="s">
        <v>9849</v>
      </c>
      <c r="AB1" s="2387" t="s">
        <v>12709</v>
      </c>
      <c r="AC1" s="82" t="s">
        <v>12716</v>
      </c>
      <c r="AD1" s="8358" t="s">
        <v>12692</v>
      </c>
      <c r="AE1" s="8358" t="s">
        <v>12692</v>
      </c>
      <c r="AF1" s="8358" t="s">
        <v>12956</v>
      </c>
      <c r="AG1" s="8358" t="s">
        <v>12955</v>
      </c>
      <c r="AH1" s="8358" t="s">
        <v>12957</v>
      </c>
      <c r="AI1" s="8358" t="s">
        <v>13628</v>
      </c>
      <c r="AJ1" s="8358" t="s">
        <v>13628</v>
      </c>
      <c r="AK1" s="8420" t="s">
        <v>9721</v>
      </c>
      <c r="AL1" s="8426" t="s">
        <v>13435</v>
      </c>
      <c r="AM1" s="8426" t="s">
        <v>13435</v>
      </c>
      <c r="AN1" s="8420" t="s">
        <v>13401</v>
      </c>
      <c r="AO1" s="8420" t="s">
        <v>13401</v>
      </c>
      <c r="AP1" s="8420" t="s">
        <v>13404</v>
      </c>
      <c r="AQ1" s="8420" t="s">
        <v>13404</v>
      </c>
      <c r="AR1" s="8420" t="s">
        <v>13618</v>
      </c>
      <c r="AS1" s="8358" t="s">
        <v>13427</v>
      </c>
      <c r="AT1" s="8358" t="s">
        <v>13428</v>
      </c>
      <c r="AU1" s="8358" t="s">
        <v>13429</v>
      </c>
      <c r="AV1" s="8358" t="s">
        <v>13439</v>
      </c>
      <c r="AW1" s="8358" t="s">
        <v>13438</v>
      </c>
      <c r="AX1" s="8358" t="s">
        <v>13440</v>
      </c>
      <c r="AY1" s="8358" t="s">
        <v>13441</v>
      </c>
      <c r="AZ1" s="8358" t="s">
        <v>13442</v>
      </c>
      <c r="BA1" s="8358" t="s">
        <v>13443</v>
      </c>
      <c r="BB1" s="8358" t="s">
        <v>13444</v>
      </c>
      <c r="BC1" s="8358" t="s">
        <v>13464</v>
      </c>
      <c r="BD1" s="8358" t="s">
        <v>13921</v>
      </c>
      <c r="BE1" s="8358"/>
    </row>
    <row r="2" spans="1:57" s="8395" customFormat="1" ht="15.75" thickBot="1">
      <c r="A2" s="121" t="s">
        <v>13504</v>
      </c>
      <c r="B2" s="121"/>
      <c r="C2" s="7763"/>
      <c r="D2" s="7763"/>
      <c r="E2" s="7763"/>
      <c r="F2" s="7763"/>
      <c r="G2" s="7763"/>
      <c r="H2" s="7763"/>
      <c r="I2" s="2385"/>
      <c r="J2" s="2388"/>
      <c r="K2" s="2388"/>
      <c r="L2" s="8399"/>
      <c r="M2" s="8399"/>
      <c r="N2" s="8399"/>
      <c r="O2" s="8399"/>
      <c r="P2" s="2414"/>
      <c r="Q2" s="2414"/>
      <c r="R2" s="2414"/>
      <c r="S2" s="2414"/>
      <c r="T2" s="2414"/>
      <c r="U2" s="2414"/>
      <c r="V2" s="8400"/>
      <c r="W2" s="8401"/>
      <c r="X2" s="8395" t="s">
        <v>479</v>
      </c>
      <c r="Y2" s="8402"/>
      <c r="Z2" s="82"/>
      <c r="AA2" s="82"/>
      <c r="AB2" s="7763"/>
      <c r="AC2" s="82"/>
      <c r="AD2" s="8358" t="s">
        <v>12693</v>
      </c>
      <c r="AE2" s="8358" t="s">
        <v>12720</v>
      </c>
      <c r="AF2" s="8358"/>
      <c r="AG2" s="8358"/>
      <c r="AH2" s="8358"/>
      <c r="AI2" s="8358" t="s">
        <v>687</v>
      </c>
      <c r="AJ2" s="8358" t="s">
        <v>12713</v>
      </c>
      <c r="AK2" s="8358" t="s">
        <v>12711</v>
      </c>
      <c r="AL2" s="8358" t="s">
        <v>12690</v>
      </c>
      <c r="AM2" s="8358" t="s">
        <v>12718</v>
      </c>
      <c r="AN2" s="8358" t="s">
        <v>13403</v>
      </c>
      <c r="AO2" s="8358" t="s">
        <v>13615</v>
      </c>
      <c r="AP2" s="8358" t="s">
        <v>13406</v>
      </c>
      <c r="AQ2" s="8358" t="s">
        <v>13616</v>
      </c>
      <c r="AR2" s="8358" t="s">
        <v>13455</v>
      </c>
      <c r="AS2" s="8358" t="s">
        <v>13924</v>
      </c>
      <c r="AT2" s="8358"/>
      <c r="AU2" s="8358"/>
      <c r="AV2" s="8358"/>
      <c r="AW2" s="8358"/>
      <c r="AX2" s="8358"/>
      <c r="AY2" s="8358"/>
      <c r="AZ2" s="8358"/>
      <c r="BA2" s="8358"/>
      <c r="BB2" s="8358"/>
      <c r="BC2" s="8358"/>
    </row>
    <row r="3" spans="1:57" ht="15.75" thickBot="1">
      <c r="A3" s="126" t="s">
        <v>9822</v>
      </c>
      <c r="B3" s="2391" t="s">
        <v>9740</v>
      </c>
      <c r="C3" s="2392">
        <v>3.65</v>
      </c>
      <c r="D3" s="2393">
        <v>3.8</v>
      </c>
      <c r="E3" s="2404">
        <v>3.9</v>
      </c>
      <c r="F3" s="2405">
        <v>4.0999999999999996</v>
      </c>
      <c r="G3" s="2406">
        <v>4.4000000000000004</v>
      </c>
      <c r="H3" s="2407">
        <v>4.5999999999999996</v>
      </c>
      <c r="I3" s="2394"/>
      <c r="J3" s="2408">
        <v>3.92</v>
      </c>
      <c r="K3" s="2408">
        <v>4.05</v>
      </c>
      <c r="L3" s="2399">
        <v>4.5999999999999996</v>
      </c>
      <c r="M3" s="2400">
        <v>4.25</v>
      </c>
      <c r="N3" s="2401">
        <v>4.0999999999999996</v>
      </c>
      <c r="O3" s="2402">
        <v>4.25</v>
      </c>
      <c r="P3" s="2415">
        <v>3.65</v>
      </c>
      <c r="Q3" s="2420">
        <v>4.05</v>
      </c>
      <c r="R3" s="2415">
        <v>3.8</v>
      </c>
      <c r="S3" s="2415">
        <v>5</v>
      </c>
      <c r="T3" s="2416">
        <v>5.4</v>
      </c>
      <c r="U3" s="2416">
        <v>4.5</v>
      </c>
      <c r="AA3" s="4529">
        <v>4.95</v>
      </c>
      <c r="AB3" s="2405">
        <v>4.0999999999999996</v>
      </c>
      <c r="AD3" s="8359">
        <v>3.9</v>
      </c>
      <c r="AE3" s="8359">
        <v>4.0999999999999996</v>
      </c>
      <c r="AI3" s="8359"/>
      <c r="AJ3" s="8359"/>
      <c r="AN3" s="8359"/>
      <c r="AO3" s="8359"/>
      <c r="AP3" s="8359"/>
      <c r="AQ3" s="8359"/>
      <c r="AR3" s="8359"/>
    </row>
    <row r="4" spans="1:57" ht="15.75" thickBot="1">
      <c r="A4" s="126" t="s">
        <v>9748</v>
      </c>
      <c r="B4" s="2391" t="s">
        <v>335</v>
      </c>
      <c r="C4" s="2392">
        <v>3.95</v>
      </c>
      <c r="D4" s="2393">
        <v>4.0999999999999996</v>
      </c>
      <c r="E4" s="2404">
        <v>4.2</v>
      </c>
      <c r="F4" s="2405">
        <v>4.4000000000000004</v>
      </c>
      <c r="G4" s="2406">
        <v>4.7</v>
      </c>
      <c r="H4" s="2407">
        <v>4.9000000000000004</v>
      </c>
      <c r="I4" s="2394"/>
      <c r="J4" s="2408">
        <v>4.26</v>
      </c>
      <c r="K4" s="2408">
        <v>4.45</v>
      </c>
      <c r="L4" s="2395">
        <v>4.95</v>
      </c>
      <c r="M4" s="2396">
        <v>4.7</v>
      </c>
      <c r="N4" s="2397">
        <v>4.5999999999999996</v>
      </c>
      <c r="O4" s="2398">
        <v>4.7</v>
      </c>
      <c r="P4" s="2415">
        <v>4.05</v>
      </c>
      <c r="Q4" s="2420">
        <v>4.95</v>
      </c>
      <c r="R4" s="2415">
        <v>4.45</v>
      </c>
      <c r="S4" s="2415">
        <v>5.52</v>
      </c>
      <c r="T4" s="2415">
        <v>6.15</v>
      </c>
      <c r="U4" s="2415">
        <v>5.03</v>
      </c>
      <c r="V4" s="2423">
        <v>5</v>
      </c>
      <c r="X4" s="2422">
        <v>3.5</v>
      </c>
      <c r="Z4" s="2385">
        <v>6.95</v>
      </c>
      <c r="AA4" s="4529">
        <v>5.75</v>
      </c>
      <c r="AB4" s="2405">
        <v>4.8</v>
      </c>
      <c r="AC4" s="7577">
        <v>6.25</v>
      </c>
      <c r="AD4" s="84">
        <f>$E4*1.05+0.05</f>
        <v>4.46</v>
      </c>
      <c r="AE4" s="84">
        <f>F4*1.05+0.05</f>
        <v>4.6700000000000008</v>
      </c>
      <c r="AF4" s="8359">
        <f t="shared" ref="AF4:AG9" si="0">AD4</f>
        <v>4.46</v>
      </c>
      <c r="AG4" s="8359">
        <f t="shared" si="0"/>
        <v>4.6700000000000008</v>
      </c>
      <c r="AH4" s="8360">
        <v>5.9</v>
      </c>
      <c r="AI4" s="84">
        <v>4.46</v>
      </c>
      <c r="AJ4" s="84">
        <v>4.6700000000000008</v>
      </c>
      <c r="AK4" s="84">
        <f>5.15-$AT4-$AV4</f>
        <v>4.79</v>
      </c>
      <c r="AL4" s="84">
        <f>5.25-$AT4-$AV4</f>
        <v>4.8899999999999997</v>
      </c>
      <c r="AM4" s="84">
        <f>5.4-$AT4-$AV4</f>
        <v>5.04</v>
      </c>
      <c r="AN4" s="84">
        <f>5.25-$AT4</f>
        <v>5.04</v>
      </c>
      <c r="AO4" s="84">
        <f>5.25-$AT4-$AV4</f>
        <v>4.8899999999999997</v>
      </c>
      <c r="AP4" s="84">
        <f>'Shahi-costing'!I240-$AT4</f>
        <v>5.14</v>
      </c>
      <c r="AQ4" s="84">
        <f>5.35-$AT4-$AV4</f>
        <v>4.9899999999999993</v>
      </c>
      <c r="AR4" s="84">
        <f>5.35-$AT4</f>
        <v>5.14</v>
      </c>
      <c r="AS4" s="84">
        <v>0.17</v>
      </c>
      <c r="AT4" s="84">
        <v>0.21</v>
      </c>
      <c r="AU4" s="84">
        <v>1.01</v>
      </c>
      <c r="AV4" s="84">
        <v>0.15</v>
      </c>
      <c r="AW4" s="84">
        <v>0.2</v>
      </c>
      <c r="AX4" s="84">
        <v>0.45</v>
      </c>
      <c r="AY4" s="84">
        <v>0.3</v>
      </c>
      <c r="AZ4" s="84">
        <f t="shared" ref="AZ4:AZ9" si="1">AH4-AE4+0.5</f>
        <v>1.7299999999999995</v>
      </c>
      <c r="BA4" s="84">
        <f>AK4-$AE4</f>
        <v>0.11999999999999922</v>
      </c>
      <c r="BB4" s="84">
        <f t="shared" ref="BB4:BB9" si="2">AM4-$AE4</f>
        <v>0.36999999999999922</v>
      </c>
      <c r="BC4" s="84">
        <v>0.2</v>
      </c>
    </row>
    <row r="5" spans="1:57" ht="15.75" thickBot="1">
      <c r="A5" s="8279" t="s">
        <v>13399</v>
      </c>
      <c r="B5" s="2391" t="s">
        <v>335</v>
      </c>
      <c r="C5" s="2392">
        <v>3.95</v>
      </c>
      <c r="D5" s="2393">
        <v>4.0999999999999996</v>
      </c>
      <c r="E5" s="2404">
        <v>4.2</v>
      </c>
      <c r="F5" s="2405">
        <v>4.4000000000000004</v>
      </c>
      <c r="G5" s="2406">
        <v>4.7</v>
      </c>
      <c r="H5" s="2407">
        <v>4.9000000000000004</v>
      </c>
      <c r="I5" s="2394"/>
      <c r="J5" s="2408">
        <v>4.26</v>
      </c>
      <c r="K5" s="2408">
        <v>4.45</v>
      </c>
      <c r="L5" s="2395">
        <v>4.95</v>
      </c>
      <c r="M5" s="2396">
        <v>4.7</v>
      </c>
      <c r="N5" s="2397">
        <v>4.5999999999999996</v>
      </c>
      <c r="O5" s="2398">
        <v>4.7</v>
      </c>
      <c r="P5" s="2415">
        <v>4.05</v>
      </c>
      <c r="Q5" s="2420">
        <v>4.95</v>
      </c>
      <c r="R5" s="2415">
        <v>4.45</v>
      </c>
      <c r="S5" s="2415">
        <v>5.52</v>
      </c>
      <c r="T5" s="2415">
        <v>6.15</v>
      </c>
      <c r="U5" s="2415">
        <v>5.03</v>
      </c>
      <c r="V5" s="2423">
        <v>5</v>
      </c>
      <c r="X5" s="2422">
        <v>3.9</v>
      </c>
      <c r="Z5" s="2385">
        <v>6.95</v>
      </c>
      <c r="AA5" s="4529">
        <v>5.75</v>
      </c>
      <c r="AB5" s="2405">
        <v>4.8</v>
      </c>
      <c r="AC5" s="7577">
        <v>6.25</v>
      </c>
      <c r="AD5" s="84">
        <v>4.38</v>
      </c>
      <c r="AE5" s="84">
        <f>4.44</f>
        <v>4.4400000000000004</v>
      </c>
      <c r="AF5" s="8359">
        <f t="shared" si="0"/>
        <v>4.38</v>
      </c>
      <c r="AG5" s="8359">
        <f t="shared" si="0"/>
        <v>4.4400000000000004</v>
      </c>
      <c r="AH5" s="8360">
        <v>5.9</v>
      </c>
      <c r="AI5" s="84">
        <v>4.38</v>
      </c>
      <c r="AJ5" s="84">
        <v>4.4400000000000004</v>
      </c>
      <c r="AK5" s="84">
        <f>4.95-$AT5-$AV5</f>
        <v>4.59</v>
      </c>
      <c r="AL5" s="84">
        <f>5-$AT5-$AV5</f>
        <v>4.6399999999999997</v>
      </c>
      <c r="AM5" s="84">
        <f>5.15-$AT5-$AV5</f>
        <v>4.79</v>
      </c>
      <c r="AN5" s="84">
        <f>5-$AT5</f>
        <v>4.79</v>
      </c>
      <c r="AO5" s="84">
        <f>5-$AT5-$AV5</f>
        <v>4.6399999999999997</v>
      </c>
      <c r="AP5" s="84">
        <f>'Shahi-costing'!I241-$AT5</f>
        <v>4.9400000000000004</v>
      </c>
      <c r="AQ5" s="84">
        <f>5.15-$AT5-$AV5</f>
        <v>4.79</v>
      </c>
      <c r="AR5" s="84">
        <f>5.15-$AT5</f>
        <v>4.9400000000000004</v>
      </c>
      <c r="AS5" s="84">
        <v>0.17</v>
      </c>
      <c r="AT5" s="84">
        <v>0.21</v>
      </c>
      <c r="AU5" s="84">
        <v>1.01</v>
      </c>
      <c r="AV5" s="84">
        <v>0.15</v>
      </c>
      <c r="AW5" s="84">
        <v>0.2</v>
      </c>
      <c r="AX5" s="84">
        <v>0.45</v>
      </c>
      <c r="AY5" s="84">
        <v>0.3</v>
      </c>
      <c r="AZ5" s="84">
        <f t="shared" si="1"/>
        <v>1.96</v>
      </c>
      <c r="BA5" s="84">
        <f>AK5-AE5</f>
        <v>0.14999999999999947</v>
      </c>
      <c r="BB5" s="84">
        <f t="shared" si="2"/>
        <v>0.34999999999999964</v>
      </c>
      <c r="BC5" s="84">
        <v>0.2</v>
      </c>
    </row>
    <row r="6" spans="1:57" ht="15.75" thickBot="1">
      <c r="A6" s="126" t="s">
        <v>9749</v>
      </c>
      <c r="B6" s="2391" t="s">
        <v>9738</v>
      </c>
      <c r="C6" s="2392">
        <v>4.3</v>
      </c>
      <c r="D6" s="2393">
        <v>4.5</v>
      </c>
      <c r="E6" s="2404">
        <v>4.55</v>
      </c>
      <c r="F6" s="2405">
        <v>4.8</v>
      </c>
      <c r="G6" s="2406">
        <v>5.4</v>
      </c>
      <c r="H6" s="2407">
        <v>5.65</v>
      </c>
      <c r="I6" s="2394">
        <v>4.0999999999999996</v>
      </c>
      <c r="J6" s="2408">
        <v>4.8499999999999996</v>
      </c>
      <c r="K6" s="2408">
        <v>5.0999999999999996</v>
      </c>
      <c r="L6" s="2395">
        <v>5.85</v>
      </c>
      <c r="M6" s="2396">
        <v>5.05</v>
      </c>
      <c r="N6" s="2397">
        <v>4.9000000000000004</v>
      </c>
      <c r="O6" s="2398">
        <v>5.05</v>
      </c>
      <c r="P6" s="2415">
        <v>4.45</v>
      </c>
      <c r="Q6" s="2420">
        <v>5.2</v>
      </c>
      <c r="R6" s="2415">
        <v>4.75</v>
      </c>
      <c r="S6" s="2415">
        <v>6.06</v>
      </c>
      <c r="T6" s="2415">
        <v>6.55</v>
      </c>
      <c r="U6" s="2415">
        <v>5.37</v>
      </c>
      <c r="V6" s="2423">
        <v>5.5</v>
      </c>
      <c r="W6" s="2420"/>
      <c r="X6" s="2421">
        <v>3.9</v>
      </c>
      <c r="Z6" s="2385">
        <v>7.5</v>
      </c>
      <c r="AA6" s="4529">
        <v>6.3</v>
      </c>
      <c r="AB6" s="2405">
        <v>5.0999999999999996</v>
      </c>
      <c r="AC6" s="7577">
        <v>6.65</v>
      </c>
      <c r="AD6" s="84">
        <v>4.55</v>
      </c>
      <c r="AE6" s="84">
        <f>F6*1.05+0.05</f>
        <v>5.09</v>
      </c>
      <c r="AF6" s="8359">
        <f t="shared" si="0"/>
        <v>4.55</v>
      </c>
      <c r="AG6" s="8359">
        <f t="shared" si="0"/>
        <v>5.09</v>
      </c>
      <c r="AH6" s="8360">
        <v>6.35</v>
      </c>
      <c r="AI6" s="84">
        <v>4.55</v>
      </c>
      <c r="AJ6" s="84">
        <v>5.09</v>
      </c>
      <c r="AK6" s="84">
        <f>5.5-$AT6-$AV6</f>
        <v>5.14</v>
      </c>
      <c r="AL6" s="84">
        <f>5.6-$AT6-$AV6</f>
        <v>5.2399999999999993</v>
      </c>
      <c r="AM6" s="84">
        <f>5.75-$AT6-$AV6</f>
        <v>5.39</v>
      </c>
      <c r="AN6" s="84">
        <f>5.6-$AT6</f>
        <v>5.39</v>
      </c>
      <c r="AO6" s="84">
        <f>5.6-$AT6-$AV6</f>
        <v>5.2399999999999993</v>
      </c>
      <c r="AP6" s="84">
        <f>'Shahi-costing'!I242-$AT6</f>
        <v>5.49</v>
      </c>
      <c r="AQ6" s="84">
        <f>5.7-$AT6-$AV6</f>
        <v>5.34</v>
      </c>
      <c r="AR6" s="84">
        <f>5.7-$AT6</f>
        <v>5.49</v>
      </c>
      <c r="AS6" s="84">
        <v>0.17</v>
      </c>
      <c r="AT6" s="84">
        <v>0.21</v>
      </c>
      <c r="AU6" s="84">
        <v>1.01</v>
      </c>
      <c r="AV6" s="84">
        <v>0.15</v>
      </c>
      <c r="AW6" s="84">
        <v>0.2</v>
      </c>
      <c r="AX6" s="84">
        <v>0.45</v>
      </c>
      <c r="AY6" s="84">
        <v>0.3</v>
      </c>
      <c r="AZ6" s="84">
        <f t="shared" si="1"/>
        <v>1.7599999999999998</v>
      </c>
      <c r="BA6" s="84">
        <f>AK6-AE6</f>
        <v>4.9999999999999822E-2</v>
      </c>
      <c r="BB6" s="84">
        <f t="shared" si="2"/>
        <v>0.29999999999999982</v>
      </c>
      <c r="BC6" s="84">
        <v>0.2</v>
      </c>
    </row>
    <row r="7" spans="1:57" ht="13.9" customHeight="1" thickBot="1">
      <c r="A7" s="126" t="s">
        <v>9750</v>
      </c>
      <c r="B7" s="2391" t="s">
        <v>441</v>
      </c>
      <c r="C7" s="2392">
        <v>4.4000000000000004</v>
      </c>
      <c r="D7" s="2393">
        <v>4.55</v>
      </c>
      <c r="E7" s="2404">
        <v>4.6500000000000004</v>
      </c>
      <c r="F7" s="2405">
        <v>4.8499999999999996</v>
      </c>
      <c r="G7" s="2406">
        <v>5.5</v>
      </c>
      <c r="H7" s="2407">
        <v>5.85</v>
      </c>
      <c r="I7" s="2394"/>
      <c r="J7" s="2408">
        <v>4.6100000000000003</v>
      </c>
      <c r="K7" s="2408">
        <v>4.8100000000000005</v>
      </c>
      <c r="L7" s="2395">
        <v>5.75</v>
      </c>
      <c r="M7" s="2396">
        <v>5.0999999999999996</v>
      </c>
      <c r="N7" s="2397">
        <v>5</v>
      </c>
      <c r="O7" s="2398">
        <v>5.0999999999999996</v>
      </c>
      <c r="P7" s="2415">
        <v>4.43</v>
      </c>
      <c r="Q7" s="2415">
        <v>6</v>
      </c>
      <c r="R7" s="2415">
        <v>4.3499999999999996</v>
      </c>
      <c r="S7" s="2415">
        <v>6.39</v>
      </c>
      <c r="T7" s="2416">
        <v>6.6</v>
      </c>
      <c r="U7" s="2416">
        <v>5.65</v>
      </c>
      <c r="W7" s="2420"/>
      <c r="X7" s="8418">
        <v>3.95</v>
      </c>
      <c r="Z7" s="2385">
        <v>7.9</v>
      </c>
      <c r="AA7" s="4529">
        <v>6.7</v>
      </c>
      <c r="AB7" s="2405">
        <v>5.2</v>
      </c>
      <c r="AC7" s="7577">
        <v>6.7</v>
      </c>
      <c r="AD7" s="84">
        <v>4.6500000000000004</v>
      </c>
      <c r="AE7" s="84">
        <f>F7*1.05+0.05</f>
        <v>5.1425000000000001</v>
      </c>
      <c r="AF7" s="8359">
        <f t="shared" si="0"/>
        <v>4.6500000000000004</v>
      </c>
      <c r="AG7" s="8359">
        <f t="shared" si="0"/>
        <v>5.1425000000000001</v>
      </c>
      <c r="AH7" s="8360">
        <v>6.45</v>
      </c>
      <c r="AI7" s="84">
        <v>4.6500000000000004</v>
      </c>
      <c r="AJ7" s="84">
        <v>5.1425000000000001</v>
      </c>
      <c r="AK7" s="84">
        <f>5.6-$AT7-$AV7</f>
        <v>5.2399999999999993</v>
      </c>
      <c r="AL7" s="84">
        <f>5.7-$AT7-$AV7</f>
        <v>5.34</v>
      </c>
      <c r="AM7" s="84">
        <f>5.85-$AT7-$AV7</f>
        <v>5.4899999999999993</v>
      </c>
      <c r="AN7" s="84">
        <f>5.7-$AT7</f>
        <v>5.49</v>
      </c>
      <c r="AO7" s="84">
        <f>5.7-$AT7-$AV7</f>
        <v>5.34</v>
      </c>
      <c r="AP7" s="84">
        <f>'Shahi-costing'!I243-$AT7</f>
        <v>5.59</v>
      </c>
      <c r="AQ7" s="84">
        <f>5.8-$AT7-$AV7</f>
        <v>5.4399999999999995</v>
      </c>
      <c r="AR7" s="84">
        <f>5.8-$AT7</f>
        <v>5.59</v>
      </c>
      <c r="AS7" s="8361">
        <v>0.12</v>
      </c>
      <c r="AT7" s="84">
        <v>0.21</v>
      </c>
      <c r="AU7" s="84">
        <v>1.01</v>
      </c>
      <c r="AV7" s="84">
        <v>0.15</v>
      </c>
      <c r="AW7" s="84">
        <v>0.2</v>
      </c>
      <c r="AX7" s="84">
        <v>0.45</v>
      </c>
      <c r="AZ7" s="84">
        <f t="shared" si="1"/>
        <v>1.8075000000000001</v>
      </c>
      <c r="BA7" s="84">
        <f>AK7-AE7</f>
        <v>9.7499999999999254E-2</v>
      </c>
      <c r="BB7" s="84">
        <f t="shared" si="2"/>
        <v>0.34749999999999925</v>
      </c>
      <c r="BC7" s="84">
        <v>0.2</v>
      </c>
    </row>
    <row r="8" spans="1:57" ht="13.9" customHeight="1" thickBot="1">
      <c r="A8" s="8279" t="s">
        <v>13400</v>
      </c>
      <c r="B8" s="2391" t="s">
        <v>441</v>
      </c>
      <c r="C8" s="2392">
        <v>4.4000000000000004</v>
      </c>
      <c r="D8" s="2393">
        <v>4.55</v>
      </c>
      <c r="E8" s="2404">
        <v>4.6500000000000004</v>
      </c>
      <c r="F8" s="2405">
        <v>4.8499999999999996</v>
      </c>
      <c r="G8" s="2406">
        <v>5.5</v>
      </c>
      <c r="H8" s="2407">
        <v>5.85</v>
      </c>
      <c r="I8" s="2394"/>
      <c r="J8" s="2408">
        <v>4.6100000000000003</v>
      </c>
      <c r="K8" s="2408">
        <v>4.8100000000000005</v>
      </c>
      <c r="L8" s="2395">
        <v>5.75</v>
      </c>
      <c r="M8" s="2396">
        <v>5.0999999999999996</v>
      </c>
      <c r="N8" s="2397">
        <v>5</v>
      </c>
      <c r="O8" s="2398">
        <v>5.0999999999999996</v>
      </c>
      <c r="P8" s="2415">
        <v>4.43</v>
      </c>
      <c r="Q8" s="2415">
        <v>6</v>
      </c>
      <c r="R8" s="2415">
        <v>4.3499999999999996</v>
      </c>
      <c r="S8" s="2415">
        <v>6.39</v>
      </c>
      <c r="T8" s="2416">
        <v>6.6</v>
      </c>
      <c r="U8" s="2416">
        <v>5.65</v>
      </c>
      <c r="W8" s="2420"/>
      <c r="X8" s="8418">
        <v>3.95</v>
      </c>
      <c r="Z8" s="2385">
        <v>7.9</v>
      </c>
      <c r="AA8" s="4529">
        <v>6.7</v>
      </c>
      <c r="AB8" s="2405">
        <v>5.2</v>
      </c>
      <c r="AC8" s="7577">
        <v>6.7</v>
      </c>
      <c r="AD8" s="84">
        <v>4.5</v>
      </c>
      <c r="AE8" s="84">
        <v>4.99</v>
      </c>
      <c r="AF8" s="8359">
        <f t="shared" si="0"/>
        <v>4.5</v>
      </c>
      <c r="AG8" s="8359">
        <f t="shared" si="0"/>
        <v>4.99</v>
      </c>
      <c r="AH8" s="8360">
        <v>6.45</v>
      </c>
      <c r="AI8" s="84">
        <v>4.5</v>
      </c>
      <c r="AJ8" s="84">
        <v>4.99</v>
      </c>
      <c r="AK8" s="84">
        <f>5.3-$AT8-$AV8</f>
        <v>4.9399999999999995</v>
      </c>
      <c r="AL8" s="84">
        <f>5.4-$AT8-$AV8</f>
        <v>5.04</v>
      </c>
      <c r="AM8" s="84">
        <f>5.55-$AT8-$AV8</f>
        <v>5.1899999999999995</v>
      </c>
      <c r="AN8" s="84">
        <f>5.4-$AT8</f>
        <v>5.19</v>
      </c>
      <c r="AO8" s="84">
        <f>5.4-$AT8-$AV8</f>
        <v>5.04</v>
      </c>
      <c r="AP8" s="84">
        <f>'Shahi-costing'!I244-$AT8</f>
        <v>5.29</v>
      </c>
      <c r="AQ8" s="84">
        <f>5.5-$AT8-$AV8</f>
        <v>5.14</v>
      </c>
      <c r="AR8" s="84">
        <f>5.5-$AT8</f>
        <v>5.29</v>
      </c>
      <c r="AS8" s="8361">
        <v>0.12</v>
      </c>
      <c r="AT8" s="84">
        <v>0.21</v>
      </c>
      <c r="AU8" s="84">
        <v>1.01</v>
      </c>
      <c r="AV8" s="84">
        <v>0.15</v>
      </c>
      <c r="AW8" s="84">
        <v>0.2</v>
      </c>
      <c r="AX8" s="84">
        <v>0.45</v>
      </c>
      <c r="AZ8" s="84">
        <f t="shared" si="1"/>
        <v>1.96</v>
      </c>
      <c r="BA8" s="84">
        <f>AK8-AE8</f>
        <v>-5.0000000000000711E-2</v>
      </c>
      <c r="BB8" s="84">
        <f t="shared" si="2"/>
        <v>0.19999999999999929</v>
      </c>
      <c r="BC8" s="84">
        <v>0.2</v>
      </c>
    </row>
    <row r="9" spans="1:57" ht="18" customHeight="1" thickBot="1">
      <c r="A9" s="2390" t="s">
        <v>9751</v>
      </c>
      <c r="B9" s="2391" t="s">
        <v>9739</v>
      </c>
      <c r="C9" s="2392">
        <v>4.75</v>
      </c>
      <c r="D9" s="2393">
        <v>4.95</v>
      </c>
      <c r="E9" s="2404">
        <v>5</v>
      </c>
      <c r="F9" s="2405">
        <v>5.2</v>
      </c>
      <c r="G9" s="2406">
        <v>6.3</v>
      </c>
      <c r="H9" s="2407">
        <v>6.65</v>
      </c>
      <c r="I9" s="2394"/>
      <c r="J9" s="2408">
        <v>5.75</v>
      </c>
      <c r="K9" s="2408">
        <v>6.1</v>
      </c>
      <c r="L9" s="2395">
        <v>6.7</v>
      </c>
      <c r="M9" s="2396">
        <v>5.5</v>
      </c>
      <c r="N9" s="2397">
        <v>5.4</v>
      </c>
      <c r="O9" s="2398">
        <v>5.5</v>
      </c>
      <c r="P9" s="2415">
        <v>5.69</v>
      </c>
      <c r="Q9" s="2417"/>
      <c r="R9" s="2417">
        <v>5.58</v>
      </c>
      <c r="S9" s="2415">
        <v>7.12</v>
      </c>
      <c r="T9" s="2416">
        <v>8.15</v>
      </c>
      <c r="U9" s="2416">
        <v>6.85</v>
      </c>
      <c r="W9" s="2420"/>
      <c r="X9" s="8418">
        <v>4.5</v>
      </c>
      <c r="Z9" s="2385">
        <v>8.15</v>
      </c>
      <c r="AA9" s="2385">
        <v>6.95</v>
      </c>
      <c r="AB9" s="2405">
        <v>5.7</v>
      </c>
      <c r="AC9" s="7577">
        <v>7.15</v>
      </c>
      <c r="AD9" s="84">
        <v>5</v>
      </c>
      <c r="AE9" s="84">
        <f>F9*1.05+0.05</f>
        <v>5.5100000000000007</v>
      </c>
      <c r="AF9" s="8359">
        <f t="shared" si="0"/>
        <v>5</v>
      </c>
      <c r="AG9" s="8359">
        <f t="shared" si="0"/>
        <v>5.5100000000000007</v>
      </c>
      <c r="AH9" s="8360">
        <v>6.85</v>
      </c>
      <c r="AI9" s="84">
        <v>5</v>
      </c>
      <c r="AJ9" s="84">
        <v>5.5100000000000007</v>
      </c>
      <c r="AK9" s="84">
        <f>5.95-$AT9-$AV9</f>
        <v>5.59</v>
      </c>
      <c r="AL9" s="84">
        <f>6.05-$AT9-$AV9</f>
        <v>5.6899999999999995</v>
      </c>
      <c r="AM9" s="84">
        <f>6.2-$AT9-$AV9</f>
        <v>5.84</v>
      </c>
      <c r="AN9" s="84">
        <f>6.05-$AT9</f>
        <v>5.84</v>
      </c>
      <c r="AO9" s="84">
        <f>6.05-$AT9-$AV9</f>
        <v>5.6899999999999995</v>
      </c>
      <c r="AP9" s="84">
        <f>'Shahi-costing'!I245-$AT9</f>
        <v>5.94</v>
      </c>
      <c r="AQ9" s="84">
        <f>6.15-$AT9-$AV9</f>
        <v>5.79</v>
      </c>
      <c r="AR9" s="84">
        <f>6.15-$AT9</f>
        <v>5.94</v>
      </c>
      <c r="AS9" s="8361">
        <v>0.12</v>
      </c>
      <c r="AT9" s="84">
        <v>0.21</v>
      </c>
      <c r="AU9" s="84">
        <v>1.01</v>
      </c>
      <c r="AV9" s="84">
        <v>0.15</v>
      </c>
      <c r="AW9" s="84">
        <v>0.2</v>
      </c>
      <c r="AX9" s="84">
        <v>0.45</v>
      </c>
      <c r="AZ9" s="84">
        <f t="shared" si="1"/>
        <v>1.839999999999999</v>
      </c>
      <c r="BA9" s="84">
        <f>AK9-AE9</f>
        <v>7.9999999999999183E-2</v>
      </c>
      <c r="BB9" s="84">
        <f t="shared" si="2"/>
        <v>0.32999999999999918</v>
      </c>
      <c r="BC9" s="84">
        <v>0.2</v>
      </c>
    </row>
    <row r="10" spans="1:57">
      <c r="A10" s="126" t="s">
        <v>9752</v>
      </c>
      <c r="B10" s="2391" t="s">
        <v>13269</v>
      </c>
      <c r="C10" s="2392"/>
      <c r="D10" s="2393"/>
      <c r="E10" s="2404"/>
      <c r="F10" s="2405"/>
      <c r="G10" s="2406"/>
      <c r="H10" s="2407"/>
      <c r="I10" s="2394"/>
      <c r="J10" s="2408"/>
      <c r="K10" s="2408"/>
      <c r="L10" s="2399"/>
      <c r="M10" s="2400"/>
      <c r="N10" s="2401"/>
      <c r="O10" s="2402"/>
      <c r="W10" s="2420"/>
      <c r="AB10" s="2405"/>
      <c r="AE10" s="84">
        <f>3.95-AT10</f>
        <v>3.74</v>
      </c>
      <c r="AF10" s="84">
        <v>3.95</v>
      </c>
      <c r="AG10" s="84">
        <v>3.95</v>
      </c>
      <c r="AI10" s="84">
        <v>3.95</v>
      </c>
      <c r="AJ10" s="84">
        <v>3.95</v>
      </c>
      <c r="AK10" s="84">
        <f>4.1-$AT10-$AV10</f>
        <v>3.8899999999999997</v>
      </c>
      <c r="AL10" s="84">
        <f>4.2-$AT10-$AV10</f>
        <v>3.99</v>
      </c>
      <c r="AM10" s="84">
        <f>4.3-$AT10-$AV10</f>
        <v>4.09</v>
      </c>
      <c r="AN10" s="84">
        <f>4.2-$AT10</f>
        <v>3.99</v>
      </c>
      <c r="AO10" s="84">
        <f t="shared" ref="AO10:AO12" si="3">4.2-$AT10-$AV10</f>
        <v>3.99</v>
      </c>
      <c r="AP10" s="84">
        <f>4.3-$AT10-$AV10</f>
        <v>4.09</v>
      </c>
      <c r="AQ10" s="84">
        <f>4.3-$AT10-$AV10</f>
        <v>4.09</v>
      </c>
      <c r="AR10" s="84">
        <f>4.3-$AT10-$AV10</f>
        <v>4.09</v>
      </c>
      <c r="AT10" s="84">
        <v>0.21</v>
      </c>
      <c r="BC10" s="84">
        <v>0.2</v>
      </c>
    </row>
    <row r="11" spans="1:57" s="8550" customFormat="1">
      <c r="A11" s="8551" t="s">
        <v>13919</v>
      </c>
      <c r="B11" s="2391" t="s">
        <v>13269</v>
      </c>
      <c r="C11" s="2392"/>
      <c r="D11" s="2393"/>
      <c r="E11" s="2404"/>
      <c r="F11" s="2405"/>
      <c r="G11" s="2406"/>
      <c r="H11" s="2407"/>
      <c r="I11" s="2394"/>
      <c r="J11" s="2408"/>
      <c r="K11" s="2408"/>
      <c r="L11" s="2399"/>
      <c r="M11" s="2400"/>
      <c r="N11" s="2401"/>
      <c r="O11" s="2402"/>
      <c r="W11" s="2420"/>
      <c r="AB11" s="2405"/>
      <c r="AD11" s="84"/>
      <c r="AE11" s="84">
        <v>3.95</v>
      </c>
      <c r="AF11" s="84">
        <v>3.95</v>
      </c>
      <c r="AG11" s="84">
        <v>3.95</v>
      </c>
      <c r="AH11" s="84"/>
      <c r="AI11" s="84">
        <v>3.95</v>
      </c>
      <c r="AJ11" s="84">
        <v>3.95</v>
      </c>
      <c r="AK11" s="84">
        <f>4.1-$AT11-$AV11</f>
        <v>3.8899999999999997</v>
      </c>
      <c r="AL11" s="84">
        <f>4.2-$AT11-$AV11</f>
        <v>3.99</v>
      </c>
      <c r="AM11" s="84">
        <f>4.3-$AT11-$AV11</f>
        <v>4.09</v>
      </c>
      <c r="AN11" s="84">
        <f>4.2-$AT11</f>
        <v>3.99</v>
      </c>
      <c r="AO11" s="84">
        <f t="shared" si="3"/>
        <v>3.99</v>
      </c>
      <c r="AP11" s="84">
        <f t="shared" ref="AP11:AR12" si="4">4.3-$AT11-$AV11</f>
        <v>4.09</v>
      </c>
      <c r="AQ11" s="84">
        <f t="shared" si="4"/>
        <v>4.09</v>
      </c>
      <c r="AR11" s="84">
        <f t="shared" si="4"/>
        <v>4.09</v>
      </c>
      <c r="AS11" s="84"/>
      <c r="AT11" s="84">
        <v>0.21</v>
      </c>
      <c r="AU11" s="84"/>
      <c r="AV11" s="84"/>
      <c r="AW11" s="84"/>
      <c r="AX11" s="84"/>
      <c r="AY11" s="84"/>
      <c r="BC11" s="84">
        <v>0.2</v>
      </c>
      <c r="BD11" s="8550">
        <v>2.29</v>
      </c>
    </row>
    <row r="12" spans="1:57" s="8550" customFormat="1">
      <c r="A12" s="8551" t="s">
        <v>13920</v>
      </c>
      <c r="B12" s="2391" t="s">
        <v>13269</v>
      </c>
      <c r="C12" s="2392"/>
      <c r="D12" s="2393"/>
      <c r="E12" s="2404"/>
      <c r="F12" s="2405"/>
      <c r="G12" s="2406"/>
      <c r="H12" s="2407"/>
      <c r="I12" s="2394"/>
      <c r="J12" s="2408"/>
      <c r="K12" s="2408"/>
      <c r="L12" s="2399"/>
      <c r="M12" s="2400"/>
      <c r="N12" s="2401"/>
      <c r="O12" s="2402"/>
      <c r="W12" s="2420"/>
      <c r="AB12" s="2405"/>
      <c r="AD12" s="84"/>
      <c r="AE12" s="84">
        <v>3.95</v>
      </c>
      <c r="AF12" s="84">
        <v>3.95</v>
      </c>
      <c r="AG12" s="84">
        <v>3.95</v>
      </c>
      <c r="AH12" s="84"/>
      <c r="AI12" s="84">
        <v>3.95</v>
      </c>
      <c r="AJ12" s="84">
        <v>3.95</v>
      </c>
      <c r="AK12" s="84">
        <f>4.1-$AT12-$AV12</f>
        <v>3.8899999999999997</v>
      </c>
      <c r="AL12" s="84">
        <f>4.2-$AT12-$AV12</f>
        <v>3.99</v>
      </c>
      <c r="AM12" s="84">
        <f>4.3-$AT12-$AV12</f>
        <v>4.09</v>
      </c>
      <c r="AN12" s="84">
        <f>4.2-$AT12</f>
        <v>3.99</v>
      </c>
      <c r="AO12" s="84">
        <f t="shared" si="3"/>
        <v>3.99</v>
      </c>
      <c r="AP12" s="84">
        <f t="shared" si="4"/>
        <v>4.09</v>
      </c>
      <c r="AQ12" s="84">
        <f t="shared" si="4"/>
        <v>4.09</v>
      </c>
      <c r="AR12" s="84">
        <f t="shared" si="4"/>
        <v>4.09</v>
      </c>
      <c r="AS12" s="84"/>
      <c r="AT12" s="84">
        <v>0.21</v>
      </c>
      <c r="AU12" s="84"/>
      <c r="AV12" s="84"/>
      <c r="AW12" s="84"/>
      <c r="AX12" s="84"/>
      <c r="AY12" s="84"/>
      <c r="BC12" s="84">
        <v>0.2</v>
      </c>
      <c r="BD12" s="8550">
        <v>1.04</v>
      </c>
    </row>
    <row r="13" spans="1:57">
      <c r="A13" s="8280" t="s">
        <v>13398</v>
      </c>
      <c r="B13" s="2391" t="s">
        <v>13269</v>
      </c>
      <c r="C13" s="2392"/>
      <c r="D13" s="2393"/>
      <c r="E13" s="2404"/>
      <c r="F13" s="2405"/>
      <c r="G13" s="2406"/>
      <c r="H13" s="2407"/>
      <c r="I13" s="2394"/>
      <c r="J13" s="2408"/>
      <c r="K13" s="2408"/>
      <c r="L13" s="2399"/>
      <c r="M13" s="2400"/>
      <c r="N13" s="2401"/>
      <c r="O13" s="2402"/>
      <c r="W13" s="2420"/>
      <c r="AB13" s="2405"/>
      <c r="AE13" s="84">
        <v>3.9</v>
      </c>
      <c r="AF13" s="84">
        <v>3.9</v>
      </c>
      <c r="AG13" s="84">
        <v>3.9</v>
      </c>
      <c r="AI13" s="84">
        <v>3.9</v>
      </c>
      <c r="AJ13" s="84">
        <v>3.9</v>
      </c>
      <c r="AK13" s="84">
        <f>4.2-$AT13-$AV13</f>
        <v>3.99</v>
      </c>
      <c r="AL13" s="84">
        <f>4.3-$AT13-$AV13</f>
        <v>4.09</v>
      </c>
      <c r="AM13" s="84">
        <f>4.4-$AT13-$AV13</f>
        <v>4.1900000000000004</v>
      </c>
      <c r="AN13" s="84">
        <f>4.3-$AT13</f>
        <v>4.09</v>
      </c>
      <c r="AO13" s="84">
        <f>4.3-$AT13-$AV13</f>
        <v>4.09</v>
      </c>
      <c r="AP13" s="84">
        <f>4.4-$AT13-$AV13</f>
        <v>4.1900000000000004</v>
      </c>
      <c r="AQ13" s="84">
        <f>4.4-$AT13-$AV13</f>
        <v>4.1900000000000004</v>
      </c>
      <c r="AR13" s="84">
        <f>4.4-$AT13-$AV13</f>
        <v>4.1900000000000004</v>
      </c>
      <c r="AT13" s="84">
        <v>0.21</v>
      </c>
      <c r="BC13" s="84">
        <v>0.2</v>
      </c>
    </row>
    <row r="14" spans="1:57">
      <c r="A14" s="126" t="s">
        <v>13347</v>
      </c>
      <c r="B14" s="2391" t="s">
        <v>13271</v>
      </c>
      <c r="C14" s="2392"/>
      <c r="D14" s="2393"/>
      <c r="E14" s="2404"/>
      <c r="F14" s="2405"/>
      <c r="G14" s="2406"/>
      <c r="H14" s="2407"/>
      <c r="I14" s="2394"/>
      <c r="J14" s="2408"/>
      <c r="K14" s="2408"/>
      <c r="L14" s="2399"/>
      <c r="M14" s="2400"/>
      <c r="N14" s="2401"/>
      <c r="O14" s="2402"/>
      <c r="W14" s="2420"/>
      <c r="AB14" s="2405"/>
      <c r="AE14" s="84">
        <v>2.29</v>
      </c>
      <c r="AF14" s="84">
        <v>1.99</v>
      </c>
      <c r="AG14" s="84">
        <v>2.29</v>
      </c>
      <c r="AI14" s="84">
        <v>2.29</v>
      </c>
      <c r="AJ14" s="84">
        <v>2.29</v>
      </c>
      <c r="AK14" s="84">
        <v>2.29</v>
      </c>
      <c r="AL14" s="84">
        <v>2.29</v>
      </c>
      <c r="AM14" s="84">
        <v>2.29</v>
      </c>
      <c r="AN14" s="84">
        <v>2.29</v>
      </c>
      <c r="AO14" s="84">
        <v>2.29</v>
      </c>
      <c r="AP14" s="84">
        <v>2.29</v>
      </c>
      <c r="AQ14" s="84">
        <v>2.29</v>
      </c>
      <c r="AR14" s="84">
        <v>2.29</v>
      </c>
      <c r="AT14" s="84">
        <v>0.16</v>
      </c>
    </row>
    <row r="15" spans="1:57">
      <c r="A15" s="126" t="s">
        <v>13365</v>
      </c>
      <c r="B15" s="2391" t="s">
        <v>13271</v>
      </c>
      <c r="C15" s="2392"/>
      <c r="D15" s="2393"/>
      <c r="E15" s="2404"/>
      <c r="F15" s="2405"/>
      <c r="G15" s="2406"/>
      <c r="H15" s="2407"/>
      <c r="I15" s="2394"/>
      <c r="J15" s="2408"/>
      <c r="K15" s="2408"/>
      <c r="L15" s="2399"/>
      <c r="M15" s="2400"/>
      <c r="N15" s="2401"/>
      <c r="O15" s="2402"/>
      <c r="W15" s="2420"/>
      <c r="AB15" s="2405"/>
      <c r="AE15" s="84">
        <v>1.04</v>
      </c>
      <c r="AF15" s="84">
        <v>0.95</v>
      </c>
      <c r="AG15" s="84">
        <v>1.04</v>
      </c>
      <c r="AI15" s="84">
        <v>1.04</v>
      </c>
      <c r="AJ15" s="84">
        <v>1.04</v>
      </c>
      <c r="AK15" s="84">
        <v>1.04</v>
      </c>
      <c r="AL15" s="84">
        <v>1.04</v>
      </c>
      <c r="AM15" s="84">
        <v>1.04</v>
      </c>
      <c r="AN15" s="84">
        <v>1.04</v>
      </c>
      <c r="AO15" s="84">
        <v>1.04</v>
      </c>
      <c r="AP15" s="84">
        <v>1.04</v>
      </c>
      <c r="AQ15" s="84">
        <v>1.04</v>
      </c>
      <c r="AR15" s="84">
        <v>1.04</v>
      </c>
      <c r="AT15" s="84">
        <v>0.16</v>
      </c>
    </row>
    <row r="16" spans="1:57">
      <c r="A16" s="126" t="s">
        <v>9753</v>
      </c>
      <c r="B16" s="2391" t="s">
        <v>12601</v>
      </c>
      <c r="C16" s="2392"/>
      <c r="D16" s="2393"/>
      <c r="E16" s="2404"/>
      <c r="F16" s="2405"/>
      <c r="G16" s="2406"/>
      <c r="H16" s="2407"/>
      <c r="I16" s="2394"/>
      <c r="J16" s="2408"/>
      <c r="K16" s="2408"/>
      <c r="L16" s="2399"/>
      <c r="M16" s="2400"/>
      <c r="N16" s="2401"/>
      <c r="O16" s="2402"/>
      <c r="W16" s="2420"/>
      <c r="Y16">
        <v>4.5</v>
      </c>
      <c r="AB16" s="2405"/>
    </row>
    <row r="17" spans="1:56">
      <c r="A17" s="126" t="s">
        <v>9961</v>
      </c>
      <c r="B17" s="2391" t="s">
        <v>13375</v>
      </c>
      <c r="C17" s="2392"/>
      <c r="D17" s="2393"/>
      <c r="E17" s="2404"/>
      <c r="F17" s="2405"/>
      <c r="G17" s="2406"/>
      <c r="H17" s="2407"/>
      <c r="I17" s="2394"/>
      <c r="J17" s="2408"/>
      <c r="K17" s="2408"/>
      <c r="L17" s="2399"/>
      <c r="M17" s="2400"/>
      <c r="N17" s="2401"/>
      <c r="O17" s="2402"/>
      <c r="W17" s="2420"/>
      <c r="Y17">
        <v>4.5</v>
      </c>
      <c r="AB17" s="2405"/>
      <c r="AH17" s="84">
        <f>'Shahi-costing'!I240</f>
        <v>5.35</v>
      </c>
      <c r="AQ17" s="84">
        <v>5.4</v>
      </c>
      <c r="AR17" s="84">
        <v>5.25</v>
      </c>
      <c r="AW17" s="84" t="s">
        <v>12986</v>
      </c>
      <c r="AX17" s="84">
        <v>4.67</v>
      </c>
      <c r="AZ17" t="s">
        <v>13466</v>
      </c>
      <c r="BA17" t="s">
        <v>13467</v>
      </c>
      <c r="BC17" s="84" t="s">
        <v>13468</v>
      </c>
      <c r="BD17" t="s">
        <v>13469</v>
      </c>
    </row>
    <row r="18" spans="1:56">
      <c r="A18" s="126" t="s">
        <v>9841</v>
      </c>
      <c r="B18" s="2391" t="s">
        <v>9741</v>
      </c>
      <c r="C18" s="2392"/>
      <c r="D18" s="2393">
        <v>6</v>
      </c>
      <c r="E18" s="2404">
        <v>5.6</v>
      </c>
      <c r="F18" s="2405">
        <v>5.8</v>
      </c>
      <c r="G18" s="2406"/>
      <c r="H18" s="2407"/>
      <c r="I18" s="2394"/>
      <c r="J18" s="2408"/>
      <c r="K18" s="2408">
        <v>7.06</v>
      </c>
      <c r="L18" s="2399"/>
      <c r="M18" s="2400"/>
      <c r="N18" s="2401"/>
      <c r="O18" s="2402"/>
      <c r="AB18" s="2405"/>
      <c r="AD18" s="84">
        <v>5.6</v>
      </c>
      <c r="AE18" s="84">
        <v>5.8</v>
      </c>
      <c r="AH18" s="84">
        <f>'Shahi-costing'!I241</f>
        <v>5.15</v>
      </c>
      <c r="AI18" s="84">
        <v>5.6</v>
      </c>
      <c r="AJ18" s="84">
        <v>5.8</v>
      </c>
      <c r="AQ18" s="84">
        <v>5.75</v>
      </c>
      <c r="AR18" s="84">
        <v>5.6</v>
      </c>
      <c r="AW18" s="84" t="s">
        <v>12988</v>
      </c>
      <c r="AX18" s="84">
        <v>5.14</v>
      </c>
      <c r="AZ18" t="s">
        <v>13420</v>
      </c>
      <c r="BA18" t="s">
        <v>13420</v>
      </c>
      <c r="BC18" s="84" t="s">
        <v>13420</v>
      </c>
      <c r="BD18" t="s">
        <v>13420</v>
      </c>
    </row>
    <row r="19" spans="1:56">
      <c r="A19" s="126" t="s">
        <v>9842</v>
      </c>
      <c r="B19" s="2391" t="s">
        <v>9741</v>
      </c>
      <c r="C19" s="2392"/>
      <c r="D19" s="2393">
        <v>6.2</v>
      </c>
      <c r="E19" s="2404">
        <v>5.8</v>
      </c>
      <c r="F19" s="2405">
        <v>6</v>
      </c>
      <c r="G19" s="2406"/>
      <c r="H19" s="2407"/>
      <c r="I19" s="2394"/>
      <c r="J19" s="2408"/>
      <c r="K19" s="2408">
        <v>7.55</v>
      </c>
      <c r="L19" s="2399"/>
      <c r="M19" s="2400"/>
      <c r="N19" s="2401"/>
      <c r="O19" s="2402"/>
      <c r="AB19" s="2405"/>
      <c r="AD19" s="84">
        <v>5.8</v>
      </c>
      <c r="AE19" s="84">
        <v>6</v>
      </c>
      <c r="AH19" s="84">
        <f>'Shahi-costing'!I242</f>
        <v>5.7</v>
      </c>
      <c r="AI19" s="84">
        <v>5.8</v>
      </c>
      <c r="AJ19" s="84">
        <v>6</v>
      </c>
      <c r="AQ19" s="84">
        <v>5.85</v>
      </c>
      <c r="AR19" s="84">
        <v>5.7</v>
      </c>
      <c r="AW19" s="84" t="s">
        <v>13058</v>
      </c>
      <c r="AX19" s="84">
        <v>5.51</v>
      </c>
      <c r="BA19" t="s">
        <v>13471</v>
      </c>
      <c r="BB19" t="s">
        <v>13472</v>
      </c>
    </row>
    <row r="20" spans="1:56">
      <c r="A20" s="126" t="s">
        <v>9703</v>
      </c>
      <c r="B20" s="2391" t="s">
        <v>9742</v>
      </c>
      <c r="C20" s="2392"/>
      <c r="D20" s="2393">
        <v>9</v>
      </c>
      <c r="E20" s="2404">
        <v>8.8000000000000007</v>
      </c>
      <c r="F20" s="2405">
        <v>9</v>
      </c>
      <c r="G20" s="2406"/>
      <c r="H20" s="2407"/>
      <c r="I20" s="2394"/>
      <c r="J20" s="2408"/>
      <c r="K20" s="2408">
        <v>9.1</v>
      </c>
      <c r="L20" s="2399"/>
      <c r="M20" s="2400"/>
      <c r="N20" s="2401"/>
      <c r="O20" s="2402"/>
      <c r="AB20" s="2405"/>
      <c r="AD20" s="84">
        <v>8.8000000000000007</v>
      </c>
      <c r="AE20" s="84">
        <v>9</v>
      </c>
      <c r="AH20" s="84">
        <f>'Shahi-costing'!I243</f>
        <v>5.8</v>
      </c>
      <c r="AI20" s="84">
        <v>8.8000000000000007</v>
      </c>
      <c r="AJ20" s="84">
        <v>9</v>
      </c>
      <c r="AQ20" s="84">
        <v>6.2</v>
      </c>
      <c r="AR20" s="84">
        <v>6.05</v>
      </c>
      <c r="AW20" s="84" t="s">
        <v>13423</v>
      </c>
      <c r="AX20" s="84">
        <v>4.59</v>
      </c>
    </row>
    <row r="21" spans="1:56">
      <c r="A21" s="126" t="s">
        <v>9919</v>
      </c>
      <c r="B21" s="2391" t="s">
        <v>9921</v>
      </c>
      <c r="C21" s="2392"/>
      <c r="D21" s="2393">
        <v>5</v>
      </c>
      <c r="E21" s="2404">
        <v>4.7</v>
      </c>
      <c r="F21" s="2405">
        <v>4.9000000000000004</v>
      </c>
      <c r="G21" s="2406"/>
      <c r="H21" s="2407"/>
      <c r="I21" s="2394"/>
      <c r="J21" s="2408"/>
      <c r="K21" s="2408">
        <v>5.6</v>
      </c>
      <c r="L21" s="2399"/>
      <c r="M21" s="2400"/>
      <c r="N21" s="2401"/>
      <c r="O21" s="2402"/>
      <c r="AB21" s="2405"/>
      <c r="AD21" s="84">
        <v>4.7</v>
      </c>
      <c r="AE21" s="84">
        <v>4.9000000000000004</v>
      </c>
      <c r="AH21" s="84">
        <f>'Shahi-costing'!I244</f>
        <v>5.5</v>
      </c>
      <c r="AI21" s="84">
        <v>4.7</v>
      </c>
      <c r="AJ21" s="84">
        <v>4.9000000000000004</v>
      </c>
      <c r="AQ21" s="84">
        <v>5.3</v>
      </c>
      <c r="AR21" s="84">
        <v>5.15</v>
      </c>
      <c r="AT21" s="84">
        <f>5.87-AT5-AV5</f>
        <v>5.51</v>
      </c>
      <c r="AW21" s="84" t="s">
        <v>13424</v>
      </c>
      <c r="AX21" s="84">
        <v>4.9899999999999993</v>
      </c>
      <c r="AZ21">
        <v>5.15</v>
      </c>
      <c r="BA21">
        <v>5.82</v>
      </c>
      <c r="BB21">
        <v>5.7</v>
      </c>
      <c r="BC21" s="84">
        <v>5.25</v>
      </c>
      <c r="BD21">
        <v>5.4</v>
      </c>
    </row>
    <row r="22" spans="1:56">
      <c r="A22" s="126" t="s">
        <v>9920</v>
      </c>
      <c r="B22" s="2391" t="s">
        <v>9922</v>
      </c>
      <c r="C22" s="2392"/>
      <c r="D22" s="2393">
        <v>6</v>
      </c>
      <c r="E22" s="2404">
        <v>5.6</v>
      </c>
      <c r="F22" s="2405">
        <v>5.8</v>
      </c>
      <c r="G22" s="2406"/>
      <c r="H22" s="2407"/>
      <c r="I22" s="2394"/>
      <c r="J22" s="2408"/>
      <c r="K22" s="2408">
        <v>7.06</v>
      </c>
      <c r="L22" s="2399"/>
      <c r="M22" s="2400"/>
      <c r="N22" s="2401"/>
      <c r="O22" s="2402"/>
      <c r="AB22" s="2405"/>
      <c r="AD22" s="84">
        <v>5.6</v>
      </c>
      <c r="AE22" s="84">
        <v>5.8</v>
      </c>
      <c r="AH22" s="84">
        <f>'Shahi-costing'!I245</f>
        <v>6.15</v>
      </c>
      <c r="AI22" s="84">
        <v>5.6</v>
      </c>
      <c r="AJ22" s="84">
        <v>5.8</v>
      </c>
      <c r="AQ22" s="84">
        <v>5.65</v>
      </c>
      <c r="AR22" s="84">
        <v>5.5</v>
      </c>
      <c r="AZ22">
        <v>5.5</v>
      </c>
      <c r="BA22">
        <v>6.27</v>
      </c>
      <c r="BB22">
        <v>6.1</v>
      </c>
      <c r="BC22" s="84">
        <v>5.6</v>
      </c>
      <c r="BD22">
        <v>5.75</v>
      </c>
    </row>
    <row r="23" spans="1:56">
      <c r="A23" s="126" t="s">
        <v>9754</v>
      </c>
      <c r="B23" s="2391" t="s">
        <v>9745</v>
      </c>
      <c r="C23" s="2392"/>
      <c r="D23" s="2393">
        <v>5.15</v>
      </c>
      <c r="E23" s="2404"/>
      <c r="F23" s="2405">
        <v>5</v>
      </c>
      <c r="G23" s="2406"/>
      <c r="H23" s="2407">
        <v>5.5</v>
      </c>
      <c r="I23" s="2394"/>
      <c r="J23" s="2408"/>
      <c r="K23" s="2408"/>
      <c r="L23" s="2399"/>
      <c r="M23" s="2400">
        <v>5.55</v>
      </c>
      <c r="N23" s="2401"/>
      <c r="O23" s="2402"/>
      <c r="AB23" s="2405"/>
      <c r="AE23" s="84">
        <v>5</v>
      </c>
      <c r="AH23" s="84">
        <f>'Shahi-costing'!I246</f>
        <v>0</v>
      </c>
      <c r="AJ23" s="84">
        <v>5</v>
      </c>
      <c r="AQ23" s="84">
        <v>4.3499999999999996</v>
      </c>
      <c r="AR23" s="84">
        <v>4.2</v>
      </c>
      <c r="AZ23">
        <v>5.6</v>
      </c>
      <c r="BA23">
        <v>6.4</v>
      </c>
      <c r="BB23">
        <v>6.2</v>
      </c>
      <c r="BC23" s="84">
        <v>5.7</v>
      </c>
      <c r="BD23">
        <v>5.85</v>
      </c>
    </row>
    <row r="24" spans="1:56">
      <c r="A24" s="126" t="s">
        <v>9755</v>
      </c>
      <c r="B24" s="2391" t="s">
        <v>9743</v>
      </c>
      <c r="C24" s="2392"/>
      <c r="D24" s="2393"/>
      <c r="E24" s="2404"/>
      <c r="F24" s="2405"/>
      <c r="G24" s="2406"/>
      <c r="H24" s="2407"/>
      <c r="I24" s="2394"/>
      <c r="J24" s="2408"/>
      <c r="K24" s="2408"/>
      <c r="L24" s="2399"/>
      <c r="M24" s="2400"/>
      <c r="N24" s="2401"/>
      <c r="O24" s="2402"/>
      <c r="AB24" s="2405"/>
      <c r="AH24" s="84">
        <f>'Shahi-costing'!I247</f>
        <v>4.3</v>
      </c>
      <c r="AQ24" s="84">
        <v>4.45</v>
      </c>
      <c r="AR24" s="84">
        <v>4.3</v>
      </c>
      <c r="AZ24">
        <v>5.95</v>
      </c>
      <c r="BA24">
        <v>6.78</v>
      </c>
      <c r="BB24">
        <v>6.6</v>
      </c>
      <c r="BC24" s="84">
        <v>6.05</v>
      </c>
      <c r="BD24">
        <v>6.2</v>
      </c>
    </row>
    <row r="25" spans="1:56">
      <c r="A25" s="126" t="s">
        <v>9756</v>
      </c>
      <c r="B25" s="2412" t="s">
        <v>9744</v>
      </c>
      <c r="C25" s="2392"/>
      <c r="D25" s="2393"/>
      <c r="E25" s="2404"/>
      <c r="F25" s="2405"/>
      <c r="G25" s="2406"/>
      <c r="H25" s="2407"/>
      <c r="I25" s="2394"/>
      <c r="J25" s="2408"/>
      <c r="K25" s="2408"/>
      <c r="L25" s="2399"/>
      <c r="M25" s="2400"/>
      <c r="N25" s="2401"/>
      <c r="O25" s="2402"/>
      <c r="AB25" s="2405"/>
      <c r="AZ25">
        <v>4.95</v>
      </c>
      <c r="BA25">
        <v>5.75</v>
      </c>
      <c r="BB25">
        <v>5.55</v>
      </c>
      <c r="BC25" s="84">
        <v>5.15</v>
      </c>
      <c r="BD25">
        <v>5.3</v>
      </c>
    </row>
    <row r="26" spans="1:56" ht="15.75" thickBot="1">
      <c r="A26" s="126" t="s">
        <v>9823</v>
      </c>
      <c r="B26" s="2391" t="s">
        <v>12594</v>
      </c>
      <c r="C26" s="2392"/>
      <c r="D26" s="2393"/>
      <c r="E26" s="2404"/>
      <c r="F26" s="2405"/>
      <c r="G26" s="2406"/>
      <c r="H26" s="2407"/>
      <c r="I26" s="2394"/>
      <c r="J26" s="2408"/>
      <c r="K26" s="2408">
        <v>3</v>
      </c>
      <c r="L26" s="2408"/>
      <c r="M26" s="2408"/>
      <c r="N26" s="2408"/>
      <c r="O26" s="2408"/>
      <c r="P26" s="2408"/>
      <c r="Q26" s="2408"/>
      <c r="R26" s="2408"/>
      <c r="S26" s="2408"/>
      <c r="T26" s="2408"/>
      <c r="U26" s="2408"/>
      <c r="V26" s="2408"/>
      <c r="W26" s="2408"/>
      <c r="X26" s="2408"/>
      <c r="Y26">
        <v>3.4</v>
      </c>
      <c r="AB26" s="2405"/>
      <c r="AZ26">
        <v>5.3</v>
      </c>
      <c r="BA26">
        <v>6.14</v>
      </c>
      <c r="BB26">
        <v>6.05</v>
      </c>
      <c r="BC26" s="84">
        <v>5.5</v>
      </c>
      <c r="BD26">
        <v>5.65</v>
      </c>
    </row>
    <row r="27" spans="1:56" ht="15.75" thickBot="1">
      <c r="A27" s="126" t="s">
        <v>12863</v>
      </c>
      <c r="B27" s="2391" t="s">
        <v>12864</v>
      </c>
      <c r="C27" s="2392">
        <v>4.3</v>
      </c>
      <c r="D27" s="2393">
        <v>4.5</v>
      </c>
      <c r="E27" s="2404">
        <v>4.55</v>
      </c>
      <c r="F27" s="2405">
        <v>4.8</v>
      </c>
      <c r="G27" s="2406">
        <v>5.4</v>
      </c>
      <c r="H27" s="2407">
        <v>5.65</v>
      </c>
      <c r="I27" s="2394">
        <v>4.0999999999999996</v>
      </c>
      <c r="J27" s="2408">
        <v>4.8499999999999996</v>
      </c>
      <c r="K27" s="2408">
        <v>5.0999999999999996</v>
      </c>
      <c r="L27" s="2395">
        <v>5.85</v>
      </c>
      <c r="M27" s="2396">
        <v>5.05</v>
      </c>
      <c r="N27" s="2397">
        <v>4.9000000000000004</v>
      </c>
      <c r="O27" s="2398">
        <v>5.05</v>
      </c>
      <c r="P27" s="2415">
        <v>4.45</v>
      </c>
      <c r="Q27" s="2420">
        <v>5.2</v>
      </c>
      <c r="R27" s="2415">
        <v>4.75</v>
      </c>
      <c r="S27" s="2415">
        <v>6.06</v>
      </c>
      <c r="T27" s="2415">
        <v>6.55</v>
      </c>
      <c r="U27" s="2415">
        <v>5.37</v>
      </c>
      <c r="V27" s="2423">
        <v>5.5</v>
      </c>
      <c r="W27" s="2420"/>
      <c r="X27" s="2421">
        <v>4.05</v>
      </c>
      <c r="Z27" s="2385">
        <v>7.5</v>
      </c>
      <c r="AA27" s="4529">
        <v>6.3</v>
      </c>
      <c r="AB27" s="2405">
        <v>5.0999999999999996</v>
      </c>
      <c r="AC27" s="7577">
        <v>6.65</v>
      </c>
      <c r="AD27" s="84">
        <v>4.55</v>
      </c>
      <c r="AE27" s="84">
        <v>4.8</v>
      </c>
      <c r="AI27" s="84">
        <v>4.55</v>
      </c>
      <c r="AJ27" s="84">
        <v>4.8</v>
      </c>
      <c r="AN27" s="84">
        <v>4.8</v>
      </c>
      <c r="AO27" s="84">
        <v>4.8</v>
      </c>
      <c r="AP27" s="84">
        <v>4.8</v>
      </c>
      <c r="AQ27" s="84">
        <v>4.8</v>
      </c>
      <c r="AR27" s="84">
        <v>4.8</v>
      </c>
      <c r="BA27">
        <v>4.95</v>
      </c>
      <c r="BB27">
        <v>4.8</v>
      </c>
      <c r="BC27" s="84">
        <v>4.2</v>
      </c>
      <c r="BD27">
        <v>4.3499999999999996</v>
      </c>
    </row>
    <row r="28" spans="1:56">
      <c r="A28" s="2418" t="s">
        <v>12933</v>
      </c>
      <c r="B28" s="5" t="s">
        <v>12939</v>
      </c>
      <c r="C28" s="4544"/>
      <c r="D28" s="4545"/>
      <c r="E28" s="4546"/>
      <c r="F28" s="4547"/>
      <c r="G28" s="4548"/>
      <c r="H28" s="4549">
        <v>7.95</v>
      </c>
      <c r="I28" s="4550"/>
      <c r="J28" s="4551"/>
      <c r="K28" s="4551"/>
      <c r="L28" s="7644"/>
      <c r="M28" s="7645"/>
      <c r="N28" s="7646"/>
      <c r="O28" s="7647"/>
      <c r="P28" s="2422"/>
      <c r="Q28" s="7648"/>
      <c r="R28" s="2422"/>
      <c r="S28" s="2415"/>
      <c r="T28" s="2422"/>
      <c r="U28" s="2422"/>
      <c r="V28" s="2422"/>
      <c r="W28" s="7648"/>
      <c r="X28" s="7648"/>
      <c r="Z28" s="2385"/>
      <c r="AA28" s="4529"/>
      <c r="AB28" s="4547"/>
      <c r="AC28" s="7649"/>
      <c r="AZ28">
        <v>4.0999999999999996</v>
      </c>
    </row>
    <row r="29" spans="1:56">
      <c r="A29" s="2418" t="s">
        <v>12935</v>
      </c>
      <c r="B29" s="5" t="s">
        <v>12941</v>
      </c>
      <c r="C29" s="4544"/>
      <c r="D29" s="4545"/>
      <c r="E29" s="4546"/>
      <c r="F29" s="4547"/>
      <c r="G29" s="4548"/>
      <c r="H29" s="4549">
        <v>7.95</v>
      </c>
      <c r="I29" s="4550"/>
      <c r="J29" s="4551"/>
      <c r="K29" s="4551"/>
      <c r="L29" s="7644"/>
      <c r="M29" s="7645"/>
      <c r="N29" s="7646"/>
      <c r="O29" s="7647"/>
      <c r="P29" s="2422"/>
      <c r="Q29" s="7648"/>
      <c r="R29" s="2422"/>
      <c r="S29" s="2415"/>
      <c r="T29" s="2422"/>
      <c r="U29" s="2422"/>
      <c r="V29" s="2422"/>
      <c r="W29" s="7648"/>
      <c r="X29" s="7648"/>
      <c r="Z29" s="2385"/>
      <c r="AA29" s="4529"/>
      <c r="AB29" s="4547"/>
      <c r="AC29" s="7649"/>
      <c r="BA29">
        <v>4.7</v>
      </c>
      <c r="BB29">
        <v>4.5999999999999996</v>
      </c>
      <c r="BC29" s="84">
        <v>4.3</v>
      </c>
      <c r="BD29">
        <v>4.45</v>
      </c>
    </row>
    <row r="30" spans="1:56">
      <c r="A30" s="2418" t="s">
        <v>12936</v>
      </c>
      <c r="B30" s="5" t="s">
        <v>12943</v>
      </c>
      <c r="C30" s="4544"/>
      <c r="D30" s="4545"/>
      <c r="E30" s="4546"/>
      <c r="F30" s="4547"/>
      <c r="G30" s="4548"/>
      <c r="H30" s="4549">
        <v>7.95</v>
      </c>
      <c r="I30" s="4550"/>
      <c r="J30" s="4551"/>
      <c r="K30" s="4551"/>
      <c r="L30" s="7644"/>
      <c r="M30" s="7645"/>
      <c r="N30" s="7646"/>
      <c r="O30" s="7647"/>
      <c r="P30" s="2422"/>
      <c r="Q30" s="7648"/>
      <c r="R30" s="2422"/>
      <c r="S30" s="2415"/>
      <c r="T30" s="2422"/>
      <c r="U30" s="2422"/>
      <c r="V30" s="2422"/>
      <c r="W30" s="7648"/>
      <c r="X30" s="7648"/>
      <c r="Z30" s="2385"/>
      <c r="AA30" s="4529"/>
      <c r="AB30" s="4547"/>
      <c r="AC30" s="7649"/>
      <c r="AZ30">
        <v>4.2</v>
      </c>
    </row>
    <row r="31" spans="1:56">
      <c r="A31" s="2418" t="s">
        <v>12951</v>
      </c>
      <c r="B31" s="5" t="s">
        <v>12946</v>
      </c>
      <c r="C31" s="4544"/>
      <c r="D31" s="4545"/>
      <c r="E31" s="4546"/>
      <c r="F31" s="4547"/>
      <c r="G31" s="4548"/>
      <c r="H31" s="4549">
        <v>7.95</v>
      </c>
      <c r="I31" s="4550"/>
      <c r="J31" s="4551"/>
      <c r="K31" s="4551"/>
      <c r="L31" s="7644"/>
      <c r="M31" s="7645"/>
      <c r="N31" s="7646"/>
      <c r="O31" s="7647"/>
      <c r="P31" s="2422"/>
      <c r="Q31" s="7648"/>
      <c r="R31" s="2422"/>
      <c r="S31" s="2415"/>
      <c r="T31" s="2422"/>
      <c r="U31" s="2422"/>
      <c r="V31" s="2422"/>
      <c r="W31" s="7648"/>
      <c r="X31" s="7648"/>
      <c r="Z31" s="2385"/>
      <c r="AA31" s="4529"/>
      <c r="AB31" s="4547"/>
      <c r="AC31" s="7649"/>
    </row>
    <row r="32" spans="1:56">
      <c r="A32" s="2418" t="s">
        <v>12934</v>
      </c>
      <c r="B32" s="5" t="s">
        <v>12940</v>
      </c>
      <c r="C32" s="4544"/>
      <c r="D32" s="4545"/>
      <c r="E32" s="4546"/>
      <c r="F32" s="4547"/>
      <c r="G32" s="4548"/>
      <c r="H32" s="4549">
        <v>7.55</v>
      </c>
      <c r="I32" s="4550"/>
      <c r="J32" s="4551"/>
      <c r="K32" s="4551"/>
      <c r="L32" s="7644"/>
      <c r="M32" s="7645"/>
      <c r="N32" s="7646"/>
      <c r="O32" s="7647"/>
      <c r="P32" s="2422"/>
      <c r="Q32" s="7648"/>
      <c r="R32" s="2422"/>
      <c r="S32" s="2415"/>
      <c r="T32" s="2422"/>
      <c r="U32" s="2422"/>
      <c r="V32" s="2422"/>
      <c r="W32" s="7648"/>
      <c r="X32" s="7648"/>
      <c r="Z32" s="2385"/>
      <c r="AA32" s="4529"/>
      <c r="AB32" s="4547"/>
      <c r="AC32" s="7649"/>
    </row>
    <row r="33" spans="1:29">
      <c r="A33" s="2418" t="s">
        <v>12937</v>
      </c>
      <c r="B33" s="5" t="s">
        <v>12942</v>
      </c>
      <c r="C33" s="4544"/>
      <c r="D33" s="4545"/>
      <c r="E33" s="4546"/>
      <c r="F33" s="4547"/>
      <c r="G33" s="4548"/>
      <c r="H33" s="4549">
        <v>7.55</v>
      </c>
      <c r="I33" s="4550"/>
      <c r="J33" s="4551"/>
      <c r="K33" s="4551"/>
      <c r="L33" s="7644"/>
      <c r="M33" s="7645"/>
      <c r="N33" s="7646"/>
      <c r="O33" s="7647"/>
      <c r="P33" s="2422"/>
      <c r="Q33" s="7648"/>
      <c r="R33" s="2422"/>
      <c r="S33" s="2415"/>
      <c r="T33" s="2422"/>
      <c r="U33" s="2422"/>
      <c r="V33" s="2422"/>
      <c r="W33" s="7648"/>
      <c r="X33" s="7648"/>
      <c r="Z33" s="2385"/>
      <c r="AA33" s="4529"/>
      <c r="AB33" s="4547"/>
      <c r="AC33" s="7649"/>
    </row>
    <row r="34" spans="1:29">
      <c r="A34" s="2418" t="s">
        <v>12938</v>
      </c>
      <c r="B34" s="5" t="s">
        <v>12944</v>
      </c>
      <c r="C34" s="4544"/>
      <c r="D34" s="4545"/>
      <c r="E34" s="4546"/>
      <c r="F34" s="4547"/>
      <c r="G34" s="4548"/>
      <c r="H34" s="4549">
        <v>7.55</v>
      </c>
      <c r="I34" s="4550"/>
      <c r="J34" s="4551"/>
      <c r="K34" s="4551"/>
      <c r="L34" s="7644"/>
      <c r="M34" s="7645"/>
      <c r="N34" s="7646"/>
      <c r="O34" s="7647"/>
      <c r="P34" s="2422"/>
      <c r="Q34" s="7648"/>
      <c r="R34" s="2422"/>
      <c r="S34" s="2415"/>
      <c r="T34" s="2422"/>
      <c r="U34" s="2422"/>
      <c r="V34" s="2422"/>
      <c r="W34" s="7648"/>
      <c r="X34" s="7648"/>
      <c r="Z34" s="2385"/>
      <c r="AA34" s="4529"/>
      <c r="AB34" s="4547"/>
      <c r="AC34" s="7649"/>
    </row>
    <row r="35" spans="1:29">
      <c r="A35" s="2418" t="s">
        <v>12952</v>
      </c>
      <c r="B35" s="5" t="s">
        <v>12945</v>
      </c>
      <c r="C35" s="4544"/>
      <c r="D35" s="4545"/>
      <c r="E35" s="4546"/>
      <c r="F35" s="4547"/>
      <c r="G35" s="4548"/>
      <c r="H35" s="4549">
        <v>7.55</v>
      </c>
      <c r="I35" s="4550"/>
      <c r="J35" s="4551"/>
      <c r="K35" s="4551"/>
      <c r="L35" s="7644"/>
      <c r="M35" s="7645"/>
      <c r="N35" s="7646"/>
      <c r="O35" s="7647"/>
      <c r="P35" s="2422"/>
      <c r="Q35" s="7648"/>
      <c r="R35" s="2422"/>
      <c r="S35" s="2415"/>
      <c r="T35" s="2422"/>
      <c r="U35" s="2422"/>
      <c r="V35" s="2422"/>
      <c r="W35" s="7648"/>
      <c r="X35" s="7648"/>
      <c r="Z35" s="2385"/>
      <c r="AA35" s="4529"/>
      <c r="AB35" s="4547"/>
      <c r="AC35" s="7649"/>
    </row>
    <row r="36" spans="1:29">
      <c r="A36" s="2418" t="s">
        <v>9781</v>
      </c>
      <c r="C36" s="2403"/>
      <c r="D36" s="2403"/>
      <c r="E36" s="2403"/>
      <c r="F36" s="2403"/>
      <c r="G36" s="2403"/>
      <c r="H36" s="2403"/>
      <c r="I36" s="2409"/>
      <c r="J36" s="2403"/>
      <c r="K36" s="2403"/>
      <c r="L36" s="2403"/>
      <c r="M36" s="2403"/>
      <c r="N36" s="2403"/>
      <c r="O36" s="2403"/>
      <c r="S36" s="2415">
        <v>9.25</v>
      </c>
      <c r="AB36" s="2403"/>
    </row>
    <row r="37" spans="1:29">
      <c r="A37" s="2418" t="s">
        <v>9782</v>
      </c>
      <c r="C37" s="2403"/>
      <c r="D37" s="2403"/>
      <c r="E37" s="2403"/>
      <c r="F37" s="2403">
        <v>4.5</v>
      </c>
      <c r="G37" s="2403"/>
      <c r="H37" s="2403"/>
      <c r="I37" s="2409"/>
      <c r="J37" s="2403"/>
      <c r="K37" s="2403"/>
      <c r="L37" s="2403"/>
      <c r="M37" s="2403"/>
      <c r="N37" s="2403"/>
      <c r="O37" s="2403"/>
      <c r="S37" s="2415">
        <v>6.5</v>
      </c>
      <c r="AB37" s="2403"/>
    </row>
    <row r="38" spans="1:29">
      <c r="A38" s="2418" t="s">
        <v>10424</v>
      </c>
      <c r="C38" s="2403"/>
      <c r="D38" s="2403"/>
      <c r="E38" s="2403"/>
      <c r="F38" s="2403">
        <v>5</v>
      </c>
      <c r="G38" s="2403"/>
      <c r="H38" s="2403"/>
      <c r="I38" s="2411"/>
      <c r="J38" s="2403"/>
      <c r="K38" s="2403"/>
      <c r="L38" s="2403"/>
      <c r="M38" s="2403"/>
      <c r="N38" s="2403"/>
      <c r="O38" s="2403"/>
      <c r="S38" s="2415">
        <v>5.5</v>
      </c>
      <c r="AB38" s="2403"/>
    </row>
    <row r="39" spans="1:29">
      <c r="A39" s="2418" t="s">
        <v>9783</v>
      </c>
      <c r="C39" s="2403"/>
      <c r="D39" s="2403"/>
      <c r="E39" s="2403"/>
      <c r="F39" s="2403">
        <v>4.95</v>
      </c>
      <c r="G39" s="2403"/>
      <c r="H39" s="2403"/>
      <c r="I39" s="2411"/>
      <c r="J39" s="2403"/>
      <c r="K39" s="2403"/>
      <c r="L39" s="2403"/>
      <c r="M39" s="2403"/>
      <c r="N39" s="2403"/>
      <c r="O39" s="2403"/>
      <c r="S39" s="2415">
        <v>6</v>
      </c>
      <c r="AB39" s="2403"/>
    </row>
    <row r="40" spans="1:29">
      <c r="A40" s="2418" t="s">
        <v>9784</v>
      </c>
      <c r="C40" s="2403"/>
      <c r="D40" s="2403"/>
      <c r="E40" s="2403"/>
      <c r="F40" s="2403">
        <v>5.3</v>
      </c>
      <c r="G40" s="2403"/>
      <c r="H40" s="2403"/>
      <c r="I40" s="2409"/>
      <c r="J40" s="2403"/>
      <c r="K40" s="2403"/>
      <c r="L40" s="2403"/>
      <c r="M40" s="2403"/>
      <c r="N40" s="2403"/>
      <c r="O40" s="2403"/>
      <c r="V40" s="2415">
        <v>9.25</v>
      </c>
      <c r="AB40" s="2403"/>
    </row>
    <row r="41" spans="1:29">
      <c r="A41" s="2418" t="s">
        <v>9785</v>
      </c>
      <c r="C41" s="2403"/>
      <c r="D41" s="2403"/>
      <c r="E41" s="2403"/>
      <c r="F41" s="2403"/>
      <c r="G41" s="2403"/>
      <c r="H41" s="2403"/>
      <c r="I41" s="2410"/>
      <c r="J41" s="2403"/>
      <c r="K41" s="2403"/>
      <c r="L41" s="2403"/>
      <c r="M41" s="2403"/>
      <c r="N41" s="2403"/>
      <c r="O41" s="2403"/>
      <c r="V41" s="2419">
        <v>6.5</v>
      </c>
      <c r="AB41" s="2403"/>
    </row>
    <row r="42" spans="1:29">
      <c r="A42" s="2418" t="s">
        <v>10425</v>
      </c>
      <c r="C42" s="2403"/>
      <c r="D42" s="2403"/>
      <c r="E42" s="2403"/>
      <c r="F42" s="2403"/>
      <c r="G42" s="2403"/>
      <c r="H42" s="2403"/>
      <c r="I42" s="2410"/>
      <c r="J42" s="2403"/>
      <c r="K42" s="2403"/>
      <c r="L42" s="2403"/>
      <c r="M42" s="2403"/>
      <c r="N42" s="2403"/>
      <c r="O42" s="2403"/>
      <c r="V42" s="2415">
        <v>5</v>
      </c>
      <c r="AB42" s="2403"/>
    </row>
    <row r="43" spans="1:29">
      <c r="A43" s="2418" t="s">
        <v>9786</v>
      </c>
      <c r="C43" s="2403"/>
      <c r="D43" s="2403"/>
      <c r="E43" s="2403"/>
      <c r="F43" s="2403"/>
      <c r="G43" s="2403"/>
      <c r="H43" s="2403"/>
      <c r="I43" s="2410"/>
      <c r="J43" s="2403"/>
      <c r="K43" s="2403"/>
      <c r="L43" s="2403"/>
      <c r="M43" s="2403"/>
      <c r="N43" s="2403"/>
      <c r="O43" s="2403"/>
      <c r="V43" s="2415">
        <v>5.5</v>
      </c>
      <c r="AB43" s="2403"/>
    </row>
    <row r="44" spans="1:29">
      <c r="A44" s="2418" t="s">
        <v>9787</v>
      </c>
      <c r="B44" t="s">
        <v>9788</v>
      </c>
      <c r="I44" s="2386"/>
      <c r="J44" s="2415">
        <v>10.65</v>
      </c>
    </row>
    <row r="45" spans="1:29">
      <c r="A45" s="2418" t="s">
        <v>9789</v>
      </c>
      <c r="B45" t="s">
        <v>9788</v>
      </c>
      <c r="I45" s="2386"/>
      <c r="J45" s="2419">
        <v>6.5</v>
      </c>
    </row>
    <row r="46" spans="1:29">
      <c r="A46" s="2418" t="s">
        <v>10423</v>
      </c>
      <c r="B46" t="s">
        <v>9788</v>
      </c>
      <c r="I46" s="2386"/>
      <c r="J46" s="2419">
        <v>4.25</v>
      </c>
    </row>
    <row r="47" spans="1:29">
      <c r="A47" s="2418" t="s">
        <v>9790</v>
      </c>
      <c r="B47" t="s">
        <v>9788</v>
      </c>
      <c r="I47" s="2386"/>
      <c r="J47" s="2419">
        <v>4.8499999999999996</v>
      </c>
    </row>
    <row r="48" spans="1:29">
      <c r="A48" s="2418" t="s">
        <v>9791</v>
      </c>
      <c r="B48" t="s">
        <v>9792</v>
      </c>
      <c r="I48" s="2385"/>
      <c r="J48" s="2415">
        <v>6.8</v>
      </c>
    </row>
    <row r="49" spans="1:23">
      <c r="A49" s="2418" t="s">
        <v>9793</v>
      </c>
      <c r="B49" t="s">
        <v>9792</v>
      </c>
      <c r="I49" s="2386"/>
      <c r="J49" s="2419">
        <v>6.15</v>
      </c>
    </row>
    <row r="50" spans="1:23">
      <c r="A50" s="2418" t="s">
        <v>9794</v>
      </c>
      <c r="B50" t="s">
        <v>9792</v>
      </c>
      <c r="I50" s="2386"/>
      <c r="J50" s="2419">
        <v>5.5</v>
      </c>
    </row>
    <row r="51" spans="1:23">
      <c r="A51" s="2418" t="s">
        <v>9795</v>
      </c>
      <c r="I51" s="2385"/>
    </row>
    <row r="52" spans="1:23">
      <c r="A52" s="2418" t="s">
        <v>9796</v>
      </c>
      <c r="I52" s="2385"/>
    </row>
    <row r="53" spans="1:23">
      <c r="A53" s="2418" t="s">
        <v>9797</v>
      </c>
      <c r="I53" s="2385"/>
    </row>
    <row r="54" spans="1:23">
      <c r="A54" s="2418" t="s">
        <v>9798</v>
      </c>
      <c r="I54" s="2386"/>
      <c r="Q54" s="2415">
        <v>11.25</v>
      </c>
      <c r="R54" s="2415">
        <v>11.25</v>
      </c>
    </row>
    <row r="55" spans="1:23">
      <c r="A55" s="2418" t="s">
        <v>9799</v>
      </c>
      <c r="I55" s="2386"/>
      <c r="Q55" s="2419">
        <v>6.5</v>
      </c>
      <c r="R55" s="2419">
        <v>6.5</v>
      </c>
    </row>
    <row r="56" spans="1:23">
      <c r="A56" s="2418" t="s">
        <v>10426</v>
      </c>
      <c r="I56" s="2386"/>
      <c r="Q56" s="2419">
        <v>4.95</v>
      </c>
      <c r="R56" s="2419">
        <v>4.45</v>
      </c>
    </row>
    <row r="57" spans="1:23">
      <c r="A57" s="2418" t="s">
        <v>9800</v>
      </c>
      <c r="I57" s="2386"/>
      <c r="Q57" s="2419">
        <v>5.2</v>
      </c>
      <c r="R57" s="2419">
        <v>4.75</v>
      </c>
    </row>
    <row r="58" spans="1:23">
      <c r="A58" s="2418" t="s">
        <v>9801</v>
      </c>
      <c r="I58" s="2386"/>
      <c r="U58" s="2415">
        <v>9.25</v>
      </c>
    </row>
    <row r="59" spans="1:23">
      <c r="A59" s="2418" t="s">
        <v>9802</v>
      </c>
      <c r="I59" s="2386"/>
      <c r="U59" s="2419">
        <v>6.5</v>
      </c>
    </row>
    <row r="60" spans="1:23">
      <c r="A60" s="2418" t="s">
        <v>10427</v>
      </c>
      <c r="I60" s="2385"/>
      <c r="U60" s="2419">
        <v>3.5</v>
      </c>
    </row>
    <row r="61" spans="1:23">
      <c r="A61" s="2418" t="s">
        <v>9803</v>
      </c>
      <c r="I61" s="2385"/>
      <c r="U61" s="2419">
        <v>4.05</v>
      </c>
    </row>
    <row r="62" spans="1:23">
      <c r="A62" s="2418" t="s">
        <v>9804</v>
      </c>
      <c r="B62" t="s">
        <v>9805</v>
      </c>
      <c r="I62" s="2386"/>
      <c r="W62" s="2415">
        <v>6.9</v>
      </c>
    </row>
    <row r="63" spans="1:23">
      <c r="A63" s="2418" t="s">
        <v>9806</v>
      </c>
      <c r="I63" s="2386"/>
      <c r="W63" s="2415">
        <v>6.1</v>
      </c>
    </row>
    <row r="64" spans="1:23">
      <c r="A64" s="2418" t="s">
        <v>9807</v>
      </c>
      <c r="W64">
        <v>3.6</v>
      </c>
    </row>
    <row r="65" spans="1:25">
      <c r="A65" s="2418" t="s">
        <v>9808</v>
      </c>
      <c r="J65" s="2415">
        <v>6.25</v>
      </c>
    </row>
    <row r="66" spans="1:25">
      <c r="A66" s="2418" t="s">
        <v>9809</v>
      </c>
      <c r="J66" s="2415">
        <v>6</v>
      </c>
    </row>
    <row r="67" spans="1:25">
      <c r="A67" s="2418" t="s">
        <v>9810</v>
      </c>
      <c r="J67">
        <v>3.85</v>
      </c>
    </row>
    <row r="68" spans="1:25">
      <c r="A68" t="s">
        <v>9933</v>
      </c>
      <c r="Y68">
        <v>3</v>
      </c>
    </row>
    <row r="69" spans="1:25">
      <c r="A69" t="s">
        <v>9934</v>
      </c>
      <c r="Y69">
        <v>3</v>
      </c>
    </row>
    <row r="70" spans="1:25">
      <c r="A70" t="s">
        <v>9935</v>
      </c>
      <c r="Y70">
        <v>3</v>
      </c>
    </row>
    <row r="71" spans="1:25">
      <c r="A71" t="s">
        <v>9936</v>
      </c>
      <c r="Y71">
        <v>3</v>
      </c>
    </row>
    <row r="72" spans="1:25">
      <c r="A72" t="s">
        <v>9937</v>
      </c>
      <c r="Y72">
        <v>3</v>
      </c>
    </row>
  </sheetData>
  <phoneticPr fontId="19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4AD77-22DD-481E-B80D-F18D7F3B2C21}">
  <sheetPr codeName="Sheet50"/>
  <dimension ref="A1:I14"/>
  <sheetViews>
    <sheetView workbookViewId="0">
      <selection activeCell="E2" sqref="E2:E6"/>
    </sheetView>
  </sheetViews>
  <sheetFormatPr defaultRowHeight="15"/>
  <cols>
    <col min="1" max="2" width="9" bestFit="1" customWidth="1"/>
    <col min="4" max="4" width="7" bestFit="1" customWidth="1"/>
    <col min="5" max="5" width="8.5703125" bestFit="1" customWidth="1"/>
    <col min="6" max="6" width="8.42578125" bestFit="1" customWidth="1"/>
    <col min="7" max="7" width="9" bestFit="1" customWidth="1"/>
    <col min="8" max="8" width="8.42578125" bestFit="1" customWidth="1"/>
  </cols>
  <sheetData>
    <row r="1" spans="1:9" ht="90" thickBot="1">
      <c r="A1" s="8642"/>
      <c r="B1" s="8642" t="s">
        <v>13990</v>
      </c>
      <c r="C1" s="8643" t="s">
        <v>13991</v>
      </c>
      <c r="D1" s="8644" t="s">
        <v>13995</v>
      </c>
      <c r="E1" s="8347" t="s">
        <v>13996</v>
      </c>
      <c r="F1" s="8642" t="s">
        <v>13992</v>
      </c>
      <c r="G1" s="8643" t="s">
        <v>13993</v>
      </c>
      <c r="H1" s="8642" t="s">
        <v>13994</v>
      </c>
      <c r="I1" s="8643" t="s">
        <v>13991</v>
      </c>
    </row>
    <row r="2" spans="1:9" ht="26.25" thickBot="1">
      <c r="A2" s="8643" t="s">
        <v>335</v>
      </c>
      <c r="B2" s="8645">
        <v>5.03</v>
      </c>
      <c r="C2" s="8643" t="s">
        <v>13997</v>
      </c>
      <c r="D2" s="8647">
        <v>3.4</v>
      </c>
      <c r="E2" s="8648">
        <v>4.0999999999999996</v>
      </c>
      <c r="F2" s="8645">
        <v>5.25</v>
      </c>
      <c r="G2" s="8646">
        <v>5.45</v>
      </c>
      <c r="H2" s="8645">
        <v>5.35</v>
      </c>
      <c r="I2" s="8643" t="s">
        <v>13997</v>
      </c>
    </row>
    <row r="3" spans="1:9" ht="26.25" thickBot="1">
      <c r="A3" s="8643" t="s">
        <v>13998</v>
      </c>
      <c r="B3" s="8645">
        <v>5.45</v>
      </c>
      <c r="C3" s="8643" t="s">
        <v>13997</v>
      </c>
      <c r="D3" s="8647">
        <v>3.65</v>
      </c>
      <c r="E3" s="8648">
        <v>4.25</v>
      </c>
      <c r="F3" s="8645">
        <v>5.6</v>
      </c>
      <c r="G3" s="8646">
        <v>5.8</v>
      </c>
      <c r="H3" s="8645">
        <v>5.7</v>
      </c>
      <c r="I3" s="8643" t="s">
        <v>13997</v>
      </c>
    </row>
    <row r="4" spans="1:9" ht="26.25" thickBot="1">
      <c r="A4" s="8643" t="s">
        <v>13999</v>
      </c>
      <c r="B4" s="8645">
        <v>4.8</v>
      </c>
      <c r="C4" s="8643" t="s">
        <v>13997</v>
      </c>
      <c r="D4" s="8649"/>
      <c r="E4" s="8650"/>
      <c r="F4" s="8645">
        <v>5</v>
      </c>
      <c r="G4" s="8646">
        <v>5</v>
      </c>
      <c r="H4" s="8645">
        <v>5.15</v>
      </c>
      <c r="I4" s="8643" t="s">
        <v>13997</v>
      </c>
    </row>
    <row r="5" spans="1:9" ht="26.25" thickBot="1">
      <c r="A5" s="8643" t="s">
        <v>441</v>
      </c>
      <c r="B5" s="8645">
        <v>5.5</v>
      </c>
      <c r="C5" s="8643" t="s">
        <v>13997</v>
      </c>
      <c r="D5" s="8647">
        <v>3.75</v>
      </c>
      <c r="E5" s="8648">
        <v>4.3499999999999996</v>
      </c>
      <c r="F5" s="8645">
        <v>5.7</v>
      </c>
      <c r="G5" s="8646">
        <v>5.9</v>
      </c>
      <c r="H5" s="8645">
        <v>5.8</v>
      </c>
      <c r="I5" s="8643" t="s">
        <v>13997</v>
      </c>
    </row>
    <row r="6" spans="1:9" ht="26.25" thickBot="1">
      <c r="A6" s="8643" t="s">
        <v>14000</v>
      </c>
      <c r="B6" s="8645">
        <v>5.87</v>
      </c>
      <c r="C6" s="8643" t="s">
        <v>13997</v>
      </c>
      <c r="D6" s="8647">
        <v>3.85</v>
      </c>
      <c r="E6" s="8347" t="s">
        <v>14001</v>
      </c>
      <c r="F6" s="8645">
        <v>6.05</v>
      </c>
      <c r="G6" s="8646">
        <v>6.2</v>
      </c>
      <c r="H6" s="8645">
        <v>6.15</v>
      </c>
      <c r="I6" s="8643" t="s">
        <v>13997</v>
      </c>
    </row>
    <row r="7" spans="1:9" ht="26.25" thickBot="1">
      <c r="A7" s="8643" t="s">
        <v>14002</v>
      </c>
      <c r="B7" s="8645">
        <v>5.2</v>
      </c>
      <c r="C7" s="8643" t="s">
        <v>13997</v>
      </c>
      <c r="D7" s="8651"/>
      <c r="E7" s="8650"/>
      <c r="F7" s="8645">
        <v>5.4</v>
      </c>
      <c r="G7" s="8646">
        <v>5.4</v>
      </c>
      <c r="H7" s="8645">
        <v>5.5</v>
      </c>
      <c r="I7" s="8643" t="s">
        <v>13997</v>
      </c>
    </row>
    <row r="8" spans="1:9" ht="26.25" thickBot="1">
      <c r="A8" s="8643" t="s">
        <v>13223</v>
      </c>
      <c r="B8" s="8645">
        <v>3.95</v>
      </c>
      <c r="C8" s="8643" t="s">
        <v>13997</v>
      </c>
      <c r="D8" s="8651"/>
      <c r="E8" s="8650"/>
      <c r="F8" s="8645">
        <v>4.2</v>
      </c>
      <c r="G8" s="8646">
        <v>4.2</v>
      </c>
      <c r="H8" s="8645">
        <v>4.3</v>
      </c>
      <c r="I8" s="8643" t="s">
        <v>13997</v>
      </c>
    </row>
    <row r="9" spans="1:9" ht="26.25" thickBot="1">
      <c r="A9" s="8643" t="s">
        <v>14003</v>
      </c>
      <c r="B9" s="8645">
        <v>3.9</v>
      </c>
      <c r="C9" s="8643" t="s">
        <v>13997</v>
      </c>
      <c r="D9" s="8651"/>
      <c r="E9" s="8650"/>
      <c r="F9" s="8645">
        <v>4.3</v>
      </c>
      <c r="G9" s="8646">
        <v>4.3</v>
      </c>
      <c r="H9" s="8645">
        <v>4.4000000000000004</v>
      </c>
      <c r="I9" s="8643" t="s">
        <v>13997</v>
      </c>
    </row>
    <row r="10" spans="1:9" ht="15.75" thickBot="1">
      <c r="A10" s="8643" t="s">
        <v>14004</v>
      </c>
      <c r="B10" s="8646">
        <v>2.4500000000000002</v>
      </c>
      <c r="C10" s="8347"/>
      <c r="D10" s="8650"/>
      <c r="E10" s="8650"/>
      <c r="F10" s="8347"/>
      <c r="G10" s="8347"/>
      <c r="H10" s="8347"/>
      <c r="I10" s="8347"/>
    </row>
    <row r="11" spans="1:9" ht="77.25" thickBot="1">
      <c r="A11" s="8643" t="s">
        <v>14005</v>
      </c>
      <c r="B11" s="8643" t="s">
        <v>14006</v>
      </c>
      <c r="C11" s="8347"/>
      <c r="D11" s="8650"/>
      <c r="E11" s="8650"/>
      <c r="F11" s="8347"/>
      <c r="G11" s="8347"/>
      <c r="H11" s="8347"/>
      <c r="I11" s="8347"/>
    </row>
    <row r="12" spans="1:9" ht="26.25" thickBot="1">
      <c r="A12" s="8643" t="s">
        <v>14007</v>
      </c>
      <c r="B12" s="8643" t="s">
        <v>14008</v>
      </c>
      <c r="C12" s="8643"/>
      <c r="D12" s="8650"/>
      <c r="E12" s="8650"/>
      <c r="F12" s="8643"/>
      <c r="G12" s="8643"/>
      <c r="H12" s="8643"/>
      <c r="I12" s="8643"/>
    </row>
    <row r="13" spans="1:9" ht="105.75" thickBot="1">
      <c r="A13" s="8652" t="s">
        <v>14009</v>
      </c>
      <c r="B13" s="8653"/>
      <c r="C13" s="8653"/>
      <c r="D13" s="8650"/>
      <c r="E13" s="8650"/>
      <c r="F13" s="8653"/>
      <c r="G13" s="8653"/>
      <c r="H13" s="8653"/>
      <c r="I13" s="8653"/>
    </row>
    <row r="14" spans="1:9" ht="180.75" thickBot="1">
      <c r="A14" s="8652" t="s">
        <v>14010</v>
      </c>
      <c r="B14" s="8653"/>
      <c r="C14" s="8653"/>
      <c r="D14" s="8650"/>
      <c r="E14" s="8650"/>
      <c r="F14" s="8653"/>
      <c r="G14" s="8653"/>
      <c r="H14" s="8653"/>
      <c r="I14" s="865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K65"/>
  <sheetViews>
    <sheetView zoomScaleNormal="100" workbookViewId="0">
      <pane xSplit="1" topLeftCell="B1" activePane="topRight" state="frozenSplit"/>
      <selection pane="topRight" sqref="A1:B22"/>
    </sheetView>
  </sheetViews>
  <sheetFormatPr defaultRowHeight="15"/>
  <cols>
    <col min="1" max="1" width="22.140625" bestFit="1" customWidth="1"/>
    <col min="2" max="2" width="22.140625" customWidth="1"/>
    <col min="6" max="6" width="11.7109375" customWidth="1"/>
    <col min="7" max="7" width="11" customWidth="1"/>
    <col min="8" max="8" width="6.28515625" customWidth="1"/>
    <col min="9" max="9" width="21" customWidth="1"/>
    <col min="10" max="10" width="17.42578125" bestFit="1" customWidth="1"/>
    <col min="11" max="11" width="12.5703125" customWidth="1"/>
    <col min="15" max="16" width="9.140625" style="8524"/>
    <col min="18" max="19" width="9.140625" style="8636"/>
    <col min="21" max="21" width="9.140625" style="8654"/>
    <col min="25" max="31" width="9.140625" style="84"/>
    <col min="32" max="32" width="21" style="84" customWidth="1"/>
    <col min="33" max="35" width="9.140625" style="8330"/>
  </cols>
  <sheetData>
    <row r="1" spans="1:37" ht="122.25" customHeight="1">
      <c r="A1" s="121" t="s">
        <v>9725</v>
      </c>
      <c r="B1" s="121"/>
      <c r="C1" s="2387" t="s">
        <v>9726</v>
      </c>
      <c r="D1" s="2387" t="s">
        <v>9727</v>
      </c>
      <c r="E1" s="2387" t="s">
        <v>12854</v>
      </c>
      <c r="F1" s="2387" t="s">
        <v>12595</v>
      </c>
      <c r="G1" s="4526" t="s">
        <v>12770</v>
      </c>
      <c r="I1" s="82" t="s">
        <v>12716</v>
      </c>
      <c r="J1" s="82" t="s">
        <v>12861</v>
      </c>
      <c r="K1" s="82" t="s">
        <v>9728</v>
      </c>
      <c r="L1" s="82" t="s">
        <v>12913</v>
      </c>
      <c r="M1" s="82" t="s">
        <v>13088</v>
      </c>
      <c r="N1" s="8420" t="s">
        <v>13861</v>
      </c>
      <c r="O1" s="8420" t="s">
        <v>13860</v>
      </c>
      <c r="P1" s="8420" t="s">
        <v>13862</v>
      </c>
      <c r="Q1" s="8426" t="s">
        <v>13966</v>
      </c>
      <c r="R1" s="8426" t="s">
        <v>13983</v>
      </c>
      <c r="S1" s="8426" t="s">
        <v>13984</v>
      </c>
      <c r="T1" s="8426" t="s">
        <v>14018</v>
      </c>
      <c r="U1" s="8426" t="s">
        <v>14019</v>
      </c>
      <c r="V1" s="82" t="s">
        <v>13379</v>
      </c>
      <c r="W1" s="8394" t="s">
        <v>13476</v>
      </c>
      <c r="X1" s="8420" t="s">
        <v>13475</v>
      </c>
      <c r="Y1" s="8358" t="s">
        <v>13427</v>
      </c>
      <c r="Z1" s="8358" t="s">
        <v>13428</v>
      </c>
      <c r="AA1" s="8358" t="s">
        <v>13429</v>
      </c>
      <c r="AB1" s="8358" t="s">
        <v>13439</v>
      </c>
      <c r="AC1" s="8358" t="s">
        <v>13438</v>
      </c>
      <c r="AD1" s="8358" t="s">
        <v>13440</v>
      </c>
      <c r="AE1" s="8358" t="s">
        <v>13441</v>
      </c>
      <c r="AF1" s="8358" t="s">
        <v>13464</v>
      </c>
      <c r="AG1" s="8358" t="s">
        <v>13442</v>
      </c>
      <c r="AH1" s="8358" t="s">
        <v>13443</v>
      </c>
      <c r="AI1" s="8358" t="s">
        <v>13444</v>
      </c>
      <c r="AJ1" s="8358" t="s">
        <v>13607</v>
      </c>
      <c r="AK1" s="8358" t="s">
        <v>13782</v>
      </c>
    </row>
    <row r="2" spans="1:37" s="8407" customFormat="1" ht="17.25" customHeight="1">
      <c r="A2" s="121" t="s">
        <v>13504</v>
      </c>
      <c r="B2" s="121"/>
      <c r="C2" s="7763"/>
      <c r="D2" s="7763"/>
      <c r="E2" s="7763"/>
      <c r="F2" s="7763"/>
      <c r="G2" s="4526"/>
      <c r="I2" s="82"/>
      <c r="J2" s="82"/>
      <c r="K2" s="82" t="s">
        <v>479</v>
      </c>
      <c r="L2" s="82" t="s">
        <v>14011</v>
      </c>
      <c r="M2" s="82"/>
      <c r="N2" s="82" t="s">
        <v>12984</v>
      </c>
      <c r="O2" s="82" t="s">
        <v>13789</v>
      </c>
      <c r="P2" s="82" t="s">
        <v>13859</v>
      </c>
      <c r="Q2" s="82" t="s">
        <v>13982</v>
      </c>
      <c r="R2" s="82" t="s">
        <v>12720</v>
      </c>
      <c r="S2" s="82" t="s">
        <v>12713</v>
      </c>
      <c r="T2" s="82" t="s">
        <v>13872</v>
      </c>
      <c r="U2" s="82" t="s">
        <v>14020</v>
      </c>
      <c r="V2" s="82"/>
      <c r="W2" s="8419" t="s">
        <v>13477</v>
      </c>
      <c r="X2" s="8407" t="s">
        <v>13478</v>
      </c>
      <c r="Y2" s="8358"/>
      <c r="Z2" s="8358"/>
      <c r="AA2" s="8358"/>
      <c r="AB2" s="8358"/>
      <c r="AC2" s="8358"/>
      <c r="AD2" s="8358"/>
      <c r="AE2" s="8358"/>
      <c r="AF2" s="8358"/>
      <c r="AG2" s="8358"/>
      <c r="AH2" s="8358"/>
      <c r="AI2" s="8358"/>
      <c r="AJ2" s="8407">
        <v>37</v>
      </c>
    </row>
    <row r="3" spans="1:37" ht="21.75" customHeight="1" thickBot="1">
      <c r="A3" s="126" t="s">
        <v>9822</v>
      </c>
      <c r="B3" s="2391" t="s">
        <v>9740</v>
      </c>
      <c r="C3" s="2405">
        <v>3.65</v>
      </c>
      <c r="D3" s="2405">
        <v>3.8</v>
      </c>
      <c r="E3" s="2405">
        <v>3.9</v>
      </c>
      <c r="F3" s="2405">
        <v>3.9</v>
      </c>
      <c r="G3" s="4527"/>
    </row>
    <row r="4" spans="1:37" ht="15.75" thickBot="1">
      <c r="A4" s="126" t="s">
        <v>9748</v>
      </c>
      <c r="B4" s="2391" t="s">
        <v>335</v>
      </c>
      <c r="C4" s="2392">
        <v>3.35</v>
      </c>
      <c r="D4" s="2393">
        <v>3.43</v>
      </c>
      <c r="E4" s="2404">
        <v>3.42</v>
      </c>
      <c r="F4" s="2405">
        <v>4.2</v>
      </c>
      <c r="G4" s="4527">
        <v>4.5</v>
      </c>
      <c r="H4" s="7762">
        <v>4.2</v>
      </c>
      <c r="I4" s="7609">
        <v>4.9000000000000004</v>
      </c>
      <c r="J4" s="7609">
        <v>5.04</v>
      </c>
      <c r="K4">
        <v>3.4</v>
      </c>
      <c r="L4" s="7609">
        <v>5.4</v>
      </c>
      <c r="M4" s="7649"/>
      <c r="N4" s="7649"/>
      <c r="O4" s="7649"/>
      <c r="P4" s="7649"/>
      <c r="Q4" s="8639">
        <f>IDOcost!G239-Z4-AB4</f>
        <v>4.2799999999999994</v>
      </c>
      <c r="R4" s="8639">
        <f>IDOcost!O239-Z4-AB4</f>
        <v>4.1999999999999993</v>
      </c>
      <c r="S4" s="8639">
        <f>IDOcost!O239-Z4-AB4</f>
        <v>4.1999999999999993</v>
      </c>
      <c r="Y4" s="84">
        <v>0.17</v>
      </c>
      <c r="Z4" s="84">
        <v>0.21</v>
      </c>
      <c r="AA4" s="84">
        <v>1.01</v>
      </c>
      <c r="AB4" s="84">
        <v>0.15</v>
      </c>
      <c r="AC4" s="84">
        <v>0.2</v>
      </c>
      <c r="AD4" s="84">
        <v>0.45</v>
      </c>
      <c r="AE4" s="84">
        <v>0.3</v>
      </c>
      <c r="AF4" s="84">
        <v>0.2</v>
      </c>
      <c r="AG4" s="84"/>
      <c r="AH4" s="84"/>
      <c r="AI4" s="84"/>
    </row>
    <row r="5" spans="1:37" s="8636" customFormat="1" ht="15.75" thickBot="1">
      <c r="A5" s="8637" t="s">
        <v>13399</v>
      </c>
      <c r="B5" s="2391" t="s">
        <v>335</v>
      </c>
      <c r="C5" s="2392">
        <v>3.35</v>
      </c>
      <c r="D5" s="2393">
        <v>3.43</v>
      </c>
      <c r="E5" s="2404">
        <v>3.42</v>
      </c>
      <c r="F5" s="2405">
        <v>4.2</v>
      </c>
      <c r="G5" s="4527">
        <v>4.5</v>
      </c>
      <c r="H5" s="7762">
        <v>4.2</v>
      </c>
      <c r="I5" s="7609">
        <v>4.9000000000000004</v>
      </c>
      <c r="J5" s="7609">
        <v>5.04</v>
      </c>
      <c r="K5" s="8636">
        <v>3.4</v>
      </c>
      <c r="L5" s="7609">
        <v>5.4</v>
      </c>
      <c r="M5" s="7649"/>
      <c r="N5" s="7649"/>
      <c r="O5" s="7649"/>
      <c r="P5" s="7649"/>
      <c r="Q5" s="8639">
        <f>IDOcost!G375-Z4-AB4</f>
        <v>3.9600000000000004</v>
      </c>
      <c r="R5" s="8639">
        <f>IDOcost!O375-Z4-AB4</f>
        <v>3.9</v>
      </c>
      <c r="S5" s="8639">
        <f>IDOcost!O375-Z4-AB4</f>
        <v>3.9</v>
      </c>
      <c r="T5"/>
      <c r="U5" s="8654"/>
      <c r="W5"/>
      <c r="X5"/>
      <c r="Y5" s="84">
        <v>0.17</v>
      </c>
      <c r="Z5" s="84">
        <v>0.21</v>
      </c>
      <c r="AA5" s="84">
        <v>1.01</v>
      </c>
      <c r="AB5" s="84">
        <v>0.15</v>
      </c>
      <c r="AC5" s="84">
        <v>0.2</v>
      </c>
      <c r="AD5" s="84">
        <v>0.45</v>
      </c>
      <c r="AE5" s="84">
        <v>0.3</v>
      </c>
      <c r="AF5" s="84">
        <v>0.2</v>
      </c>
      <c r="AG5" s="84"/>
      <c r="AH5" s="84"/>
      <c r="AI5" s="84"/>
    </row>
    <row r="6" spans="1:37" ht="15.75" thickBot="1">
      <c r="A6" s="126" t="s">
        <v>9749</v>
      </c>
      <c r="B6" s="2391" t="s">
        <v>9738</v>
      </c>
      <c r="C6" s="2392">
        <v>4.3</v>
      </c>
      <c r="D6" s="2393">
        <v>4.4800000000000004</v>
      </c>
      <c r="E6" s="2404">
        <v>4.45</v>
      </c>
      <c r="F6" s="2405">
        <v>4.95</v>
      </c>
      <c r="G6" s="4528">
        <v>5.0999999999999996</v>
      </c>
      <c r="H6" s="7762">
        <v>4.95</v>
      </c>
      <c r="I6" s="7609">
        <v>5.3</v>
      </c>
      <c r="J6" s="7609">
        <v>5.45</v>
      </c>
      <c r="K6">
        <v>3.65</v>
      </c>
      <c r="L6" s="7609">
        <v>6.15</v>
      </c>
      <c r="M6" s="7649"/>
      <c r="N6" s="7649"/>
      <c r="O6" s="7649"/>
      <c r="P6" s="7649"/>
      <c r="Q6" s="8639">
        <f>IDOcost!G273-Z4-AB4</f>
        <v>4.7799999999999994</v>
      </c>
      <c r="R6" s="8639">
        <f>IDOcost!O273-Z4-AB4</f>
        <v>4.6899999999999995</v>
      </c>
      <c r="S6" s="8639">
        <f>IDOcost!O273-Z4-AB4</f>
        <v>4.6899999999999995</v>
      </c>
      <c r="Y6" s="84">
        <v>0.17</v>
      </c>
      <c r="Z6" s="84">
        <v>0.21</v>
      </c>
      <c r="AA6" s="84">
        <v>1.01</v>
      </c>
      <c r="AB6" s="84">
        <v>0.15</v>
      </c>
      <c r="AC6" s="84">
        <v>0.2</v>
      </c>
      <c r="AD6" s="84">
        <v>0.45</v>
      </c>
      <c r="AE6" s="84">
        <v>0.3</v>
      </c>
      <c r="AF6" s="84">
        <v>0.2</v>
      </c>
      <c r="AG6" s="84"/>
      <c r="AH6" s="84"/>
      <c r="AI6" s="84"/>
    </row>
    <row r="7" spans="1:37" ht="18" customHeight="1" thickBot="1">
      <c r="A7" s="126" t="s">
        <v>9750</v>
      </c>
      <c r="B7" s="2391" t="s">
        <v>441</v>
      </c>
      <c r="C7" s="2392">
        <v>3.8</v>
      </c>
      <c r="D7" s="2393">
        <v>3.67</v>
      </c>
      <c r="E7" s="2404">
        <v>3.9</v>
      </c>
      <c r="F7" s="2405">
        <v>4.8499999999999996</v>
      </c>
      <c r="G7" s="4527">
        <v>5</v>
      </c>
      <c r="H7" s="7762">
        <v>4.8499999999999996</v>
      </c>
      <c r="I7" s="7609">
        <v>5.2</v>
      </c>
      <c r="J7" s="7609">
        <v>5.38</v>
      </c>
      <c r="K7">
        <v>3.75</v>
      </c>
      <c r="L7" s="7609">
        <v>6.05</v>
      </c>
      <c r="M7" s="7649"/>
      <c r="N7" s="7649"/>
      <c r="O7" s="7649"/>
      <c r="P7" s="7649"/>
      <c r="Q7" s="8639">
        <f>IDOcost!G307-Z4-AB4</f>
        <v>4.76</v>
      </c>
      <c r="R7" s="8639">
        <f>IDOcost!W307-Z4-AB4</f>
        <v>4.67</v>
      </c>
      <c r="S7" s="8639">
        <f>IDOcost!W307-Z4-AB4</f>
        <v>4.67</v>
      </c>
      <c r="Y7" s="84">
        <v>0.17</v>
      </c>
      <c r="Z7" s="84">
        <v>0.21</v>
      </c>
      <c r="AA7" s="84">
        <v>1.01</v>
      </c>
      <c r="AB7" s="84">
        <v>0.15</v>
      </c>
      <c r="AC7" s="84">
        <v>0.2</v>
      </c>
      <c r="AD7" s="84">
        <v>0.45</v>
      </c>
      <c r="AE7" s="84">
        <v>0.3</v>
      </c>
      <c r="AF7" s="84">
        <v>0.2</v>
      </c>
      <c r="AG7" s="84"/>
      <c r="AH7" s="84"/>
      <c r="AI7" s="84"/>
    </row>
    <row r="8" spans="1:37" s="8636" customFormat="1" ht="18" customHeight="1" thickBot="1">
      <c r="A8" s="8637" t="s">
        <v>13400</v>
      </c>
      <c r="B8" s="2391" t="s">
        <v>441</v>
      </c>
      <c r="C8" s="2392">
        <v>3.8</v>
      </c>
      <c r="D8" s="2393">
        <v>3.67</v>
      </c>
      <c r="E8" s="2404">
        <v>3.9</v>
      </c>
      <c r="F8" s="2405">
        <v>4.8499999999999996</v>
      </c>
      <c r="G8" s="4527">
        <v>5</v>
      </c>
      <c r="H8" s="7762">
        <v>4.8499999999999996</v>
      </c>
      <c r="I8" s="7609">
        <v>5.2</v>
      </c>
      <c r="J8" s="7609">
        <v>5.38</v>
      </c>
      <c r="K8" s="8636">
        <v>3.75</v>
      </c>
      <c r="L8" s="7609">
        <v>6.05</v>
      </c>
      <c r="M8" s="7649"/>
      <c r="N8" s="7649"/>
      <c r="O8" s="7649"/>
      <c r="P8" s="7649"/>
      <c r="Q8" s="8639">
        <f>IDOcost!G409-Z4-AB4</f>
        <v>4.54</v>
      </c>
      <c r="R8" s="8639">
        <f>IDOcost!O409-Z4-AB4</f>
        <v>4.46</v>
      </c>
      <c r="S8" s="8639">
        <f>IDOcost!O409-Z4-AB4</f>
        <v>4.46</v>
      </c>
      <c r="T8"/>
      <c r="U8" s="8654"/>
      <c r="W8"/>
      <c r="X8"/>
      <c r="Y8" s="84">
        <v>0.17</v>
      </c>
      <c r="Z8" s="84">
        <v>0.21</v>
      </c>
      <c r="AA8" s="84">
        <v>1.01</v>
      </c>
      <c r="AB8" s="84">
        <v>0.15</v>
      </c>
      <c r="AC8" s="84">
        <v>0.2</v>
      </c>
      <c r="AD8" s="84">
        <v>0.45</v>
      </c>
      <c r="AE8" s="84">
        <v>0.3</v>
      </c>
      <c r="AF8" s="84">
        <v>0.2</v>
      </c>
      <c r="AG8" s="84"/>
      <c r="AH8" s="84"/>
      <c r="AI8" s="84"/>
    </row>
    <row r="9" spans="1:37" ht="18" customHeight="1" thickBot="1">
      <c r="A9" s="2390" t="s">
        <v>9751</v>
      </c>
      <c r="B9" s="2391" t="s">
        <v>9739</v>
      </c>
      <c r="C9" s="2392">
        <v>4.3499999999999996</v>
      </c>
      <c r="D9" s="2393">
        <v>4.53</v>
      </c>
      <c r="E9" s="2404">
        <v>4.75</v>
      </c>
      <c r="F9" s="2405">
        <v>5.03</v>
      </c>
      <c r="G9" s="5074">
        <v>5.55</v>
      </c>
      <c r="H9" s="7762">
        <v>5.03</v>
      </c>
      <c r="I9" s="7610">
        <v>5.4</v>
      </c>
      <c r="J9" s="7610">
        <v>5.54</v>
      </c>
      <c r="K9">
        <v>3.8</v>
      </c>
      <c r="L9" s="7610">
        <v>6.25</v>
      </c>
      <c r="M9" s="7649"/>
      <c r="N9" s="7649"/>
      <c r="O9" s="7649"/>
      <c r="P9" s="7649"/>
      <c r="Q9" s="8639">
        <f>IDOcost!G341-Z4-AB4</f>
        <v>5.31</v>
      </c>
      <c r="R9" s="8639">
        <f>IDOcost!O341-Z4-AB4</f>
        <v>5.21</v>
      </c>
      <c r="S9" s="8639">
        <f>IDOcost!O341-Z4-AB4</f>
        <v>5.21</v>
      </c>
      <c r="Y9" s="8361">
        <v>0.12</v>
      </c>
      <c r="Z9" s="84">
        <v>0.21</v>
      </c>
      <c r="AA9" s="84">
        <v>1.01</v>
      </c>
      <c r="AB9" s="84">
        <v>0.15</v>
      </c>
      <c r="AC9" s="84">
        <v>0.2</v>
      </c>
      <c r="AD9" s="84">
        <v>0.45</v>
      </c>
      <c r="AF9" s="84">
        <v>0.2</v>
      </c>
      <c r="AG9" s="84"/>
      <c r="AH9" s="84"/>
      <c r="AI9" s="84"/>
    </row>
    <row r="10" spans="1:37" ht="15.75" thickBot="1">
      <c r="A10" s="126" t="s">
        <v>12869</v>
      </c>
      <c r="B10" s="2391" t="s">
        <v>12870</v>
      </c>
      <c r="C10" s="2392">
        <v>4.3499999999999996</v>
      </c>
      <c r="D10" s="2393">
        <v>4.53</v>
      </c>
      <c r="E10" s="2404">
        <v>4.75</v>
      </c>
      <c r="F10" s="2405">
        <v>5.03</v>
      </c>
      <c r="G10" s="5074">
        <v>5.55</v>
      </c>
      <c r="I10" s="7609">
        <v>5.3</v>
      </c>
      <c r="J10" s="7609">
        <v>5.45</v>
      </c>
      <c r="K10">
        <v>3.95</v>
      </c>
      <c r="L10" s="7609"/>
      <c r="M10" s="7765">
        <v>5.8</v>
      </c>
      <c r="N10" s="7765">
        <f>5.1-Z10</f>
        <v>4.8899999999999997</v>
      </c>
      <c r="O10" s="7765">
        <f>5.1+0.05-Z10</f>
        <v>4.9399999999999995</v>
      </c>
      <c r="P10" s="7765">
        <f>4.83-Z10</f>
        <v>4.62</v>
      </c>
      <c r="Q10" s="7764">
        <f>IDOcost!G245</f>
        <v>0</v>
      </c>
      <c r="R10" s="7764">
        <f>IDOcost!O245</f>
        <v>0</v>
      </c>
      <c r="S10" s="7764">
        <f>IDOcost!W245</f>
        <v>0</v>
      </c>
      <c r="Y10" s="8361">
        <v>0.12</v>
      </c>
      <c r="Z10" s="84">
        <v>0.21</v>
      </c>
      <c r="AA10" s="84">
        <v>1.01</v>
      </c>
      <c r="AB10" s="84">
        <v>0.15</v>
      </c>
      <c r="AC10" s="84">
        <v>0.2</v>
      </c>
      <c r="AD10" s="84">
        <v>0.45</v>
      </c>
      <c r="AF10" s="84">
        <v>0.2</v>
      </c>
      <c r="AG10" s="84"/>
      <c r="AH10" s="84"/>
      <c r="AI10" s="84"/>
      <c r="AJ10">
        <v>-0.2</v>
      </c>
    </row>
    <row r="11" spans="1:37" ht="15.75" thickBot="1">
      <c r="A11" s="126" t="s">
        <v>12863</v>
      </c>
      <c r="B11" s="2391" t="s">
        <v>12864</v>
      </c>
      <c r="C11" s="2392">
        <v>4.3499999999999996</v>
      </c>
      <c r="D11" s="2393">
        <v>4.53</v>
      </c>
      <c r="E11" s="2404">
        <v>4.75</v>
      </c>
      <c r="F11" s="2405">
        <v>5.03</v>
      </c>
      <c r="G11" s="5074">
        <v>5.55</v>
      </c>
      <c r="I11" s="7609">
        <v>5.3</v>
      </c>
      <c r="J11" s="7609">
        <v>5.45</v>
      </c>
      <c r="K11">
        <v>4.1500000000000004</v>
      </c>
      <c r="L11" s="7609"/>
      <c r="M11" s="7765">
        <v>5.99</v>
      </c>
      <c r="N11" s="7765">
        <f>5.2-Z11</f>
        <v>4.99</v>
      </c>
      <c r="O11" s="7765">
        <f>5.2+0.07-Z11</f>
        <v>5.0600000000000005</v>
      </c>
      <c r="P11" s="7765">
        <f>4.96-Z11</f>
        <v>4.75</v>
      </c>
      <c r="Q11" s="7764">
        <f>IDOcost!G246</f>
        <v>0</v>
      </c>
      <c r="R11" s="7764">
        <f>IDOcost!O246</f>
        <v>0</v>
      </c>
      <c r="S11" s="7764">
        <f>IDOcost!W246</f>
        <v>0</v>
      </c>
      <c r="Y11" s="8361">
        <v>0.12</v>
      </c>
      <c r="Z11" s="84">
        <v>0.21</v>
      </c>
      <c r="AA11" s="84">
        <v>1.01</v>
      </c>
      <c r="AB11" s="84">
        <v>0.15</v>
      </c>
      <c r="AC11" s="84">
        <v>0.2</v>
      </c>
      <c r="AD11" s="84">
        <v>0.45</v>
      </c>
      <c r="AF11" s="84">
        <v>0.2</v>
      </c>
      <c r="AG11" s="84"/>
      <c r="AH11" s="84"/>
      <c r="AI11" s="84"/>
      <c r="AJ11">
        <v>-0.2</v>
      </c>
    </row>
    <row r="12" spans="1:37" ht="15.75" thickBot="1">
      <c r="A12" s="7767" t="s">
        <v>12926</v>
      </c>
      <c r="B12" s="7768"/>
      <c r="C12" s="7769"/>
      <c r="D12" s="7770"/>
      <c r="E12" s="7771"/>
      <c r="F12" s="7772"/>
      <c r="G12" s="5074"/>
      <c r="I12" s="7765"/>
      <c r="J12" s="7765"/>
      <c r="L12" s="7765"/>
      <c r="M12" s="7765"/>
      <c r="N12" s="7765"/>
      <c r="O12" s="7765"/>
      <c r="P12" s="7765"/>
      <c r="Q12" s="7764" t="str">
        <f>IDOcost!G247</f>
        <v>TOTAL FABRIC COST</v>
      </c>
      <c r="R12" s="7764" t="str">
        <f>IDOcost!O247</f>
        <v>TOTAL FABRIC COST</v>
      </c>
      <c r="S12" s="7764" t="str">
        <f>IDOcost!W247</f>
        <v>TOTAL FABRIC COST</v>
      </c>
      <c r="Y12" s="8361">
        <v>0.12</v>
      </c>
      <c r="Z12" s="84">
        <v>0.21</v>
      </c>
      <c r="AF12" s="84">
        <v>0.2</v>
      </c>
    </row>
    <row r="13" spans="1:37" ht="15.75" thickBot="1">
      <c r="A13" s="7767" t="s">
        <v>13091</v>
      </c>
      <c r="B13" s="7768"/>
      <c r="C13" s="7769"/>
      <c r="D13" s="7770"/>
      <c r="E13" s="7771"/>
      <c r="F13" s="7772"/>
      <c r="G13" s="5074"/>
      <c r="I13" s="7765"/>
      <c r="J13" s="7765"/>
      <c r="L13" s="7765"/>
      <c r="M13" s="7765"/>
      <c r="N13" s="7765"/>
      <c r="O13" s="7765"/>
      <c r="P13" s="7765"/>
      <c r="Q13" s="7764">
        <f>IDOcost!G248</f>
        <v>95.16</v>
      </c>
      <c r="R13" s="7764">
        <f>IDOcost!O248</f>
        <v>89.06</v>
      </c>
      <c r="S13" s="7764">
        <f>IDOcost!W248</f>
        <v>97.6</v>
      </c>
      <c r="Y13" s="8361">
        <v>0.12</v>
      </c>
      <c r="Z13" s="84">
        <v>0.21</v>
      </c>
      <c r="AF13" s="84">
        <v>0.2</v>
      </c>
    </row>
    <row r="14" spans="1:37" ht="15.75" thickBot="1">
      <c r="A14" s="126" t="s">
        <v>13377</v>
      </c>
      <c r="B14" s="2391" t="s">
        <v>13378</v>
      </c>
      <c r="C14" s="2392"/>
      <c r="D14" s="2393"/>
      <c r="E14" s="2404"/>
      <c r="F14" s="2405"/>
      <c r="G14" s="4528"/>
      <c r="H14" s="7762">
        <v>4.95</v>
      </c>
      <c r="I14" s="7609">
        <v>5.3</v>
      </c>
      <c r="J14" s="7609">
        <v>5.45</v>
      </c>
      <c r="K14">
        <v>3.65</v>
      </c>
      <c r="L14" s="7609">
        <v>6.15</v>
      </c>
      <c r="M14" s="7649"/>
      <c r="N14" s="7649"/>
      <c r="O14" s="7649"/>
      <c r="P14" s="7649"/>
      <c r="Q14" s="7764">
        <f>IDOcost!G249</f>
        <v>54.599999999999994</v>
      </c>
      <c r="R14" s="7764">
        <f>IDOcost!O249</f>
        <v>54.599999999999994</v>
      </c>
      <c r="S14" s="7764">
        <f>IDOcost!W249</f>
        <v>54.599999999999994</v>
      </c>
      <c r="T14" s="84">
        <f>IDOcost!O205-Z14-AB14</f>
        <v>4.3499999999999996</v>
      </c>
      <c r="U14" s="84">
        <f>IDOcost!G205-Z14-AB14</f>
        <v>4.83</v>
      </c>
      <c r="Y14" s="8361">
        <v>0.12</v>
      </c>
      <c r="Z14" s="84">
        <v>0.21</v>
      </c>
      <c r="AF14" s="84">
        <v>0.2</v>
      </c>
    </row>
    <row r="15" spans="1:37" ht="15.75" thickBot="1">
      <c r="A15" s="126" t="s">
        <v>9752</v>
      </c>
      <c r="B15" s="2391" t="s">
        <v>13269</v>
      </c>
      <c r="C15" s="2392"/>
      <c r="D15" s="2393"/>
      <c r="E15" s="2404"/>
      <c r="F15" s="2405"/>
      <c r="N15" s="7765">
        <f>3.75-Z15</f>
        <v>3.54</v>
      </c>
      <c r="O15" s="7765">
        <f>3.75-Z15</f>
        <v>3.54</v>
      </c>
      <c r="P15" s="7765">
        <f>3.75-Z15</f>
        <v>3.54</v>
      </c>
      <c r="Q15" s="7764">
        <f>IDOcost!G250</f>
        <v>44.1</v>
      </c>
      <c r="R15" s="7764">
        <f>IDOcost!O250</f>
        <v>44.1</v>
      </c>
      <c r="S15" s="7764">
        <f>IDOcost!W250</f>
        <v>44.1</v>
      </c>
      <c r="T15" s="84">
        <f>IDOcost!G171-Z15-AB15</f>
        <v>4.71</v>
      </c>
      <c r="U15" s="84"/>
      <c r="Z15" s="84">
        <v>0.21</v>
      </c>
      <c r="AF15" s="84">
        <v>0.2</v>
      </c>
    </row>
    <row r="16" spans="1:37" s="8636" customFormat="1" ht="15.75" thickBot="1">
      <c r="A16" s="8637" t="s">
        <v>13920</v>
      </c>
      <c r="B16" s="2391" t="s">
        <v>13269</v>
      </c>
      <c r="C16" s="2392"/>
      <c r="D16" s="2393"/>
      <c r="E16" s="2404"/>
      <c r="F16" s="2405"/>
      <c r="N16" s="7765">
        <f>3.75-Z16</f>
        <v>3.54</v>
      </c>
      <c r="O16" s="7765">
        <f>3.75-Z16</f>
        <v>3.54</v>
      </c>
      <c r="P16" s="7765">
        <f>3.75-Z16</f>
        <v>3.54</v>
      </c>
      <c r="Q16" s="8639">
        <f>IDOcost!G443-Z4-AB4</f>
        <v>3.93</v>
      </c>
      <c r="R16" s="8639">
        <f>IDOcost!O443-Z4-AB4</f>
        <v>3.8400000000000003</v>
      </c>
      <c r="S16" s="8639">
        <f>IDOcost!O443-Z4-AB4</f>
        <v>3.8400000000000003</v>
      </c>
      <c r="T16"/>
      <c r="U16" s="8654"/>
      <c r="Y16" s="84"/>
      <c r="Z16" s="84">
        <v>0.21</v>
      </c>
      <c r="AA16" s="84"/>
      <c r="AB16" s="84"/>
      <c r="AC16" s="84"/>
      <c r="AD16" s="84"/>
      <c r="AE16" s="84"/>
      <c r="AF16" s="84">
        <v>0.2</v>
      </c>
    </row>
    <row r="17" spans="1:32" s="8636" customFormat="1" ht="15.75" thickBot="1">
      <c r="A17" s="8637" t="s">
        <v>13919</v>
      </c>
      <c r="B17" s="2391" t="s">
        <v>13269</v>
      </c>
      <c r="C17" s="2392"/>
      <c r="D17" s="2393"/>
      <c r="E17" s="2404"/>
      <c r="F17" s="2405"/>
      <c r="N17" s="7765">
        <f>3.75-Z17</f>
        <v>3.54</v>
      </c>
      <c r="O17" s="7765">
        <f>3.75-Z17</f>
        <v>3.54</v>
      </c>
      <c r="P17" s="7765">
        <f>3.75-Z17</f>
        <v>3.54</v>
      </c>
      <c r="Q17" s="8639">
        <f>IDOcost!G443-Z4-AB4</f>
        <v>3.93</v>
      </c>
      <c r="R17" s="8639">
        <f>IDOcost!O443-Z5-AB5</f>
        <v>3.8400000000000003</v>
      </c>
      <c r="S17" s="8639">
        <f>IDOcost!O443-Z4-AB4</f>
        <v>3.8400000000000003</v>
      </c>
      <c r="T17"/>
      <c r="U17" s="8654"/>
      <c r="Y17" s="84"/>
      <c r="Z17" s="84">
        <v>0.21</v>
      </c>
      <c r="AA17" s="84"/>
      <c r="AB17" s="84"/>
      <c r="AC17" s="84"/>
      <c r="AD17" s="84"/>
      <c r="AE17" s="84"/>
      <c r="AF17" s="84">
        <v>0.2</v>
      </c>
    </row>
    <row r="18" spans="1:32" s="8654" customFormat="1" ht="15.75" thickBot="1">
      <c r="A18" s="8655" t="s">
        <v>14017</v>
      </c>
      <c r="B18" s="2391" t="s">
        <v>13407</v>
      </c>
      <c r="C18" s="2392"/>
      <c r="D18" s="2393"/>
      <c r="E18" s="2404"/>
      <c r="F18" s="2405"/>
      <c r="K18" s="84">
        <f>IDOcost!$G$511-Z18-AB18</f>
        <v>3.44</v>
      </c>
      <c r="N18" s="7765"/>
      <c r="O18" s="7765"/>
      <c r="P18" s="7765"/>
      <c r="Q18" s="8639">
        <f>IDOcost!$O$477-Z18-AB18</f>
        <v>3.54</v>
      </c>
      <c r="R18" s="84">
        <f>IDOcost!$G$511-Z18-AB18</f>
        <v>3.44</v>
      </c>
      <c r="S18" s="84">
        <f>IDOcost!$G$511-Z18-AB18</f>
        <v>3.44</v>
      </c>
      <c r="Y18" s="84"/>
      <c r="Z18" s="84">
        <v>0.21</v>
      </c>
      <c r="AA18" s="84"/>
      <c r="AB18" s="84">
        <v>0.15</v>
      </c>
      <c r="AC18" s="84"/>
      <c r="AD18" s="84"/>
      <c r="AE18" s="84"/>
      <c r="AF18" s="84">
        <v>0.2</v>
      </c>
    </row>
    <row r="19" spans="1:32">
      <c r="A19" s="126" t="s">
        <v>9753</v>
      </c>
      <c r="B19" s="2391" t="s">
        <v>12601</v>
      </c>
      <c r="C19" s="2392"/>
      <c r="D19" s="2393"/>
      <c r="E19" s="2404"/>
      <c r="F19" s="2405"/>
    </row>
    <row r="20" spans="1:32">
      <c r="A20" s="126" t="s">
        <v>13490</v>
      </c>
      <c r="B20" s="2391" t="s">
        <v>14012</v>
      </c>
      <c r="C20" s="2392"/>
      <c r="D20" s="2393"/>
      <c r="E20" s="2404"/>
      <c r="F20" s="2405"/>
      <c r="G20" s="2402"/>
      <c r="M20" s="2420"/>
      <c r="N20" s="2420"/>
      <c r="O20" s="2420"/>
      <c r="P20" s="2420"/>
      <c r="W20" s="2405">
        <f>IDOcost!G35-Z20</f>
        <v>2.25</v>
      </c>
      <c r="X20" s="2405">
        <v>2.25</v>
      </c>
      <c r="Z20" s="84">
        <v>0.15</v>
      </c>
    </row>
    <row r="21" spans="1:32" s="8390" customFormat="1">
      <c r="A21" s="8391" t="s">
        <v>9961</v>
      </c>
      <c r="B21" s="2391" t="s">
        <v>14012</v>
      </c>
      <c r="C21" s="2392"/>
      <c r="D21" s="2393"/>
      <c r="E21" s="2404"/>
      <c r="F21" s="2405"/>
      <c r="G21" s="2402"/>
      <c r="M21" s="2420"/>
      <c r="N21" s="2420"/>
      <c r="O21" s="2420"/>
      <c r="P21" s="2420"/>
      <c r="R21" s="8636"/>
      <c r="S21" s="8636"/>
      <c r="T21"/>
      <c r="U21" s="8654"/>
      <c r="W21" s="2405">
        <f>IDOcost!O34-Z21</f>
        <v>2.4500000000000002</v>
      </c>
      <c r="X21" s="2405">
        <v>2.4500000000000002</v>
      </c>
      <c r="Y21" s="84"/>
      <c r="Z21" s="84">
        <v>0.15</v>
      </c>
      <c r="AA21" s="84"/>
      <c r="AB21" s="84"/>
      <c r="AC21" s="84"/>
      <c r="AD21" s="84"/>
      <c r="AE21" s="84"/>
      <c r="AF21" s="84"/>
    </row>
    <row r="22" spans="1:32" s="8390" customFormat="1">
      <c r="A22" s="8391" t="s">
        <v>13491</v>
      </c>
      <c r="B22" s="2391" t="s">
        <v>14012</v>
      </c>
      <c r="C22" s="2392"/>
      <c r="D22" s="2393"/>
      <c r="E22" s="2404"/>
      <c r="F22" s="2405"/>
      <c r="G22" s="2402"/>
      <c r="M22" s="2420"/>
      <c r="N22" s="2420"/>
      <c r="O22" s="2420"/>
      <c r="P22" s="2420"/>
      <c r="R22" s="8636"/>
      <c r="S22" s="8636"/>
      <c r="T22"/>
      <c r="U22" s="8654"/>
      <c r="W22" s="2405">
        <f>IDOcost!G70-Z22</f>
        <v>3.15</v>
      </c>
      <c r="X22" s="2405">
        <v>3.15</v>
      </c>
      <c r="Y22" s="84"/>
      <c r="Z22" s="84">
        <v>0.15</v>
      </c>
      <c r="AA22" s="84"/>
      <c r="AB22" s="84"/>
      <c r="AC22" s="84"/>
      <c r="AD22" s="84"/>
      <c r="AE22" s="84"/>
      <c r="AF22" s="84"/>
    </row>
    <row r="23" spans="1:32" s="8547" customFormat="1">
      <c r="A23" s="8548" t="s">
        <v>13912</v>
      </c>
      <c r="B23" s="2391" t="s">
        <v>14012</v>
      </c>
      <c r="C23" s="2392"/>
      <c r="D23" s="2393"/>
      <c r="E23" s="2404"/>
      <c r="F23" s="2405"/>
      <c r="G23" s="2402"/>
      <c r="M23" s="2420"/>
      <c r="N23" s="2420"/>
      <c r="O23" s="2420"/>
      <c r="P23" s="2420"/>
      <c r="R23" s="8636"/>
      <c r="S23" s="8636"/>
      <c r="T23"/>
      <c r="U23" s="8654"/>
      <c r="W23" s="2405">
        <f>IDOcost!O34-Z21</f>
        <v>2.4500000000000002</v>
      </c>
      <c r="X23" s="2405">
        <v>2.4500000000000002</v>
      </c>
      <c r="Y23" s="84"/>
      <c r="Z23" s="84">
        <v>0.15</v>
      </c>
      <c r="AA23" s="84"/>
      <c r="AB23" s="84"/>
      <c r="AC23" s="84"/>
      <c r="AD23" s="84"/>
      <c r="AE23" s="84"/>
      <c r="AF23" s="84"/>
    </row>
    <row r="24" spans="1:32" s="8654" customFormat="1">
      <c r="A24" s="7767" t="s">
        <v>14014</v>
      </c>
      <c r="B24" s="7768" t="s">
        <v>14013</v>
      </c>
      <c r="C24" s="7769"/>
      <c r="D24" s="7770"/>
      <c r="E24" s="7771"/>
      <c r="F24" s="7772"/>
      <c r="G24" s="8656"/>
      <c r="K24" s="8654">
        <f>IDOcost!$G$477</f>
        <v>1.1499999999999999</v>
      </c>
      <c r="L24" s="8654">
        <f>IDOcost!$G$477</f>
        <v>1.1499999999999999</v>
      </c>
      <c r="M24" s="8654">
        <f>IDOcost!$G$477</f>
        <v>1.1499999999999999</v>
      </c>
      <c r="N24" s="8654">
        <f>IDOcost!$G$477</f>
        <v>1.1499999999999999</v>
      </c>
      <c r="O24" s="8654">
        <f>IDOcost!$G$477</f>
        <v>1.1499999999999999</v>
      </c>
      <c r="P24" s="8654">
        <f>IDOcost!$G$477</f>
        <v>1.1499999999999999</v>
      </c>
      <c r="Q24" s="8654">
        <f>IDOcost!$G$477</f>
        <v>1.1499999999999999</v>
      </c>
      <c r="R24" s="8654">
        <f>IDOcost!$G$477</f>
        <v>1.1499999999999999</v>
      </c>
      <c r="S24" s="8654">
        <f>IDOcost!$G$477</f>
        <v>1.1499999999999999</v>
      </c>
      <c r="T24" s="8654">
        <f>IDOcost!$G$477</f>
        <v>1.1499999999999999</v>
      </c>
      <c r="V24" s="8654">
        <f>IDOcost!$G$477</f>
        <v>1.1499999999999999</v>
      </c>
      <c r="W24" s="8654">
        <f>IDOcost!$G$477</f>
        <v>1.1499999999999999</v>
      </c>
      <c r="X24" s="8654">
        <f>IDOcost!$G$477</f>
        <v>1.1499999999999999</v>
      </c>
      <c r="Y24" s="8654">
        <f>IDOcost!$G$477</f>
        <v>1.1499999999999999</v>
      </c>
      <c r="Z24" s="84"/>
      <c r="AA24" s="84"/>
      <c r="AB24" s="84"/>
      <c r="AC24" s="84"/>
      <c r="AD24" s="84"/>
      <c r="AE24" s="84"/>
      <c r="AF24" s="84"/>
    </row>
    <row r="25" spans="1:32">
      <c r="A25" s="126" t="s">
        <v>9841</v>
      </c>
      <c r="B25" s="2391" t="s">
        <v>9968</v>
      </c>
      <c r="C25" s="2392"/>
      <c r="D25" s="2393">
        <v>6</v>
      </c>
      <c r="E25" s="2404"/>
      <c r="F25" s="2405">
        <v>5.8</v>
      </c>
    </row>
    <row r="26" spans="1:32">
      <c r="A26" s="126" t="s">
        <v>9842</v>
      </c>
      <c r="B26" s="2391" t="s">
        <v>9967</v>
      </c>
      <c r="C26" s="2392"/>
      <c r="D26" s="2393">
        <v>6.2</v>
      </c>
      <c r="E26" s="2404"/>
      <c r="F26" s="2405">
        <v>6</v>
      </c>
    </row>
    <row r="27" spans="1:32">
      <c r="A27" s="126" t="s">
        <v>9703</v>
      </c>
      <c r="B27" s="2391" t="s">
        <v>9742</v>
      </c>
      <c r="C27" s="2392"/>
      <c r="D27" s="2393"/>
      <c r="E27" s="2404"/>
      <c r="F27" s="2405"/>
    </row>
    <row r="28" spans="1:32">
      <c r="A28" s="126" t="s">
        <v>9919</v>
      </c>
      <c r="B28" s="2391" t="s">
        <v>9921</v>
      </c>
      <c r="C28" s="2392"/>
      <c r="D28" s="2393">
        <v>5</v>
      </c>
      <c r="E28" s="2404"/>
      <c r="F28" s="2405">
        <v>4.9000000000000004</v>
      </c>
    </row>
    <row r="29" spans="1:32">
      <c r="A29" s="126" t="s">
        <v>9920</v>
      </c>
      <c r="B29" s="2391" t="s">
        <v>9922</v>
      </c>
      <c r="C29" s="2392"/>
      <c r="D29" s="2393">
        <v>6</v>
      </c>
      <c r="E29" s="2404"/>
      <c r="F29" s="2405">
        <v>5.8</v>
      </c>
    </row>
    <row r="30" spans="1:32">
      <c r="A30" s="126" t="s">
        <v>9754</v>
      </c>
      <c r="B30" s="2391" t="s">
        <v>9745</v>
      </c>
      <c r="C30" s="2392"/>
      <c r="D30" s="2393"/>
      <c r="E30" s="2404"/>
      <c r="F30" s="2405">
        <v>4.9000000000000004</v>
      </c>
    </row>
    <row r="31" spans="1:32">
      <c r="A31" s="126" t="s">
        <v>9755</v>
      </c>
      <c r="B31" s="2391" t="s">
        <v>9743</v>
      </c>
      <c r="C31" s="2392"/>
      <c r="D31" s="2393"/>
      <c r="E31" s="2404"/>
      <c r="F31" s="2405"/>
    </row>
    <row r="32" spans="1:32">
      <c r="A32" s="126" t="s">
        <v>9756</v>
      </c>
      <c r="B32" s="2412" t="s">
        <v>9744</v>
      </c>
      <c r="C32" s="2392"/>
      <c r="D32" s="2393"/>
      <c r="E32" s="2404"/>
      <c r="F32" s="2405"/>
    </row>
    <row r="33" spans="1:26">
      <c r="A33" s="126" t="s">
        <v>9823</v>
      </c>
      <c r="B33" s="2391" t="s">
        <v>12594</v>
      </c>
      <c r="C33" s="4544"/>
      <c r="D33" s="4545"/>
      <c r="E33" s="4546"/>
      <c r="F33" s="4547"/>
      <c r="Z33" s="84">
        <v>0.16</v>
      </c>
    </row>
    <row r="34" spans="1:26">
      <c r="A34" s="2418" t="s">
        <v>9781</v>
      </c>
      <c r="C34" s="2403"/>
      <c r="D34" s="2403"/>
      <c r="E34" s="2403"/>
      <c r="F34" s="2403"/>
      <c r="Z34" s="84">
        <v>0.16</v>
      </c>
    </row>
    <row r="35" spans="1:26">
      <c r="A35" s="2418" t="s">
        <v>9782</v>
      </c>
      <c r="C35" s="2403"/>
      <c r="D35" s="2403"/>
      <c r="E35" s="2403"/>
      <c r="F35" s="2403">
        <v>4.5</v>
      </c>
    </row>
    <row r="36" spans="1:26">
      <c r="A36" s="2418" t="s">
        <v>9783</v>
      </c>
      <c r="C36" s="2403"/>
      <c r="D36" s="2403"/>
      <c r="E36" s="2403"/>
      <c r="F36" s="2403">
        <v>5</v>
      </c>
    </row>
    <row r="37" spans="1:26">
      <c r="A37" s="2418" t="s">
        <v>9784</v>
      </c>
      <c r="C37" s="2403"/>
      <c r="D37" s="2403"/>
      <c r="E37" s="2403"/>
      <c r="F37" s="2403">
        <v>4.95</v>
      </c>
    </row>
    <row r="38" spans="1:26">
      <c r="A38" s="2418" t="s">
        <v>9785</v>
      </c>
      <c r="C38" s="2403"/>
      <c r="D38" s="2403"/>
      <c r="E38" s="2403"/>
      <c r="F38" s="2403">
        <v>5.3</v>
      </c>
    </row>
    <row r="39" spans="1:26">
      <c r="A39" s="2418" t="s">
        <v>9786</v>
      </c>
      <c r="C39" s="2403"/>
      <c r="D39" s="2403"/>
      <c r="E39" s="2403"/>
      <c r="F39" s="2403"/>
    </row>
    <row r="40" spans="1:26">
      <c r="A40" s="2418" t="s">
        <v>9787</v>
      </c>
      <c r="B40" t="s">
        <v>9788</v>
      </c>
    </row>
    <row r="41" spans="1:26">
      <c r="A41" s="2418" t="s">
        <v>9789</v>
      </c>
      <c r="B41" t="s">
        <v>9788</v>
      </c>
    </row>
    <row r="42" spans="1:26">
      <c r="A42" s="2418" t="s">
        <v>9790</v>
      </c>
      <c r="B42" t="s">
        <v>9788</v>
      </c>
    </row>
    <row r="43" spans="1:26">
      <c r="A43" s="2418" t="s">
        <v>9791</v>
      </c>
      <c r="B43" t="s">
        <v>9792</v>
      </c>
    </row>
    <row r="44" spans="1:26">
      <c r="A44" s="2418" t="s">
        <v>9793</v>
      </c>
      <c r="B44" t="s">
        <v>9792</v>
      </c>
    </row>
    <row r="45" spans="1:26">
      <c r="A45" s="2418" t="s">
        <v>9794</v>
      </c>
      <c r="B45" t="s">
        <v>9792</v>
      </c>
    </row>
    <row r="46" spans="1:26">
      <c r="A46" s="2418" t="s">
        <v>9795</v>
      </c>
    </row>
    <row r="47" spans="1:26">
      <c r="A47" s="2418" t="s">
        <v>9796</v>
      </c>
    </row>
    <row r="48" spans="1:26">
      <c r="A48" s="2418" t="s">
        <v>9797</v>
      </c>
    </row>
    <row r="49" spans="1:2">
      <c r="A49" s="2418" t="s">
        <v>9798</v>
      </c>
    </row>
    <row r="50" spans="1:2">
      <c r="A50" s="2418" t="s">
        <v>9799</v>
      </c>
    </row>
    <row r="51" spans="1:2">
      <c r="A51" s="2418" t="s">
        <v>9800</v>
      </c>
    </row>
    <row r="52" spans="1:2">
      <c r="A52" s="2418" t="s">
        <v>9801</v>
      </c>
    </row>
    <row r="53" spans="1:2">
      <c r="A53" s="2418" t="s">
        <v>9802</v>
      </c>
    </row>
    <row r="54" spans="1:2">
      <c r="A54" s="2418" t="s">
        <v>9803</v>
      </c>
    </row>
    <row r="55" spans="1:2">
      <c r="A55" s="2418" t="s">
        <v>9804</v>
      </c>
      <c r="B55" t="s">
        <v>9805</v>
      </c>
    </row>
    <row r="56" spans="1:2">
      <c r="A56" s="2418" t="s">
        <v>9806</v>
      </c>
    </row>
    <row r="57" spans="1:2">
      <c r="A57" s="2418" t="s">
        <v>9807</v>
      </c>
    </row>
    <row r="58" spans="1:2">
      <c r="A58" s="2418" t="s">
        <v>9808</v>
      </c>
    </row>
    <row r="59" spans="1:2">
      <c r="A59" s="2418" t="s">
        <v>9809</v>
      </c>
    </row>
    <row r="60" spans="1:2">
      <c r="A60" s="2418" t="s">
        <v>9810</v>
      </c>
    </row>
    <row r="61" spans="1:2">
      <c r="A61" t="s">
        <v>9933</v>
      </c>
    </row>
    <row r="62" spans="1:2">
      <c r="A62" t="s">
        <v>9934</v>
      </c>
    </row>
    <row r="63" spans="1:2">
      <c r="A63" t="s">
        <v>9935</v>
      </c>
    </row>
    <row r="64" spans="1:2">
      <c r="A64" t="s">
        <v>9936</v>
      </c>
    </row>
    <row r="65" spans="1:1">
      <c r="A65" t="s">
        <v>9937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AF61"/>
  <sheetViews>
    <sheetView zoomScaleNormal="100" workbookViewId="0">
      <selection activeCell="A8" sqref="A8"/>
    </sheetView>
  </sheetViews>
  <sheetFormatPr defaultRowHeight="15"/>
  <cols>
    <col min="1" max="1" width="13.42578125" customWidth="1"/>
    <col min="2" max="2" width="12.42578125" customWidth="1"/>
    <col min="3" max="4" width="9.140625" customWidth="1"/>
    <col min="7" max="8" width="9" style="80"/>
    <col min="10" max="10" width="12.5703125" style="80" customWidth="1"/>
    <col min="11" max="17" width="9.140625" style="84"/>
    <col min="18" max="18" width="9.140625" style="8553"/>
    <col min="19" max="19" width="13.140625" style="8553" customWidth="1"/>
    <col min="20" max="20" width="9.140625" style="8553"/>
    <col min="21" max="21" width="21" style="84" customWidth="1"/>
    <col min="22" max="22" width="9.140625" style="8553"/>
  </cols>
  <sheetData>
    <row r="1" spans="1:32" ht="165">
      <c r="A1" s="121" t="s">
        <v>9725</v>
      </c>
      <c r="B1" s="121"/>
      <c r="C1" s="2388" t="s">
        <v>9732</v>
      </c>
      <c r="D1" s="2388" t="s">
        <v>9733</v>
      </c>
      <c r="E1" s="2387" t="s">
        <v>13935</v>
      </c>
      <c r="F1" s="82" t="s">
        <v>12716</v>
      </c>
      <c r="G1" s="74" t="s">
        <v>12958</v>
      </c>
      <c r="H1" s="74" t="s">
        <v>12956</v>
      </c>
      <c r="J1" s="74" t="s">
        <v>9728</v>
      </c>
      <c r="K1" s="8358" t="s">
        <v>13427</v>
      </c>
      <c r="L1" s="8358" t="s">
        <v>13428</v>
      </c>
      <c r="M1" s="8358" t="s">
        <v>13429</v>
      </c>
      <c r="N1" s="8358" t="s">
        <v>13439</v>
      </c>
      <c r="O1" s="8358" t="s">
        <v>13438</v>
      </c>
      <c r="P1" s="8358" t="s">
        <v>13440</v>
      </c>
      <c r="Q1" s="8358" t="s">
        <v>13441</v>
      </c>
      <c r="R1" s="8358" t="s">
        <v>13442</v>
      </c>
      <c r="S1" s="8358" t="s">
        <v>13443</v>
      </c>
      <c r="T1" s="8358" t="s">
        <v>13444</v>
      </c>
      <c r="U1" s="8358" t="s">
        <v>13464</v>
      </c>
      <c r="V1" s="8358" t="s">
        <v>13921</v>
      </c>
    </row>
    <row r="2" spans="1:32" s="8553" customFormat="1" ht="15.75" thickBot="1">
      <c r="A2" s="121" t="s">
        <v>13504</v>
      </c>
      <c r="B2" s="121"/>
      <c r="C2" s="2388"/>
      <c r="D2" s="2388"/>
      <c r="E2" s="8553" t="s">
        <v>479</v>
      </c>
      <c r="F2" s="82"/>
      <c r="G2" s="8358" t="s">
        <v>12693</v>
      </c>
      <c r="H2" s="8358" t="s">
        <v>12720</v>
      </c>
      <c r="I2" s="8358"/>
      <c r="J2" s="8358"/>
      <c r="K2" s="8358" t="s">
        <v>13924</v>
      </c>
      <c r="L2" s="8358"/>
      <c r="M2" s="8358"/>
      <c r="N2" s="8358"/>
      <c r="O2" s="8358"/>
      <c r="P2" s="8358"/>
      <c r="Q2" s="8358"/>
      <c r="R2" s="8358"/>
      <c r="S2" s="8358"/>
      <c r="T2" s="8358"/>
      <c r="U2" s="8358"/>
      <c r="W2" s="8358"/>
      <c r="X2" s="8358"/>
      <c r="Y2" s="8358"/>
      <c r="Z2" s="8358"/>
      <c r="AA2" s="8358"/>
      <c r="AB2" s="8358"/>
      <c r="AC2" s="8358"/>
      <c r="AD2" s="8358"/>
      <c r="AE2" s="8358"/>
      <c r="AF2" s="8358"/>
    </row>
    <row r="3" spans="1:32" ht="15.75" thickBot="1">
      <c r="A3" s="126" t="s">
        <v>9822</v>
      </c>
      <c r="B3" s="2391" t="s">
        <v>9740</v>
      </c>
      <c r="C3" s="2408">
        <v>3.92</v>
      </c>
      <c r="D3" s="2408">
        <v>4.05</v>
      </c>
      <c r="G3" s="7650"/>
      <c r="H3" s="7650"/>
    </row>
    <row r="4" spans="1:32" ht="15.75" thickBot="1">
      <c r="A4" s="126" t="s">
        <v>9748</v>
      </c>
      <c r="B4" s="2391" t="s">
        <v>335</v>
      </c>
      <c r="C4" s="2408">
        <v>4.26</v>
      </c>
      <c r="D4" s="2408">
        <v>4.45</v>
      </c>
      <c r="E4" s="8565">
        <f>'sb-costing'!R48</f>
        <v>3.4776923076923079</v>
      </c>
      <c r="F4" s="7577"/>
      <c r="G4" s="80">
        <f>'sb-costing'!C17/64</f>
        <v>5.9984374999999996</v>
      </c>
      <c r="H4" s="80">
        <f>202/62</f>
        <v>3.2580645161290325</v>
      </c>
      <c r="J4" s="80">
        <f>180/62</f>
        <v>2.903225806451613</v>
      </c>
      <c r="K4" s="84">
        <v>0.17</v>
      </c>
      <c r="L4" s="84">
        <v>0.21</v>
      </c>
      <c r="M4" s="84">
        <v>1.01</v>
      </c>
      <c r="N4" s="84">
        <v>0.15</v>
      </c>
      <c r="O4" s="84">
        <v>0.2</v>
      </c>
      <c r="P4" s="84">
        <v>0.45</v>
      </c>
      <c r="Q4" s="84">
        <v>0.3</v>
      </c>
      <c r="R4" s="84"/>
      <c r="S4" s="84">
        <f>C4-$AE4</f>
        <v>4.26</v>
      </c>
      <c r="T4" s="84">
        <f t="shared" ref="T4:T9" si="0">E4-$AE4</f>
        <v>3.4776923076923079</v>
      </c>
      <c r="U4" s="84">
        <v>0.2</v>
      </c>
    </row>
    <row r="5" spans="1:32" ht="15.75" thickBot="1">
      <c r="A5" s="126" t="s">
        <v>9749</v>
      </c>
      <c r="B5" s="2391" t="s">
        <v>9738</v>
      </c>
      <c r="C5" s="2408">
        <v>4.8499999999999996</v>
      </c>
      <c r="D5" s="2408">
        <v>5.0999999999999996</v>
      </c>
      <c r="E5" s="8566">
        <f>'sb-costing'!V48</f>
        <v>3.7738461538461539</v>
      </c>
      <c r="F5" s="7577">
        <f>320/66</f>
        <v>4.8484848484848486</v>
      </c>
      <c r="G5" s="80">
        <f>'sb-costing'!F17/64</f>
        <v>6.2734375</v>
      </c>
      <c r="H5" s="80">
        <f>220/62</f>
        <v>3.5483870967741935</v>
      </c>
      <c r="J5" s="80">
        <f>200/62</f>
        <v>3.225806451612903</v>
      </c>
      <c r="K5" s="84">
        <v>0.17</v>
      </c>
      <c r="L5" s="84">
        <v>0.21</v>
      </c>
      <c r="M5" s="84">
        <v>1.01</v>
      </c>
      <c r="N5" s="84">
        <v>0.15</v>
      </c>
      <c r="O5" s="84">
        <v>0.2</v>
      </c>
      <c r="P5" s="84">
        <v>0.45</v>
      </c>
      <c r="Q5" s="84">
        <v>0.3</v>
      </c>
      <c r="R5" s="84"/>
      <c r="S5" s="84"/>
      <c r="T5" s="84">
        <f t="shared" si="0"/>
        <v>3.7738461538461539</v>
      </c>
      <c r="U5" s="84">
        <v>0.2</v>
      </c>
    </row>
    <row r="6" spans="1:32" ht="13.9" customHeight="1" thickBot="1">
      <c r="A6" s="126" t="s">
        <v>9750</v>
      </c>
      <c r="B6" s="2391" t="s">
        <v>441</v>
      </c>
      <c r="C6" s="2408">
        <v>4.6100000000000003</v>
      </c>
      <c r="D6" s="2408">
        <v>4.8100000000000005</v>
      </c>
      <c r="E6" s="80">
        <f>'sb-costing'!C107</f>
        <v>3.6457142857142855</v>
      </c>
      <c r="F6" s="7577"/>
      <c r="G6" s="80">
        <f>'sb-costing'!C32/64</f>
        <v>6.1531250000000002</v>
      </c>
      <c r="H6" s="80">
        <f>216/62</f>
        <v>3.4838709677419355</v>
      </c>
      <c r="J6" s="80">
        <f>200/62</f>
        <v>3.225806451612903</v>
      </c>
      <c r="K6" s="84">
        <v>0.17</v>
      </c>
      <c r="L6" s="84">
        <v>0.21</v>
      </c>
      <c r="M6" s="84">
        <v>1.01</v>
      </c>
      <c r="N6" s="84">
        <v>0.15</v>
      </c>
      <c r="O6" s="84">
        <v>0.2</v>
      </c>
      <c r="P6" s="84">
        <v>0.45</v>
      </c>
      <c r="Q6" s="84">
        <v>0.3</v>
      </c>
      <c r="R6" s="84"/>
      <c r="S6" s="84"/>
      <c r="T6" s="84">
        <f t="shared" si="0"/>
        <v>3.6457142857142855</v>
      </c>
      <c r="U6" s="84">
        <v>0.2</v>
      </c>
    </row>
    <row r="7" spans="1:32" ht="18" customHeight="1" thickBot="1">
      <c r="A7" s="2390" t="s">
        <v>9751</v>
      </c>
      <c r="B7" s="2391" t="s">
        <v>9739</v>
      </c>
      <c r="C7" s="2408">
        <v>5.75</v>
      </c>
      <c r="D7" s="2408">
        <v>6.1</v>
      </c>
      <c r="E7" s="80">
        <f>'sb-costing'!D107</f>
        <v>4.1485714285714286</v>
      </c>
      <c r="F7" s="7577"/>
      <c r="G7" s="80">
        <f>'sb-costing'!F32/64</f>
        <v>6.6859374999999996</v>
      </c>
      <c r="H7" s="80">
        <f>258/62</f>
        <v>4.161290322580645</v>
      </c>
      <c r="J7" s="80">
        <f>220/62</f>
        <v>3.5483870967741935</v>
      </c>
      <c r="K7" s="8361">
        <v>0.12</v>
      </c>
      <c r="L7" s="84">
        <v>0.21</v>
      </c>
      <c r="M7" s="84">
        <v>1.01</v>
      </c>
      <c r="N7" s="84">
        <v>0.15</v>
      </c>
      <c r="O7" s="84">
        <v>0.2</v>
      </c>
      <c r="P7" s="84">
        <v>0.45</v>
      </c>
      <c r="R7" s="84"/>
      <c r="S7" s="84"/>
      <c r="T7" s="84">
        <f t="shared" si="0"/>
        <v>4.1485714285714286</v>
      </c>
      <c r="U7" s="84">
        <v>0.2</v>
      </c>
    </row>
    <row r="8" spans="1:32" ht="15.75" thickBot="1">
      <c r="A8" s="126" t="s">
        <v>12881</v>
      </c>
      <c r="B8" s="2391" t="s">
        <v>9738</v>
      </c>
      <c r="C8" s="2408"/>
      <c r="D8" s="2408"/>
      <c r="E8" s="2421"/>
      <c r="F8" s="7577"/>
      <c r="K8" s="8361">
        <v>0.12</v>
      </c>
      <c r="L8" s="84">
        <v>0.21</v>
      </c>
      <c r="M8" s="84">
        <v>1.01</v>
      </c>
      <c r="N8" s="84">
        <v>0.15</v>
      </c>
      <c r="O8" s="84">
        <v>0.2</v>
      </c>
      <c r="P8" s="84">
        <v>0.45</v>
      </c>
      <c r="R8" s="84"/>
      <c r="S8" s="84"/>
      <c r="T8" s="84">
        <f t="shared" si="0"/>
        <v>0</v>
      </c>
      <c r="U8" s="84">
        <v>0.2</v>
      </c>
    </row>
    <row r="9" spans="1:32">
      <c r="A9" s="126" t="s">
        <v>9752</v>
      </c>
      <c r="B9" s="2391" t="s">
        <v>9838</v>
      </c>
      <c r="C9" s="2408"/>
      <c r="D9" s="2408"/>
      <c r="E9" s="80">
        <f>'sb-costing'!E107</f>
        <v>2.86</v>
      </c>
      <c r="K9" s="8361">
        <v>0.12</v>
      </c>
      <c r="L9" s="84">
        <v>0.21</v>
      </c>
      <c r="M9" s="84">
        <v>1.01</v>
      </c>
      <c r="N9" s="84">
        <v>0.15</v>
      </c>
      <c r="O9" s="84">
        <v>0.2</v>
      </c>
      <c r="P9" s="84">
        <v>0.45</v>
      </c>
      <c r="R9" s="84"/>
      <c r="S9" s="84"/>
      <c r="T9" s="84">
        <f t="shared" si="0"/>
        <v>2.86</v>
      </c>
      <c r="U9" s="84">
        <v>0.2</v>
      </c>
    </row>
    <row r="10" spans="1:32" ht="15.75" thickBot="1">
      <c r="A10" s="126" t="s">
        <v>9753</v>
      </c>
      <c r="B10" s="2391" t="s">
        <v>12601</v>
      </c>
      <c r="C10" s="2408"/>
      <c r="D10" s="2408"/>
      <c r="L10" s="84">
        <v>0.21</v>
      </c>
      <c r="U10" s="84">
        <v>0.2</v>
      </c>
    </row>
    <row r="11" spans="1:32" ht="13.9" customHeight="1" thickBot="1">
      <c r="A11" s="8278" t="s">
        <v>13387</v>
      </c>
      <c r="B11" s="2391" t="s">
        <v>13388</v>
      </c>
      <c r="C11" s="2408">
        <v>4.6100000000000003</v>
      </c>
      <c r="D11" s="2408">
        <v>4.8100000000000005</v>
      </c>
      <c r="E11" s="80">
        <f>'sb-costing'!B107</f>
        <v>3.5357142857142856</v>
      </c>
      <c r="F11" s="7577"/>
      <c r="G11" s="80">
        <f>'sb-costing'!C32/64</f>
        <v>6.1531250000000002</v>
      </c>
      <c r="H11" s="80">
        <f>216/62</f>
        <v>3.4838709677419355</v>
      </c>
      <c r="J11" s="80">
        <f>200/62</f>
        <v>3.225806451612903</v>
      </c>
      <c r="L11" s="84">
        <v>0.21</v>
      </c>
      <c r="U11" s="84">
        <v>0.2</v>
      </c>
      <c r="V11" s="8553">
        <v>2.29</v>
      </c>
    </row>
    <row r="12" spans="1:32">
      <c r="A12" s="7767" t="s">
        <v>13347</v>
      </c>
      <c r="B12" s="7768"/>
      <c r="C12" s="2408"/>
      <c r="D12" s="2408"/>
      <c r="E12" s="80">
        <f>'sb-costing'!G107</f>
        <v>2.1842857142857142</v>
      </c>
      <c r="L12" s="84">
        <v>0.21</v>
      </c>
      <c r="U12" s="84">
        <v>0.2</v>
      </c>
      <c r="V12" s="8553">
        <v>1.04</v>
      </c>
    </row>
    <row r="13" spans="1:32">
      <c r="A13" s="7767" t="s">
        <v>13365</v>
      </c>
      <c r="B13" s="7768"/>
      <c r="C13" s="2408"/>
      <c r="D13" s="2408"/>
      <c r="E13" s="80">
        <f>'sb-costing'!F107</f>
        <v>1.602857142857143</v>
      </c>
      <c r="L13" s="84">
        <v>0.21</v>
      </c>
      <c r="U13" s="84">
        <v>0.2</v>
      </c>
    </row>
    <row r="14" spans="1:32">
      <c r="A14" s="7767" t="s">
        <v>9961</v>
      </c>
      <c r="B14" s="7768" t="s">
        <v>13364</v>
      </c>
      <c r="C14" s="2408"/>
      <c r="D14" s="2408"/>
      <c r="L14" s="84">
        <v>0.16</v>
      </c>
    </row>
    <row r="15" spans="1:32">
      <c r="A15" s="126" t="s">
        <v>9841</v>
      </c>
      <c r="B15" s="2391" t="s">
        <v>9741</v>
      </c>
      <c r="C15" s="2408"/>
      <c r="D15" s="2408">
        <v>7.06</v>
      </c>
      <c r="L15" s="84">
        <v>0.16</v>
      </c>
    </row>
    <row r="16" spans="1:32">
      <c r="A16" s="126" t="s">
        <v>9842</v>
      </c>
      <c r="B16" s="2391" t="s">
        <v>9741</v>
      </c>
      <c r="C16" s="2408"/>
      <c r="D16" s="2408">
        <v>7.55</v>
      </c>
    </row>
    <row r="17" spans="1:12">
      <c r="A17" s="126" t="s">
        <v>9703</v>
      </c>
      <c r="B17" s="2391" t="s">
        <v>9742</v>
      </c>
      <c r="C17" s="2408"/>
      <c r="D17" s="2408">
        <v>9.1</v>
      </c>
    </row>
    <row r="18" spans="1:12">
      <c r="A18" s="126" t="s">
        <v>9919</v>
      </c>
      <c r="B18" s="2391" t="s">
        <v>9921</v>
      </c>
      <c r="C18" s="2408"/>
      <c r="D18" s="2408">
        <v>5.6</v>
      </c>
    </row>
    <row r="19" spans="1:12">
      <c r="A19" s="126" t="s">
        <v>9920</v>
      </c>
      <c r="B19" s="2391" t="s">
        <v>9922</v>
      </c>
      <c r="C19" s="2408"/>
      <c r="D19" s="2408">
        <v>7.06</v>
      </c>
    </row>
    <row r="20" spans="1:12">
      <c r="A20" s="126" t="s">
        <v>9754</v>
      </c>
      <c r="B20" s="2391" t="s">
        <v>9745</v>
      </c>
      <c r="C20" s="2408"/>
      <c r="D20" s="2408"/>
    </row>
    <row r="21" spans="1:12">
      <c r="A21" s="126" t="s">
        <v>9755</v>
      </c>
      <c r="B21" s="2391" t="s">
        <v>9743</v>
      </c>
      <c r="C21" s="2408"/>
      <c r="D21" s="2408"/>
      <c r="L21" s="84">
        <f>5.87-L5-N5</f>
        <v>5.51</v>
      </c>
    </row>
    <row r="22" spans="1:12">
      <c r="A22" s="126" t="s">
        <v>9756</v>
      </c>
      <c r="B22" s="2412" t="s">
        <v>9744</v>
      </c>
      <c r="C22" s="2408"/>
      <c r="D22" s="2408"/>
    </row>
    <row r="23" spans="1:12" ht="15.75" thickBot="1">
      <c r="A23" s="126" t="s">
        <v>9823</v>
      </c>
      <c r="B23" s="2391" t="s">
        <v>12594</v>
      </c>
      <c r="C23" s="2408"/>
      <c r="D23" s="2408">
        <v>3</v>
      </c>
      <c r="E23" s="2408">
        <v>16</v>
      </c>
    </row>
    <row r="24" spans="1:12" ht="15.75" thickBot="1">
      <c r="A24" s="126" t="s">
        <v>12863</v>
      </c>
      <c r="B24" s="2391" t="s">
        <v>12864</v>
      </c>
      <c r="C24" s="2408">
        <v>4.8499999999999996</v>
      </c>
      <c r="D24" s="2408">
        <v>5.0999999999999996</v>
      </c>
      <c r="E24" s="2421">
        <v>4.05</v>
      </c>
      <c r="F24" s="7577">
        <f>320/66</f>
        <v>4.8484848484848486</v>
      </c>
    </row>
    <row r="25" spans="1:12">
      <c r="A25" s="2418" t="s">
        <v>9781</v>
      </c>
      <c r="C25" s="2403"/>
      <c r="D25" s="2403"/>
    </row>
    <row r="26" spans="1:12">
      <c r="A26" s="2418" t="s">
        <v>9782</v>
      </c>
      <c r="C26" s="2403"/>
      <c r="D26" s="2403"/>
    </row>
    <row r="27" spans="1:12">
      <c r="A27" s="2418" t="s">
        <v>10424</v>
      </c>
      <c r="C27" s="2403"/>
      <c r="D27" s="2403"/>
    </row>
    <row r="28" spans="1:12">
      <c r="A28" s="2418" t="s">
        <v>9783</v>
      </c>
      <c r="C28" s="2403"/>
      <c r="D28" s="2403"/>
    </row>
    <row r="29" spans="1:12">
      <c r="A29" s="2418" t="s">
        <v>9784</v>
      </c>
      <c r="C29" s="2403"/>
      <c r="D29" s="2403"/>
    </row>
    <row r="30" spans="1:12">
      <c r="A30" s="2418" t="s">
        <v>9785</v>
      </c>
      <c r="C30" s="2403"/>
      <c r="D30" s="2403"/>
    </row>
    <row r="31" spans="1:12">
      <c r="A31" s="2418" t="s">
        <v>10425</v>
      </c>
      <c r="C31" s="2403"/>
      <c r="D31" s="2403"/>
    </row>
    <row r="32" spans="1:12">
      <c r="A32" s="2418" t="s">
        <v>9786</v>
      </c>
      <c r="C32" s="2403"/>
      <c r="D32" s="2403"/>
    </row>
    <row r="33" spans="1:3">
      <c r="A33" s="2418" t="s">
        <v>9787</v>
      </c>
      <c r="B33" t="s">
        <v>9788</v>
      </c>
      <c r="C33" s="2415"/>
    </row>
    <row r="34" spans="1:3">
      <c r="A34" s="2418" t="s">
        <v>9789</v>
      </c>
      <c r="B34" t="s">
        <v>9788</v>
      </c>
      <c r="C34" s="2419"/>
    </row>
    <row r="35" spans="1:3">
      <c r="A35" s="2418" t="s">
        <v>10423</v>
      </c>
      <c r="B35" t="s">
        <v>9788</v>
      </c>
      <c r="C35" s="2419"/>
    </row>
    <row r="36" spans="1:3">
      <c r="A36" s="2418" t="s">
        <v>9790</v>
      </c>
      <c r="B36" t="s">
        <v>9788</v>
      </c>
      <c r="C36" s="2419"/>
    </row>
    <row r="37" spans="1:3">
      <c r="A37" s="2418" t="s">
        <v>9791</v>
      </c>
      <c r="B37" t="s">
        <v>9792</v>
      </c>
      <c r="C37" s="2415"/>
    </row>
    <row r="38" spans="1:3">
      <c r="A38" s="2418" t="s">
        <v>9793</v>
      </c>
      <c r="B38" t="s">
        <v>9792</v>
      </c>
      <c r="C38" s="2419"/>
    </row>
    <row r="39" spans="1:3">
      <c r="A39" s="2418" t="s">
        <v>9794</v>
      </c>
      <c r="B39" t="s">
        <v>9792</v>
      </c>
      <c r="C39" s="2419"/>
    </row>
    <row r="40" spans="1:3">
      <c r="A40" s="2418" t="s">
        <v>9795</v>
      </c>
    </row>
    <row r="41" spans="1:3">
      <c r="A41" s="2418" t="s">
        <v>9796</v>
      </c>
    </row>
    <row r="42" spans="1:3">
      <c r="A42" s="2418" t="s">
        <v>9797</v>
      </c>
    </row>
    <row r="43" spans="1:3">
      <c r="A43" s="2418" t="s">
        <v>9798</v>
      </c>
    </row>
    <row r="44" spans="1:3">
      <c r="A44" s="2418" t="s">
        <v>9799</v>
      </c>
    </row>
    <row r="45" spans="1:3">
      <c r="A45" s="2418" t="s">
        <v>10426</v>
      </c>
    </row>
    <row r="46" spans="1:3">
      <c r="A46" s="2418" t="s">
        <v>9800</v>
      </c>
    </row>
    <row r="47" spans="1:3">
      <c r="A47" s="2418" t="s">
        <v>9801</v>
      </c>
    </row>
    <row r="48" spans="1:3">
      <c r="A48" s="2418" t="s">
        <v>9802</v>
      </c>
    </row>
    <row r="49" spans="1:3">
      <c r="A49" s="2418" t="s">
        <v>10427</v>
      </c>
    </row>
    <row r="50" spans="1:3">
      <c r="A50" s="2418" t="s">
        <v>9803</v>
      </c>
    </row>
    <row r="51" spans="1:3">
      <c r="A51" s="2418" t="s">
        <v>9804</v>
      </c>
      <c r="B51" t="s">
        <v>9805</v>
      </c>
    </row>
    <row r="52" spans="1:3">
      <c r="A52" s="2418" t="s">
        <v>9806</v>
      </c>
    </row>
    <row r="53" spans="1:3">
      <c r="A53" s="2418" t="s">
        <v>9807</v>
      </c>
    </row>
    <row r="54" spans="1:3">
      <c r="A54" s="2418" t="s">
        <v>9808</v>
      </c>
      <c r="C54" s="2415">
        <v>6.25</v>
      </c>
    </row>
    <row r="55" spans="1:3">
      <c r="A55" s="2418" t="s">
        <v>9809</v>
      </c>
      <c r="C55" s="2415">
        <v>6</v>
      </c>
    </row>
    <row r="56" spans="1:3">
      <c r="A56" s="2418" t="s">
        <v>9810</v>
      </c>
      <c r="C56">
        <v>3.85</v>
      </c>
    </row>
    <row r="57" spans="1:3">
      <c r="A57" t="s">
        <v>9933</v>
      </c>
    </row>
    <row r="58" spans="1:3">
      <c r="A58" t="s">
        <v>9934</v>
      </c>
    </row>
    <row r="59" spans="1:3">
      <c r="A59" t="s">
        <v>9935</v>
      </c>
    </row>
    <row r="60" spans="1:3">
      <c r="A60" t="s">
        <v>9936</v>
      </c>
    </row>
    <row r="61" spans="1:3">
      <c r="A61" t="s">
        <v>9937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6C3B9-2906-43A2-BA93-051153CCDC8E}">
  <sheetPr codeName="Sheet42"/>
  <dimension ref="A1:AK100"/>
  <sheetViews>
    <sheetView topLeftCell="A68" workbookViewId="0">
      <selection activeCell="S90" sqref="S90"/>
    </sheetView>
  </sheetViews>
  <sheetFormatPr defaultRowHeight="15"/>
  <cols>
    <col min="1" max="1" width="18.5703125" customWidth="1"/>
    <col min="2" max="2" width="32.140625" bestFit="1" customWidth="1"/>
    <col min="6" max="6" width="11.7109375" bestFit="1" customWidth="1"/>
    <col min="24" max="24" width="16.5703125" bestFit="1" customWidth="1"/>
    <col min="25" max="26" width="9.140625" style="8434"/>
  </cols>
  <sheetData>
    <row r="1" spans="1:37" s="8434" customFormat="1" ht="81" customHeight="1">
      <c r="A1" s="121" t="s">
        <v>9725</v>
      </c>
      <c r="B1" s="121"/>
      <c r="C1" s="2387" t="s">
        <v>9726</v>
      </c>
      <c r="D1" s="2387" t="s">
        <v>9727</v>
      </c>
      <c r="E1" s="2387" t="s">
        <v>12854</v>
      </c>
      <c r="F1" s="2387" t="s">
        <v>12593</v>
      </c>
      <c r="G1" s="2387" t="s">
        <v>9729</v>
      </c>
      <c r="H1" s="2387" t="s">
        <v>9730</v>
      </c>
      <c r="I1" s="2385" t="s">
        <v>9731</v>
      </c>
      <c r="J1" s="8417" t="s">
        <v>12911</v>
      </c>
      <c r="K1" s="82" t="s">
        <v>9850</v>
      </c>
      <c r="L1" s="82" t="s">
        <v>9849</v>
      </c>
      <c r="M1" s="2387" t="s">
        <v>12709</v>
      </c>
      <c r="N1" s="82" t="s">
        <v>12716</v>
      </c>
      <c r="O1" s="8358" t="s">
        <v>12692</v>
      </c>
      <c r="P1" s="8358" t="s">
        <v>12692</v>
      </c>
      <c r="Q1" s="8358" t="s">
        <v>13628</v>
      </c>
      <c r="R1" s="8358" t="s">
        <v>13629</v>
      </c>
      <c r="S1" s="8420" t="s">
        <v>9721</v>
      </c>
      <c r="T1" s="8426" t="s">
        <v>13435</v>
      </c>
      <c r="U1" s="8426" t="s">
        <v>13435</v>
      </c>
      <c r="V1" s="8420" t="s">
        <v>13404</v>
      </c>
      <c r="W1" s="8420" t="s">
        <v>13404</v>
      </c>
      <c r="X1" s="8420" t="s">
        <v>13618</v>
      </c>
      <c r="Y1" s="8420" t="s">
        <v>13716</v>
      </c>
      <c r="Z1" s="8420" t="s">
        <v>13716</v>
      </c>
      <c r="AA1" s="8358" t="s">
        <v>13427</v>
      </c>
      <c r="AB1" s="8358" t="s">
        <v>13428</v>
      </c>
      <c r="AC1" s="8358" t="s">
        <v>13429</v>
      </c>
      <c r="AD1" s="8358" t="s">
        <v>13439</v>
      </c>
      <c r="AE1" s="8358" t="s">
        <v>13438</v>
      </c>
      <c r="AF1" s="8358" t="s">
        <v>13440</v>
      </c>
      <c r="AG1" s="8358" t="s">
        <v>13441</v>
      </c>
      <c r="AH1" s="8358" t="s">
        <v>13442</v>
      </c>
      <c r="AI1" s="8358" t="s">
        <v>13443</v>
      </c>
      <c r="AJ1" s="8358" t="s">
        <v>13444</v>
      </c>
      <c r="AK1" s="8358" t="s">
        <v>13464</v>
      </c>
    </row>
    <row r="2" spans="1:37" s="8434" customFormat="1" ht="15.75" thickBot="1">
      <c r="A2" s="121" t="s">
        <v>13504</v>
      </c>
      <c r="B2" s="121"/>
      <c r="C2" s="7763"/>
      <c r="D2" s="7763"/>
      <c r="E2" s="7763"/>
      <c r="F2" s="7763"/>
      <c r="G2" s="7763"/>
      <c r="H2" s="7763"/>
      <c r="I2" s="2385"/>
      <c r="J2" s="8434" t="s">
        <v>479</v>
      </c>
      <c r="K2" s="82"/>
      <c r="L2" s="82"/>
      <c r="M2" s="7763"/>
      <c r="N2" s="82"/>
      <c r="O2" s="8358" t="s">
        <v>12693</v>
      </c>
      <c r="P2" s="8358" t="s">
        <v>12720</v>
      </c>
      <c r="Q2" s="8358" t="s">
        <v>687</v>
      </c>
      <c r="R2" s="8358" t="s">
        <v>12713</v>
      </c>
      <c r="S2" s="8358" t="s">
        <v>12711</v>
      </c>
      <c r="T2" s="8358" t="s">
        <v>12690</v>
      </c>
      <c r="U2" s="8358" t="s">
        <v>12718</v>
      </c>
      <c r="V2" s="8358" t="s">
        <v>13406</v>
      </c>
      <c r="W2" s="8358" t="s">
        <v>13616</v>
      </c>
      <c r="X2" s="8358" t="s">
        <v>13455</v>
      </c>
      <c r="Y2" s="8358" t="s">
        <v>13717</v>
      </c>
      <c r="Z2" s="8358" t="s">
        <v>13718</v>
      </c>
      <c r="AA2" s="8358"/>
      <c r="AB2" s="8358"/>
      <c r="AC2" s="8358"/>
      <c r="AD2" s="8358"/>
      <c r="AE2" s="8358"/>
      <c r="AF2" s="8358"/>
      <c r="AG2" s="8358"/>
      <c r="AH2" s="8358"/>
      <c r="AI2" s="8358"/>
      <c r="AJ2" s="8358"/>
      <c r="AK2" s="8358"/>
    </row>
    <row r="3" spans="1:37" s="8434" customFormat="1" ht="15.75" thickBot="1">
      <c r="A3" s="8435" t="s">
        <v>9822</v>
      </c>
      <c r="B3" s="2391" t="s">
        <v>9740</v>
      </c>
      <c r="C3" s="2392">
        <v>3.65</v>
      </c>
      <c r="D3" s="2393">
        <v>3.8</v>
      </c>
      <c r="E3" s="2404">
        <v>3.9</v>
      </c>
      <c r="F3" s="2405">
        <v>4.0999999999999996</v>
      </c>
      <c r="G3" s="2406">
        <v>4.4000000000000004</v>
      </c>
      <c r="H3" s="2407">
        <v>4.5999999999999996</v>
      </c>
      <c r="I3" s="2394"/>
      <c r="L3" s="4529">
        <v>4.95</v>
      </c>
      <c r="M3" s="2405">
        <v>4.0999999999999996</v>
      </c>
      <c r="O3" s="8359">
        <v>3.9</v>
      </c>
      <c r="P3" s="8359">
        <v>4.0999999999999996</v>
      </c>
      <c r="Q3" s="8359"/>
      <c r="R3" s="8359"/>
      <c r="S3" s="84"/>
      <c r="T3" s="84"/>
      <c r="U3" s="84"/>
      <c r="V3" s="8359"/>
      <c r="W3" s="8359"/>
      <c r="X3" s="8359"/>
      <c r="Y3" s="8359"/>
      <c r="Z3" s="8359"/>
      <c r="AA3" s="84"/>
      <c r="AB3" s="84"/>
      <c r="AC3" s="84"/>
      <c r="AD3" s="84"/>
      <c r="AE3" s="84"/>
      <c r="AF3" s="84"/>
      <c r="AG3" s="84"/>
      <c r="AK3" s="84"/>
    </row>
    <row r="4" spans="1:37" s="8434" customFormat="1" ht="15.75" thickBot="1">
      <c r="A4" s="8435" t="s">
        <v>9748</v>
      </c>
      <c r="B4" s="2391" t="s">
        <v>335</v>
      </c>
      <c r="C4" s="2392">
        <v>3.95</v>
      </c>
      <c r="D4" s="2393">
        <v>4.0999999999999996</v>
      </c>
      <c r="E4" s="2404">
        <v>4.2</v>
      </c>
      <c r="F4" s="2405">
        <v>4.4000000000000004</v>
      </c>
      <c r="G4" s="2406">
        <v>4.7</v>
      </c>
      <c r="H4" s="2407">
        <v>4.9000000000000004</v>
      </c>
      <c r="I4" s="2394"/>
      <c r="J4" s="2422">
        <v>3.5</v>
      </c>
      <c r="K4" s="2385">
        <v>6.95</v>
      </c>
      <c r="L4" s="4529">
        <v>5.75</v>
      </c>
      <c r="M4" s="2405">
        <v>4.8</v>
      </c>
      <c r="N4" s="7577">
        <v>6.25</v>
      </c>
      <c r="O4" s="84">
        <f>$E4*1.05+0.05</f>
        <v>4.46</v>
      </c>
      <c r="P4" s="84">
        <f>F4*1.05+0.05</f>
        <v>4.6700000000000008</v>
      </c>
      <c r="Q4" s="84">
        <v>4.46</v>
      </c>
      <c r="R4" s="84">
        <v>4.6700000000000008</v>
      </c>
      <c r="S4" s="84">
        <f>5.15-$AB4-$AD4</f>
        <v>4.79</v>
      </c>
      <c r="T4" s="84">
        <f>5.25-$AB4-$AD4</f>
        <v>4.8899999999999997</v>
      </c>
      <c r="U4" s="84">
        <f>5.4-$AB4-$AD4</f>
        <v>5.04</v>
      </c>
      <c r="V4" s="84">
        <f>5.35-$AB4-$AD4</f>
        <v>4.9899999999999993</v>
      </c>
      <c r="W4" s="84">
        <f>5.35-$AB4-$AD4</f>
        <v>4.9899999999999993</v>
      </c>
      <c r="X4" s="84">
        <f>5.35-$AB4-$AD4</f>
        <v>4.9899999999999993</v>
      </c>
      <c r="Y4" s="84">
        <f>5.35-$AB4-$AD4</f>
        <v>4.9899999999999993</v>
      </c>
      <c r="Z4" s="84">
        <f>5.35-$AB4-$AD4</f>
        <v>4.9899999999999993</v>
      </c>
      <c r="AA4" s="84">
        <v>0.17</v>
      </c>
      <c r="AB4" s="84">
        <v>0.21</v>
      </c>
      <c r="AC4" s="84">
        <v>1.01</v>
      </c>
      <c r="AD4" s="84">
        <v>0.15</v>
      </c>
      <c r="AE4" s="84">
        <v>0.2</v>
      </c>
      <c r="AF4" s="84">
        <v>0.45</v>
      </c>
      <c r="AG4" s="84">
        <v>0.3</v>
      </c>
      <c r="AH4" s="84" t="e">
        <f>#REF!-P4+0.5</f>
        <v>#REF!</v>
      </c>
      <c r="AI4" s="84">
        <f>S4-$P4</f>
        <v>0.11999999999999922</v>
      </c>
      <c r="AJ4" s="84">
        <f t="shared" ref="AJ4:AJ9" si="0">U4-$P4</f>
        <v>0.36999999999999922</v>
      </c>
      <c r="AK4" s="84">
        <v>0.2</v>
      </c>
    </row>
    <row r="5" spans="1:37" s="8434" customFormat="1" ht="15.75" thickBot="1">
      <c r="A5" s="8435" t="s">
        <v>13399</v>
      </c>
      <c r="B5" s="2391" t="s">
        <v>335</v>
      </c>
      <c r="C5" s="2392">
        <v>3.95</v>
      </c>
      <c r="D5" s="2393">
        <v>4.0999999999999996</v>
      </c>
      <c r="E5" s="2404">
        <v>4.2</v>
      </c>
      <c r="F5" s="2405">
        <v>4.4000000000000004</v>
      </c>
      <c r="G5" s="2406">
        <v>4.7</v>
      </c>
      <c r="H5" s="2407">
        <v>4.9000000000000004</v>
      </c>
      <c r="I5" s="2394"/>
      <c r="J5" s="2422">
        <v>3.9</v>
      </c>
      <c r="K5" s="2385">
        <v>6.95</v>
      </c>
      <c r="L5" s="4529">
        <v>5.75</v>
      </c>
      <c r="M5" s="2405">
        <v>4.8</v>
      </c>
      <c r="N5" s="7577">
        <v>6.25</v>
      </c>
      <c r="O5" s="84">
        <v>4.38</v>
      </c>
      <c r="P5" s="84">
        <f>4.44</f>
        <v>4.4400000000000004</v>
      </c>
      <c r="Q5" s="84">
        <v>4.38</v>
      </c>
      <c r="R5" s="84">
        <v>4.4400000000000004</v>
      </c>
      <c r="S5" s="84">
        <f>4.95-$AB5-$AD5</f>
        <v>4.59</v>
      </c>
      <c r="T5" s="84">
        <f>5-$AB5-$AD5</f>
        <v>4.6399999999999997</v>
      </c>
      <c r="U5" s="84">
        <f t="shared" ref="U5:Z5" si="1">5.15-$AB5-$AD5</f>
        <v>4.79</v>
      </c>
      <c r="V5" s="84">
        <f t="shared" si="1"/>
        <v>4.79</v>
      </c>
      <c r="W5" s="84">
        <f t="shared" si="1"/>
        <v>4.79</v>
      </c>
      <c r="X5" s="84">
        <f t="shared" si="1"/>
        <v>4.79</v>
      </c>
      <c r="Y5" s="84">
        <f t="shared" si="1"/>
        <v>4.79</v>
      </c>
      <c r="Z5" s="84">
        <f t="shared" si="1"/>
        <v>4.79</v>
      </c>
      <c r="AA5" s="84">
        <v>0.17</v>
      </c>
      <c r="AB5" s="84">
        <v>0.21</v>
      </c>
      <c r="AC5" s="84">
        <v>1.01</v>
      </c>
      <c r="AD5" s="84">
        <v>0.15</v>
      </c>
      <c r="AE5" s="84">
        <v>0.2</v>
      </c>
      <c r="AF5" s="84">
        <v>0.45</v>
      </c>
      <c r="AG5" s="84">
        <v>0.3</v>
      </c>
      <c r="AH5" s="84" t="e">
        <f>#REF!-P5+0.5</f>
        <v>#REF!</v>
      </c>
      <c r="AI5" s="84">
        <f>S5-P5</f>
        <v>0.14999999999999947</v>
      </c>
      <c r="AJ5" s="84">
        <f t="shared" si="0"/>
        <v>0.34999999999999964</v>
      </c>
      <c r="AK5" s="84">
        <v>0.2</v>
      </c>
    </row>
    <row r="6" spans="1:37" s="8434" customFormat="1" ht="15.75" thickBot="1">
      <c r="A6" s="8435" t="s">
        <v>9749</v>
      </c>
      <c r="B6" s="2391" t="s">
        <v>9738</v>
      </c>
      <c r="C6" s="2392">
        <v>4.3</v>
      </c>
      <c r="D6" s="2393">
        <v>4.5</v>
      </c>
      <c r="E6" s="2404">
        <v>4.55</v>
      </c>
      <c r="F6" s="2405">
        <v>4.8</v>
      </c>
      <c r="G6" s="2406">
        <v>5.4</v>
      </c>
      <c r="H6" s="2407">
        <v>5.65</v>
      </c>
      <c r="I6" s="2394">
        <v>4.0999999999999996</v>
      </c>
      <c r="J6" s="2421">
        <v>3.9</v>
      </c>
      <c r="K6" s="2385">
        <v>7.5</v>
      </c>
      <c r="L6" s="4529">
        <v>6.3</v>
      </c>
      <c r="M6" s="2405">
        <v>5.0999999999999996</v>
      </c>
      <c r="N6" s="7577">
        <v>6.65</v>
      </c>
      <c r="O6" s="84">
        <v>4.55</v>
      </c>
      <c r="P6" s="84">
        <f>F6*1.05+0.05</f>
        <v>5.09</v>
      </c>
      <c r="Q6" s="84">
        <v>4.55</v>
      </c>
      <c r="R6" s="84">
        <v>5.09</v>
      </c>
      <c r="S6" s="84">
        <f>5.5-$AB6-$AD6</f>
        <v>5.14</v>
      </c>
      <c r="T6" s="84">
        <f>5.6-$AB6-$AD6</f>
        <v>5.2399999999999993</v>
      </c>
      <c r="U6" s="84">
        <f>5.75-$AB6-$AD6</f>
        <v>5.39</v>
      </c>
      <c r="V6" s="84">
        <f>5.7-$AB6-$AD6</f>
        <v>5.34</v>
      </c>
      <c r="W6" s="84">
        <f>5.7-$AB6-$AD6</f>
        <v>5.34</v>
      </c>
      <c r="X6" s="84">
        <f>5.7-$AB6-$AD6</f>
        <v>5.34</v>
      </c>
      <c r="Y6" s="84">
        <f>5.7-$AB6-$AD6</f>
        <v>5.34</v>
      </c>
      <c r="Z6" s="84">
        <f>5.7-$AB6-$AD6</f>
        <v>5.34</v>
      </c>
      <c r="AA6" s="84">
        <v>0.17</v>
      </c>
      <c r="AB6" s="84">
        <v>0.21</v>
      </c>
      <c r="AC6" s="84">
        <v>1.01</v>
      </c>
      <c r="AD6" s="84">
        <v>0.15</v>
      </c>
      <c r="AE6" s="84">
        <v>0.2</v>
      </c>
      <c r="AF6" s="84">
        <v>0.45</v>
      </c>
      <c r="AG6" s="84">
        <v>0.3</v>
      </c>
      <c r="AH6" s="84" t="e">
        <f>#REF!-P6+0.5</f>
        <v>#REF!</v>
      </c>
      <c r="AI6" s="84">
        <f>S6-P6</f>
        <v>4.9999999999999822E-2</v>
      </c>
      <c r="AJ6" s="84">
        <f t="shared" si="0"/>
        <v>0.29999999999999982</v>
      </c>
      <c r="AK6" s="84">
        <v>0.2</v>
      </c>
    </row>
    <row r="7" spans="1:37" s="8434" customFormat="1" ht="13.9" customHeight="1" thickBot="1">
      <c r="A7" s="8435" t="s">
        <v>9750</v>
      </c>
      <c r="B7" s="2391" t="s">
        <v>441</v>
      </c>
      <c r="C7" s="2392">
        <v>4.4000000000000004</v>
      </c>
      <c r="D7" s="2393">
        <v>4.55</v>
      </c>
      <c r="E7" s="2404">
        <v>4.6500000000000004</v>
      </c>
      <c r="F7" s="2405">
        <v>4.8499999999999996</v>
      </c>
      <c r="G7" s="2406">
        <v>5.5</v>
      </c>
      <c r="H7" s="2407">
        <v>5.85</v>
      </c>
      <c r="I7" s="2394"/>
      <c r="J7" s="8418">
        <v>3.95</v>
      </c>
      <c r="K7" s="2385">
        <v>7.9</v>
      </c>
      <c r="L7" s="4529">
        <v>6.7</v>
      </c>
      <c r="M7" s="2405">
        <v>5.2</v>
      </c>
      <c r="N7" s="7577">
        <v>6.7</v>
      </c>
      <c r="O7" s="84">
        <v>4.6500000000000004</v>
      </c>
      <c r="P7" s="84">
        <f>F7*1.05+0.05</f>
        <v>5.1425000000000001</v>
      </c>
      <c r="Q7" s="84">
        <v>4.6500000000000004</v>
      </c>
      <c r="R7" s="84">
        <v>5.1425000000000001</v>
      </c>
      <c r="S7" s="84">
        <f>5.6-$AB7-$AD7</f>
        <v>5.2399999999999993</v>
      </c>
      <c r="T7" s="84">
        <f>5.7-$AB7-$AD7</f>
        <v>5.34</v>
      </c>
      <c r="U7" s="84">
        <f>5.85-$AB7-$AD7</f>
        <v>5.4899999999999993</v>
      </c>
      <c r="V7" s="84">
        <f>5.8-$AB7-$AD7</f>
        <v>5.4399999999999995</v>
      </c>
      <c r="W7" s="84">
        <f>5.8-$AB7-$AD7</f>
        <v>5.4399999999999995</v>
      </c>
      <c r="X7" s="84">
        <f>5.8-$AB7-$AD7</f>
        <v>5.4399999999999995</v>
      </c>
      <c r="Y7" s="84">
        <f>5.8-$AB7-$AD7</f>
        <v>5.4399999999999995</v>
      </c>
      <c r="Z7" s="84">
        <f>5.8-$AB7-$AD7</f>
        <v>5.4399999999999995</v>
      </c>
      <c r="AA7" s="8361">
        <v>0.12</v>
      </c>
      <c r="AB7" s="84">
        <v>0.21</v>
      </c>
      <c r="AC7" s="84">
        <v>1.01</v>
      </c>
      <c r="AD7" s="84">
        <v>0.15</v>
      </c>
      <c r="AE7" s="84">
        <v>0.2</v>
      </c>
      <c r="AF7" s="84">
        <v>0.45</v>
      </c>
      <c r="AG7" s="84"/>
      <c r="AH7" s="84" t="e">
        <f>#REF!-P7+0.5</f>
        <v>#REF!</v>
      </c>
      <c r="AI7" s="84">
        <f>S7-P7</f>
        <v>9.7499999999999254E-2</v>
      </c>
      <c r="AJ7" s="84">
        <f t="shared" si="0"/>
        <v>0.34749999999999925</v>
      </c>
      <c r="AK7" s="84">
        <v>0.2</v>
      </c>
    </row>
    <row r="8" spans="1:37" s="8434" customFormat="1" ht="13.9" customHeight="1" thickBot="1">
      <c r="A8" s="8435" t="s">
        <v>13400</v>
      </c>
      <c r="B8" s="2391" t="s">
        <v>441</v>
      </c>
      <c r="C8" s="2392">
        <v>4.4000000000000004</v>
      </c>
      <c r="D8" s="2393">
        <v>4.55</v>
      </c>
      <c r="E8" s="2404">
        <v>4.6500000000000004</v>
      </c>
      <c r="F8" s="2405">
        <v>4.8499999999999996</v>
      </c>
      <c r="G8" s="2406">
        <v>5.5</v>
      </c>
      <c r="H8" s="2407">
        <v>5.85</v>
      </c>
      <c r="I8" s="2394"/>
      <c r="J8" s="8418">
        <v>3.95</v>
      </c>
      <c r="K8" s="2385">
        <v>7.9</v>
      </c>
      <c r="L8" s="4529">
        <v>6.7</v>
      </c>
      <c r="M8" s="2405">
        <v>5.2</v>
      </c>
      <c r="N8" s="7577">
        <v>6.7</v>
      </c>
      <c r="O8" s="84">
        <v>4.5</v>
      </c>
      <c r="P8" s="84">
        <v>4.99</v>
      </c>
      <c r="Q8" s="84">
        <v>4.5</v>
      </c>
      <c r="R8" s="84">
        <v>4.99</v>
      </c>
      <c r="S8" s="84">
        <f>5.3-$AB8-$AD8</f>
        <v>4.9399999999999995</v>
      </c>
      <c r="T8" s="84">
        <f>5.4-$AB8-$AD8</f>
        <v>5.04</v>
      </c>
      <c r="U8" s="84">
        <f>5.55-$AB8-$AD8</f>
        <v>5.1899999999999995</v>
      </c>
      <c r="V8" s="84">
        <f>5.5-$AB8-$AD8</f>
        <v>5.14</v>
      </c>
      <c r="W8" s="84">
        <f>5.5-$AB8-$AD8</f>
        <v>5.14</v>
      </c>
      <c r="X8" s="84">
        <f>5.5-$AB8-$AD8</f>
        <v>5.14</v>
      </c>
      <c r="Y8" s="84">
        <f>5.5-$AB8-$AD8</f>
        <v>5.14</v>
      </c>
      <c r="Z8" s="84">
        <f>5.5-$AB8-$AD8</f>
        <v>5.14</v>
      </c>
      <c r="AA8" s="8361">
        <v>0.12</v>
      </c>
      <c r="AB8" s="84">
        <v>0.21</v>
      </c>
      <c r="AC8" s="84">
        <v>1.01</v>
      </c>
      <c r="AD8" s="84">
        <v>0.15</v>
      </c>
      <c r="AE8" s="84">
        <v>0.2</v>
      </c>
      <c r="AF8" s="84">
        <v>0.45</v>
      </c>
      <c r="AG8" s="84"/>
      <c r="AH8" s="84" t="e">
        <f>#REF!-P8+0.5</f>
        <v>#REF!</v>
      </c>
      <c r="AI8" s="84">
        <f>S8-P8</f>
        <v>-5.0000000000000711E-2</v>
      </c>
      <c r="AJ8" s="84">
        <f t="shared" si="0"/>
        <v>0.19999999999999929</v>
      </c>
      <c r="AK8" s="84">
        <v>0.2</v>
      </c>
    </row>
    <row r="9" spans="1:37" s="8434" customFormat="1" ht="18" customHeight="1" thickBot="1">
      <c r="A9" s="2390" t="s">
        <v>9751</v>
      </c>
      <c r="B9" s="2391" t="s">
        <v>9739</v>
      </c>
      <c r="C9" s="2392">
        <v>4.75</v>
      </c>
      <c r="D9" s="2393">
        <v>4.95</v>
      </c>
      <c r="E9" s="2404">
        <v>5</v>
      </c>
      <c r="F9" s="2405">
        <v>5.2</v>
      </c>
      <c r="G9" s="2406">
        <v>6.3</v>
      </c>
      <c r="H9" s="2407">
        <v>6.65</v>
      </c>
      <c r="I9" s="2394"/>
      <c r="J9" s="8418">
        <v>4.5</v>
      </c>
      <c r="K9" s="2385">
        <v>8.15</v>
      </c>
      <c r="L9" s="2385">
        <v>6.95</v>
      </c>
      <c r="M9" s="2405">
        <v>5.7</v>
      </c>
      <c r="N9" s="7577">
        <v>7.15</v>
      </c>
      <c r="O9" s="84">
        <v>5</v>
      </c>
      <c r="P9" s="84">
        <f>F9*1.05+0.05</f>
        <v>5.5100000000000007</v>
      </c>
      <c r="Q9" s="84">
        <v>5</v>
      </c>
      <c r="R9" s="84">
        <v>5.5100000000000007</v>
      </c>
      <c r="S9" s="84">
        <f>5.95-$AB9-$AD9</f>
        <v>5.59</v>
      </c>
      <c r="T9" s="84">
        <f>6.05-$AB9-$AD9</f>
        <v>5.6899999999999995</v>
      </c>
      <c r="U9" s="84">
        <f>6.2-$AB9-$AD9</f>
        <v>5.84</v>
      </c>
      <c r="V9" s="84">
        <f>6.15-$AB9-$AD9</f>
        <v>5.79</v>
      </c>
      <c r="W9" s="84">
        <f>6.15-$AB9-$AD9</f>
        <v>5.79</v>
      </c>
      <c r="X9" s="84">
        <f>6.15-$AB9-$AD9</f>
        <v>5.79</v>
      </c>
      <c r="Y9" s="84">
        <f>6.15-$AB9-$AD9</f>
        <v>5.79</v>
      </c>
      <c r="Z9" s="84">
        <f>6.15-$AB9-$AD9</f>
        <v>5.79</v>
      </c>
      <c r="AA9" s="8361">
        <v>0.12</v>
      </c>
      <c r="AB9" s="84">
        <v>0.21</v>
      </c>
      <c r="AC9" s="84">
        <v>1.01</v>
      </c>
      <c r="AD9" s="84">
        <v>0.15</v>
      </c>
      <c r="AE9" s="84">
        <v>0.2</v>
      </c>
      <c r="AF9" s="84">
        <v>0.45</v>
      </c>
      <c r="AG9" s="84"/>
      <c r="AH9" s="84" t="e">
        <f>#REF!-P9+0.5</f>
        <v>#REF!</v>
      </c>
      <c r="AI9" s="84">
        <f>S9-P9</f>
        <v>7.9999999999999183E-2</v>
      </c>
      <c r="AJ9" s="84">
        <f t="shared" si="0"/>
        <v>0.32999999999999918</v>
      </c>
      <c r="AK9" s="84">
        <v>0.2</v>
      </c>
    </row>
    <row r="10" spans="1:37" s="8434" customFormat="1">
      <c r="A10" s="8435" t="s">
        <v>9752</v>
      </c>
      <c r="B10" s="2391" t="s">
        <v>13269</v>
      </c>
      <c r="C10" s="2392"/>
      <c r="D10" s="2393"/>
      <c r="E10" s="2404"/>
      <c r="F10" s="2405"/>
      <c r="G10" s="2406"/>
      <c r="H10" s="2407"/>
      <c r="I10" s="2394"/>
      <c r="M10" s="2405"/>
      <c r="O10" s="84"/>
      <c r="P10" s="84">
        <v>3.95</v>
      </c>
      <c r="Q10" s="84">
        <v>3.95</v>
      </c>
      <c r="R10" s="84">
        <v>3.95</v>
      </c>
      <c r="S10" s="84">
        <f>4.1-$AB10-$AD10</f>
        <v>3.8899999999999997</v>
      </c>
      <c r="T10" s="84">
        <f>4.2-$AB10-$AD10</f>
        <v>3.99</v>
      </c>
      <c r="U10" s="84">
        <f t="shared" ref="U10:Z10" si="2">4.3-$AB10-$AD10</f>
        <v>4.09</v>
      </c>
      <c r="V10" s="84">
        <f t="shared" si="2"/>
        <v>4.09</v>
      </c>
      <c r="W10" s="84">
        <f t="shared" si="2"/>
        <v>4.09</v>
      </c>
      <c r="X10" s="84">
        <f t="shared" si="2"/>
        <v>4.09</v>
      </c>
      <c r="Y10" s="84">
        <f t="shared" si="2"/>
        <v>4.09</v>
      </c>
      <c r="Z10" s="84">
        <f t="shared" si="2"/>
        <v>4.09</v>
      </c>
      <c r="AA10" s="84"/>
      <c r="AB10" s="84">
        <v>0.21</v>
      </c>
      <c r="AC10" s="84"/>
      <c r="AD10" s="84"/>
      <c r="AE10" s="84"/>
      <c r="AF10" s="84"/>
      <c r="AG10" s="84"/>
      <c r="AK10" s="84">
        <v>0.2</v>
      </c>
    </row>
    <row r="11" spans="1:37" s="8434" customFormat="1">
      <c r="A11" s="8435" t="s">
        <v>13398</v>
      </c>
      <c r="B11" s="2391" t="s">
        <v>13269</v>
      </c>
      <c r="C11" s="2392"/>
      <c r="D11" s="2393"/>
      <c r="E11" s="2404"/>
      <c r="F11" s="2405"/>
      <c r="G11" s="2406"/>
      <c r="H11" s="2407"/>
      <c r="I11" s="2394"/>
      <c r="M11" s="2405"/>
      <c r="O11" s="84"/>
      <c r="P11" s="84">
        <v>3.9</v>
      </c>
      <c r="Q11" s="84">
        <v>3.9</v>
      </c>
      <c r="R11" s="84">
        <v>3.9</v>
      </c>
      <c r="S11" s="84">
        <f>4.2-$AB11-$AD11</f>
        <v>3.99</v>
      </c>
      <c r="T11" s="84">
        <f>4.3-$AB11-$AD11</f>
        <v>4.09</v>
      </c>
      <c r="U11" s="84">
        <f t="shared" ref="U11:Z11" si="3">4.4-$AB11-$AD11</f>
        <v>4.1900000000000004</v>
      </c>
      <c r="V11" s="84">
        <f t="shared" si="3"/>
        <v>4.1900000000000004</v>
      </c>
      <c r="W11" s="84">
        <f t="shared" si="3"/>
        <v>4.1900000000000004</v>
      </c>
      <c r="X11" s="84">
        <f t="shared" si="3"/>
        <v>4.1900000000000004</v>
      </c>
      <c r="Y11" s="84">
        <f t="shared" si="3"/>
        <v>4.1900000000000004</v>
      </c>
      <c r="Z11" s="84">
        <f t="shared" si="3"/>
        <v>4.1900000000000004</v>
      </c>
      <c r="AA11" s="84"/>
      <c r="AB11" s="84">
        <v>0.21</v>
      </c>
      <c r="AC11" s="84"/>
      <c r="AD11" s="84"/>
      <c r="AE11" s="84" t="s">
        <v>12987</v>
      </c>
      <c r="AF11" s="84">
        <v>5.09</v>
      </c>
      <c r="AG11" s="84"/>
      <c r="AK11" s="84">
        <v>0.2</v>
      </c>
    </row>
    <row r="12" spans="1:37" s="8434" customFormat="1">
      <c r="A12" s="8435" t="s">
        <v>13347</v>
      </c>
      <c r="B12" s="2391" t="s">
        <v>13271</v>
      </c>
      <c r="C12" s="2392"/>
      <c r="D12" s="2393"/>
      <c r="E12" s="2404"/>
      <c r="F12" s="2405"/>
      <c r="G12" s="2406"/>
      <c r="H12" s="2407"/>
      <c r="I12" s="2394"/>
      <c r="M12" s="2405"/>
      <c r="O12" s="84"/>
      <c r="P12" s="84">
        <v>2.29</v>
      </c>
      <c r="Q12" s="84">
        <v>2.29</v>
      </c>
      <c r="R12" s="84">
        <v>2.29</v>
      </c>
      <c r="S12" s="84">
        <v>2.29</v>
      </c>
      <c r="T12" s="84">
        <v>2.29</v>
      </c>
      <c r="U12" s="84">
        <v>2.29</v>
      </c>
      <c r="V12" s="84">
        <v>2.29</v>
      </c>
      <c r="W12" s="84">
        <v>2.29</v>
      </c>
      <c r="X12" s="84">
        <v>2.29</v>
      </c>
      <c r="Y12" s="84">
        <v>2.29</v>
      </c>
      <c r="Z12" s="84">
        <v>2.29</v>
      </c>
      <c r="AA12" s="84"/>
      <c r="AB12" s="84">
        <v>0.16</v>
      </c>
      <c r="AC12" s="84"/>
      <c r="AD12" s="84"/>
      <c r="AE12" s="84"/>
      <c r="AF12" s="84"/>
      <c r="AG12" s="84"/>
      <c r="AK12" s="84"/>
    </row>
    <row r="13" spans="1:37" s="8434" customFormat="1">
      <c r="A13" s="8435" t="s">
        <v>13365</v>
      </c>
      <c r="B13" s="2391" t="s">
        <v>13271</v>
      </c>
      <c r="C13" s="2392"/>
      <c r="D13" s="2393"/>
      <c r="E13" s="2404"/>
      <c r="F13" s="2405"/>
      <c r="G13" s="2406"/>
      <c r="H13" s="2407"/>
      <c r="I13" s="2394"/>
      <c r="M13" s="2405"/>
      <c r="O13" s="84"/>
      <c r="P13" s="84">
        <v>1.04</v>
      </c>
      <c r="Q13" s="84">
        <v>1.04</v>
      </c>
      <c r="R13" s="84">
        <v>1.04</v>
      </c>
      <c r="S13" s="84">
        <v>1.04</v>
      </c>
      <c r="T13" s="84">
        <v>1.04</v>
      </c>
      <c r="U13" s="84">
        <v>1.04</v>
      </c>
      <c r="V13" s="84">
        <v>1.04</v>
      </c>
      <c r="W13" s="84">
        <v>1.04</v>
      </c>
      <c r="X13" s="84">
        <v>1.04</v>
      </c>
      <c r="Y13" s="84">
        <v>1.04</v>
      </c>
      <c r="Z13" s="84">
        <v>1.04</v>
      </c>
      <c r="AA13" s="84"/>
      <c r="AB13" s="84">
        <v>0.16</v>
      </c>
      <c r="AC13" s="84"/>
      <c r="AD13" s="84"/>
      <c r="AE13" s="84"/>
      <c r="AF13" s="84"/>
      <c r="AG13" s="84"/>
      <c r="AK13" s="84"/>
    </row>
    <row r="14" spans="1:37" s="8434" customFormat="1">
      <c r="A14" s="8435" t="s">
        <v>9753</v>
      </c>
      <c r="B14" s="2391" t="s">
        <v>12601</v>
      </c>
      <c r="C14" s="2392"/>
      <c r="D14" s="2393"/>
      <c r="E14" s="2404"/>
      <c r="F14" s="2405"/>
      <c r="G14" s="2406"/>
      <c r="H14" s="2407"/>
      <c r="I14" s="2394"/>
      <c r="M14" s="2405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K14" s="84"/>
    </row>
    <row r="15" spans="1:37" s="8434" customFormat="1">
      <c r="A15" s="8435" t="s">
        <v>9961</v>
      </c>
      <c r="B15" s="2391" t="s">
        <v>13375</v>
      </c>
      <c r="C15" s="2392"/>
      <c r="D15" s="2393"/>
      <c r="E15" s="2404"/>
      <c r="F15" s="2405"/>
      <c r="G15" s="2406"/>
      <c r="H15" s="2407"/>
      <c r="I15" s="2394"/>
      <c r="M15" s="2405"/>
      <c r="O15" s="84"/>
      <c r="P15" s="84"/>
      <c r="Q15" s="84"/>
      <c r="R15" s="84"/>
      <c r="S15" s="84"/>
      <c r="T15" s="84"/>
      <c r="U15" s="84"/>
      <c r="V15" s="84"/>
      <c r="W15" s="84">
        <v>5.4</v>
      </c>
      <c r="X15" s="84">
        <v>5.25</v>
      </c>
      <c r="Y15" s="84">
        <v>5.4</v>
      </c>
      <c r="Z15" s="84">
        <v>5.25</v>
      </c>
      <c r="AA15" s="84"/>
      <c r="AB15" s="84"/>
      <c r="AC15" s="84"/>
      <c r="AD15" s="84"/>
      <c r="AE15" s="84"/>
      <c r="AF15" s="84"/>
      <c r="AG15" s="84"/>
      <c r="AK15" s="84"/>
    </row>
    <row r="16" spans="1:37" s="8434" customFormat="1">
      <c r="A16" s="8435" t="s">
        <v>9841</v>
      </c>
      <c r="B16" s="2391" t="s">
        <v>9741</v>
      </c>
      <c r="C16" s="2392"/>
      <c r="D16" s="2393">
        <v>6</v>
      </c>
      <c r="E16" s="2404">
        <v>5.6</v>
      </c>
      <c r="F16" s="2405">
        <v>5.8</v>
      </c>
      <c r="G16" s="2406"/>
      <c r="H16" s="2407"/>
      <c r="I16" s="2394"/>
      <c r="M16" s="2405"/>
      <c r="O16" s="84">
        <v>5.6</v>
      </c>
      <c r="P16" s="84">
        <v>5.8</v>
      </c>
      <c r="Q16" s="84">
        <v>5.6</v>
      </c>
      <c r="R16" s="84">
        <v>5.8</v>
      </c>
      <c r="S16" s="84"/>
      <c r="T16" s="84"/>
      <c r="U16" s="84"/>
      <c r="V16" s="84"/>
      <c r="W16" s="84">
        <v>5.75</v>
      </c>
      <c r="X16" s="84">
        <v>5.6</v>
      </c>
      <c r="Y16" s="84">
        <v>5.75</v>
      </c>
      <c r="Z16" s="84">
        <v>5.6</v>
      </c>
      <c r="AA16" s="84"/>
      <c r="AB16" s="84"/>
      <c r="AC16" s="84"/>
      <c r="AD16" s="84"/>
      <c r="AE16" s="84"/>
      <c r="AF16" s="84"/>
      <c r="AG16" s="84"/>
      <c r="AK16" s="84"/>
    </row>
    <row r="17" spans="1:37" s="8434" customFormat="1">
      <c r="A17" s="8435" t="s">
        <v>9842</v>
      </c>
      <c r="B17" s="2391" t="s">
        <v>9741</v>
      </c>
      <c r="C17" s="2392"/>
      <c r="D17" s="2393">
        <v>6.2</v>
      </c>
      <c r="E17" s="2404">
        <v>5.8</v>
      </c>
      <c r="F17" s="2405">
        <v>6</v>
      </c>
      <c r="G17" s="2406"/>
      <c r="H17" s="2407"/>
      <c r="I17" s="2394"/>
      <c r="M17" s="2405"/>
      <c r="O17" s="84">
        <v>5.8</v>
      </c>
      <c r="P17" s="84">
        <v>6</v>
      </c>
      <c r="Q17" s="84">
        <v>5.8</v>
      </c>
      <c r="R17" s="84">
        <v>6</v>
      </c>
      <c r="S17" s="84"/>
      <c r="T17" s="84"/>
      <c r="U17" s="84"/>
      <c r="V17" s="84"/>
      <c r="W17" s="84">
        <v>5.85</v>
      </c>
      <c r="X17" s="84">
        <v>5.7</v>
      </c>
      <c r="Y17" s="84">
        <v>5.85</v>
      </c>
      <c r="Z17" s="84">
        <v>5.7</v>
      </c>
      <c r="AA17" s="84"/>
      <c r="AB17" s="84"/>
      <c r="AC17" s="84"/>
      <c r="AD17" s="84"/>
      <c r="AE17" s="84"/>
      <c r="AF17" s="84"/>
      <c r="AG17" s="84"/>
      <c r="AK17" s="84"/>
    </row>
    <row r="18" spans="1:37" s="8434" customFormat="1">
      <c r="A18" s="8435" t="s">
        <v>9703</v>
      </c>
      <c r="B18" s="2391" t="s">
        <v>9742</v>
      </c>
      <c r="C18" s="2392"/>
      <c r="D18" s="2393">
        <v>9</v>
      </c>
      <c r="E18" s="2404">
        <v>8.8000000000000007</v>
      </c>
      <c r="F18" s="2405">
        <v>9</v>
      </c>
      <c r="G18" s="2406"/>
      <c r="H18" s="2407"/>
      <c r="I18" s="2394"/>
      <c r="M18" s="2405"/>
      <c r="O18" s="84">
        <v>8.8000000000000007</v>
      </c>
      <c r="P18" s="84">
        <v>9</v>
      </c>
      <c r="Q18" s="84">
        <v>8.8000000000000007</v>
      </c>
      <c r="R18" s="84">
        <v>9</v>
      </c>
      <c r="S18" s="84"/>
      <c r="T18" s="84"/>
      <c r="U18" s="84"/>
      <c r="V18" s="84"/>
      <c r="W18" s="84">
        <v>6.2</v>
      </c>
      <c r="X18" s="84">
        <v>6.05</v>
      </c>
      <c r="Y18" s="84">
        <v>6.2</v>
      </c>
      <c r="Z18" s="84">
        <v>6.05</v>
      </c>
      <c r="AA18" s="84"/>
      <c r="AB18" s="84"/>
      <c r="AC18" s="84"/>
      <c r="AD18" s="84"/>
      <c r="AE18" s="84"/>
      <c r="AF18" s="84"/>
      <c r="AG18" s="84"/>
      <c r="AK18" s="84"/>
    </row>
    <row r="19" spans="1:37" s="8434" customFormat="1">
      <c r="A19" s="8435" t="s">
        <v>9919</v>
      </c>
      <c r="B19" s="2391" t="s">
        <v>9921</v>
      </c>
      <c r="C19" s="2392"/>
      <c r="D19" s="2393">
        <v>5</v>
      </c>
      <c r="E19" s="2404">
        <v>4.7</v>
      </c>
      <c r="F19" s="2405">
        <v>4.9000000000000004</v>
      </c>
      <c r="G19" s="2406"/>
      <c r="H19" s="2407"/>
      <c r="I19" s="2394"/>
      <c r="M19" s="2405"/>
      <c r="O19" s="84">
        <v>4.7</v>
      </c>
      <c r="P19" s="84">
        <v>4.9000000000000004</v>
      </c>
      <c r="Q19" s="84">
        <v>4.7</v>
      </c>
      <c r="R19" s="84">
        <v>4.9000000000000004</v>
      </c>
      <c r="S19" s="84"/>
      <c r="T19" s="84"/>
      <c r="U19" s="84"/>
      <c r="V19" s="84"/>
      <c r="W19" s="84">
        <v>5.3</v>
      </c>
      <c r="X19" s="84">
        <v>5.15</v>
      </c>
      <c r="Y19" s="84">
        <v>5.3</v>
      </c>
      <c r="Z19" s="84">
        <v>5.15</v>
      </c>
      <c r="AA19" s="84"/>
      <c r="AB19" s="84">
        <f>5.87-AB5-AD5</f>
        <v>5.51</v>
      </c>
      <c r="AC19" s="84"/>
      <c r="AD19" s="84"/>
      <c r="AE19" s="84"/>
      <c r="AF19" s="84"/>
      <c r="AG19" s="84"/>
      <c r="AK19" s="84"/>
    </row>
    <row r="20" spans="1:37" s="8434" customFormat="1">
      <c r="A20" s="8435" t="s">
        <v>9920</v>
      </c>
      <c r="B20" s="2391" t="s">
        <v>9922</v>
      </c>
      <c r="C20" s="2392"/>
      <c r="D20" s="2393">
        <v>6</v>
      </c>
      <c r="E20" s="2404">
        <v>5.6</v>
      </c>
      <c r="F20" s="2405">
        <v>5.8</v>
      </c>
      <c r="G20" s="2406"/>
      <c r="H20" s="2407"/>
      <c r="I20" s="2394"/>
      <c r="M20" s="2405"/>
      <c r="O20" s="84">
        <v>5.6</v>
      </c>
      <c r="P20" s="84">
        <v>5.8</v>
      </c>
      <c r="Q20" s="84">
        <v>5.6</v>
      </c>
      <c r="R20" s="84">
        <v>5.8</v>
      </c>
      <c r="S20" s="84"/>
      <c r="T20" s="84"/>
      <c r="U20" s="84"/>
      <c r="V20" s="84"/>
      <c r="W20" s="84">
        <v>5.65</v>
      </c>
      <c r="X20" s="84">
        <v>5.5</v>
      </c>
      <c r="Y20" s="84">
        <v>5.65</v>
      </c>
      <c r="Z20" s="84">
        <v>5.5</v>
      </c>
      <c r="AA20" s="84"/>
      <c r="AB20" s="84"/>
      <c r="AC20" s="84"/>
      <c r="AD20" s="84"/>
      <c r="AE20" s="84"/>
      <c r="AF20" s="84"/>
      <c r="AG20" s="84"/>
      <c r="AK20" s="84"/>
    </row>
    <row r="21" spans="1:37" s="8434" customFormat="1">
      <c r="A21" s="8435" t="s">
        <v>9754</v>
      </c>
      <c r="B21" s="2391" t="s">
        <v>9745</v>
      </c>
      <c r="C21" s="2392"/>
      <c r="D21" s="2393">
        <v>5.15</v>
      </c>
      <c r="E21" s="2404"/>
      <c r="F21" s="2405">
        <v>5</v>
      </c>
      <c r="G21" s="2406"/>
      <c r="H21" s="2407">
        <v>5.5</v>
      </c>
      <c r="I21" s="2394"/>
      <c r="M21" s="2405"/>
      <c r="O21" s="84"/>
      <c r="P21" s="84">
        <v>5</v>
      </c>
      <c r="Q21" s="84"/>
      <c r="R21" s="84">
        <v>5</v>
      </c>
      <c r="S21" s="84"/>
      <c r="T21" s="84"/>
      <c r="U21" s="84"/>
      <c r="V21" s="84"/>
      <c r="W21" s="84">
        <v>4.3499999999999996</v>
      </c>
      <c r="X21" s="84">
        <v>4.2</v>
      </c>
      <c r="Y21" s="84">
        <v>4.3499999999999996</v>
      </c>
      <c r="Z21" s="84">
        <v>4.2</v>
      </c>
      <c r="AA21" s="84"/>
      <c r="AB21" s="84"/>
      <c r="AC21" s="84"/>
      <c r="AD21" s="84"/>
      <c r="AE21" s="84"/>
      <c r="AF21" s="84"/>
      <c r="AG21" s="84"/>
      <c r="AK21" s="84"/>
    </row>
    <row r="22" spans="1:37" s="8434" customFormat="1">
      <c r="A22" s="8435" t="s">
        <v>9755</v>
      </c>
      <c r="B22" s="2391" t="s">
        <v>9743</v>
      </c>
      <c r="C22" s="2392"/>
      <c r="D22" s="2393"/>
      <c r="E22" s="2404"/>
      <c r="F22" s="2405"/>
      <c r="G22" s="2406"/>
      <c r="H22" s="2407"/>
      <c r="I22" s="2394"/>
      <c r="M22" s="2405"/>
      <c r="O22" s="84"/>
      <c r="P22" s="84"/>
      <c r="Q22" s="84"/>
      <c r="R22" s="84"/>
      <c r="S22" s="84"/>
      <c r="T22" s="84"/>
      <c r="U22" s="84"/>
      <c r="V22" s="84"/>
      <c r="W22" s="84">
        <v>4.45</v>
      </c>
      <c r="X22" s="84">
        <v>4.3</v>
      </c>
      <c r="Y22" s="84">
        <v>4.45</v>
      </c>
      <c r="Z22" s="84">
        <v>4.3</v>
      </c>
      <c r="AA22" s="84"/>
      <c r="AB22" s="84"/>
      <c r="AC22" s="84"/>
      <c r="AD22" s="84"/>
      <c r="AE22" s="84"/>
      <c r="AF22" s="84"/>
      <c r="AG22" s="84"/>
      <c r="AK22" s="84"/>
    </row>
    <row r="23" spans="1:37" s="8434" customFormat="1">
      <c r="A23" s="8435" t="s">
        <v>9756</v>
      </c>
      <c r="B23" s="2412" t="s">
        <v>9744</v>
      </c>
      <c r="C23" s="2392"/>
      <c r="D23" s="2393"/>
      <c r="E23" s="2404"/>
      <c r="F23" s="2405"/>
      <c r="G23" s="2406"/>
      <c r="H23" s="2407"/>
      <c r="I23" s="2394"/>
      <c r="M23" s="2405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K23" s="84"/>
    </row>
    <row r="24" spans="1:37" s="8434" customFormat="1" ht="15.75" thickBot="1">
      <c r="A24" s="8435" t="s">
        <v>9823</v>
      </c>
      <c r="B24" s="2391" t="s">
        <v>12594</v>
      </c>
      <c r="C24" s="2392"/>
      <c r="D24" s="2393"/>
      <c r="E24" s="2404"/>
      <c r="F24" s="2405"/>
      <c r="G24" s="2406"/>
      <c r="H24" s="2407"/>
      <c r="I24" s="2394"/>
      <c r="J24" s="2408"/>
      <c r="M24" s="2405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K24" s="84"/>
    </row>
    <row r="25" spans="1:37" s="8434" customFormat="1" ht="15.75" thickBot="1">
      <c r="A25" s="8435" t="s">
        <v>12863</v>
      </c>
      <c r="B25" s="2391" t="s">
        <v>12864</v>
      </c>
      <c r="C25" s="2392">
        <v>4.3</v>
      </c>
      <c r="D25" s="2393">
        <v>4.5</v>
      </c>
      <c r="E25" s="2404">
        <v>4.55</v>
      </c>
      <c r="F25" s="2405">
        <v>4.8</v>
      </c>
      <c r="G25" s="2406">
        <v>5.4</v>
      </c>
      <c r="H25" s="2407">
        <v>5.65</v>
      </c>
      <c r="I25" s="2394">
        <v>4.0999999999999996</v>
      </c>
      <c r="J25" s="2421">
        <v>4.05</v>
      </c>
      <c r="K25" s="2385">
        <v>7.5</v>
      </c>
      <c r="L25" s="4529">
        <v>6.3</v>
      </c>
      <c r="M25" s="2405">
        <v>5.0999999999999996</v>
      </c>
      <c r="N25" s="7577">
        <v>6.65</v>
      </c>
      <c r="O25" s="84">
        <v>4.55</v>
      </c>
      <c r="P25" s="84">
        <v>4.8</v>
      </c>
      <c r="Q25" s="84">
        <v>4.55</v>
      </c>
      <c r="R25" s="84">
        <v>4.8</v>
      </c>
      <c r="S25" s="84"/>
      <c r="T25" s="84"/>
      <c r="U25" s="84"/>
      <c r="V25" s="84">
        <v>4.8</v>
      </c>
      <c r="W25" s="84">
        <v>4.8</v>
      </c>
      <c r="X25" s="84">
        <v>4.8</v>
      </c>
      <c r="Y25" s="84">
        <v>4.8</v>
      </c>
      <c r="Z25" s="84">
        <v>4.8</v>
      </c>
      <c r="AA25" s="84"/>
      <c r="AB25" s="84"/>
      <c r="AC25" s="84"/>
      <c r="AD25" s="84"/>
      <c r="AE25" s="84"/>
      <c r="AF25" s="84"/>
      <c r="AG25" s="84"/>
      <c r="AK25" s="84"/>
    </row>
    <row r="26" spans="1:37" s="8434" customFormat="1">
      <c r="A26" s="2418" t="s">
        <v>12933</v>
      </c>
      <c r="B26" s="5" t="s">
        <v>12939</v>
      </c>
      <c r="C26" s="4544"/>
      <c r="D26" s="4545"/>
      <c r="E26" s="4546"/>
      <c r="F26" s="4547"/>
      <c r="G26" s="4548"/>
      <c r="H26" s="4549">
        <v>7.95</v>
      </c>
      <c r="I26" s="4550"/>
      <c r="J26" s="7648"/>
      <c r="K26" s="2385"/>
      <c r="L26" s="4529"/>
      <c r="M26" s="4547"/>
      <c r="N26" s="7649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K26" s="84"/>
    </row>
    <row r="27" spans="1:37" s="8434" customFormat="1">
      <c r="A27" s="2418" t="s">
        <v>12935</v>
      </c>
      <c r="B27" s="5" t="s">
        <v>12941</v>
      </c>
      <c r="C27" s="4544"/>
      <c r="D27" s="4545"/>
      <c r="E27" s="4546"/>
      <c r="F27" s="4547"/>
      <c r="G27" s="4548"/>
      <c r="H27" s="4549">
        <v>7.95</v>
      </c>
      <c r="I27" s="4550"/>
      <c r="J27" s="7648"/>
      <c r="K27" s="2385"/>
      <c r="L27" s="4529"/>
      <c r="M27" s="4547"/>
      <c r="N27" s="7649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K27" s="84"/>
    </row>
    <row r="28" spans="1:37" s="8434" customFormat="1">
      <c r="A28" s="2418" t="s">
        <v>12936</v>
      </c>
      <c r="B28" s="5" t="s">
        <v>12943</v>
      </c>
      <c r="C28" s="4544"/>
      <c r="D28" s="4545"/>
      <c r="E28" s="4546"/>
      <c r="F28" s="4547"/>
      <c r="G28" s="4548"/>
      <c r="H28" s="4549">
        <v>7.95</v>
      </c>
      <c r="I28" s="4550"/>
      <c r="J28" s="7648"/>
      <c r="K28" s="2385"/>
      <c r="L28" s="4529"/>
      <c r="M28" s="4547"/>
      <c r="N28" s="7649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K28" s="84"/>
    </row>
    <row r="29" spans="1:37" s="8434" customFormat="1">
      <c r="A29" s="2418" t="s">
        <v>12951</v>
      </c>
      <c r="B29" s="5" t="s">
        <v>12946</v>
      </c>
      <c r="C29" s="4544"/>
      <c r="D29" s="4545"/>
      <c r="E29" s="4546"/>
      <c r="F29" s="4547"/>
      <c r="G29" s="4548"/>
      <c r="H29" s="4549">
        <v>7.95</v>
      </c>
      <c r="I29" s="4550"/>
      <c r="J29" s="7648"/>
      <c r="K29" s="2385"/>
      <c r="L29" s="4529"/>
      <c r="M29" s="4547"/>
      <c r="N29" s="7649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K29" s="84"/>
    </row>
    <row r="30" spans="1:37" s="8434" customFormat="1">
      <c r="A30" s="2418" t="s">
        <v>12934</v>
      </c>
      <c r="B30" s="5" t="s">
        <v>12940</v>
      </c>
      <c r="C30" s="4544"/>
      <c r="D30" s="4545"/>
      <c r="E30" s="4546"/>
      <c r="F30" s="4547"/>
      <c r="G30" s="4548"/>
      <c r="H30" s="4549">
        <v>7.55</v>
      </c>
      <c r="I30" s="4550"/>
      <c r="J30" s="7648"/>
      <c r="K30" s="2385"/>
      <c r="L30" s="4529"/>
      <c r="M30" s="4547"/>
      <c r="N30" s="7649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K30" s="84"/>
    </row>
    <row r="31" spans="1:37" s="8434" customFormat="1">
      <c r="A31" s="2418" t="s">
        <v>12937</v>
      </c>
      <c r="B31" s="5" t="s">
        <v>12942</v>
      </c>
      <c r="C31" s="4544"/>
      <c r="D31" s="4545"/>
      <c r="E31" s="4546"/>
      <c r="F31" s="4547"/>
      <c r="G31" s="4548"/>
      <c r="H31" s="4549">
        <v>7.55</v>
      </c>
      <c r="I31" s="4550"/>
      <c r="J31" s="7648"/>
      <c r="K31" s="2385"/>
      <c r="L31" s="4529"/>
      <c r="M31" s="4547"/>
      <c r="N31" s="7649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K31" s="84"/>
    </row>
    <row r="32" spans="1:37" s="8434" customFormat="1">
      <c r="A32" s="2418" t="s">
        <v>12938</v>
      </c>
      <c r="B32" s="5" t="s">
        <v>12944</v>
      </c>
      <c r="C32" s="4544"/>
      <c r="D32" s="4545"/>
      <c r="E32" s="4546"/>
      <c r="F32" s="4547"/>
      <c r="G32" s="4548"/>
      <c r="H32" s="4549">
        <v>7.55</v>
      </c>
      <c r="I32" s="4550"/>
      <c r="J32" s="7648"/>
      <c r="K32" s="2385"/>
      <c r="L32" s="4529"/>
      <c r="M32" s="4547"/>
      <c r="N32" s="7649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K32" s="84"/>
    </row>
    <row r="33" spans="1:37" s="8434" customFormat="1">
      <c r="A33" s="2418" t="s">
        <v>12952</v>
      </c>
      <c r="B33" s="5" t="s">
        <v>12945</v>
      </c>
      <c r="C33" s="4544"/>
      <c r="D33" s="4545"/>
      <c r="E33" s="4546"/>
      <c r="F33" s="4547"/>
      <c r="G33" s="4548"/>
      <c r="H33" s="4549">
        <v>7.55</v>
      </c>
      <c r="I33" s="4550"/>
      <c r="J33" s="7648"/>
      <c r="K33" s="2385"/>
      <c r="L33" s="4529"/>
      <c r="M33" s="4547"/>
      <c r="N33" s="7649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K33" s="84"/>
    </row>
    <row r="34" spans="1:37" s="8434" customFormat="1">
      <c r="A34" s="2418" t="s">
        <v>9781</v>
      </c>
      <c r="C34" s="2403"/>
      <c r="D34" s="2403"/>
      <c r="E34" s="2403"/>
      <c r="F34" s="2403"/>
      <c r="G34" s="2403"/>
      <c r="H34" s="2403"/>
      <c r="I34" s="2409"/>
      <c r="M34" s="2403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K34" s="84"/>
    </row>
    <row r="35" spans="1:37" s="8434" customFormat="1">
      <c r="A35" s="2418" t="s">
        <v>9782</v>
      </c>
      <c r="C35" s="2403"/>
      <c r="D35" s="2403"/>
      <c r="E35" s="2403"/>
      <c r="F35" s="2403">
        <v>4.5</v>
      </c>
      <c r="G35" s="2403"/>
      <c r="H35" s="2403"/>
      <c r="I35" s="2409"/>
      <c r="M35" s="2403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K35" s="84"/>
    </row>
    <row r="36" spans="1:37" s="8434" customFormat="1">
      <c r="A36" s="2418" t="s">
        <v>10424</v>
      </c>
      <c r="C36" s="2403"/>
      <c r="D36" s="2403"/>
      <c r="E36" s="2403"/>
      <c r="F36" s="2403">
        <v>5</v>
      </c>
      <c r="G36" s="2403"/>
      <c r="H36" s="2403"/>
      <c r="I36" s="2411"/>
      <c r="M36" s="2403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K36" s="84"/>
    </row>
    <row r="37" spans="1:37" s="8434" customFormat="1">
      <c r="A37" s="2418" t="s">
        <v>9783</v>
      </c>
      <c r="C37" s="2403"/>
      <c r="D37" s="2403"/>
      <c r="E37" s="2403"/>
      <c r="F37" s="2403">
        <v>4.95</v>
      </c>
      <c r="G37" s="2403"/>
      <c r="H37" s="2403"/>
      <c r="I37" s="2411"/>
      <c r="M37" s="2403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K37" s="84"/>
    </row>
    <row r="38" spans="1:37" s="8434" customFormat="1">
      <c r="A38" s="2418" t="s">
        <v>9784</v>
      </c>
      <c r="C38" s="2403"/>
      <c r="D38" s="2403"/>
      <c r="E38" s="2403"/>
      <c r="F38" s="2403">
        <v>5.3</v>
      </c>
      <c r="G38" s="2403"/>
      <c r="H38" s="2403"/>
      <c r="I38" s="2409"/>
      <c r="M38" s="2403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K38" s="84"/>
    </row>
    <row r="39" spans="1:37" s="8434" customFormat="1">
      <c r="A39" s="2418" t="s">
        <v>9785</v>
      </c>
      <c r="C39" s="2403"/>
      <c r="D39" s="2403"/>
      <c r="E39" s="2403"/>
      <c r="F39" s="2403"/>
      <c r="G39" s="2403"/>
      <c r="H39" s="2403"/>
      <c r="I39" s="2410"/>
      <c r="M39" s="2403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K39" s="84"/>
    </row>
    <row r="40" spans="1:37" s="8434" customFormat="1">
      <c r="A40" s="2418" t="s">
        <v>10425</v>
      </c>
      <c r="C40" s="2403"/>
      <c r="D40" s="2403"/>
      <c r="E40" s="2403"/>
      <c r="F40" s="2403"/>
      <c r="G40" s="2403"/>
      <c r="H40" s="2403"/>
      <c r="I40" s="2410"/>
      <c r="M40" s="2403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K40" s="84"/>
    </row>
    <row r="41" spans="1:37" s="8434" customFormat="1">
      <c r="A41" s="2418" t="s">
        <v>9786</v>
      </c>
      <c r="C41" s="2403"/>
      <c r="D41" s="2403"/>
      <c r="E41" s="2403"/>
      <c r="F41" s="2403"/>
      <c r="G41" s="2403"/>
      <c r="H41" s="2403"/>
      <c r="I41" s="2410"/>
      <c r="M41" s="2403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K41" s="84"/>
    </row>
    <row r="42" spans="1:37" s="8434" customFormat="1">
      <c r="A42" s="2418" t="s">
        <v>9787</v>
      </c>
      <c r="B42" s="8434" t="s">
        <v>9788</v>
      </c>
      <c r="I42" s="2386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K42" s="84"/>
    </row>
    <row r="43" spans="1:37" s="8434" customFormat="1">
      <c r="A43" s="2418" t="s">
        <v>9789</v>
      </c>
      <c r="B43" s="8434" t="s">
        <v>9788</v>
      </c>
      <c r="I43" s="2386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K43" s="84"/>
    </row>
    <row r="44" spans="1:37" s="8434" customFormat="1">
      <c r="A44" s="2418" t="s">
        <v>10423</v>
      </c>
      <c r="B44" s="8434" t="s">
        <v>9788</v>
      </c>
      <c r="I44" s="2386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K44" s="84"/>
    </row>
    <row r="45" spans="1:37" s="8434" customFormat="1">
      <c r="A45" s="2418" t="s">
        <v>9790</v>
      </c>
      <c r="B45" s="8434" t="s">
        <v>9788</v>
      </c>
      <c r="I45" s="2386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K45" s="84"/>
    </row>
    <row r="46" spans="1:37" s="8434" customFormat="1">
      <c r="A46" s="2418" t="s">
        <v>9791</v>
      </c>
      <c r="B46" s="8434" t="s">
        <v>9792</v>
      </c>
      <c r="I46" s="2385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K46" s="84"/>
    </row>
    <row r="47" spans="1:37" s="8434" customFormat="1">
      <c r="A47" s="2418" t="s">
        <v>9793</v>
      </c>
      <c r="B47" s="8434" t="s">
        <v>9792</v>
      </c>
      <c r="I47" s="2386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K47" s="84"/>
    </row>
    <row r="48" spans="1:37" s="8434" customFormat="1">
      <c r="A48" s="2418" t="s">
        <v>9794</v>
      </c>
      <c r="B48" s="8434" t="s">
        <v>9792</v>
      </c>
      <c r="I48" s="2386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K48" s="84"/>
    </row>
    <row r="49" spans="1:37" s="8434" customFormat="1">
      <c r="A49" s="2418" t="s">
        <v>9795</v>
      </c>
      <c r="I49" s="2385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K49" s="84"/>
    </row>
    <row r="50" spans="1:37" s="8434" customFormat="1">
      <c r="A50" s="2418" t="s">
        <v>9796</v>
      </c>
      <c r="I50" s="2385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K50" s="84"/>
    </row>
    <row r="51" spans="1:37" s="8434" customFormat="1">
      <c r="A51" s="2418" t="s">
        <v>9797</v>
      </c>
      <c r="I51" s="2385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K51" s="84"/>
    </row>
    <row r="52" spans="1:37" s="8434" customFormat="1">
      <c r="A52" s="2418" t="s">
        <v>9798</v>
      </c>
      <c r="I52" s="2386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K52" s="84"/>
    </row>
    <row r="53" spans="1:37" s="8434" customFormat="1">
      <c r="A53" s="2418" t="s">
        <v>9799</v>
      </c>
      <c r="I53" s="2386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K53" s="84"/>
    </row>
    <row r="54" spans="1:37" s="8434" customFormat="1">
      <c r="A54" s="2418" t="s">
        <v>10426</v>
      </c>
      <c r="I54" s="2386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K54" s="84"/>
    </row>
    <row r="55" spans="1:37" s="8434" customFormat="1">
      <c r="A55" s="2418" t="s">
        <v>9800</v>
      </c>
      <c r="I55" s="2386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K55" s="84"/>
    </row>
    <row r="56" spans="1:37" s="8434" customFormat="1">
      <c r="A56" s="2418" t="s">
        <v>9801</v>
      </c>
      <c r="I56" s="2386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K56" s="84"/>
    </row>
    <row r="57" spans="1:37" s="8434" customFormat="1">
      <c r="A57" s="2418" t="s">
        <v>9802</v>
      </c>
      <c r="I57" s="2386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K57" s="84"/>
    </row>
    <row r="58" spans="1:37" s="8434" customFormat="1">
      <c r="A58" s="2418" t="s">
        <v>10427</v>
      </c>
      <c r="I58" s="2385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K58" s="84"/>
    </row>
    <row r="59" spans="1:37" s="8434" customFormat="1">
      <c r="A59" s="2418" t="s">
        <v>9803</v>
      </c>
      <c r="I59" s="2385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K59" s="84"/>
    </row>
    <row r="60" spans="1:37" s="8434" customFormat="1">
      <c r="A60" s="2418" t="s">
        <v>9804</v>
      </c>
      <c r="B60" s="8434" t="s">
        <v>9805</v>
      </c>
      <c r="I60" s="2386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K60" s="84"/>
    </row>
    <row r="61" spans="1:37" s="8434" customFormat="1">
      <c r="A61" s="2418" t="s">
        <v>9806</v>
      </c>
      <c r="I61" s="2386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K61" s="84"/>
    </row>
    <row r="62" spans="1:37" s="8434" customFormat="1">
      <c r="A62" s="2418" t="s">
        <v>9807</v>
      </c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K62" s="84"/>
    </row>
    <row r="63" spans="1:37" s="8434" customFormat="1">
      <c r="A63" s="2418" t="s">
        <v>9808</v>
      </c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K63" s="84"/>
    </row>
    <row r="64" spans="1:37" s="8434" customFormat="1">
      <c r="A64" s="2418" t="s">
        <v>9809</v>
      </c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K64" s="84"/>
    </row>
    <row r="65" spans="1:37" s="8434" customFormat="1" ht="15.75" thickBot="1">
      <c r="A65" s="2418" t="s">
        <v>9810</v>
      </c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K65" s="84"/>
    </row>
    <row r="66" spans="1:37" s="8434" customFormat="1" ht="15.75" thickBot="1">
      <c r="A66" s="8434" t="s">
        <v>9933</v>
      </c>
      <c r="C66" s="8396" t="s">
        <v>9953</v>
      </c>
      <c r="D66" t="s">
        <v>13495</v>
      </c>
      <c r="E66" t="s">
        <v>13496</v>
      </c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K66" s="84"/>
    </row>
    <row r="67" spans="1:37" s="8434" customFormat="1">
      <c r="A67" s="8434" t="s">
        <v>9934</v>
      </c>
      <c r="C67" s="147" t="s">
        <v>13512</v>
      </c>
      <c r="D67">
        <v>2.5</v>
      </c>
      <c r="E67">
        <v>2.65</v>
      </c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K67" s="84"/>
    </row>
    <row r="68" spans="1:37" s="8434" customFormat="1" ht="30">
      <c r="A68" s="8434" t="s">
        <v>9935</v>
      </c>
      <c r="C68" s="147" t="s">
        <v>13513</v>
      </c>
      <c r="D68">
        <v>1.5</v>
      </c>
      <c r="E68">
        <v>1.8</v>
      </c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K68" s="84"/>
    </row>
    <row r="69" spans="1:37" s="8434" customFormat="1" ht="45">
      <c r="A69" s="8434" t="s">
        <v>9936</v>
      </c>
      <c r="C69" s="147" t="s">
        <v>13514</v>
      </c>
      <c r="D69">
        <v>1</v>
      </c>
      <c r="E69">
        <v>1.25</v>
      </c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K69" s="84"/>
    </row>
    <row r="70" spans="1:37" s="8434" customFormat="1" ht="45">
      <c r="A70" s="8434" t="s">
        <v>9937</v>
      </c>
      <c r="C70" s="147" t="s">
        <v>13515</v>
      </c>
      <c r="D70">
        <v>1.3</v>
      </c>
      <c r="E70">
        <v>1.7</v>
      </c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K70" s="84"/>
    </row>
    <row r="71" spans="1:37">
      <c r="A71" s="8511" t="s">
        <v>13752</v>
      </c>
      <c r="B71" t="s">
        <v>13744</v>
      </c>
      <c r="X71" s="7711"/>
      <c r="Y71" s="8436">
        <f>CKFOC!$B152</f>
        <v>3.75</v>
      </c>
      <c r="Z71" s="80">
        <f>CKFOC!$D152</f>
        <v>4.5</v>
      </c>
    </row>
    <row r="72" spans="1:37">
      <c r="A72" s="8511" t="s">
        <v>13757</v>
      </c>
      <c r="B72" t="s">
        <v>13745</v>
      </c>
      <c r="X72" s="7711"/>
      <c r="Y72" s="8436">
        <f>CKFOC!$B153</f>
        <v>3.94</v>
      </c>
      <c r="Z72" s="80">
        <f>CKFOC!$D153</f>
        <v>4.6900000000000004</v>
      </c>
    </row>
    <row r="73" spans="1:37">
      <c r="A73" s="8511" t="s">
        <v>13762</v>
      </c>
      <c r="B73" t="s">
        <v>13746</v>
      </c>
      <c r="X73" s="7711"/>
      <c r="Y73" s="8436">
        <f>CKFOC!$B154</f>
        <v>4.66</v>
      </c>
      <c r="Z73" s="80">
        <f>CKFOC!$D154</f>
        <v>5.3</v>
      </c>
    </row>
    <row r="74" spans="1:37">
      <c r="A74" s="8511" t="s">
        <v>13767</v>
      </c>
      <c r="B74" t="s">
        <v>13747</v>
      </c>
      <c r="X74" s="7711"/>
      <c r="Y74" s="8436">
        <f>CKFOC!$B155</f>
        <v>4.1399999999999997</v>
      </c>
      <c r="Z74" s="80">
        <f>CKFOC!$D155</f>
        <v>4.8899999999999997</v>
      </c>
    </row>
    <row r="75" spans="1:37">
      <c r="A75" s="8511" t="s">
        <v>13772</v>
      </c>
      <c r="B75" t="s">
        <v>13748</v>
      </c>
      <c r="X75" s="7711"/>
      <c r="Y75" s="8436">
        <f>CKFOC!$B156</f>
        <v>4.24</v>
      </c>
      <c r="Z75" s="80">
        <f>CKFOC!$D156</f>
        <v>5</v>
      </c>
    </row>
    <row r="76" spans="1:37">
      <c r="A76" s="8511" t="s">
        <v>13777</v>
      </c>
      <c r="B76" t="s">
        <v>13749</v>
      </c>
      <c r="D76" s="8397"/>
      <c r="X76" s="7711"/>
      <c r="Y76" s="8436">
        <f>CKFOC!$B157</f>
        <v>4.04</v>
      </c>
      <c r="Z76" s="80">
        <f>CKFOC!$D157</f>
        <v>4.79</v>
      </c>
    </row>
    <row r="77" spans="1:37">
      <c r="A77" s="8511" t="s">
        <v>13753</v>
      </c>
      <c r="B77" t="s">
        <v>13720</v>
      </c>
      <c r="Y77" s="8434">
        <v>3.75</v>
      </c>
      <c r="Z77" s="8434">
        <v>4.5</v>
      </c>
    </row>
    <row r="78" spans="1:37" ht="15.75" thickBot="1">
      <c r="A78" s="8511" t="s">
        <v>13758</v>
      </c>
      <c r="B78" t="s">
        <v>13721</v>
      </c>
      <c r="C78" s="8398"/>
      <c r="Y78" s="8434">
        <v>3.94</v>
      </c>
      <c r="Z78" s="8434">
        <v>4.6900000000000004</v>
      </c>
    </row>
    <row r="79" spans="1:37" ht="15.75" thickBot="1">
      <c r="A79" s="8511" t="s">
        <v>13763</v>
      </c>
      <c r="B79" t="s">
        <v>13722</v>
      </c>
      <c r="C79" s="8398"/>
      <c r="Y79" s="8434">
        <v>4.66</v>
      </c>
      <c r="Z79" s="8434">
        <v>5.3</v>
      </c>
    </row>
    <row r="80" spans="1:37">
      <c r="A80" s="8511" t="s">
        <v>13768</v>
      </c>
      <c r="B80" t="s">
        <v>13723</v>
      </c>
      <c r="C80" s="147"/>
      <c r="Y80" s="8434">
        <v>4.1399999999999997</v>
      </c>
      <c r="Z80" s="8434">
        <v>4.8899999999999997</v>
      </c>
    </row>
    <row r="81" spans="1:26">
      <c r="A81" s="8511" t="s">
        <v>13773</v>
      </c>
      <c r="B81" t="s">
        <v>13724</v>
      </c>
      <c r="C81" s="147"/>
      <c r="Y81" s="8434">
        <v>4.24</v>
      </c>
      <c r="Z81" s="8434">
        <v>5</v>
      </c>
    </row>
    <row r="82" spans="1:26">
      <c r="A82" s="8511" t="s">
        <v>13778</v>
      </c>
      <c r="B82" t="s">
        <v>13725</v>
      </c>
      <c r="Y82" s="8434">
        <v>4.04</v>
      </c>
      <c r="Z82" s="8434">
        <v>4.79</v>
      </c>
    </row>
    <row r="83" spans="1:26">
      <c r="A83" s="8511" t="s">
        <v>13754</v>
      </c>
      <c r="B83" t="s">
        <v>13726</v>
      </c>
      <c r="F83" s="7711"/>
      <c r="G83" s="8664" t="s">
        <v>13635</v>
      </c>
      <c r="H83" s="8664"/>
      <c r="I83" s="7712" t="s">
        <v>13636</v>
      </c>
      <c r="Y83" s="8434">
        <v>3.75</v>
      </c>
      <c r="Z83" s="8434">
        <v>4.5</v>
      </c>
    </row>
    <row r="84" spans="1:26">
      <c r="A84" s="8511" t="s">
        <v>13759</v>
      </c>
      <c r="B84" t="s">
        <v>13727</v>
      </c>
      <c r="F84" s="7711"/>
      <c r="G84" s="7712" t="s">
        <v>13637</v>
      </c>
      <c r="H84" s="7712" t="s">
        <v>13638</v>
      </c>
      <c r="I84" s="7712" t="s">
        <v>13637</v>
      </c>
      <c r="Y84" s="8434">
        <v>3.94</v>
      </c>
      <c r="Z84" s="8434">
        <v>4.6900000000000004</v>
      </c>
    </row>
    <row r="85" spans="1:26">
      <c r="A85" s="8511" t="s">
        <v>13764</v>
      </c>
      <c r="B85" t="s">
        <v>13728</v>
      </c>
      <c r="F85" s="7711" t="s">
        <v>13639</v>
      </c>
      <c r="G85" s="8436">
        <v>3.3</v>
      </c>
      <c r="H85" s="8436">
        <f>G85*67</f>
        <v>221.1</v>
      </c>
      <c r="I85" s="7711">
        <v>3.77</v>
      </c>
      <c r="Y85" s="8434">
        <v>4.66</v>
      </c>
      <c r="Z85" s="8434">
        <v>5.3</v>
      </c>
    </row>
    <row r="86" spans="1:26">
      <c r="A86" s="8511" t="s">
        <v>13769</v>
      </c>
      <c r="B86" t="s">
        <v>13729</v>
      </c>
      <c r="F86" s="7711" t="s">
        <v>13640</v>
      </c>
      <c r="G86" s="8436">
        <v>3.51</v>
      </c>
      <c r="H86" s="8436">
        <f>G86*67</f>
        <v>235.17</v>
      </c>
      <c r="I86" s="7711">
        <v>3.98</v>
      </c>
      <c r="Y86" s="8434">
        <v>4.1399999999999997</v>
      </c>
      <c r="Z86" s="8434">
        <v>4.8899999999999997</v>
      </c>
    </row>
    <row r="87" spans="1:26">
      <c r="A87" s="8511" t="s">
        <v>13774</v>
      </c>
      <c r="B87" t="s">
        <v>13730</v>
      </c>
      <c r="F87" s="7711" t="s">
        <v>13641</v>
      </c>
      <c r="G87" s="8436">
        <v>3.58</v>
      </c>
      <c r="H87" s="8436">
        <f>G87*67</f>
        <v>239.86</v>
      </c>
      <c r="I87" s="7711">
        <v>4.05</v>
      </c>
      <c r="Y87" s="8434">
        <v>4.24</v>
      </c>
      <c r="Z87" s="8434">
        <v>5</v>
      </c>
    </row>
    <row r="88" spans="1:26">
      <c r="A88" s="8511" t="s">
        <v>13779</v>
      </c>
      <c r="B88" t="s">
        <v>13731</v>
      </c>
      <c r="F88" s="7711" t="s">
        <v>13642</v>
      </c>
      <c r="G88" s="8436">
        <v>3.71</v>
      </c>
      <c r="H88" s="8436">
        <f>G88*67</f>
        <v>248.57</v>
      </c>
      <c r="I88" s="7711">
        <v>4.18</v>
      </c>
      <c r="Y88" s="8434">
        <v>4.04</v>
      </c>
      <c r="Z88" s="8434">
        <v>4.79</v>
      </c>
    </row>
    <row r="89" spans="1:26">
      <c r="A89" s="8511" t="s">
        <v>13755</v>
      </c>
      <c r="B89" t="s">
        <v>13732</v>
      </c>
      <c r="F89" s="7711" t="s">
        <v>13643</v>
      </c>
      <c r="G89" s="8436">
        <v>4</v>
      </c>
      <c r="H89" s="8436">
        <f>G89*67</f>
        <v>268</v>
      </c>
      <c r="I89" s="7711">
        <v>4.4800000000000004</v>
      </c>
      <c r="Y89" s="8434">
        <v>3.75</v>
      </c>
      <c r="Z89" s="8434">
        <v>4.5</v>
      </c>
    </row>
    <row r="90" spans="1:26">
      <c r="A90" s="8511" t="s">
        <v>13760</v>
      </c>
      <c r="B90" t="s">
        <v>13733</v>
      </c>
      <c r="Y90" s="8434">
        <v>3.94</v>
      </c>
      <c r="Z90" s="8434">
        <v>4.6900000000000004</v>
      </c>
    </row>
    <row r="91" spans="1:26">
      <c r="A91" s="8511" t="s">
        <v>13765</v>
      </c>
      <c r="B91" t="s">
        <v>13734</v>
      </c>
      <c r="Y91" s="8434">
        <v>4.66</v>
      </c>
      <c r="Z91" s="8434">
        <v>5.3</v>
      </c>
    </row>
    <row r="92" spans="1:26">
      <c r="A92" s="8511" t="s">
        <v>13770</v>
      </c>
      <c r="B92" t="s">
        <v>13735</v>
      </c>
      <c r="Y92" s="8434">
        <v>4.1399999999999997</v>
      </c>
      <c r="Z92" s="8434">
        <v>4.8899999999999997</v>
      </c>
    </row>
    <row r="93" spans="1:26">
      <c r="A93" s="8511" t="s">
        <v>13775</v>
      </c>
      <c r="B93" t="s">
        <v>13736</v>
      </c>
      <c r="Y93" s="8434">
        <v>4.24</v>
      </c>
      <c r="Z93" s="8434">
        <v>5</v>
      </c>
    </row>
    <row r="94" spans="1:26">
      <c r="A94" s="8511" t="s">
        <v>13780</v>
      </c>
      <c r="B94" t="s">
        <v>13737</v>
      </c>
      <c r="Y94" s="8434">
        <v>4.04</v>
      </c>
      <c r="Z94" s="8434">
        <v>4.79</v>
      </c>
    </row>
    <row r="95" spans="1:26">
      <c r="A95" s="8511" t="s">
        <v>13756</v>
      </c>
      <c r="B95" t="s">
        <v>13738</v>
      </c>
      <c r="Y95" s="8434">
        <v>3.75</v>
      </c>
      <c r="Z95" s="8434">
        <v>4.5</v>
      </c>
    </row>
    <row r="96" spans="1:26">
      <c r="A96" s="8511" t="s">
        <v>13761</v>
      </c>
      <c r="B96" t="s">
        <v>13739</v>
      </c>
      <c r="Y96" s="8434">
        <v>3.94</v>
      </c>
      <c r="Z96" s="8434">
        <v>4.6900000000000004</v>
      </c>
    </row>
    <row r="97" spans="1:26">
      <c r="A97" s="8511" t="s">
        <v>13766</v>
      </c>
      <c r="B97" t="s">
        <v>13740</v>
      </c>
      <c r="Y97" s="8434">
        <v>4.66</v>
      </c>
      <c r="Z97" s="8434">
        <v>5.3</v>
      </c>
    </row>
    <row r="98" spans="1:26">
      <c r="A98" s="8511" t="s">
        <v>13771</v>
      </c>
      <c r="B98" t="s">
        <v>13741</v>
      </c>
      <c r="Y98" s="8434">
        <v>4.1399999999999997</v>
      </c>
      <c r="Z98" s="8434">
        <v>4.8899999999999997</v>
      </c>
    </row>
    <row r="99" spans="1:26">
      <c r="A99" s="8511" t="s">
        <v>13776</v>
      </c>
      <c r="B99" t="s">
        <v>13742</v>
      </c>
      <c r="Y99" s="8434">
        <v>4.24</v>
      </c>
      <c r="Z99" s="8434">
        <v>5</v>
      </c>
    </row>
    <row r="100" spans="1:26">
      <c r="A100" s="8511" t="s">
        <v>13781</v>
      </c>
      <c r="B100" t="s">
        <v>13743</v>
      </c>
      <c r="Y100" s="8434">
        <v>4.04</v>
      </c>
      <c r="Z100" s="8434">
        <v>4.79</v>
      </c>
    </row>
  </sheetData>
  <mergeCells count="1">
    <mergeCell ref="G83:H8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31736-F2DF-4188-AAF9-1B5D17E53AEB}">
  <sheetPr codeName="Sheet18"/>
  <dimension ref="A1:Z50"/>
  <sheetViews>
    <sheetView workbookViewId="0">
      <selection activeCell="F32" sqref="F32"/>
    </sheetView>
  </sheetViews>
  <sheetFormatPr defaultRowHeight="15"/>
  <cols>
    <col min="1" max="1" width="11.42578125" bestFit="1" customWidth="1"/>
    <col min="2" max="2" width="12" bestFit="1" customWidth="1"/>
    <col min="7" max="7" width="19.42578125" customWidth="1"/>
    <col min="16" max="16" width="10.42578125" bestFit="1" customWidth="1"/>
  </cols>
  <sheetData>
    <row r="1" spans="1:26" s="8524" customFormat="1" ht="30">
      <c r="A1" s="121" t="s">
        <v>9725</v>
      </c>
      <c r="B1" s="121"/>
      <c r="C1" s="8417" t="s">
        <v>13837</v>
      </c>
      <c r="D1" s="8417"/>
      <c r="E1" s="8358"/>
      <c r="F1" s="8358"/>
      <c r="G1" s="8358"/>
      <c r="H1" s="8420"/>
      <c r="I1" s="8426"/>
      <c r="J1" s="8426"/>
      <c r="K1" s="8420"/>
      <c r="L1" s="8420"/>
      <c r="M1" s="8420"/>
      <c r="N1" s="8420"/>
      <c r="O1" s="8420"/>
      <c r="P1" s="8358"/>
      <c r="Q1" s="8358" t="s">
        <v>13428</v>
      </c>
      <c r="R1" s="8358" t="s">
        <v>13429</v>
      </c>
      <c r="S1" s="8358" t="s">
        <v>13439</v>
      </c>
      <c r="T1" s="8358" t="s">
        <v>13438</v>
      </c>
      <c r="U1" s="8358" t="s">
        <v>13440</v>
      </c>
      <c r="V1" s="8358" t="s">
        <v>13441</v>
      </c>
      <c r="W1" s="8358" t="s">
        <v>13442</v>
      </c>
      <c r="X1" s="8358" t="s">
        <v>13443</v>
      </c>
      <c r="Y1" s="8358" t="s">
        <v>13444</v>
      </c>
      <c r="Z1" s="8358" t="s">
        <v>13464</v>
      </c>
    </row>
    <row r="2" spans="1:26" s="8524" customFormat="1" ht="15.75" thickBot="1">
      <c r="A2" s="121" t="s">
        <v>13504</v>
      </c>
      <c r="B2" s="121"/>
      <c r="C2" s="8524" t="s">
        <v>13100</v>
      </c>
      <c r="E2" s="8358"/>
      <c r="F2" s="8358"/>
      <c r="G2" s="8358"/>
      <c r="H2" s="8358"/>
      <c r="I2" s="8358"/>
      <c r="J2" s="8358"/>
      <c r="K2" s="8358"/>
      <c r="L2" s="8358"/>
      <c r="M2" s="8358"/>
      <c r="N2" s="8358"/>
      <c r="O2" s="8358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</row>
    <row r="3" spans="1:26" s="8524" customFormat="1" ht="15.75" thickBot="1">
      <c r="A3" s="8525" t="s">
        <v>13854</v>
      </c>
      <c r="B3" s="2391" t="s">
        <v>13851</v>
      </c>
      <c r="C3" s="8524">
        <f>0.85*8</f>
        <v>6.8</v>
      </c>
      <c r="E3" s="8359"/>
      <c r="F3" s="8359"/>
      <c r="G3" s="8359"/>
      <c r="H3" s="84"/>
      <c r="I3" s="84"/>
      <c r="J3" s="84"/>
      <c r="K3" s="8359"/>
      <c r="L3" s="8359"/>
      <c r="M3" s="8359"/>
      <c r="N3" s="8359"/>
      <c r="O3" s="8359"/>
      <c r="P3" s="84"/>
      <c r="Q3" s="84">
        <v>0.95</v>
      </c>
      <c r="R3" s="84">
        <v>1.01</v>
      </c>
      <c r="S3" s="84">
        <v>0.15</v>
      </c>
      <c r="T3" s="84">
        <v>0.2</v>
      </c>
      <c r="U3" s="84">
        <v>0.45</v>
      </c>
      <c r="V3" s="84">
        <v>0.3</v>
      </c>
      <c r="W3" s="84"/>
      <c r="X3" s="84">
        <f>H3-$E3</f>
        <v>0</v>
      </c>
      <c r="Y3" s="84">
        <f>J3-$E3</f>
        <v>0</v>
      </c>
      <c r="Z3" s="84"/>
    </row>
    <row r="4" spans="1:26" s="8524" customFormat="1" ht="15.75" thickBot="1">
      <c r="A4" s="8525" t="s">
        <v>13853</v>
      </c>
      <c r="B4" s="2391" t="s">
        <v>13852</v>
      </c>
      <c r="C4" s="8524">
        <f>0.85*4</f>
        <v>3.4</v>
      </c>
      <c r="E4" s="8359"/>
      <c r="F4" s="8359"/>
      <c r="G4" s="8359"/>
      <c r="H4" s="84"/>
      <c r="I4" s="84"/>
      <c r="J4" s="84"/>
      <c r="K4" s="8359"/>
      <c r="L4" s="8359"/>
      <c r="M4" s="8359"/>
      <c r="N4" s="8359"/>
      <c r="O4" s="8359"/>
      <c r="P4" s="84"/>
      <c r="Q4" s="84">
        <v>0.14000000000000001</v>
      </c>
      <c r="R4" s="84">
        <v>1.01</v>
      </c>
      <c r="S4" s="84">
        <v>0.15</v>
      </c>
      <c r="T4" s="84">
        <v>0.2</v>
      </c>
      <c r="U4" s="84">
        <v>0.45</v>
      </c>
      <c r="V4" s="84">
        <v>0.3</v>
      </c>
      <c r="W4" s="84"/>
      <c r="X4" s="84">
        <f>H4-$E4</f>
        <v>0</v>
      </c>
      <c r="Y4" s="84">
        <f>J4-$E4</f>
        <v>0</v>
      </c>
      <c r="Z4" s="84"/>
    </row>
    <row r="5" spans="1:26" s="8524" customFormat="1">
      <c r="A5" s="8525"/>
      <c r="B5" s="2391"/>
      <c r="C5" s="2422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</row>
    <row r="6" spans="1:26" s="8524" customFormat="1"/>
    <row r="7" spans="1:26" s="8524" customFormat="1"/>
    <row r="8" spans="1:26" s="8524" customFormat="1"/>
    <row r="9" spans="1:26" s="8524" customFormat="1"/>
    <row r="10" spans="1:26" s="8524" customFormat="1"/>
    <row r="11" spans="1:26" s="8524" customFormat="1"/>
    <row r="12" spans="1:26" s="8524" customFormat="1"/>
    <row r="13" spans="1:26" s="8524" customFormat="1">
      <c r="J13" s="8665" t="s">
        <v>13792</v>
      </c>
      <c r="K13" s="8665"/>
      <c r="L13" s="8665" t="s">
        <v>13793</v>
      </c>
      <c r="M13" s="8665"/>
    </row>
    <row r="14" spans="1:26" s="8524" customFormat="1">
      <c r="A14" s="8665" t="s">
        <v>13792</v>
      </c>
      <c r="B14" s="8665"/>
      <c r="C14" s="8665" t="s">
        <v>13793</v>
      </c>
      <c r="D14" s="8665"/>
      <c r="J14" s="8665" t="s">
        <v>13794</v>
      </c>
      <c r="K14" s="8665"/>
      <c r="L14" s="8665" t="s">
        <v>13795</v>
      </c>
      <c r="M14" s="8665"/>
    </row>
    <row r="15" spans="1:26" s="8524" customFormat="1">
      <c r="A15" s="8665" t="s">
        <v>13794</v>
      </c>
      <c r="B15" s="8665"/>
      <c r="C15" s="8665" t="s">
        <v>13795</v>
      </c>
      <c r="D15" s="8665"/>
      <c r="J15" s="8665" t="s">
        <v>13796</v>
      </c>
      <c r="K15" s="8665"/>
      <c r="L15" s="8665" t="s">
        <v>13797</v>
      </c>
      <c r="M15" s="8665"/>
    </row>
    <row r="16" spans="1:26" s="8524" customFormat="1">
      <c r="A16" s="8665" t="s">
        <v>13796</v>
      </c>
      <c r="B16" s="8665"/>
      <c r="C16" s="8665" t="s">
        <v>13797</v>
      </c>
      <c r="D16" s="8665"/>
      <c r="J16" s="8665" t="s">
        <v>13798</v>
      </c>
      <c r="K16" s="8665"/>
      <c r="L16" s="8665" t="s">
        <v>13799</v>
      </c>
      <c r="M16" s="8665"/>
    </row>
    <row r="17" spans="1:16" s="8524" customFormat="1">
      <c r="A17" s="8665" t="s">
        <v>13798</v>
      </c>
      <c r="B17" s="8665"/>
      <c r="C17" s="8665" t="s">
        <v>13799</v>
      </c>
      <c r="D17" s="8665"/>
      <c r="J17" s="8527"/>
      <c r="K17" s="8666"/>
      <c r="L17" s="8666"/>
    </row>
    <row r="18" spans="1:16" s="8524" customFormat="1">
      <c r="A18" s="8526" t="s">
        <v>13800</v>
      </c>
      <c r="B18" s="8665">
        <v>1.659258200102614E+16</v>
      </c>
      <c r="C18" s="8665"/>
      <c r="J18" s="8526" t="s">
        <v>13801</v>
      </c>
      <c r="K18" s="8665" t="s">
        <v>13832</v>
      </c>
      <c r="L18" s="8665"/>
    </row>
    <row r="19" spans="1:16" s="8524" customFormat="1">
      <c r="A19" s="8526" t="s">
        <v>13801</v>
      </c>
      <c r="B19" s="8665" t="s">
        <v>13802</v>
      </c>
      <c r="C19" s="8665"/>
      <c r="J19" s="8665" t="s">
        <v>13803</v>
      </c>
      <c r="K19" s="8665"/>
      <c r="L19" s="8665" t="s">
        <v>13804</v>
      </c>
      <c r="M19" s="8665"/>
    </row>
    <row r="20" spans="1:16" s="8524" customFormat="1">
      <c r="A20" s="8665" t="s">
        <v>13803</v>
      </c>
      <c r="B20" s="8665"/>
      <c r="C20" s="8665" t="s">
        <v>13804</v>
      </c>
      <c r="D20" s="8665"/>
      <c r="J20" s="8665" t="s">
        <v>13794</v>
      </c>
      <c r="K20" s="8665"/>
      <c r="L20" s="8665" t="s">
        <v>13805</v>
      </c>
      <c r="M20" s="8665"/>
    </row>
    <row r="21" spans="1:16" s="8524" customFormat="1">
      <c r="A21" s="8665" t="s">
        <v>13794</v>
      </c>
      <c r="B21" s="8665"/>
      <c r="C21" s="8665" t="s">
        <v>13805</v>
      </c>
      <c r="D21" s="8665"/>
      <c r="J21" s="8665" t="s">
        <v>13796</v>
      </c>
      <c r="K21" s="8665"/>
      <c r="L21" s="8665" t="s">
        <v>13806</v>
      </c>
      <c r="M21" s="8665"/>
    </row>
    <row r="22" spans="1:16" s="8524" customFormat="1">
      <c r="A22" s="8665" t="s">
        <v>13796</v>
      </c>
      <c r="B22" s="8665"/>
      <c r="C22" s="8665" t="s">
        <v>13806</v>
      </c>
      <c r="D22" s="8665"/>
      <c r="J22" s="8665" t="s">
        <v>13798</v>
      </c>
      <c r="K22" s="8665"/>
      <c r="L22" s="8665" t="s">
        <v>13807</v>
      </c>
      <c r="M22" s="8665"/>
    </row>
    <row r="23" spans="1:16" s="8524" customFormat="1">
      <c r="A23" s="8665" t="s">
        <v>13798</v>
      </c>
      <c r="B23" s="8665"/>
      <c r="C23" s="8665" t="s">
        <v>13807</v>
      </c>
      <c r="D23" s="8665"/>
      <c r="J23" s="8665" t="s">
        <v>13808</v>
      </c>
      <c r="K23" s="8665"/>
      <c r="L23" s="8665" t="s">
        <v>337</v>
      </c>
      <c r="M23" s="8665"/>
      <c r="N23" s="8526" t="s">
        <v>339</v>
      </c>
      <c r="O23" s="8526" t="s">
        <v>13809</v>
      </c>
      <c r="P23" s="8526" t="s">
        <v>13208</v>
      </c>
    </row>
    <row r="24" spans="1:16" s="8524" customFormat="1">
      <c r="A24" s="8665" t="s">
        <v>13808</v>
      </c>
      <c r="B24" s="8665"/>
      <c r="C24" s="8665" t="s">
        <v>337</v>
      </c>
      <c r="D24" s="8665"/>
      <c r="E24" s="8526" t="s">
        <v>339</v>
      </c>
      <c r="F24" s="8526" t="s">
        <v>13809</v>
      </c>
      <c r="G24" s="8526" t="s">
        <v>13208</v>
      </c>
      <c r="J24" s="8666"/>
      <c r="K24" s="8666"/>
      <c r="L24" s="8665" t="s">
        <v>13833</v>
      </c>
      <c r="M24" s="8665"/>
      <c r="N24" s="8526">
        <v>10000</v>
      </c>
      <c r="O24" s="8526" t="s">
        <v>13810</v>
      </c>
      <c r="P24" s="8526" t="s">
        <v>13834</v>
      </c>
    </row>
    <row r="25" spans="1:16" s="8524" customFormat="1">
      <c r="A25" s="8666"/>
      <c r="B25" s="8666"/>
      <c r="C25" s="8665" t="s">
        <v>13087</v>
      </c>
      <c r="D25" s="8665"/>
      <c r="E25" s="8526">
        <v>4000</v>
      </c>
      <c r="F25" s="8526" t="s">
        <v>13810</v>
      </c>
      <c r="G25" s="8526" t="s">
        <v>13811</v>
      </c>
      <c r="J25" s="8666"/>
      <c r="K25" s="8666"/>
      <c r="L25" s="8665" t="s">
        <v>13835</v>
      </c>
      <c r="M25" s="8665"/>
      <c r="N25" s="8526">
        <v>10000</v>
      </c>
      <c r="O25" s="8526" t="s">
        <v>13810</v>
      </c>
      <c r="P25" s="8526" t="s">
        <v>13834</v>
      </c>
    </row>
    <row r="26" spans="1:16" s="8524" customFormat="1">
      <c r="A26" s="8666"/>
      <c r="B26" s="8666"/>
      <c r="C26" s="8665" t="s">
        <v>13812</v>
      </c>
      <c r="D26" s="8665"/>
      <c r="E26" s="8526">
        <v>2000</v>
      </c>
      <c r="F26" s="8526" t="s">
        <v>13813</v>
      </c>
      <c r="G26" s="8526" t="s">
        <v>13814</v>
      </c>
      <c r="J26" s="8666"/>
      <c r="K26" s="8666"/>
      <c r="L26" s="8665" t="s">
        <v>13056</v>
      </c>
      <c r="M26" s="8665"/>
      <c r="N26" s="8526">
        <v>10000</v>
      </c>
      <c r="O26" s="8526" t="s">
        <v>13810</v>
      </c>
      <c r="P26" s="8526" t="s">
        <v>13834</v>
      </c>
    </row>
    <row r="27" spans="1:16">
      <c r="A27" s="8666"/>
      <c r="B27" s="8666"/>
      <c r="C27" s="8665" t="s">
        <v>13815</v>
      </c>
      <c r="D27" s="8665"/>
      <c r="E27" s="8526">
        <v>4000</v>
      </c>
      <c r="F27" s="8526" t="s">
        <v>13816</v>
      </c>
      <c r="G27" s="8526" t="s">
        <v>13817</v>
      </c>
      <c r="J27" s="8666"/>
      <c r="K27" s="8666"/>
      <c r="L27" s="8665" t="s">
        <v>13836</v>
      </c>
      <c r="M27" s="8665"/>
      <c r="N27" s="8526">
        <v>10000</v>
      </c>
      <c r="O27" s="8526" t="s">
        <v>13810</v>
      </c>
      <c r="P27" s="8526" t="s">
        <v>13834</v>
      </c>
    </row>
    <row r="28" spans="1:16">
      <c r="A28" s="8667" t="s">
        <v>13208</v>
      </c>
      <c r="B28" s="8667"/>
      <c r="C28" s="8667"/>
      <c r="D28" s="8667"/>
      <c r="E28" s="8527"/>
      <c r="F28" s="8527"/>
      <c r="G28" s="8531">
        <v>4080</v>
      </c>
      <c r="J28" s="8666"/>
      <c r="K28" s="8666"/>
      <c r="L28" s="8666"/>
      <c r="M28" s="8666"/>
      <c r="N28" s="8527"/>
      <c r="O28" s="8527"/>
      <c r="P28" s="8527"/>
    </row>
    <row r="29" spans="1:16">
      <c r="A29" s="8665" t="s">
        <v>13818</v>
      </c>
      <c r="B29" s="8665"/>
      <c r="C29" s="8666"/>
      <c r="D29" s="8666"/>
      <c r="E29" s="8524"/>
      <c r="F29" s="8524"/>
      <c r="G29" s="8524"/>
      <c r="J29" s="8667" t="s">
        <v>13208</v>
      </c>
      <c r="K29" s="8667"/>
      <c r="L29" s="8667"/>
      <c r="M29" s="8667"/>
      <c r="N29" s="8527"/>
      <c r="O29" s="8527"/>
      <c r="P29" s="8531">
        <v>34000</v>
      </c>
    </row>
    <row r="30" spans="1:16">
      <c r="A30" s="8665" t="s">
        <v>13819</v>
      </c>
      <c r="B30" s="8665"/>
      <c r="C30" s="8665" t="s">
        <v>13793</v>
      </c>
      <c r="D30" s="8665"/>
      <c r="E30" s="8524"/>
      <c r="F30" s="8524"/>
      <c r="G30" s="8524"/>
      <c r="J30" s="8666"/>
      <c r="K30" s="8666"/>
      <c r="L30" s="8666"/>
      <c r="M30" s="8666"/>
      <c r="N30" s="8527"/>
      <c r="O30" s="8527"/>
      <c r="P30" s="8527"/>
    </row>
    <row r="31" spans="1:16">
      <c r="A31" s="8665" t="s">
        <v>13820</v>
      </c>
      <c r="B31" s="8665"/>
      <c r="C31" s="8665" t="s">
        <v>13821</v>
      </c>
      <c r="D31" s="8665"/>
      <c r="E31" s="8524"/>
      <c r="F31" s="8524"/>
      <c r="G31" s="8524"/>
      <c r="J31" s="8666"/>
      <c r="K31" s="8666"/>
      <c r="L31" s="8666"/>
      <c r="M31" s="8666"/>
      <c r="N31" s="8527"/>
      <c r="O31" s="8527"/>
      <c r="P31" s="8527"/>
    </row>
    <row r="32" spans="1:16">
      <c r="A32" s="8665" t="s">
        <v>13822</v>
      </c>
      <c r="B32" s="8665"/>
      <c r="C32" s="8665" t="s">
        <v>13823</v>
      </c>
      <c r="D32" s="8665"/>
      <c r="E32" s="8524"/>
      <c r="F32" s="8524"/>
      <c r="G32" s="8524"/>
      <c r="J32" s="8666"/>
      <c r="K32" s="8666"/>
      <c r="L32" s="8666"/>
      <c r="M32" s="8666"/>
      <c r="N32" s="8527"/>
      <c r="O32" s="8527"/>
      <c r="P32" s="8527"/>
    </row>
    <row r="33" spans="1:16">
      <c r="A33" s="8665" t="s">
        <v>13824</v>
      </c>
      <c r="B33" s="8665"/>
      <c r="C33" s="8665" t="s">
        <v>13825</v>
      </c>
      <c r="D33" s="8665"/>
      <c r="E33" s="8524"/>
      <c r="F33" s="8524"/>
      <c r="G33" s="8524"/>
      <c r="J33" s="8526" t="s">
        <v>13800</v>
      </c>
      <c r="K33" s="8666"/>
      <c r="L33" s="8666"/>
      <c r="M33" s="8524"/>
      <c r="N33" s="8524"/>
      <c r="O33" s="8524"/>
      <c r="P33" s="8524"/>
    </row>
    <row r="34" spans="1:16">
      <c r="A34" s="8665" t="s">
        <v>13826</v>
      </c>
      <c r="B34" s="8665"/>
      <c r="C34" s="8665" t="s">
        <v>13827</v>
      </c>
      <c r="D34" s="8665"/>
      <c r="E34" s="8524"/>
      <c r="F34" s="8524"/>
      <c r="G34" s="8524"/>
      <c r="J34" s="8528">
        <v>1</v>
      </c>
      <c r="K34" s="8665">
        <v>1.592928300102614E+16</v>
      </c>
      <c r="L34" s="8665"/>
      <c r="M34" s="8524"/>
      <c r="N34" s="8524"/>
      <c r="O34" s="8524"/>
      <c r="P34" s="8524"/>
    </row>
    <row r="35" spans="1:16">
      <c r="A35" s="8665" t="s">
        <v>13828</v>
      </c>
      <c r="B35" s="8665"/>
      <c r="C35" s="8665" t="s">
        <v>13829</v>
      </c>
      <c r="D35" s="8665"/>
      <c r="E35" s="8524"/>
      <c r="F35" s="8524"/>
      <c r="G35" s="8524"/>
      <c r="J35" s="8528">
        <v>2</v>
      </c>
      <c r="K35" s="8665">
        <v>1.592362350102614E+16</v>
      </c>
      <c r="L35" s="8665"/>
      <c r="M35" s="8524"/>
      <c r="N35" s="8524"/>
      <c r="O35" s="8524"/>
      <c r="P35" s="8524"/>
    </row>
    <row r="36" spans="1:16">
      <c r="A36" s="8665" t="s">
        <v>13830</v>
      </c>
      <c r="B36" s="8665"/>
      <c r="C36" s="8665">
        <v>7214</v>
      </c>
      <c r="D36" s="8665"/>
      <c r="E36" s="8524"/>
      <c r="F36" s="8524"/>
      <c r="G36" s="8524"/>
      <c r="J36" s="8528">
        <v>3</v>
      </c>
      <c r="K36" s="8665">
        <v>1.592366750102614E+16</v>
      </c>
      <c r="L36" s="8665"/>
      <c r="M36" s="8524"/>
      <c r="N36" s="8524"/>
      <c r="O36" s="8524"/>
      <c r="P36" s="8524"/>
    </row>
    <row r="37" spans="1:16">
      <c r="A37" s="8665" t="s">
        <v>13831</v>
      </c>
      <c r="B37" s="8665"/>
      <c r="C37" s="8665">
        <v>1</v>
      </c>
      <c r="D37" s="8665"/>
      <c r="E37" s="8524"/>
      <c r="F37" s="8524"/>
      <c r="G37" s="8524"/>
      <c r="J37" s="8528">
        <v>4</v>
      </c>
      <c r="K37" s="8665">
        <v>1.591329450102614E+16</v>
      </c>
      <c r="L37" s="8665"/>
      <c r="M37" s="8524"/>
      <c r="N37" s="8524"/>
      <c r="O37" s="8524"/>
      <c r="P37" s="8524"/>
    </row>
    <row r="38" spans="1:16">
      <c r="J38" s="8528">
        <v>5</v>
      </c>
      <c r="K38" s="8665">
        <v>1.592941500102614E+16</v>
      </c>
      <c r="L38" s="8665"/>
      <c r="M38" s="8524"/>
      <c r="N38" s="8524"/>
      <c r="O38" s="8524"/>
      <c r="P38" s="8524"/>
    </row>
    <row r="39" spans="1:16">
      <c r="J39" s="8528">
        <v>6</v>
      </c>
      <c r="K39" s="8665">
        <v>1.590444200102614E+16</v>
      </c>
      <c r="L39" s="8665"/>
      <c r="M39" s="8524"/>
      <c r="N39" s="8524"/>
      <c r="O39" s="8524"/>
      <c r="P39" s="8524"/>
    </row>
    <row r="40" spans="1:16">
      <c r="J40" s="8528">
        <v>7</v>
      </c>
      <c r="K40" s="8665">
        <v>1.591339050102614E+16</v>
      </c>
      <c r="L40" s="8665"/>
      <c r="M40" s="8524"/>
      <c r="N40" s="8524"/>
      <c r="O40" s="8524"/>
      <c r="P40" s="8524"/>
    </row>
    <row r="41" spans="1:16">
      <c r="J41" s="8528">
        <v>8</v>
      </c>
      <c r="K41" s="8665">
        <v>1.592383950102614E+16</v>
      </c>
      <c r="L41" s="8665"/>
      <c r="M41" s="8524"/>
      <c r="N41" s="8524"/>
      <c r="O41" s="8524"/>
      <c r="P41" s="8524"/>
    </row>
    <row r="42" spans="1:16">
      <c r="J42" s="8665" t="s">
        <v>13818</v>
      </c>
      <c r="K42" s="8665"/>
      <c r="L42" s="8666"/>
      <c r="M42" s="8666"/>
      <c r="N42" s="8524"/>
      <c r="O42" s="8524"/>
      <c r="P42" s="8524"/>
    </row>
    <row r="43" spans="1:16">
      <c r="J43" s="8665" t="s">
        <v>13819</v>
      </c>
      <c r="K43" s="8665"/>
      <c r="L43" s="8665" t="s">
        <v>13793</v>
      </c>
      <c r="M43" s="8665"/>
      <c r="N43" s="8524"/>
      <c r="O43" s="8524"/>
      <c r="P43" s="8524"/>
    </row>
    <row r="44" spans="1:16">
      <c r="J44" s="8665" t="s">
        <v>13820</v>
      </c>
      <c r="K44" s="8665"/>
      <c r="L44" s="8665" t="s">
        <v>13821</v>
      </c>
      <c r="M44" s="8665"/>
      <c r="N44" s="8524"/>
      <c r="O44" s="8524"/>
      <c r="P44" s="8524"/>
    </row>
    <row r="45" spans="1:16">
      <c r="J45" s="8665" t="s">
        <v>13822</v>
      </c>
      <c r="K45" s="8665"/>
      <c r="L45" s="8665" t="s">
        <v>13823</v>
      </c>
      <c r="M45" s="8665"/>
      <c r="N45" s="8524"/>
      <c r="O45" s="8524"/>
      <c r="P45" s="8524"/>
    </row>
    <row r="46" spans="1:16">
      <c r="J46" s="8665" t="s">
        <v>13824</v>
      </c>
      <c r="K46" s="8665"/>
      <c r="L46" s="8665" t="s">
        <v>13825</v>
      </c>
      <c r="M46" s="8665"/>
      <c r="N46" s="8524"/>
      <c r="O46" s="8524"/>
      <c r="P46" s="8524"/>
    </row>
    <row r="47" spans="1:16">
      <c r="J47" s="8665" t="s">
        <v>13826</v>
      </c>
      <c r="K47" s="8665"/>
      <c r="L47" s="8665" t="s">
        <v>13827</v>
      </c>
      <c r="M47" s="8665"/>
      <c r="N47" s="8524"/>
      <c r="O47" s="8524"/>
      <c r="P47" s="8524"/>
    </row>
    <row r="48" spans="1:16">
      <c r="J48" s="8665" t="s">
        <v>13828</v>
      </c>
      <c r="K48" s="8665"/>
      <c r="L48" s="8665" t="s">
        <v>13829</v>
      </c>
      <c r="M48" s="8665"/>
      <c r="N48" s="8524"/>
      <c r="O48" s="8524"/>
      <c r="P48" s="8524"/>
    </row>
    <row r="49" spans="10:16">
      <c r="J49" s="8665" t="s">
        <v>13830</v>
      </c>
      <c r="K49" s="8665"/>
      <c r="L49" s="8665">
        <v>7214</v>
      </c>
      <c r="M49" s="8665"/>
      <c r="N49" s="8524"/>
      <c r="O49" s="8524"/>
      <c r="P49" s="8524"/>
    </row>
    <row r="50" spans="10:16">
      <c r="J50" s="8665" t="s">
        <v>13831</v>
      </c>
      <c r="K50" s="8665"/>
      <c r="L50" s="8665">
        <v>1</v>
      </c>
      <c r="M50" s="8665"/>
      <c r="N50" s="8524"/>
      <c r="O50" s="8524"/>
      <c r="P50" s="8524"/>
    </row>
  </sheetData>
  <mergeCells count="106">
    <mergeCell ref="J50:K50"/>
    <mergeCell ref="L50:M50"/>
    <mergeCell ref="L44:M44"/>
    <mergeCell ref="J45:K45"/>
    <mergeCell ref="L45:M45"/>
    <mergeCell ref="J46:K46"/>
    <mergeCell ref="L46:M46"/>
    <mergeCell ref="J47:K47"/>
    <mergeCell ref="L47:M47"/>
    <mergeCell ref="J48:K48"/>
    <mergeCell ref="L48:M48"/>
    <mergeCell ref="J49:K49"/>
    <mergeCell ref="L49:M49"/>
    <mergeCell ref="L23:M23"/>
    <mergeCell ref="J24:K24"/>
    <mergeCell ref="L24:M24"/>
    <mergeCell ref="J25:K25"/>
    <mergeCell ref="L25:M25"/>
    <mergeCell ref="J20:K20"/>
    <mergeCell ref="L20:M20"/>
    <mergeCell ref="J21:K21"/>
    <mergeCell ref="L21:M21"/>
    <mergeCell ref="J22:K22"/>
    <mergeCell ref="L22:M22"/>
    <mergeCell ref="L16:M16"/>
    <mergeCell ref="K17:L17"/>
    <mergeCell ref="K18:L18"/>
    <mergeCell ref="J19:K19"/>
    <mergeCell ref="L19:M19"/>
    <mergeCell ref="J13:K13"/>
    <mergeCell ref="L13:M13"/>
    <mergeCell ref="J14:K14"/>
    <mergeCell ref="L14:M14"/>
    <mergeCell ref="J15:K15"/>
    <mergeCell ref="L15:M15"/>
    <mergeCell ref="C27:D27"/>
    <mergeCell ref="A28:D28"/>
    <mergeCell ref="C29:D29"/>
    <mergeCell ref="C30:D30"/>
    <mergeCell ref="A31:B31"/>
    <mergeCell ref="C31:D31"/>
    <mergeCell ref="A27:B27"/>
    <mergeCell ref="A29:B29"/>
    <mergeCell ref="J16:K16"/>
    <mergeCell ref="J23:K23"/>
    <mergeCell ref="J29:M29"/>
    <mergeCell ref="J30:M30"/>
    <mergeCell ref="J31:M31"/>
    <mergeCell ref="J26:K26"/>
    <mergeCell ref="L26:M26"/>
    <mergeCell ref="J27:K27"/>
    <mergeCell ref="L27:M27"/>
    <mergeCell ref="J28:K28"/>
    <mergeCell ref="L28:M28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7:B17"/>
    <mergeCell ref="C17:D17"/>
    <mergeCell ref="B18:C18"/>
    <mergeCell ref="B19:C19"/>
    <mergeCell ref="A20:B20"/>
    <mergeCell ref="C20:D20"/>
    <mergeCell ref="A14:B14"/>
    <mergeCell ref="C14:D14"/>
    <mergeCell ref="A15:B15"/>
    <mergeCell ref="C15:D15"/>
    <mergeCell ref="A16:B16"/>
    <mergeCell ref="C16:D16"/>
    <mergeCell ref="J42:K42"/>
    <mergeCell ref="L42:M42"/>
    <mergeCell ref="K41:L41"/>
    <mergeCell ref="A37:B37"/>
    <mergeCell ref="A34:B34"/>
    <mergeCell ref="A35:B35"/>
    <mergeCell ref="A36:B36"/>
    <mergeCell ref="A30:B30"/>
    <mergeCell ref="A33:B33"/>
    <mergeCell ref="A32:B32"/>
    <mergeCell ref="C32:D32"/>
    <mergeCell ref="C33:D33"/>
    <mergeCell ref="C34:D34"/>
    <mergeCell ref="C35:D35"/>
    <mergeCell ref="C36:D36"/>
    <mergeCell ref="C37:D37"/>
    <mergeCell ref="J32:M32"/>
    <mergeCell ref="K33:L33"/>
    <mergeCell ref="K34:L34"/>
    <mergeCell ref="J43:K43"/>
    <mergeCell ref="L43:M43"/>
    <mergeCell ref="J44:K44"/>
    <mergeCell ref="K38:L38"/>
    <mergeCell ref="K39:L39"/>
    <mergeCell ref="K40:L40"/>
    <mergeCell ref="K35:L35"/>
    <mergeCell ref="K36:L36"/>
    <mergeCell ref="K37:L3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61155-AA4F-43D1-B2B5-E3DF62A0EB87}">
  <sheetPr codeName="Sheet10"/>
  <dimension ref="A1:X157"/>
  <sheetViews>
    <sheetView topLeftCell="A118" zoomScale="90" zoomScaleNormal="90" workbookViewId="0">
      <selection activeCell="I161" sqref="I161"/>
    </sheetView>
  </sheetViews>
  <sheetFormatPr defaultRowHeight="15"/>
  <cols>
    <col min="1" max="1" width="17" customWidth="1"/>
    <col min="2" max="2" width="11.5703125" customWidth="1"/>
    <col min="5" max="5" width="14.42578125" bestFit="1" customWidth="1"/>
    <col min="9" max="9" width="42.5703125" bestFit="1" customWidth="1"/>
    <col min="10" max="10" width="8.85546875" bestFit="1" customWidth="1"/>
    <col min="11" max="11" width="15.7109375" bestFit="1" customWidth="1"/>
  </cols>
  <sheetData>
    <row r="1" spans="1:16" ht="20.25">
      <c r="A1" s="8437"/>
      <c r="B1" s="8437"/>
      <c r="C1" s="8437"/>
      <c r="D1" s="8437"/>
      <c r="E1" s="8437"/>
      <c r="F1" s="8438" t="s">
        <v>13644</v>
      </c>
      <c r="G1" s="8438"/>
      <c r="H1" s="8438"/>
      <c r="I1" s="8438"/>
      <c r="J1" s="8438"/>
      <c r="K1" s="8437"/>
      <c r="L1" s="8437"/>
      <c r="M1" s="8439"/>
      <c r="N1" s="8440" t="s">
        <v>13645</v>
      </c>
      <c r="O1" s="8441"/>
      <c r="P1" s="8437"/>
    </row>
    <row r="2" spans="1:16" ht="38.25">
      <c r="A2" s="8442" t="s">
        <v>13646</v>
      </c>
      <c r="B2" s="8443" t="s">
        <v>13647</v>
      </c>
      <c r="C2" s="8444" t="s">
        <v>13648</v>
      </c>
      <c r="D2" s="8443" t="s">
        <v>13649</v>
      </c>
      <c r="E2" s="8444" t="s">
        <v>13650</v>
      </c>
      <c r="F2" s="8444" t="s">
        <v>13651</v>
      </c>
      <c r="G2" s="8444" t="s">
        <v>13652</v>
      </c>
      <c r="H2" s="8444" t="s">
        <v>13208</v>
      </c>
      <c r="I2" s="8444" t="s">
        <v>13653</v>
      </c>
      <c r="J2" s="8444" t="s">
        <v>13654</v>
      </c>
      <c r="K2" s="8444" t="s">
        <v>13655</v>
      </c>
      <c r="L2" s="8444" t="s">
        <v>13656</v>
      </c>
      <c r="M2" s="8444" t="s">
        <v>13657</v>
      </c>
      <c r="N2" s="8444" t="s">
        <v>13658</v>
      </c>
      <c r="O2" s="8444" t="s">
        <v>13659</v>
      </c>
      <c r="P2" s="8444" t="s">
        <v>13660</v>
      </c>
    </row>
    <row r="3" spans="1:16">
      <c r="A3" s="8445" t="s">
        <v>13661</v>
      </c>
      <c r="B3" s="8446">
        <v>245</v>
      </c>
      <c r="C3" s="8447">
        <v>12</v>
      </c>
      <c r="D3" s="8447">
        <v>145</v>
      </c>
      <c r="E3" s="8447">
        <v>12</v>
      </c>
      <c r="F3" s="8447">
        <v>0</v>
      </c>
      <c r="G3" s="8447">
        <v>0</v>
      </c>
      <c r="H3" s="8448">
        <f>B3+C3+D3+E3+F3</f>
        <v>414</v>
      </c>
      <c r="I3" s="8449">
        <v>6</v>
      </c>
      <c r="J3" s="8448" t="e">
        <f>IF(#REF!=0,(H3+(I3*H3/100)),(#REF!+(#REF!*I3)/100))</f>
        <v>#REF!</v>
      </c>
      <c r="K3" s="8450"/>
      <c r="L3" s="8451">
        <v>170</v>
      </c>
      <c r="M3" s="8450">
        <v>203</v>
      </c>
      <c r="N3" s="8452">
        <v>60</v>
      </c>
      <c r="O3" s="8450">
        <f>SUM(M3:N3)</f>
        <v>263</v>
      </c>
      <c r="P3" s="8453" t="e">
        <f>(O3*J3/1000)</f>
        <v>#REF!</v>
      </c>
    </row>
    <row r="4" spans="1:16">
      <c r="A4" s="8445" t="s">
        <v>13662</v>
      </c>
      <c r="B4" s="8446">
        <v>245</v>
      </c>
      <c r="C4" s="8447">
        <v>50</v>
      </c>
      <c r="D4" s="8447">
        <v>145</v>
      </c>
      <c r="E4" s="8447">
        <v>10</v>
      </c>
      <c r="F4" s="8447">
        <v>0</v>
      </c>
      <c r="G4" s="8447">
        <v>0</v>
      </c>
      <c r="H4" s="8448">
        <f>B4+C4+D4+E4+F4</f>
        <v>450</v>
      </c>
      <c r="I4" s="8449">
        <v>6</v>
      </c>
      <c r="J4" s="8448" t="e">
        <f>IF(#REF!=0,(H4+(I4*H4/100)),(#REF!+(#REF!*I4)/100))</f>
        <v>#REF!</v>
      </c>
      <c r="K4" s="8454"/>
      <c r="L4" s="8455">
        <v>240</v>
      </c>
      <c r="M4" s="8447">
        <v>40</v>
      </c>
      <c r="N4" s="8452">
        <v>0</v>
      </c>
      <c r="O4" s="8450">
        <f>SUM(M4:N4)</f>
        <v>40</v>
      </c>
      <c r="P4" s="8453" t="e">
        <f>(O4*J4/1000)</f>
        <v>#REF!</v>
      </c>
    </row>
    <row r="5" spans="1:16">
      <c r="A5" s="8456" t="s">
        <v>13646</v>
      </c>
      <c r="B5" s="8457"/>
      <c r="C5" s="8458" t="e">
        <f>+P5</f>
        <v>#REF!</v>
      </c>
      <c r="D5" s="8459"/>
      <c r="E5" s="8460" t="s">
        <v>13663</v>
      </c>
      <c r="F5" s="8460"/>
      <c r="G5" s="8461" t="e">
        <f>SUM(C5:C15)</f>
        <v>#REF!</v>
      </c>
      <c r="H5" s="8462"/>
      <c r="I5" s="8462"/>
      <c r="J5" s="8462"/>
      <c r="K5" s="8437"/>
      <c r="L5" s="8437"/>
      <c r="M5" s="8437"/>
      <c r="N5" s="8437"/>
      <c r="O5" s="8448">
        <f>SUM(O3:O4)</f>
        <v>303</v>
      </c>
      <c r="P5" s="8458" t="e">
        <f>SUM(P3:P4)</f>
        <v>#REF!</v>
      </c>
    </row>
    <row r="6" spans="1:16">
      <c r="A6" s="8456" t="s">
        <v>13664</v>
      </c>
      <c r="B6" s="8457"/>
      <c r="C6" s="8463">
        <v>73</v>
      </c>
      <c r="D6" s="8459"/>
      <c r="E6" s="8464" t="s">
        <v>13665</v>
      </c>
      <c r="F6" s="8465">
        <v>15</v>
      </c>
      <c r="G6" s="8461" t="e">
        <f>(G5*F6)/100</f>
        <v>#REF!</v>
      </c>
      <c r="H6" s="8459"/>
      <c r="I6" s="8466" t="s">
        <v>13637</v>
      </c>
      <c r="J6" s="8466" t="s">
        <v>13666</v>
      </c>
      <c r="K6" s="8466" t="s">
        <v>13667</v>
      </c>
      <c r="L6" s="8466" t="s">
        <v>13668</v>
      </c>
      <c r="M6" s="8466" t="s">
        <v>13669</v>
      </c>
      <c r="N6" s="8466" t="s">
        <v>13670</v>
      </c>
      <c r="O6" s="8466" t="s">
        <v>13671</v>
      </c>
      <c r="P6" s="8462"/>
    </row>
    <row r="7" spans="1:16">
      <c r="A7" s="8456" t="s">
        <v>13672</v>
      </c>
      <c r="B7" s="8457"/>
      <c r="C7" s="8463">
        <v>15</v>
      </c>
      <c r="D7" s="8459"/>
      <c r="E7" s="8464" t="s">
        <v>13673</v>
      </c>
      <c r="F7" s="8467"/>
      <c r="G7" s="8468">
        <v>5</v>
      </c>
      <c r="H7" s="8459"/>
      <c r="I7" s="8469" t="e">
        <f>(G15/A22)</f>
        <v>#REF!</v>
      </c>
      <c r="J7" s="8470" t="e">
        <f>(G15/B22)</f>
        <v>#REF!</v>
      </c>
      <c r="K7" s="8470" t="e">
        <f>(G15/C22)</f>
        <v>#REF!</v>
      </c>
      <c r="L7" s="8470" t="e">
        <f>(G15/D22)</f>
        <v>#REF!</v>
      </c>
      <c r="M7" s="8470" t="e">
        <f>(G15/E22)</f>
        <v>#REF!</v>
      </c>
      <c r="N7" s="8470" t="e">
        <f>(G15/F22)</f>
        <v>#REF!</v>
      </c>
      <c r="O7" s="8470" t="e">
        <f>(G15/G22)</f>
        <v>#REF!</v>
      </c>
      <c r="P7" s="8462"/>
    </row>
    <row r="8" spans="1:16">
      <c r="A8" s="8471" t="s">
        <v>13674</v>
      </c>
      <c r="B8" s="8472"/>
      <c r="C8" s="8463">
        <v>0</v>
      </c>
      <c r="D8" s="8459"/>
      <c r="E8" s="8464"/>
      <c r="F8" s="8467"/>
      <c r="G8" s="8468">
        <v>0</v>
      </c>
      <c r="H8" s="8462"/>
      <c r="I8" s="8462"/>
      <c r="J8" s="8462"/>
      <c r="K8" s="8462"/>
      <c r="L8" s="8462"/>
      <c r="M8" s="8462"/>
      <c r="N8" s="8462"/>
      <c r="O8" s="8462"/>
      <c r="P8" s="8462"/>
    </row>
    <row r="9" spans="1:16">
      <c r="A9" s="8456" t="s">
        <v>13627</v>
      </c>
      <c r="B9" s="8472"/>
      <c r="C9" s="8463">
        <v>0</v>
      </c>
      <c r="D9" s="8459"/>
      <c r="E9" s="8464" t="s">
        <v>13675</v>
      </c>
      <c r="F9" s="8465">
        <v>5</v>
      </c>
      <c r="G9" s="8473" t="e">
        <f>(G5*F9)/100</f>
        <v>#REF!</v>
      </c>
      <c r="H9" s="8462"/>
      <c r="I9" s="8474"/>
      <c r="J9" s="8475"/>
      <c r="K9" s="8462"/>
      <c r="L9" s="8462"/>
      <c r="M9" s="8462"/>
      <c r="N9" s="8462"/>
      <c r="O9" s="8462"/>
      <c r="P9" s="8462"/>
    </row>
    <row r="10" spans="1:16">
      <c r="A10" s="8437" t="s">
        <v>13676</v>
      </c>
      <c r="B10" s="8472"/>
      <c r="C10" s="8463">
        <v>0</v>
      </c>
      <c r="D10" s="8459"/>
      <c r="E10" s="8464"/>
      <c r="F10" s="8467"/>
      <c r="G10" s="8468">
        <v>0</v>
      </c>
      <c r="H10" s="8462"/>
      <c r="I10" s="8476" t="s">
        <v>13677</v>
      </c>
      <c r="J10" s="8477"/>
      <c r="K10" s="8478" t="s">
        <v>13678</v>
      </c>
      <c r="L10" s="8479"/>
      <c r="M10" s="8480"/>
      <c r="N10" s="8462"/>
      <c r="O10" s="8462"/>
      <c r="P10" s="8462"/>
    </row>
    <row r="11" spans="1:16">
      <c r="A11" s="8456"/>
      <c r="B11" s="8472"/>
      <c r="C11" s="8463">
        <v>0</v>
      </c>
      <c r="D11" s="8459"/>
      <c r="E11" s="8464"/>
      <c r="F11" s="8467"/>
      <c r="G11" s="8468">
        <v>0</v>
      </c>
      <c r="H11" s="8462"/>
      <c r="I11" s="8476" t="s">
        <v>13679</v>
      </c>
      <c r="J11" s="8477"/>
      <c r="K11" s="8478" t="s">
        <v>13680</v>
      </c>
      <c r="L11" s="8479"/>
      <c r="M11" s="8480" t="s">
        <v>13681</v>
      </c>
      <c r="N11" s="8462"/>
      <c r="O11" s="8462"/>
      <c r="P11" s="8462"/>
    </row>
    <row r="12" spans="1:16">
      <c r="A12" s="8456"/>
      <c r="B12" s="8472"/>
      <c r="C12" s="8463">
        <v>0</v>
      </c>
      <c r="D12" s="8459"/>
      <c r="E12" s="8464"/>
      <c r="F12" s="8467"/>
      <c r="G12" s="8468">
        <v>0</v>
      </c>
      <c r="H12" s="8462"/>
      <c r="I12" s="8476" t="s">
        <v>13682</v>
      </c>
      <c r="J12" s="8477"/>
      <c r="K12" s="8481" t="e">
        <f>I7</f>
        <v>#REF!</v>
      </c>
      <c r="L12" s="8482" t="s">
        <v>13637</v>
      </c>
      <c r="M12" s="8482" t="s">
        <v>13107</v>
      </c>
      <c r="N12" s="8462"/>
      <c r="O12" s="8462"/>
      <c r="P12" s="8462"/>
    </row>
    <row r="13" spans="1:16">
      <c r="A13" s="8456"/>
      <c r="B13" s="8472"/>
      <c r="C13" s="8463">
        <v>0</v>
      </c>
      <c r="D13" s="8459"/>
      <c r="E13" s="8464"/>
      <c r="F13" s="8467"/>
      <c r="G13" s="8468">
        <v>0</v>
      </c>
      <c r="H13" s="8462"/>
      <c r="I13" s="8476" t="s">
        <v>13683</v>
      </c>
      <c r="J13" s="8477"/>
      <c r="K13" s="8483">
        <v>3000</v>
      </c>
      <c r="L13" s="8484"/>
      <c r="M13" s="8482"/>
      <c r="N13" s="8462"/>
      <c r="O13" s="8462"/>
      <c r="P13" s="8462"/>
    </row>
    <row r="14" spans="1:16">
      <c r="A14" s="8456"/>
      <c r="B14" s="8472"/>
      <c r="C14" s="8463">
        <v>0</v>
      </c>
      <c r="D14" s="8459"/>
      <c r="E14" s="8464"/>
      <c r="F14" s="8467"/>
      <c r="G14" s="8468">
        <v>0</v>
      </c>
      <c r="H14" s="8474"/>
      <c r="I14" s="8476" t="s">
        <v>13684</v>
      </c>
      <c r="J14" s="8477"/>
      <c r="K14" s="8478"/>
      <c r="L14" s="8479"/>
      <c r="M14" s="8480"/>
      <c r="N14" s="8462"/>
      <c r="O14" s="8462"/>
      <c r="P14" s="8462"/>
    </row>
    <row r="15" spans="1:16">
      <c r="A15" s="8456" t="s">
        <v>13685</v>
      </c>
      <c r="B15" s="8485">
        <v>6</v>
      </c>
      <c r="C15" s="8461" t="e">
        <f>((C5+C6+C7+C8+C9+C10+C11+C12+C13+C14)*B15/100)</f>
        <v>#REF!</v>
      </c>
      <c r="D15" s="8459"/>
      <c r="E15" s="8486" t="s">
        <v>13422</v>
      </c>
      <c r="F15" s="8487"/>
      <c r="G15" s="8488" t="e">
        <f>SUM(G5:G14)</f>
        <v>#REF!</v>
      </c>
      <c r="H15" s="8462"/>
      <c r="I15" s="8476" t="s">
        <v>13686</v>
      </c>
      <c r="J15" s="8477"/>
      <c r="K15" s="8489" t="e">
        <f>(K13*K12)</f>
        <v>#REF!</v>
      </c>
      <c r="L15" s="8490"/>
      <c r="M15" s="8491" t="str">
        <f>(L12)</f>
        <v>USD</v>
      </c>
      <c r="N15" s="8437"/>
      <c r="O15" s="8437"/>
      <c r="P15" s="8462"/>
    </row>
    <row r="16" spans="1:16">
      <c r="A16" s="8437"/>
      <c r="B16" s="8437"/>
      <c r="C16" s="8437"/>
      <c r="D16" s="8437"/>
      <c r="E16" s="8437"/>
      <c r="F16" s="8437"/>
      <c r="G16" s="8437"/>
      <c r="H16" s="8437"/>
      <c r="I16" s="8474" t="s">
        <v>13687</v>
      </c>
      <c r="J16" s="8437"/>
      <c r="K16" s="8437"/>
      <c r="L16" s="8437"/>
      <c r="M16" s="8437"/>
      <c r="N16" s="8437"/>
      <c r="O16" s="8437"/>
      <c r="P16" s="8437"/>
    </row>
    <row r="17" spans="1:16">
      <c r="A17" s="8492"/>
      <c r="B17" s="8493"/>
      <c r="C17" s="8494"/>
      <c r="D17" s="8494"/>
      <c r="E17" s="8495"/>
      <c r="F17" s="8494"/>
      <c r="G17" s="8496"/>
      <c r="H17" s="8462"/>
      <c r="I17" s="8474" t="s">
        <v>13688</v>
      </c>
      <c r="J17" s="8462"/>
      <c r="K17" s="8497"/>
      <c r="L17" s="8498"/>
      <c r="M17" s="8497"/>
      <c r="N17" s="8462"/>
      <c r="O17" s="8462"/>
      <c r="P17" s="8462"/>
    </row>
    <row r="18" spans="1:16">
      <c r="A18" s="8499"/>
      <c r="B18" s="8500"/>
      <c r="C18" s="8463"/>
      <c r="D18" s="8473"/>
      <c r="E18" s="8461"/>
      <c r="F18" s="8461"/>
      <c r="G18" s="8474"/>
      <c r="H18" s="8462"/>
      <c r="I18" s="8501" t="s">
        <v>13689</v>
      </c>
      <c r="J18" s="8462"/>
      <c r="K18" s="8474"/>
      <c r="L18" s="8497"/>
      <c r="M18" s="8474"/>
      <c r="N18" s="8462"/>
      <c r="O18" s="8462"/>
      <c r="P18" s="8462"/>
    </row>
    <row r="19" spans="1:16">
      <c r="A19" s="8502"/>
      <c r="B19" s="8496"/>
      <c r="C19" s="8463"/>
      <c r="D19" s="8473"/>
      <c r="E19" s="8461"/>
      <c r="F19" s="8461"/>
      <c r="G19" s="8474"/>
      <c r="H19" s="8462"/>
      <c r="I19" s="8503" t="s">
        <v>13690</v>
      </c>
      <c r="J19" s="8503"/>
      <c r="K19" s="8504"/>
      <c r="L19" s="8498"/>
      <c r="M19" s="8498"/>
      <c r="N19" s="8505"/>
      <c r="O19" s="8462"/>
      <c r="P19" s="8462"/>
    </row>
    <row r="20" spans="1:16">
      <c r="A20" s="8502"/>
      <c r="B20" s="8496"/>
      <c r="C20" s="8463"/>
      <c r="D20" s="8473"/>
      <c r="E20" s="8461"/>
      <c r="F20" s="8461"/>
      <c r="G20" s="8474"/>
      <c r="H20" s="8474"/>
      <c r="I20" s="8474" t="s">
        <v>13691</v>
      </c>
      <c r="J20" s="8501"/>
      <c r="K20" s="8503"/>
      <c r="L20" s="8462"/>
      <c r="M20" s="8462"/>
      <c r="N20" s="8462"/>
      <c r="O20" s="8462"/>
      <c r="P20" s="8462"/>
    </row>
    <row r="21" spans="1:16">
      <c r="A21" s="8507" t="s">
        <v>13637</v>
      </c>
      <c r="B21" s="8507" t="s">
        <v>13666</v>
      </c>
      <c r="C21" s="8507" t="s">
        <v>13667</v>
      </c>
      <c r="D21" s="8507" t="s">
        <v>13668</v>
      </c>
      <c r="E21" s="8507" t="s">
        <v>13669</v>
      </c>
      <c r="F21" s="8507" t="s">
        <v>13670</v>
      </c>
      <c r="G21" s="8507" t="s">
        <v>13711</v>
      </c>
      <c r="H21" s="8437"/>
      <c r="I21" s="8437"/>
      <c r="J21" s="8437"/>
      <c r="K21" s="8437"/>
      <c r="L21" s="8437"/>
      <c r="M21" s="8437"/>
      <c r="N21" s="8437"/>
      <c r="O21" s="8437"/>
      <c r="P21" s="8437"/>
    </row>
    <row r="22" spans="1:16">
      <c r="A22" s="8508">
        <v>68</v>
      </c>
      <c r="B22" s="8508">
        <v>0</v>
      </c>
      <c r="C22" s="8508">
        <v>0</v>
      </c>
      <c r="D22" s="8508">
        <v>0</v>
      </c>
      <c r="E22" s="8508">
        <v>0</v>
      </c>
      <c r="F22" s="8508">
        <v>0</v>
      </c>
      <c r="G22" s="8508">
        <v>75</v>
      </c>
      <c r="H22" s="8509"/>
      <c r="I22" s="8509"/>
      <c r="J22" s="8509"/>
      <c r="K22" s="8509"/>
      <c r="L22" s="8509"/>
      <c r="M22" s="8509"/>
      <c r="N22" s="8509"/>
      <c r="O22" s="8509"/>
      <c r="P22" s="8509"/>
    </row>
    <row r="23" spans="1:16" ht="20.25">
      <c r="A23" s="8437"/>
      <c r="B23" s="8437"/>
      <c r="C23" s="8437"/>
      <c r="D23" s="8437"/>
      <c r="E23" s="8437"/>
      <c r="F23" s="8438" t="s">
        <v>13644</v>
      </c>
      <c r="G23" s="8438"/>
      <c r="H23" s="8438"/>
      <c r="I23" s="8438"/>
      <c r="J23" s="8438"/>
      <c r="K23" s="8437"/>
      <c r="L23" s="8437"/>
      <c r="M23" s="8439"/>
      <c r="N23" s="8440" t="s">
        <v>13645</v>
      </c>
      <c r="O23" s="8441"/>
      <c r="P23" s="8437"/>
    </row>
    <row r="24" spans="1:16" ht="38.25">
      <c r="A24" s="8442" t="s">
        <v>13646</v>
      </c>
      <c r="B24" s="8443" t="s">
        <v>13647</v>
      </c>
      <c r="C24" s="8444" t="s">
        <v>13648</v>
      </c>
      <c r="D24" s="8443" t="s">
        <v>13649</v>
      </c>
      <c r="E24" s="8444" t="s">
        <v>13650</v>
      </c>
      <c r="F24" s="8444" t="s">
        <v>13651</v>
      </c>
      <c r="G24" s="8444" t="s">
        <v>13652</v>
      </c>
      <c r="H24" s="8444" t="s">
        <v>13208</v>
      </c>
      <c r="I24" s="8444" t="s">
        <v>13653</v>
      </c>
      <c r="J24" s="8444" t="s">
        <v>13654</v>
      </c>
      <c r="K24" s="8444" t="s">
        <v>13655</v>
      </c>
      <c r="L24" s="8444" t="s">
        <v>13656</v>
      </c>
      <c r="M24" s="8444" t="s">
        <v>13657</v>
      </c>
      <c r="N24" s="8444" t="s">
        <v>13658</v>
      </c>
      <c r="O24" s="8444" t="s">
        <v>13659</v>
      </c>
      <c r="P24" s="8444" t="s">
        <v>13660</v>
      </c>
    </row>
    <row r="25" spans="1:16">
      <c r="A25" s="8445" t="s">
        <v>13661</v>
      </c>
      <c r="B25" s="8446">
        <v>245</v>
      </c>
      <c r="C25" s="8447">
        <v>12</v>
      </c>
      <c r="D25" s="8447">
        <v>145</v>
      </c>
      <c r="E25" s="8447">
        <v>12</v>
      </c>
      <c r="F25" s="8447">
        <v>0</v>
      </c>
      <c r="G25" s="8447">
        <v>0</v>
      </c>
      <c r="H25" s="8448">
        <f>B25+C25+D25+E25+F25</f>
        <v>414</v>
      </c>
      <c r="I25" s="8449">
        <v>6</v>
      </c>
      <c r="J25" s="8448" t="e">
        <f>IF(#REF!=0,(H25+(I25*H25/100)),(#REF!+(#REF!*I25)/100))</f>
        <v>#REF!</v>
      </c>
      <c r="K25" s="8450"/>
      <c r="L25" s="8451">
        <v>160</v>
      </c>
      <c r="M25" s="8450">
        <v>165</v>
      </c>
      <c r="N25" s="8452">
        <v>105</v>
      </c>
      <c r="O25" s="8450">
        <f>SUM(M25:N25)</f>
        <v>270</v>
      </c>
      <c r="P25" s="8453" t="e">
        <f>(O25*J25/1000)</f>
        <v>#REF!</v>
      </c>
    </row>
    <row r="26" spans="1:16">
      <c r="A26" s="8445" t="s">
        <v>13662</v>
      </c>
      <c r="B26" s="8446">
        <v>245</v>
      </c>
      <c r="C26" s="8447">
        <v>50</v>
      </c>
      <c r="D26" s="8447">
        <v>145</v>
      </c>
      <c r="E26" s="8447">
        <v>10</v>
      </c>
      <c r="F26" s="8447">
        <v>0</v>
      </c>
      <c r="G26" s="8447">
        <v>0</v>
      </c>
      <c r="H26" s="8448">
        <f>B26+C26+D26+E26+F26</f>
        <v>450</v>
      </c>
      <c r="I26" s="8449">
        <v>6</v>
      </c>
      <c r="J26" s="8448" t="e">
        <f>IF(#REF!=0,(H26+(I26*H26/100)),(#REF!+(#REF!*I26)/100))</f>
        <v>#REF!</v>
      </c>
      <c r="K26" s="8454"/>
      <c r="L26" s="8455">
        <v>240</v>
      </c>
      <c r="M26" s="8447">
        <v>0</v>
      </c>
      <c r="N26" s="8452">
        <v>40</v>
      </c>
      <c r="O26" s="8450">
        <f>SUM(M26:N26)</f>
        <v>40</v>
      </c>
      <c r="P26" s="8453" t="e">
        <f>(O26*J26/1000)</f>
        <v>#REF!</v>
      </c>
    </row>
    <row r="27" spans="1:16">
      <c r="A27" s="8456" t="s">
        <v>13646</v>
      </c>
      <c r="B27" s="8457"/>
      <c r="C27" s="8458" t="e">
        <f>+P27</f>
        <v>#REF!</v>
      </c>
      <c r="D27" s="8459"/>
      <c r="E27" s="8460" t="s">
        <v>13663</v>
      </c>
      <c r="F27" s="8460"/>
      <c r="G27" s="8461" t="e">
        <f>SUM(C27:C37)</f>
        <v>#REF!</v>
      </c>
      <c r="H27" s="8462"/>
      <c r="I27" s="8462"/>
      <c r="J27" s="8462"/>
      <c r="K27" s="8437"/>
      <c r="L27" s="8437"/>
      <c r="M27" s="8437"/>
      <c r="N27" s="8437"/>
      <c r="O27" s="8448">
        <f>SUM(O25:O26)</f>
        <v>310</v>
      </c>
      <c r="P27" s="8458" t="e">
        <f>SUM(P25:P26)</f>
        <v>#REF!</v>
      </c>
    </row>
    <row r="28" spans="1:16">
      <c r="A28" s="8456" t="s">
        <v>13664</v>
      </c>
      <c r="B28" s="8457"/>
      <c r="C28" s="8463">
        <v>65</v>
      </c>
      <c r="D28" s="8459"/>
      <c r="E28" s="8464" t="s">
        <v>13665</v>
      </c>
      <c r="F28" s="8465">
        <v>15</v>
      </c>
      <c r="G28" s="8461" t="e">
        <f>(G27*F28)/100</f>
        <v>#REF!</v>
      </c>
      <c r="H28" s="8459"/>
      <c r="I28" s="8466" t="s">
        <v>13637</v>
      </c>
      <c r="J28" s="8466" t="s">
        <v>13666</v>
      </c>
      <c r="K28" s="8466" t="s">
        <v>13667</v>
      </c>
      <c r="L28" s="8466" t="s">
        <v>13668</v>
      </c>
      <c r="M28" s="8466" t="s">
        <v>13669</v>
      </c>
      <c r="N28" s="8466" t="s">
        <v>13670</v>
      </c>
      <c r="O28" s="8466" t="s">
        <v>13671</v>
      </c>
      <c r="P28" s="8462"/>
    </row>
    <row r="29" spans="1:16">
      <c r="A29" s="8456" t="s">
        <v>13672</v>
      </c>
      <c r="B29" s="8457"/>
      <c r="C29" s="8463">
        <v>15</v>
      </c>
      <c r="D29" s="8459"/>
      <c r="E29" s="8464" t="s">
        <v>13673</v>
      </c>
      <c r="F29" s="8467"/>
      <c r="G29" s="8468">
        <v>5</v>
      </c>
      <c r="H29" s="8459"/>
      <c r="I29" s="8469" t="e">
        <f>(G37/A45)</f>
        <v>#REF!</v>
      </c>
      <c r="J29" s="8470" t="e">
        <f>(G37/B45)</f>
        <v>#REF!</v>
      </c>
      <c r="K29" s="8470" t="e">
        <f>(G37/C45)</f>
        <v>#REF!</v>
      </c>
      <c r="L29" s="8470" t="e">
        <f>(G37/D45)</f>
        <v>#REF!</v>
      </c>
      <c r="M29" s="8470" t="e">
        <f>(G37/E45)</f>
        <v>#REF!</v>
      </c>
      <c r="N29" s="8470" t="e">
        <f>(G37/F45)</f>
        <v>#REF!</v>
      </c>
      <c r="O29" s="8470" t="e">
        <f>(G37/G45)</f>
        <v>#REF!</v>
      </c>
      <c r="P29" s="8462"/>
    </row>
    <row r="30" spans="1:16">
      <c r="A30" s="8471" t="s">
        <v>13674</v>
      </c>
      <c r="B30" s="8472"/>
      <c r="C30" s="8463">
        <v>20</v>
      </c>
      <c r="D30" s="8459"/>
      <c r="E30" s="8464"/>
      <c r="F30" s="8467"/>
      <c r="G30" s="8468">
        <v>0</v>
      </c>
      <c r="H30" s="8462"/>
      <c r="I30" s="8462"/>
      <c r="J30" s="8462"/>
      <c r="K30" s="8462"/>
      <c r="L30" s="8462"/>
      <c r="M30" s="8462"/>
      <c r="N30" s="8462"/>
      <c r="O30" s="8462"/>
      <c r="P30" s="8462"/>
    </row>
    <row r="31" spans="1:16">
      <c r="A31" s="8456" t="s">
        <v>13627</v>
      </c>
      <c r="B31" s="8472"/>
      <c r="C31" s="8463">
        <v>20</v>
      </c>
      <c r="D31" s="8459"/>
      <c r="E31" s="8464" t="s">
        <v>13675</v>
      </c>
      <c r="F31" s="8465">
        <v>5</v>
      </c>
      <c r="G31" s="8473" t="e">
        <f>(G27*F31)/100</f>
        <v>#REF!</v>
      </c>
      <c r="H31" s="8462"/>
      <c r="I31" s="8474"/>
      <c r="J31" s="8475"/>
      <c r="K31" s="8462"/>
      <c r="L31" s="8462"/>
      <c r="M31" s="8462"/>
      <c r="N31" s="8462"/>
      <c r="O31" s="8462"/>
      <c r="P31" s="8462"/>
    </row>
    <row r="32" spans="1:16">
      <c r="A32" s="8437" t="s">
        <v>13676</v>
      </c>
      <c r="B32" s="8472"/>
      <c r="C32" s="8463">
        <v>0</v>
      </c>
      <c r="D32" s="8459"/>
      <c r="E32" s="8464"/>
      <c r="F32" s="8467"/>
      <c r="G32" s="8468">
        <v>0</v>
      </c>
      <c r="H32" s="8462"/>
      <c r="I32" s="8476" t="s">
        <v>13677</v>
      </c>
      <c r="J32" s="8477"/>
      <c r="K32" s="8478" t="s">
        <v>13693</v>
      </c>
      <c r="L32" s="8479"/>
      <c r="M32" s="8480"/>
      <c r="N32" s="8462"/>
      <c r="O32" s="8462"/>
      <c r="P32" s="8462"/>
    </row>
    <row r="33" spans="1:16">
      <c r="A33" s="8456"/>
      <c r="B33" s="8472"/>
      <c r="C33" s="8463">
        <v>0</v>
      </c>
      <c r="D33" s="8459"/>
      <c r="E33" s="8464"/>
      <c r="F33" s="8467"/>
      <c r="G33" s="8468">
        <v>0</v>
      </c>
      <c r="H33" s="8462"/>
      <c r="I33" s="8476" t="s">
        <v>13679</v>
      </c>
      <c r="J33" s="8477"/>
      <c r="K33" s="8478" t="s">
        <v>13680</v>
      </c>
      <c r="L33" s="8479"/>
      <c r="M33" s="8480" t="s">
        <v>13681</v>
      </c>
      <c r="N33" s="8462"/>
      <c r="O33" s="8462"/>
      <c r="P33" s="8462"/>
    </row>
    <row r="34" spans="1:16">
      <c r="A34" s="8456"/>
      <c r="B34" s="8472"/>
      <c r="C34" s="8463">
        <v>0</v>
      </c>
      <c r="D34" s="8459"/>
      <c r="E34" s="8464"/>
      <c r="F34" s="8467"/>
      <c r="G34" s="8468">
        <v>0</v>
      </c>
      <c r="H34" s="8462"/>
      <c r="I34" s="8476" t="s">
        <v>13682</v>
      </c>
      <c r="J34" s="8477"/>
      <c r="K34" s="8481" t="e">
        <f>I29</f>
        <v>#REF!</v>
      </c>
      <c r="L34" s="8482" t="s">
        <v>13637</v>
      </c>
      <c r="M34" s="8482" t="s">
        <v>13107</v>
      </c>
      <c r="N34" s="8462"/>
      <c r="O34" s="8462"/>
      <c r="P34" s="8462"/>
    </row>
    <row r="35" spans="1:16">
      <c r="A35" s="8456"/>
      <c r="B35" s="8472"/>
      <c r="C35" s="8463">
        <v>0</v>
      </c>
      <c r="D35" s="8459"/>
      <c r="E35" s="8464"/>
      <c r="F35" s="8467"/>
      <c r="G35" s="8468">
        <v>0</v>
      </c>
      <c r="H35" s="8462"/>
      <c r="I35" s="8476" t="s">
        <v>13683</v>
      </c>
      <c r="J35" s="8477"/>
      <c r="K35" s="8483">
        <v>750</v>
      </c>
      <c r="L35" s="8484"/>
      <c r="M35" s="8482"/>
      <c r="N35" s="8462"/>
      <c r="O35" s="8462"/>
      <c r="P35" s="8462"/>
    </row>
    <row r="36" spans="1:16">
      <c r="A36" s="8456"/>
      <c r="B36" s="8472"/>
      <c r="C36" s="8463">
        <v>0</v>
      </c>
      <c r="D36" s="8459"/>
      <c r="E36" s="8464"/>
      <c r="F36" s="8467"/>
      <c r="G36" s="8468">
        <v>0</v>
      </c>
      <c r="H36" s="8474"/>
      <c r="I36" s="8476" t="s">
        <v>13684</v>
      </c>
      <c r="J36" s="8477"/>
      <c r="K36" s="8478"/>
      <c r="L36" s="8479"/>
      <c r="M36" s="8480"/>
      <c r="N36" s="8462"/>
      <c r="O36" s="8462"/>
      <c r="P36" s="8462"/>
    </row>
    <row r="37" spans="1:16">
      <c r="A37" s="8456" t="s">
        <v>13685</v>
      </c>
      <c r="B37" s="8485">
        <v>6</v>
      </c>
      <c r="C37" s="8461" t="e">
        <f>((C27+C28+C29+C30+C31+C32+C33+C34+C35+C36)*B37/100)</f>
        <v>#REF!</v>
      </c>
      <c r="D37" s="8459"/>
      <c r="E37" s="8486" t="s">
        <v>13422</v>
      </c>
      <c r="F37" s="8487"/>
      <c r="G37" s="8488" t="e">
        <f>SUM(G27:G36)</f>
        <v>#REF!</v>
      </c>
      <c r="H37" s="8462"/>
      <c r="I37" s="8476" t="s">
        <v>13686</v>
      </c>
      <c r="J37" s="8477"/>
      <c r="K37" s="8489" t="e">
        <f>K35*I29</f>
        <v>#REF!</v>
      </c>
      <c r="L37" s="8490"/>
      <c r="M37" s="8491" t="str">
        <f>(L34)</f>
        <v>USD</v>
      </c>
      <c r="N37" s="8437"/>
      <c r="O37" s="8437"/>
      <c r="P37" s="8462"/>
    </row>
    <row r="38" spans="1:16">
      <c r="A38" s="8437"/>
      <c r="B38" s="8437"/>
      <c r="C38" s="8437"/>
      <c r="D38" s="8437"/>
      <c r="E38" s="8437"/>
      <c r="F38" s="8437"/>
      <c r="G38" s="8437"/>
      <c r="H38" s="8437"/>
      <c r="I38" s="8474" t="s">
        <v>13694</v>
      </c>
      <c r="J38" s="8437"/>
      <c r="K38" s="8437"/>
      <c r="L38" s="8437"/>
      <c r="M38" s="8437"/>
      <c r="N38" s="8437"/>
      <c r="O38" s="8437"/>
      <c r="P38" s="8437"/>
    </row>
    <row r="39" spans="1:16">
      <c r="A39" s="8492" t="s">
        <v>13695</v>
      </c>
      <c r="B39" s="8493"/>
      <c r="C39" s="8494" t="s">
        <v>13696</v>
      </c>
      <c r="D39" s="8494" t="s">
        <v>13697</v>
      </c>
      <c r="E39" s="8495" t="s">
        <v>13698</v>
      </c>
      <c r="F39" s="8494" t="s">
        <v>13208</v>
      </c>
      <c r="G39" s="8496"/>
      <c r="H39" s="8462"/>
      <c r="I39" s="8474" t="s">
        <v>13688</v>
      </c>
      <c r="J39" s="8462"/>
      <c r="K39" s="8497"/>
      <c r="L39" s="8498"/>
      <c r="M39" s="8497"/>
      <c r="N39" s="8462"/>
      <c r="O39" s="8462"/>
      <c r="P39" s="8462"/>
    </row>
    <row r="40" spans="1:16">
      <c r="A40" s="8499" t="s">
        <v>13699</v>
      </c>
      <c r="B40" s="8500"/>
      <c r="C40" s="8463"/>
      <c r="D40" s="8473"/>
      <c r="E40" s="8461"/>
      <c r="F40" s="8461"/>
      <c r="G40" s="8474"/>
      <c r="H40" s="8462"/>
      <c r="I40" s="8501" t="s">
        <v>13689</v>
      </c>
      <c r="J40" s="8462"/>
      <c r="K40" s="8474"/>
      <c r="L40" s="8497"/>
      <c r="M40" s="8474"/>
      <c r="N40" s="8462"/>
      <c r="O40" s="8462"/>
      <c r="P40" s="8462"/>
    </row>
    <row r="41" spans="1:16">
      <c r="A41" s="8502" t="s">
        <v>13700</v>
      </c>
      <c r="B41" s="8496"/>
      <c r="C41" s="8463"/>
      <c r="D41" s="8473"/>
      <c r="E41" s="8461"/>
      <c r="F41" s="8461"/>
      <c r="G41" s="8474"/>
      <c r="H41" s="8462"/>
      <c r="I41" s="8503" t="s">
        <v>13690</v>
      </c>
      <c r="J41" s="8503"/>
      <c r="K41" s="8504"/>
      <c r="L41" s="8498"/>
      <c r="M41" s="8498"/>
      <c r="N41" s="8505"/>
      <c r="O41" s="8462"/>
      <c r="P41" s="8462"/>
    </row>
    <row r="42" spans="1:16">
      <c r="A42" s="8502" t="s">
        <v>13701</v>
      </c>
      <c r="B42" s="8496"/>
      <c r="C42" s="8463"/>
      <c r="D42" s="8473"/>
      <c r="E42" s="8461"/>
      <c r="F42" s="8461"/>
      <c r="G42" s="8474"/>
      <c r="H42" s="8474"/>
      <c r="I42" s="8474" t="s">
        <v>13691</v>
      </c>
      <c r="J42" s="8501"/>
      <c r="K42" s="8503"/>
      <c r="L42" s="8462"/>
      <c r="M42" s="8462"/>
      <c r="N42" s="8462"/>
      <c r="O42" s="8462"/>
      <c r="P42" s="8462"/>
    </row>
    <row r="43" spans="1:16">
      <c r="A43" s="8492" t="s">
        <v>13702</v>
      </c>
      <c r="B43" s="8493"/>
      <c r="C43" s="8486"/>
      <c r="D43" s="8486"/>
      <c r="E43" s="8506"/>
      <c r="F43" s="8461"/>
      <c r="G43" s="8474"/>
      <c r="H43" s="8462"/>
      <c r="I43" s="8474"/>
      <c r="J43" s="8462"/>
      <c r="K43" s="8474"/>
      <c r="L43" s="8501" t="s">
        <v>13692</v>
      </c>
      <c r="M43" s="8474"/>
      <c r="N43" s="8462"/>
      <c r="O43" s="8462"/>
      <c r="P43" s="8462"/>
    </row>
    <row r="44" spans="1:16">
      <c r="A44" s="8507" t="s">
        <v>13637</v>
      </c>
      <c r="B44" s="8507" t="s">
        <v>13666</v>
      </c>
      <c r="C44" s="8507" t="s">
        <v>13667</v>
      </c>
      <c r="D44" s="8507" t="s">
        <v>13668</v>
      </c>
      <c r="E44" s="8507" t="s">
        <v>13669</v>
      </c>
      <c r="F44" s="8507" t="s">
        <v>13670</v>
      </c>
      <c r="G44" s="8507" t="s">
        <v>13711</v>
      </c>
      <c r="H44" s="8437"/>
      <c r="I44" s="8437"/>
      <c r="J44" s="8437"/>
      <c r="K44" s="8437"/>
      <c r="L44" s="8437"/>
      <c r="M44" s="8437"/>
      <c r="N44" s="8437"/>
      <c r="O44" s="8437"/>
      <c r="P44" s="8437"/>
    </row>
    <row r="45" spans="1:16">
      <c r="A45" s="8508">
        <v>68</v>
      </c>
      <c r="B45" s="8508">
        <v>0</v>
      </c>
      <c r="C45" s="8508">
        <v>0</v>
      </c>
      <c r="D45" s="8508">
        <v>0</v>
      </c>
      <c r="E45" s="8508">
        <v>0</v>
      </c>
      <c r="F45" s="8508">
        <v>0</v>
      </c>
      <c r="G45" s="8508">
        <v>75</v>
      </c>
      <c r="H45" s="8509"/>
      <c r="I45" s="8509"/>
      <c r="J45" s="8509"/>
      <c r="K45" s="8509"/>
      <c r="L45" s="8509"/>
      <c r="M45" s="8509"/>
      <c r="N45" s="8509"/>
      <c r="O45" s="8509"/>
      <c r="P45" s="8509"/>
    </row>
    <row r="46" spans="1:16" ht="20.25">
      <c r="A46" s="8437"/>
      <c r="B46" s="8437"/>
      <c r="C46" s="8437"/>
      <c r="D46" s="8437"/>
      <c r="E46" s="8437"/>
      <c r="F46" s="8438" t="s">
        <v>13644</v>
      </c>
      <c r="G46" s="8438"/>
      <c r="H46" s="8438"/>
      <c r="I46" s="8438"/>
      <c r="J46" s="8438"/>
      <c r="K46" s="8437"/>
      <c r="L46" s="8437"/>
      <c r="M46" s="8439"/>
      <c r="N46" s="8440" t="s">
        <v>13645</v>
      </c>
      <c r="O46" s="8441"/>
      <c r="P46" s="8437"/>
    </row>
    <row r="47" spans="1:16" ht="38.25">
      <c r="A47" s="8442" t="s">
        <v>13646</v>
      </c>
      <c r="B47" s="8443" t="s">
        <v>13647</v>
      </c>
      <c r="C47" s="8444" t="s">
        <v>13648</v>
      </c>
      <c r="D47" s="8443" t="s">
        <v>13649</v>
      </c>
      <c r="E47" s="8444" t="s">
        <v>13650</v>
      </c>
      <c r="F47" s="8444" t="s">
        <v>13651</v>
      </c>
      <c r="G47" s="8444" t="s">
        <v>13652</v>
      </c>
      <c r="H47" s="8444" t="s">
        <v>13208</v>
      </c>
      <c r="I47" s="8444" t="s">
        <v>13653</v>
      </c>
      <c r="J47" s="8444" t="s">
        <v>13654</v>
      </c>
      <c r="K47" s="8444" t="s">
        <v>13655</v>
      </c>
      <c r="L47" s="8444" t="s">
        <v>13656</v>
      </c>
      <c r="M47" s="8444" t="s">
        <v>13657</v>
      </c>
      <c r="N47" s="8444" t="s">
        <v>13658</v>
      </c>
      <c r="O47" s="8444" t="s">
        <v>13659</v>
      </c>
      <c r="P47" s="8444" t="s">
        <v>13660</v>
      </c>
    </row>
    <row r="48" spans="1:16">
      <c r="A48" s="8445" t="s">
        <v>13661</v>
      </c>
      <c r="B48" s="8446">
        <v>245</v>
      </c>
      <c r="C48" s="8447">
        <v>12</v>
      </c>
      <c r="D48" s="8447">
        <v>145</v>
      </c>
      <c r="E48" s="8447">
        <v>12</v>
      </c>
      <c r="F48" s="8447">
        <v>0</v>
      </c>
      <c r="G48" s="8447">
        <v>0</v>
      </c>
      <c r="H48" s="8448">
        <f>B48+C48+D48+E48+F48</f>
        <v>414</v>
      </c>
      <c r="I48" s="8449">
        <v>6</v>
      </c>
      <c r="J48" s="8448" t="e">
        <f>IF(#REF!=0,(H48+(I48*H48/100)),(#REF!+(#REF!*I48)/100))</f>
        <v>#REF!</v>
      </c>
      <c r="K48" s="8450"/>
      <c r="L48" s="8451">
        <v>160</v>
      </c>
      <c r="M48" s="8450">
        <v>215</v>
      </c>
      <c r="N48" s="8452">
        <v>100</v>
      </c>
      <c r="O48" s="8450">
        <f>SUM(M48:N48)</f>
        <v>315</v>
      </c>
      <c r="P48" s="8453" t="e">
        <f>(O48*J48/1000)</f>
        <v>#REF!</v>
      </c>
    </row>
    <row r="49" spans="1:16">
      <c r="A49" s="8445" t="s">
        <v>13662</v>
      </c>
      <c r="B49" s="8446">
        <v>245</v>
      </c>
      <c r="C49" s="8447">
        <v>50</v>
      </c>
      <c r="D49" s="8447">
        <v>145</v>
      </c>
      <c r="E49" s="8447">
        <v>10</v>
      </c>
      <c r="F49" s="8447">
        <v>0</v>
      </c>
      <c r="G49" s="8447">
        <v>0</v>
      </c>
      <c r="H49" s="8448">
        <f>B49+C49+D49+E49+F49</f>
        <v>450</v>
      </c>
      <c r="I49" s="8449">
        <v>6</v>
      </c>
      <c r="J49" s="8448" t="e">
        <f>IF(#REF!=0,(H49+(I49*H49/100)),(#REF!+(#REF!*I49)/100))</f>
        <v>#REF!</v>
      </c>
      <c r="K49" s="8454"/>
      <c r="L49" s="8455">
        <v>240</v>
      </c>
      <c r="M49" s="8447">
        <v>25</v>
      </c>
      <c r="N49" s="8452">
        <v>0</v>
      </c>
      <c r="O49" s="8450">
        <f>SUM(M49:N49)</f>
        <v>25</v>
      </c>
      <c r="P49" s="8453" t="e">
        <f>(O49*J49/1000)</f>
        <v>#REF!</v>
      </c>
    </row>
    <row r="50" spans="1:16">
      <c r="A50" s="8456" t="s">
        <v>13646</v>
      </c>
      <c r="B50" s="8457"/>
      <c r="C50" s="8458" t="e">
        <f>+P50</f>
        <v>#REF!</v>
      </c>
      <c r="D50" s="8459"/>
      <c r="E50" s="8460" t="s">
        <v>13663</v>
      </c>
      <c r="F50" s="8460"/>
      <c r="G50" s="8461" t="e">
        <f>SUM(C50:C60)</f>
        <v>#REF!</v>
      </c>
      <c r="H50" s="8462"/>
      <c r="I50" s="8462"/>
      <c r="J50" s="8462"/>
      <c r="K50" s="8437"/>
      <c r="L50" s="8437"/>
      <c r="M50" s="8437"/>
      <c r="N50" s="8437"/>
      <c r="O50" s="8448">
        <f>SUM(O48:O49)</f>
        <v>340</v>
      </c>
      <c r="P50" s="8458" t="e">
        <f>SUM(P48:P49)</f>
        <v>#REF!</v>
      </c>
    </row>
    <row r="51" spans="1:16">
      <c r="A51" s="8456" t="s">
        <v>13664</v>
      </c>
      <c r="B51" s="8457"/>
      <c r="C51" s="8463">
        <v>60</v>
      </c>
      <c r="D51" s="8459"/>
      <c r="E51" s="8464" t="s">
        <v>13665</v>
      </c>
      <c r="F51" s="8465">
        <v>15</v>
      </c>
      <c r="G51" s="8461" t="e">
        <f>(G50*F51)/100</f>
        <v>#REF!</v>
      </c>
      <c r="H51" s="8459"/>
      <c r="I51" s="8466" t="s">
        <v>13637</v>
      </c>
      <c r="J51" s="8466" t="s">
        <v>13666</v>
      </c>
      <c r="K51" s="8466" t="s">
        <v>13667</v>
      </c>
      <c r="L51" s="8466" t="s">
        <v>13668</v>
      </c>
      <c r="M51" s="8466" t="s">
        <v>13669</v>
      </c>
      <c r="N51" s="8466" t="s">
        <v>13670</v>
      </c>
      <c r="O51" s="8466" t="s">
        <v>13671</v>
      </c>
      <c r="P51" s="8462"/>
    </row>
    <row r="52" spans="1:16">
      <c r="A52" s="8456" t="s">
        <v>13672</v>
      </c>
      <c r="B52" s="8457"/>
      <c r="C52" s="8463">
        <v>15</v>
      </c>
      <c r="D52" s="8459"/>
      <c r="E52" s="8464" t="s">
        <v>13673</v>
      </c>
      <c r="F52" s="8467"/>
      <c r="G52" s="8468">
        <v>5</v>
      </c>
      <c r="H52" s="8459"/>
      <c r="I52" s="8469" t="e">
        <f>(G60/A67)</f>
        <v>#REF!</v>
      </c>
      <c r="J52" s="8470" t="e">
        <f>(G60/B67)</f>
        <v>#REF!</v>
      </c>
      <c r="K52" s="8470" t="e">
        <f>(G60/C67)</f>
        <v>#REF!</v>
      </c>
      <c r="L52" s="8470" t="e">
        <f>(G60/D67)</f>
        <v>#REF!</v>
      </c>
      <c r="M52" s="8470" t="e">
        <f>(G60/E67)</f>
        <v>#REF!</v>
      </c>
      <c r="N52" s="8470" t="e">
        <f>(G60/F67)</f>
        <v>#REF!</v>
      </c>
      <c r="O52" s="8470" t="e">
        <f>(G60/G67)</f>
        <v>#REF!</v>
      </c>
      <c r="P52" s="8462"/>
    </row>
    <row r="53" spans="1:16">
      <c r="A53" s="8471" t="s">
        <v>13674</v>
      </c>
      <c r="B53" s="8472"/>
      <c r="C53" s="8463">
        <v>0</v>
      </c>
      <c r="D53" s="8459"/>
      <c r="E53" s="8464"/>
      <c r="F53" s="8467"/>
      <c r="G53" s="8468">
        <v>0</v>
      </c>
      <c r="H53" s="8462"/>
      <c r="I53" s="8462"/>
      <c r="J53" s="8462"/>
      <c r="K53" s="8462"/>
      <c r="L53" s="8462"/>
      <c r="M53" s="8462"/>
      <c r="N53" s="8462"/>
      <c r="O53" s="8462"/>
      <c r="P53" s="8462"/>
    </row>
    <row r="54" spans="1:16">
      <c r="A54" s="8456" t="s">
        <v>13627</v>
      </c>
      <c r="B54" s="8472"/>
      <c r="C54" s="8463">
        <v>0</v>
      </c>
      <c r="D54" s="8459"/>
      <c r="E54" s="8464" t="s">
        <v>13675</v>
      </c>
      <c r="F54" s="8465">
        <v>5</v>
      </c>
      <c r="G54" s="8473" t="e">
        <f>(G50*F54)/100</f>
        <v>#REF!</v>
      </c>
      <c r="H54" s="8462"/>
      <c r="I54" s="8474"/>
      <c r="J54" s="8475"/>
      <c r="K54" s="8462"/>
      <c r="L54" s="8462"/>
      <c r="M54" s="8462"/>
      <c r="N54" s="8462"/>
      <c r="O54" s="8462"/>
      <c r="P54" s="8462"/>
    </row>
    <row r="55" spans="1:16">
      <c r="A55" s="8437" t="s">
        <v>13676</v>
      </c>
      <c r="B55" s="8472"/>
      <c r="C55" s="8463">
        <v>0</v>
      </c>
      <c r="D55" s="8459"/>
      <c r="E55" s="8464"/>
      <c r="F55" s="8467"/>
      <c r="G55" s="8468">
        <v>0</v>
      </c>
      <c r="H55" s="8462"/>
      <c r="I55" s="8476" t="s">
        <v>13677</v>
      </c>
      <c r="J55" s="8477"/>
      <c r="K55" s="8478" t="s">
        <v>13703</v>
      </c>
      <c r="L55" s="8479"/>
      <c r="M55" s="8480"/>
      <c r="N55" s="8462"/>
      <c r="O55" s="8462"/>
      <c r="P55" s="8462"/>
    </row>
    <row r="56" spans="1:16">
      <c r="A56" s="8456" t="s">
        <v>13704</v>
      </c>
      <c r="B56" s="8472"/>
      <c r="C56" s="8463">
        <v>20</v>
      </c>
      <c r="D56" s="8459"/>
      <c r="E56" s="8464"/>
      <c r="F56" s="8467"/>
      <c r="G56" s="8468">
        <v>0</v>
      </c>
      <c r="H56" s="8462"/>
      <c r="I56" s="8476" t="s">
        <v>13679</v>
      </c>
      <c r="J56" s="8477"/>
      <c r="K56" s="8478" t="s">
        <v>13680</v>
      </c>
      <c r="L56" s="8479"/>
      <c r="M56" s="8480" t="s">
        <v>13681</v>
      </c>
      <c r="N56" s="8462"/>
      <c r="O56" s="8462"/>
      <c r="P56" s="8462"/>
    </row>
    <row r="57" spans="1:16">
      <c r="A57" s="8456"/>
      <c r="B57" s="8472"/>
      <c r="C57" s="8463">
        <v>0</v>
      </c>
      <c r="D57" s="8459"/>
      <c r="E57" s="8464"/>
      <c r="F57" s="8467"/>
      <c r="G57" s="8468">
        <v>0</v>
      </c>
      <c r="H57" s="8462"/>
      <c r="I57" s="8476" t="s">
        <v>13682</v>
      </c>
      <c r="J57" s="8477"/>
      <c r="K57" s="8481" t="e">
        <f>I52</f>
        <v>#REF!</v>
      </c>
      <c r="L57" s="8482" t="s">
        <v>13637</v>
      </c>
      <c r="M57" s="8482" t="s">
        <v>13107</v>
      </c>
      <c r="N57" s="8462"/>
      <c r="O57" s="8462"/>
      <c r="P57" s="8462"/>
    </row>
    <row r="58" spans="1:16">
      <c r="A58" s="8456"/>
      <c r="B58" s="8472"/>
      <c r="C58" s="8463">
        <v>0</v>
      </c>
      <c r="D58" s="8459"/>
      <c r="E58" s="8464"/>
      <c r="F58" s="8467"/>
      <c r="G58" s="8468">
        <v>0</v>
      </c>
      <c r="H58" s="8462"/>
      <c r="I58" s="8476" t="s">
        <v>13683</v>
      </c>
      <c r="J58" s="8477"/>
      <c r="K58" s="8483">
        <v>3000</v>
      </c>
      <c r="L58" s="8484"/>
      <c r="M58" s="8482"/>
      <c r="N58" s="8462"/>
      <c r="O58" s="8462"/>
      <c r="P58" s="8462"/>
    </row>
    <row r="59" spans="1:16">
      <c r="A59" s="8456"/>
      <c r="B59" s="8472"/>
      <c r="C59" s="8463">
        <v>0</v>
      </c>
      <c r="D59" s="8459"/>
      <c r="E59" s="8464"/>
      <c r="F59" s="8467"/>
      <c r="G59" s="8468">
        <v>0</v>
      </c>
      <c r="H59" s="8474"/>
      <c r="I59" s="8476" t="s">
        <v>13684</v>
      </c>
      <c r="J59" s="8477"/>
      <c r="K59" s="8478"/>
      <c r="L59" s="8479"/>
      <c r="M59" s="8480"/>
      <c r="N59" s="8462"/>
      <c r="O59" s="8462"/>
      <c r="P59" s="8462"/>
    </row>
    <row r="60" spans="1:16">
      <c r="A60" s="8456" t="s">
        <v>13685</v>
      </c>
      <c r="B60" s="8485">
        <v>6</v>
      </c>
      <c r="C60" s="8461" t="e">
        <f>((C50+C51+C52+C53+C54+C55+C56+C57+C58+C59)*B60/100)</f>
        <v>#REF!</v>
      </c>
      <c r="D60" s="8459"/>
      <c r="E60" s="8486" t="s">
        <v>13422</v>
      </c>
      <c r="F60" s="8487"/>
      <c r="G60" s="8488" t="e">
        <f>SUM(G50:G59)</f>
        <v>#REF!</v>
      </c>
      <c r="H60" s="8462"/>
      <c r="I60" s="8476" t="s">
        <v>13686</v>
      </c>
      <c r="J60" s="8477"/>
      <c r="K60" s="8489" t="e">
        <f>(K58*K57)</f>
        <v>#REF!</v>
      </c>
      <c r="L60" s="8490"/>
      <c r="M60" s="8491" t="str">
        <f>(L57)</f>
        <v>USD</v>
      </c>
      <c r="N60" s="8437"/>
      <c r="O60" s="8437"/>
      <c r="P60" s="8462"/>
    </row>
    <row r="61" spans="1:16">
      <c r="A61" s="8437"/>
      <c r="B61" s="8437"/>
      <c r="C61" s="8437"/>
      <c r="D61" s="8437"/>
      <c r="E61" s="8437"/>
      <c r="F61" s="8437"/>
      <c r="G61" s="8437"/>
      <c r="H61" s="8437"/>
      <c r="I61" s="8474" t="s">
        <v>13705</v>
      </c>
      <c r="J61" s="8437"/>
      <c r="K61" s="8437"/>
      <c r="L61" s="8437"/>
      <c r="M61" s="8437"/>
      <c r="N61" s="8437"/>
      <c r="O61" s="8437"/>
      <c r="P61" s="8437"/>
    </row>
    <row r="62" spans="1:16">
      <c r="A62" s="8492"/>
      <c r="B62" s="8493"/>
      <c r="C62" s="8494"/>
      <c r="D62" s="8494"/>
      <c r="E62" s="8495"/>
      <c r="F62" s="8494"/>
      <c r="G62" s="8496"/>
      <c r="H62" s="8462"/>
      <c r="I62" s="8474" t="s">
        <v>13688</v>
      </c>
      <c r="J62" s="8462"/>
      <c r="K62" s="8497"/>
      <c r="L62" s="8498"/>
      <c r="M62" s="8497"/>
      <c r="N62" s="8462"/>
      <c r="O62" s="8462"/>
      <c r="P62" s="8462"/>
    </row>
    <row r="63" spans="1:16">
      <c r="A63" s="8499"/>
      <c r="B63" s="8500"/>
      <c r="C63" s="8463"/>
      <c r="D63" s="8473"/>
      <c r="E63" s="8461"/>
      <c r="F63" s="8461"/>
      <c r="G63" s="8474"/>
      <c r="H63" s="8462"/>
      <c r="I63" s="8501" t="s">
        <v>13689</v>
      </c>
      <c r="J63" s="8462"/>
      <c r="K63" s="8474"/>
      <c r="L63" s="8497"/>
      <c r="M63" s="8474"/>
      <c r="N63" s="8462"/>
      <c r="O63" s="8462"/>
      <c r="P63" s="8462"/>
    </row>
    <row r="64" spans="1:16">
      <c r="A64" s="8502"/>
      <c r="B64" s="8496"/>
      <c r="C64" s="8463"/>
      <c r="D64" s="8473"/>
      <c r="E64" s="8461"/>
      <c r="F64" s="8461"/>
      <c r="G64" s="8474"/>
      <c r="H64" s="8462"/>
      <c r="I64" s="8503" t="s">
        <v>13690</v>
      </c>
      <c r="J64" s="8503"/>
      <c r="K64" s="8504"/>
      <c r="L64" s="8498"/>
      <c r="M64" s="8498"/>
      <c r="N64" s="8505"/>
      <c r="O64" s="8462"/>
      <c r="P64" s="8462"/>
    </row>
    <row r="65" spans="1:16">
      <c r="A65" s="8502"/>
      <c r="B65" s="8496"/>
      <c r="C65" s="8463"/>
      <c r="D65" s="8473"/>
      <c r="E65" s="8461"/>
      <c r="F65" s="8461"/>
      <c r="G65" s="8474"/>
      <c r="H65" s="8474"/>
      <c r="I65" s="8474" t="s">
        <v>13691</v>
      </c>
      <c r="J65" s="8501"/>
      <c r="K65" s="8503"/>
      <c r="L65" s="8462"/>
      <c r="M65" s="8462"/>
      <c r="N65" s="8462"/>
      <c r="O65" s="8462"/>
      <c r="P65" s="8462"/>
    </row>
    <row r="66" spans="1:16">
      <c r="A66" s="8507" t="s">
        <v>13637</v>
      </c>
      <c r="B66" s="8507" t="s">
        <v>13666</v>
      </c>
      <c r="C66" s="8507" t="s">
        <v>13667</v>
      </c>
      <c r="D66" s="8507" t="s">
        <v>13668</v>
      </c>
      <c r="E66" s="8507" t="s">
        <v>13669</v>
      </c>
      <c r="F66" s="8507" t="s">
        <v>13670</v>
      </c>
      <c r="G66" s="8507" t="s">
        <v>13711</v>
      </c>
      <c r="H66" s="8437"/>
      <c r="I66" s="8437"/>
      <c r="J66" s="8437"/>
      <c r="K66" s="8437"/>
      <c r="L66" s="8437"/>
      <c r="M66" s="8437"/>
      <c r="N66" s="8437"/>
      <c r="O66" s="8437"/>
      <c r="P66" s="8437"/>
    </row>
    <row r="67" spans="1:16">
      <c r="A67" s="8508">
        <v>68</v>
      </c>
      <c r="B67" s="8508">
        <v>0</v>
      </c>
      <c r="C67" s="8508">
        <v>0</v>
      </c>
      <c r="D67" s="8508">
        <v>0</v>
      </c>
      <c r="E67" s="8508">
        <v>0</v>
      </c>
      <c r="F67" s="8508">
        <v>0</v>
      </c>
      <c r="G67" s="8508">
        <v>75</v>
      </c>
      <c r="H67" s="8509"/>
      <c r="I67" s="8509"/>
      <c r="J67" s="8509"/>
      <c r="K67" s="8509"/>
      <c r="L67" s="8509"/>
      <c r="M67" s="8509"/>
      <c r="N67" s="8509"/>
      <c r="O67" s="8509"/>
      <c r="P67" s="8509"/>
    </row>
    <row r="68" spans="1:16" ht="20.25">
      <c r="A68" s="8437"/>
      <c r="B68" s="8437"/>
      <c r="C68" s="8437"/>
      <c r="D68" s="8437"/>
      <c r="E68" s="8437"/>
      <c r="F68" s="8438" t="s">
        <v>13644</v>
      </c>
      <c r="G68" s="8438"/>
      <c r="H68" s="8438"/>
      <c r="I68" s="8438"/>
      <c r="J68" s="8438"/>
      <c r="K68" s="8437"/>
      <c r="L68" s="8437"/>
      <c r="M68" s="8439"/>
      <c r="N68" s="8440" t="s">
        <v>13645</v>
      </c>
      <c r="O68" s="8441"/>
      <c r="P68" s="8437"/>
    </row>
    <row r="69" spans="1:16" ht="38.25">
      <c r="A69" s="8442" t="s">
        <v>13646</v>
      </c>
      <c r="B69" s="8443" t="s">
        <v>13647</v>
      </c>
      <c r="C69" s="8444" t="s">
        <v>13648</v>
      </c>
      <c r="D69" s="8443" t="s">
        <v>13649</v>
      </c>
      <c r="E69" s="8444" t="s">
        <v>13650</v>
      </c>
      <c r="F69" s="8444" t="s">
        <v>13651</v>
      </c>
      <c r="G69" s="8444" t="s">
        <v>13652</v>
      </c>
      <c r="H69" s="8444" t="s">
        <v>13208</v>
      </c>
      <c r="I69" s="8444" t="s">
        <v>13653</v>
      </c>
      <c r="J69" s="8444" t="s">
        <v>13654</v>
      </c>
      <c r="K69" s="8444" t="s">
        <v>13655</v>
      </c>
      <c r="L69" s="8444" t="s">
        <v>13656</v>
      </c>
      <c r="M69" s="8444" t="s">
        <v>13657</v>
      </c>
      <c r="N69" s="8444" t="s">
        <v>13658</v>
      </c>
      <c r="O69" s="8444" t="s">
        <v>13659</v>
      </c>
      <c r="P69" s="8444" t="s">
        <v>13660</v>
      </c>
    </row>
    <row r="70" spans="1:16">
      <c r="A70" s="8445" t="s">
        <v>13661</v>
      </c>
      <c r="B70" s="8446">
        <v>245</v>
      </c>
      <c r="C70" s="8447">
        <v>12</v>
      </c>
      <c r="D70" s="8447">
        <v>145</v>
      </c>
      <c r="E70" s="8447">
        <v>12</v>
      </c>
      <c r="F70" s="8447">
        <v>0</v>
      </c>
      <c r="G70" s="8447">
        <v>0</v>
      </c>
      <c r="H70" s="8448">
        <f>B70+C70+D70+E70+F70</f>
        <v>414</v>
      </c>
      <c r="I70" s="8449">
        <v>6</v>
      </c>
      <c r="J70" s="8448" t="e">
        <f>IF(#REF!=0,(H70+(I70*H70/100)),(#REF!+(#REF!*I70)/100))</f>
        <v>#REF!</v>
      </c>
      <c r="K70" s="8450"/>
      <c r="L70" s="8451">
        <v>160</v>
      </c>
      <c r="M70" s="8450">
        <v>215</v>
      </c>
      <c r="N70" s="8452">
        <v>15</v>
      </c>
      <c r="O70" s="8450">
        <f>SUM(M70:N70)</f>
        <v>230</v>
      </c>
      <c r="P70" s="8453" t="e">
        <f>(O70*J70/1000)</f>
        <v>#REF!</v>
      </c>
    </row>
    <row r="71" spans="1:16">
      <c r="A71" s="8445" t="s">
        <v>13662</v>
      </c>
      <c r="B71" s="8446">
        <v>245</v>
      </c>
      <c r="C71" s="8447">
        <v>50</v>
      </c>
      <c r="D71" s="8447">
        <v>145</v>
      </c>
      <c r="E71" s="8447">
        <v>10</v>
      </c>
      <c r="F71" s="8447">
        <v>0</v>
      </c>
      <c r="G71" s="8447">
        <v>0</v>
      </c>
      <c r="H71" s="8448">
        <f>B71+C71+D71+E71+F71</f>
        <v>450</v>
      </c>
      <c r="I71" s="8449">
        <v>6</v>
      </c>
      <c r="J71" s="8448" t="e">
        <f>IF(#REF!=0,(H71+(I71*H71/100)),(#REF!+(#REF!*I71)/100))</f>
        <v>#REF!</v>
      </c>
      <c r="K71" s="8454"/>
      <c r="L71" s="8455">
        <v>240</v>
      </c>
      <c r="M71" s="8447">
        <v>90</v>
      </c>
      <c r="N71" s="8452">
        <v>0</v>
      </c>
      <c r="O71" s="8450">
        <f>SUM(M71:N71)</f>
        <v>90</v>
      </c>
      <c r="P71" s="8453" t="e">
        <f>(O71*J71/1000)</f>
        <v>#REF!</v>
      </c>
    </row>
    <row r="72" spans="1:16">
      <c r="A72" s="8456" t="s">
        <v>13646</v>
      </c>
      <c r="B72" s="8457"/>
      <c r="C72" s="8458" t="e">
        <f>+P72</f>
        <v>#REF!</v>
      </c>
      <c r="D72" s="8459"/>
      <c r="E72" s="8460" t="s">
        <v>13663</v>
      </c>
      <c r="F72" s="8460"/>
      <c r="G72" s="8461" t="e">
        <f>SUM(C72:C82)</f>
        <v>#REF!</v>
      </c>
      <c r="H72" s="8462"/>
      <c r="I72" s="8462"/>
      <c r="J72" s="8462"/>
      <c r="K72" s="8437"/>
      <c r="L72" s="8437"/>
      <c r="M72" s="8437"/>
      <c r="N72" s="8437"/>
      <c r="O72" s="8448">
        <f>SUM(O70:O71)</f>
        <v>320</v>
      </c>
      <c r="P72" s="8458" t="e">
        <f>SUM(P70:P71)</f>
        <v>#REF!</v>
      </c>
    </row>
    <row r="73" spans="1:16">
      <c r="A73" s="8456" t="s">
        <v>13664</v>
      </c>
      <c r="B73" s="8457"/>
      <c r="C73" s="8463">
        <v>48</v>
      </c>
      <c r="D73" s="8459"/>
      <c r="E73" s="8464" t="s">
        <v>13665</v>
      </c>
      <c r="F73" s="8465">
        <v>15</v>
      </c>
      <c r="G73" s="8461" t="e">
        <f>(G72*F73)/100</f>
        <v>#REF!</v>
      </c>
      <c r="H73" s="8459"/>
      <c r="I73" s="8466" t="s">
        <v>13637</v>
      </c>
      <c r="J73" s="8466" t="s">
        <v>13666</v>
      </c>
      <c r="K73" s="8466" t="s">
        <v>13667</v>
      </c>
      <c r="L73" s="8466" t="s">
        <v>13668</v>
      </c>
      <c r="M73" s="8466" t="s">
        <v>13669</v>
      </c>
      <c r="N73" s="8466" t="s">
        <v>13670</v>
      </c>
      <c r="O73" s="8466" t="s">
        <v>13671</v>
      </c>
      <c r="P73" s="8462"/>
    </row>
    <row r="74" spans="1:16">
      <c r="A74" s="8456" t="s">
        <v>13672</v>
      </c>
      <c r="B74" s="8457"/>
      <c r="C74" s="8463">
        <v>15</v>
      </c>
      <c r="D74" s="8459"/>
      <c r="E74" s="8464" t="s">
        <v>13673</v>
      </c>
      <c r="F74" s="8467"/>
      <c r="G74" s="8468">
        <v>5</v>
      </c>
      <c r="H74" s="8459"/>
      <c r="I74" s="8469" t="e">
        <f>(G82/A89)</f>
        <v>#REF!</v>
      </c>
      <c r="J74" s="8470" t="e">
        <f>(G82/B89)</f>
        <v>#REF!</v>
      </c>
      <c r="K74" s="8470" t="e">
        <f>(G82/C89)</f>
        <v>#REF!</v>
      </c>
      <c r="L74" s="8470" t="e">
        <f>(G82/D89)</f>
        <v>#REF!</v>
      </c>
      <c r="M74" s="8470" t="e">
        <f>(G82/E89)</f>
        <v>#REF!</v>
      </c>
      <c r="N74" s="8470" t="e">
        <f>(G82/F89)</f>
        <v>#REF!</v>
      </c>
      <c r="O74" s="8470" t="e">
        <f>(G82/G89)</f>
        <v>#REF!</v>
      </c>
      <c r="P74" s="8462"/>
    </row>
    <row r="75" spans="1:16">
      <c r="A75" s="8471" t="s">
        <v>13674</v>
      </c>
      <c r="B75" s="8472"/>
      <c r="C75" s="8463">
        <v>20</v>
      </c>
      <c r="D75" s="8459"/>
      <c r="E75" s="8464"/>
      <c r="F75" s="8467"/>
      <c r="G75" s="8468">
        <v>0</v>
      </c>
      <c r="H75" s="8462"/>
      <c r="I75" s="8462"/>
      <c r="J75" s="8462"/>
      <c r="K75" s="8462"/>
      <c r="L75" s="8462"/>
      <c r="M75" s="8462"/>
      <c r="N75" s="8462"/>
      <c r="O75" s="8462"/>
      <c r="P75" s="8462"/>
    </row>
    <row r="76" spans="1:16">
      <c r="A76" s="8456" t="s">
        <v>13627</v>
      </c>
      <c r="B76" s="8472"/>
      <c r="C76" s="8463">
        <v>20</v>
      </c>
      <c r="D76" s="8459"/>
      <c r="E76" s="8464" t="s">
        <v>13675</v>
      </c>
      <c r="F76" s="8465">
        <v>5</v>
      </c>
      <c r="G76" s="8473" t="e">
        <f>(G72*F76)/100</f>
        <v>#REF!</v>
      </c>
      <c r="H76" s="8462"/>
      <c r="I76" s="8474"/>
      <c r="J76" s="8475"/>
      <c r="K76" s="8462"/>
      <c r="L76" s="8462"/>
      <c r="M76" s="8462"/>
      <c r="N76" s="8462"/>
      <c r="O76" s="8462"/>
      <c r="P76" s="8462"/>
    </row>
    <row r="77" spans="1:16">
      <c r="A77" s="8437" t="s">
        <v>13676</v>
      </c>
      <c r="B77" s="8472"/>
      <c r="C77" s="8463">
        <v>0</v>
      </c>
      <c r="D77" s="8459"/>
      <c r="E77" s="8464"/>
      <c r="F77" s="8467"/>
      <c r="G77" s="8468">
        <v>0</v>
      </c>
      <c r="H77" s="8462"/>
      <c r="I77" s="8476" t="s">
        <v>13677</v>
      </c>
      <c r="J77" s="8477"/>
      <c r="K77" s="8478" t="s">
        <v>13706</v>
      </c>
      <c r="L77" s="8479"/>
      <c r="M77" s="8480"/>
      <c r="N77" s="8462"/>
      <c r="O77" s="8462"/>
      <c r="P77" s="8462"/>
    </row>
    <row r="78" spans="1:16">
      <c r="A78" s="8456"/>
      <c r="B78" s="8472"/>
      <c r="C78" s="8463">
        <v>0</v>
      </c>
      <c r="D78" s="8459"/>
      <c r="E78" s="8464"/>
      <c r="F78" s="8467"/>
      <c r="G78" s="8468">
        <v>0</v>
      </c>
      <c r="H78" s="8462"/>
      <c r="I78" s="8476" t="s">
        <v>13679</v>
      </c>
      <c r="J78" s="8477"/>
      <c r="K78" s="8478" t="s">
        <v>13680</v>
      </c>
      <c r="L78" s="8479"/>
      <c r="M78" s="8480" t="s">
        <v>13681</v>
      </c>
      <c r="N78" s="8462"/>
      <c r="O78" s="8462"/>
      <c r="P78" s="8462"/>
    </row>
    <row r="79" spans="1:16">
      <c r="A79" s="8456"/>
      <c r="B79" s="8472"/>
      <c r="C79" s="8463">
        <v>0</v>
      </c>
      <c r="D79" s="8459"/>
      <c r="E79" s="8464"/>
      <c r="F79" s="8467"/>
      <c r="G79" s="8468">
        <v>0</v>
      </c>
      <c r="H79" s="8462"/>
      <c r="I79" s="8476" t="s">
        <v>13682</v>
      </c>
      <c r="J79" s="8477"/>
      <c r="K79" s="8481" t="e">
        <f>I74</f>
        <v>#REF!</v>
      </c>
      <c r="L79" s="8482" t="s">
        <v>13637</v>
      </c>
      <c r="M79" s="8482" t="s">
        <v>13107</v>
      </c>
      <c r="N79" s="8462"/>
      <c r="O79" s="8462"/>
      <c r="P79" s="8462"/>
    </row>
    <row r="80" spans="1:16">
      <c r="A80" s="8456"/>
      <c r="B80" s="8472"/>
      <c r="C80" s="8463">
        <v>0</v>
      </c>
      <c r="D80" s="8459"/>
      <c r="E80" s="8464"/>
      <c r="F80" s="8467"/>
      <c r="G80" s="8468">
        <v>0</v>
      </c>
      <c r="H80" s="8462"/>
      <c r="I80" s="8476" t="s">
        <v>13683</v>
      </c>
      <c r="J80" s="8477"/>
      <c r="K80" s="8483">
        <v>750</v>
      </c>
      <c r="L80" s="8484"/>
      <c r="M80" s="8482"/>
      <c r="N80" s="8462"/>
      <c r="O80" s="8462"/>
      <c r="P80" s="8462"/>
    </row>
    <row r="81" spans="1:24">
      <c r="A81" s="8456"/>
      <c r="B81" s="8472"/>
      <c r="C81" s="8463">
        <v>0</v>
      </c>
      <c r="D81" s="8459"/>
      <c r="E81" s="8464"/>
      <c r="F81" s="8467"/>
      <c r="G81" s="8468">
        <v>0</v>
      </c>
      <c r="H81" s="8474"/>
      <c r="I81" s="8476" t="s">
        <v>13684</v>
      </c>
      <c r="J81" s="8477"/>
      <c r="K81" s="8478"/>
      <c r="L81" s="8479"/>
      <c r="M81" s="8480"/>
      <c r="N81" s="8462"/>
      <c r="O81" s="8462"/>
      <c r="P81" s="8462"/>
    </row>
    <row r="82" spans="1:24">
      <c r="A82" s="8456" t="s">
        <v>13685</v>
      </c>
      <c r="B82" s="8485">
        <v>6</v>
      </c>
      <c r="C82" s="8461" t="e">
        <f>((C72+C73+C74+C75+C76+C77+C78+C79+C80+C81)*B82/100)</f>
        <v>#REF!</v>
      </c>
      <c r="D82" s="8459"/>
      <c r="E82" s="8486" t="s">
        <v>13422</v>
      </c>
      <c r="F82" s="8487"/>
      <c r="G82" s="8488" t="e">
        <f>SUM(G72:G81)</f>
        <v>#REF!</v>
      </c>
      <c r="H82" s="8462"/>
      <c r="I82" s="8476" t="s">
        <v>13686</v>
      </c>
      <c r="J82" s="8477"/>
      <c r="K82" s="8489" t="e">
        <f>K80*I74</f>
        <v>#REF!</v>
      </c>
      <c r="L82" s="8490"/>
      <c r="M82" s="8491" t="str">
        <f>(L79)</f>
        <v>USD</v>
      </c>
      <c r="N82" s="8437"/>
      <c r="O82" s="8437"/>
      <c r="P82" s="8462"/>
    </row>
    <row r="83" spans="1:24">
      <c r="A83" s="8437"/>
      <c r="B83" s="8437"/>
      <c r="C83" s="8437"/>
      <c r="D83" s="8437"/>
      <c r="E83" s="8437"/>
      <c r="F83" s="8437"/>
      <c r="G83" s="8437"/>
      <c r="H83" s="8437"/>
      <c r="I83" s="8474" t="s">
        <v>13707</v>
      </c>
      <c r="J83" s="8437"/>
      <c r="K83" s="8437"/>
      <c r="L83" s="8437"/>
      <c r="M83" s="8437"/>
      <c r="N83" s="8437"/>
      <c r="O83" s="8437"/>
      <c r="P83" s="8437"/>
    </row>
    <row r="84" spans="1:24">
      <c r="A84" s="8492"/>
      <c r="B84" s="8493"/>
      <c r="C84" s="8494"/>
      <c r="D84" s="8494"/>
      <c r="E84" s="8495"/>
      <c r="F84" s="8494"/>
      <c r="G84" s="8496"/>
      <c r="H84" s="8462"/>
      <c r="I84" s="8474" t="s">
        <v>13688</v>
      </c>
      <c r="J84" s="8462"/>
      <c r="K84" s="8497"/>
      <c r="L84" s="8498"/>
      <c r="M84" s="8497"/>
      <c r="N84" s="8462"/>
      <c r="O84" s="8462"/>
      <c r="P84" s="8462"/>
    </row>
    <row r="85" spans="1:24">
      <c r="A85" s="8499"/>
      <c r="B85" s="8500"/>
      <c r="C85" s="8463"/>
      <c r="D85" s="8473"/>
      <c r="E85" s="8461"/>
      <c r="F85" s="8461"/>
      <c r="G85" s="8474"/>
      <c r="H85" s="8462"/>
      <c r="I85" s="8501" t="s">
        <v>13689</v>
      </c>
      <c r="J85" s="8462"/>
      <c r="K85" s="8474"/>
      <c r="L85" s="8497"/>
      <c r="M85" s="8474"/>
      <c r="N85" s="8462"/>
      <c r="O85" s="8462"/>
      <c r="P85" s="8462"/>
    </row>
    <row r="86" spans="1:24">
      <c r="A86" s="8502"/>
      <c r="B86" s="8496"/>
      <c r="C86" s="8463"/>
      <c r="D86" s="8473"/>
      <c r="E86" s="8461"/>
      <c r="F86" s="8461"/>
      <c r="G86" s="8474"/>
      <c r="H86" s="8462"/>
      <c r="I86" s="8503" t="s">
        <v>13690</v>
      </c>
      <c r="J86" s="8503"/>
      <c r="K86" s="8504"/>
      <c r="L86" s="8498"/>
      <c r="M86" s="8498"/>
      <c r="N86" s="8505"/>
      <c r="O86" s="8462"/>
      <c r="P86" s="8462"/>
    </row>
    <row r="87" spans="1:24">
      <c r="A87" s="8502"/>
      <c r="B87" s="8496"/>
      <c r="C87" s="8463"/>
      <c r="D87" s="8473"/>
      <c r="E87" s="8461"/>
      <c r="F87" s="8461"/>
      <c r="G87" s="8474"/>
      <c r="H87" s="8474"/>
      <c r="I87" s="8474" t="s">
        <v>13691</v>
      </c>
      <c r="J87" s="8501"/>
      <c r="K87" s="8503"/>
      <c r="L87" s="8462"/>
      <c r="M87" s="8462"/>
      <c r="N87" s="8462"/>
      <c r="O87" s="8462"/>
      <c r="P87" s="8462"/>
    </row>
    <row r="88" spans="1:24">
      <c r="A88" s="8507" t="s">
        <v>13637</v>
      </c>
      <c r="B88" s="8507" t="s">
        <v>13666</v>
      </c>
      <c r="C88" s="8507" t="s">
        <v>13667</v>
      </c>
      <c r="D88" s="8507" t="s">
        <v>13668</v>
      </c>
      <c r="E88" s="8507" t="s">
        <v>13669</v>
      </c>
      <c r="F88" s="8507" t="s">
        <v>13670</v>
      </c>
      <c r="G88" s="8507" t="s">
        <v>13711</v>
      </c>
      <c r="H88" s="8437"/>
      <c r="I88" s="8437"/>
      <c r="J88" s="8437"/>
      <c r="K88" s="8437"/>
      <c r="L88" s="8437"/>
      <c r="M88" s="8437"/>
      <c r="N88" s="8437"/>
      <c r="O88" s="8437"/>
      <c r="P88" s="8437"/>
    </row>
    <row r="89" spans="1:24">
      <c r="A89" s="8508">
        <v>68</v>
      </c>
      <c r="B89" s="8508">
        <v>0</v>
      </c>
      <c r="C89" s="8508">
        <v>0</v>
      </c>
      <c r="D89" s="8508">
        <v>0</v>
      </c>
      <c r="E89" s="8508">
        <v>0</v>
      </c>
      <c r="F89" s="8508">
        <v>0</v>
      </c>
      <c r="G89" s="8508">
        <v>75</v>
      </c>
      <c r="H89" s="8509"/>
      <c r="I89" s="8509"/>
      <c r="J89" s="8509"/>
      <c r="K89" s="8509"/>
      <c r="L89" s="8509"/>
      <c r="M89" s="8509"/>
      <c r="N89" s="8509"/>
      <c r="O89" s="8509"/>
      <c r="P89" s="8509"/>
    </row>
    <row r="90" spans="1:24" ht="20.25">
      <c r="A90" s="8437"/>
      <c r="B90" s="8437"/>
      <c r="C90" s="8437"/>
      <c r="D90" s="8437"/>
      <c r="E90" s="8437"/>
      <c r="F90" s="8438" t="s">
        <v>13644</v>
      </c>
      <c r="G90" s="8438"/>
      <c r="H90" s="8438"/>
      <c r="I90" s="8438"/>
      <c r="J90" s="8438"/>
      <c r="K90" s="8437"/>
      <c r="L90" s="8437"/>
      <c r="M90" s="8439"/>
      <c r="N90" s="8440" t="s">
        <v>13645</v>
      </c>
      <c r="O90" s="8441"/>
      <c r="P90" s="8437"/>
      <c r="Q90" s="8524"/>
      <c r="R90" s="8524"/>
      <c r="S90" s="8524"/>
      <c r="T90" s="8524"/>
      <c r="U90" s="8524"/>
      <c r="V90" s="8524"/>
      <c r="W90" s="8524"/>
      <c r="X90" s="8524"/>
    </row>
    <row r="91" spans="1:24" ht="38.25">
      <c r="A91" s="8442" t="s">
        <v>13646</v>
      </c>
      <c r="B91" s="8443" t="s">
        <v>13647</v>
      </c>
      <c r="C91" s="8444" t="s">
        <v>13648</v>
      </c>
      <c r="D91" s="8443" t="s">
        <v>13649</v>
      </c>
      <c r="E91" s="8444" t="s">
        <v>13650</v>
      </c>
      <c r="F91" s="8444" t="s">
        <v>13651</v>
      </c>
      <c r="G91" s="8444" t="s">
        <v>13652</v>
      </c>
      <c r="H91" s="8444" t="s">
        <v>13208</v>
      </c>
      <c r="I91" s="8444" t="s">
        <v>13653</v>
      </c>
      <c r="J91" s="8444" t="s">
        <v>13654</v>
      </c>
      <c r="K91" s="8444" t="s">
        <v>13655</v>
      </c>
      <c r="L91" s="8444" t="s">
        <v>13656</v>
      </c>
      <c r="M91" s="8444" t="s">
        <v>13657</v>
      </c>
      <c r="N91" s="8444" t="s">
        <v>13658</v>
      </c>
      <c r="O91" s="8444" t="s">
        <v>13659</v>
      </c>
      <c r="P91" s="8444" t="s">
        <v>13660</v>
      </c>
      <c r="Q91" s="8524"/>
      <c r="R91" s="8524"/>
      <c r="S91" s="8524"/>
      <c r="T91" s="8524"/>
      <c r="U91" s="8524"/>
      <c r="V91" s="8524"/>
      <c r="W91" s="8524"/>
      <c r="X91" s="8524"/>
    </row>
    <row r="92" spans="1:24">
      <c r="A92" s="8445" t="s">
        <v>13661</v>
      </c>
      <c r="B92" s="8446">
        <v>245</v>
      </c>
      <c r="C92" s="8447">
        <v>12</v>
      </c>
      <c r="D92" s="8447">
        <v>145</v>
      </c>
      <c r="E92" s="8447">
        <v>12</v>
      </c>
      <c r="F92" s="8447">
        <v>0</v>
      </c>
      <c r="G92" s="8447">
        <v>0</v>
      </c>
      <c r="H92" s="8448">
        <f>B92+C92+D92+E92+F92</f>
        <v>414</v>
      </c>
      <c r="I92" s="8449">
        <v>6</v>
      </c>
      <c r="J92" s="8448" t="e">
        <f>IF(#REF!=0,(H92+(I92*H92/100)),(#REF!+(#REF!*I92)/100))</f>
        <v>#REF!</v>
      </c>
      <c r="K92" s="8450"/>
      <c r="L92" s="8451">
        <v>160</v>
      </c>
      <c r="M92" s="8450">
        <v>281</v>
      </c>
      <c r="N92" s="8452">
        <v>55</v>
      </c>
      <c r="O92" s="8450">
        <f>SUM(M92:N92)</f>
        <v>336</v>
      </c>
      <c r="P92" s="8453" t="e">
        <f>(O92*J92/1000)</f>
        <v>#REF!</v>
      </c>
      <c r="Q92" s="8524"/>
      <c r="R92" s="8524"/>
      <c r="S92" s="8524"/>
      <c r="T92" s="8524"/>
      <c r="U92" s="8524"/>
      <c r="V92" s="8524"/>
      <c r="W92" s="8524"/>
      <c r="X92" s="8524"/>
    </row>
    <row r="93" spans="1:24">
      <c r="A93" s="8445" t="s">
        <v>13662</v>
      </c>
      <c r="B93" s="8446">
        <v>245</v>
      </c>
      <c r="C93" s="8447">
        <v>50</v>
      </c>
      <c r="D93" s="8447">
        <v>145</v>
      </c>
      <c r="E93" s="8447">
        <v>10</v>
      </c>
      <c r="F93" s="8447">
        <v>0</v>
      </c>
      <c r="G93" s="8447">
        <v>0</v>
      </c>
      <c r="H93" s="8448">
        <f>B93+C93+D93+E93+F93</f>
        <v>450</v>
      </c>
      <c r="I93" s="8449">
        <v>6</v>
      </c>
      <c r="J93" s="8448" t="e">
        <f>IF(#REF!=0,(H93+(I93*H93/100)),(#REF!+(#REF!*I93)/100))</f>
        <v>#REF!</v>
      </c>
      <c r="K93" s="8454"/>
      <c r="L93" s="8455">
        <v>240</v>
      </c>
      <c r="M93" s="8447">
        <v>10</v>
      </c>
      <c r="N93" s="8452">
        <v>0</v>
      </c>
      <c r="O93" s="8450">
        <f>SUM(M93:N93)</f>
        <v>10</v>
      </c>
      <c r="P93" s="8453" t="e">
        <f>(O93*J93/1000)</f>
        <v>#REF!</v>
      </c>
      <c r="Q93" s="8524"/>
      <c r="R93" s="8524"/>
      <c r="S93" s="8524"/>
      <c r="T93" s="8524"/>
      <c r="U93" s="8524"/>
      <c r="V93" s="8524"/>
      <c r="W93" s="8524"/>
      <c r="X93" s="8524"/>
    </row>
    <row r="94" spans="1:24">
      <c r="A94" s="8456" t="s">
        <v>13646</v>
      </c>
      <c r="B94" s="8457"/>
      <c r="C94" s="8458" t="e">
        <f>+P94</f>
        <v>#REF!</v>
      </c>
      <c r="D94" s="8459"/>
      <c r="E94" s="8460" t="s">
        <v>13663</v>
      </c>
      <c r="F94" s="8460"/>
      <c r="G94" s="8461" t="e">
        <f>SUM(C94:C104)</f>
        <v>#REF!</v>
      </c>
      <c r="H94" s="8462"/>
      <c r="I94" s="8462"/>
      <c r="J94" s="8462"/>
      <c r="K94" s="8437"/>
      <c r="L94" s="8437"/>
      <c r="M94" s="8437"/>
      <c r="N94" s="8437"/>
      <c r="O94" s="8448">
        <f>SUM(O92:O93)</f>
        <v>346</v>
      </c>
      <c r="P94" s="8458" t="e">
        <f>SUM(P92:P93)</f>
        <v>#REF!</v>
      </c>
      <c r="Q94" s="8524"/>
      <c r="R94" s="8524"/>
      <c r="S94" s="8524"/>
      <c r="T94" s="8524"/>
      <c r="U94" s="8524"/>
      <c r="V94" s="8524"/>
      <c r="W94" s="8524"/>
      <c r="X94" s="8524"/>
    </row>
    <row r="95" spans="1:24">
      <c r="A95" s="8456" t="s">
        <v>13664</v>
      </c>
      <c r="B95" s="8457"/>
      <c r="C95" s="8463">
        <v>45</v>
      </c>
      <c r="D95" s="8459"/>
      <c r="E95" s="8464" t="s">
        <v>13665</v>
      </c>
      <c r="F95" s="8465">
        <v>15</v>
      </c>
      <c r="G95" s="8461" t="e">
        <f>(G94*F95)/100</f>
        <v>#REF!</v>
      </c>
      <c r="H95" s="8459"/>
      <c r="I95" s="8466" t="s">
        <v>13637</v>
      </c>
      <c r="J95" s="8466" t="s">
        <v>13666</v>
      </c>
      <c r="K95" s="8466" t="s">
        <v>13667</v>
      </c>
      <c r="L95" s="8466" t="s">
        <v>13668</v>
      </c>
      <c r="M95" s="8466" t="s">
        <v>13669</v>
      </c>
      <c r="N95" s="8466" t="s">
        <v>13670</v>
      </c>
      <c r="O95" s="8466" t="s">
        <v>13671</v>
      </c>
      <c r="P95" s="8462"/>
      <c r="Q95" s="8524"/>
      <c r="R95" s="8524"/>
      <c r="S95" s="8524"/>
      <c r="T95" s="8524"/>
      <c r="U95" s="8524"/>
      <c r="V95" s="8524"/>
      <c r="W95" s="8524"/>
      <c r="X95" s="8524"/>
    </row>
    <row r="96" spans="1:24">
      <c r="A96" s="8456" t="s">
        <v>13672</v>
      </c>
      <c r="B96" s="8457"/>
      <c r="C96" s="8463">
        <v>15</v>
      </c>
      <c r="D96" s="8459"/>
      <c r="E96" s="8464" t="s">
        <v>13673</v>
      </c>
      <c r="F96" s="8467"/>
      <c r="G96" s="8468">
        <v>5</v>
      </c>
      <c r="H96" s="8459"/>
      <c r="I96" s="8469" t="e">
        <f>(G104/A111)</f>
        <v>#REF!</v>
      </c>
      <c r="J96" s="8470" t="e">
        <f>(G104/B111)</f>
        <v>#REF!</v>
      </c>
      <c r="K96" s="8470" t="e">
        <f>(G104/C111)</f>
        <v>#REF!</v>
      </c>
      <c r="L96" s="8470" t="e">
        <f>(G104/D111)</f>
        <v>#REF!</v>
      </c>
      <c r="M96" s="8470" t="e">
        <f>(G104/E111)</f>
        <v>#REF!</v>
      </c>
      <c r="N96" s="8470" t="e">
        <f>(G104/F111)</f>
        <v>#REF!</v>
      </c>
      <c r="O96" s="8470" t="e">
        <f>(G104/G111)</f>
        <v>#REF!</v>
      </c>
      <c r="P96" s="8462"/>
      <c r="Q96" s="8524"/>
      <c r="R96" s="8524"/>
      <c r="S96" s="8524"/>
      <c r="T96" s="8524"/>
      <c r="U96" s="8524"/>
      <c r="V96" s="8524"/>
      <c r="W96" s="8524"/>
      <c r="X96" s="8524"/>
    </row>
    <row r="97" spans="1:24">
      <c r="A97" s="8471" t="s">
        <v>13674</v>
      </c>
      <c r="B97" s="8472"/>
      <c r="C97" s="8463">
        <v>20</v>
      </c>
      <c r="D97" s="8459"/>
      <c r="E97" s="8464"/>
      <c r="F97" s="8467"/>
      <c r="G97" s="8468">
        <v>0</v>
      </c>
      <c r="H97" s="8462"/>
      <c r="I97" s="8462"/>
      <c r="J97" s="8462"/>
      <c r="K97" s="8462"/>
      <c r="L97" s="8462"/>
      <c r="M97" s="8462"/>
      <c r="N97" s="8462"/>
      <c r="O97" s="8462"/>
      <c r="P97" s="8462"/>
      <c r="Q97" s="8524"/>
      <c r="R97" s="8524"/>
      <c r="S97" s="8524"/>
      <c r="T97" s="8524"/>
      <c r="U97" s="8524"/>
      <c r="V97" s="8524"/>
      <c r="W97" s="8524"/>
      <c r="X97" s="8524"/>
    </row>
    <row r="98" spans="1:24">
      <c r="A98" s="8456" t="s">
        <v>13627</v>
      </c>
      <c r="B98" s="8472"/>
      <c r="C98" s="8463">
        <v>20</v>
      </c>
      <c r="D98" s="8459"/>
      <c r="E98" s="8464" t="s">
        <v>13675</v>
      </c>
      <c r="F98" s="8465">
        <v>5</v>
      </c>
      <c r="G98" s="8473" t="e">
        <f>(G94*F98)/100</f>
        <v>#REF!</v>
      </c>
      <c r="H98" s="8462"/>
      <c r="I98" s="8474"/>
      <c r="J98" s="8475"/>
      <c r="K98" s="8462"/>
      <c r="L98" s="8462"/>
      <c r="M98" s="8462"/>
      <c r="N98" s="8462"/>
      <c r="O98" s="8462"/>
      <c r="P98" s="8462"/>
      <c r="Q98" s="8524"/>
      <c r="R98" s="8524"/>
      <c r="S98" s="8524"/>
      <c r="T98" s="8524"/>
      <c r="U98" s="8524"/>
      <c r="V98" s="8524"/>
      <c r="W98" s="8524"/>
      <c r="X98" s="8524"/>
    </row>
    <row r="99" spans="1:24">
      <c r="A99" s="8437" t="s">
        <v>13676</v>
      </c>
      <c r="B99" s="8472"/>
      <c r="C99" s="8463">
        <v>0</v>
      </c>
      <c r="D99" s="8459"/>
      <c r="E99" s="8464"/>
      <c r="F99" s="8467"/>
      <c r="G99" s="8468">
        <v>0</v>
      </c>
      <c r="H99" s="8462"/>
      <c r="I99" s="8476" t="s">
        <v>13677</v>
      </c>
      <c r="J99" s="8477"/>
      <c r="K99" s="8478" t="s">
        <v>13708</v>
      </c>
      <c r="L99" s="8479"/>
      <c r="M99" s="8480"/>
      <c r="N99" s="8462"/>
      <c r="O99" s="8462"/>
      <c r="P99" s="8462"/>
      <c r="Q99" s="8524"/>
      <c r="R99" s="8524"/>
      <c r="S99" s="8524"/>
      <c r="T99" s="8524"/>
      <c r="U99" s="8524"/>
      <c r="V99" s="8524"/>
      <c r="W99" s="8524"/>
      <c r="X99" s="8524"/>
    </row>
    <row r="100" spans="1:24">
      <c r="A100" s="8456"/>
      <c r="B100" s="8472"/>
      <c r="C100" s="8463">
        <v>0</v>
      </c>
      <c r="D100" s="8459"/>
      <c r="E100" s="8464"/>
      <c r="F100" s="8467"/>
      <c r="G100" s="8468">
        <v>0</v>
      </c>
      <c r="H100" s="8462"/>
      <c r="I100" s="8476" t="s">
        <v>13679</v>
      </c>
      <c r="J100" s="8477"/>
      <c r="K100" s="8478" t="s">
        <v>13680</v>
      </c>
      <c r="L100" s="8479"/>
      <c r="M100" s="8480" t="s">
        <v>13681</v>
      </c>
      <c r="N100" s="8462"/>
      <c r="O100" s="8462"/>
      <c r="P100" s="8462"/>
      <c r="Q100" s="8524"/>
      <c r="R100" s="8524"/>
      <c r="S100" s="8524"/>
      <c r="T100" s="8524"/>
      <c r="U100" s="8524"/>
      <c r="V100" s="8524"/>
      <c r="W100" s="8524"/>
      <c r="X100" s="8524"/>
    </row>
    <row r="101" spans="1:24">
      <c r="A101" s="8456"/>
      <c r="B101" s="8472"/>
      <c r="C101" s="8463">
        <v>0</v>
      </c>
      <c r="D101" s="8459"/>
      <c r="E101" s="8464"/>
      <c r="F101" s="8467"/>
      <c r="G101" s="8468">
        <v>0</v>
      </c>
      <c r="H101" s="8462"/>
      <c r="I101" s="8476" t="s">
        <v>13682</v>
      </c>
      <c r="J101" s="8477"/>
      <c r="K101" s="8481" t="e">
        <f>I96</f>
        <v>#REF!</v>
      </c>
      <c r="L101" s="8482" t="s">
        <v>13637</v>
      </c>
      <c r="M101" s="8482" t="s">
        <v>13107</v>
      </c>
      <c r="N101" s="8462"/>
      <c r="O101" s="8462"/>
      <c r="P101" s="8462"/>
      <c r="Q101" s="8524"/>
      <c r="R101" s="8524"/>
      <c r="S101" s="8524"/>
      <c r="T101" s="8524"/>
      <c r="U101" s="8524"/>
      <c r="V101" s="8524"/>
      <c r="W101" s="8524"/>
      <c r="X101" s="8524"/>
    </row>
    <row r="102" spans="1:24">
      <c r="A102" s="8456"/>
      <c r="B102" s="8472"/>
      <c r="C102" s="8463">
        <v>0</v>
      </c>
      <c r="D102" s="8459"/>
      <c r="E102" s="8464"/>
      <c r="F102" s="8467"/>
      <c r="G102" s="8468">
        <v>0</v>
      </c>
      <c r="H102" s="8462"/>
      <c r="I102" s="8476" t="s">
        <v>13683</v>
      </c>
      <c r="J102" s="8477"/>
      <c r="K102" s="8483">
        <v>1250</v>
      </c>
      <c r="L102" s="8484"/>
      <c r="M102" s="8482"/>
      <c r="N102" s="8462"/>
      <c r="O102" s="8462"/>
      <c r="P102" s="8462"/>
      <c r="Q102" s="8524"/>
      <c r="R102" s="8524"/>
      <c r="S102" s="8524"/>
      <c r="T102" s="8524"/>
      <c r="U102" s="8524"/>
      <c r="V102" s="8524"/>
      <c r="W102" s="8524"/>
      <c r="X102" s="8524"/>
    </row>
    <row r="103" spans="1:24">
      <c r="A103" s="8456"/>
      <c r="B103" s="8472"/>
      <c r="C103" s="8463">
        <v>0</v>
      </c>
      <c r="D103" s="8459"/>
      <c r="E103" s="8464"/>
      <c r="F103" s="8467"/>
      <c r="G103" s="8468">
        <v>0</v>
      </c>
      <c r="H103" s="8474"/>
      <c r="I103" s="8476" t="s">
        <v>13684</v>
      </c>
      <c r="J103" s="8477"/>
      <c r="K103" s="8478"/>
      <c r="L103" s="8479"/>
      <c r="M103" s="8480"/>
      <c r="N103" s="8462"/>
      <c r="O103" s="8462"/>
      <c r="P103" s="8462"/>
      <c r="Q103" s="8524"/>
      <c r="R103" s="8524"/>
      <c r="S103" s="8524"/>
      <c r="T103" s="8524"/>
      <c r="U103" s="8524"/>
      <c r="V103" s="8524"/>
      <c r="W103" s="8524"/>
      <c r="X103" s="8524"/>
    </row>
    <row r="104" spans="1:24">
      <c r="A104" s="8456" t="s">
        <v>13685</v>
      </c>
      <c r="B104" s="8485">
        <v>6</v>
      </c>
      <c r="C104" s="8461" t="e">
        <f>((C94+C95+C96+C97+C98+C99+C100+C101+C102+C103)*B104/100)</f>
        <v>#REF!</v>
      </c>
      <c r="D104" s="8459"/>
      <c r="E104" s="8486" t="s">
        <v>13422</v>
      </c>
      <c r="F104" s="8487"/>
      <c r="G104" s="8488" t="e">
        <f>SUM(G94:G103)</f>
        <v>#REF!</v>
      </c>
      <c r="H104" s="8462"/>
      <c r="I104" s="8476" t="s">
        <v>13686</v>
      </c>
      <c r="J104" s="8477"/>
      <c r="K104" s="8489" t="e">
        <f>K102*I96</f>
        <v>#REF!</v>
      </c>
      <c r="L104" s="8490"/>
      <c r="M104" s="8491" t="str">
        <f>(L101)</f>
        <v>USD</v>
      </c>
      <c r="N104" s="8437"/>
      <c r="O104" s="8437"/>
      <c r="P104" s="8462"/>
      <c r="Q104" s="8524"/>
      <c r="R104" s="8524"/>
      <c r="S104" s="8524"/>
      <c r="T104" s="8524"/>
      <c r="U104" s="8524"/>
      <c r="V104" s="8524"/>
      <c r="W104" s="8524"/>
      <c r="X104" s="8524"/>
    </row>
    <row r="105" spans="1:24">
      <c r="A105" s="8437"/>
      <c r="B105" s="8437"/>
      <c r="C105" s="8437"/>
      <c r="D105" s="8437"/>
      <c r="E105" s="8437"/>
      <c r="F105" s="8437"/>
      <c r="G105" s="8437"/>
      <c r="H105" s="8437"/>
      <c r="I105" s="8474" t="s">
        <v>13709</v>
      </c>
      <c r="J105" s="8437"/>
      <c r="K105" s="8437"/>
      <c r="L105" s="8437"/>
      <c r="M105" s="8437"/>
      <c r="N105" s="8437"/>
      <c r="O105" s="8437"/>
      <c r="P105" s="8437"/>
      <c r="Q105" s="8524"/>
      <c r="R105" s="8524"/>
      <c r="S105" s="8524"/>
      <c r="T105" s="8524"/>
      <c r="U105" s="8524"/>
      <c r="V105" s="8524"/>
      <c r="W105" s="8524"/>
      <c r="X105" s="8524"/>
    </row>
    <row r="106" spans="1:24">
      <c r="A106" s="8492"/>
      <c r="B106" s="8493"/>
      <c r="C106" s="8494"/>
      <c r="D106" s="8494"/>
      <c r="E106" s="8495"/>
      <c r="F106" s="8494"/>
      <c r="G106" s="8496"/>
      <c r="H106" s="8462"/>
      <c r="I106" s="8474" t="s">
        <v>13688</v>
      </c>
      <c r="J106" s="8462"/>
      <c r="K106" s="8497"/>
      <c r="L106" s="8498"/>
      <c r="M106" s="8497"/>
      <c r="N106" s="8462"/>
      <c r="O106" s="8462"/>
      <c r="P106" s="8462"/>
      <c r="Q106" s="8524"/>
      <c r="R106" s="8524"/>
      <c r="S106" s="8524"/>
      <c r="T106" s="8524"/>
      <c r="U106" s="8524"/>
      <c r="V106" s="8524"/>
      <c r="W106" s="8524"/>
      <c r="X106" s="8524"/>
    </row>
    <row r="107" spans="1:24">
      <c r="A107" s="8499"/>
      <c r="B107" s="8500"/>
      <c r="C107" s="8463"/>
      <c r="D107" s="8473"/>
      <c r="E107" s="8461"/>
      <c r="F107" s="8461"/>
      <c r="G107" s="8474"/>
      <c r="H107" s="8462"/>
      <c r="I107" s="8501" t="s">
        <v>13710</v>
      </c>
      <c r="J107" s="8462"/>
      <c r="K107" s="8474"/>
      <c r="L107" s="8497"/>
      <c r="M107" s="8474"/>
      <c r="N107" s="8462"/>
      <c r="O107" s="8462"/>
      <c r="P107" s="8462"/>
      <c r="Q107" s="8524"/>
      <c r="R107" s="8524"/>
      <c r="S107" s="8524"/>
      <c r="T107" s="8524"/>
      <c r="U107" s="8524"/>
      <c r="V107" s="8524"/>
      <c r="W107" s="8524"/>
      <c r="X107" s="8524"/>
    </row>
    <row r="108" spans="1:24">
      <c r="A108" s="8502"/>
      <c r="B108" s="8496"/>
      <c r="C108" s="8463"/>
      <c r="D108" s="8473"/>
      <c r="E108" s="8461"/>
      <c r="F108" s="8461"/>
      <c r="G108" s="8474"/>
      <c r="H108" s="8462"/>
      <c r="I108" s="8503" t="s">
        <v>13690</v>
      </c>
      <c r="J108" s="8503"/>
      <c r="K108" s="8504"/>
      <c r="L108" s="8498"/>
      <c r="M108" s="8498"/>
      <c r="N108" s="8505"/>
      <c r="O108" s="8462"/>
      <c r="P108" s="8462"/>
      <c r="Q108" s="8524"/>
      <c r="R108" s="8524"/>
      <c r="S108" s="8524"/>
      <c r="T108" s="8524"/>
      <c r="U108" s="8524"/>
      <c r="V108" s="8524"/>
      <c r="W108" s="8524"/>
      <c r="X108" s="8524"/>
    </row>
    <row r="109" spans="1:24">
      <c r="A109" s="8502"/>
      <c r="B109" s="8496"/>
      <c r="C109" s="8463"/>
      <c r="D109" s="8473"/>
      <c r="E109" s="8461"/>
      <c r="F109" s="8461"/>
      <c r="G109" s="8474"/>
      <c r="H109" s="8474"/>
      <c r="I109" s="8474" t="s">
        <v>13691</v>
      </c>
      <c r="J109" s="8501"/>
      <c r="K109" s="8503"/>
      <c r="L109" s="8462"/>
      <c r="M109" s="8462"/>
      <c r="N109" s="8462"/>
      <c r="O109" s="8462"/>
      <c r="P109" s="8462"/>
      <c r="Q109" s="8524"/>
      <c r="R109" s="8524"/>
      <c r="S109" s="8524"/>
      <c r="T109" s="8524"/>
      <c r="U109" s="8524"/>
      <c r="V109" s="8524"/>
      <c r="W109" s="8524"/>
      <c r="X109" s="8524"/>
    </row>
    <row r="110" spans="1:24">
      <c r="A110" s="8507" t="s">
        <v>13637</v>
      </c>
      <c r="B110" s="8507" t="s">
        <v>13666</v>
      </c>
      <c r="C110" s="8507" t="s">
        <v>13667</v>
      </c>
      <c r="D110" s="8507" t="s">
        <v>13668</v>
      </c>
      <c r="E110" s="8507" t="s">
        <v>13669</v>
      </c>
      <c r="F110" s="8507" t="s">
        <v>13670</v>
      </c>
      <c r="G110" s="8507" t="s">
        <v>13711</v>
      </c>
      <c r="H110" s="8437"/>
      <c r="I110" s="8437"/>
      <c r="J110" s="8437"/>
      <c r="K110" s="8437"/>
      <c r="L110" s="8437"/>
      <c r="M110" s="8437"/>
      <c r="N110" s="8437"/>
      <c r="O110" s="8437"/>
      <c r="P110" s="8437"/>
      <c r="Q110" s="8524"/>
      <c r="R110" s="8524"/>
      <c r="S110" s="8524"/>
      <c r="T110" s="8524"/>
      <c r="U110" s="8524"/>
      <c r="V110" s="8524"/>
      <c r="W110" s="8524"/>
      <c r="X110" s="8524"/>
    </row>
    <row r="111" spans="1:24" ht="15" customHeight="1">
      <c r="A111" s="8508">
        <v>68</v>
      </c>
      <c r="B111" s="8508">
        <v>0</v>
      </c>
      <c r="C111" s="8508">
        <v>0</v>
      </c>
      <c r="D111" s="8508">
        <v>0</v>
      </c>
      <c r="E111" s="8508">
        <v>0</v>
      </c>
      <c r="F111" s="8508">
        <v>0</v>
      </c>
      <c r="G111" s="8508">
        <v>75</v>
      </c>
      <c r="H111" s="8509"/>
      <c r="I111" s="8509"/>
      <c r="J111" s="8509"/>
      <c r="K111" s="8509"/>
      <c r="L111" s="8509"/>
      <c r="M111" s="8509"/>
      <c r="N111" s="8509"/>
      <c r="O111" s="8509"/>
      <c r="P111" s="8509"/>
      <c r="Q111" s="8524"/>
      <c r="R111" s="8524"/>
      <c r="S111" s="8524"/>
      <c r="T111" s="8524"/>
      <c r="U111" s="8524"/>
      <c r="V111" s="8524"/>
      <c r="W111" s="8524"/>
      <c r="X111" s="8524"/>
    </row>
    <row r="112" spans="1:24" ht="20.25">
      <c r="A112" s="8437"/>
      <c r="B112" s="8437"/>
      <c r="C112" s="8437"/>
      <c r="D112" s="8437"/>
      <c r="E112" s="8437"/>
      <c r="F112" s="8438" t="s">
        <v>13644</v>
      </c>
      <c r="G112" s="8438"/>
      <c r="H112" s="8438"/>
      <c r="I112" s="8438"/>
      <c r="J112" s="8438"/>
      <c r="K112" s="8437"/>
      <c r="L112" s="8437"/>
      <c r="M112" s="8439"/>
      <c r="N112" s="8440" t="s">
        <v>13645</v>
      </c>
      <c r="O112" s="8441"/>
      <c r="P112" s="8437"/>
      <c r="Q112" s="8524"/>
      <c r="R112" s="8524"/>
      <c r="S112" s="8524"/>
      <c r="T112" s="8524"/>
      <c r="U112" s="8524"/>
      <c r="V112" s="8524"/>
      <c r="W112" s="8524"/>
      <c r="X112" s="8524"/>
    </row>
    <row r="113" spans="1:24" ht="38.25">
      <c r="A113" s="8442" t="s">
        <v>13646</v>
      </c>
      <c r="B113" s="8443" t="s">
        <v>13647</v>
      </c>
      <c r="C113" s="8444" t="s">
        <v>13648</v>
      </c>
      <c r="D113" s="8443" t="s">
        <v>13649</v>
      </c>
      <c r="E113" s="8444" t="s">
        <v>13650</v>
      </c>
      <c r="F113" s="8444" t="s">
        <v>13651</v>
      </c>
      <c r="G113" s="8444" t="s">
        <v>13652</v>
      </c>
      <c r="H113" s="8444" t="s">
        <v>13208</v>
      </c>
      <c r="I113" s="8444" t="s">
        <v>13653</v>
      </c>
      <c r="J113" s="8444" t="s">
        <v>13654</v>
      </c>
      <c r="K113" s="8444" t="s">
        <v>13655</v>
      </c>
      <c r="L113" s="8444" t="s">
        <v>13656</v>
      </c>
      <c r="M113" s="8444" t="s">
        <v>13657</v>
      </c>
      <c r="N113" s="8444" t="s">
        <v>13658</v>
      </c>
      <c r="O113" s="8444" t="s">
        <v>13659</v>
      </c>
      <c r="P113" s="8444" t="s">
        <v>13660</v>
      </c>
      <c r="Q113" s="8524"/>
      <c r="R113" s="8524"/>
      <c r="S113" s="8524"/>
      <c r="T113" s="8524"/>
      <c r="U113" s="8524"/>
      <c r="V113" s="8524"/>
      <c r="W113" s="8524"/>
      <c r="X113" s="8524"/>
    </row>
    <row r="114" spans="1:24">
      <c r="A114" s="8445" t="s">
        <v>13661</v>
      </c>
      <c r="B114" s="8446">
        <v>245</v>
      </c>
      <c r="C114" s="8447">
        <v>12</v>
      </c>
      <c r="D114" s="8447">
        <v>145</v>
      </c>
      <c r="E114" s="8447">
        <v>12</v>
      </c>
      <c r="F114" s="8447">
        <v>0</v>
      </c>
      <c r="G114" s="8447">
        <v>0</v>
      </c>
      <c r="H114" s="8448">
        <f>B114+C114+D114+E114+F114</f>
        <v>414</v>
      </c>
      <c r="I114" s="8449">
        <v>6</v>
      </c>
      <c r="J114" s="8448" t="e">
        <f>IF(#REF!=0,(H114+(I114*H114/100)),(#REF!+(#REF!*I114)/100))</f>
        <v>#REF!</v>
      </c>
      <c r="K114" s="8450"/>
      <c r="L114" s="8451">
        <v>160</v>
      </c>
      <c r="M114" s="8450">
        <v>260</v>
      </c>
      <c r="N114" s="8452">
        <v>40</v>
      </c>
      <c r="O114" s="8450">
        <f>SUM(M114:N114)</f>
        <v>300</v>
      </c>
      <c r="P114" s="8453" t="e">
        <f>(O114*J114/1000)</f>
        <v>#REF!</v>
      </c>
      <c r="Q114" s="8524"/>
      <c r="R114" s="8524"/>
      <c r="S114" s="8524"/>
      <c r="T114" s="8524"/>
      <c r="U114" s="8524"/>
      <c r="V114" s="8524"/>
      <c r="W114" s="8524"/>
      <c r="X114" s="8524"/>
    </row>
    <row r="115" spans="1:24">
      <c r="A115" s="8445" t="s">
        <v>13662</v>
      </c>
      <c r="B115" s="8446">
        <v>245</v>
      </c>
      <c r="C115" s="8447">
        <v>50</v>
      </c>
      <c r="D115" s="8447">
        <v>145</v>
      </c>
      <c r="E115" s="8447">
        <v>10</v>
      </c>
      <c r="F115" s="8447">
        <v>0</v>
      </c>
      <c r="G115" s="8447">
        <v>0</v>
      </c>
      <c r="H115" s="8448">
        <f>B115+C115+D115+E115+F115</f>
        <v>450</v>
      </c>
      <c r="I115" s="8449">
        <v>6</v>
      </c>
      <c r="J115" s="8448" t="e">
        <f>IF(#REF!=0,(H115+(I115*H115/100)),(#REF!+(#REF!*I115)/100))</f>
        <v>#REF!</v>
      </c>
      <c r="K115" s="8454"/>
      <c r="L115" s="8455">
        <v>240</v>
      </c>
      <c r="M115" s="8447">
        <v>10</v>
      </c>
      <c r="N115" s="8452">
        <v>0</v>
      </c>
      <c r="O115" s="8450">
        <f>SUM(M115:N115)</f>
        <v>10</v>
      </c>
      <c r="P115" s="8453" t="e">
        <f>(O115*J115/1000)</f>
        <v>#REF!</v>
      </c>
      <c r="Q115" s="8524"/>
      <c r="R115" s="8524"/>
      <c r="S115" s="8524"/>
      <c r="T115" s="8524"/>
      <c r="U115" s="8524"/>
      <c r="V115" s="8524"/>
      <c r="W115" s="8524"/>
      <c r="X115" s="8524"/>
    </row>
    <row r="116" spans="1:24">
      <c r="A116" s="8456" t="s">
        <v>13646</v>
      </c>
      <c r="B116" s="8457"/>
      <c r="C116" s="8458" t="e">
        <f>+P116</f>
        <v>#REF!</v>
      </c>
      <c r="D116" s="8459"/>
      <c r="E116" s="8460" t="s">
        <v>13663</v>
      </c>
      <c r="F116" s="8460"/>
      <c r="G116" s="8461" t="e">
        <f>SUM(C116:C126)</f>
        <v>#REF!</v>
      </c>
      <c r="H116" s="8462"/>
      <c r="I116" s="8462"/>
      <c r="J116" s="8462"/>
      <c r="K116" s="8437"/>
      <c r="L116" s="8437"/>
      <c r="M116" s="8437"/>
      <c r="N116" s="8437"/>
      <c r="O116" s="8448">
        <f>SUM(O114:O115)</f>
        <v>310</v>
      </c>
      <c r="P116" s="8458" t="e">
        <f>SUM(P114:P115)</f>
        <v>#REF!</v>
      </c>
      <c r="Q116" s="8524"/>
      <c r="R116" s="8524"/>
      <c r="S116" s="8524"/>
      <c r="T116" s="8524"/>
      <c r="U116" s="8524"/>
      <c r="V116" s="8524"/>
      <c r="W116" s="8524"/>
      <c r="X116" s="8524"/>
    </row>
    <row r="117" spans="1:24">
      <c r="A117" s="8456" t="s">
        <v>13664</v>
      </c>
      <c r="B117" s="8457"/>
      <c r="C117" s="8463">
        <v>45</v>
      </c>
      <c r="D117" s="8459"/>
      <c r="E117" s="8464" t="s">
        <v>13665</v>
      </c>
      <c r="F117" s="8465">
        <v>15</v>
      </c>
      <c r="G117" s="8461" t="e">
        <f>(G116*F117)/100</f>
        <v>#REF!</v>
      </c>
      <c r="H117" s="8459"/>
      <c r="I117" s="8466" t="s">
        <v>13637</v>
      </c>
      <c r="J117" s="8466" t="s">
        <v>13666</v>
      </c>
      <c r="K117" s="8466" t="s">
        <v>13667</v>
      </c>
      <c r="L117" s="8466" t="s">
        <v>13668</v>
      </c>
      <c r="M117" s="8466" t="s">
        <v>13669</v>
      </c>
      <c r="N117" s="8466" t="s">
        <v>13670</v>
      </c>
      <c r="O117" s="8466" t="s">
        <v>13671</v>
      </c>
      <c r="P117" s="8462"/>
      <c r="Q117" s="8524"/>
      <c r="R117" s="8524"/>
      <c r="S117" s="8524"/>
      <c r="T117" s="8524"/>
      <c r="U117" s="8524"/>
      <c r="V117" s="8524"/>
      <c r="W117" s="8524"/>
      <c r="X117" s="8524"/>
    </row>
    <row r="118" spans="1:24">
      <c r="A118" s="8456" t="s">
        <v>13672</v>
      </c>
      <c r="B118" s="8457"/>
      <c r="C118" s="8463">
        <v>15</v>
      </c>
      <c r="D118" s="8459"/>
      <c r="E118" s="8464" t="s">
        <v>13673</v>
      </c>
      <c r="F118" s="8467"/>
      <c r="G118" s="8468">
        <v>5</v>
      </c>
      <c r="H118" s="8459"/>
      <c r="I118" s="8469" t="e">
        <f>(G126/A133)</f>
        <v>#REF!</v>
      </c>
      <c r="J118" s="8470" t="e">
        <f>(G126/B133)</f>
        <v>#REF!</v>
      </c>
      <c r="K118" s="8470" t="e">
        <f>(G126/C133)</f>
        <v>#REF!</v>
      </c>
      <c r="L118" s="8470" t="e">
        <f>(G126/D133)</f>
        <v>#REF!</v>
      </c>
      <c r="M118" s="8470" t="e">
        <f>(G126/E133)</f>
        <v>#REF!</v>
      </c>
      <c r="N118" s="8470" t="e">
        <f>(G126/F133)</f>
        <v>#REF!</v>
      </c>
      <c r="O118" s="8470" t="e">
        <f>(G126/G133)</f>
        <v>#REF!</v>
      </c>
      <c r="P118" s="8462"/>
      <c r="Q118" s="8524"/>
      <c r="R118" s="8524"/>
      <c r="S118" s="8524"/>
      <c r="T118" s="8524"/>
      <c r="U118" s="8524"/>
      <c r="V118" s="8524"/>
      <c r="W118" s="8524"/>
      <c r="X118" s="8524"/>
    </row>
    <row r="119" spans="1:24" ht="15" customHeight="1">
      <c r="A119" s="8471" t="s">
        <v>13674</v>
      </c>
      <c r="B119" s="8472"/>
      <c r="C119" s="8463">
        <v>20</v>
      </c>
      <c r="D119" s="8459"/>
      <c r="E119" s="8464"/>
      <c r="F119" s="8467"/>
      <c r="G119" s="8468">
        <v>0</v>
      </c>
      <c r="H119" s="8462"/>
      <c r="I119" s="8462"/>
      <c r="J119" s="8462"/>
      <c r="K119" s="8462"/>
      <c r="L119" s="8462"/>
      <c r="M119" s="8462"/>
      <c r="N119" s="8462"/>
      <c r="O119" s="8462"/>
      <c r="P119" s="8462"/>
      <c r="Q119" s="8524"/>
      <c r="R119" s="8524"/>
      <c r="S119" s="8524"/>
      <c r="T119" s="8524"/>
      <c r="U119" s="8524"/>
      <c r="V119" s="8524"/>
      <c r="W119" s="8524"/>
      <c r="X119" s="8524"/>
    </row>
    <row r="120" spans="1:24">
      <c r="A120" s="8456" t="s">
        <v>13627</v>
      </c>
      <c r="B120" s="8472"/>
      <c r="C120" s="8463">
        <v>20</v>
      </c>
      <c r="D120" s="8459"/>
      <c r="E120" s="8464" t="s">
        <v>13675</v>
      </c>
      <c r="F120" s="8465">
        <v>5</v>
      </c>
      <c r="G120" s="8473" t="e">
        <f>(G116*F120)/100</f>
        <v>#REF!</v>
      </c>
      <c r="H120" s="8462"/>
      <c r="I120" s="8474"/>
      <c r="J120" s="8475"/>
      <c r="K120" s="8462"/>
      <c r="L120" s="8462"/>
      <c r="M120" s="8462"/>
      <c r="N120" s="8462"/>
      <c r="O120" s="8462"/>
      <c r="P120" s="8462"/>
      <c r="Q120" s="8524"/>
      <c r="R120" s="8524"/>
      <c r="S120" s="8524"/>
      <c r="T120" s="8524"/>
      <c r="U120" s="8524"/>
      <c r="V120" s="8524"/>
      <c r="W120" s="8524"/>
      <c r="X120" s="8524"/>
    </row>
    <row r="121" spans="1:24">
      <c r="A121" s="8437" t="s">
        <v>13676</v>
      </c>
      <c r="B121" s="8472"/>
      <c r="C121" s="8463">
        <v>0</v>
      </c>
      <c r="D121" s="8459"/>
      <c r="E121" s="8464"/>
      <c r="F121" s="8467"/>
      <c r="G121" s="8468">
        <v>0</v>
      </c>
      <c r="H121" s="8462"/>
      <c r="I121" s="8476" t="s">
        <v>13677</v>
      </c>
      <c r="J121" s="8477"/>
      <c r="K121" s="8478" t="s">
        <v>13708</v>
      </c>
      <c r="L121" s="8479"/>
      <c r="M121" s="8480"/>
      <c r="N121" s="8462"/>
      <c r="O121" s="8462"/>
      <c r="P121" s="8462"/>
      <c r="Q121" s="8524"/>
      <c r="R121" s="8524"/>
      <c r="S121" s="8524"/>
      <c r="T121" s="8524"/>
      <c r="U121" s="8524"/>
      <c r="V121" s="8524"/>
      <c r="W121" s="8524"/>
      <c r="X121" s="8524"/>
    </row>
    <row r="122" spans="1:24">
      <c r="A122" s="8456"/>
      <c r="B122" s="8472"/>
      <c r="C122" s="8463">
        <v>0</v>
      </c>
      <c r="D122" s="8459"/>
      <c r="E122" s="8464"/>
      <c r="F122" s="8467"/>
      <c r="G122" s="8468">
        <v>0</v>
      </c>
      <c r="H122" s="8462"/>
      <c r="I122" s="8476" t="s">
        <v>13679</v>
      </c>
      <c r="J122" s="8477"/>
      <c r="K122" s="8478" t="s">
        <v>13680</v>
      </c>
      <c r="L122" s="8479"/>
      <c r="M122" s="8480" t="s">
        <v>13681</v>
      </c>
      <c r="N122" s="8462"/>
      <c r="O122" s="8462"/>
      <c r="P122" s="8462"/>
      <c r="Q122" s="8524"/>
      <c r="R122" s="8524"/>
      <c r="S122" s="8524"/>
      <c r="T122" s="8524"/>
      <c r="U122" s="8524"/>
      <c r="V122" s="8524"/>
      <c r="W122" s="8524"/>
      <c r="X122" s="8524"/>
    </row>
    <row r="123" spans="1:24">
      <c r="A123" s="8456"/>
      <c r="B123" s="8472"/>
      <c r="C123" s="8463">
        <v>0</v>
      </c>
      <c r="D123" s="8459"/>
      <c r="E123" s="8464"/>
      <c r="F123" s="8467"/>
      <c r="G123" s="8468">
        <v>0</v>
      </c>
      <c r="H123" s="8462"/>
      <c r="I123" s="8476" t="s">
        <v>13682</v>
      </c>
      <c r="J123" s="8477"/>
      <c r="K123" s="8481" t="e">
        <f>I118</f>
        <v>#REF!</v>
      </c>
      <c r="L123" s="8482" t="s">
        <v>13637</v>
      </c>
      <c r="M123" s="8482" t="s">
        <v>13107</v>
      </c>
      <c r="N123" s="8462"/>
      <c r="O123" s="8462"/>
      <c r="P123" s="8462"/>
      <c r="Q123" s="8524"/>
      <c r="R123" s="8524"/>
      <c r="S123" s="8524"/>
      <c r="T123" s="8524"/>
      <c r="U123" s="8524"/>
      <c r="V123" s="8524"/>
      <c r="W123" s="8524"/>
      <c r="X123" s="8524"/>
    </row>
    <row r="124" spans="1:24">
      <c r="A124" s="8456"/>
      <c r="B124" s="8472"/>
      <c r="C124" s="8463">
        <v>0</v>
      </c>
      <c r="D124" s="8459"/>
      <c r="E124" s="8464"/>
      <c r="F124" s="8467"/>
      <c r="G124" s="8468">
        <v>0</v>
      </c>
      <c r="H124" s="8462"/>
      <c r="I124" s="8476" t="s">
        <v>13683</v>
      </c>
      <c r="J124" s="8477"/>
      <c r="K124" s="8483">
        <v>1250</v>
      </c>
      <c r="L124" s="8484"/>
      <c r="M124" s="8482"/>
      <c r="N124" s="8462"/>
      <c r="O124" s="8462"/>
      <c r="P124" s="8462"/>
      <c r="Q124" s="8524"/>
      <c r="R124" s="8524"/>
      <c r="S124" s="8524"/>
      <c r="T124" s="8524"/>
      <c r="U124" s="8524"/>
      <c r="V124" s="8524"/>
      <c r="W124" s="8524"/>
      <c r="X124" s="8524"/>
    </row>
    <row r="125" spans="1:24">
      <c r="A125" s="8456"/>
      <c r="B125" s="8472"/>
      <c r="C125" s="8463">
        <v>0</v>
      </c>
      <c r="D125" s="8459"/>
      <c r="E125" s="8464"/>
      <c r="F125" s="8467"/>
      <c r="G125" s="8468">
        <v>0</v>
      </c>
      <c r="H125" s="8474"/>
      <c r="I125" s="8476" t="s">
        <v>13684</v>
      </c>
      <c r="J125" s="8477"/>
      <c r="K125" s="8478"/>
      <c r="L125" s="8479"/>
      <c r="M125" s="8480"/>
      <c r="N125" s="8462"/>
      <c r="O125" s="8462"/>
      <c r="P125" s="8462"/>
      <c r="Q125" s="8524"/>
      <c r="R125" s="8524"/>
      <c r="S125" s="8524"/>
      <c r="T125" s="8524"/>
      <c r="U125" s="8524"/>
      <c r="V125" s="8524"/>
      <c r="W125" s="8524"/>
      <c r="X125" s="8524"/>
    </row>
    <row r="126" spans="1:24">
      <c r="A126" s="8456" t="s">
        <v>13685</v>
      </c>
      <c r="B126" s="8485">
        <v>6</v>
      </c>
      <c r="C126" s="8461" t="e">
        <f>((C116+C117+C118+C119+C120+C121+C122+C123+C124+C125)*B126/100)</f>
        <v>#REF!</v>
      </c>
      <c r="D126" s="8459"/>
      <c r="E126" s="8486" t="s">
        <v>13422</v>
      </c>
      <c r="F126" s="8487"/>
      <c r="G126" s="8488" t="e">
        <f>SUM(G116:G125)</f>
        <v>#REF!</v>
      </c>
      <c r="H126" s="8462"/>
      <c r="I126" s="8476" t="s">
        <v>13686</v>
      </c>
      <c r="J126" s="8477"/>
      <c r="K126" s="8489" t="e">
        <f>K124*I118</f>
        <v>#REF!</v>
      </c>
      <c r="L126" s="8490"/>
      <c r="M126" s="8491" t="str">
        <f>(L123)</f>
        <v>USD</v>
      </c>
      <c r="N126" s="8437"/>
      <c r="O126" s="8437"/>
      <c r="P126" s="8462"/>
      <c r="Q126" s="8524"/>
      <c r="R126" s="8524"/>
      <c r="S126" s="8524"/>
      <c r="T126" s="8524"/>
      <c r="U126" s="8524"/>
      <c r="V126" s="8524"/>
      <c r="W126" s="8524"/>
      <c r="X126" s="8524"/>
    </row>
    <row r="127" spans="1:24">
      <c r="A127" s="8437"/>
      <c r="B127" s="8437"/>
      <c r="C127" s="8437"/>
      <c r="D127" s="8437"/>
      <c r="E127" s="8437"/>
      <c r="F127" s="8437"/>
      <c r="G127" s="8437"/>
      <c r="H127" s="8437"/>
      <c r="I127" s="8474" t="s">
        <v>13712</v>
      </c>
      <c r="J127" s="8437"/>
      <c r="K127" s="8437"/>
      <c r="L127" s="8437"/>
      <c r="M127" s="8437"/>
      <c r="N127" s="8437"/>
      <c r="O127" s="8437"/>
      <c r="P127" s="8437"/>
      <c r="Q127" s="8524"/>
      <c r="R127" s="8524"/>
      <c r="S127" s="8524"/>
      <c r="T127" s="8524"/>
      <c r="U127" s="8524"/>
      <c r="V127" s="8524"/>
      <c r="W127" s="8524"/>
      <c r="X127" s="8524"/>
    </row>
    <row r="128" spans="1:24">
      <c r="A128" s="8492"/>
      <c r="B128" s="8493"/>
      <c r="C128" s="8494"/>
      <c r="D128" s="8494"/>
      <c r="E128" s="8495"/>
      <c r="F128" s="8494"/>
      <c r="G128" s="8496"/>
      <c r="H128" s="8462"/>
      <c r="I128" s="8474" t="s">
        <v>13688</v>
      </c>
      <c r="J128" s="8462"/>
      <c r="K128" s="8497"/>
      <c r="L128" s="8498"/>
      <c r="M128" s="8497"/>
      <c r="N128" s="8462"/>
      <c r="O128" s="8462"/>
      <c r="P128" s="8462"/>
      <c r="Q128" s="8524"/>
      <c r="R128" s="8524"/>
      <c r="S128" s="8524"/>
      <c r="T128" s="8524"/>
      <c r="U128" s="8524"/>
      <c r="V128" s="8524"/>
      <c r="W128" s="8524"/>
      <c r="X128" s="8524"/>
    </row>
    <row r="129" spans="1:24">
      <c r="A129" s="8499"/>
      <c r="B129" s="8500"/>
      <c r="C129" s="8463"/>
      <c r="D129" s="8473"/>
      <c r="E129" s="8461"/>
      <c r="F129" s="8461"/>
      <c r="G129" s="8474"/>
      <c r="H129" s="8462"/>
      <c r="I129" s="8501" t="s">
        <v>13710</v>
      </c>
      <c r="J129" s="8462"/>
      <c r="K129" s="8474"/>
      <c r="L129" s="8497"/>
      <c r="M129" s="8474"/>
      <c r="N129" s="8462"/>
      <c r="O129" s="8462"/>
      <c r="P129" s="8462"/>
      <c r="Q129" s="8524"/>
      <c r="R129" s="8524"/>
      <c r="S129" s="8524"/>
      <c r="T129" s="8524"/>
      <c r="U129" s="8524"/>
      <c r="V129" s="8524"/>
      <c r="W129" s="8524"/>
      <c r="X129" s="8524"/>
    </row>
    <row r="130" spans="1:24">
      <c r="A130" s="8502"/>
      <c r="B130" s="8496"/>
      <c r="C130" s="8463"/>
      <c r="D130" s="8473"/>
      <c r="E130" s="8461"/>
      <c r="F130" s="8461"/>
      <c r="G130" s="8474"/>
      <c r="H130" s="8462"/>
      <c r="I130" s="8503" t="s">
        <v>13690</v>
      </c>
      <c r="J130" s="8503"/>
      <c r="K130" s="8504"/>
      <c r="L130" s="8498"/>
      <c r="M130" s="8498"/>
      <c r="N130" s="8505"/>
      <c r="O130" s="8462"/>
      <c r="P130" s="8462"/>
      <c r="Q130" s="8524"/>
      <c r="R130" s="8524"/>
      <c r="S130" s="8524"/>
      <c r="T130" s="8524"/>
      <c r="U130" s="8524"/>
      <c r="V130" s="8524"/>
      <c r="W130" s="8524"/>
      <c r="X130" s="8524"/>
    </row>
    <row r="131" spans="1:24">
      <c r="A131" s="8502"/>
      <c r="B131" s="8496"/>
      <c r="C131" s="8463"/>
      <c r="D131" s="8473"/>
      <c r="E131" s="8461"/>
      <c r="F131" s="8461"/>
      <c r="G131" s="8474"/>
      <c r="H131" s="8474"/>
      <c r="I131" s="8474" t="s">
        <v>13691</v>
      </c>
      <c r="J131" s="8501"/>
      <c r="K131" s="8503"/>
      <c r="L131" s="8462"/>
      <c r="M131" s="8462"/>
      <c r="N131" s="8462"/>
      <c r="O131" s="8462"/>
      <c r="P131" s="8462"/>
      <c r="Q131" s="8524"/>
      <c r="R131" s="8524"/>
      <c r="S131" s="8524"/>
      <c r="T131" s="8524"/>
      <c r="U131" s="8524"/>
      <c r="V131" s="8524"/>
      <c r="W131" s="8524"/>
      <c r="X131" s="8524"/>
    </row>
    <row r="132" spans="1:24">
      <c r="A132" s="8507" t="s">
        <v>13637</v>
      </c>
      <c r="B132" s="8507" t="s">
        <v>13666</v>
      </c>
      <c r="C132" s="8507" t="s">
        <v>13667</v>
      </c>
      <c r="D132" s="8507" t="s">
        <v>13668</v>
      </c>
      <c r="E132" s="8507" t="s">
        <v>13669</v>
      </c>
      <c r="F132" s="8507" t="s">
        <v>13670</v>
      </c>
      <c r="G132" s="8507" t="s">
        <v>13711</v>
      </c>
      <c r="H132" s="8437"/>
      <c r="I132" s="8437"/>
      <c r="J132" s="8437"/>
      <c r="K132" s="8437"/>
      <c r="L132" s="8437"/>
      <c r="M132" s="8437"/>
      <c r="N132" s="8437"/>
      <c r="O132" s="8437"/>
      <c r="P132" s="8437"/>
      <c r="Q132" s="8524"/>
      <c r="R132" s="8524"/>
      <c r="S132" s="8524"/>
      <c r="T132" s="8524"/>
      <c r="U132" s="8524"/>
      <c r="V132" s="8524"/>
      <c r="W132" s="8524"/>
      <c r="X132" s="8524"/>
    </row>
    <row r="133" spans="1:24">
      <c r="A133" s="8508">
        <v>68</v>
      </c>
      <c r="B133" s="8508">
        <v>0</v>
      </c>
      <c r="C133" s="8508">
        <v>0</v>
      </c>
      <c r="D133" s="8508">
        <v>0</v>
      </c>
      <c r="E133" s="8508">
        <v>0</v>
      </c>
      <c r="F133" s="8508">
        <v>0</v>
      </c>
      <c r="G133" s="8508">
        <v>75</v>
      </c>
      <c r="H133" s="8509"/>
      <c r="I133" s="8509"/>
      <c r="J133" s="8509"/>
      <c r="K133" s="8509"/>
      <c r="L133" s="8509"/>
      <c r="M133" s="8509"/>
      <c r="N133" s="8509"/>
      <c r="O133" s="8509"/>
      <c r="P133" s="8509"/>
      <c r="Q133" s="8524"/>
      <c r="R133" s="8524"/>
      <c r="S133" s="8524"/>
      <c r="T133" s="8524"/>
      <c r="U133" s="8524"/>
      <c r="V133" s="8524"/>
      <c r="W133" s="8524"/>
      <c r="X133" s="8524"/>
    </row>
    <row r="135" spans="1:24">
      <c r="A135" s="7711"/>
      <c r="B135" s="8523" t="s">
        <v>13637</v>
      </c>
      <c r="C135" s="8523" t="s">
        <v>13638</v>
      </c>
      <c r="D135" s="8523" t="s">
        <v>13637</v>
      </c>
      <c r="E135" s="8523" t="s">
        <v>13638</v>
      </c>
    </row>
    <row r="136" spans="1:24">
      <c r="A136" s="7711" t="s">
        <v>13639</v>
      </c>
      <c r="B136" s="8436">
        <v>3.3</v>
      </c>
      <c r="C136" s="8436">
        <f>B136*67</f>
        <v>221.1</v>
      </c>
      <c r="D136" s="7711">
        <v>3.77</v>
      </c>
      <c r="E136" s="7711">
        <f>D136*67</f>
        <v>252.59</v>
      </c>
    </row>
    <row r="137" spans="1:24">
      <c r="A137" s="7711" t="s">
        <v>13640</v>
      </c>
      <c r="B137" s="8436">
        <v>3.51</v>
      </c>
      <c r="C137" s="8436">
        <f>B137*67</f>
        <v>235.17</v>
      </c>
      <c r="D137" s="7711">
        <v>3.98</v>
      </c>
      <c r="E137" s="7711">
        <f>D137*67</f>
        <v>266.66000000000003</v>
      </c>
    </row>
    <row r="138" spans="1:24">
      <c r="A138" s="7711" t="s">
        <v>13641</v>
      </c>
      <c r="B138" s="8436">
        <v>3.58</v>
      </c>
      <c r="C138" s="8436">
        <f>B138*67</f>
        <v>239.86</v>
      </c>
      <c r="D138" s="7711">
        <v>4.05</v>
      </c>
      <c r="E138" s="7711">
        <f>D138*67</f>
        <v>271.34999999999997</v>
      </c>
    </row>
    <row r="139" spans="1:24">
      <c r="A139" s="7711" t="s">
        <v>13642</v>
      </c>
      <c r="B139" s="8436">
        <v>3.71</v>
      </c>
      <c r="C139" s="8436">
        <f>B139*67</f>
        <v>248.57</v>
      </c>
      <c r="D139" s="7711">
        <v>4.18</v>
      </c>
      <c r="E139" s="7711">
        <f>D139*67</f>
        <v>280.06</v>
      </c>
    </row>
    <row r="140" spans="1:24">
      <c r="A140" s="7711" t="s">
        <v>13643</v>
      </c>
      <c r="B140" s="8436">
        <v>4</v>
      </c>
      <c r="C140" s="8436">
        <f>B140*67</f>
        <v>268</v>
      </c>
      <c r="D140" s="7711">
        <v>4.4800000000000004</v>
      </c>
      <c r="E140" s="7711">
        <f>D140*67</f>
        <v>300.16000000000003</v>
      </c>
    </row>
    <row r="141" spans="1:24">
      <c r="A141" s="8524"/>
      <c r="B141" s="8524"/>
      <c r="C141" s="8524"/>
      <c r="D141" s="8524"/>
      <c r="E141" s="8524"/>
    </row>
    <row r="142" spans="1:24">
      <c r="A142" s="7711"/>
      <c r="B142" s="8532" t="s">
        <v>13635</v>
      </c>
      <c r="C142" s="8532"/>
      <c r="D142" s="8532" t="s">
        <v>13713</v>
      </c>
      <c r="E142" s="8532"/>
    </row>
    <row r="143" spans="1:24">
      <c r="A143" s="7711"/>
      <c r="B143" s="8523" t="s">
        <v>13637</v>
      </c>
      <c r="C143" s="8523" t="s">
        <v>13638</v>
      </c>
      <c r="D143" s="8523" t="s">
        <v>13637</v>
      </c>
      <c r="E143" s="8523" t="s">
        <v>13638</v>
      </c>
    </row>
    <row r="144" spans="1:24">
      <c r="A144" s="7711" t="s">
        <v>13639</v>
      </c>
      <c r="B144" s="8436">
        <v>3.46</v>
      </c>
      <c r="C144" s="8436">
        <f t="shared" ref="C144:C149" si="0">B144*68</f>
        <v>235.28</v>
      </c>
      <c r="D144" s="7711">
        <v>4.21</v>
      </c>
      <c r="E144" s="8436">
        <f>D144*68</f>
        <v>286.27999999999997</v>
      </c>
    </row>
    <row r="145" spans="1:5">
      <c r="A145" s="7711" t="s">
        <v>13640</v>
      </c>
      <c r="B145" s="8436">
        <v>3.66</v>
      </c>
      <c r="C145" s="8436">
        <f t="shared" si="0"/>
        <v>248.88</v>
      </c>
      <c r="D145" s="7711">
        <v>4.41</v>
      </c>
      <c r="E145" s="8436">
        <f>D145*68</f>
        <v>299.88</v>
      </c>
    </row>
    <row r="146" spans="1:5">
      <c r="A146" s="7711" t="s">
        <v>13714</v>
      </c>
      <c r="B146" s="8436">
        <v>4.38</v>
      </c>
      <c r="C146" s="8436">
        <f t="shared" si="0"/>
        <v>297.83999999999997</v>
      </c>
      <c r="D146" s="7711">
        <v>5.0999999999999996</v>
      </c>
      <c r="E146" s="8436"/>
    </row>
    <row r="147" spans="1:5">
      <c r="A147" s="7711" t="s">
        <v>13642</v>
      </c>
      <c r="B147" s="8436">
        <v>3.86</v>
      </c>
      <c r="C147" s="8436">
        <f t="shared" si="0"/>
        <v>262.48</v>
      </c>
      <c r="D147" s="7711">
        <v>4.6100000000000003</v>
      </c>
      <c r="E147" s="8436">
        <f>D147*68</f>
        <v>313.48</v>
      </c>
    </row>
    <row r="148" spans="1:5">
      <c r="A148" s="7711" t="s">
        <v>13643</v>
      </c>
      <c r="B148" s="8436">
        <v>3.95</v>
      </c>
      <c r="C148" s="8436">
        <f t="shared" si="0"/>
        <v>268.60000000000002</v>
      </c>
      <c r="D148" s="8436">
        <v>4.8</v>
      </c>
      <c r="E148" s="8436"/>
    </row>
    <row r="149" spans="1:5">
      <c r="A149" s="7711" t="s">
        <v>13715</v>
      </c>
      <c r="B149" s="8436">
        <v>3.76</v>
      </c>
      <c r="C149" s="8436">
        <f t="shared" si="0"/>
        <v>255.67999999999998</v>
      </c>
      <c r="D149" s="8436">
        <v>4.5</v>
      </c>
      <c r="E149" s="8436">
        <f>D149*68</f>
        <v>306</v>
      </c>
    </row>
    <row r="150" spans="1:5">
      <c r="A150" s="7711"/>
      <c r="B150" s="8532" t="s">
        <v>13635</v>
      </c>
      <c r="C150" s="8532"/>
      <c r="D150" s="8532" t="s">
        <v>13713</v>
      </c>
      <c r="E150" s="8532"/>
    </row>
    <row r="151" spans="1:5">
      <c r="A151" s="7711"/>
      <c r="B151" s="8523" t="s">
        <v>13637</v>
      </c>
      <c r="C151" s="8523" t="s">
        <v>13638</v>
      </c>
      <c r="D151" s="8523" t="s">
        <v>13637</v>
      </c>
      <c r="E151" s="8523" t="s">
        <v>13638</v>
      </c>
    </row>
    <row r="152" spans="1:5">
      <c r="A152" s="7711" t="s">
        <v>13639</v>
      </c>
      <c r="B152" s="8436">
        <v>3.75</v>
      </c>
      <c r="C152" s="8436">
        <f t="shared" ref="C152:C157" si="1">B152*68</f>
        <v>255</v>
      </c>
      <c r="D152" s="8436">
        <v>4.5</v>
      </c>
      <c r="E152" s="8436">
        <f>D152*68</f>
        <v>306</v>
      </c>
    </row>
    <row r="153" spans="1:5">
      <c r="A153" s="7711" t="s">
        <v>13640</v>
      </c>
      <c r="B153" s="8436">
        <v>3.94</v>
      </c>
      <c r="C153" s="8436">
        <f t="shared" si="1"/>
        <v>267.92</v>
      </c>
      <c r="D153" s="7711">
        <v>4.6900000000000004</v>
      </c>
      <c r="E153" s="8436">
        <f>D153*68</f>
        <v>318.92</v>
      </c>
    </row>
    <row r="154" spans="1:5">
      <c r="A154" s="7711" t="s">
        <v>13714</v>
      </c>
      <c r="B154" s="8436">
        <v>4.66</v>
      </c>
      <c r="C154" s="8436">
        <f t="shared" si="1"/>
        <v>316.88</v>
      </c>
      <c r="D154" s="7711">
        <v>5.3</v>
      </c>
      <c r="E154" s="8436"/>
    </row>
    <row r="155" spans="1:5">
      <c r="A155" s="7711" t="s">
        <v>13642</v>
      </c>
      <c r="B155" s="8436">
        <v>4.1399999999999997</v>
      </c>
      <c r="C155" s="8436">
        <f t="shared" si="1"/>
        <v>281.52</v>
      </c>
      <c r="D155" s="7711">
        <v>4.8899999999999997</v>
      </c>
      <c r="E155" s="8436">
        <f>D155*68</f>
        <v>332.52</v>
      </c>
    </row>
    <row r="156" spans="1:5">
      <c r="A156" s="7711" t="s">
        <v>13643</v>
      </c>
      <c r="B156" s="8436">
        <v>4.24</v>
      </c>
      <c r="C156" s="8436">
        <f t="shared" si="1"/>
        <v>288.32</v>
      </c>
      <c r="D156" s="8436">
        <v>5</v>
      </c>
      <c r="E156" s="8436"/>
    </row>
    <row r="157" spans="1:5">
      <c r="A157" s="7711" t="s">
        <v>13715</v>
      </c>
      <c r="B157" s="8436">
        <v>4.04</v>
      </c>
      <c r="C157" s="8436">
        <f t="shared" si="1"/>
        <v>274.72000000000003</v>
      </c>
      <c r="D157" s="8436">
        <v>4.79</v>
      </c>
      <c r="E157" s="8436">
        <f>D157*68</f>
        <v>325.72000000000003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6E0F8-B412-40CC-ACBD-96023DA60BEB}">
  <sheetPr codeName="Sheet51"/>
  <dimension ref="A1:AH17"/>
  <sheetViews>
    <sheetView workbookViewId="0">
      <selection activeCell="D11" sqref="D11"/>
    </sheetView>
  </sheetViews>
  <sheetFormatPr defaultRowHeight="15"/>
  <cols>
    <col min="1" max="1" width="16.140625" customWidth="1"/>
    <col min="2" max="2" width="12.42578125" bestFit="1" customWidth="1"/>
    <col min="7" max="7" width="9.140625" style="84"/>
    <col min="8" max="9" width="11.7109375" style="84" customWidth="1"/>
    <col min="10" max="20" width="9.140625" style="84"/>
    <col min="21" max="21" width="9.140625" style="8657"/>
    <col min="22" max="22" width="13.140625" style="8657" customWidth="1"/>
    <col min="23" max="23" width="9.140625" style="8657"/>
    <col min="24" max="24" width="21" style="84" customWidth="1"/>
    <col min="25" max="25" width="9.140625" style="8657"/>
    <col min="26" max="26" width="69.140625" bestFit="1" customWidth="1"/>
  </cols>
  <sheetData>
    <row r="1" spans="1:34" ht="105">
      <c r="A1" s="121" t="s">
        <v>9725</v>
      </c>
      <c r="B1" s="121"/>
      <c r="C1" s="82" t="s">
        <v>14022</v>
      </c>
      <c r="D1" s="82" t="s">
        <v>13628</v>
      </c>
      <c r="E1" s="8420" t="s">
        <v>13401</v>
      </c>
      <c r="F1" s="82" t="s">
        <v>13404</v>
      </c>
      <c r="G1" s="8420" t="s">
        <v>9721</v>
      </c>
      <c r="H1" s="8426" t="s">
        <v>13435</v>
      </c>
      <c r="I1" s="8426" t="s">
        <v>13435</v>
      </c>
      <c r="J1" s="8420" t="s">
        <v>13401</v>
      </c>
      <c r="K1" s="8420" t="s">
        <v>13404</v>
      </c>
      <c r="L1" s="8420" t="s">
        <v>13404</v>
      </c>
      <c r="M1" s="8420" t="s">
        <v>13618</v>
      </c>
      <c r="N1" s="8358" t="s">
        <v>13427</v>
      </c>
      <c r="O1" s="8358" t="s">
        <v>13428</v>
      </c>
      <c r="P1" s="8358" t="s">
        <v>13429</v>
      </c>
      <c r="Q1" s="8358" t="s">
        <v>13439</v>
      </c>
      <c r="R1" s="8358" t="s">
        <v>13438</v>
      </c>
      <c r="S1" s="8358" t="s">
        <v>13440</v>
      </c>
      <c r="T1" s="8358" t="s">
        <v>13441</v>
      </c>
      <c r="U1" s="8358" t="s">
        <v>13442</v>
      </c>
      <c r="V1" s="8358" t="s">
        <v>13443</v>
      </c>
      <c r="W1" s="8358" t="s">
        <v>13444</v>
      </c>
      <c r="X1" s="8358" t="s">
        <v>13464</v>
      </c>
      <c r="Y1" s="8358" t="s">
        <v>13921</v>
      </c>
    </row>
    <row r="2" spans="1:34" ht="15.75" thickBot="1">
      <c r="A2" s="121" t="s">
        <v>13504</v>
      </c>
      <c r="B2" s="121"/>
      <c r="C2" s="82" t="s">
        <v>479</v>
      </c>
      <c r="D2" t="s">
        <v>12713</v>
      </c>
      <c r="E2" s="8358" t="s">
        <v>13615</v>
      </c>
      <c r="F2" t="s">
        <v>13406</v>
      </c>
      <c r="G2" s="8358" t="s">
        <v>12711</v>
      </c>
      <c r="H2" s="8358" t="s">
        <v>12690</v>
      </c>
      <c r="I2" s="8358" t="s">
        <v>12718</v>
      </c>
      <c r="J2" s="8358" t="s">
        <v>13403</v>
      </c>
      <c r="K2" s="8358" t="s">
        <v>13406</v>
      </c>
      <c r="L2" s="8358" t="s">
        <v>13616</v>
      </c>
      <c r="M2" s="8358" t="s">
        <v>13455</v>
      </c>
      <c r="N2" s="8358" t="s">
        <v>13924</v>
      </c>
      <c r="O2" s="8358"/>
      <c r="P2" s="8358"/>
      <c r="Q2" s="8358"/>
      <c r="R2" s="8358"/>
      <c r="S2" s="8358"/>
      <c r="T2" s="8358"/>
      <c r="U2" s="8358"/>
      <c r="V2" s="8358"/>
      <c r="W2" s="8358"/>
      <c r="X2" s="8358"/>
    </row>
    <row r="3" spans="1:34" ht="15.75" thickBot="1">
      <c r="A3" s="8658" t="s">
        <v>9822</v>
      </c>
      <c r="B3" s="2391" t="s">
        <v>9740</v>
      </c>
      <c r="C3" s="8657"/>
      <c r="J3" s="8359"/>
      <c r="K3" s="8359"/>
      <c r="L3" s="8359"/>
      <c r="M3" s="8359"/>
    </row>
    <row r="4" spans="1:34">
      <c r="A4" s="8658" t="s">
        <v>9748</v>
      </c>
      <c r="B4" s="2391" t="s">
        <v>335</v>
      </c>
      <c r="C4" s="8657">
        <v>3.85</v>
      </c>
      <c r="D4" s="8659">
        <f>5.03-$O4-$Q4</f>
        <v>4.67</v>
      </c>
      <c r="E4" s="84">
        <f>5.25-$O4-$Q4</f>
        <v>4.8899999999999997</v>
      </c>
      <c r="F4" s="84">
        <f>5.35-$O4</f>
        <v>5.14</v>
      </c>
      <c r="G4" s="84">
        <f>5.15-$O4-$Q4</f>
        <v>4.79</v>
      </c>
      <c r="H4" s="84">
        <f>5.25-$O4-$Q4</f>
        <v>4.8899999999999997</v>
      </c>
      <c r="I4" s="84">
        <f>5.4-$O4-$Q4</f>
        <v>5.04</v>
      </c>
      <c r="J4" s="84">
        <f>5.25-$O4-$Q4</f>
        <v>4.8899999999999997</v>
      </c>
      <c r="K4" s="84">
        <f>5.35-$O4</f>
        <v>5.14</v>
      </c>
      <c r="L4" s="84">
        <f>5.35-$O4-$Q4</f>
        <v>4.9899999999999993</v>
      </c>
      <c r="M4" s="84">
        <f>5.35-$O4</f>
        <v>5.14</v>
      </c>
      <c r="N4" s="84">
        <v>0.17</v>
      </c>
      <c r="O4" s="84">
        <v>0.21</v>
      </c>
      <c r="P4" s="84">
        <v>1.01</v>
      </c>
      <c r="Q4" s="84">
        <v>0.15</v>
      </c>
      <c r="R4" s="84">
        <v>0.2</v>
      </c>
      <c r="S4" s="84">
        <v>0.45</v>
      </c>
      <c r="T4" s="84">
        <v>0.3</v>
      </c>
      <c r="U4" s="84"/>
      <c r="V4" s="84"/>
      <c r="W4" s="84"/>
      <c r="X4" s="84">
        <v>0.2</v>
      </c>
    </row>
    <row r="5" spans="1:34">
      <c r="A5" s="8658" t="s">
        <v>13399</v>
      </c>
      <c r="B5" s="2391" t="s">
        <v>335</v>
      </c>
      <c r="C5" s="8657">
        <v>3.6</v>
      </c>
      <c r="D5" s="8659">
        <f>4.8-$O5-$Q5</f>
        <v>4.4399999999999995</v>
      </c>
      <c r="E5" s="84">
        <f>5-$O5-$Q5</f>
        <v>4.6399999999999997</v>
      </c>
      <c r="F5" s="84">
        <f>5.15-$O5</f>
        <v>4.9400000000000004</v>
      </c>
      <c r="G5" s="84">
        <f>4.95-$O5-$Q5</f>
        <v>4.59</v>
      </c>
      <c r="H5" s="84">
        <f>5-$O5-$Q5</f>
        <v>4.6399999999999997</v>
      </c>
      <c r="I5" s="84">
        <f>5.15-$O5-$Q5</f>
        <v>4.79</v>
      </c>
      <c r="J5" s="84">
        <f>5-$O5-$Q5</f>
        <v>4.6399999999999997</v>
      </c>
      <c r="K5" s="84">
        <f>5.15-$O5</f>
        <v>4.9400000000000004</v>
      </c>
      <c r="L5" s="84">
        <f>5.15-$O5-$Q5</f>
        <v>4.79</v>
      </c>
      <c r="M5" s="84">
        <f>5.15-$O5</f>
        <v>4.9400000000000004</v>
      </c>
      <c r="N5" s="84">
        <v>0.17</v>
      </c>
      <c r="O5" s="84">
        <v>0.21</v>
      </c>
      <c r="P5" s="84">
        <v>1.01</v>
      </c>
      <c r="Q5" s="84">
        <v>0.15</v>
      </c>
      <c r="R5" s="84">
        <v>0.2</v>
      </c>
      <c r="S5" s="84">
        <v>0.45</v>
      </c>
      <c r="T5" s="84">
        <v>0.3</v>
      </c>
      <c r="U5" s="84"/>
      <c r="V5" s="84"/>
      <c r="W5" s="84"/>
      <c r="X5" s="84">
        <v>0.2</v>
      </c>
      <c r="Z5" s="8657"/>
      <c r="AA5" s="8657"/>
      <c r="AB5" s="8657"/>
      <c r="AC5" s="8657"/>
      <c r="AD5" s="8657"/>
      <c r="AE5" s="8657"/>
      <c r="AF5" s="8657"/>
      <c r="AG5" s="8657"/>
      <c r="AH5" s="8657"/>
    </row>
    <row r="6" spans="1:34">
      <c r="A6" s="8658" t="s">
        <v>9749</v>
      </c>
      <c r="B6" s="2391" t="s">
        <v>9738</v>
      </c>
      <c r="C6" s="8657">
        <v>3.95</v>
      </c>
      <c r="D6" s="8659">
        <f>5.45-$O6-$Q6</f>
        <v>5.09</v>
      </c>
      <c r="E6" s="84">
        <f>5.6-$O6-$Q6</f>
        <v>5.2399999999999993</v>
      </c>
      <c r="F6" s="84">
        <f>5.7-$O6</f>
        <v>5.49</v>
      </c>
      <c r="G6" s="84">
        <f>5.5-$O6-$Q6</f>
        <v>5.14</v>
      </c>
      <c r="H6" s="84">
        <f>5.6-$O6-$Q6</f>
        <v>5.2399999999999993</v>
      </c>
      <c r="I6" s="84">
        <f>5.75-$O6-$Q6</f>
        <v>5.39</v>
      </c>
      <c r="J6" s="84">
        <f>5.6-$O6-$Q6</f>
        <v>5.2399999999999993</v>
      </c>
      <c r="K6" s="84">
        <f>5.7-$O6</f>
        <v>5.49</v>
      </c>
      <c r="L6" s="84">
        <f>5.7-$O6-$Q6</f>
        <v>5.34</v>
      </c>
      <c r="M6" s="84">
        <f>5.7-$O6</f>
        <v>5.49</v>
      </c>
      <c r="N6" s="84">
        <v>0.17</v>
      </c>
      <c r="O6" s="84">
        <v>0.21</v>
      </c>
      <c r="P6" s="84">
        <v>1.01</v>
      </c>
      <c r="Q6" s="84">
        <v>0.15</v>
      </c>
      <c r="R6" s="84">
        <v>0.2</v>
      </c>
      <c r="S6" s="84">
        <v>0.45</v>
      </c>
      <c r="T6" s="84">
        <v>0.3</v>
      </c>
      <c r="U6" s="84"/>
      <c r="V6" s="84"/>
      <c r="W6" s="84"/>
      <c r="X6" s="84">
        <v>0.2</v>
      </c>
      <c r="Z6" s="8657"/>
      <c r="AA6" s="8657"/>
      <c r="AB6" s="8657"/>
      <c r="AC6" s="8657"/>
      <c r="AD6" s="8657"/>
      <c r="AE6" s="8657"/>
      <c r="AF6" s="8657"/>
      <c r="AG6" s="8657"/>
      <c r="AH6" s="8657"/>
    </row>
    <row r="7" spans="1:34">
      <c r="A7" s="8658" t="s">
        <v>9750</v>
      </c>
      <c r="B7" s="2391" t="s">
        <v>441</v>
      </c>
      <c r="C7" s="8657">
        <v>4.05</v>
      </c>
      <c r="D7" s="8659">
        <f>5.5-$O7-$Q7</f>
        <v>5.14</v>
      </c>
      <c r="E7" s="84">
        <f>5.7-$O7-$Q7</f>
        <v>5.34</v>
      </c>
      <c r="F7" s="84">
        <f>5.8-$O7</f>
        <v>5.59</v>
      </c>
      <c r="G7" s="84">
        <f>5.6-$O7-$Q7</f>
        <v>5.2399999999999993</v>
      </c>
      <c r="H7" s="84">
        <f>5.7-$O7-$Q7</f>
        <v>5.34</v>
      </c>
      <c r="I7" s="84">
        <f>5.85-$O7-$Q7</f>
        <v>5.4899999999999993</v>
      </c>
      <c r="J7" s="84">
        <f>5.7-$O7-$Q7</f>
        <v>5.34</v>
      </c>
      <c r="K7" s="84">
        <f>5.8-$O7</f>
        <v>5.59</v>
      </c>
      <c r="L7" s="84">
        <f>5.8-$O7-$Q7</f>
        <v>5.4399999999999995</v>
      </c>
      <c r="M7" s="84">
        <f>5.8-$O7</f>
        <v>5.59</v>
      </c>
      <c r="N7" s="8361">
        <v>0.12</v>
      </c>
      <c r="O7" s="84">
        <v>0.21</v>
      </c>
      <c r="P7" s="84">
        <v>1.01</v>
      </c>
      <c r="Q7" s="84">
        <v>0.15</v>
      </c>
      <c r="R7" s="84">
        <v>0.2</v>
      </c>
      <c r="S7" s="84">
        <v>0.45</v>
      </c>
      <c r="U7" s="84"/>
      <c r="V7" s="84"/>
      <c r="W7" s="84"/>
      <c r="X7" s="84">
        <v>0.2</v>
      </c>
      <c r="Z7" s="8657"/>
      <c r="AA7" s="8657"/>
      <c r="AB7" s="8657"/>
      <c r="AC7" s="8657"/>
      <c r="AD7" s="8657"/>
      <c r="AE7" s="8657"/>
      <c r="AF7" s="8657"/>
      <c r="AG7" s="8657"/>
      <c r="AH7" s="8657"/>
    </row>
    <row r="8" spans="1:34">
      <c r="A8" s="8658" t="s">
        <v>13400</v>
      </c>
      <c r="B8" s="2391" t="s">
        <v>441</v>
      </c>
      <c r="C8" s="8657">
        <v>3.75</v>
      </c>
      <c r="D8" s="8659">
        <f>5.2-$O8-$Q8</f>
        <v>4.84</v>
      </c>
      <c r="E8" s="84">
        <f>5.4-$O8-$Q8</f>
        <v>5.04</v>
      </c>
      <c r="F8" s="84">
        <f>5.5-$O8</f>
        <v>5.29</v>
      </c>
      <c r="G8" s="84">
        <f>5.3-$O8-$Q8</f>
        <v>4.9399999999999995</v>
      </c>
      <c r="H8" s="84">
        <f>5.4-$O8-$Q8</f>
        <v>5.04</v>
      </c>
      <c r="I8" s="84">
        <f>5.55-$O8-$Q8</f>
        <v>5.1899999999999995</v>
      </c>
      <c r="J8" s="84">
        <f>5.4-$O8-$Q8</f>
        <v>5.04</v>
      </c>
      <c r="K8" s="84">
        <f>5.5-$O8</f>
        <v>5.29</v>
      </c>
      <c r="L8" s="84">
        <f>5.5-$O8-$Q8</f>
        <v>5.14</v>
      </c>
      <c r="M8" s="84">
        <f>5.5-$O8</f>
        <v>5.29</v>
      </c>
      <c r="N8" s="8361">
        <v>0.12</v>
      </c>
      <c r="O8" s="84">
        <v>0.21</v>
      </c>
      <c r="P8" s="84">
        <v>1.01</v>
      </c>
      <c r="Q8" s="84">
        <v>0.15</v>
      </c>
      <c r="R8" s="84">
        <v>0.2</v>
      </c>
      <c r="S8" s="84">
        <v>0.45</v>
      </c>
      <c r="U8" s="84"/>
      <c r="V8" s="84"/>
      <c r="W8" s="84"/>
      <c r="X8" s="84">
        <v>0.2</v>
      </c>
      <c r="Z8" s="8657"/>
      <c r="AA8" s="8657"/>
      <c r="AB8" s="8657"/>
      <c r="AC8" s="8657"/>
      <c r="AD8" s="8657"/>
      <c r="AE8" s="8657"/>
      <c r="AF8" s="8657"/>
      <c r="AG8" s="8657"/>
      <c r="AH8" s="8657"/>
    </row>
    <row r="9" spans="1:34">
      <c r="A9" s="2390" t="s">
        <v>9751</v>
      </c>
      <c r="B9" s="2391" t="s">
        <v>9739</v>
      </c>
      <c r="C9" s="8657">
        <v>4.2</v>
      </c>
      <c r="D9" s="8659">
        <f>5.87-$O9-$Q9</f>
        <v>5.51</v>
      </c>
      <c r="E9" s="84">
        <f>6.05-$O9-$Q9</f>
        <v>5.6899999999999995</v>
      </c>
      <c r="F9" s="84">
        <f>6.15-$O9</f>
        <v>5.94</v>
      </c>
      <c r="G9" s="84">
        <f>5.95-$O9-$Q9</f>
        <v>5.59</v>
      </c>
      <c r="H9" s="84">
        <f>6.05-$O9-$Q9</f>
        <v>5.6899999999999995</v>
      </c>
      <c r="I9" s="84">
        <f>6.2-$O9-$Q9</f>
        <v>5.84</v>
      </c>
      <c r="J9" s="84">
        <f>6.05-$O9-$Q9</f>
        <v>5.6899999999999995</v>
      </c>
      <c r="K9" s="84">
        <f>6.15-$O9</f>
        <v>5.94</v>
      </c>
      <c r="L9" s="84">
        <f>6.15-$O9-$Q9</f>
        <v>5.79</v>
      </c>
      <c r="M9" s="84">
        <f>6.15-$O9</f>
        <v>5.94</v>
      </c>
      <c r="N9" s="8361">
        <v>0.12</v>
      </c>
      <c r="O9" s="84">
        <v>0.21</v>
      </c>
      <c r="P9" s="84">
        <v>1.01</v>
      </c>
      <c r="Q9" s="84">
        <v>0.15</v>
      </c>
      <c r="R9" s="84">
        <v>0.2</v>
      </c>
      <c r="S9" s="84">
        <v>0.45</v>
      </c>
      <c r="U9" s="84"/>
      <c r="V9" s="84"/>
      <c r="W9" s="84"/>
      <c r="X9" s="84">
        <v>0.2</v>
      </c>
      <c r="Z9" s="8657"/>
    </row>
    <row r="10" spans="1:34">
      <c r="A10" s="8658" t="s">
        <v>12869</v>
      </c>
      <c r="B10" s="2391" t="s">
        <v>12870</v>
      </c>
      <c r="C10" s="8657"/>
      <c r="D10" s="8659">
        <f>4.4-$O10</f>
        <v>4.1900000000000004</v>
      </c>
      <c r="O10" s="84">
        <v>0.21</v>
      </c>
      <c r="X10" s="84">
        <v>0.2</v>
      </c>
      <c r="Z10" s="8657"/>
    </row>
    <row r="11" spans="1:34">
      <c r="A11" s="8658" t="s">
        <v>12863</v>
      </c>
      <c r="B11" s="2391" t="s">
        <v>12864</v>
      </c>
      <c r="C11" s="8657"/>
      <c r="O11" s="84">
        <v>0.21</v>
      </c>
      <c r="X11" s="84">
        <v>0.2</v>
      </c>
      <c r="Y11" s="8657">
        <v>2.29</v>
      </c>
      <c r="Z11" s="8657"/>
    </row>
    <row r="12" spans="1:34">
      <c r="A12" s="8658" t="s">
        <v>9752</v>
      </c>
      <c r="B12" s="2391" t="s">
        <v>13269</v>
      </c>
      <c r="D12" s="8659">
        <f>3.95-$O12-$Q12</f>
        <v>3.74</v>
      </c>
      <c r="E12" s="8659">
        <f>4.2-$O12-$Q12</f>
        <v>3.99</v>
      </c>
      <c r="F12" s="84">
        <f>4.3-$O12-$Q12</f>
        <v>4.09</v>
      </c>
      <c r="G12" s="84">
        <f>4.1-$O10-$Q10</f>
        <v>3.8899999999999997</v>
      </c>
      <c r="H12" s="84">
        <f>4.2-$O10-$Q10</f>
        <v>3.99</v>
      </c>
      <c r="I12" s="84">
        <f>4.3-$O10-$Q10</f>
        <v>4.09</v>
      </c>
      <c r="J12" s="84">
        <f>4.2-$O10-$Q10</f>
        <v>3.99</v>
      </c>
      <c r="K12" s="84">
        <f t="shared" ref="K12:M13" si="0">4.3-$O10-$Q10</f>
        <v>4.09</v>
      </c>
      <c r="L12" s="84">
        <f t="shared" si="0"/>
        <v>4.09</v>
      </c>
      <c r="M12" s="84">
        <f t="shared" si="0"/>
        <v>4.09</v>
      </c>
      <c r="O12" s="84">
        <v>0.21</v>
      </c>
      <c r="Z12" s="8657"/>
      <c r="AG12" s="8657"/>
      <c r="AH12" s="8657"/>
    </row>
    <row r="13" spans="1:34">
      <c r="A13" s="8658" t="s">
        <v>13920</v>
      </c>
      <c r="B13" s="2391" t="s">
        <v>13269</v>
      </c>
      <c r="D13" s="8659">
        <f>3.95-$O13-$Q13</f>
        <v>3.74</v>
      </c>
      <c r="E13" s="8659">
        <f>4.2-$O13-$Q13</f>
        <v>3.99</v>
      </c>
      <c r="F13" s="84">
        <f>4.3-$O13-$Q13</f>
        <v>4.09</v>
      </c>
      <c r="G13" s="84">
        <f>4.1-$O11-$Q11</f>
        <v>3.8899999999999997</v>
      </c>
      <c r="H13" s="84">
        <f>4.2-$O11-$Q11</f>
        <v>3.99</v>
      </c>
      <c r="I13" s="84">
        <f>4.3-$O11-$Q11</f>
        <v>4.09</v>
      </c>
      <c r="J13" s="84">
        <f>4.2-$O11-$Q11</f>
        <v>3.99</v>
      </c>
      <c r="K13" s="84">
        <f t="shared" si="0"/>
        <v>4.09</v>
      </c>
      <c r="L13" s="84">
        <f t="shared" si="0"/>
        <v>4.09</v>
      </c>
      <c r="M13" s="84">
        <f t="shared" si="0"/>
        <v>4.09</v>
      </c>
      <c r="O13" s="84">
        <v>0.21</v>
      </c>
      <c r="Z13" s="8657"/>
      <c r="AG13" s="8657"/>
      <c r="AH13" s="8657"/>
    </row>
    <row r="14" spans="1:34">
      <c r="A14" s="8658" t="s">
        <v>13919</v>
      </c>
      <c r="B14" s="2391" t="s">
        <v>13269</v>
      </c>
      <c r="D14" s="8659">
        <f>3.95-$O14-$Q14</f>
        <v>3.74</v>
      </c>
      <c r="E14" s="8659">
        <f>4.2-$O14-$Q14</f>
        <v>3.99</v>
      </c>
      <c r="F14" s="84">
        <f>4.3-$O14-$Q14</f>
        <v>4.09</v>
      </c>
      <c r="G14" s="84">
        <f t="shared" ref="G14:G15" si="1">4.1-$O12-$Q12</f>
        <v>3.8899999999999997</v>
      </c>
      <c r="H14" s="84">
        <f t="shared" ref="H14:H15" si="2">4.2-$O12-$Q12</f>
        <v>3.99</v>
      </c>
      <c r="I14" s="84">
        <f t="shared" ref="I14:I15" si="3">4.3-$O12-$Q12</f>
        <v>4.09</v>
      </c>
      <c r="J14" s="84">
        <f t="shared" ref="J14:J15" si="4">4.2-$O12-$Q12</f>
        <v>3.99</v>
      </c>
      <c r="K14" s="84">
        <f t="shared" ref="K14:M14" si="5">4.3-$O12-$Q12</f>
        <v>4.09</v>
      </c>
      <c r="L14" s="84">
        <f t="shared" si="5"/>
        <v>4.09</v>
      </c>
      <c r="M14" s="84">
        <f t="shared" si="5"/>
        <v>4.09</v>
      </c>
      <c r="O14" s="84">
        <v>0.21</v>
      </c>
      <c r="Z14" s="8657"/>
      <c r="AB14" s="8657"/>
      <c r="AC14" s="8657"/>
      <c r="AD14" s="8657"/>
      <c r="AE14" s="8657"/>
      <c r="AF14" s="8657"/>
      <c r="AG14" s="8657"/>
      <c r="AH14" s="8657"/>
    </row>
    <row r="15" spans="1:34" ht="15" customHeight="1">
      <c r="A15" s="8658" t="s">
        <v>14017</v>
      </c>
      <c r="B15" s="2391" t="s">
        <v>13407</v>
      </c>
      <c r="D15" s="8659">
        <f>3.9-$O15-$Q15</f>
        <v>3.69</v>
      </c>
      <c r="E15" s="8659">
        <f>4.3-$O15-$Q15</f>
        <v>4.09</v>
      </c>
      <c r="F15" s="84">
        <f>4.4-$O15-$Q15</f>
        <v>4.1900000000000004</v>
      </c>
      <c r="G15" s="84">
        <f t="shared" si="1"/>
        <v>3.8899999999999997</v>
      </c>
      <c r="H15" s="84">
        <f t="shared" si="2"/>
        <v>3.99</v>
      </c>
      <c r="I15" s="84">
        <f t="shared" si="3"/>
        <v>4.09</v>
      </c>
      <c r="J15" s="84">
        <f t="shared" si="4"/>
        <v>3.99</v>
      </c>
      <c r="K15" s="84">
        <f t="shared" ref="K15:M15" si="6">4.3-$O13-$Q13</f>
        <v>4.09</v>
      </c>
      <c r="L15" s="84">
        <f t="shared" si="6"/>
        <v>4.09</v>
      </c>
      <c r="M15" s="84">
        <f t="shared" si="6"/>
        <v>4.09</v>
      </c>
      <c r="O15" s="84">
        <v>0.21</v>
      </c>
      <c r="Z15" s="8657"/>
      <c r="AB15" s="8657"/>
      <c r="AC15" s="8657"/>
      <c r="AD15" s="8657"/>
      <c r="AE15" s="8657"/>
      <c r="AF15" s="8657"/>
      <c r="AG15" s="8657"/>
      <c r="AH15" s="8657"/>
    </row>
    <row r="16" spans="1:34">
      <c r="A16" t="s">
        <v>13347</v>
      </c>
      <c r="B16" t="s">
        <v>13271</v>
      </c>
      <c r="D16" s="8659">
        <f>2.45-$O16-$Q16</f>
        <v>2.29</v>
      </c>
      <c r="G16" s="84">
        <v>2.29</v>
      </c>
      <c r="H16" s="84">
        <v>2.29</v>
      </c>
      <c r="I16" s="84">
        <v>2.29</v>
      </c>
      <c r="J16" s="84">
        <v>2.29</v>
      </c>
      <c r="K16" s="84">
        <v>2.29</v>
      </c>
      <c r="L16" s="84">
        <v>2.29</v>
      </c>
      <c r="M16" s="84">
        <v>2.29</v>
      </c>
      <c r="O16" s="84">
        <v>0.16</v>
      </c>
      <c r="Z16" s="8657"/>
      <c r="AA16" s="8657"/>
      <c r="AB16" s="8657"/>
      <c r="AC16" s="8657"/>
      <c r="AD16" s="8657"/>
      <c r="AE16" s="8657"/>
      <c r="AF16" s="8657"/>
      <c r="AG16" s="8657"/>
      <c r="AH16" s="8657"/>
    </row>
    <row r="17" spans="1:34">
      <c r="A17" t="s">
        <v>13365</v>
      </c>
      <c r="B17" t="s">
        <v>13366</v>
      </c>
      <c r="D17" s="8659">
        <f>0.95-$O17-$Q17</f>
        <v>0.78999999999999992</v>
      </c>
      <c r="G17" s="84">
        <v>1.04</v>
      </c>
      <c r="H17" s="84">
        <v>1.04</v>
      </c>
      <c r="I17" s="84">
        <v>1.04</v>
      </c>
      <c r="J17" s="84">
        <v>1.04</v>
      </c>
      <c r="K17" s="84">
        <v>1.04</v>
      </c>
      <c r="L17" s="84">
        <v>1.04</v>
      </c>
      <c r="M17" s="84">
        <v>1.04</v>
      </c>
      <c r="O17" s="84">
        <v>0.16</v>
      </c>
      <c r="Z17" s="8657"/>
      <c r="AA17" s="8657"/>
      <c r="AB17" s="8657"/>
      <c r="AC17" s="8657"/>
      <c r="AD17" s="8657"/>
      <c r="AE17" s="8657"/>
      <c r="AF17" s="8657"/>
      <c r="AG17" s="8657"/>
      <c r="AH17" s="865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3A3DA-C4F6-46C6-87A9-DC4A2C36C5A5}">
  <sheetPr codeName="Sheet35"/>
  <dimension ref="A1:X360"/>
  <sheetViews>
    <sheetView topLeftCell="A225" zoomScale="70" zoomScaleNormal="70" workbookViewId="0">
      <selection activeCell="F240" sqref="F240"/>
    </sheetView>
  </sheetViews>
  <sheetFormatPr defaultColWidth="11.5703125" defaultRowHeight="12.75"/>
  <cols>
    <col min="1" max="1" width="28" style="13" customWidth="1"/>
    <col min="2" max="2" width="17.42578125" style="13" customWidth="1"/>
    <col min="3" max="3" width="16" style="13" customWidth="1"/>
    <col min="4" max="6" width="19" style="13" customWidth="1"/>
    <col min="7" max="7" width="22.140625" style="13" customWidth="1"/>
    <col min="8" max="8" width="20.140625" style="13" customWidth="1"/>
    <col min="9" max="9" width="19" style="13" customWidth="1"/>
    <col min="10" max="10" width="20.140625" style="13" customWidth="1"/>
    <col min="11" max="11" width="24.7109375" style="13" customWidth="1"/>
    <col min="12" max="12" width="27" style="13" customWidth="1"/>
    <col min="13" max="13" width="19" style="13" customWidth="1"/>
    <col min="14" max="16" width="27" style="13" customWidth="1"/>
    <col min="17" max="17" width="19" style="13" customWidth="1"/>
    <col min="18" max="18" width="11.5703125" style="13"/>
    <col min="19" max="19" width="15.85546875" style="13" customWidth="1"/>
    <col min="20" max="20" width="17.7109375" style="13" customWidth="1"/>
    <col min="21" max="21" width="15.85546875" style="13" customWidth="1"/>
    <col min="22" max="256" width="11.5703125" style="13"/>
    <col min="257" max="257" width="56.42578125" style="13" customWidth="1"/>
    <col min="258" max="258" width="17.42578125" style="13" customWidth="1"/>
    <col min="259" max="259" width="16" style="13" customWidth="1"/>
    <col min="260" max="262" width="19" style="13" customWidth="1"/>
    <col min="263" max="263" width="22.140625" style="13" customWidth="1"/>
    <col min="264" max="264" width="20.140625" style="13" customWidth="1"/>
    <col min="265" max="265" width="19" style="13" customWidth="1"/>
    <col min="266" max="266" width="20.140625" style="13" customWidth="1"/>
    <col min="267" max="267" width="24.7109375" style="13" customWidth="1"/>
    <col min="268" max="268" width="27" style="13" customWidth="1"/>
    <col min="269" max="269" width="19" style="13" customWidth="1"/>
    <col min="270" max="272" width="27" style="13" customWidth="1"/>
    <col min="273" max="273" width="19" style="13" customWidth="1"/>
    <col min="274" max="512" width="11.5703125" style="13"/>
    <col min="513" max="513" width="56.42578125" style="13" customWidth="1"/>
    <col min="514" max="514" width="17.42578125" style="13" customWidth="1"/>
    <col min="515" max="515" width="16" style="13" customWidth="1"/>
    <col min="516" max="518" width="19" style="13" customWidth="1"/>
    <col min="519" max="519" width="22.140625" style="13" customWidth="1"/>
    <col min="520" max="520" width="20.140625" style="13" customWidth="1"/>
    <col min="521" max="521" width="19" style="13" customWidth="1"/>
    <col min="522" max="522" width="20.140625" style="13" customWidth="1"/>
    <col min="523" max="523" width="24.7109375" style="13" customWidth="1"/>
    <col min="524" max="524" width="27" style="13" customWidth="1"/>
    <col min="525" max="525" width="19" style="13" customWidth="1"/>
    <col min="526" max="528" width="27" style="13" customWidth="1"/>
    <col min="529" max="529" width="19" style="13" customWidth="1"/>
    <col min="530" max="768" width="11.5703125" style="13"/>
    <col min="769" max="769" width="56.42578125" style="13" customWidth="1"/>
    <col min="770" max="770" width="17.42578125" style="13" customWidth="1"/>
    <col min="771" max="771" width="16" style="13" customWidth="1"/>
    <col min="772" max="774" width="19" style="13" customWidth="1"/>
    <col min="775" max="775" width="22.140625" style="13" customWidth="1"/>
    <col min="776" max="776" width="20.140625" style="13" customWidth="1"/>
    <col min="777" max="777" width="19" style="13" customWidth="1"/>
    <col min="778" max="778" width="20.140625" style="13" customWidth="1"/>
    <col min="779" max="779" width="24.7109375" style="13" customWidth="1"/>
    <col min="780" max="780" width="27" style="13" customWidth="1"/>
    <col min="781" max="781" width="19" style="13" customWidth="1"/>
    <col min="782" max="784" width="27" style="13" customWidth="1"/>
    <col min="785" max="785" width="19" style="13" customWidth="1"/>
    <col min="786" max="1024" width="11.5703125" style="13"/>
    <col min="1025" max="1025" width="56.42578125" style="13" customWidth="1"/>
    <col min="1026" max="1026" width="17.42578125" style="13" customWidth="1"/>
    <col min="1027" max="1027" width="16" style="13" customWidth="1"/>
    <col min="1028" max="1030" width="19" style="13" customWidth="1"/>
    <col min="1031" max="1031" width="22.140625" style="13" customWidth="1"/>
    <col min="1032" max="1032" width="20.140625" style="13" customWidth="1"/>
    <col min="1033" max="1033" width="19" style="13" customWidth="1"/>
    <col min="1034" max="1034" width="20.140625" style="13" customWidth="1"/>
    <col min="1035" max="1035" width="24.7109375" style="13" customWidth="1"/>
    <col min="1036" max="1036" width="27" style="13" customWidth="1"/>
    <col min="1037" max="1037" width="19" style="13" customWidth="1"/>
    <col min="1038" max="1040" width="27" style="13" customWidth="1"/>
    <col min="1041" max="1041" width="19" style="13" customWidth="1"/>
    <col min="1042" max="1280" width="11.5703125" style="13"/>
    <col min="1281" max="1281" width="56.42578125" style="13" customWidth="1"/>
    <col min="1282" max="1282" width="17.42578125" style="13" customWidth="1"/>
    <col min="1283" max="1283" width="16" style="13" customWidth="1"/>
    <col min="1284" max="1286" width="19" style="13" customWidth="1"/>
    <col min="1287" max="1287" width="22.140625" style="13" customWidth="1"/>
    <col min="1288" max="1288" width="20.140625" style="13" customWidth="1"/>
    <col min="1289" max="1289" width="19" style="13" customWidth="1"/>
    <col min="1290" max="1290" width="20.140625" style="13" customWidth="1"/>
    <col min="1291" max="1291" width="24.7109375" style="13" customWidth="1"/>
    <col min="1292" max="1292" width="27" style="13" customWidth="1"/>
    <col min="1293" max="1293" width="19" style="13" customWidth="1"/>
    <col min="1294" max="1296" width="27" style="13" customWidth="1"/>
    <col min="1297" max="1297" width="19" style="13" customWidth="1"/>
    <col min="1298" max="1536" width="11.5703125" style="13"/>
    <col min="1537" max="1537" width="56.42578125" style="13" customWidth="1"/>
    <col min="1538" max="1538" width="17.42578125" style="13" customWidth="1"/>
    <col min="1539" max="1539" width="16" style="13" customWidth="1"/>
    <col min="1540" max="1542" width="19" style="13" customWidth="1"/>
    <col min="1543" max="1543" width="22.140625" style="13" customWidth="1"/>
    <col min="1544" max="1544" width="20.140625" style="13" customWidth="1"/>
    <col min="1545" max="1545" width="19" style="13" customWidth="1"/>
    <col min="1546" max="1546" width="20.140625" style="13" customWidth="1"/>
    <col min="1547" max="1547" width="24.7109375" style="13" customWidth="1"/>
    <col min="1548" max="1548" width="27" style="13" customWidth="1"/>
    <col min="1549" max="1549" width="19" style="13" customWidth="1"/>
    <col min="1550" max="1552" width="27" style="13" customWidth="1"/>
    <col min="1553" max="1553" width="19" style="13" customWidth="1"/>
    <col min="1554" max="1792" width="11.5703125" style="13"/>
    <col min="1793" max="1793" width="56.42578125" style="13" customWidth="1"/>
    <col min="1794" max="1794" width="17.42578125" style="13" customWidth="1"/>
    <col min="1795" max="1795" width="16" style="13" customWidth="1"/>
    <col min="1796" max="1798" width="19" style="13" customWidth="1"/>
    <col min="1799" max="1799" width="22.140625" style="13" customWidth="1"/>
    <col min="1800" max="1800" width="20.140625" style="13" customWidth="1"/>
    <col min="1801" max="1801" width="19" style="13" customWidth="1"/>
    <col min="1802" max="1802" width="20.140625" style="13" customWidth="1"/>
    <col min="1803" max="1803" width="24.7109375" style="13" customWidth="1"/>
    <col min="1804" max="1804" width="27" style="13" customWidth="1"/>
    <col min="1805" max="1805" width="19" style="13" customWidth="1"/>
    <col min="1806" max="1808" width="27" style="13" customWidth="1"/>
    <col min="1809" max="1809" width="19" style="13" customWidth="1"/>
    <col min="1810" max="2048" width="11.5703125" style="13"/>
    <col min="2049" max="2049" width="56.42578125" style="13" customWidth="1"/>
    <col min="2050" max="2050" width="17.42578125" style="13" customWidth="1"/>
    <col min="2051" max="2051" width="16" style="13" customWidth="1"/>
    <col min="2052" max="2054" width="19" style="13" customWidth="1"/>
    <col min="2055" max="2055" width="22.140625" style="13" customWidth="1"/>
    <col min="2056" max="2056" width="20.140625" style="13" customWidth="1"/>
    <col min="2057" max="2057" width="19" style="13" customWidth="1"/>
    <col min="2058" max="2058" width="20.140625" style="13" customWidth="1"/>
    <col min="2059" max="2059" width="24.7109375" style="13" customWidth="1"/>
    <col min="2060" max="2060" width="27" style="13" customWidth="1"/>
    <col min="2061" max="2061" width="19" style="13" customWidth="1"/>
    <col min="2062" max="2064" width="27" style="13" customWidth="1"/>
    <col min="2065" max="2065" width="19" style="13" customWidth="1"/>
    <col min="2066" max="2304" width="11.5703125" style="13"/>
    <col min="2305" max="2305" width="56.42578125" style="13" customWidth="1"/>
    <col min="2306" max="2306" width="17.42578125" style="13" customWidth="1"/>
    <col min="2307" max="2307" width="16" style="13" customWidth="1"/>
    <col min="2308" max="2310" width="19" style="13" customWidth="1"/>
    <col min="2311" max="2311" width="22.140625" style="13" customWidth="1"/>
    <col min="2312" max="2312" width="20.140625" style="13" customWidth="1"/>
    <col min="2313" max="2313" width="19" style="13" customWidth="1"/>
    <col min="2314" max="2314" width="20.140625" style="13" customWidth="1"/>
    <col min="2315" max="2315" width="24.7109375" style="13" customWidth="1"/>
    <col min="2316" max="2316" width="27" style="13" customWidth="1"/>
    <col min="2317" max="2317" width="19" style="13" customWidth="1"/>
    <col min="2318" max="2320" width="27" style="13" customWidth="1"/>
    <col min="2321" max="2321" width="19" style="13" customWidth="1"/>
    <col min="2322" max="2560" width="11.5703125" style="13"/>
    <col min="2561" max="2561" width="56.42578125" style="13" customWidth="1"/>
    <col min="2562" max="2562" width="17.42578125" style="13" customWidth="1"/>
    <col min="2563" max="2563" width="16" style="13" customWidth="1"/>
    <col min="2564" max="2566" width="19" style="13" customWidth="1"/>
    <col min="2567" max="2567" width="22.140625" style="13" customWidth="1"/>
    <col min="2568" max="2568" width="20.140625" style="13" customWidth="1"/>
    <col min="2569" max="2569" width="19" style="13" customWidth="1"/>
    <col min="2570" max="2570" width="20.140625" style="13" customWidth="1"/>
    <col min="2571" max="2571" width="24.7109375" style="13" customWidth="1"/>
    <col min="2572" max="2572" width="27" style="13" customWidth="1"/>
    <col min="2573" max="2573" width="19" style="13" customWidth="1"/>
    <col min="2574" max="2576" width="27" style="13" customWidth="1"/>
    <col min="2577" max="2577" width="19" style="13" customWidth="1"/>
    <col min="2578" max="2816" width="11.5703125" style="13"/>
    <col min="2817" max="2817" width="56.42578125" style="13" customWidth="1"/>
    <col min="2818" max="2818" width="17.42578125" style="13" customWidth="1"/>
    <col min="2819" max="2819" width="16" style="13" customWidth="1"/>
    <col min="2820" max="2822" width="19" style="13" customWidth="1"/>
    <col min="2823" max="2823" width="22.140625" style="13" customWidth="1"/>
    <col min="2824" max="2824" width="20.140625" style="13" customWidth="1"/>
    <col min="2825" max="2825" width="19" style="13" customWidth="1"/>
    <col min="2826" max="2826" width="20.140625" style="13" customWidth="1"/>
    <col min="2827" max="2827" width="24.7109375" style="13" customWidth="1"/>
    <col min="2828" max="2828" width="27" style="13" customWidth="1"/>
    <col min="2829" max="2829" width="19" style="13" customWidth="1"/>
    <col min="2830" max="2832" width="27" style="13" customWidth="1"/>
    <col min="2833" max="2833" width="19" style="13" customWidth="1"/>
    <col min="2834" max="3072" width="11.5703125" style="13"/>
    <col min="3073" max="3073" width="56.42578125" style="13" customWidth="1"/>
    <col min="3074" max="3074" width="17.42578125" style="13" customWidth="1"/>
    <col min="3075" max="3075" width="16" style="13" customWidth="1"/>
    <col min="3076" max="3078" width="19" style="13" customWidth="1"/>
    <col min="3079" max="3079" width="22.140625" style="13" customWidth="1"/>
    <col min="3080" max="3080" width="20.140625" style="13" customWidth="1"/>
    <col min="3081" max="3081" width="19" style="13" customWidth="1"/>
    <col min="3082" max="3082" width="20.140625" style="13" customWidth="1"/>
    <col min="3083" max="3083" width="24.7109375" style="13" customWidth="1"/>
    <col min="3084" max="3084" width="27" style="13" customWidth="1"/>
    <col min="3085" max="3085" width="19" style="13" customWidth="1"/>
    <col min="3086" max="3088" width="27" style="13" customWidth="1"/>
    <col min="3089" max="3089" width="19" style="13" customWidth="1"/>
    <col min="3090" max="3328" width="11.5703125" style="13"/>
    <col min="3329" max="3329" width="56.42578125" style="13" customWidth="1"/>
    <col min="3330" max="3330" width="17.42578125" style="13" customWidth="1"/>
    <col min="3331" max="3331" width="16" style="13" customWidth="1"/>
    <col min="3332" max="3334" width="19" style="13" customWidth="1"/>
    <col min="3335" max="3335" width="22.140625" style="13" customWidth="1"/>
    <col min="3336" max="3336" width="20.140625" style="13" customWidth="1"/>
    <col min="3337" max="3337" width="19" style="13" customWidth="1"/>
    <col min="3338" max="3338" width="20.140625" style="13" customWidth="1"/>
    <col min="3339" max="3339" width="24.7109375" style="13" customWidth="1"/>
    <col min="3340" max="3340" width="27" style="13" customWidth="1"/>
    <col min="3341" max="3341" width="19" style="13" customWidth="1"/>
    <col min="3342" max="3344" width="27" style="13" customWidth="1"/>
    <col min="3345" max="3345" width="19" style="13" customWidth="1"/>
    <col min="3346" max="3584" width="11.5703125" style="13"/>
    <col min="3585" max="3585" width="56.42578125" style="13" customWidth="1"/>
    <col min="3586" max="3586" width="17.42578125" style="13" customWidth="1"/>
    <col min="3587" max="3587" width="16" style="13" customWidth="1"/>
    <col min="3588" max="3590" width="19" style="13" customWidth="1"/>
    <col min="3591" max="3591" width="22.140625" style="13" customWidth="1"/>
    <col min="3592" max="3592" width="20.140625" style="13" customWidth="1"/>
    <col min="3593" max="3593" width="19" style="13" customWidth="1"/>
    <col min="3594" max="3594" width="20.140625" style="13" customWidth="1"/>
    <col min="3595" max="3595" width="24.7109375" style="13" customWidth="1"/>
    <col min="3596" max="3596" width="27" style="13" customWidth="1"/>
    <col min="3597" max="3597" width="19" style="13" customWidth="1"/>
    <col min="3598" max="3600" width="27" style="13" customWidth="1"/>
    <col min="3601" max="3601" width="19" style="13" customWidth="1"/>
    <col min="3602" max="3840" width="11.5703125" style="13"/>
    <col min="3841" max="3841" width="56.42578125" style="13" customWidth="1"/>
    <col min="3842" max="3842" width="17.42578125" style="13" customWidth="1"/>
    <col min="3843" max="3843" width="16" style="13" customWidth="1"/>
    <col min="3844" max="3846" width="19" style="13" customWidth="1"/>
    <col min="3847" max="3847" width="22.140625" style="13" customWidth="1"/>
    <col min="3848" max="3848" width="20.140625" style="13" customWidth="1"/>
    <col min="3849" max="3849" width="19" style="13" customWidth="1"/>
    <col min="3850" max="3850" width="20.140625" style="13" customWidth="1"/>
    <col min="3851" max="3851" width="24.7109375" style="13" customWidth="1"/>
    <col min="3852" max="3852" width="27" style="13" customWidth="1"/>
    <col min="3853" max="3853" width="19" style="13" customWidth="1"/>
    <col min="3854" max="3856" width="27" style="13" customWidth="1"/>
    <col min="3857" max="3857" width="19" style="13" customWidth="1"/>
    <col min="3858" max="4096" width="11.5703125" style="13"/>
    <col min="4097" max="4097" width="56.42578125" style="13" customWidth="1"/>
    <col min="4098" max="4098" width="17.42578125" style="13" customWidth="1"/>
    <col min="4099" max="4099" width="16" style="13" customWidth="1"/>
    <col min="4100" max="4102" width="19" style="13" customWidth="1"/>
    <col min="4103" max="4103" width="22.140625" style="13" customWidth="1"/>
    <col min="4104" max="4104" width="20.140625" style="13" customWidth="1"/>
    <col min="4105" max="4105" width="19" style="13" customWidth="1"/>
    <col min="4106" max="4106" width="20.140625" style="13" customWidth="1"/>
    <col min="4107" max="4107" width="24.7109375" style="13" customWidth="1"/>
    <col min="4108" max="4108" width="27" style="13" customWidth="1"/>
    <col min="4109" max="4109" width="19" style="13" customWidth="1"/>
    <col min="4110" max="4112" width="27" style="13" customWidth="1"/>
    <col min="4113" max="4113" width="19" style="13" customWidth="1"/>
    <col min="4114" max="4352" width="11.5703125" style="13"/>
    <col min="4353" max="4353" width="56.42578125" style="13" customWidth="1"/>
    <col min="4354" max="4354" width="17.42578125" style="13" customWidth="1"/>
    <col min="4355" max="4355" width="16" style="13" customWidth="1"/>
    <col min="4356" max="4358" width="19" style="13" customWidth="1"/>
    <col min="4359" max="4359" width="22.140625" style="13" customWidth="1"/>
    <col min="4360" max="4360" width="20.140625" style="13" customWidth="1"/>
    <col min="4361" max="4361" width="19" style="13" customWidth="1"/>
    <col min="4362" max="4362" width="20.140625" style="13" customWidth="1"/>
    <col min="4363" max="4363" width="24.7109375" style="13" customWidth="1"/>
    <col min="4364" max="4364" width="27" style="13" customWidth="1"/>
    <col min="4365" max="4365" width="19" style="13" customWidth="1"/>
    <col min="4366" max="4368" width="27" style="13" customWidth="1"/>
    <col min="4369" max="4369" width="19" style="13" customWidth="1"/>
    <col min="4370" max="4608" width="11.5703125" style="13"/>
    <col min="4609" max="4609" width="56.42578125" style="13" customWidth="1"/>
    <col min="4610" max="4610" width="17.42578125" style="13" customWidth="1"/>
    <col min="4611" max="4611" width="16" style="13" customWidth="1"/>
    <col min="4612" max="4614" width="19" style="13" customWidth="1"/>
    <col min="4615" max="4615" width="22.140625" style="13" customWidth="1"/>
    <col min="4616" max="4616" width="20.140625" style="13" customWidth="1"/>
    <col min="4617" max="4617" width="19" style="13" customWidth="1"/>
    <col min="4618" max="4618" width="20.140625" style="13" customWidth="1"/>
    <col min="4619" max="4619" width="24.7109375" style="13" customWidth="1"/>
    <col min="4620" max="4620" width="27" style="13" customWidth="1"/>
    <col min="4621" max="4621" width="19" style="13" customWidth="1"/>
    <col min="4622" max="4624" width="27" style="13" customWidth="1"/>
    <col min="4625" max="4625" width="19" style="13" customWidth="1"/>
    <col min="4626" max="4864" width="11.5703125" style="13"/>
    <col min="4865" max="4865" width="56.42578125" style="13" customWidth="1"/>
    <col min="4866" max="4866" width="17.42578125" style="13" customWidth="1"/>
    <col min="4867" max="4867" width="16" style="13" customWidth="1"/>
    <col min="4868" max="4870" width="19" style="13" customWidth="1"/>
    <col min="4871" max="4871" width="22.140625" style="13" customWidth="1"/>
    <col min="4872" max="4872" width="20.140625" style="13" customWidth="1"/>
    <col min="4873" max="4873" width="19" style="13" customWidth="1"/>
    <col min="4874" max="4874" width="20.140625" style="13" customWidth="1"/>
    <col min="4875" max="4875" width="24.7109375" style="13" customWidth="1"/>
    <col min="4876" max="4876" width="27" style="13" customWidth="1"/>
    <col min="4877" max="4877" width="19" style="13" customWidth="1"/>
    <col min="4878" max="4880" width="27" style="13" customWidth="1"/>
    <col min="4881" max="4881" width="19" style="13" customWidth="1"/>
    <col min="4882" max="5120" width="11.5703125" style="13"/>
    <col min="5121" max="5121" width="56.42578125" style="13" customWidth="1"/>
    <col min="5122" max="5122" width="17.42578125" style="13" customWidth="1"/>
    <col min="5123" max="5123" width="16" style="13" customWidth="1"/>
    <col min="5124" max="5126" width="19" style="13" customWidth="1"/>
    <col min="5127" max="5127" width="22.140625" style="13" customWidth="1"/>
    <col min="5128" max="5128" width="20.140625" style="13" customWidth="1"/>
    <col min="5129" max="5129" width="19" style="13" customWidth="1"/>
    <col min="5130" max="5130" width="20.140625" style="13" customWidth="1"/>
    <col min="5131" max="5131" width="24.7109375" style="13" customWidth="1"/>
    <col min="5132" max="5132" width="27" style="13" customWidth="1"/>
    <col min="5133" max="5133" width="19" style="13" customWidth="1"/>
    <col min="5134" max="5136" width="27" style="13" customWidth="1"/>
    <col min="5137" max="5137" width="19" style="13" customWidth="1"/>
    <col min="5138" max="5376" width="11.5703125" style="13"/>
    <col min="5377" max="5377" width="56.42578125" style="13" customWidth="1"/>
    <col min="5378" max="5378" width="17.42578125" style="13" customWidth="1"/>
    <col min="5379" max="5379" width="16" style="13" customWidth="1"/>
    <col min="5380" max="5382" width="19" style="13" customWidth="1"/>
    <col min="5383" max="5383" width="22.140625" style="13" customWidth="1"/>
    <col min="5384" max="5384" width="20.140625" style="13" customWidth="1"/>
    <col min="5385" max="5385" width="19" style="13" customWidth="1"/>
    <col min="5386" max="5386" width="20.140625" style="13" customWidth="1"/>
    <col min="5387" max="5387" width="24.7109375" style="13" customWidth="1"/>
    <col min="5388" max="5388" width="27" style="13" customWidth="1"/>
    <col min="5389" max="5389" width="19" style="13" customWidth="1"/>
    <col min="5390" max="5392" width="27" style="13" customWidth="1"/>
    <col min="5393" max="5393" width="19" style="13" customWidth="1"/>
    <col min="5394" max="5632" width="11.5703125" style="13"/>
    <col min="5633" max="5633" width="56.42578125" style="13" customWidth="1"/>
    <col min="5634" max="5634" width="17.42578125" style="13" customWidth="1"/>
    <col min="5635" max="5635" width="16" style="13" customWidth="1"/>
    <col min="5636" max="5638" width="19" style="13" customWidth="1"/>
    <col min="5639" max="5639" width="22.140625" style="13" customWidth="1"/>
    <col min="5640" max="5640" width="20.140625" style="13" customWidth="1"/>
    <col min="5641" max="5641" width="19" style="13" customWidth="1"/>
    <col min="5642" max="5642" width="20.140625" style="13" customWidth="1"/>
    <col min="5643" max="5643" width="24.7109375" style="13" customWidth="1"/>
    <col min="5644" max="5644" width="27" style="13" customWidth="1"/>
    <col min="5645" max="5645" width="19" style="13" customWidth="1"/>
    <col min="5646" max="5648" width="27" style="13" customWidth="1"/>
    <col min="5649" max="5649" width="19" style="13" customWidth="1"/>
    <col min="5650" max="5888" width="11.5703125" style="13"/>
    <col min="5889" max="5889" width="56.42578125" style="13" customWidth="1"/>
    <col min="5890" max="5890" width="17.42578125" style="13" customWidth="1"/>
    <col min="5891" max="5891" width="16" style="13" customWidth="1"/>
    <col min="5892" max="5894" width="19" style="13" customWidth="1"/>
    <col min="5895" max="5895" width="22.140625" style="13" customWidth="1"/>
    <col min="5896" max="5896" width="20.140625" style="13" customWidth="1"/>
    <col min="5897" max="5897" width="19" style="13" customWidth="1"/>
    <col min="5898" max="5898" width="20.140625" style="13" customWidth="1"/>
    <col min="5899" max="5899" width="24.7109375" style="13" customWidth="1"/>
    <col min="5900" max="5900" width="27" style="13" customWidth="1"/>
    <col min="5901" max="5901" width="19" style="13" customWidth="1"/>
    <col min="5902" max="5904" width="27" style="13" customWidth="1"/>
    <col min="5905" max="5905" width="19" style="13" customWidth="1"/>
    <col min="5906" max="6144" width="11.5703125" style="13"/>
    <col min="6145" max="6145" width="56.42578125" style="13" customWidth="1"/>
    <col min="6146" max="6146" width="17.42578125" style="13" customWidth="1"/>
    <col min="6147" max="6147" width="16" style="13" customWidth="1"/>
    <col min="6148" max="6150" width="19" style="13" customWidth="1"/>
    <col min="6151" max="6151" width="22.140625" style="13" customWidth="1"/>
    <col min="6152" max="6152" width="20.140625" style="13" customWidth="1"/>
    <col min="6153" max="6153" width="19" style="13" customWidth="1"/>
    <col min="6154" max="6154" width="20.140625" style="13" customWidth="1"/>
    <col min="6155" max="6155" width="24.7109375" style="13" customWidth="1"/>
    <col min="6156" max="6156" width="27" style="13" customWidth="1"/>
    <col min="6157" max="6157" width="19" style="13" customWidth="1"/>
    <col min="6158" max="6160" width="27" style="13" customWidth="1"/>
    <col min="6161" max="6161" width="19" style="13" customWidth="1"/>
    <col min="6162" max="6400" width="11.5703125" style="13"/>
    <col min="6401" max="6401" width="56.42578125" style="13" customWidth="1"/>
    <col min="6402" max="6402" width="17.42578125" style="13" customWidth="1"/>
    <col min="6403" max="6403" width="16" style="13" customWidth="1"/>
    <col min="6404" max="6406" width="19" style="13" customWidth="1"/>
    <col min="6407" max="6407" width="22.140625" style="13" customWidth="1"/>
    <col min="6408" max="6408" width="20.140625" style="13" customWidth="1"/>
    <col min="6409" max="6409" width="19" style="13" customWidth="1"/>
    <col min="6410" max="6410" width="20.140625" style="13" customWidth="1"/>
    <col min="6411" max="6411" width="24.7109375" style="13" customWidth="1"/>
    <col min="6412" max="6412" width="27" style="13" customWidth="1"/>
    <col min="6413" max="6413" width="19" style="13" customWidth="1"/>
    <col min="6414" max="6416" width="27" style="13" customWidth="1"/>
    <col min="6417" max="6417" width="19" style="13" customWidth="1"/>
    <col min="6418" max="6656" width="11.5703125" style="13"/>
    <col min="6657" max="6657" width="56.42578125" style="13" customWidth="1"/>
    <col min="6658" max="6658" width="17.42578125" style="13" customWidth="1"/>
    <col min="6659" max="6659" width="16" style="13" customWidth="1"/>
    <col min="6660" max="6662" width="19" style="13" customWidth="1"/>
    <col min="6663" max="6663" width="22.140625" style="13" customWidth="1"/>
    <col min="6664" max="6664" width="20.140625" style="13" customWidth="1"/>
    <col min="6665" max="6665" width="19" style="13" customWidth="1"/>
    <col min="6666" max="6666" width="20.140625" style="13" customWidth="1"/>
    <col min="6667" max="6667" width="24.7109375" style="13" customWidth="1"/>
    <col min="6668" max="6668" width="27" style="13" customWidth="1"/>
    <col min="6669" max="6669" width="19" style="13" customWidth="1"/>
    <col min="6670" max="6672" width="27" style="13" customWidth="1"/>
    <col min="6673" max="6673" width="19" style="13" customWidth="1"/>
    <col min="6674" max="6912" width="11.5703125" style="13"/>
    <col min="6913" max="6913" width="56.42578125" style="13" customWidth="1"/>
    <col min="6914" max="6914" width="17.42578125" style="13" customWidth="1"/>
    <col min="6915" max="6915" width="16" style="13" customWidth="1"/>
    <col min="6916" max="6918" width="19" style="13" customWidth="1"/>
    <col min="6919" max="6919" width="22.140625" style="13" customWidth="1"/>
    <col min="6920" max="6920" width="20.140625" style="13" customWidth="1"/>
    <col min="6921" max="6921" width="19" style="13" customWidth="1"/>
    <col min="6922" max="6922" width="20.140625" style="13" customWidth="1"/>
    <col min="6923" max="6923" width="24.7109375" style="13" customWidth="1"/>
    <col min="6924" max="6924" width="27" style="13" customWidth="1"/>
    <col min="6925" max="6925" width="19" style="13" customWidth="1"/>
    <col min="6926" max="6928" width="27" style="13" customWidth="1"/>
    <col min="6929" max="6929" width="19" style="13" customWidth="1"/>
    <col min="6930" max="7168" width="11.5703125" style="13"/>
    <col min="7169" max="7169" width="56.42578125" style="13" customWidth="1"/>
    <col min="7170" max="7170" width="17.42578125" style="13" customWidth="1"/>
    <col min="7171" max="7171" width="16" style="13" customWidth="1"/>
    <col min="7172" max="7174" width="19" style="13" customWidth="1"/>
    <col min="7175" max="7175" width="22.140625" style="13" customWidth="1"/>
    <col min="7176" max="7176" width="20.140625" style="13" customWidth="1"/>
    <col min="7177" max="7177" width="19" style="13" customWidth="1"/>
    <col min="7178" max="7178" width="20.140625" style="13" customWidth="1"/>
    <col min="7179" max="7179" width="24.7109375" style="13" customWidth="1"/>
    <col min="7180" max="7180" width="27" style="13" customWidth="1"/>
    <col min="7181" max="7181" width="19" style="13" customWidth="1"/>
    <col min="7182" max="7184" width="27" style="13" customWidth="1"/>
    <col min="7185" max="7185" width="19" style="13" customWidth="1"/>
    <col min="7186" max="7424" width="11.5703125" style="13"/>
    <col min="7425" max="7425" width="56.42578125" style="13" customWidth="1"/>
    <col min="7426" max="7426" width="17.42578125" style="13" customWidth="1"/>
    <col min="7427" max="7427" width="16" style="13" customWidth="1"/>
    <col min="7428" max="7430" width="19" style="13" customWidth="1"/>
    <col min="7431" max="7431" width="22.140625" style="13" customWidth="1"/>
    <col min="7432" max="7432" width="20.140625" style="13" customWidth="1"/>
    <col min="7433" max="7433" width="19" style="13" customWidth="1"/>
    <col min="7434" max="7434" width="20.140625" style="13" customWidth="1"/>
    <col min="7435" max="7435" width="24.7109375" style="13" customWidth="1"/>
    <col min="7436" max="7436" width="27" style="13" customWidth="1"/>
    <col min="7437" max="7437" width="19" style="13" customWidth="1"/>
    <col min="7438" max="7440" width="27" style="13" customWidth="1"/>
    <col min="7441" max="7441" width="19" style="13" customWidth="1"/>
    <col min="7442" max="7680" width="11.5703125" style="13"/>
    <col min="7681" max="7681" width="56.42578125" style="13" customWidth="1"/>
    <col min="7682" max="7682" width="17.42578125" style="13" customWidth="1"/>
    <col min="7683" max="7683" width="16" style="13" customWidth="1"/>
    <col min="7684" max="7686" width="19" style="13" customWidth="1"/>
    <col min="7687" max="7687" width="22.140625" style="13" customWidth="1"/>
    <col min="7688" max="7688" width="20.140625" style="13" customWidth="1"/>
    <col min="7689" max="7689" width="19" style="13" customWidth="1"/>
    <col min="7690" max="7690" width="20.140625" style="13" customWidth="1"/>
    <col min="7691" max="7691" width="24.7109375" style="13" customWidth="1"/>
    <col min="7692" max="7692" width="27" style="13" customWidth="1"/>
    <col min="7693" max="7693" width="19" style="13" customWidth="1"/>
    <col min="7694" max="7696" width="27" style="13" customWidth="1"/>
    <col min="7697" max="7697" width="19" style="13" customWidth="1"/>
    <col min="7698" max="7936" width="11.5703125" style="13"/>
    <col min="7937" max="7937" width="56.42578125" style="13" customWidth="1"/>
    <col min="7938" max="7938" width="17.42578125" style="13" customWidth="1"/>
    <col min="7939" max="7939" width="16" style="13" customWidth="1"/>
    <col min="7940" max="7942" width="19" style="13" customWidth="1"/>
    <col min="7943" max="7943" width="22.140625" style="13" customWidth="1"/>
    <col min="7944" max="7944" width="20.140625" style="13" customWidth="1"/>
    <col min="7945" max="7945" width="19" style="13" customWidth="1"/>
    <col min="7946" max="7946" width="20.140625" style="13" customWidth="1"/>
    <col min="7947" max="7947" width="24.7109375" style="13" customWidth="1"/>
    <col min="7948" max="7948" width="27" style="13" customWidth="1"/>
    <col min="7949" max="7949" width="19" style="13" customWidth="1"/>
    <col min="7950" max="7952" width="27" style="13" customWidth="1"/>
    <col min="7953" max="7953" width="19" style="13" customWidth="1"/>
    <col min="7954" max="8192" width="11.5703125" style="13"/>
    <col min="8193" max="8193" width="56.42578125" style="13" customWidth="1"/>
    <col min="8194" max="8194" width="17.42578125" style="13" customWidth="1"/>
    <col min="8195" max="8195" width="16" style="13" customWidth="1"/>
    <col min="8196" max="8198" width="19" style="13" customWidth="1"/>
    <col min="8199" max="8199" width="22.140625" style="13" customWidth="1"/>
    <col min="8200" max="8200" width="20.140625" style="13" customWidth="1"/>
    <col min="8201" max="8201" width="19" style="13" customWidth="1"/>
    <col min="8202" max="8202" width="20.140625" style="13" customWidth="1"/>
    <col min="8203" max="8203" width="24.7109375" style="13" customWidth="1"/>
    <col min="8204" max="8204" width="27" style="13" customWidth="1"/>
    <col min="8205" max="8205" width="19" style="13" customWidth="1"/>
    <col min="8206" max="8208" width="27" style="13" customWidth="1"/>
    <col min="8209" max="8209" width="19" style="13" customWidth="1"/>
    <col min="8210" max="8448" width="11.5703125" style="13"/>
    <col min="8449" max="8449" width="56.42578125" style="13" customWidth="1"/>
    <col min="8450" max="8450" width="17.42578125" style="13" customWidth="1"/>
    <col min="8451" max="8451" width="16" style="13" customWidth="1"/>
    <col min="8452" max="8454" width="19" style="13" customWidth="1"/>
    <col min="8455" max="8455" width="22.140625" style="13" customWidth="1"/>
    <col min="8456" max="8456" width="20.140625" style="13" customWidth="1"/>
    <col min="8457" max="8457" width="19" style="13" customWidth="1"/>
    <col min="8458" max="8458" width="20.140625" style="13" customWidth="1"/>
    <col min="8459" max="8459" width="24.7109375" style="13" customWidth="1"/>
    <col min="8460" max="8460" width="27" style="13" customWidth="1"/>
    <col min="8461" max="8461" width="19" style="13" customWidth="1"/>
    <col min="8462" max="8464" width="27" style="13" customWidth="1"/>
    <col min="8465" max="8465" width="19" style="13" customWidth="1"/>
    <col min="8466" max="8704" width="11.5703125" style="13"/>
    <col min="8705" max="8705" width="56.42578125" style="13" customWidth="1"/>
    <col min="8706" max="8706" width="17.42578125" style="13" customWidth="1"/>
    <col min="8707" max="8707" width="16" style="13" customWidth="1"/>
    <col min="8708" max="8710" width="19" style="13" customWidth="1"/>
    <col min="8711" max="8711" width="22.140625" style="13" customWidth="1"/>
    <col min="8712" max="8712" width="20.140625" style="13" customWidth="1"/>
    <col min="8713" max="8713" width="19" style="13" customWidth="1"/>
    <col min="8714" max="8714" width="20.140625" style="13" customWidth="1"/>
    <col min="8715" max="8715" width="24.7109375" style="13" customWidth="1"/>
    <col min="8716" max="8716" width="27" style="13" customWidth="1"/>
    <col min="8717" max="8717" width="19" style="13" customWidth="1"/>
    <col min="8718" max="8720" width="27" style="13" customWidth="1"/>
    <col min="8721" max="8721" width="19" style="13" customWidth="1"/>
    <col min="8722" max="8960" width="11.5703125" style="13"/>
    <col min="8961" max="8961" width="56.42578125" style="13" customWidth="1"/>
    <col min="8962" max="8962" width="17.42578125" style="13" customWidth="1"/>
    <col min="8963" max="8963" width="16" style="13" customWidth="1"/>
    <col min="8964" max="8966" width="19" style="13" customWidth="1"/>
    <col min="8967" max="8967" width="22.140625" style="13" customWidth="1"/>
    <col min="8968" max="8968" width="20.140625" style="13" customWidth="1"/>
    <col min="8969" max="8969" width="19" style="13" customWidth="1"/>
    <col min="8970" max="8970" width="20.140625" style="13" customWidth="1"/>
    <col min="8971" max="8971" width="24.7109375" style="13" customWidth="1"/>
    <col min="8972" max="8972" width="27" style="13" customWidth="1"/>
    <col min="8973" max="8973" width="19" style="13" customWidth="1"/>
    <col min="8974" max="8976" width="27" style="13" customWidth="1"/>
    <col min="8977" max="8977" width="19" style="13" customWidth="1"/>
    <col min="8978" max="9216" width="11.5703125" style="13"/>
    <col min="9217" max="9217" width="56.42578125" style="13" customWidth="1"/>
    <col min="9218" max="9218" width="17.42578125" style="13" customWidth="1"/>
    <col min="9219" max="9219" width="16" style="13" customWidth="1"/>
    <col min="9220" max="9222" width="19" style="13" customWidth="1"/>
    <col min="9223" max="9223" width="22.140625" style="13" customWidth="1"/>
    <col min="9224" max="9224" width="20.140625" style="13" customWidth="1"/>
    <col min="9225" max="9225" width="19" style="13" customWidth="1"/>
    <col min="9226" max="9226" width="20.140625" style="13" customWidth="1"/>
    <col min="9227" max="9227" width="24.7109375" style="13" customWidth="1"/>
    <col min="9228" max="9228" width="27" style="13" customWidth="1"/>
    <col min="9229" max="9229" width="19" style="13" customWidth="1"/>
    <col min="9230" max="9232" width="27" style="13" customWidth="1"/>
    <col min="9233" max="9233" width="19" style="13" customWidth="1"/>
    <col min="9234" max="9472" width="11.5703125" style="13"/>
    <col min="9473" max="9473" width="56.42578125" style="13" customWidth="1"/>
    <col min="9474" max="9474" width="17.42578125" style="13" customWidth="1"/>
    <col min="9475" max="9475" width="16" style="13" customWidth="1"/>
    <col min="9476" max="9478" width="19" style="13" customWidth="1"/>
    <col min="9479" max="9479" width="22.140625" style="13" customWidth="1"/>
    <col min="9480" max="9480" width="20.140625" style="13" customWidth="1"/>
    <col min="9481" max="9481" width="19" style="13" customWidth="1"/>
    <col min="9482" max="9482" width="20.140625" style="13" customWidth="1"/>
    <col min="9483" max="9483" width="24.7109375" style="13" customWidth="1"/>
    <col min="9484" max="9484" width="27" style="13" customWidth="1"/>
    <col min="9485" max="9485" width="19" style="13" customWidth="1"/>
    <col min="9486" max="9488" width="27" style="13" customWidth="1"/>
    <col min="9489" max="9489" width="19" style="13" customWidth="1"/>
    <col min="9490" max="9728" width="11.5703125" style="13"/>
    <col min="9729" max="9729" width="56.42578125" style="13" customWidth="1"/>
    <col min="9730" max="9730" width="17.42578125" style="13" customWidth="1"/>
    <col min="9731" max="9731" width="16" style="13" customWidth="1"/>
    <col min="9732" max="9734" width="19" style="13" customWidth="1"/>
    <col min="9735" max="9735" width="22.140625" style="13" customWidth="1"/>
    <col min="9736" max="9736" width="20.140625" style="13" customWidth="1"/>
    <col min="9737" max="9737" width="19" style="13" customWidth="1"/>
    <col min="9738" max="9738" width="20.140625" style="13" customWidth="1"/>
    <col min="9739" max="9739" width="24.7109375" style="13" customWidth="1"/>
    <col min="9740" max="9740" width="27" style="13" customWidth="1"/>
    <col min="9741" max="9741" width="19" style="13" customWidth="1"/>
    <col min="9742" max="9744" width="27" style="13" customWidth="1"/>
    <col min="9745" max="9745" width="19" style="13" customWidth="1"/>
    <col min="9746" max="9984" width="11.5703125" style="13"/>
    <col min="9985" max="9985" width="56.42578125" style="13" customWidth="1"/>
    <col min="9986" max="9986" width="17.42578125" style="13" customWidth="1"/>
    <col min="9987" max="9987" width="16" style="13" customWidth="1"/>
    <col min="9988" max="9990" width="19" style="13" customWidth="1"/>
    <col min="9991" max="9991" width="22.140625" style="13" customWidth="1"/>
    <col min="9992" max="9992" width="20.140625" style="13" customWidth="1"/>
    <col min="9993" max="9993" width="19" style="13" customWidth="1"/>
    <col min="9994" max="9994" width="20.140625" style="13" customWidth="1"/>
    <col min="9995" max="9995" width="24.7109375" style="13" customWidth="1"/>
    <col min="9996" max="9996" width="27" style="13" customWidth="1"/>
    <col min="9997" max="9997" width="19" style="13" customWidth="1"/>
    <col min="9998" max="10000" width="27" style="13" customWidth="1"/>
    <col min="10001" max="10001" width="19" style="13" customWidth="1"/>
    <col min="10002" max="10240" width="11.5703125" style="13"/>
    <col min="10241" max="10241" width="56.42578125" style="13" customWidth="1"/>
    <col min="10242" max="10242" width="17.42578125" style="13" customWidth="1"/>
    <col min="10243" max="10243" width="16" style="13" customWidth="1"/>
    <col min="10244" max="10246" width="19" style="13" customWidth="1"/>
    <col min="10247" max="10247" width="22.140625" style="13" customWidth="1"/>
    <col min="10248" max="10248" width="20.140625" style="13" customWidth="1"/>
    <col min="10249" max="10249" width="19" style="13" customWidth="1"/>
    <col min="10250" max="10250" width="20.140625" style="13" customWidth="1"/>
    <col min="10251" max="10251" width="24.7109375" style="13" customWidth="1"/>
    <col min="10252" max="10252" width="27" style="13" customWidth="1"/>
    <col min="10253" max="10253" width="19" style="13" customWidth="1"/>
    <col min="10254" max="10256" width="27" style="13" customWidth="1"/>
    <col min="10257" max="10257" width="19" style="13" customWidth="1"/>
    <col min="10258" max="10496" width="11.5703125" style="13"/>
    <col min="10497" max="10497" width="56.42578125" style="13" customWidth="1"/>
    <col min="10498" max="10498" width="17.42578125" style="13" customWidth="1"/>
    <col min="10499" max="10499" width="16" style="13" customWidth="1"/>
    <col min="10500" max="10502" width="19" style="13" customWidth="1"/>
    <col min="10503" max="10503" width="22.140625" style="13" customWidth="1"/>
    <col min="10504" max="10504" width="20.140625" style="13" customWidth="1"/>
    <col min="10505" max="10505" width="19" style="13" customWidth="1"/>
    <col min="10506" max="10506" width="20.140625" style="13" customWidth="1"/>
    <col min="10507" max="10507" width="24.7109375" style="13" customWidth="1"/>
    <col min="10508" max="10508" width="27" style="13" customWidth="1"/>
    <col min="10509" max="10509" width="19" style="13" customWidth="1"/>
    <col min="10510" max="10512" width="27" style="13" customWidth="1"/>
    <col min="10513" max="10513" width="19" style="13" customWidth="1"/>
    <col min="10514" max="10752" width="11.5703125" style="13"/>
    <col min="10753" max="10753" width="56.42578125" style="13" customWidth="1"/>
    <col min="10754" max="10754" width="17.42578125" style="13" customWidth="1"/>
    <col min="10755" max="10755" width="16" style="13" customWidth="1"/>
    <col min="10756" max="10758" width="19" style="13" customWidth="1"/>
    <col min="10759" max="10759" width="22.140625" style="13" customWidth="1"/>
    <col min="10760" max="10760" width="20.140625" style="13" customWidth="1"/>
    <col min="10761" max="10761" width="19" style="13" customWidth="1"/>
    <col min="10762" max="10762" width="20.140625" style="13" customWidth="1"/>
    <col min="10763" max="10763" width="24.7109375" style="13" customWidth="1"/>
    <col min="10764" max="10764" width="27" style="13" customWidth="1"/>
    <col min="10765" max="10765" width="19" style="13" customWidth="1"/>
    <col min="10766" max="10768" width="27" style="13" customWidth="1"/>
    <col min="10769" max="10769" width="19" style="13" customWidth="1"/>
    <col min="10770" max="11008" width="11.5703125" style="13"/>
    <col min="11009" max="11009" width="56.42578125" style="13" customWidth="1"/>
    <col min="11010" max="11010" width="17.42578125" style="13" customWidth="1"/>
    <col min="11011" max="11011" width="16" style="13" customWidth="1"/>
    <col min="11012" max="11014" width="19" style="13" customWidth="1"/>
    <col min="11015" max="11015" width="22.140625" style="13" customWidth="1"/>
    <col min="11016" max="11016" width="20.140625" style="13" customWidth="1"/>
    <col min="11017" max="11017" width="19" style="13" customWidth="1"/>
    <col min="11018" max="11018" width="20.140625" style="13" customWidth="1"/>
    <col min="11019" max="11019" width="24.7109375" style="13" customWidth="1"/>
    <col min="11020" max="11020" width="27" style="13" customWidth="1"/>
    <col min="11021" max="11021" width="19" style="13" customWidth="1"/>
    <col min="11022" max="11024" width="27" style="13" customWidth="1"/>
    <col min="11025" max="11025" width="19" style="13" customWidth="1"/>
    <col min="11026" max="11264" width="11.5703125" style="13"/>
    <col min="11265" max="11265" width="56.42578125" style="13" customWidth="1"/>
    <col min="11266" max="11266" width="17.42578125" style="13" customWidth="1"/>
    <col min="11267" max="11267" width="16" style="13" customWidth="1"/>
    <col min="11268" max="11270" width="19" style="13" customWidth="1"/>
    <col min="11271" max="11271" width="22.140625" style="13" customWidth="1"/>
    <col min="11272" max="11272" width="20.140625" style="13" customWidth="1"/>
    <col min="11273" max="11273" width="19" style="13" customWidth="1"/>
    <col min="11274" max="11274" width="20.140625" style="13" customWidth="1"/>
    <col min="11275" max="11275" width="24.7109375" style="13" customWidth="1"/>
    <col min="11276" max="11276" width="27" style="13" customWidth="1"/>
    <col min="11277" max="11277" width="19" style="13" customWidth="1"/>
    <col min="11278" max="11280" width="27" style="13" customWidth="1"/>
    <col min="11281" max="11281" width="19" style="13" customWidth="1"/>
    <col min="11282" max="11520" width="11.5703125" style="13"/>
    <col min="11521" max="11521" width="56.42578125" style="13" customWidth="1"/>
    <col min="11522" max="11522" width="17.42578125" style="13" customWidth="1"/>
    <col min="11523" max="11523" width="16" style="13" customWidth="1"/>
    <col min="11524" max="11526" width="19" style="13" customWidth="1"/>
    <col min="11527" max="11527" width="22.140625" style="13" customWidth="1"/>
    <col min="11528" max="11528" width="20.140625" style="13" customWidth="1"/>
    <col min="11529" max="11529" width="19" style="13" customWidth="1"/>
    <col min="11530" max="11530" width="20.140625" style="13" customWidth="1"/>
    <col min="11531" max="11531" width="24.7109375" style="13" customWidth="1"/>
    <col min="11532" max="11532" width="27" style="13" customWidth="1"/>
    <col min="11533" max="11533" width="19" style="13" customWidth="1"/>
    <col min="11534" max="11536" width="27" style="13" customWidth="1"/>
    <col min="11537" max="11537" width="19" style="13" customWidth="1"/>
    <col min="11538" max="11776" width="11.5703125" style="13"/>
    <col min="11777" max="11777" width="56.42578125" style="13" customWidth="1"/>
    <col min="11778" max="11778" width="17.42578125" style="13" customWidth="1"/>
    <col min="11779" max="11779" width="16" style="13" customWidth="1"/>
    <col min="11780" max="11782" width="19" style="13" customWidth="1"/>
    <col min="11783" max="11783" width="22.140625" style="13" customWidth="1"/>
    <col min="11784" max="11784" width="20.140625" style="13" customWidth="1"/>
    <col min="11785" max="11785" width="19" style="13" customWidth="1"/>
    <col min="11786" max="11786" width="20.140625" style="13" customWidth="1"/>
    <col min="11787" max="11787" width="24.7109375" style="13" customWidth="1"/>
    <col min="11788" max="11788" width="27" style="13" customWidth="1"/>
    <col min="11789" max="11789" width="19" style="13" customWidth="1"/>
    <col min="11790" max="11792" width="27" style="13" customWidth="1"/>
    <col min="11793" max="11793" width="19" style="13" customWidth="1"/>
    <col min="11794" max="12032" width="11.5703125" style="13"/>
    <col min="12033" max="12033" width="56.42578125" style="13" customWidth="1"/>
    <col min="12034" max="12034" width="17.42578125" style="13" customWidth="1"/>
    <col min="12035" max="12035" width="16" style="13" customWidth="1"/>
    <col min="12036" max="12038" width="19" style="13" customWidth="1"/>
    <col min="12039" max="12039" width="22.140625" style="13" customWidth="1"/>
    <col min="12040" max="12040" width="20.140625" style="13" customWidth="1"/>
    <col min="12041" max="12041" width="19" style="13" customWidth="1"/>
    <col min="12042" max="12042" width="20.140625" style="13" customWidth="1"/>
    <col min="12043" max="12043" width="24.7109375" style="13" customWidth="1"/>
    <col min="12044" max="12044" width="27" style="13" customWidth="1"/>
    <col min="12045" max="12045" width="19" style="13" customWidth="1"/>
    <col min="12046" max="12048" width="27" style="13" customWidth="1"/>
    <col min="12049" max="12049" width="19" style="13" customWidth="1"/>
    <col min="12050" max="12288" width="11.5703125" style="13"/>
    <col min="12289" max="12289" width="56.42578125" style="13" customWidth="1"/>
    <col min="12290" max="12290" width="17.42578125" style="13" customWidth="1"/>
    <col min="12291" max="12291" width="16" style="13" customWidth="1"/>
    <col min="12292" max="12294" width="19" style="13" customWidth="1"/>
    <col min="12295" max="12295" width="22.140625" style="13" customWidth="1"/>
    <col min="12296" max="12296" width="20.140625" style="13" customWidth="1"/>
    <col min="12297" max="12297" width="19" style="13" customWidth="1"/>
    <col min="12298" max="12298" width="20.140625" style="13" customWidth="1"/>
    <col min="12299" max="12299" width="24.7109375" style="13" customWidth="1"/>
    <col min="12300" max="12300" width="27" style="13" customWidth="1"/>
    <col min="12301" max="12301" width="19" style="13" customWidth="1"/>
    <col min="12302" max="12304" width="27" style="13" customWidth="1"/>
    <col min="12305" max="12305" width="19" style="13" customWidth="1"/>
    <col min="12306" max="12544" width="11.5703125" style="13"/>
    <col min="12545" max="12545" width="56.42578125" style="13" customWidth="1"/>
    <col min="12546" max="12546" width="17.42578125" style="13" customWidth="1"/>
    <col min="12547" max="12547" width="16" style="13" customWidth="1"/>
    <col min="12548" max="12550" width="19" style="13" customWidth="1"/>
    <col min="12551" max="12551" width="22.140625" style="13" customWidth="1"/>
    <col min="12552" max="12552" width="20.140625" style="13" customWidth="1"/>
    <col min="12553" max="12553" width="19" style="13" customWidth="1"/>
    <col min="12554" max="12554" width="20.140625" style="13" customWidth="1"/>
    <col min="12555" max="12555" width="24.7109375" style="13" customWidth="1"/>
    <col min="12556" max="12556" width="27" style="13" customWidth="1"/>
    <col min="12557" max="12557" width="19" style="13" customWidth="1"/>
    <col min="12558" max="12560" width="27" style="13" customWidth="1"/>
    <col min="12561" max="12561" width="19" style="13" customWidth="1"/>
    <col min="12562" max="12800" width="11.5703125" style="13"/>
    <col min="12801" max="12801" width="56.42578125" style="13" customWidth="1"/>
    <col min="12802" max="12802" width="17.42578125" style="13" customWidth="1"/>
    <col min="12803" max="12803" width="16" style="13" customWidth="1"/>
    <col min="12804" max="12806" width="19" style="13" customWidth="1"/>
    <col min="12807" max="12807" width="22.140625" style="13" customWidth="1"/>
    <col min="12808" max="12808" width="20.140625" style="13" customWidth="1"/>
    <col min="12809" max="12809" width="19" style="13" customWidth="1"/>
    <col min="12810" max="12810" width="20.140625" style="13" customWidth="1"/>
    <col min="12811" max="12811" width="24.7109375" style="13" customWidth="1"/>
    <col min="12812" max="12812" width="27" style="13" customWidth="1"/>
    <col min="12813" max="12813" width="19" style="13" customWidth="1"/>
    <col min="12814" max="12816" width="27" style="13" customWidth="1"/>
    <col min="12817" max="12817" width="19" style="13" customWidth="1"/>
    <col min="12818" max="13056" width="11.5703125" style="13"/>
    <col min="13057" max="13057" width="56.42578125" style="13" customWidth="1"/>
    <col min="13058" max="13058" width="17.42578125" style="13" customWidth="1"/>
    <col min="13059" max="13059" width="16" style="13" customWidth="1"/>
    <col min="13060" max="13062" width="19" style="13" customWidth="1"/>
    <col min="13063" max="13063" width="22.140625" style="13" customWidth="1"/>
    <col min="13064" max="13064" width="20.140625" style="13" customWidth="1"/>
    <col min="13065" max="13065" width="19" style="13" customWidth="1"/>
    <col min="13066" max="13066" width="20.140625" style="13" customWidth="1"/>
    <col min="13067" max="13067" width="24.7109375" style="13" customWidth="1"/>
    <col min="13068" max="13068" width="27" style="13" customWidth="1"/>
    <col min="13069" max="13069" width="19" style="13" customWidth="1"/>
    <col min="13070" max="13072" width="27" style="13" customWidth="1"/>
    <col min="13073" max="13073" width="19" style="13" customWidth="1"/>
    <col min="13074" max="13312" width="11.5703125" style="13"/>
    <col min="13313" max="13313" width="56.42578125" style="13" customWidth="1"/>
    <col min="13314" max="13314" width="17.42578125" style="13" customWidth="1"/>
    <col min="13315" max="13315" width="16" style="13" customWidth="1"/>
    <col min="13316" max="13318" width="19" style="13" customWidth="1"/>
    <col min="13319" max="13319" width="22.140625" style="13" customWidth="1"/>
    <col min="13320" max="13320" width="20.140625" style="13" customWidth="1"/>
    <col min="13321" max="13321" width="19" style="13" customWidth="1"/>
    <col min="13322" max="13322" width="20.140625" style="13" customWidth="1"/>
    <col min="13323" max="13323" width="24.7109375" style="13" customWidth="1"/>
    <col min="13324" max="13324" width="27" style="13" customWidth="1"/>
    <col min="13325" max="13325" width="19" style="13" customWidth="1"/>
    <col min="13326" max="13328" width="27" style="13" customWidth="1"/>
    <col min="13329" max="13329" width="19" style="13" customWidth="1"/>
    <col min="13330" max="13568" width="11.5703125" style="13"/>
    <col min="13569" max="13569" width="56.42578125" style="13" customWidth="1"/>
    <col min="13570" max="13570" width="17.42578125" style="13" customWidth="1"/>
    <col min="13571" max="13571" width="16" style="13" customWidth="1"/>
    <col min="13572" max="13574" width="19" style="13" customWidth="1"/>
    <col min="13575" max="13575" width="22.140625" style="13" customWidth="1"/>
    <col min="13576" max="13576" width="20.140625" style="13" customWidth="1"/>
    <col min="13577" max="13577" width="19" style="13" customWidth="1"/>
    <col min="13578" max="13578" width="20.140625" style="13" customWidth="1"/>
    <col min="13579" max="13579" width="24.7109375" style="13" customWidth="1"/>
    <col min="13580" max="13580" width="27" style="13" customWidth="1"/>
    <col min="13581" max="13581" width="19" style="13" customWidth="1"/>
    <col min="13582" max="13584" width="27" style="13" customWidth="1"/>
    <col min="13585" max="13585" width="19" style="13" customWidth="1"/>
    <col min="13586" max="13824" width="11.5703125" style="13"/>
    <col min="13825" max="13825" width="56.42578125" style="13" customWidth="1"/>
    <col min="13826" max="13826" width="17.42578125" style="13" customWidth="1"/>
    <col min="13827" max="13827" width="16" style="13" customWidth="1"/>
    <col min="13828" max="13830" width="19" style="13" customWidth="1"/>
    <col min="13831" max="13831" width="22.140625" style="13" customWidth="1"/>
    <col min="13832" max="13832" width="20.140625" style="13" customWidth="1"/>
    <col min="13833" max="13833" width="19" style="13" customWidth="1"/>
    <col min="13834" max="13834" width="20.140625" style="13" customWidth="1"/>
    <col min="13835" max="13835" width="24.7109375" style="13" customWidth="1"/>
    <col min="13836" max="13836" width="27" style="13" customWidth="1"/>
    <col min="13837" max="13837" width="19" style="13" customWidth="1"/>
    <col min="13838" max="13840" width="27" style="13" customWidth="1"/>
    <col min="13841" max="13841" width="19" style="13" customWidth="1"/>
    <col min="13842" max="14080" width="11.5703125" style="13"/>
    <col min="14081" max="14081" width="56.42578125" style="13" customWidth="1"/>
    <col min="14082" max="14082" width="17.42578125" style="13" customWidth="1"/>
    <col min="14083" max="14083" width="16" style="13" customWidth="1"/>
    <col min="14084" max="14086" width="19" style="13" customWidth="1"/>
    <col min="14087" max="14087" width="22.140625" style="13" customWidth="1"/>
    <col min="14088" max="14088" width="20.140625" style="13" customWidth="1"/>
    <col min="14089" max="14089" width="19" style="13" customWidth="1"/>
    <col min="14090" max="14090" width="20.140625" style="13" customWidth="1"/>
    <col min="14091" max="14091" width="24.7109375" style="13" customWidth="1"/>
    <col min="14092" max="14092" width="27" style="13" customWidth="1"/>
    <col min="14093" max="14093" width="19" style="13" customWidth="1"/>
    <col min="14094" max="14096" width="27" style="13" customWidth="1"/>
    <col min="14097" max="14097" width="19" style="13" customWidth="1"/>
    <col min="14098" max="14336" width="11.5703125" style="13"/>
    <col min="14337" max="14337" width="56.42578125" style="13" customWidth="1"/>
    <col min="14338" max="14338" width="17.42578125" style="13" customWidth="1"/>
    <col min="14339" max="14339" width="16" style="13" customWidth="1"/>
    <col min="14340" max="14342" width="19" style="13" customWidth="1"/>
    <col min="14343" max="14343" width="22.140625" style="13" customWidth="1"/>
    <col min="14344" max="14344" width="20.140625" style="13" customWidth="1"/>
    <col min="14345" max="14345" width="19" style="13" customWidth="1"/>
    <col min="14346" max="14346" width="20.140625" style="13" customWidth="1"/>
    <col min="14347" max="14347" width="24.7109375" style="13" customWidth="1"/>
    <col min="14348" max="14348" width="27" style="13" customWidth="1"/>
    <col min="14349" max="14349" width="19" style="13" customWidth="1"/>
    <col min="14350" max="14352" width="27" style="13" customWidth="1"/>
    <col min="14353" max="14353" width="19" style="13" customWidth="1"/>
    <col min="14354" max="14592" width="11.5703125" style="13"/>
    <col min="14593" max="14593" width="56.42578125" style="13" customWidth="1"/>
    <col min="14594" max="14594" width="17.42578125" style="13" customWidth="1"/>
    <col min="14595" max="14595" width="16" style="13" customWidth="1"/>
    <col min="14596" max="14598" width="19" style="13" customWidth="1"/>
    <col min="14599" max="14599" width="22.140625" style="13" customWidth="1"/>
    <col min="14600" max="14600" width="20.140625" style="13" customWidth="1"/>
    <col min="14601" max="14601" width="19" style="13" customWidth="1"/>
    <col min="14602" max="14602" width="20.140625" style="13" customWidth="1"/>
    <col min="14603" max="14603" width="24.7109375" style="13" customWidth="1"/>
    <col min="14604" max="14604" width="27" style="13" customWidth="1"/>
    <col min="14605" max="14605" width="19" style="13" customWidth="1"/>
    <col min="14606" max="14608" width="27" style="13" customWidth="1"/>
    <col min="14609" max="14609" width="19" style="13" customWidth="1"/>
    <col min="14610" max="14848" width="11.5703125" style="13"/>
    <col min="14849" max="14849" width="56.42578125" style="13" customWidth="1"/>
    <col min="14850" max="14850" width="17.42578125" style="13" customWidth="1"/>
    <col min="14851" max="14851" width="16" style="13" customWidth="1"/>
    <col min="14852" max="14854" width="19" style="13" customWidth="1"/>
    <col min="14855" max="14855" width="22.140625" style="13" customWidth="1"/>
    <col min="14856" max="14856" width="20.140625" style="13" customWidth="1"/>
    <col min="14857" max="14857" width="19" style="13" customWidth="1"/>
    <col min="14858" max="14858" width="20.140625" style="13" customWidth="1"/>
    <col min="14859" max="14859" width="24.7109375" style="13" customWidth="1"/>
    <col min="14860" max="14860" width="27" style="13" customWidth="1"/>
    <col min="14861" max="14861" width="19" style="13" customWidth="1"/>
    <col min="14862" max="14864" width="27" style="13" customWidth="1"/>
    <col min="14865" max="14865" width="19" style="13" customWidth="1"/>
    <col min="14866" max="15104" width="11.5703125" style="13"/>
    <col min="15105" max="15105" width="56.42578125" style="13" customWidth="1"/>
    <col min="15106" max="15106" width="17.42578125" style="13" customWidth="1"/>
    <col min="15107" max="15107" width="16" style="13" customWidth="1"/>
    <col min="15108" max="15110" width="19" style="13" customWidth="1"/>
    <col min="15111" max="15111" width="22.140625" style="13" customWidth="1"/>
    <col min="15112" max="15112" width="20.140625" style="13" customWidth="1"/>
    <col min="15113" max="15113" width="19" style="13" customWidth="1"/>
    <col min="15114" max="15114" width="20.140625" style="13" customWidth="1"/>
    <col min="15115" max="15115" width="24.7109375" style="13" customWidth="1"/>
    <col min="15116" max="15116" width="27" style="13" customWidth="1"/>
    <col min="15117" max="15117" width="19" style="13" customWidth="1"/>
    <col min="15118" max="15120" width="27" style="13" customWidth="1"/>
    <col min="15121" max="15121" width="19" style="13" customWidth="1"/>
    <col min="15122" max="15360" width="11.5703125" style="13"/>
    <col min="15361" max="15361" width="56.42578125" style="13" customWidth="1"/>
    <col min="15362" max="15362" width="17.42578125" style="13" customWidth="1"/>
    <col min="15363" max="15363" width="16" style="13" customWidth="1"/>
    <col min="15364" max="15366" width="19" style="13" customWidth="1"/>
    <col min="15367" max="15367" width="22.140625" style="13" customWidth="1"/>
    <col min="15368" max="15368" width="20.140625" style="13" customWidth="1"/>
    <col min="15369" max="15369" width="19" style="13" customWidth="1"/>
    <col min="15370" max="15370" width="20.140625" style="13" customWidth="1"/>
    <col min="15371" max="15371" width="24.7109375" style="13" customWidth="1"/>
    <col min="15372" max="15372" width="27" style="13" customWidth="1"/>
    <col min="15373" max="15373" width="19" style="13" customWidth="1"/>
    <col min="15374" max="15376" width="27" style="13" customWidth="1"/>
    <col min="15377" max="15377" width="19" style="13" customWidth="1"/>
    <col min="15378" max="15616" width="11.5703125" style="13"/>
    <col min="15617" max="15617" width="56.42578125" style="13" customWidth="1"/>
    <col min="15618" max="15618" width="17.42578125" style="13" customWidth="1"/>
    <col min="15619" max="15619" width="16" style="13" customWidth="1"/>
    <col min="15620" max="15622" width="19" style="13" customWidth="1"/>
    <col min="15623" max="15623" width="22.140625" style="13" customWidth="1"/>
    <col min="15624" max="15624" width="20.140625" style="13" customWidth="1"/>
    <col min="15625" max="15625" width="19" style="13" customWidth="1"/>
    <col min="15626" max="15626" width="20.140625" style="13" customWidth="1"/>
    <col min="15627" max="15627" width="24.7109375" style="13" customWidth="1"/>
    <col min="15628" max="15628" width="27" style="13" customWidth="1"/>
    <col min="15629" max="15629" width="19" style="13" customWidth="1"/>
    <col min="15630" max="15632" width="27" style="13" customWidth="1"/>
    <col min="15633" max="15633" width="19" style="13" customWidth="1"/>
    <col min="15634" max="15872" width="11.5703125" style="13"/>
    <col min="15873" max="15873" width="56.42578125" style="13" customWidth="1"/>
    <col min="15874" max="15874" width="17.42578125" style="13" customWidth="1"/>
    <col min="15875" max="15875" width="16" style="13" customWidth="1"/>
    <col min="15876" max="15878" width="19" style="13" customWidth="1"/>
    <col min="15879" max="15879" width="22.140625" style="13" customWidth="1"/>
    <col min="15880" max="15880" width="20.140625" style="13" customWidth="1"/>
    <col min="15881" max="15881" width="19" style="13" customWidth="1"/>
    <col min="15882" max="15882" width="20.140625" style="13" customWidth="1"/>
    <col min="15883" max="15883" width="24.7109375" style="13" customWidth="1"/>
    <col min="15884" max="15884" width="27" style="13" customWidth="1"/>
    <col min="15885" max="15885" width="19" style="13" customWidth="1"/>
    <col min="15886" max="15888" width="27" style="13" customWidth="1"/>
    <col min="15889" max="15889" width="19" style="13" customWidth="1"/>
    <col min="15890" max="16128" width="11.5703125" style="13"/>
    <col min="16129" max="16129" width="56.42578125" style="13" customWidth="1"/>
    <col min="16130" max="16130" width="17.42578125" style="13" customWidth="1"/>
    <col min="16131" max="16131" width="16" style="13" customWidth="1"/>
    <col min="16132" max="16134" width="19" style="13" customWidth="1"/>
    <col min="16135" max="16135" width="22.140625" style="13" customWidth="1"/>
    <col min="16136" max="16136" width="20.140625" style="13" customWidth="1"/>
    <col min="16137" max="16137" width="19" style="13" customWidth="1"/>
    <col min="16138" max="16138" width="20.140625" style="13" customWidth="1"/>
    <col min="16139" max="16139" width="24.7109375" style="13" customWidth="1"/>
    <col min="16140" max="16140" width="27" style="13" customWidth="1"/>
    <col min="16141" max="16141" width="19" style="13" customWidth="1"/>
    <col min="16142" max="16144" width="27" style="13" customWidth="1"/>
    <col min="16145" max="16145" width="19" style="13" customWidth="1"/>
    <col min="16146" max="16384" width="11.5703125" style="13"/>
  </cols>
  <sheetData>
    <row r="1" spans="1:21" ht="74.650000000000006" customHeight="1">
      <c r="A1" s="8732" t="s">
        <v>12985</v>
      </c>
      <c r="B1" s="8732"/>
      <c r="C1" s="8732"/>
      <c r="D1" s="8732"/>
      <c r="E1" s="8732"/>
      <c r="F1" s="8732"/>
      <c r="G1" s="8732"/>
      <c r="H1" s="8732"/>
      <c r="I1" s="8732"/>
      <c r="J1" s="8732"/>
      <c r="K1" s="8732"/>
      <c r="L1" s="8732"/>
      <c r="M1" s="8732"/>
      <c r="N1" s="8732"/>
      <c r="O1" s="8732"/>
    </row>
    <row r="2" spans="1:21" ht="39.75" customHeight="1">
      <c r="A2" s="8733" t="s">
        <v>9871</v>
      </c>
      <c r="B2" s="8734" t="s">
        <v>12986</v>
      </c>
      <c r="C2" s="8735"/>
      <c r="D2" s="8735"/>
      <c r="E2" s="8736"/>
      <c r="F2" s="8737" t="s">
        <v>12987</v>
      </c>
      <c r="G2" s="8738"/>
      <c r="H2" s="8738"/>
      <c r="I2" s="8739"/>
      <c r="J2" s="8737" t="s">
        <v>12988</v>
      </c>
      <c r="K2" s="8738"/>
      <c r="L2" s="8738"/>
      <c r="M2" s="8739"/>
      <c r="N2" s="8740" t="s">
        <v>12989</v>
      </c>
      <c r="O2" s="8741"/>
      <c r="P2" s="8741"/>
      <c r="Q2" s="8741"/>
    </row>
    <row r="3" spans="1:21" ht="69.75" customHeight="1">
      <c r="A3" s="8733"/>
      <c r="B3" s="7651" t="s">
        <v>12990</v>
      </c>
      <c r="C3" s="7652" t="s">
        <v>12991</v>
      </c>
      <c r="D3" s="7653" t="s">
        <v>12992</v>
      </c>
      <c r="E3" s="7654" t="s">
        <v>12993</v>
      </c>
      <c r="F3" s="7651" t="s">
        <v>12990</v>
      </c>
      <c r="G3" s="7652" t="s">
        <v>12991</v>
      </c>
      <c r="H3" s="7653" t="s">
        <v>12992</v>
      </c>
      <c r="I3" s="7654" t="s">
        <v>12993</v>
      </c>
      <c r="J3" s="7651" t="s">
        <v>12990</v>
      </c>
      <c r="K3" s="7652" t="s">
        <v>12991</v>
      </c>
      <c r="L3" s="7653" t="s">
        <v>12992</v>
      </c>
      <c r="M3" s="7654" t="s">
        <v>12993</v>
      </c>
      <c r="N3" s="7651" t="s">
        <v>12990</v>
      </c>
      <c r="O3" s="7652" t="s">
        <v>12991</v>
      </c>
      <c r="P3" s="7653" t="s">
        <v>12992</v>
      </c>
      <c r="Q3" s="7654" t="s">
        <v>12993</v>
      </c>
    </row>
    <row r="4" spans="1:21" ht="43.5" customHeight="1">
      <c r="A4" s="7655" t="s">
        <v>12994</v>
      </c>
      <c r="B4" s="7656">
        <v>4.4000000000000004</v>
      </c>
      <c r="C4" s="7657">
        <v>6.25</v>
      </c>
      <c r="D4" s="7658">
        <v>6</v>
      </c>
      <c r="E4" s="7659">
        <v>5.5</v>
      </c>
      <c r="F4" s="7660">
        <v>4.8</v>
      </c>
      <c r="G4" s="7657">
        <v>6.6</v>
      </c>
      <c r="H4" s="7658">
        <v>6.45</v>
      </c>
      <c r="I4" s="7659">
        <v>6</v>
      </c>
      <c r="J4" s="7660">
        <v>4.8499999999999996</v>
      </c>
      <c r="K4" s="7657">
        <v>6.75</v>
      </c>
      <c r="L4" s="7658">
        <v>6.55</v>
      </c>
      <c r="M4" s="7659">
        <v>6.1</v>
      </c>
      <c r="N4" s="7660">
        <v>5.2</v>
      </c>
      <c r="O4" s="7657">
        <v>7.1</v>
      </c>
      <c r="P4" s="7658">
        <v>6.95</v>
      </c>
      <c r="Q4" s="7659">
        <v>6.5</v>
      </c>
    </row>
    <row r="5" spans="1:21" ht="49.7" customHeight="1">
      <c r="A5" s="7655" t="s">
        <v>12995</v>
      </c>
      <c r="B5" s="7656">
        <v>4.4000000000000004</v>
      </c>
      <c r="C5" s="7657">
        <v>5.15</v>
      </c>
      <c r="D5" s="7658">
        <v>5.0999999999999996</v>
      </c>
      <c r="E5" s="7659">
        <v>5</v>
      </c>
      <c r="F5" s="7660">
        <v>4.8</v>
      </c>
      <c r="G5" s="7657">
        <v>5.7</v>
      </c>
      <c r="H5" s="7658">
        <v>5.55</v>
      </c>
      <c r="I5" s="7659">
        <v>5.4</v>
      </c>
      <c r="J5" s="7660">
        <v>4.8499999999999996</v>
      </c>
      <c r="K5" s="7657">
        <v>5.75</v>
      </c>
      <c r="L5" s="7658">
        <v>5.6</v>
      </c>
      <c r="M5" s="7659">
        <v>5.5</v>
      </c>
      <c r="N5" s="7660">
        <v>5.2</v>
      </c>
      <c r="O5" s="7657">
        <v>6.1</v>
      </c>
      <c r="P5" s="7658">
        <v>6</v>
      </c>
      <c r="Q5" s="7659">
        <v>5.85</v>
      </c>
    </row>
    <row r="6" spans="1:21" ht="63.6" customHeight="1">
      <c r="A6" s="7655" t="s">
        <v>12996</v>
      </c>
      <c r="B6" s="7656">
        <v>4.2</v>
      </c>
      <c r="C6" s="7657">
        <v>5.65</v>
      </c>
      <c r="D6" s="7658">
        <v>5.55</v>
      </c>
      <c r="E6" s="7659">
        <v>5.35</v>
      </c>
      <c r="F6" s="7660">
        <v>4.55</v>
      </c>
      <c r="G6" s="7657">
        <v>5.95</v>
      </c>
      <c r="H6" s="7658">
        <v>5.8</v>
      </c>
      <c r="I6" s="7659">
        <v>5.6</v>
      </c>
      <c r="J6" s="7660">
        <v>4.6500000000000004</v>
      </c>
      <c r="K6" s="7657">
        <v>6.1</v>
      </c>
      <c r="L6" s="7658">
        <v>5.9</v>
      </c>
      <c r="M6" s="7659">
        <v>5.7</v>
      </c>
      <c r="N6" s="7660">
        <v>5</v>
      </c>
      <c r="O6" s="7657">
        <v>6.45</v>
      </c>
      <c r="P6" s="7658">
        <v>6.25</v>
      </c>
      <c r="Q6" s="7659">
        <v>6</v>
      </c>
    </row>
    <row r="7" spans="1:21" ht="35.85" customHeight="1">
      <c r="A7" s="7655" t="s">
        <v>12997</v>
      </c>
      <c r="B7" s="7656"/>
      <c r="C7" s="7657">
        <v>5.65</v>
      </c>
      <c r="D7" s="7661"/>
      <c r="E7" s="7659">
        <v>5.4</v>
      </c>
      <c r="F7" s="7660"/>
      <c r="G7" s="7662">
        <v>6.05</v>
      </c>
      <c r="H7" s="7661"/>
      <c r="I7" s="7659">
        <v>5.65</v>
      </c>
      <c r="J7" s="7660"/>
      <c r="K7" s="7657">
        <v>6.15</v>
      </c>
      <c r="L7" s="7658"/>
      <c r="M7" s="7659">
        <v>5.8</v>
      </c>
      <c r="N7" s="7660"/>
      <c r="O7" s="7657">
        <v>6.45</v>
      </c>
      <c r="P7" s="7658"/>
      <c r="Q7" s="7659">
        <v>6.2</v>
      </c>
    </row>
    <row r="8" spans="1:21" ht="93">
      <c r="A8" s="7655" t="s">
        <v>12998</v>
      </c>
      <c r="B8" s="8742">
        <v>6.85</v>
      </c>
      <c r="C8" s="8743"/>
      <c r="D8" s="8743"/>
      <c r="E8" s="8743"/>
      <c r="F8" s="8743"/>
      <c r="G8" s="8744"/>
      <c r="H8" s="8745">
        <v>6.2</v>
      </c>
      <c r="I8" s="8746"/>
      <c r="J8" s="8746"/>
      <c r="K8" s="8746"/>
      <c r="L8" s="8746"/>
      <c r="M8" s="8747">
        <v>5.8</v>
      </c>
      <c r="N8" s="8747"/>
      <c r="O8" s="8747"/>
      <c r="P8" s="8747"/>
      <c r="Q8" s="8747"/>
    </row>
    <row r="9" spans="1:21" ht="69.75">
      <c r="A9" s="7655" t="s">
        <v>12999</v>
      </c>
      <c r="B9" s="8721">
        <v>7.85</v>
      </c>
      <c r="C9" s="8722"/>
      <c r="D9" s="8722"/>
      <c r="E9" s="8722"/>
      <c r="F9" s="8722"/>
      <c r="G9" s="8723"/>
      <c r="H9" s="8724">
        <v>7.2</v>
      </c>
      <c r="I9" s="8725"/>
      <c r="J9" s="8725"/>
      <c r="K9" s="8725"/>
      <c r="L9" s="8725"/>
      <c r="M9" s="8726">
        <v>6.8</v>
      </c>
      <c r="N9" s="8726"/>
      <c r="O9" s="8726"/>
      <c r="P9" s="8726"/>
      <c r="Q9" s="8726"/>
    </row>
    <row r="10" spans="1:21" ht="13.5" thickBot="1"/>
    <row r="11" spans="1:21" ht="18.75" thickBot="1">
      <c r="A11" s="8727" t="s">
        <v>13229</v>
      </c>
      <c r="B11" s="8727"/>
      <c r="C11" s="8727"/>
      <c r="D11" s="8727"/>
      <c r="E11" s="8727"/>
      <c r="F11" s="8727"/>
      <c r="G11" s="8096">
        <v>43476</v>
      </c>
      <c r="H11" s="8727" t="s">
        <v>13229</v>
      </c>
      <c r="I11" s="8727"/>
      <c r="J11" s="8727"/>
      <c r="K11" s="8727"/>
      <c r="L11" s="8727"/>
      <c r="M11" s="8727"/>
      <c r="N11" s="8097"/>
      <c r="O11" s="8698" t="s">
        <v>13229</v>
      </c>
      <c r="P11" s="8698"/>
      <c r="Q11" s="8698"/>
      <c r="R11" s="8698"/>
      <c r="S11" s="8698"/>
      <c r="T11" s="8698"/>
      <c r="U11" s="8098"/>
    </row>
    <row r="12" spans="1:21" ht="18.75" thickBot="1">
      <c r="A12" s="8046" t="s">
        <v>13230</v>
      </c>
      <c r="B12" s="8728" t="s">
        <v>13231</v>
      </c>
      <c r="C12" s="8728"/>
      <c r="D12" s="8728"/>
      <c r="E12" s="8047"/>
      <c r="F12" s="8047"/>
      <c r="G12" s="8047"/>
      <c r="H12" s="8046" t="s">
        <v>13230</v>
      </c>
      <c r="I12" s="8728" t="s">
        <v>13231</v>
      </c>
      <c r="J12" s="8728"/>
      <c r="K12" s="8728"/>
      <c r="L12" s="8047"/>
      <c r="M12" s="8047"/>
      <c r="N12" s="8047"/>
      <c r="O12" s="8099" t="s">
        <v>13230</v>
      </c>
      <c r="P12" s="8699" t="s">
        <v>13231</v>
      </c>
      <c r="Q12" s="8699"/>
      <c r="R12" s="8699"/>
      <c r="S12" s="8100"/>
      <c r="T12" s="8100"/>
      <c r="U12" s="8100"/>
    </row>
    <row r="13" spans="1:21" ht="30.75" thickBot="1">
      <c r="A13" s="8048" t="s">
        <v>13232</v>
      </c>
      <c r="B13" s="8729" t="s">
        <v>13233</v>
      </c>
      <c r="C13" s="8729"/>
      <c r="D13" s="8729"/>
      <c r="E13" s="8047"/>
      <c r="F13" s="8047"/>
      <c r="G13" s="8047"/>
      <c r="H13" s="8048" t="s">
        <v>13232</v>
      </c>
      <c r="I13" s="8729" t="s">
        <v>12987</v>
      </c>
      <c r="J13" s="8729"/>
      <c r="K13" s="8729"/>
      <c r="L13" s="8047"/>
      <c r="M13" s="8047"/>
      <c r="N13" s="8047"/>
      <c r="O13" s="8101" t="s">
        <v>13232</v>
      </c>
      <c r="P13" s="8708" t="s">
        <v>13272</v>
      </c>
      <c r="Q13" s="8708"/>
      <c r="R13" s="8708"/>
      <c r="S13" s="8100"/>
      <c r="T13" s="8100"/>
      <c r="U13" s="8100"/>
    </row>
    <row r="14" spans="1:21" ht="18.75" customHeight="1" thickBot="1">
      <c r="A14" s="8048" t="s">
        <v>13234</v>
      </c>
      <c r="B14" s="8730" t="s">
        <v>13235</v>
      </c>
      <c r="C14" s="8730"/>
      <c r="D14" s="8730"/>
      <c r="E14" s="8047"/>
      <c r="F14" s="8047"/>
      <c r="G14" s="8047"/>
      <c r="H14" s="8048" t="s">
        <v>13234</v>
      </c>
      <c r="I14" s="8730" t="s">
        <v>13235</v>
      </c>
      <c r="J14" s="8730"/>
      <c r="K14" s="8730"/>
      <c r="L14" s="8047"/>
      <c r="M14" s="8047"/>
      <c r="N14" s="8047"/>
      <c r="O14" s="8101" t="s">
        <v>13234</v>
      </c>
      <c r="P14" s="8701" t="s">
        <v>13273</v>
      </c>
      <c r="Q14" s="8701"/>
      <c r="R14" s="8701"/>
      <c r="S14" s="8100"/>
      <c r="T14" s="8100"/>
      <c r="U14" s="8100"/>
    </row>
    <row r="15" spans="1:21" ht="18.75" thickBot="1">
      <c r="A15" s="8049" t="s">
        <v>13236</v>
      </c>
      <c r="B15" s="8731" t="s">
        <v>9748</v>
      </c>
      <c r="C15" s="8731"/>
      <c r="D15" s="8731"/>
      <c r="E15" s="8047"/>
      <c r="F15" s="8047"/>
      <c r="G15" s="8047"/>
      <c r="H15" s="8049" t="s">
        <v>13236</v>
      </c>
      <c r="I15" s="8731" t="s">
        <v>9749</v>
      </c>
      <c r="J15" s="8731"/>
      <c r="K15" s="8731"/>
      <c r="L15" s="8047"/>
      <c r="M15" s="8047"/>
      <c r="N15" s="8047"/>
      <c r="O15" s="8102" t="s">
        <v>13236</v>
      </c>
      <c r="P15" s="8702" t="s">
        <v>13272</v>
      </c>
      <c r="Q15" s="8702"/>
      <c r="R15" s="8702"/>
      <c r="S15" s="8100"/>
      <c r="T15" s="8100"/>
      <c r="U15" s="8100"/>
    </row>
    <row r="16" spans="1:21" ht="18.75" thickBot="1">
      <c r="A16" s="8050"/>
      <c r="B16" s="8051"/>
      <c r="C16" s="8052"/>
      <c r="D16" s="8052"/>
      <c r="E16" s="8053"/>
      <c r="F16" s="8053"/>
      <c r="G16" s="8054"/>
      <c r="H16" s="8050"/>
      <c r="I16" s="8051"/>
      <c r="J16" s="8052"/>
      <c r="K16" s="8052"/>
      <c r="L16" s="8053"/>
      <c r="M16" s="8053"/>
      <c r="N16" s="8054"/>
      <c r="O16" s="8103"/>
      <c r="P16" s="8104"/>
      <c r="Q16" s="8105"/>
      <c r="R16" s="8105"/>
      <c r="S16" s="8106"/>
      <c r="T16" s="8106"/>
      <c r="U16" s="8107"/>
    </row>
    <row r="17" spans="1:21" ht="33.75" customHeight="1">
      <c r="A17" s="8717" t="s">
        <v>13234</v>
      </c>
      <c r="B17" s="8717"/>
      <c r="C17" s="8055" t="s">
        <v>13237</v>
      </c>
      <c r="D17" s="8056" t="s">
        <v>13238</v>
      </c>
      <c r="E17" s="8055" t="s">
        <v>13239</v>
      </c>
      <c r="F17" s="8056" t="s">
        <v>13240</v>
      </c>
      <c r="G17" s="8057" t="s">
        <v>13241</v>
      </c>
      <c r="H17" s="8717" t="s">
        <v>13234</v>
      </c>
      <c r="I17" s="8717"/>
      <c r="J17" s="8055" t="s">
        <v>13237</v>
      </c>
      <c r="K17" s="8056" t="s">
        <v>13238</v>
      </c>
      <c r="L17" s="8055" t="s">
        <v>13239</v>
      </c>
      <c r="M17" s="8056" t="s">
        <v>13240</v>
      </c>
      <c r="N17" s="8057" t="s">
        <v>13241</v>
      </c>
      <c r="O17" s="8703" t="s">
        <v>13234</v>
      </c>
      <c r="P17" s="8703"/>
      <c r="Q17" s="8108" t="s">
        <v>13237</v>
      </c>
      <c r="R17" s="8109" t="s">
        <v>13238</v>
      </c>
      <c r="S17" s="8108" t="s">
        <v>13239</v>
      </c>
      <c r="T17" s="8109" t="s">
        <v>13240</v>
      </c>
      <c r="U17" s="8110" t="s">
        <v>13241</v>
      </c>
    </row>
    <row r="18" spans="1:21" ht="15">
      <c r="A18" s="8718" t="s">
        <v>13235</v>
      </c>
      <c r="B18" s="8718"/>
      <c r="C18" s="8058" t="s">
        <v>13242</v>
      </c>
      <c r="D18" s="8059">
        <v>1.08</v>
      </c>
      <c r="E18" s="8059">
        <v>1.08</v>
      </c>
      <c r="F18" s="8059">
        <v>105</v>
      </c>
      <c r="G18" s="8060">
        <f>F18*E18</f>
        <v>113.4</v>
      </c>
      <c r="H18" s="8718" t="s">
        <v>13235</v>
      </c>
      <c r="I18" s="8718"/>
      <c r="J18" s="8058" t="s">
        <v>13242</v>
      </c>
      <c r="K18" s="8059">
        <v>1.25</v>
      </c>
      <c r="L18" s="8059">
        <v>1.25</v>
      </c>
      <c r="M18" s="8059">
        <v>105</v>
      </c>
      <c r="N18" s="8060">
        <f>M18*L18</f>
        <v>131.25</v>
      </c>
      <c r="O18" s="8709" t="s">
        <v>13273</v>
      </c>
      <c r="P18" s="8709"/>
      <c r="Q18" s="8111" t="s">
        <v>13242</v>
      </c>
      <c r="R18" s="8112">
        <v>2.08</v>
      </c>
      <c r="S18" s="8112">
        <v>2.08</v>
      </c>
      <c r="T18" s="8112">
        <v>56</v>
      </c>
      <c r="U18" s="8113">
        <f>T18*S18</f>
        <v>116.48</v>
      </c>
    </row>
    <row r="19" spans="1:21" ht="15">
      <c r="A19" s="8719" t="s">
        <v>13243</v>
      </c>
      <c r="B19" s="8719"/>
      <c r="C19" s="8058" t="s">
        <v>13242</v>
      </c>
      <c r="D19" s="8059">
        <v>0.97</v>
      </c>
      <c r="E19" s="8059">
        <v>0.97</v>
      </c>
      <c r="F19" s="8059">
        <v>52</v>
      </c>
      <c r="G19" s="8060">
        <f>F19*E19</f>
        <v>50.44</v>
      </c>
      <c r="H19" s="8719" t="s">
        <v>13243</v>
      </c>
      <c r="I19" s="8719"/>
      <c r="J19" s="8058" t="s">
        <v>13242</v>
      </c>
      <c r="K19" s="8059">
        <v>1.1400000000000001</v>
      </c>
      <c r="L19" s="8059">
        <f>K19</f>
        <v>1.1400000000000001</v>
      </c>
      <c r="M19" s="8059">
        <v>52</v>
      </c>
      <c r="N19" s="8060">
        <f>M19*L19</f>
        <v>59.280000000000008</v>
      </c>
      <c r="O19" s="8704" t="s">
        <v>13243</v>
      </c>
      <c r="P19" s="8704"/>
      <c r="Q19" s="8111" t="s">
        <v>13242</v>
      </c>
      <c r="R19" s="8112">
        <v>0.5</v>
      </c>
      <c r="S19" s="8112">
        <f>R19</f>
        <v>0.5</v>
      </c>
      <c r="T19" s="8112">
        <v>52</v>
      </c>
      <c r="U19" s="8113">
        <f>T19*S19</f>
        <v>26</v>
      </c>
    </row>
    <row r="20" spans="1:21" ht="15">
      <c r="A20" s="8719" t="s">
        <v>13244</v>
      </c>
      <c r="B20" s="8719"/>
      <c r="C20" s="8061" t="s">
        <v>13245</v>
      </c>
      <c r="D20" s="8062">
        <v>0.3</v>
      </c>
      <c r="E20" s="8059">
        <f>D20</f>
        <v>0.3</v>
      </c>
      <c r="F20" s="8061">
        <v>145</v>
      </c>
      <c r="G20" s="8060">
        <f>F20*E20</f>
        <v>43.5</v>
      </c>
      <c r="H20" s="8719" t="s">
        <v>13244</v>
      </c>
      <c r="I20" s="8719"/>
      <c r="J20" s="8061" t="s">
        <v>13245</v>
      </c>
      <c r="K20" s="8062">
        <v>0.3</v>
      </c>
      <c r="L20" s="8059">
        <f>K20</f>
        <v>0.3</v>
      </c>
      <c r="M20" s="8061">
        <v>145</v>
      </c>
      <c r="N20" s="8060">
        <f>M20*L20</f>
        <v>43.5</v>
      </c>
      <c r="O20" s="8704" t="s">
        <v>13244</v>
      </c>
      <c r="P20" s="8704"/>
      <c r="Q20" s="8114" t="s">
        <v>13245</v>
      </c>
      <c r="R20" s="8115">
        <v>0.3</v>
      </c>
      <c r="S20" s="8112">
        <f>R20</f>
        <v>0.3</v>
      </c>
      <c r="T20" s="8114">
        <v>145</v>
      </c>
      <c r="U20" s="8113">
        <f>T20*S20</f>
        <v>43.5</v>
      </c>
    </row>
    <row r="21" spans="1:21" ht="15">
      <c r="A21" s="8720" t="s">
        <v>13104</v>
      </c>
      <c r="B21" s="8720"/>
      <c r="C21" s="8063"/>
      <c r="D21" s="8063"/>
      <c r="E21" s="8064"/>
      <c r="F21" s="8064"/>
      <c r="G21" s="8065">
        <f>SUM(G18:G20)</f>
        <v>207.34</v>
      </c>
      <c r="H21" s="8720" t="s">
        <v>13104</v>
      </c>
      <c r="I21" s="8720"/>
      <c r="J21" s="8063"/>
      <c r="K21" s="8063"/>
      <c r="L21" s="8064"/>
      <c r="M21" s="8064"/>
      <c r="N21" s="8065">
        <f>SUM(N18:N20)</f>
        <v>234.03</v>
      </c>
      <c r="O21" s="8705" t="s">
        <v>13104</v>
      </c>
      <c r="P21" s="8705"/>
      <c r="Q21"/>
      <c r="R21"/>
      <c r="S21" s="5264"/>
      <c r="T21" s="5264"/>
      <c r="U21" s="8116">
        <f>SUM(U18:U20)</f>
        <v>185.98000000000002</v>
      </c>
    </row>
    <row r="22" spans="1:21" ht="15">
      <c r="A22" s="8066"/>
      <c r="B22" s="8067"/>
      <c r="C22" s="8063"/>
      <c r="D22" s="8063"/>
      <c r="E22" s="8064"/>
      <c r="F22" s="8064"/>
      <c r="G22" s="8065"/>
      <c r="H22" s="8066"/>
      <c r="I22" s="8067"/>
      <c r="J22" s="8063"/>
      <c r="K22" s="8063"/>
      <c r="L22" s="8064"/>
      <c r="M22" s="8064"/>
      <c r="N22" s="8065"/>
      <c r="O22" s="8117"/>
      <c r="P22" s="8118"/>
      <c r="Q22"/>
      <c r="R22"/>
      <c r="S22" s="5264"/>
      <c r="T22" s="5264"/>
      <c r="U22" s="8116"/>
    </row>
    <row r="23" spans="1:21" ht="15">
      <c r="A23" s="8068" t="s">
        <v>13246</v>
      </c>
      <c r="B23" s="8069"/>
      <c r="C23" s="8070" t="s">
        <v>13237</v>
      </c>
      <c r="D23" s="8713" t="s">
        <v>13247</v>
      </c>
      <c r="E23" s="8713"/>
      <c r="F23" s="8070" t="s">
        <v>13248</v>
      </c>
      <c r="G23" s="8071" t="s">
        <v>13158</v>
      </c>
      <c r="H23" s="8068" t="s">
        <v>13246</v>
      </c>
      <c r="I23" s="8069"/>
      <c r="J23" s="8070" t="s">
        <v>13237</v>
      </c>
      <c r="K23" s="8713" t="s">
        <v>13247</v>
      </c>
      <c r="L23" s="8713"/>
      <c r="M23" s="8070" t="s">
        <v>13248</v>
      </c>
      <c r="N23" s="8071" t="s">
        <v>13158</v>
      </c>
      <c r="O23" s="8119" t="s">
        <v>13246</v>
      </c>
      <c r="P23" s="8120"/>
      <c r="Q23" s="8121" t="s">
        <v>13237</v>
      </c>
      <c r="R23" s="8706" t="s">
        <v>13247</v>
      </c>
      <c r="S23" s="8706"/>
      <c r="T23" s="8121" t="s">
        <v>13248</v>
      </c>
      <c r="U23" s="8122" t="s">
        <v>13158</v>
      </c>
    </row>
    <row r="24" spans="1:21" ht="15">
      <c r="A24" s="8072" t="s">
        <v>13100</v>
      </c>
      <c r="B24" s="8073"/>
      <c r="C24" s="8070"/>
      <c r="D24" s="8711">
        <v>1</v>
      </c>
      <c r="E24" s="8711"/>
      <c r="F24" s="8059">
        <v>80</v>
      </c>
      <c r="G24" s="8060">
        <f>F24*D24</f>
        <v>80</v>
      </c>
      <c r="H24" s="8072" t="s">
        <v>13100</v>
      </c>
      <c r="I24" s="8073"/>
      <c r="J24" s="8070"/>
      <c r="K24" s="8711">
        <v>1</v>
      </c>
      <c r="L24" s="8711"/>
      <c r="M24" s="8059">
        <v>80</v>
      </c>
      <c r="N24" s="8060">
        <f>M24*K24</f>
        <v>80</v>
      </c>
      <c r="O24" s="8123" t="s">
        <v>13100</v>
      </c>
      <c r="P24" s="8124"/>
      <c r="Q24" s="8121"/>
      <c r="R24" s="8693">
        <v>1</v>
      </c>
      <c r="S24" s="8693"/>
      <c r="T24" s="8112">
        <v>86</v>
      </c>
      <c r="U24" s="8113">
        <f>T24*R24</f>
        <v>86</v>
      </c>
    </row>
    <row r="25" spans="1:21" ht="15">
      <c r="A25" s="8072" t="s">
        <v>13249</v>
      </c>
      <c r="B25" s="8073"/>
      <c r="C25" s="8070"/>
      <c r="D25" s="8711">
        <v>0</v>
      </c>
      <c r="E25" s="8711"/>
      <c r="F25" s="8059">
        <v>0</v>
      </c>
      <c r="G25" s="8060">
        <f>D25*F25</f>
        <v>0</v>
      </c>
      <c r="H25" s="8072" t="s">
        <v>13249</v>
      </c>
      <c r="I25" s="8073"/>
      <c r="J25" s="8070"/>
      <c r="K25" s="8711">
        <v>0</v>
      </c>
      <c r="L25" s="8711"/>
      <c r="M25" s="8059">
        <v>0</v>
      </c>
      <c r="N25" s="8060">
        <f>K25*M25</f>
        <v>0</v>
      </c>
      <c r="O25" s="8123" t="s">
        <v>13187</v>
      </c>
      <c r="P25" s="8124"/>
      <c r="Q25" s="8121"/>
      <c r="R25" s="8693">
        <v>0</v>
      </c>
      <c r="S25" s="8693"/>
      <c r="T25" s="8112">
        <v>0</v>
      </c>
      <c r="U25" s="8113">
        <f>R25*T25</f>
        <v>0</v>
      </c>
    </row>
    <row r="26" spans="1:21" ht="15">
      <c r="A26" s="8072" t="s">
        <v>13250</v>
      </c>
      <c r="B26" s="8073"/>
      <c r="C26" s="8070"/>
      <c r="D26" s="8711">
        <v>1</v>
      </c>
      <c r="E26" s="8711"/>
      <c r="F26" s="8059">
        <v>3</v>
      </c>
      <c r="G26" s="8060">
        <f>D26*F26</f>
        <v>3</v>
      </c>
      <c r="H26" s="8072" t="s">
        <v>13250</v>
      </c>
      <c r="I26" s="8073"/>
      <c r="J26" s="8070"/>
      <c r="K26" s="8711">
        <v>1</v>
      </c>
      <c r="L26" s="8711"/>
      <c r="M26" s="8059">
        <v>3</v>
      </c>
      <c r="N26" s="8060">
        <f>K26*M26</f>
        <v>3</v>
      </c>
      <c r="O26" s="8123" t="s">
        <v>13250</v>
      </c>
      <c r="P26" s="8124"/>
      <c r="Q26" s="8121"/>
      <c r="R26" s="8693">
        <v>1</v>
      </c>
      <c r="S26" s="8693"/>
      <c r="T26" s="8112">
        <v>3</v>
      </c>
      <c r="U26" s="8113">
        <f>R26*T26</f>
        <v>3</v>
      </c>
    </row>
    <row r="27" spans="1:21" ht="15">
      <c r="A27" s="8072" t="s">
        <v>13251</v>
      </c>
      <c r="B27" s="8073"/>
      <c r="C27" s="8070"/>
      <c r="D27" s="8711">
        <v>1</v>
      </c>
      <c r="E27" s="8711"/>
      <c r="F27" s="8059">
        <v>0</v>
      </c>
      <c r="G27" s="8060">
        <f>D27*F27</f>
        <v>0</v>
      </c>
      <c r="H27" s="8072" t="s">
        <v>13251</v>
      </c>
      <c r="I27" s="8073"/>
      <c r="J27" s="8070"/>
      <c r="K27" s="8711">
        <v>1</v>
      </c>
      <c r="L27" s="8711"/>
      <c r="M27" s="8059">
        <v>0</v>
      </c>
      <c r="N27" s="8060">
        <f>K27*M27</f>
        <v>0</v>
      </c>
      <c r="O27" s="8123" t="s">
        <v>13274</v>
      </c>
      <c r="P27" s="8124"/>
      <c r="Q27" s="8121"/>
      <c r="R27" s="8693">
        <v>1</v>
      </c>
      <c r="S27" s="8693"/>
      <c r="T27" s="8112">
        <v>5</v>
      </c>
      <c r="U27" s="8113">
        <f>R27*T27</f>
        <v>5</v>
      </c>
    </row>
    <row r="28" spans="1:21" ht="15">
      <c r="A28" s="8074"/>
      <c r="B28" s="8075" t="s">
        <v>13104</v>
      </c>
      <c r="C28" s="8712"/>
      <c r="D28" s="8712"/>
      <c r="E28" s="8064"/>
      <c r="F28" s="8064"/>
      <c r="G28" s="8065">
        <f>SUM(G24:G27)</f>
        <v>83</v>
      </c>
      <c r="H28" s="8074"/>
      <c r="I28" s="8075" t="s">
        <v>13104</v>
      </c>
      <c r="J28" s="8712"/>
      <c r="K28" s="8712"/>
      <c r="L28" s="8064"/>
      <c r="M28" s="8064"/>
      <c r="N28" s="8065">
        <f>SUM(N24:N27)</f>
        <v>83</v>
      </c>
      <c r="O28" s="8125"/>
      <c r="P28" s="8126" t="s">
        <v>13104</v>
      </c>
      <c r="Q28" s="8694"/>
      <c r="R28" s="8694"/>
      <c r="S28" s="5264"/>
      <c r="T28" s="5264"/>
      <c r="U28" s="8116">
        <f>SUM(U24:U27)</f>
        <v>94</v>
      </c>
    </row>
    <row r="29" spans="1:21" ht="15">
      <c r="A29" s="8074"/>
      <c r="B29" s="8075"/>
      <c r="C29" s="8064"/>
      <c r="D29" s="8064"/>
      <c r="E29" s="8064"/>
      <c r="F29" s="8064"/>
      <c r="G29" s="8065"/>
      <c r="H29" s="8074"/>
      <c r="I29" s="8075"/>
      <c r="J29" s="8064"/>
      <c r="K29" s="8064"/>
      <c r="L29" s="8064"/>
      <c r="M29" s="8064"/>
      <c r="N29" s="8065"/>
      <c r="O29" s="8125"/>
      <c r="P29" s="8126"/>
      <c r="Q29" s="5264"/>
      <c r="R29" s="5264"/>
      <c r="S29" s="5264"/>
      <c r="T29" s="5264"/>
      <c r="U29" s="8116"/>
    </row>
    <row r="30" spans="1:21" ht="15">
      <c r="A30" s="8076" t="s">
        <v>13252</v>
      </c>
      <c r="B30" s="8077"/>
      <c r="C30" s="8070"/>
      <c r="D30" s="8713" t="s">
        <v>13247</v>
      </c>
      <c r="E30" s="8713"/>
      <c r="F30" s="8070" t="s">
        <v>13248</v>
      </c>
      <c r="G30" s="8071" t="s">
        <v>13158</v>
      </c>
      <c r="H30" s="8076" t="s">
        <v>13252</v>
      </c>
      <c r="I30" s="8077"/>
      <c r="J30" s="8070"/>
      <c r="K30" s="8713" t="s">
        <v>13247</v>
      </c>
      <c r="L30" s="8713"/>
      <c r="M30" s="8070" t="s">
        <v>13248</v>
      </c>
      <c r="N30" s="8071" t="s">
        <v>13158</v>
      </c>
      <c r="O30" s="8127" t="s">
        <v>13252</v>
      </c>
      <c r="P30" s="8128"/>
      <c r="Q30" s="8121"/>
      <c r="R30" s="8706" t="s">
        <v>13247</v>
      </c>
      <c r="S30" s="8706"/>
      <c r="T30" s="8121" t="s">
        <v>13248</v>
      </c>
      <c r="U30" s="8122" t="s">
        <v>13158</v>
      </c>
    </row>
    <row r="31" spans="1:21" ht="15">
      <c r="A31" s="8072" t="s">
        <v>13253</v>
      </c>
      <c r="B31" s="8078" t="s">
        <v>13254</v>
      </c>
      <c r="C31" s="8070"/>
      <c r="D31" s="8711">
        <v>1</v>
      </c>
      <c r="E31" s="8711"/>
      <c r="F31" s="8059">
        <v>20</v>
      </c>
      <c r="G31" s="8060">
        <f>D31*F31</f>
        <v>20</v>
      </c>
      <c r="H31" s="8072" t="s">
        <v>13253</v>
      </c>
      <c r="I31" s="8078" t="s">
        <v>13254</v>
      </c>
      <c r="J31" s="8070"/>
      <c r="K31" s="8711">
        <v>1</v>
      </c>
      <c r="L31" s="8711"/>
      <c r="M31" s="8059">
        <v>20</v>
      </c>
      <c r="N31" s="8060">
        <f>K31*M31</f>
        <v>20</v>
      </c>
      <c r="O31" s="8123" t="s">
        <v>13253</v>
      </c>
      <c r="P31" s="8129" t="s">
        <v>13254</v>
      </c>
      <c r="Q31" s="8121"/>
      <c r="R31" s="8693">
        <v>1</v>
      </c>
      <c r="S31" s="8693"/>
      <c r="T31" s="8112">
        <v>20</v>
      </c>
      <c r="U31" s="8113">
        <f>R31*T31</f>
        <v>20</v>
      </c>
    </row>
    <row r="32" spans="1:21" ht="15">
      <c r="A32" s="8072" t="s">
        <v>13255</v>
      </c>
      <c r="B32" s="8078"/>
      <c r="C32" s="8070"/>
      <c r="D32" s="8711">
        <v>1</v>
      </c>
      <c r="E32" s="8711"/>
      <c r="F32" s="8059">
        <v>2.5</v>
      </c>
      <c r="G32" s="8060">
        <f>D32*F32</f>
        <v>2.5</v>
      </c>
      <c r="H32" s="8072" t="s">
        <v>13255</v>
      </c>
      <c r="I32" s="8078"/>
      <c r="J32" s="8070"/>
      <c r="K32" s="8711">
        <v>1</v>
      </c>
      <c r="L32" s="8711"/>
      <c r="M32" s="8059">
        <v>2.5</v>
      </c>
      <c r="N32" s="8060">
        <f>K32*M32</f>
        <v>2.5</v>
      </c>
      <c r="O32" s="8123" t="s">
        <v>13265</v>
      </c>
      <c r="P32" s="8129"/>
      <c r="Q32" s="8121"/>
      <c r="R32" s="8693">
        <v>1</v>
      </c>
      <c r="S32" s="8693"/>
      <c r="T32" s="8112">
        <v>2.5</v>
      </c>
      <c r="U32" s="8113">
        <f>R32*T32</f>
        <v>2.5</v>
      </c>
    </row>
    <row r="33" spans="1:21" ht="15">
      <c r="A33" s="8074"/>
      <c r="B33" s="8075" t="s">
        <v>13104</v>
      </c>
      <c r="C33" s="8712"/>
      <c r="D33" s="8712"/>
      <c r="E33" s="8064"/>
      <c r="F33" s="8079"/>
      <c r="G33" s="8065">
        <f>G31+G32</f>
        <v>22.5</v>
      </c>
      <c r="H33" s="8074"/>
      <c r="I33" s="8075" t="s">
        <v>13104</v>
      </c>
      <c r="J33" s="8712"/>
      <c r="K33" s="8712"/>
      <c r="L33" s="8064"/>
      <c r="M33" s="8079"/>
      <c r="N33" s="8065">
        <f>N31+N32</f>
        <v>22.5</v>
      </c>
      <c r="O33" s="8125"/>
      <c r="P33" s="8126" t="s">
        <v>13104</v>
      </c>
      <c r="Q33" s="8694"/>
      <c r="R33" s="8694"/>
      <c r="S33" s="5264"/>
      <c r="T33" s="8130"/>
      <c r="U33" s="8116">
        <f>U31+U32</f>
        <v>22.5</v>
      </c>
    </row>
    <row r="34" spans="1:21" ht="15">
      <c r="A34" s="8716"/>
      <c r="B34" s="8716"/>
      <c r="C34" s="8712"/>
      <c r="D34" s="8712"/>
      <c r="E34" s="8064"/>
      <c r="F34" s="8064"/>
      <c r="G34" s="8080"/>
      <c r="H34" s="8716"/>
      <c r="I34" s="8716"/>
      <c r="J34" s="8712"/>
      <c r="K34" s="8712"/>
      <c r="L34" s="8064"/>
      <c r="M34" s="8064"/>
      <c r="N34" s="8080"/>
      <c r="O34" s="8695"/>
      <c r="P34" s="8695"/>
      <c r="Q34" s="8694"/>
      <c r="R34" s="8694"/>
      <c r="S34" s="5264"/>
      <c r="T34" s="5264"/>
      <c r="U34" s="8131"/>
    </row>
    <row r="35" spans="1:21" ht="15">
      <c r="A35" s="8081" t="s">
        <v>13256</v>
      </c>
      <c r="B35" s="8082"/>
      <c r="C35" s="8083"/>
      <c r="D35" s="8083"/>
      <c r="E35" s="8084"/>
      <c r="F35" s="8085"/>
      <c r="G35" s="8086">
        <f>G21+G28+G33</f>
        <v>312.84000000000003</v>
      </c>
      <c r="H35" s="8081" t="s">
        <v>13256</v>
      </c>
      <c r="I35" s="8082"/>
      <c r="J35" s="8083"/>
      <c r="K35" s="8083"/>
      <c r="L35" s="8084"/>
      <c r="M35" s="8085"/>
      <c r="N35" s="8086">
        <f>N21+N28+N33</f>
        <v>339.53</v>
      </c>
      <c r="O35" s="8132" t="s">
        <v>13256</v>
      </c>
      <c r="P35" s="8133"/>
      <c r="Q35" s="8134"/>
      <c r="R35" s="8134"/>
      <c r="S35" s="8135"/>
      <c r="T35" s="8136"/>
      <c r="U35" s="8137">
        <f>U21+U28+U33</f>
        <v>302.48</v>
      </c>
    </row>
    <row r="36" spans="1:21" ht="15">
      <c r="A36" s="8714" t="s">
        <v>13257</v>
      </c>
      <c r="B36" s="8714"/>
      <c r="C36" s="8083"/>
      <c r="D36" s="8083"/>
      <c r="E36" s="8084"/>
      <c r="F36" s="8087">
        <v>0.08</v>
      </c>
      <c r="G36" s="8086">
        <f>G35*F36</f>
        <v>25.027200000000004</v>
      </c>
      <c r="H36" s="8714" t="s">
        <v>13257</v>
      </c>
      <c r="I36" s="8714"/>
      <c r="J36" s="8083"/>
      <c r="K36" s="8083"/>
      <c r="L36" s="8084"/>
      <c r="M36" s="8087">
        <v>0.08</v>
      </c>
      <c r="N36" s="8086">
        <f>N35*M36</f>
        <v>27.162399999999998</v>
      </c>
      <c r="O36" s="8696" t="s">
        <v>13257</v>
      </c>
      <c r="P36" s="8696"/>
      <c r="Q36" s="8134"/>
      <c r="R36" s="8134"/>
      <c r="S36" s="8135"/>
      <c r="T36" s="8087">
        <v>0.10199999999999999</v>
      </c>
      <c r="U36" s="8137">
        <f>U35*T36</f>
        <v>30.852959999999999</v>
      </c>
    </row>
    <row r="37" spans="1:21" ht="15">
      <c r="A37" s="8714" t="s">
        <v>13258</v>
      </c>
      <c r="B37" s="8714"/>
      <c r="C37" s="8083"/>
      <c r="D37" s="8083"/>
      <c r="E37" s="8084"/>
      <c r="F37" s="8085"/>
      <c r="G37" s="8086">
        <f>SUM(G35:G36)</f>
        <v>337.86720000000003</v>
      </c>
      <c r="H37" s="8714" t="s">
        <v>13258</v>
      </c>
      <c r="I37" s="8714"/>
      <c r="J37" s="8083"/>
      <c r="K37" s="8083"/>
      <c r="L37" s="8084"/>
      <c r="M37" s="8085"/>
      <c r="N37" s="8086">
        <f>SUM(N35:N36)</f>
        <v>366.69239999999996</v>
      </c>
      <c r="O37" s="8696" t="s">
        <v>13258</v>
      </c>
      <c r="P37" s="8696"/>
      <c r="Q37" s="8134"/>
      <c r="R37" s="8134"/>
      <c r="S37" s="8135"/>
      <c r="T37" s="8136"/>
      <c r="U37" s="8137">
        <f>SUM(U35:U36)</f>
        <v>333.33296000000001</v>
      </c>
    </row>
    <row r="38" spans="1:21" ht="15">
      <c r="A38" s="8714" t="s">
        <v>13259</v>
      </c>
      <c r="B38" s="8714"/>
      <c r="C38" s="8083"/>
      <c r="D38" s="8083"/>
      <c r="E38" s="8084"/>
      <c r="F38" s="8088">
        <v>0.1</v>
      </c>
      <c r="G38" s="8086">
        <f>G37*F38</f>
        <v>33.786720000000003</v>
      </c>
      <c r="H38" s="8714" t="s">
        <v>13259</v>
      </c>
      <c r="I38" s="8714"/>
      <c r="J38" s="8083"/>
      <c r="K38" s="8083"/>
      <c r="L38" s="8084"/>
      <c r="M38" s="8088">
        <v>0.1</v>
      </c>
      <c r="N38" s="8086">
        <f>N37*M38</f>
        <v>36.669239999999995</v>
      </c>
      <c r="O38" s="8696" t="s">
        <v>13259</v>
      </c>
      <c r="P38" s="8696"/>
      <c r="Q38" s="8134"/>
      <c r="R38" s="8134"/>
      <c r="S38" s="8135"/>
      <c r="T38" s="8138">
        <v>0.10400000000000001</v>
      </c>
      <c r="U38" s="8137">
        <f>U37*T38</f>
        <v>34.666627840000004</v>
      </c>
    </row>
    <row r="39" spans="1:21" ht="15">
      <c r="A39" s="8714" t="s">
        <v>13260</v>
      </c>
      <c r="B39" s="8714"/>
      <c r="C39" s="8083"/>
      <c r="D39" s="8083"/>
      <c r="E39" s="8084"/>
      <c r="F39" s="8085"/>
      <c r="G39" s="8086">
        <f>SUM(G37:G38)</f>
        <v>371.65392000000003</v>
      </c>
      <c r="H39" s="8714" t="s">
        <v>13260</v>
      </c>
      <c r="I39" s="8714"/>
      <c r="J39" s="8083"/>
      <c r="K39" s="8083"/>
      <c r="L39" s="8084"/>
      <c r="M39" s="8085"/>
      <c r="N39" s="8086">
        <f>SUM(N37:N38)</f>
        <v>403.36163999999997</v>
      </c>
      <c r="O39" s="8696" t="s">
        <v>13260</v>
      </c>
      <c r="P39" s="8696"/>
      <c r="Q39" s="8134"/>
      <c r="R39" s="8134"/>
      <c r="S39" s="8135"/>
      <c r="T39" s="8136"/>
      <c r="U39" s="8137">
        <f>SUM(U37:U38)</f>
        <v>367.99958784</v>
      </c>
    </row>
    <row r="40" spans="1:21" ht="18.75" thickBot="1">
      <c r="A40" s="8089" t="s">
        <v>13261</v>
      </c>
      <c r="B40" s="8090"/>
      <c r="C40" s="8091"/>
      <c r="D40" s="8091"/>
      <c r="E40" s="8092" t="s">
        <v>13262</v>
      </c>
      <c r="F40" s="8093">
        <v>68</v>
      </c>
      <c r="G40" s="8094">
        <f>G39/F40</f>
        <v>5.465498823529412</v>
      </c>
      <c r="H40" s="8089" t="s">
        <v>13261</v>
      </c>
      <c r="I40" s="8090"/>
      <c r="J40" s="8091"/>
      <c r="K40" s="8091"/>
      <c r="L40" s="8092" t="s">
        <v>13262</v>
      </c>
      <c r="M40" s="8093">
        <v>68</v>
      </c>
      <c r="N40" s="8094">
        <f>N39/M40</f>
        <v>5.9317888235294109</v>
      </c>
      <c r="O40" s="8139" t="s">
        <v>13261</v>
      </c>
      <c r="P40" s="8140"/>
      <c r="Q40" s="8141"/>
      <c r="R40" s="8141"/>
      <c r="S40" s="8142" t="s">
        <v>13262</v>
      </c>
      <c r="T40" s="8143">
        <v>68</v>
      </c>
      <c r="U40" s="8144">
        <f>U39/T40</f>
        <v>5.4117586447058823</v>
      </c>
    </row>
    <row r="41" spans="1:21" ht="15.75" thickBot="1">
      <c r="A41" s="8095"/>
      <c r="B41" s="8095"/>
      <c r="C41"/>
      <c r="D41" s="8715" t="s">
        <v>13263</v>
      </c>
      <c r="E41" s="8715"/>
      <c r="F41" s="8715"/>
      <c r="G41" s="8715"/>
      <c r="H41" s="8095"/>
      <c r="I41" s="8095"/>
      <c r="J41"/>
      <c r="K41" s="8715" t="s">
        <v>13264</v>
      </c>
      <c r="L41" s="8715"/>
      <c r="M41" s="8715"/>
      <c r="N41" s="8715"/>
      <c r="O41" s="8145"/>
      <c r="P41" s="8145"/>
      <c r="Q41"/>
      <c r="R41" s="8749" t="s">
        <v>13275</v>
      </c>
      <c r="S41" s="8749"/>
      <c r="T41" s="8749"/>
      <c r="U41" s="8749"/>
    </row>
    <row r="42" spans="1:21" ht="18.75" thickBot="1">
      <c r="A42" s="8727" t="s">
        <v>13229</v>
      </c>
      <c r="B42" s="8727"/>
      <c r="C42" s="8727"/>
      <c r="D42" s="8727"/>
      <c r="E42" s="8727"/>
      <c r="F42" s="8727"/>
      <c r="G42" s="8097"/>
      <c r="H42" s="8727" t="s">
        <v>13229</v>
      </c>
      <c r="I42" s="8727"/>
      <c r="J42" s="8727"/>
      <c r="K42" s="8727"/>
      <c r="L42" s="8727"/>
      <c r="M42" s="8727"/>
      <c r="N42" s="8097"/>
      <c r="O42" s="8698" t="s">
        <v>13229</v>
      </c>
      <c r="P42" s="8698"/>
      <c r="Q42" s="8698"/>
      <c r="R42" s="8698"/>
      <c r="S42" s="8698"/>
      <c r="T42" s="8698"/>
      <c r="U42" s="8098"/>
    </row>
    <row r="43" spans="1:21" ht="18.75" thickBot="1">
      <c r="A43" s="8046" t="s">
        <v>13230</v>
      </c>
      <c r="B43" s="8728" t="s">
        <v>13231</v>
      </c>
      <c r="C43" s="8728"/>
      <c r="D43" s="8728"/>
      <c r="E43" s="8047"/>
      <c r="F43" s="8047"/>
      <c r="G43" s="8047"/>
      <c r="H43" s="8046" t="s">
        <v>13230</v>
      </c>
      <c r="I43" s="8728" t="s">
        <v>13231</v>
      </c>
      <c r="J43" s="8728"/>
      <c r="K43" s="8728"/>
      <c r="L43" s="8047"/>
      <c r="M43" s="8047"/>
      <c r="N43" s="8047"/>
      <c r="O43" s="8099" t="s">
        <v>13230</v>
      </c>
      <c r="P43" s="8699" t="s">
        <v>13231</v>
      </c>
      <c r="Q43" s="8699"/>
      <c r="R43" s="8699"/>
      <c r="S43" s="8100"/>
      <c r="T43" s="8100"/>
      <c r="U43" s="8100"/>
    </row>
    <row r="44" spans="1:21" ht="18.75" thickBot="1">
      <c r="A44" s="8048" t="s">
        <v>13232</v>
      </c>
      <c r="B44" s="8748" t="s">
        <v>12988</v>
      </c>
      <c r="C44" s="8748"/>
      <c r="D44" s="8748"/>
      <c r="E44" s="8047"/>
      <c r="F44" s="8047"/>
      <c r="G44" s="8047"/>
      <c r="H44" s="8048" t="s">
        <v>13232</v>
      </c>
      <c r="I44" s="8748" t="s">
        <v>13058</v>
      </c>
      <c r="J44" s="8748"/>
      <c r="K44" s="8748"/>
      <c r="L44" s="8047"/>
      <c r="M44" s="8047"/>
      <c r="N44" s="8047"/>
      <c r="O44" s="8101" t="s">
        <v>13232</v>
      </c>
      <c r="P44" s="8750" t="s">
        <v>9752</v>
      </c>
      <c r="Q44" s="8750"/>
      <c r="R44" s="8750"/>
      <c r="S44" s="8100"/>
      <c r="T44" s="8100"/>
      <c r="U44" s="8100"/>
    </row>
    <row r="45" spans="1:21" ht="18.75" customHeight="1" thickBot="1">
      <c r="A45" s="8048" t="s">
        <v>13234</v>
      </c>
      <c r="B45" s="8730" t="s">
        <v>13235</v>
      </c>
      <c r="C45" s="8730"/>
      <c r="D45" s="8730"/>
      <c r="E45" s="8047"/>
      <c r="F45" s="8047"/>
      <c r="G45" s="8047"/>
      <c r="H45" s="8048" t="s">
        <v>13234</v>
      </c>
      <c r="I45" s="8730" t="s">
        <v>13235</v>
      </c>
      <c r="J45" s="8730"/>
      <c r="K45" s="8730"/>
      <c r="L45" s="8047"/>
      <c r="M45" s="8047"/>
      <c r="N45" s="8047"/>
      <c r="O45" s="8101" t="s">
        <v>13234</v>
      </c>
      <c r="P45" s="8701" t="s">
        <v>13273</v>
      </c>
      <c r="Q45" s="8701"/>
      <c r="R45" s="8701"/>
      <c r="S45" s="8100"/>
      <c r="T45" s="8100"/>
      <c r="U45" s="8100"/>
    </row>
    <row r="46" spans="1:21" ht="18.75" thickBot="1">
      <c r="A46" s="8049" t="s">
        <v>13236</v>
      </c>
      <c r="B46" s="8731" t="s">
        <v>9750</v>
      </c>
      <c r="C46" s="8731"/>
      <c r="D46" s="8731"/>
      <c r="E46" s="8047"/>
      <c r="F46" s="8047"/>
      <c r="G46" s="8047"/>
      <c r="H46" s="8049" t="s">
        <v>13236</v>
      </c>
      <c r="I46" s="8731" t="s">
        <v>13266</v>
      </c>
      <c r="J46" s="8731"/>
      <c r="K46" s="8731"/>
      <c r="L46" s="8047"/>
      <c r="M46" s="8047"/>
      <c r="N46" s="8047"/>
      <c r="O46" s="8102" t="s">
        <v>13236</v>
      </c>
      <c r="P46" s="8702" t="s">
        <v>9752</v>
      </c>
      <c r="Q46" s="8702"/>
      <c r="R46" s="8702"/>
      <c r="S46" s="8100"/>
      <c r="T46" s="8100"/>
      <c r="U46" s="8100"/>
    </row>
    <row r="47" spans="1:21" ht="18.75" thickBot="1">
      <c r="A47" s="8050"/>
      <c r="B47" s="8051"/>
      <c r="C47" s="8052"/>
      <c r="D47" s="8052"/>
      <c r="E47" s="8053"/>
      <c r="F47" s="8053"/>
      <c r="G47" s="8054"/>
      <c r="H47" s="8050"/>
      <c r="I47" s="8051"/>
      <c r="J47" s="8052"/>
      <c r="K47" s="8052"/>
      <c r="L47" s="8053"/>
      <c r="M47" s="8053"/>
      <c r="N47" s="8054"/>
      <c r="O47" s="8103"/>
      <c r="P47" s="8104"/>
      <c r="Q47" s="8105"/>
      <c r="R47" s="8105"/>
      <c r="S47" s="8106"/>
      <c r="T47" s="8106"/>
      <c r="U47" s="8107"/>
    </row>
    <row r="48" spans="1:21" ht="27.75" customHeight="1">
      <c r="A48" s="8717" t="s">
        <v>13234</v>
      </c>
      <c r="B48" s="8717"/>
      <c r="C48" s="8055" t="s">
        <v>13237</v>
      </c>
      <c r="D48" s="8056" t="s">
        <v>13238</v>
      </c>
      <c r="E48" s="8055" t="s">
        <v>13239</v>
      </c>
      <c r="F48" s="8056" t="s">
        <v>13240</v>
      </c>
      <c r="G48" s="8057" t="s">
        <v>13241</v>
      </c>
      <c r="H48" s="8717" t="s">
        <v>13234</v>
      </c>
      <c r="I48" s="8717"/>
      <c r="J48" s="8055" t="s">
        <v>13237</v>
      </c>
      <c r="K48" s="8056" t="s">
        <v>13238</v>
      </c>
      <c r="L48" s="8055" t="s">
        <v>13239</v>
      </c>
      <c r="M48" s="8056" t="s">
        <v>13240</v>
      </c>
      <c r="N48" s="8057" t="s">
        <v>13241</v>
      </c>
      <c r="O48" s="8703" t="s">
        <v>13234</v>
      </c>
      <c r="P48" s="8703"/>
      <c r="Q48" s="8108" t="s">
        <v>13237</v>
      </c>
      <c r="R48" s="8109" t="s">
        <v>13238</v>
      </c>
      <c r="S48" s="8108" t="s">
        <v>13239</v>
      </c>
      <c r="T48" s="8109" t="s">
        <v>13240</v>
      </c>
      <c r="U48" s="8110" t="s">
        <v>13241</v>
      </c>
    </row>
    <row r="49" spans="1:21" ht="15">
      <c r="A49" s="8718" t="s">
        <v>13235</v>
      </c>
      <c r="B49" s="8718"/>
      <c r="C49" s="8058" t="s">
        <v>13242</v>
      </c>
      <c r="D49" s="8059">
        <v>1.18</v>
      </c>
      <c r="E49" s="8059">
        <v>1.18</v>
      </c>
      <c r="F49" s="8059">
        <v>105</v>
      </c>
      <c r="G49" s="8060">
        <f>F49*E49</f>
        <v>123.89999999999999</v>
      </c>
      <c r="H49" s="8718" t="s">
        <v>13235</v>
      </c>
      <c r="I49" s="8718"/>
      <c r="J49" s="8058" t="s">
        <v>13242</v>
      </c>
      <c r="K49" s="8059">
        <v>1.37</v>
      </c>
      <c r="L49" s="8059">
        <v>1.37</v>
      </c>
      <c r="M49" s="8059">
        <v>105</v>
      </c>
      <c r="N49" s="8060">
        <f>M49*L49</f>
        <v>143.85000000000002</v>
      </c>
      <c r="O49" s="8709" t="s">
        <v>13273</v>
      </c>
      <c r="P49" s="8709"/>
      <c r="Q49" s="8111" t="s">
        <v>13242</v>
      </c>
      <c r="R49" s="8112">
        <v>2.04</v>
      </c>
      <c r="S49" s="8112">
        <v>2.04</v>
      </c>
      <c r="T49" s="8112">
        <v>56</v>
      </c>
      <c r="U49" s="8113">
        <f>T49*S49</f>
        <v>114.24000000000001</v>
      </c>
    </row>
    <row r="50" spans="1:21" ht="15">
      <c r="A50" s="8719" t="s">
        <v>13243</v>
      </c>
      <c r="B50" s="8719"/>
      <c r="C50" s="8058" t="s">
        <v>13242</v>
      </c>
      <c r="D50" s="8059">
        <v>1.07</v>
      </c>
      <c r="E50" s="8059">
        <f>D50</f>
        <v>1.07</v>
      </c>
      <c r="F50" s="8059">
        <v>52</v>
      </c>
      <c r="G50" s="8060">
        <f>F50*E50</f>
        <v>55.64</v>
      </c>
      <c r="H50" s="8719" t="s">
        <v>13243</v>
      </c>
      <c r="I50" s="8719"/>
      <c r="J50" s="8058" t="s">
        <v>13242</v>
      </c>
      <c r="K50" s="8059">
        <v>1.23</v>
      </c>
      <c r="L50" s="8059">
        <f>K50</f>
        <v>1.23</v>
      </c>
      <c r="M50" s="8059">
        <v>52</v>
      </c>
      <c r="N50" s="8060">
        <f>M50*L50</f>
        <v>63.96</v>
      </c>
      <c r="O50" s="8704" t="s">
        <v>13243</v>
      </c>
      <c r="P50" s="8704"/>
      <c r="Q50" s="8111" t="s">
        <v>13242</v>
      </c>
      <c r="R50" s="8112">
        <v>0.5</v>
      </c>
      <c r="S50" s="8112">
        <f>R50</f>
        <v>0.5</v>
      </c>
      <c r="T50" s="8112">
        <v>52</v>
      </c>
      <c r="U50" s="8113">
        <f>T50*S50</f>
        <v>26</v>
      </c>
    </row>
    <row r="51" spans="1:21" ht="15">
      <c r="A51" s="8719" t="s">
        <v>13244</v>
      </c>
      <c r="B51" s="8719"/>
      <c r="C51" s="8061" t="s">
        <v>13245</v>
      </c>
      <c r="D51" s="8062">
        <v>0.3</v>
      </c>
      <c r="E51" s="8059">
        <f>D51</f>
        <v>0.3</v>
      </c>
      <c r="F51" s="8061">
        <v>145</v>
      </c>
      <c r="G51" s="8060">
        <f>F51*E51</f>
        <v>43.5</v>
      </c>
      <c r="H51" s="8719" t="s">
        <v>13244</v>
      </c>
      <c r="I51" s="8719"/>
      <c r="J51" s="8061" t="s">
        <v>13245</v>
      </c>
      <c r="K51" s="8062">
        <v>0.3</v>
      </c>
      <c r="L51" s="8059">
        <f>K51</f>
        <v>0.3</v>
      </c>
      <c r="M51" s="8061">
        <v>145</v>
      </c>
      <c r="N51" s="8060">
        <f>M51*L51</f>
        <v>43.5</v>
      </c>
      <c r="O51" s="8704" t="s">
        <v>13244</v>
      </c>
      <c r="P51" s="8704"/>
      <c r="Q51" s="8114" t="s">
        <v>13245</v>
      </c>
      <c r="R51" s="8115">
        <v>0.3</v>
      </c>
      <c r="S51" s="8112">
        <f>R51</f>
        <v>0.3</v>
      </c>
      <c r="T51" s="8114">
        <v>145</v>
      </c>
      <c r="U51" s="8113">
        <f>T51*S51</f>
        <v>43.5</v>
      </c>
    </row>
    <row r="52" spans="1:21" ht="31.5">
      <c r="A52" s="8720" t="s">
        <v>13104</v>
      </c>
      <c r="B52" s="8720"/>
      <c r="C52" s="8063"/>
      <c r="D52" s="8063"/>
      <c r="E52" s="8249"/>
      <c r="F52" s="8064"/>
      <c r="G52" s="8065">
        <f>SUM(G49:G51)</f>
        <v>223.04</v>
      </c>
      <c r="H52" s="8720" t="s">
        <v>13104</v>
      </c>
      <c r="I52" s="8720"/>
      <c r="J52" s="8063"/>
      <c r="K52" s="8063"/>
      <c r="L52" s="8064"/>
      <c r="M52" s="8064"/>
      <c r="N52" s="8065">
        <f>SUM(N49:N51)</f>
        <v>251.31000000000003</v>
      </c>
      <c r="O52" s="8705" t="s">
        <v>13104</v>
      </c>
      <c r="P52" s="8705"/>
      <c r="Q52"/>
      <c r="R52"/>
      <c r="S52" s="5264"/>
      <c r="T52" s="5264"/>
      <c r="U52" s="8116">
        <f>SUM(U49:U51)</f>
        <v>183.74</v>
      </c>
    </row>
    <row r="53" spans="1:21" ht="15">
      <c r="A53" s="8066"/>
      <c r="B53" s="8067"/>
      <c r="C53" s="8063"/>
      <c r="D53" s="8063"/>
      <c r="E53" s="8064"/>
      <c r="F53" s="8064"/>
      <c r="G53" s="8065"/>
      <c r="H53" s="8066"/>
      <c r="I53" s="8067"/>
      <c r="J53" s="8063"/>
      <c r="K53" s="8063"/>
      <c r="L53" s="8064"/>
      <c r="M53" s="8064"/>
      <c r="N53" s="8065"/>
      <c r="O53" s="8117"/>
      <c r="P53" s="8118"/>
      <c r="Q53"/>
      <c r="R53"/>
      <c r="S53" s="5264"/>
      <c r="T53" s="5264"/>
      <c r="U53" s="8116"/>
    </row>
    <row r="54" spans="1:21" ht="15">
      <c r="A54" s="8068" t="s">
        <v>13246</v>
      </c>
      <c r="B54" s="8069"/>
      <c r="C54" s="8070" t="s">
        <v>13237</v>
      </c>
      <c r="D54" s="8713" t="s">
        <v>13247</v>
      </c>
      <c r="E54" s="8713"/>
      <c r="F54" s="8070" t="s">
        <v>13248</v>
      </c>
      <c r="G54" s="8071" t="s">
        <v>13158</v>
      </c>
      <c r="H54" s="8068" t="s">
        <v>13246</v>
      </c>
      <c r="I54" s="8069"/>
      <c r="J54" s="8070" t="s">
        <v>13237</v>
      </c>
      <c r="K54" s="8713" t="s">
        <v>13247</v>
      </c>
      <c r="L54" s="8713"/>
      <c r="M54" s="8070" t="s">
        <v>13248</v>
      </c>
      <c r="N54" s="8071" t="s">
        <v>13158</v>
      </c>
      <c r="O54" s="8119" t="s">
        <v>13246</v>
      </c>
      <c r="P54" s="8120"/>
      <c r="Q54" s="8121" t="s">
        <v>13237</v>
      </c>
      <c r="R54" s="8706" t="s">
        <v>13247</v>
      </c>
      <c r="S54" s="8706"/>
      <c r="T54" s="8121" t="s">
        <v>13248</v>
      </c>
      <c r="U54" s="8122" t="s">
        <v>13158</v>
      </c>
    </row>
    <row r="55" spans="1:21" ht="15">
      <c r="A55" s="8072" t="s">
        <v>13100</v>
      </c>
      <c r="B55" s="8073"/>
      <c r="C55" s="8070"/>
      <c r="D55" s="8711">
        <v>1</v>
      </c>
      <c r="E55" s="8711"/>
      <c r="F55" s="8059">
        <v>86</v>
      </c>
      <c r="G55" s="8060">
        <f>F55*D55</f>
        <v>86</v>
      </c>
      <c r="H55" s="8072" t="s">
        <v>13100</v>
      </c>
      <c r="I55" s="8073"/>
      <c r="J55" s="8070"/>
      <c r="K55" s="8711">
        <v>1</v>
      </c>
      <c r="L55" s="8711"/>
      <c r="M55" s="8059">
        <v>86</v>
      </c>
      <c r="N55" s="8060">
        <f>M55*K55</f>
        <v>86</v>
      </c>
      <c r="O55" s="8123" t="s">
        <v>13100</v>
      </c>
      <c r="P55" s="8124"/>
      <c r="Q55" s="8121"/>
      <c r="R55" s="8693">
        <v>1</v>
      </c>
      <c r="S55" s="8693"/>
      <c r="T55" s="8112">
        <v>86</v>
      </c>
      <c r="U55" s="8113">
        <f>T55*R55</f>
        <v>86</v>
      </c>
    </row>
    <row r="56" spans="1:21" ht="15">
      <c r="A56" s="8072" t="s">
        <v>13187</v>
      </c>
      <c r="B56" s="8073"/>
      <c r="C56" s="8070"/>
      <c r="D56" s="8711">
        <v>1</v>
      </c>
      <c r="E56" s="8711"/>
      <c r="F56" s="8059">
        <v>2.5</v>
      </c>
      <c r="G56" s="8060">
        <f>D56*F56</f>
        <v>2.5</v>
      </c>
      <c r="H56" s="8072" t="s">
        <v>13187</v>
      </c>
      <c r="I56" s="8073"/>
      <c r="J56" s="8070"/>
      <c r="K56" s="8711">
        <v>0</v>
      </c>
      <c r="L56" s="8711"/>
      <c r="M56" s="8059">
        <v>2.5</v>
      </c>
      <c r="N56" s="8060">
        <v>3</v>
      </c>
      <c r="O56" s="8123" t="s">
        <v>13187</v>
      </c>
      <c r="P56" s="8124"/>
      <c r="Q56" s="8121"/>
      <c r="R56" s="8693">
        <v>1</v>
      </c>
      <c r="S56" s="8693"/>
      <c r="T56" s="8112">
        <v>0</v>
      </c>
      <c r="U56" s="8113">
        <f>R56*T56</f>
        <v>0</v>
      </c>
    </row>
    <row r="57" spans="1:21" ht="15">
      <c r="A57" s="8072" t="s">
        <v>13250</v>
      </c>
      <c r="B57" s="8073"/>
      <c r="C57" s="8070"/>
      <c r="D57" s="8711">
        <v>1</v>
      </c>
      <c r="E57" s="8711"/>
      <c r="F57" s="8059">
        <v>3</v>
      </c>
      <c r="G57" s="8060">
        <f>D57*F57</f>
        <v>3</v>
      </c>
      <c r="H57" s="8072" t="s">
        <v>13250</v>
      </c>
      <c r="I57" s="8073"/>
      <c r="J57" s="8070"/>
      <c r="K57" s="8711">
        <v>1</v>
      </c>
      <c r="L57" s="8711"/>
      <c r="M57" s="8059">
        <v>3</v>
      </c>
      <c r="N57" s="8060">
        <f>K57*M57</f>
        <v>3</v>
      </c>
      <c r="O57" s="8123" t="s">
        <v>13250</v>
      </c>
      <c r="P57" s="8124"/>
      <c r="Q57" s="8121"/>
      <c r="R57" s="8693">
        <v>1</v>
      </c>
      <c r="S57" s="8693"/>
      <c r="T57" s="8112">
        <v>3</v>
      </c>
      <c r="U57" s="8113">
        <f>R57*T57</f>
        <v>3</v>
      </c>
    </row>
    <row r="58" spans="1:21" ht="15">
      <c r="A58" s="8072" t="s">
        <v>13251</v>
      </c>
      <c r="B58" s="8073"/>
      <c r="C58" s="8070"/>
      <c r="D58" s="8711">
        <v>1</v>
      </c>
      <c r="E58" s="8711"/>
      <c r="F58" s="8059">
        <v>0</v>
      </c>
      <c r="G58" s="8060">
        <f>D58*F58</f>
        <v>0</v>
      </c>
      <c r="H58" s="8072" t="s">
        <v>13251</v>
      </c>
      <c r="I58" s="8073"/>
      <c r="J58" s="8070"/>
      <c r="K58" s="8711">
        <v>1</v>
      </c>
      <c r="L58" s="8711"/>
      <c r="M58" s="8059">
        <v>0</v>
      </c>
      <c r="N58" s="8060">
        <f>K58*M58</f>
        <v>0</v>
      </c>
      <c r="O58" s="8123" t="s">
        <v>13276</v>
      </c>
      <c r="P58" s="8124"/>
      <c r="Q58" s="8121"/>
      <c r="R58" s="8693">
        <v>1</v>
      </c>
      <c r="S58" s="8693"/>
      <c r="T58" s="8112">
        <v>1</v>
      </c>
      <c r="U58" s="8113">
        <f>R58*T58</f>
        <v>1</v>
      </c>
    </row>
    <row r="59" spans="1:21" ht="15">
      <c r="A59" s="8074"/>
      <c r="B59" s="8075" t="s">
        <v>13104</v>
      </c>
      <c r="C59" s="8712"/>
      <c r="D59" s="8712"/>
      <c r="E59" s="8064"/>
      <c r="F59" s="8064"/>
      <c r="G59" s="8065">
        <f>SUM(G55:G58)</f>
        <v>91.5</v>
      </c>
      <c r="H59" s="8074"/>
      <c r="I59" s="8075" t="s">
        <v>13104</v>
      </c>
      <c r="J59" s="8712"/>
      <c r="K59" s="8712"/>
      <c r="L59" s="8064"/>
      <c r="M59" s="8064"/>
      <c r="N59" s="8065">
        <f>SUM(N55:N58)</f>
        <v>92</v>
      </c>
      <c r="O59" s="8125"/>
      <c r="P59" s="8126" t="s">
        <v>13104</v>
      </c>
      <c r="Q59" s="8694"/>
      <c r="R59" s="8694"/>
      <c r="S59" s="5264"/>
      <c r="T59" s="5264"/>
      <c r="U59" s="8116">
        <f>SUM(U55:U58)</f>
        <v>90</v>
      </c>
    </row>
    <row r="60" spans="1:21" ht="15">
      <c r="A60" s="8074"/>
      <c r="B60" s="8075"/>
      <c r="C60" s="8064"/>
      <c r="D60" s="8064"/>
      <c r="E60" s="8064"/>
      <c r="F60" s="8064"/>
      <c r="G60" s="8065"/>
      <c r="H60" s="8074"/>
      <c r="I60" s="8075"/>
      <c r="J60" s="8064"/>
      <c r="K60" s="8064"/>
      <c r="L60" s="8064"/>
      <c r="M60" s="8064"/>
      <c r="N60" s="8065"/>
      <c r="O60" s="8125"/>
      <c r="P60" s="8126"/>
      <c r="Q60" s="5264"/>
      <c r="R60" s="5264"/>
      <c r="S60" s="5264"/>
      <c r="T60" s="5264"/>
      <c r="U60" s="8116"/>
    </row>
    <row r="61" spans="1:21" ht="15">
      <c r="A61" s="8076" t="s">
        <v>13252</v>
      </c>
      <c r="B61" s="8077"/>
      <c r="C61" s="8070"/>
      <c r="D61" s="8713" t="s">
        <v>13247</v>
      </c>
      <c r="E61" s="8713"/>
      <c r="F61" s="8070" t="s">
        <v>13248</v>
      </c>
      <c r="G61" s="8071" t="s">
        <v>13158</v>
      </c>
      <c r="H61" s="8076" t="s">
        <v>13252</v>
      </c>
      <c r="I61" s="8077"/>
      <c r="J61" s="8070"/>
      <c r="K61" s="8713" t="s">
        <v>13247</v>
      </c>
      <c r="L61" s="8713"/>
      <c r="M61" s="8070" t="s">
        <v>13248</v>
      </c>
      <c r="N61" s="8071" t="s">
        <v>13158</v>
      </c>
      <c r="O61" s="8127" t="s">
        <v>13252</v>
      </c>
      <c r="P61" s="8128"/>
      <c r="Q61" s="8121"/>
      <c r="R61" s="8706" t="s">
        <v>13247</v>
      </c>
      <c r="S61" s="8706"/>
      <c r="T61" s="8121" t="s">
        <v>13248</v>
      </c>
      <c r="U61" s="8122" t="s">
        <v>13158</v>
      </c>
    </row>
    <row r="62" spans="1:21" ht="15">
      <c r="A62" s="8072" t="s">
        <v>13253</v>
      </c>
      <c r="B62" s="8078" t="s">
        <v>13254</v>
      </c>
      <c r="C62" s="8070"/>
      <c r="D62" s="8711">
        <v>1</v>
      </c>
      <c r="E62" s="8711"/>
      <c r="F62" s="8059">
        <v>20</v>
      </c>
      <c r="G62" s="8060">
        <f>D62*F62</f>
        <v>20</v>
      </c>
      <c r="H62" s="8072" t="s">
        <v>13253</v>
      </c>
      <c r="I62" s="8078" t="s">
        <v>13254</v>
      </c>
      <c r="J62" s="8070"/>
      <c r="K62" s="8711">
        <v>1</v>
      </c>
      <c r="L62" s="8711"/>
      <c r="M62" s="8059">
        <v>20</v>
      </c>
      <c r="N62" s="8060">
        <f>K62*M62</f>
        <v>20</v>
      </c>
      <c r="O62" s="8123" t="s">
        <v>13253</v>
      </c>
      <c r="P62" s="8129" t="s">
        <v>13277</v>
      </c>
      <c r="Q62" s="8121"/>
      <c r="R62" s="8693">
        <v>1</v>
      </c>
      <c r="S62" s="8693"/>
      <c r="T62" s="8112">
        <v>20</v>
      </c>
      <c r="U62" s="8113">
        <f>R62*T62</f>
        <v>20</v>
      </c>
    </row>
    <row r="63" spans="1:21" ht="15">
      <c r="A63" s="8072" t="s">
        <v>13265</v>
      </c>
      <c r="B63" s="8078"/>
      <c r="C63" s="8070"/>
      <c r="D63" s="8711">
        <v>1</v>
      </c>
      <c r="E63" s="8711"/>
      <c r="F63" s="8059">
        <v>2.5</v>
      </c>
      <c r="G63" s="8060">
        <f>D63*F63</f>
        <v>2.5</v>
      </c>
      <c r="H63" s="8072" t="s">
        <v>13265</v>
      </c>
      <c r="I63" s="8078"/>
      <c r="J63" s="8070"/>
      <c r="K63" s="8711">
        <v>1</v>
      </c>
      <c r="L63" s="8711"/>
      <c r="M63" s="8059">
        <v>2.5</v>
      </c>
      <c r="N63" s="8060">
        <f>K63*M63</f>
        <v>2.5</v>
      </c>
      <c r="O63" s="8123" t="s">
        <v>13265</v>
      </c>
      <c r="P63" s="8129"/>
      <c r="Q63" s="8121"/>
      <c r="R63" s="8693">
        <v>1</v>
      </c>
      <c r="S63" s="8693"/>
      <c r="T63" s="8112">
        <v>2.5</v>
      </c>
      <c r="U63" s="8113">
        <f>R63*T63</f>
        <v>2.5</v>
      </c>
    </row>
    <row r="64" spans="1:21" ht="15">
      <c r="A64" s="8074"/>
      <c r="B64" s="8075" t="s">
        <v>13104</v>
      </c>
      <c r="C64" s="8712"/>
      <c r="D64" s="8712"/>
      <c r="E64" s="8064"/>
      <c r="F64" s="8079"/>
      <c r="G64" s="8065">
        <f>G62+G63</f>
        <v>22.5</v>
      </c>
      <c r="H64" s="8074"/>
      <c r="I64" s="8075" t="s">
        <v>13104</v>
      </c>
      <c r="J64" s="8712"/>
      <c r="K64" s="8712"/>
      <c r="L64" s="8064"/>
      <c r="M64" s="8079"/>
      <c r="N64" s="8065">
        <f>N62+N63</f>
        <v>22.5</v>
      </c>
      <c r="O64" s="8125"/>
      <c r="P64" s="8126" t="s">
        <v>13104</v>
      </c>
      <c r="Q64" s="8694"/>
      <c r="R64" s="8694"/>
      <c r="S64" s="5264"/>
      <c r="T64" s="8130"/>
      <c r="U64" s="8116">
        <f>U62+U63</f>
        <v>22.5</v>
      </c>
    </row>
    <row r="65" spans="1:22" ht="15">
      <c r="A65" s="8716"/>
      <c r="B65" s="8716"/>
      <c r="C65" s="8712"/>
      <c r="D65" s="8712"/>
      <c r="E65" s="8064"/>
      <c r="F65" s="8064"/>
      <c r="G65" s="8080"/>
      <c r="H65" s="8716"/>
      <c r="I65" s="8716"/>
      <c r="J65" s="8712"/>
      <c r="K65" s="8712"/>
      <c r="L65" s="8064"/>
      <c r="M65" s="8064"/>
      <c r="N65" s="8080"/>
      <c r="O65" s="8695"/>
      <c r="P65" s="8695"/>
      <c r="Q65" s="8694"/>
      <c r="R65" s="8694"/>
      <c r="S65" s="5264"/>
      <c r="T65" s="5264"/>
      <c r="U65" s="8131"/>
    </row>
    <row r="66" spans="1:22" ht="15">
      <c r="A66" s="8081" t="s">
        <v>13256</v>
      </c>
      <c r="B66" s="8082"/>
      <c r="C66" s="8083"/>
      <c r="D66" s="8083"/>
      <c r="E66" s="8084"/>
      <c r="F66" s="8085"/>
      <c r="G66" s="8086">
        <f>G52+G59+G64</f>
        <v>337.03999999999996</v>
      </c>
      <c r="H66" s="8081" t="s">
        <v>13256</v>
      </c>
      <c r="I66" s="8082"/>
      <c r="J66" s="8083"/>
      <c r="K66" s="8083"/>
      <c r="L66" s="8084"/>
      <c r="M66" s="8085"/>
      <c r="N66" s="8086">
        <f>N52+N59+N64</f>
        <v>365.81000000000006</v>
      </c>
      <c r="O66" s="8132" t="s">
        <v>13256</v>
      </c>
      <c r="P66" s="8133"/>
      <c r="Q66" s="8134"/>
      <c r="R66" s="8134"/>
      <c r="S66" s="8135"/>
      <c r="T66" s="8136"/>
      <c r="U66" s="8137">
        <f>U52+U59+U64</f>
        <v>296.24</v>
      </c>
    </row>
    <row r="67" spans="1:22" ht="15">
      <c r="A67" s="8714" t="s">
        <v>13257</v>
      </c>
      <c r="B67" s="8714"/>
      <c r="C67" s="8083"/>
      <c r="D67" s="8083"/>
      <c r="E67" s="8084"/>
      <c r="F67" s="8087">
        <v>0.08</v>
      </c>
      <c r="G67" s="8086">
        <f>G66*F67</f>
        <v>26.963199999999997</v>
      </c>
      <c r="H67" s="8714" t="s">
        <v>13257</v>
      </c>
      <c r="I67" s="8714"/>
      <c r="J67" s="8083"/>
      <c r="K67" s="8083"/>
      <c r="L67" s="8084"/>
      <c r="M67" s="8087">
        <v>0.08</v>
      </c>
      <c r="N67" s="8086">
        <f>N66*M67</f>
        <v>29.264800000000005</v>
      </c>
      <c r="O67" s="8696" t="s">
        <v>13257</v>
      </c>
      <c r="P67" s="8696"/>
      <c r="Q67" s="8134"/>
      <c r="R67" s="8134"/>
      <c r="S67" s="8135"/>
      <c r="T67" s="8087">
        <v>0.10300000000000001</v>
      </c>
      <c r="U67" s="8137">
        <f>U66*T67</f>
        <v>30.512720000000002</v>
      </c>
    </row>
    <row r="68" spans="1:22" ht="15">
      <c r="A68" s="8714" t="s">
        <v>13258</v>
      </c>
      <c r="B68" s="8714"/>
      <c r="C68" s="8083"/>
      <c r="D68" s="8083"/>
      <c r="E68" s="8084"/>
      <c r="F68" s="8085"/>
      <c r="G68" s="8086">
        <f>SUM(G66:G67)</f>
        <v>364.00319999999994</v>
      </c>
      <c r="H68" s="8714" t="s">
        <v>13258</v>
      </c>
      <c r="I68" s="8714"/>
      <c r="J68" s="8083"/>
      <c r="K68" s="8083"/>
      <c r="L68" s="8084"/>
      <c r="M68" s="8085"/>
      <c r="N68" s="8086">
        <f>SUM(N66:N67)</f>
        <v>395.07480000000004</v>
      </c>
      <c r="O68" s="8696" t="s">
        <v>13258</v>
      </c>
      <c r="P68" s="8696"/>
      <c r="Q68" s="8134"/>
      <c r="R68" s="8134"/>
      <c r="S68" s="8135"/>
      <c r="T68" s="8136"/>
      <c r="U68" s="8137">
        <f>SUM(U66:U67)</f>
        <v>326.75272000000001</v>
      </c>
    </row>
    <row r="69" spans="1:22" ht="15">
      <c r="A69" s="8714" t="s">
        <v>13259</v>
      </c>
      <c r="B69" s="8714"/>
      <c r="C69" s="8083"/>
      <c r="D69" s="8083"/>
      <c r="E69" s="8084"/>
      <c r="F69" s="8088">
        <v>0.1</v>
      </c>
      <c r="G69" s="8086">
        <f>G68*F69</f>
        <v>36.400319999999994</v>
      </c>
      <c r="H69" s="8714" t="s">
        <v>13259</v>
      </c>
      <c r="I69" s="8714"/>
      <c r="J69" s="8083"/>
      <c r="K69" s="8083"/>
      <c r="L69" s="8084"/>
      <c r="M69" s="8088">
        <v>0.1</v>
      </c>
      <c r="N69" s="8086">
        <f>N68*M69</f>
        <v>39.507480000000008</v>
      </c>
      <c r="O69" s="8696" t="s">
        <v>13259</v>
      </c>
      <c r="P69" s="8696"/>
      <c r="Q69" s="8134"/>
      <c r="R69" s="8134"/>
      <c r="S69" s="8135"/>
      <c r="T69" s="8138">
        <v>0.10400000000000001</v>
      </c>
      <c r="U69" s="8137">
        <f>U68*T69</f>
        <v>33.982282880000007</v>
      </c>
    </row>
    <row r="70" spans="1:22" ht="15">
      <c r="A70" s="8714" t="s">
        <v>13260</v>
      </c>
      <c r="B70" s="8714"/>
      <c r="C70" s="8083"/>
      <c r="D70" s="8083"/>
      <c r="E70" s="8084"/>
      <c r="F70" s="8085"/>
      <c r="G70" s="8086">
        <f>SUM(G68:G69)</f>
        <v>400.40351999999996</v>
      </c>
      <c r="H70" s="8714" t="s">
        <v>13260</v>
      </c>
      <c r="I70" s="8714"/>
      <c r="J70" s="8083"/>
      <c r="K70" s="8083"/>
      <c r="L70" s="8084"/>
      <c r="M70" s="8085"/>
      <c r="N70" s="8086">
        <f>SUM(N68:N69)</f>
        <v>434.58228000000003</v>
      </c>
      <c r="O70" s="8696" t="s">
        <v>13260</v>
      </c>
      <c r="P70" s="8696"/>
      <c r="Q70" s="8134"/>
      <c r="R70" s="8134"/>
      <c r="S70" s="8135"/>
      <c r="T70" s="8136"/>
      <c r="U70" s="8137">
        <f>SUM(U68:U69)</f>
        <v>360.73500288000002</v>
      </c>
    </row>
    <row r="71" spans="1:22" ht="18.75" thickBot="1">
      <c r="A71" s="8089" t="s">
        <v>13261</v>
      </c>
      <c r="B71" s="8090"/>
      <c r="C71" s="8091"/>
      <c r="D71" s="8091"/>
      <c r="E71" s="8092" t="s">
        <v>13262</v>
      </c>
      <c r="F71" s="8093">
        <v>68</v>
      </c>
      <c r="G71" s="8094">
        <f>G70/F71</f>
        <v>5.8882870588235292</v>
      </c>
      <c r="H71" s="8089" t="s">
        <v>13261</v>
      </c>
      <c r="I71" s="8090"/>
      <c r="J71" s="8091"/>
      <c r="K71" s="8091"/>
      <c r="L71" s="8092" t="s">
        <v>13262</v>
      </c>
      <c r="M71" s="8093">
        <v>68</v>
      </c>
      <c r="N71" s="8094">
        <f>N70/M71</f>
        <v>6.3909158823529415</v>
      </c>
      <c r="O71" s="8139" t="s">
        <v>13261</v>
      </c>
      <c r="P71" s="8140"/>
      <c r="Q71" s="8141"/>
      <c r="R71" s="8141"/>
      <c r="S71" s="8142" t="s">
        <v>13262</v>
      </c>
      <c r="T71" s="8143">
        <v>68</v>
      </c>
      <c r="U71" s="8144">
        <f>U70/T71</f>
        <v>5.3049265129411767</v>
      </c>
    </row>
    <row r="72" spans="1:22" ht="15">
      <c r="A72" s="8095"/>
      <c r="B72" s="8095"/>
      <c r="C72"/>
      <c r="D72" s="8715" t="s">
        <v>13264</v>
      </c>
      <c r="E72" s="8715"/>
      <c r="F72" s="8715"/>
      <c r="G72" s="8715"/>
      <c r="H72" s="8095"/>
      <c r="I72" s="8095"/>
      <c r="J72"/>
      <c r="K72" s="8715" t="s">
        <v>13267</v>
      </c>
      <c r="L72" s="8715"/>
      <c r="M72" s="8715"/>
      <c r="N72" s="8715"/>
      <c r="O72" s="8145"/>
      <c r="P72" s="8145"/>
      <c r="Q72"/>
      <c r="R72" s="8749" t="s">
        <v>13263</v>
      </c>
      <c r="S72" s="8749"/>
      <c r="T72" s="8749"/>
      <c r="U72" s="8749"/>
    </row>
    <row r="73" spans="1:22" ht="13.5" thickBot="1"/>
    <row r="74" spans="1:22" ht="18.75" thickBot="1">
      <c r="B74" s="8698" t="s">
        <v>13229</v>
      </c>
      <c r="C74" s="8698"/>
      <c r="D74" s="8698"/>
      <c r="E74" s="8698"/>
      <c r="F74" s="8698"/>
      <c r="G74" s="8698"/>
      <c r="H74" s="8098"/>
      <c r="I74" s="8698" t="s">
        <v>13229</v>
      </c>
      <c r="J74" s="8698"/>
      <c r="K74" s="8698"/>
      <c r="L74" s="8698"/>
      <c r="M74" s="8698"/>
      <c r="N74" s="8698"/>
      <c r="O74" s="8098"/>
      <c r="P74" s="8698" t="s">
        <v>13229</v>
      </c>
      <c r="Q74" s="8698"/>
      <c r="R74" s="8698"/>
      <c r="S74" s="8698"/>
      <c r="T74" s="8698"/>
      <c r="U74" s="8698"/>
      <c r="V74" s="8098"/>
    </row>
    <row r="75" spans="1:22" ht="18.75" thickBot="1">
      <c r="B75" s="8099" t="s">
        <v>13230</v>
      </c>
      <c r="C75" s="8699" t="s">
        <v>13231</v>
      </c>
      <c r="D75" s="8699"/>
      <c r="E75" s="8699"/>
      <c r="F75" s="8100"/>
      <c r="G75" s="8100"/>
      <c r="H75" s="8100"/>
      <c r="I75" s="8099" t="s">
        <v>13230</v>
      </c>
      <c r="J75" s="8699" t="s">
        <v>13231</v>
      </c>
      <c r="K75" s="8699"/>
      <c r="L75" s="8699"/>
      <c r="M75" s="8100"/>
      <c r="N75" s="8100"/>
      <c r="O75" s="8100"/>
      <c r="P75" s="8099" t="s">
        <v>13230</v>
      </c>
      <c r="Q75" s="8699" t="s">
        <v>13231</v>
      </c>
      <c r="R75" s="8699"/>
      <c r="S75" s="8699"/>
      <c r="T75" s="8100"/>
      <c r="U75" s="8100"/>
      <c r="V75" s="8100"/>
    </row>
    <row r="76" spans="1:22" ht="34.5" thickBot="1">
      <c r="B76" s="8101" t="s">
        <v>13232</v>
      </c>
      <c r="C76" s="8708" t="s">
        <v>9752</v>
      </c>
      <c r="D76" s="8708"/>
      <c r="E76" s="8708"/>
      <c r="F76" s="8100"/>
      <c r="G76" s="8100"/>
      <c r="H76" s="8100"/>
      <c r="I76" s="8101" t="s">
        <v>13232</v>
      </c>
      <c r="J76" s="8708" t="s">
        <v>9752</v>
      </c>
      <c r="K76" s="8708"/>
      <c r="L76" s="8708"/>
      <c r="M76" s="8100"/>
      <c r="N76" s="8100"/>
      <c r="O76" s="8100"/>
      <c r="P76" s="8101" t="s">
        <v>13232</v>
      </c>
      <c r="Q76" s="8700" t="s">
        <v>13357</v>
      </c>
      <c r="R76" s="8700"/>
      <c r="S76" s="8700"/>
      <c r="T76" s="8100"/>
      <c r="U76" s="8100"/>
      <c r="V76" s="8100"/>
    </row>
    <row r="77" spans="1:22" ht="18.75" thickBot="1">
      <c r="B77" s="8101" t="s">
        <v>13234</v>
      </c>
      <c r="C77" s="8701" t="s">
        <v>13273</v>
      </c>
      <c r="D77" s="8701"/>
      <c r="E77" s="8701"/>
      <c r="F77" s="8100"/>
      <c r="G77" s="8100"/>
      <c r="H77" s="8100"/>
      <c r="I77" s="8101" t="s">
        <v>13234</v>
      </c>
      <c r="J77" s="8701" t="s">
        <v>13348</v>
      </c>
      <c r="K77" s="8701"/>
      <c r="L77" s="8701"/>
      <c r="M77" s="8100"/>
      <c r="N77" s="8100"/>
      <c r="O77" s="8100"/>
      <c r="P77" s="8101" t="s">
        <v>13234</v>
      </c>
      <c r="Q77" s="8701" t="s">
        <v>13358</v>
      </c>
      <c r="R77" s="8701"/>
      <c r="S77" s="8701"/>
      <c r="T77" s="8100"/>
      <c r="U77" s="8100"/>
      <c r="V77" s="8100"/>
    </row>
    <row r="78" spans="1:22" ht="18.75" thickBot="1">
      <c r="B78" s="8102" t="s">
        <v>13236</v>
      </c>
      <c r="C78" s="8702" t="s">
        <v>9752</v>
      </c>
      <c r="D78" s="8702"/>
      <c r="E78" s="8702"/>
      <c r="F78" s="8100"/>
      <c r="G78" s="8100"/>
      <c r="H78" s="8100"/>
      <c r="I78" s="8102" t="s">
        <v>13236</v>
      </c>
      <c r="J78" s="8702" t="s">
        <v>9752</v>
      </c>
      <c r="K78" s="8702"/>
      <c r="L78" s="8702"/>
      <c r="M78" s="8100"/>
      <c r="N78" s="8100"/>
      <c r="O78" s="8100"/>
      <c r="P78" s="8102" t="s">
        <v>13236</v>
      </c>
      <c r="Q78" s="8702"/>
      <c r="R78" s="8702"/>
      <c r="S78" s="8702"/>
      <c r="T78" s="8100"/>
      <c r="U78" s="8100"/>
      <c r="V78" s="8100"/>
    </row>
    <row r="79" spans="1:22" ht="18.75" thickBot="1">
      <c r="B79" s="8103"/>
      <c r="C79" s="8104"/>
      <c r="D79" s="8105"/>
      <c r="E79" s="8105"/>
      <c r="F79" s="8106"/>
      <c r="G79" s="8106"/>
      <c r="H79" s="8107"/>
      <c r="I79" s="8103"/>
      <c r="J79" s="8104"/>
      <c r="K79" s="8105"/>
      <c r="L79" s="8105"/>
      <c r="M79" s="8106"/>
      <c r="N79" s="8106"/>
      <c r="O79" s="8107"/>
      <c r="P79" s="8103"/>
      <c r="Q79" s="8104"/>
      <c r="R79" s="8105"/>
      <c r="S79" s="8105"/>
      <c r="T79" s="8106"/>
      <c r="U79" s="8106"/>
      <c r="V79" s="8107"/>
    </row>
    <row r="80" spans="1:22" ht="38.25">
      <c r="B80" s="8703" t="s">
        <v>13234</v>
      </c>
      <c r="C80" s="8703"/>
      <c r="D80" s="8108" t="s">
        <v>13237</v>
      </c>
      <c r="E80" s="8109" t="s">
        <v>13238</v>
      </c>
      <c r="F80" s="8108" t="s">
        <v>13239</v>
      </c>
      <c r="G80" s="8109" t="s">
        <v>13240</v>
      </c>
      <c r="H80" s="8110" t="s">
        <v>13241</v>
      </c>
      <c r="I80" s="8703" t="s">
        <v>13234</v>
      </c>
      <c r="J80" s="8703"/>
      <c r="K80" s="8108" t="s">
        <v>13237</v>
      </c>
      <c r="L80" s="8109" t="s">
        <v>13238</v>
      </c>
      <c r="M80" s="8108" t="s">
        <v>13239</v>
      </c>
      <c r="N80" s="8109" t="s">
        <v>13240</v>
      </c>
      <c r="O80" s="8110" t="s">
        <v>13241</v>
      </c>
      <c r="P80" s="8703" t="s">
        <v>13234</v>
      </c>
      <c r="Q80" s="8703"/>
      <c r="R80" s="8108" t="s">
        <v>13237</v>
      </c>
      <c r="S80" s="8109" t="s">
        <v>13238</v>
      </c>
      <c r="T80" s="8108" t="s">
        <v>13239</v>
      </c>
      <c r="U80" s="8109" t="s">
        <v>13240</v>
      </c>
      <c r="V80" s="8110" t="s">
        <v>13241</v>
      </c>
    </row>
    <row r="81" spans="2:22" ht="15">
      <c r="B81" s="8709" t="s">
        <v>13273</v>
      </c>
      <c r="C81" s="8709"/>
      <c r="D81" s="8111" t="s">
        <v>13242</v>
      </c>
      <c r="E81" s="8112">
        <v>1.98</v>
      </c>
      <c r="F81" s="8112">
        <v>1.98</v>
      </c>
      <c r="G81" s="8112">
        <v>56</v>
      </c>
      <c r="H81" s="8113">
        <f>G81*F81</f>
        <v>110.88</v>
      </c>
      <c r="I81" s="8709" t="s">
        <v>13235</v>
      </c>
      <c r="J81" s="8709"/>
      <c r="K81" s="8111" t="s">
        <v>13242</v>
      </c>
      <c r="L81" s="8112">
        <v>1.98</v>
      </c>
      <c r="M81" s="8112">
        <v>1.98</v>
      </c>
      <c r="N81" s="8112">
        <v>92</v>
      </c>
      <c r="O81" s="8113">
        <f>N81*M81</f>
        <v>182.16</v>
      </c>
      <c r="P81" s="8704" t="s">
        <v>13359</v>
      </c>
      <c r="Q81" s="8704"/>
      <c r="R81" s="8114" t="s">
        <v>13245</v>
      </c>
      <c r="S81" s="8112">
        <v>0.35</v>
      </c>
      <c r="T81" s="8112">
        <f>S81*1.05</f>
        <v>0.36749999999999999</v>
      </c>
      <c r="U81" s="8114">
        <v>140</v>
      </c>
      <c r="V81" s="8113">
        <f>U81*T81</f>
        <v>51.449999999999996</v>
      </c>
    </row>
    <row r="82" spans="2:22" ht="15">
      <c r="B82" s="8704" t="s">
        <v>13243</v>
      </c>
      <c r="C82" s="8704"/>
      <c r="D82" s="8111" t="s">
        <v>13242</v>
      </c>
      <c r="E82" s="8112">
        <v>0.5</v>
      </c>
      <c r="F82" s="8112">
        <f>E82</f>
        <v>0.5</v>
      </c>
      <c r="G82" s="8112">
        <v>52</v>
      </c>
      <c r="H82" s="8113">
        <f>G82*F82</f>
        <v>26</v>
      </c>
      <c r="I82" s="8704" t="s">
        <v>13243</v>
      </c>
      <c r="J82" s="8704"/>
      <c r="K82" s="8111" t="s">
        <v>13242</v>
      </c>
      <c r="L82" s="8112">
        <v>0.5</v>
      </c>
      <c r="M82" s="8112">
        <f>L82</f>
        <v>0.5</v>
      </c>
      <c r="N82" s="8112">
        <v>52</v>
      </c>
      <c r="O82" s="8113">
        <f>N82*M82</f>
        <v>26</v>
      </c>
      <c r="P82" s="8704"/>
      <c r="Q82" s="8704"/>
      <c r="R82" s="8111"/>
      <c r="S82" s="8112"/>
      <c r="T82" s="8112"/>
      <c r="U82" s="8112"/>
      <c r="V82" s="8113"/>
    </row>
    <row r="83" spans="2:22" ht="15">
      <c r="B83" s="8704" t="s">
        <v>13244</v>
      </c>
      <c r="C83" s="8704"/>
      <c r="D83" s="8114">
        <v>0</v>
      </c>
      <c r="E83" s="8115">
        <v>0</v>
      </c>
      <c r="F83" s="8112">
        <v>0</v>
      </c>
      <c r="G83" s="8114">
        <v>0</v>
      </c>
      <c r="H83" s="8113">
        <v>0</v>
      </c>
      <c r="I83" s="8704" t="s">
        <v>13244</v>
      </c>
      <c r="J83" s="8704"/>
      <c r="K83" s="8114">
        <v>0</v>
      </c>
      <c r="L83" s="8115">
        <v>0</v>
      </c>
      <c r="M83" s="8112">
        <v>0</v>
      </c>
      <c r="N83" s="8114">
        <v>0</v>
      </c>
      <c r="O83" s="8113">
        <v>0</v>
      </c>
      <c r="P83" s="8704"/>
      <c r="Q83" s="8704"/>
      <c r="R83" s="8114"/>
      <c r="S83" s="8115"/>
      <c r="T83" s="8112"/>
      <c r="U83" s="8114"/>
      <c r="V83" s="8113"/>
    </row>
    <row r="84" spans="2:22" ht="15">
      <c r="B84" s="8705" t="s">
        <v>13104</v>
      </c>
      <c r="C84" s="8705"/>
      <c r="D84"/>
      <c r="E84"/>
      <c r="F84" s="5264"/>
      <c r="G84" s="5264"/>
      <c r="H84" s="8116">
        <f>SUM(H81:H83)</f>
        <v>136.88</v>
      </c>
      <c r="I84" s="8705" t="s">
        <v>13104</v>
      </c>
      <c r="J84" s="8705"/>
      <c r="K84"/>
      <c r="L84"/>
      <c r="M84" s="5264"/>
      <c r="N84" s="5264"/>
      <c r="O84" s="8116">
        <f>SUM(O81:O83)</f>
        <v>208.16</v>
      </c>
      <c r="P84" s="8705" t="s">
        <v>13104</v>
      </c>
      <c r="Q84" s="8705"/>
      <c r="R84"/>
      <c r="S84"/>
      <c r="T84" s="5264"/>
      <c r="U84" s="5264"/>
      <c r="V84" s="8116">
        <f>SUM(V81:V83)</f>
        <v>51.449999999999996</v>
      </c>
    </row>
    <row r="85" spans="2:22" ht="15">
      <c r="B85" s="8117"/>
      <c r="C85" s="8118"/>
      <c r="D85"/>
      <c r="E85"/>
      <c r="F85" s="5264"/>
      <c r="G85" s="5264"/>
      <c r="H85" s="8116"/>
      <c r="I85" s="8117"/>
      <c r="J85" s="8118"/>
      <c r="K85"/>
      <c r="L85"/>
      <c r="M85" s="5264"/>
      <c r="N85" s="5264"/>
      <c r="O85" s="8116"/>
      <c r="P85" s="8117"/>
      <c r="Q85" s="8118"/>
      <c r="R85"/>
      <c r="S85"/>
      <c r="T85" s="5264"/>
      <c r="U85" s="5264"/>
      <c r="V85" s="8116"/>
    </row>
    <row r="86" spans="2:22" ht="15">
      <c r="B86" s="8119" t="s">
        <v>13246</v>
      </c>
      <c r="C86" s="8120"/>
      <c r="D86" s="8121" t="s">
        <v>13237</v>
      </c>
      <c r="E86" s="8706" t="s">
        <v>13247</v>
      </c>
      <c r="F86" s="8706"/>
      <c r="G86" s="8121" t="s">
        <v>13248</v>
      </c>
      <c r="H86" s="8122" t="s">
        <v>13158</v>
      </c>
      <c r="I86" s="8119" t="s">
        <v>13246</v>
      </c>
      <c r="J86" s="8120"/>
      <c r="K86" s="8121" t="s">
        <v>13237</v>
      </c>
      <c r="L86" s="8706" t="s">
        <v>13247</v>
      </c>
      <c r="M86" s="8706"/>
      <c r="N86" s="8121" t="s">
        <v>13248</v>
      </c>
      <c r="O86" s="8122" t="s">
        <v>13158</v>
      </c>
      <c r="P86" s="8119" t="s">
        <v>13246</v>
      </c>
      <c r="Q86" s="8120"/>
      <c r="R86" s="8121" t="s">
        <v>13237</v>
      </c>
      <c r="S86" s="8706" t="s">
        <v>13247</v>
      </c>
      <c r="T86" s="8706"/>
      <c r="U86" s="8121" t="s">
        <v>13248</v>
      </c>
      <c r="V86" s="8122" t="s">
        <v>13158</v>
      </c>
    </row>
    <row r="87" spans="2:22" ht="15">
      <c r="B87" s="8123" t="s">
        <v>13100</v>
      </c>
      <c r="C87" s="8124"/>
      <c r="D87" s="8121"/>
      <c r="E87" s="8693">
        <v>1</v>
      </c>
      <c r="F87" s="8693"/>
      <c r="G87" s="8112">
        <v>70</v>
      </c>
      <c r="H87" s="8113">
        <f>G87*E87</f>
        <v>70</v>
      </c>
      <c r="I87" s="8123" t="s">
        <v>13100</v>
      </c>
      <c r="J87" s="8124"/>
      <c r="K87" s="8121"/>
      <c r="L87" s="8693">
        <v>1</v>
      </c>
      <c r="M87" s="8693"/>
      <c r="N87" s="8112">
        <v>70</v>
      </c>
      <c r="O87" s="8113">
        <f>N87*L87</f>
        <v>70</v>
      </c>
      <c r="P87" s="8123" t="s">
        <v>13100</v>
      </c>
      <c r="Q87" s="8124"/>
      <c r="R87" s="8121"/>
      <c r="S87" s="8693">
        <v>1</v>
      </c>
      <c r="T87" s="8693"/>
      <c r="U87" s="8112">
        <v>49</v>
      </c>
      <c r="V87" s="8113">
        <f>U87*S87</f>
        <v>49</v>
      </c>
    </row>
    <row r="88" spans="2:22" ht="15">
      <c r="B88" s="8123" t="s">
        <v>13187</v>
      </c>
      <c r="C88" s="8124"/>
      <c r="D88" s="8121"/>
      <c r="E88" s="8693">
        <v>1</v>
      </c>
      <c r="F88" s="8693"/>
      <c r="G88" s="8112">
        <v>0</v>
      </c>
      <c r="H88" s="8113">
        <f>E88*G88</f>
        <v>0</v>
      </c>
      <c r="I88" s="8123" t="s">
        <v>13187</v>
      </c>
      <c r="J88" s="8124"/>
      <c r="K88" s="8121"/>
      <c r="L88" s="8693">
        <v>1</v>
      </c>
      <c r="M88" s="8693"/>
      <c r="N88" s="8112">
        <v>0</v>
      </c>
      <c r="O88" s="8113">
        <f>L88*N88</f>
        <v>0</v>
      </c>
      <c r="P88" s="8123" t="s">
        <v>13187</v>
      </c>
      <c r="Q88" s="8124"/>
      <c r="R88" s="8121"/>
      <c r="S88" s="8693">
        <v>1</v>
      </c>
      <c r="T88" s="8693"/>
      <c r="U88" s="8112">
        <v>0</v>
      </c>
      <c r="V88" s="8113">
        <v>0</v>
      </c>
    </row>
    <row r="89" spans="2:22" ht="15">
      <c r="B89" s="8123" t="s">
        <v>13250</v>
      </c>
      <c r="C89" s="8124"/>
      <c r="D89" s="8121"/>
      <c r="E89" s="8693">
        <v>1</v>
      </c>
      <c r="F89" s="8693"/>
      <c r="G89" s="8112">
        <v>3</v>
      </c>
      <c r="H89" s="8113">
        <f>E89*G89</f>
        <v>3</v>
      </c>
      <c r="I89" s="8123" t="s">
        <v>13250</v>
      </c>
      <c r="J89" s="8124"/>
      <c r="K89" s="8121"/>
      <c r="L89" s="8693">
        <v>1</v>
      </c>
      <c r="M89" s="8693"/>
      <c r="N89" s="8112">
        <v>3</v>
      </c>
      <c r="O89" s="8113">
        <f>L89*N89</f>
        <v>3</v>
      </c>
      <c r="P89" s="8123" t="s">
        <v>13250</v>
      </c>
      <c r="Q89" s="8124"/>
      <c r="R89" s="8121"/>
      <c r="S89" s="8693">
        <v>1</v>
      </c>
      <c r="T89" s="8693"/>
      <c r="U89" s="8112">
        <v>2</v>
      </c>
      <c r="V89" s="8113">
        <f>S89*U89</f>
        <v>2</v>
      </c>
    </row>
    <row r="90" spans="2:22" ht="15">
      <c r="B90" s="8123" t="s">
        <v>13276</v>
      </c>
      <c r="C90" s="8124"/>
      <c r="D90" s="8121"/>
      <c r="E90" s="8693">
        <v>1</v>
      </c>
      <c r="F90" s="8693"/>
      <c r="G90" s="8112">
        <v>1</v>
      </c>
      <c r="H90" s="8113">
        <f>E90*G90</f>
        <v>1</v>
      </c>
      <c r="I90" s="8123" t="s">
        <v>13276</v>
      </c>
      <c r="J90" s="8124"/>
      <c r="K90" s="8121"/>
      <c r="L90" s="8693">
        <v>1</v>
      </c>
      <c r="M90" s="8693"/>
      <c r="N90" s="8112">
        <v>1</v>
      </c>
      <c r="O90" s="8113">
        <f>L90*N90</f>
        <v>1</v>
      </c>
      <c r="P90" s="8123" t="s">
        <v>13276</v>
      </c>
      <c r="Q90" s="8124"/>
      <c r="R90" s="8121"/>
      <c r="S90" s="8693">
        <v>1</v>
      </c>
      <c r="T90" s="8693"/>
      <c r="U90" s="8112">
        <v>1</v>
      </c>
      <c r="V90" s="8113">
        <f>S90*U90</f>
        <v>1</v>
      </c>
    </row>
    <row r="91" spans="2:22" ht="15">
      <c r="B91" s="8125"/>
      <c r="C91" s="8126" t="s">
        <v>13104</v>
      </c>
      <c r="D91" s="8694"/>
      <c r="E91" s="8694"/>
      <c r="F91" s="5264"/>
      <c r="G91" s="5264"/>
      <c r="H91" s="8116">
        <f>SUM(H87:H90)</f>
        <v>74</v>
      </c>
      <c r="I91" s="8125"/>
      <c r="J91" s="8126" t="s">
        <v>13104</v>
      </c>
      <c r="K91" s="8694"/>
      <c r="L91" s="8694"/>
      <c r="M91" s="5264"/>
      <c r="N91" s="5264"/>
      <c r="O91" s="8116">
        <f>SUM(O87:O90)</f>
        <v>74</v>
      </c>
      <c r="P91" s="8123" t="s">
        <v>13360</v>
      </c>
      <c r="Q91" s="8124"/>
      <c r="R91" s="8121"/>
      <c r="S91" s="8707">
        <v>1</v>
      </c>
      <c r="T91" s="8707"/>
      <c r="U91" s="8112">
        <v>10</v>
      </c>
      <c r="V91" s="8113">
        <v>10</v>
      </c>
    </row>
    <row r="92" spans="2:22" ht="15">
      <c r="B92" s="8125"/>
      <c r="C92" s="8126"/>
      <c r="D92" s="5264"/>
      <c r="E92" s="5264"/>
      <c r="F92" s="5264"/>
      <c r="G92" s="5264"/>
      <c r="H92" s="8116"/>
      <c r="I92" s="8125"/>
      <c r="J92" s="8126"/>
      <c r="K92" s="5264"/>
      <c r="L92" s="5264"/>
      <c r="M92" s="5264"/>
      <c r="N92" s="5264"/>
      <c r="O92" s="8116"/>
      <c r="P92" s="8125"/>
      <c r="Q92" s="8126" t="s">
        <v>13104</v>
      </c>
      <c r="R92" s="8694"/>
      <c r="S92" s="8694"/>
      <c r="T92" s="5264"/>
      <c r="U92" s="5264"/>
      <c r="V92" s="8116">
        <f>V87+V88+V89+V90+V91</f>
        <v>62</v>
      </c>
    </row>
    <row r="93" spans="2:22" ht="15">
      <c r="B93" s="8127" t="s">
        <v>13252</v>
      </c>
      <c r="C93" s="8128"/>
      <c r="D93" s="8121"/>
      <c r="E93" s="8706" t="s">
        <v>13247</v>
      </c>
      <c r="F93" s="8706"/>
      <c r="G93" s="8121" t="s">
        <v>13248</v>
      </c>
      <c r="H93" s="8122" t="s">
        <v>13158</v>
      </c>
      <c r="I93" s="8127" t="s">
        <v>13252</v>
      </c>
      <c r="J93" s="8128"/>
      <c r="K93" s="8121"/>
      <c r="L93" s="8706" t="s">
        <v>13247</v>
      </c>
      <c r="M93" s="8706"/>
      <c r="N93" s="8121" t="s">
        <v>13248</v>
      </c>
      <c r="O93" s="8122" t="s">
        <v>13158</v>
      </c>
      <c r="P93" s="8125"/>
      <c r="Q93" s="8126"/>
      <c r="R93" s="5264"/>
      <c r="S93" s="5264"/>
      <c r="T93" s="5264"/>
      <c r="U93" s="5264"/>
      <c r="V93" s="8116"/>
    </row>
    <row r="94" spans="2:22" ht="15">
      <c r="B94" s="8123" t="s">
        <v>13253</v>
      </c>
      <c r="C94" s="8129" t="s">
        <v>13254</v>
      </c>
      <c r="D94" s="8121"/>
      <c r="E94" s="8693">
        <v>1</v>
      </c>
      <c r="F94" s="8693"/>
      <c r="G94" s="8112">
        <v>20</v>
      </c>
      <c r="H94" s="8113">
        <f>E94*G94</f>
        <v>20</v>
      </c>
      <c r="I94" s="8123" t="s">
        <v>13253</v>
      </c>
      <c r="J94" s="8129" t="s">
        <v>13254</v>
      </c>
      <c r="K94" s="8121"/>
      <c r="L94" s="8693">
        <v>1</v>
      </c>
      <c r="M94" s="8693"/>
      <c r="N94" s="8112">
        <v>20</v>
      </c>
      <c r="O94" s="8113">
        <f>L94*N94</f>
        <v>20</v>
      </c>
      <c r="P94" s="8127" t="s">
        <v>13252</v>
      </c>
      <c r="Q94" s="8128"/>
      <c r="R94" s="8121"/>
      <c r="S94" s="8706" t="s">
        <v>13247</v>
      </c>
      <c r="T94" s="8706"/>
      <c r="U94" s="8121" t="s">
        <v>13248</v>
      </c>
      <c r="V94" s="8122" t="s">
        <v>13158</v>
      </c>
    </row>
    <row r="95" spans="2:22" ht="15">
      <c r="B95" s="8123" t="s">
        <v>13265</v>
      </c>
      <c r="C95" s="8129"/>
      <c r="D95" s="8121"/>
      <c r="E95" s="8693">
        <v>1</v>
      </c>
      <c r="F95" s="8693"/>
      <c r="G95" s="8112">
        <v>2.5</v>
      </c>
      <c r="H95" s="8113">
        <f>E95*G95</f>
        <v>2.5</v>
      </c>
      <c r="I95" s="8123" t="s">
        <v>13265</v>
      </c>
      <c r="J95" s="8129"/>
      <c r="K95" s="8121"/>
      <c r="L95" s="8693">
        <v>1</v>
      </c>
      <c r="M95" s="8693"/>
      <c r="N95" s="8112">
        <v>2.5</v>
      </c>
      <c r="O95" s="8113">
        <f>L95*N95</f>
        <v>2.5</v>
      </c>
      <c r="P95" s="8123" t="s">
        <v>13361</v>
      </c>
      <c r="Q95" s="8129"/>
      <c r="R95" s="8121"/>
      <c r="S95" s="8693">
        <v>1</v>
      </c>
      <c r="T95" s="8693"/>
      <c r="U95" s="8112">
        <v>2</v>
      </c>
      <c r="V95" s="8113">
        <f>S95*U95</f>
        <v>2</v>
      </c>
    </row>
    <row r="96" spans="2:22" ht="15">
      <c r="B96" s="8125"/>
      <c r="C96" s="8126" t="s">
        <v>13104</v>
      </c>
      <c r="D96" s="8694"/>
      <c r="E96" s="8694"/>
      <c r="F96" s="5264"/>
      <c r="G96" s="8130"/>
      <c r="H96" s="8116">
        <f>H94+H95</f>
        <v>22.5</v>
      </c>
      <c r="I96" s="8125"/>
      <c r="J96" s="8126" t="s">
        <v>13104</v>
      </c>
      <c r="K96" s="8694"/>
      <c r="L96" s="8694"/>
      <c r="M96" s="5264"/>
      <c r="N96" s="8130"/>
      <c r="O96" s="8116">
        <f>O94+O95</f>
        <v>22.5</v>
      </c>
      <c r="P96" s="8123" t="s">
        <v>13265</v>
      </c>
      <c r="Q96" s="8129"/>
      <c r="R96" s="8121"/>
      <c r="S96" s="8693">
        <v>1</v>
      </c>
      <c r="T96" s="8693"/>
      <c r="U96" s="8112">
        <v>1</v>
      </c>
      <c r="V96" s="8113">
        <f>S96*U96</f>
        <v>1</v>
      </c>
    </row>
    <row r="97" spans="2:22" ht="15">
      <c r="B97" s="8695"/>
      <c r="C97" s="8695"/>
      <c r="D97" s="8694"/>
      <c r="E97" s="8694"/>
      <c r="F97" s="5264"/>
      <c r="G97" s="5264"/>
      <c r="H97" s="8131"/>
      <c r="I97" s="8695"/>
      <c r="J97" s="8695"/>
      <c r="K97" s="8694"/>
      <c r="L97" s="8694"/>
      <c r="M97" s="5264"/>
      <c r="N97" s="5264"/>
      <c r="O97" s="8131"/>
      <c r="P97" s="8125"/>
      <c r="Q97" s="8126" t="s">
        <v>13104</v>
      </c>
      <c r="R97" s="8694"/>
      <c r="S97" s="8694"/>
      <c r="T97" s="5264"/>
      <c r="U97" s="8130"/>
      <c r="V97" s="8116">
        <f>V95+V96</f>
        <v>3</v>
      </c>
    </row>
    <row r="98" spans="2:22" ht="15">
      <c r="B98" s="8132" t="s">
        <v>13256</v>
      </c>
      <c r="C98" s="8133"/>
      <c r="D98" s="8134"/>
      <c r="E98" s="8134"/>
      <c r="F98" s="8135"/>
      <c r="G98" s="8136"/>
      <c r="H98" s="8137">
        <f>H84+H91+H96</f>
        <v>233.38</v>
      </c>
      <c r="I98" s="8132" t="s">
        <v>13256</v>
      </c>
      <c r="J98" s="8133"/>
      <c r="K98" s="8134"/>
      <c r="L98" s="8134"/>
      <c r="M98" s="8135"/>
      <c r="N98" s="8136"/>
      <c r="O98" s="8137">
        <f>O84+O91+O96</f>
        <v>304.65999999999997</v>
      </c>
      <c r="P98" s="8695"/>
      <c r="Q98" s="8695"/>
      <c r="R98" s="8694"/>
      <c r="S98" s="8694"/>
      <c r="T98" s="5264"/>
      <c r="U98" s="5264"/>
      <c r="V98" s="8131"/>
    </row>
    <row r="99" spans="2:22" ht="15">
      <c r="B99" s="8696" t="s">
        <v>13257</v>
      </c>
      <c r="C99" s="8696"/>
      <c r="D99" s="8134"/>
      <c r="E99" s="8134"/>
      <c r="F99" s="8135"/>
      <c r="G99" s="8087">
        <v>0.10300000000000001</v>
      </c>
      <c r="H99" s="8137">
        <f>H98*G99</f>
        <v>24.038140000000002</v>
      </c>
      <c r="I99" s="8696" t="s">
        <v>13257</v>
      </c>
      <c r="J99" s="8696"/>
      <c r="K99" s="8134"/>
      <c r="L99" s="8134"/>
      <c r="M99" s="8135"/>
      <c r="N99" s="8087">
        <v>0.10490000000000001</v>
      </c>
      <c r="O99" s="8137">
        <f>O98*N99</f>
        <v>31.958834</v>
      </c>
      <c r="P99" s="8132" t="s">
        <v>13256</v>
      </c>
      <c r="Q99" s="8133"/>
      <c r="R99" s="8134"/>
      <c r="S99" s="8134"/>
      <c r="T99" s="8135"/>
      <c r="U99" s="8136"/>
      <c r="V99" s="8137">
        <f>V84+V92+V97</f>
        <v>116.44999999999999</v>
      </c>
    </row>
    <row r="100" spans="2:22" ht="15">
      <c r="B100" s="8696" t="s">
        <v>13258</v>
      </c>
      <c r="C100" s="8696"/>
      <c r="D100" s="8134"/>
      <c r="E100" s="8134"/>
      <c r="F100" s="8135"/>
      <c r="G100" s="8136"/>
      <c r="H100" s="8137">
        <f>SUM(H98:H99)</f>
        <v>257.41813999999999</v>
      </c>
      <c r="I100" s="8696" t="s">
        <v>13258</v>
      </c>
      <c r="J100" s="8696"/>
      <c r="K100" s="8134"/>
      <c r="L100" s="8134"/>
      <c r="M100" s="8135"/>
      <c r="N100" s="8136"/>
      <c r="O100" s="8137">
        <f>SUM(O98:O99)</f>
        <v>336.61883399999999</v>
      </c>
      <c r="P100" s="8696" t="s">
        <v>13257</v>
      </c>
      <c r="Q100" s="8696"/>
      <c r="R100" s="8134"/>
      <c r="S100" s="8134"/>
      <c r="T100" s="8135"/>
      <c r="U100" s="8087">
        <v>0.10490000000000001</v>
      </c>
      <c r="V100" s="8137">
        <f>V99*U100</f>
        <v>12.215605</v>
      </c>
    </row>
    <row r="101" spans="2:22" ht="15">
      <c r="B101" s="8696" t="s">
        <v>13259</v>
      </c>
      <c r="C101" s="8696"/>
      <c r="D101" s="8134"/>
      <c r="E101" s="8134"/>
      <c r="F101" s="8135"/>
      <c r="G101" s="8138">
        <v>0.10400000000000001</v>
      </c>
      <c r="H101" s="8137">
        <f>H100*G101</f>
        <v>26.771486560000003</v>
      </c>
      <c r="I101" s="8696" t="s">
        <v>13259</v>
      </c>
      <c r="J101" s="8696"/>
      <c r="K101" s="8134"/>
      <c r="L101" s="8134"/>
      <c r="M101" s="8135"/>
      <c r="N101" s="8138">
        <v>0.10490000000000001</v>
      </c>
      <c r="O101" s="8137">
        <f>O100*N101</f>
        <v>35.311315686600004</v>
      </c>
      <c r="P101" s="8696" t="s">
        <v>13258</v>
      </c>
      <c r="Q101" s="8696"/>
      <c r="R101" s="8134"/>
      <c r="S101" s="8134"/>
      <c r="T101" s="8135"/>
      <c r="U101" s="8136"/>
      <c r="V101" s="8137">
        <f>SUM(V99:V100)</f>
        <v>128.665605</v>
      </c>
    </row>
    <row r="102" spans="2:22" ht="15">
      <c r="B102" s="8696" t="s">
        <v>13260</v>
      </c>
      <c r="C102" s="8696"/>
      <c r="D102" s="8134"/>
      <c r="E102" s="8134"/>
      <c r="F102" s="8135"/>
      <c r="G102" s="8136"/>
      <c r="H102" s="8137">
        <f>SUM(H100:H101)</f>
        <v>284.18962656000002</v>
      </c>
      <c r="I102" s="8696" t="s">
        <v>13260</v>
      </c>
      <c r="J102" s="8696"/>
      <c r="K102" s="8134"/>
      <c r="L102" s="8134"/>
      <c r="M102" s="8135"/>
      <c r="N102" s="8136"/>
      <c r="O102" s="8137">
        <f>SUM(O100:O101)</f>
        <v>371.93014968659998</v>
      </c>
      <c r="P102" s="8696" t="s">
        <v>13259</v>
      </c>
      <c r="Q102" s="8696"/>
      <c r="R102" s="8134"/>
      <c r="S102" s="8134"/>
      <c r="T102" s="8135"/>
      <c r="U102" s="8138">
        <v>0.10490000000000001</v>
      </c>
      <c r="V102" s="8137">
        <f>V101*U102</f>
        <v>13.4970219645</v>
      </c>
    </row>
    <row r="103" spans="2:22" ht="18.75" thickBot="1">
      <c r="B103" s="8139" t="s">
        <v>13261</v>
      </c>
      <c r="C103" s="8140"/>
      <c r="D103" s="8141"/>
      <c r="E103" s="8141"/>
      <c r="F103" s="8142" t="s">
        <v>13262</v>
      </c>
      <c r="G103" s="8143">
        <v>68</v>
      </c>
      <c r="H103" s="8144">
        <f>H102/G103</f>
        <v>4.1792592141176472</v>
      </c>
      <c r="I103" s="8139" t="s">
        <v>13261</v>
      </c>
      <c r="J103" s="8140"/>
      <c r="K103" s="8141"/>
      <c r="L103" s="8141"/>
      <c r="M103" s="8142" t="s">
        <v>13262</v>
      </c>
      <c r="N103" s="8143">
        <v>68</v>
      </c>
      <c r="O103" s="8144">
        <f>O102/N103</f>
        <v>5.4695610248029407</v>
      </c>
      <c r="P103" s="8696" t="s">
        <v>13260</v>
      </c>
      <c r="Q103" s="8696"/>
      <c r="R103" s="8134"/>
      <c r="S103" s="8134"/>
      <c r="T103" s="8135"/>
      <c r="U103" s="8136"/>
      <c r="V103" s="8137">
        <f>SUM(V101:V102)</f>
        <v>142.16262696449999</v>
      </c>
    </row>
    <row r="104" spans="2:22" ht="18.75" thickBot="1">
      <c r="B104" s="8145"/>
      <c r="C104" s="8145"/>
      <c r="D104"/>
      <c r="E104" s="8255" t="s">
        <v>13278</v>
      </c>
      <c r="F104" s="8255"/>
      <c r="G104" s="8256">
        <v>43514</v>
      </c>
      <c r="H104" s="8255">
        <v>3.95</v>
      </c>
      <c r="I104" s="8145"/>
      <c r="J104" s="8145"/>
      <c r="K104"/>
      <c r="L104" s="8255" t="s">
        <v>13349</v>
      </c>
      <c r="M104" s="8255"/>
      <c r="N104" s="8256">
        <v>43514</v>
      </c>
      <c r="O104" s="8257">
        <v>5.2</v>
      </c>
      <c r="P104" s="8139" t="s">
        <v>13261</v>
      </c>
      <c r="Q104" s="8140"/>
      <c r="R104" s="8141"/>
      <c r="S104" s="8141"/>
      <c r="T104" s="8142" t="s">
        <v>13262</v>
      </c>
      <c r="U104" s="8143">
        <v>68</v>
      </c>
      <c r="V104" s="8144">
        <f>V103/U104</f>
        <v>2.0906268671249997</v>
      </c>
    </row>
    <row r="105" spans="2:22" ht="15.75" thickBot="1">
      <c r="B105" s="8145"/>
      <c r="C105" s="8145"/>
      <c r="D105"/>
      <c r="E105" s="8692" t="s">
        <v>13279</v>
      </c>
      <c r="F105" s="8692"/>
      <c r="G105" s="8692"/>
      <c r="H105" s="8692"/>
      <c r="I105" s="8145"/>
      <c r="J105" s="8145"/>
      <c r="K105"/>
      <c r="L105" s="8692" t="s">
        <v>13279</v>
      </c>
      <c r="M105" s="8692"/>
      <c r="N105" s="8692"/>
      <c r="O105" s="8692"/>
      <c r="P105" s="8145"/>
      <c r="Q105" s="8145"/>
      <c r="R105"/>
      <c r="S105" s="8697" t="s">
        <v>13362</v>
      </c>
      <c r="T105" s="8697"/>
      <c r="U105" s="8697"/>
      <c r="V105" s="8697"/>
    </row>
    <row r="106" spans="2:22" ht="18.75" thickBot="1">
      <c r="B106" s="8698" t="s">
        <v>13229</v>
      </c>
      <c r="C106" s="8698"/>
      <c r="D106" s="8698"/>
      <c r="E106" s="8698"/>
      <c r="F106" s="8698"/>
      <c r="G106" s="8698"/>
      <c r="H106" s="8098"/>
      <c r="I106" s="8698" t="s">
        <v>13229</v>
      </c>
      <c r="J106" s="8698"/>
      <c r="K106" s="8698"/>
      <c r="L106" s="8698"/>
      <c r="M106" s="8698"/>
      <c r="N106" s="8698"/>
      <c r="O106" s="8098"/>
      <c r="P106" s="8145"/>
      <c r="Q106" s="8145"/>
      <c r="R106"/>
      <c r="S106" s="8692" t="s">
        <v>13363</v>
      </c>
      <c r="T106" s="8692"/>
      <c r="U106" s="8692"/>
      <c r="V106" s="8692"/>
    </row>
    <row r="107" spans="2:22" ht="18.75" thickBot="1">
      <c r="B107" s="8099" t="s">
        <v>13230</v>
      </c>
      <c r="C107" s="8699" t="s">
        <v>13231</v>
      </c>
      <c r="D107" s="8699"/>
      <c r="E107" s="8699"/>
      <c r="F107" s="8248">
        <v>43507</v>
      </c>
      <c r="G107" s="8100"/>
      <c r="H107" s="8100"/>
      <c r="I107" s="8099" t="s">
        <v>13230</v>
      </c>
      <c r="J107" s="8699" t="s">
        <v>13231</v>
      </c>
      <c r="K107" s="8699"/>
      <c r="L107" s="8699"/>
      <c r="M107" s="8248">
        <v>43507</v>
      </c>
      <c r="N107" s="8100"/>
      <c r="O107" s="8100"/>
    </row>
    <row r="108" spans="2:22" ht="30.75" thickBot="1">
      <c r="B108" s="8101" t="s">
        <v>13232</v>
      </c>
      <c r="C108" s="8708" t="s">
        <v>9752</v>
      </c>
      <c r="D108" s="8708"/>
      <c r="E108" s="8708"/>
      <c r="F108" s="8100"/>
      <c r="G108" s="8100"/>
      <c r="H108" s="8100"/>
      <c r="I108" s="8101" t="s">
        <v>13232</v>
      </c>
      <c r="J108" s="8708" t="s">
        <v>9752</v>
      </c>
      <c r="K108" s="8708"/>
      <c r="L108" s="8708"/>
      <c r="M108" s="8100"/>
      <c r="N108" s="8100"/>
      <c r="O108" s="8100"/>
    </row>
    <row r="109" spans="2:22" ht="18.75" thickBot="1">
      <c r="B109" s="8101" t="s">
        <v>13234</v>
      </c>
      <c r="C109" s="8701" t="s">
        <v>13273</v>
      </c>
      <c r="D109" s="8701"/>
      <c r="E109" s="8701"/>
      <c r="F109" s="8100"/>
      <c r="G109" s="8100"/>
      <c r="H109" s="8100"/>
      <c r="I109" s="8101" t="s">
        <v>13234</v>
      </c>
      <c r="J109" s="8701" t="s">
        <v>13348</v>
      </c>
      <c r="K109" s="8701"/>
      <c r="L109" s="8701"/>
      <c r="M109" s="8100"/>
      <c r="N109" s="8100"/>
      <c r="O109" s="8100"/>
    </row>
    <row r="110" spans="2:22" ht="18.75" thickBot="1">
      <c r="B110" s="8102" t="s">
        <v>13236</v>
      </c>
      <c r="C110" s="8702" t="s">
        <v>9752</v>
      </c>
      <c r="D110" s="8702"/>
      <c r="E110" s="8702"/>
      <c r="F110" s="8100"/>
      <c r="G110" s="8100"/>
      <c r="H110" s="8100"/>
      <c r="I110" s="8102" t="s">
        <v>13236</v>
      </c>
      <c r="J110" s="8702" t="s">
        <v>9752</v>
      </c>
      <c r="K110" s="8702"/>
      <c r="L110" s="8702"/>
      <c r="M110" s="8100"/>
      <c r="N110" s="8100"/>
      <c r="O110" s="8100"/>
    </row>
    <row r="111" spans="2:22" ht="18.75" thickBot="1">
      <c r="B111" s="8103"/>
      <c r="C111" s="8104"/>
      <c r="D111" s="8105"/>
      <c r="E111" s="8105"/>
      <c r="F111" s="8106"/>
      <c r="G111" s="8106"/>
      <c r="H111" s="8107"/>
      <c r="I111" s="8103"/>
      <c r="J111" s="8104"/>
      <c r="K111" s="8105"/>
      <c r="L111" s="8105"/>
      <c r="M111" s="8106"/>
      <c r="N111" s="8106"/>
      <c r="O111" s="8107"/>
    </row>
    <row r="112" spans="2:22" ht="25.5">
      <c r="B112" s="8703" t="s">
        <v>13234</v>
      </c>
      <c r="C112" s="8703"/>
      <c r="D112" s="8108" t="s">
        <v>13237</v>
      </c>
      <c r="E112" s="8109" t="s">
        <v>13238</v>
      </c>
      <c r="F112" s="8108" t="s">
        <v>13239</v>
      </c>
      <c r="G112" s="8109" t="s">
        <v>13240</v>
      </c>
      <c r="H112" s="8110" t="s">
        <v>13241</v>
      </c>
      <c r="I112" s="8703" t="s">
        <v>13234</v>
      </c>
      <c r="J112" s="8703"/>
      <c r="K112" s="8108" t="s">
        <v>13237</v>
      </c>
      <c r="L112" s="8109" t="s">
        <v>13238</v>
      </c>
      <c r="M112" s="8108" t="s">
        <v>13239</v>
      </c>
      <c r="N112" s="8109" t="s">
        <v>13240</v>
      </c>
      <c r="O112" s="8110" t="s">
        <v>13241</v>
      </c>
    </row>
    <row r="113" spans="2:15" ht="15">
      <c r="B113" s="8709" t="s">
        <v>13273</v>
      </c>
      <c r="C113" s="8709"/>
      <c r="D113" s="8111" t="s">
        <v>13242</v>
      </c>
      <c r="E113" s="8112">
        <v>1.98</v>
      </c>
      <c r="F113" s="8112">
        <v>1.98</v>
      </c>
      <c r="G113" s="8112">
        <v>56</v>
      </c>
      <c r="H113" s="8113">
        <f>G113*F113</f>
        <v>110.88</v>
      </c>
      <c r="I113" s="8709" t="s">
        <v>13235</v>
      </c>
      <c r="J113" s="8709"/>
      <c r="K113" s="8111" t="s">
        <v>13242</v>
      </c>
      <c r="L113" s="8112">
        <v>1.98</v>
      </c>
      <c r="M113" s="8112">
        <v>1.98</v>
      </c>
      <c r="N113" s="8112">
        <v>92</v>
      </c>
      <c r="O113" s="8113">
        <f>N113*M113</f>
        <v>182.16</v>
      </c>
    </row>
    <row r="114" spans="2:15" ht="15">
      <c r="B114" s="8704" t="s">
        <v>13243</v>
      </c>
      <c r="C114" s="8704"/>
      <c r="D114" s="8111" t="s">
        <v>13242</v>
      </c>
      <c r="E114" s="8112">
        <v>0.5</v>
      </c>
      <c r="F114" s="8112">
        <f>E114</f>
        <v>0.5</v>
      </c>
      <c r="G114" s="8112">
        <v>52</v>
      </c>
      <c r="H114" s="8113">
        <f>G114*F114</f>
        <v>26</v>
      </c>
      <c r="I114" s="8704" t="s">
        <v>13243</v>
      </c>
      <c r="J114" s="8704"/>
      <c r="K114" s="8111" t="s">
        <v>13242</v>
      </c>
      <c r="L114" s="8112">
        <v>0.5</v>
      </c>
      <c r="M114" s="8112">
        <f>L114</f>
        <v>0.5</v>
      </c>
      <c r="N114" s="8112">
        <v>52</v>
      </c>
      <c r="O114" s="8113">
        <f>N114*M114</f>
        <v>26</v>
      </c>
    </row>
    <row r="115" spans="2:15" ht="15">
      <c r="B115" s="8710" t="s">
        <v>13244</v>
      </c>
      <c r="C115" s="8710"/>
      <c r="D115" s="8250" t="s">
        <v>13245</v>
      </c>
      <c r="E115" s="8251">
        <v>0.3</v>
      </c>
      <c r="F115" s="8252">
        <v>0.30399999999999999</v>
      </c>
      <c r="G115" s="8250">
        <v>145</v>
      </c>
      <c r="H115" s="8253">
        <f>G115*F115</f>
        <v>44.08</v>
      </c>
      <c r="I115" s="8710" t="s">
        <v>13244</v>
      </c>
      <c r="J115" s="8710"/>
      <c r="K115" s="8250" t="s">
        <v>13245</v>
      </c>
      <c r="L115" s="8251">
        <v>0.3</v>
      </c>
      <c r="M115" s="8252">
        <v>0.30399999999999999</v>
      </c>
      <c r="N115" s="8250">
        <v>145</v>
      </c>
      <c r="O115" s="8253">
        <f>N115*M115</f>
        <v>44.08</v>
      </c>
    </row>
    <row r="116" spans="2:15" ht="15">
      <c r="B116" s="8705" t="s">
        <v>13104</v>
      </c>
      <c r="C116" s="8705"/>
      <c r="D116"/>
      <c r="E116"/>
      <c r="F116" s="5264"/>
      <c r="G116" s="5264"/>
      <c r="H116" s="8116">
        <f>SUM(H113:H115)</f>
        <v>180.95999999999998</v>
      </c>
      <c r="I116" s="8705" t="s">
        <v>13104</v>
      </c>
      <c r="J116" s="8705"/>
      <c r="K116"/>
      <c r="L116"/>
      <c r="M116" s="5264"/>
      <c r="N116" s="5264"/>
      <c r="O116" s="8116">
        <f>SUM(O113:O115)</f>
        <v>252.24</v>
      </c>
    </row>
    <row r="117" spans="2:15" ht="15">
      <c r="B117" s="8117"/>
      <c r="C117" s="8118"/>
      <c r="D117"/>
      <c r="E117"/>
      <c r="F117" s="5264"/>
      <c r="G117" s="5264"/>
      <c r="H117" s="8116"/>
      <c r="I117" s="8117"/>
      <c r="J117" s="8118"/>
      <c r="K117"/>
      <c r="L117"/>
      <c r="M117" s="5264"/>
      <c r="N117" s="5264"/>
      <c r="O117" s="8116"/>
    </row>
    <row r="118" spans="2:15" ht="15">
      <c r="B118" s="8119" t="s">
        <v>13246</v>
      </c>
      <c r="C118" s="8120"/>
      <c r="D118" s="8121" t="s">
        <v>13237</v>
      </c>
      <c r="E118" s="8706" t="s">
        <v>13247</v>
      </c>
      <c r="F118" s="8706"/>
      <c r="G118" s="8121" t="s">
        <v>13248</v>
      </c>
      <c r="H118" s="8122" t="s">
        <v>13158</v>
      </c>
      <c r="I118" s="8119" t="s">
        <v>13246</v>
      </c>
      <c r="J118" s="8120"/>
      <c r="K118" s="8121" t="s">
        <v>13237</v>
      </c>
      <c r="L118" s="8706" t="s">
        <v>13247</v>
      </c>
      <c r="M118" s="8706"/>
      <c r="N118" s="8121" t="s">
        <v>13248</v>
      </c>
      <c r="O118" s="8122" t="s">
        <v>13158</v>
      </c>
    </row>
    <row r="119" spans="2:15" ht="15">
      <c r="B119" s="8123" t="s">
        <v>13100</v>
      </c>
      <c r="C119" s="8124"/>
      <c r="D119" s="8121"/>
      <c r="E119" s="8693">
        <v>1</v>
      </c>
      <c r="F119" s="8693"/>
      <c r="G119" s="8112">
        <v>85</v>
      </c>
      <c r="H119" s="8113">
        <f>G119*E119</f>
        <v>85</v>
      </c>
      <c r="I119" s="8123" t="s">
        <v>13100</v>
      </c>
      <c r="J119" s="8124"/>
      <c r="K119" s="8121"/>
      <c r="L119" s="8693">
        <v>1</v>
      </c>
      <c r="M119" s="8693"/>
      <c r="N119" s="8112">
        <v>85</v>
      </c>
      <c r="O119" s="8113">
        <f>N119*L119</f>
        <v>85</v>
      </c>
    </row>
    <row r="120" spans="2:15" ht="15">
      <c r="B120" s="8123" t="s">
        <v>13187</v>
      </c>
      <c r="C120" s="8124"/>
      <c r="D120" s="8121"/>
      <c r="E120" s="8693">
        <v>1</v>
      </c>
      <c r="F120" s="8693"/>
      <c r="G120" s="8112">
        <v>0</v>
      </c>
      <c r="H120" s="8113">
        <f>E120*G120</f>
        <v>0</v>
      </c>
      <c r="I120" s="8123" t="s">
        <v>13187</v>
      </c>
      <c r="J120" s="8124"/>
      <c r="K120" s="8121"/>
      <c r="L120" s="8693">
        <v>1</v>
      </c>
      <c r="M120" s="8693"/>
      <c r="N120" s="8112">
        <v>0</v>
      </c>
      <c r="O120" s="8113">
        <f>L120*N120</f>
        <v>0</v>
      </c>
    </row>
    <row r="121" spans="2:15" ht="15">
      <c r="B121" s="8123" t="s">
        <v>13250</v>
      </c>
      <c r="C121" s="8124"/>
      <c r="D121" s="8121"/>
      <c r="E121" s="8693">
        <v>1</v>
      </c>
      <c r="F121" s="8693"/>
      <c r="G121" s="8112">
        <v>3</v>
      </c>
      <c r="H121" s="8113">
        <f>E121*G121</f>
        <v>3</v>
      </c>
      <c r="I121" s="8123" t="s">
        <v>13250</v>
      </c>
      <c r="J121" s="8124"/>
      <c r="K121" s="8121"/>
      <c r="L121" s="8693">
        <v>1</v>
      </c>
      <c r="M121" s="8693"/>
      <c r="N121" s="8112">
        <v>3</v>
      </c>
      <c r="O121" s="8113">
        <f>L121*N121</f>
        <v>3</v>
      </c>
    </row>
    <row r="122" spans="2:15" ht="15">
      <c r="B122" s="8123" t="s">
        <v>13276</v>
      </c>
      <c r="C122" s="8124"/>
      <c r="D122" s="8121"/>
      <c r="E122" s="8693">
        <v>1</v>
      </c>
      <c r="F122" s="8693"/>
      <c r="G122" s="8112">
        <v>1</v>
      </c>
      <c r="H122" s="8113">
        <f>E122*G122</f>
        <v>1</v>
      </c>
      <c r="I122" s="8123" t="s">
        <v>13276</v>
      </c>
      <c r="J122" s="8124"/>
      <c r="K122" s="8121"/>
      <c r="L122" s="8693">
        <v>1</v>
      </c>
      <c r="M122" s="8693"/>
      <c r="N122" s="8112">
        <v>1</v>
      </c>
      <c r="O122" s="8113">
        <f>L122*N122</f>
        <v>1</v>
      </c>
    </row>
    <row r="123" spans="2:15" ht="15">
      <c r="B123" s="8125"/>
      <c r="C123" s="8126" t="s">
        <v>13104</v>
      </c>
      <c r="D123" s="8694"/>
      <c r="E123" s="8694"/>
      <c r="F123" s="5264"/>
      <c r="G123" s="5264"/>
      <c r="H123" s="8116">
        <f>SUM(H119:H122)</f>
        <v>89</v>
      </c>
      <c r="I123" s="8125"/>
      <c r="J123" s="8126" t="s">
        <v>13104</v>
      </c>
      <c r="K123" s="8694"/>
      <c r="L123" s="8694"/>
      <c r="M123" s="5264"/>
      <c r="N123" s="5264"/>
      <c r="O123" s="8116">
        <f>SUM(O119:O122)</f>
        <v>89</v>
      </c>
    </row>
    <row r="124" spans="2:15" ht="15">
      <c r="B124" s="8125"/>
      <c r="C124" s="8126"/>
      <c r="D124" s="5264"/>
      <c r="E124" s="5264"/>
      <c r="F124" s="5264"/>
      <c r="G124" s="5264"/>
      <c r="H124" s="8116"/>
      <c r="I124" s="8125"/>
      <c r="J124" s="8126"/>
      <c r="K124" s="5264"/>
      <c r="L124" s="5264"/>
      <c r="M124" s="5264"/>
      <c r="N124" s="5264"/>
      <c r="O124" s="8116"/>
    </row>
    <row r="125" spans="2:15" ht="15">
      <c r="B125" s="8127" t="s">
        <v>13252</v>
      </c>
      <c r="C125" s="8128"/>
      <c r="D125" s="8121"/>
      <c r="E125" s="8706" t="s">
        <v>13247</v>
      </c>
      <c r="F125" s="8706"/>
      <c r="G125" s="8121" t="s">
        <v>13248</v>
      </c>
      <c r="H125" s="8122" t="s">
        <v>13158</v>
      </c>
      <c r="I125" s="8127" t="s">
        <v>13252</v>
      </c>
      <c r="J125" s="8128"/>
      <c r="K125" s="8121"/>
      <c r="L125" s="8706" t="s">
        <v>13247</v>
      </c>
      <c r="M125" s="8706"/>
      <c r="N125" s="8121" t="s">
        <v>13248</v>
      </c>
      <c r="O125" s="8122" t="s">
        <v>13158</v>
      </c>
    </row>
    <row r="126" spans="2:15" ht="15">
      <c r="B126" s="8123" t="s">
        <v>13253</v>
      </c>
      <c r="C126" s="8129" t="s">
        <v>13254</v>
      </c>
      <c r="D126" s="8121"/>
      <c r="E126" s="8693">
        <v>1</v>
      </c>
      <c r="F126" s="8693"/>
      <c r="G126" s="8112">
        <v>20</v>
      </c>
      <c r="H126" s="8113">
        <f>E126*G126</f>
        <v>20</v>
      </c>
      <c r="I126" s="8123" t="s">
        <v>13253</v>
      </c>
      <c r="J126" s="8129" t="s">
        <v>13254</v>
      </c>
      <c r="K126" s="8121"/>
      <c r="L126" s="8693">
        <v>1</v>
      </c>
      <c r="M126" s="8693"/>
      <c r="N126" s="8112">
        <v>20</v>
      </c>
      <c r="O126" s="8113">
        <f>L126*N126</f>
        <v>20</v>
      </c>
    </row>
    <row r="127" spans="2:15" ht="15">
      <c r="B127" s="8123" t="s">
        <v>13265</v>
      </c>
      <c r="C127" s="8129"/>
      <c r="D127" s="8121"/>
      <c r="E127" s="8693">
        <v>1</v>
      </c>
      <c r="F127" s="8693"/>
      <c r="G127" s="8112">
        <v>2.5</v>
      </c>
      <c r="H127" s="8113">
        <f>E127*G127</f>
        <v>2.5</v>
      </c>
      <c r="I127" s="8123" t="s">
        <v>13265</v>
      </c>
      <c r="J127" s="8129"/>
      <c r="K127" s="8121"/>
      <c r="L127" s="8693">
        <v>1</v>
      </c>
      <c r="M127" s="8693"/>
      <c r="N127" s="8112">
        <v>2.5</v>
      </c>
      <c r="O127" s="8113">
        <f>L127*N127</f>
        <v>2.5</v>
      </c>
    </row>
    <row r="128" spans="2:15" ht="15">
      <c r="B128" s="8125"/>
      <c r="C128" s="8126" t="s">
        <v>13104</v>
      </c>
      <c r="D128" s="8694"/>
      <c r="E128" s="8694"/>
      <c r="F128" s="5264"/>
      <c r="G128" s="8130"/>
      <c r="H128" s="8116">
        <f>H126+H127</f>
        <v>22.5</v>
      </c>
      <c r="I128" s="8125"/>
      <c r="J128" s="8126" t="s">
        <v>13104</v>
      </c>
      <c r="K128" s="8694"/>
      <c r="L128" s="8694"/>
      <c r="M128" s="5264"/>
      <c r="N128" s="8130"/>
      <c r="O128" s="8116">
        <f>O126+O127</f>
        <v>22.5</v>
      </c>
    </row>
    <row r="129" spans="2:15" ht="15">
      <c r="B129" s="8695"/>
      <c r="C129" s="8695"/>
      <c r="D129" s="8694"/>
      <c r="E129" s="8694"/>
      <c r="F129" s="5264"/>
      <c r="G129" s="5264"/>
      <c r="H129" s="8131"/>
      <c r="I129" s="8695"/>
      <c r="J129" s="8695"/>
      <c r="K129" s="8694"/>
      <c r="L129" s="8694"/>
      <c r="M129" s="5264"/>
      <c r="N129" s="5264"/>
      <c r="O129" s="8131"/>
    </row>
    <row r="130" spans="2:15" ht="15">
      <c r="B130" s="8132" t="s">
        <v>13256</v>
      </c>
      <c r="C130" s="8133"/>
      <c r="D130" s="8134"/>
      <c r="E130" s="8134"/>
      <c r="F130" s="8135"/>
      <c r="G130" s="8136"/>
      <c r="H130" s="8137">
        <f>H116+H123+H128</f>
        <v>292.45999999999998</v>
      </c>
      <c r="I130" s="8132" t="s">
        <v>13256</v>
      </c>
      <c r="J130" s="8133"/>
      <c r="K130" s="8134"/>
      <c r="L130" s="8134"/>
      <c r="M130" s="8135"/>
      <c r="N130" s="8136"/>
      <c r="O130" s="8137">
        <f>O116+O123+O128</f>
        <v>363.74</v>
      </c>
    </row>
    <row r="131" spans="2:15" ht="15">
      <c r="B131" s="8696" t="s">
        <v>13257</v>
      </c>
      <c r="C131" s="8696"/>
      <c r="D131" s="8134"/>
      <c r="E131" s="8134"/>
      <c r="F131" s="8135"/>
      <c r="G131" s="8087">
        <v>0.10300000000000001</v>
      </c>
      <c r="H131" s="8137">
        <f>H130*G131</f>
        <v>30.123380000000001</v>
      </c>
      <c r="I131" s="8696" t="s">
        <v>13257</v>
      </c>
      <c r="J131" s="8696"/>
      <c r="K131" s="8134"/>
      <c r="L131" s="8134"/>
      <c r="M131" s="8135"/>
      <c r="N131" s="8087">
        <v>0.10490000000000001</v>
      </c>
      <c r="O131" s="8137">
        <f>O130*N131</f>
        <v>38.156326000000007</v>
      </c>
    </row>
    <row r="132" spans="2:15" ht="15">
      <c r="B132" s="8696" t="s">
        <v>13258</v>
      </c>
      <c r="C132" s="8696"/>
      <c r="D132" s="8134"/>
      <c r="E132" s="8134"/>
      <c r="F132" s="8135"/>
      <c r="G132" s="8136"/>
      <c r="H132" s="8137">
        <f>SUM(H130:H131)</f>
        <v>322.58337999999998</v>
      </c>
      <c r="I132" s="8696" t="s">
        <v>13258</v>
      </c>
      <c r="J132" s="8696"/>
      <c r="K132" s="8134"/>
      <c r="L132" s="8134"/>
      <c r="M132" s="8135"/>
      <c r="N132" s="8136"/>
      <c r="O132" s="8137">
        <f>SUM(O130:O131)</f>
        <v>401.89632600000004</v>
      </c>
    </row>
    <row r="133" spans="2:15" ht="15">
      <c r="B133" s="8696" t="s">
        <v>13259</v>
      </c>
      <c r="C133" s="8696"/>
      <c r="D133" s="8134"/>
      <c r="E133" s="8134"/>
      <c r="F133" s="8135"/>
      <c r="G133" s="8138">
        <v>0.10400000000000001</v>
      </c>
      <c r="H133" s="8137">
        <f>H132*G133</f>
        <v>33.548671519999999</v>
      </c>
      <c r="I133" s="8696" t="s">
        <v>13259</v>
      </c>
      <c r="J133" s="8696"/>
      <c r="K133" s="8134"/>
      <c r="L133" s="8134"/>
      <c r="M133" s="8135"/>
      <c r="N133" s="8138">
        <v>0.10490000000000001</v>
      </c>
      <c r="O133" s="8137">
        <f>O132*N133</f>
        <v>42.158924597400009</v>
      </c>
    </row>
    <row r="134" spans="2:15" ht="15">
      <c r="B134" s="8696" t="s">
        <v>13260</v>
      </c>
      <c r="C134" s="8696"/>
      <c r="D134" s="8134"/>
      <c r="E134" s="8134"/>
      <c r="F134" s="8135"/>
      <c r="G134" s="8136"/>
      <c r="H134" s="8137">
        <f>SUM(H132:H133)</f>
        <v>356.13205152</v>
      </c>
      <c r="I134" s="8696" t="s">
        <v>13260</v>
      </c>
      <c r="J134" s="8696"/>
      <c r="K134" s="8134"/>
      <c r="L134" s="8134"/>
      <c r="M134" s="8135"/>
      <c r="N134" s="8136"/>
      <c r="O134" s="8137">
        <f>SUM(O132:O133)</f>
        <v>444.05525059740006</v>
      </c>
    </row>
    <row r="135" spans="2:15" ht="18.75" thickBot="1">
      <c r="B135" s="8139" t="s">
        <v>13261</v>
      </c>
      <c r="C135" s="8140"/>
      <c r="D135" s="8141"/>
      <c r="E135" s="8141"/>
      <c r="F135" s="8142" t="s">
        <v>13262</v>
      </c>
      <c r="G135" s="8143">
        <v>68</v>
      </c>
      <c r="H135" s="8144">
        <f>H134/G135</f>
        <v>5.2372360517647056</v>
      </c>
      <c r="I135" s="8139" t="s">
        <v>13261</v>
      </c>
      <c r="J135" s="8140"/>
      <c r="K135" s="8141"/>
      <c r="L135" s="8141"/>
      <c r="M135" s="8142" t="s">
        <v>13262</v>
      </c>
      <c r="N135" s="8143">
        <v>68</v>
      </c>
      <c r="O135" s="8144">
        <f>O134/N135</f>
        <v>6.5302242734911777</v>
      </c>
    </row>
    <row r="136" spans="2:15" ht="15">
      <c r="B136" s="8145"/>
      <c r="C136" s="8145"/>
      <c r="D136"/>
      <c r="E136" s="8697" t="s">
        <v>13354</v>
      </c>
      <c r="F136" s="8697"/>
      <c r="G136" s="8697"/>
      <c r="H136" s="8697"/>
      <c r="I136" s="8145"/>
      <c r="J136" s="8145"/>
      <c r="K136"/>
      <c r="L136" s="8697" t="s">
        <v>13356</v>
      </c>
      <c r="M136" s="8697"/>
      <c r="N136" s="8697"/>
      <c r="O136" s="8697"/>
    </row>
    <row r="137" spans="2:15" ht="15.75" thickBot="1">
      <c r="B137" s="8145"/>
      <c r="C137" s="8145"/>
      <c r="D137"/>
      <c r="E137" s="8692" t="s">
        <v>13355</v>
      </c>
      <c r="F137" s="8692"/>
      <c r="G137" s="8692"/>
      <c r="H137" s="8692"/>
      <c r="I137" s="8145"/>
      <c r="J137" s="8145"/>
      <c r="K137"/>
      <c r="L137" s="8692" t="s">
        <v>13279</v>
      </c>
      <c r="M137" s="8692"/>
      <c r="N137" s="8692"/>
      <c r="O137" s="8692"/>
    </row>
    <row r="138" spans="2:15" ht="18.75" thickBot="1">
      <c r="B138" s="8727" t="s">
        <v>13229</v>
      </c>
      <c r="C138" s="8727"/>
      <c r="D138" s="8727"/>
      <c r="E138" s="8727"/>
      <c r="F138" s="8727"/>
      <c r="G138" s="8727"/>
      <c r="H138" s="8097"/>
      <c r="I138" s="8758" t="s">
        <v>13229</v>
      </c>
      <c r="J138" s="8758"/>
      <c r="K138" s="8758"/>
      <c r="L138" s="8758"/>
      <c r="M138" s="8758"/>
      <c r="N138" s="8758"/>
      <c r="O138" s="8286"/>
    </row>
    <row r="139" spans="2:15" ht="18.75" thickBot="1">
      <c r="B139" s="8046" t="s">
        <v>13230</v>
      </c>
      <c r="C139" s="8728" t="s">
        <v>13231</v>
      </c>
      <c r="D139" s="8728"/>
      <c r="E139" s="8728"/>
      <c r="F139" s="8047"/>
      <c r="G139" s="8047"/>
      <c r="H139" s="8047"/>
      <c r="I139" s="8287" t="s">
        <v>13412</v>
      </c>
      <c r="J139" s="8759" t="s">
        <v>13231</v>
      </c>
      <c r="K139" s="8759"/>
      <c r="L139" s="8759"/>
      <c r="M139" s="8288"/>
      <c r="N139" s="8288"/>
      <c r="O139" s="8288"/>
    </row>
    <row r="140" spans="2:15" ht="18.75" thickBot="1">
      <c r="B140" s="8048" t="s">
        <v>13232</v>
      </c>
      <c r="C140" s="8748" t="s">
        <v>13408</v>
      </c>
      <c r="D140" s="8748"/>
      <c r="E140" s="8748"/>
      <c r="F140" s="8047"/>
      <c r="G140" s="8047"/>
      <c r="H140" s="8047"/>
      <c r="I140" s="8289" t="s">
        <v>13232</v>
      </c>
      <c r="J140" s="8760" t="s">
        <v>13357</v>
      </c>
      <c r="K140" s="8760"/>
      <c r="L140" s="8760"/>
      <c r="M140" s="8288"/>
      <c r="N140" s="8288"/>
      <c r="O140" s="8288"/>
    </row>
    <row r="141" spans="2:15" ht="18.75" thickBot="1">
      <c r="B141" s="8048" t="s">
        <v>13234</v>
      </c>
      <c r="C141" s="8730" t="s">
        <v>13358</v>
      </c>
      <c r="D141" s="8730"/>
      <c r="E141" s="8730"/>
      <c r="F141" s="8047"/>
      <c r="G141" s="8047"/>
      <c r="H141" s="8047"/>
      <c r="I141" s="8289" t="s">
        <v>9871</v>
      </c>
      <c r="J141" s="8761" t="s">
        <v>13358</v>
      </c>
      <c r="K141" s="8761"/>
      <c r="L141" s="8761"/>
      <c r="M141" s="8288"/>
      <c r="N141" s="8288"/>
      <c r="O141" s="8288"/>
    </row>
    <row r="142" spans="2:15" ht="18.75" thickBot="1">
      <c r="B142" s="8049" t="s">
        <v>13236</v>
      </c>
      <c r="C142" s="8731"/>
      <c r="D142" s="8731"/>
      <c r="E142" s="8731"/>
      <c r="F142" s="8047"/>
      <c r="G142" s="8047"/>
      <c r="H142" s="8047"/>
      <c r="I142" s="8289" t="s">
        <v>13236</v>
      </c>
      <c r="J142" s="8762"/>
      <c r="K142" s="8762"/>
      <c r="L142" s="8762"/>
      <c r="M142" s="8288"/>
      <c r="N142" s="8288"/>
      <c r="O142" s="8288"/>
    </row>
    <row r="143" spans="2:15" ht="18.75" thickBot="1">
      <c r="B143" s="8050"/>
      <c r="C143" s="8051"/>
      <c r="D143" s="8052"/>
      <c r="E143" s="8052"/>
      <c r="F143" s="8053"/>
      <c r="G143" s="8053"/>
      <c r="H143" s="8054"/>
      <c r="I143" s="8290"/>
      <c r="J143" s="8291"/>
      <c r="K143" s="8292"/>
      <c r="L143" s="8292"/>
      <c r="M143" s="8293"/>
      <c r="N143" s="8293"/>
      <c r="O143" s="8294"/>
    </row>
    <row r="144" spans="2:15" ht="25.5">
      <c r="B144" s="8717" t="s">
        <v>13234</v>
      </c>
      <c r="C144" s="8717"/>
      <c r="D144" s="8055" t="s">
        <v>13237</v>
      </c>
      <c r="E144" s="8056" t="s">
        <v>13238</v>
      </c>
      <c r="F144" s="8055" t="s">
        <v>13239</v>
      </c>
      <c r="G144" s="8056" t="s">
        <v>13240</v>
      </c>
      <c r="H144" s="8057" t="s">
        <v>13241</v>
      </c>
      <c r="I144" s="8763" t="s">
        <v>9871</v>
      </c>
      <c r="J144" s="8763"/>
      <c r="K144" s="8295" t="s">
        <v>13237</v>
      </c>
      <c r="L144" s="8296" t="s">
        <v>13238</v>
      </c>
      <c r="M144" s="8295" t="s">
        <v>13239</v>
      </c>
      <c r="N144" s="8296" t="s">
        <v>13240</v>
      </c>
      <c r="O144" s="8296" t="s">
        <v>13241</v>
      </c>
    </row>
    <row r="145" spans="2:15" ht="15">
      <c r="B145" s="8719" t="s">
        <v>13359</v>
      </c>
      <c r="C145" s="8719"/>
      <c r="D145" s="8283" t="s">
        <v>13245</v>
      </c>
      <c r="E145" s="8059">
        <v>0.35</v>
      </c>
      <c r="F145" s="8059">
        <f>E145*1.05</f>
        <v>0.36749999999999999</v>
      </c>
      <c r="G145" s="8283">
        <v>140</v>
      </c>
      <c r="H145" s="8060">
        <f>G145*F145</f>
        <v>51.449999999999996</v>
      </c>
      <c r="I145" s="8764" t="s">
        <v>13359</v>
      </c>
      <c r="J145" s="8764"/>
      <c r="K145" s="8297" t="s">
        <v>13245</v>
      </c>
      <c r="L145" s="8298">
        <v>0.36</v>
      </c>
      <c r="M145" s="8298">
        <f>L145*1.05</f>
        <v>0.378</v>
      </c>
      <c r="N145" s="8297">
        <v>140</v>
      </c>
      <c r="O145" s="8298">
        <f>N145*M145</f>
        <v>52.92</v>
      </c>
    </row>
    <row r="146" spans="2:15" ht="15">
      <c r="B146" s="8719" t="s">
        <v>13409</v>
      </c>
      <c r="C146" s="8719"/>
      <c r="D146" s="8058" t="s">
        <v>13242</v>
      </c>
      <c r="E146" s="8059">
        <v>0.97</v>
      </c>
      <c r="F146" s="8059">
        <v>0.97</v>
      </c>
      <c r="G146" s="8059">
        <v>56</v>
      </c>
      <c r="H146" s="8060">
        <f>F146*G146</f>
        <v>54.32</v>
      </c>
      <c r="I146" s="8765"/>
      <c r="J146" s="8765"/>
      <c r="K146" s="8299"/>
      <c r="L146" s="8298"/>
      <c r="M146" s="8298"/>
      <c r="N146" s="8298"/>
      <c r="O146" s="8298"/>
    </row>
    <row r="147" spans="2:15" ht="15">
      <c r="B147" s="8719"/>
      <c r="C147" s="8719"/>
      <c r="D147" s="8283"/>
      <c r="E147" s="8062"/>
      <c r="F147" s="8059"/>
      <c r="G147" s="8283"/>
      <c r="H147" s="8060"/>
      <c r="I147" s="8765"/>
      <c r="J147" s="8765"/>
      <c r="K147" s="8297"/>
      <c r="L147" s="8300"/>
      <c r="M147" s="8298"/>
      <c r="N147" s="8297"/>
      <c r="O147" s="8298"/>
    </row>
    <row r="148" spans="2:15" ht="15">
      <c r="B148" s="8720" t="s">
        <v>13104</v>
      </c>
      <c r="C148" s="8720"/>
      <c r="D148" s="8063"/>
      <c r="E148" s="8063"/>
      <c r="F148" s="8284"/>
      <c r="G148" s="8284"/>
      <c r="H148" s="8065">
        <f>SUM(H145:H147)</f>
        <v>105.77</v>
      </c>
      <c r="I148" s="8755" t="s">
        <v>13104</v>
      </c>
      <c r="J148" s="8755"/>
      <c r="K148" s="8301"/>
      <c r="L148" s="8301"/>
      <c r="M148" s="8302"/>
      <c r="N148" s="8302"/>
      <c r="O148" s="8303">
        <f>SUM(O145:O147)</f>
        <v>52.92</v>
      </c>
    </row>
    <row r="149" spans="2:15" ht="15">
      <c r="B149" s="8066"/>
      <c r="C149" s="8067"/>
      <c r="D149" s="8063"/>
      <c r="E149" s="8063"/>
      <c r="F149" s="8284"/>
      <c r="G149" s="8284"/>
      <c r="H149" s="8065"/>
      <c r="I149" s="8304"/>
      <c r="J149" s="8305"/>
      <c r="K149" s="8301"/>
      <c r="L149" s="8301"/>
      <c r="M149" s="8302"/>
      <c r="N149" s="8302"/>
      <c r="O149" s="8303"/>
    </row>
    <row r="150" spans="2:15" ht="15">
      <c r="B150" s="8068" t="s">
        <v>13246</v>
      </c>
      <c r="C150" s="8069"/>
      <c r="D150" s="8285" t="s">
        <v>13237</v>
      </c>
      <c r="E150" s="8713" t="s">
        <v>13247</v>
      </c>
      <c r="F150" s="8713"/>
      <c r="G150" s="8285" t="s">
        <v>13248</v>
      </c>
      <c r="H150" s="8071" t="s">
        <v>13158</v>
      </c>
      <c r="I150" s="8306" t="s">
        <v>13246</v>
      </c>
      <c r="J150" s="8307"/>
      <c r="K150" s="8295" t="s">
        <v>13237</v>
      </c>
      <c r="L150" s="8756" t="s">
        <v>13247</v>
      </c>
      <c r="M150" s="8756"/>
      <c r="N150" s="8295" t="s">
        <v>13248</v>
      </c>
      <c r="O150" s="8295" t="s">
        <v>13158</v>
      </c>
    </row>
    <row r="151" spans="2:15" ht="15">
      <c r="B151" s="8072" t="s">
        <v>13100</v>
      </c>
      <c r="C151" s="8073"/>
      <c r="D151" s="8285"/>
      <c r="E151" s="8711">
        <v>1</v>
      </c>
      <c r="F151" s="8711"/>
      <c r="G151" s="8059">
        <v>84</v>
      </c>
      <c r="H151" s="8060">
        <f>G151*E151</f>
        <v>84</v>
      </c>
      <c r="I151" s="8308" t="s">
        <v>13100</v>
      </c>
      <c r="J151" s="8309"/>
      <c r="K151" s="8295"/>
      <c r="L151" s="8752">
        <v>1</v>
      </c>
      <c r="M151" s="8752"/>
      <c r="N151" s="8298">
        <v>54</v>
      </c>
      <c r="O151" s="8298">
        <f>N151*L151</f>
        <v>54</v>
      </c>
    </row>
    <row r="152" spans="2:15" ht="15">
      <c r="B152" s="8072" t="s">
        <v>13087</v>
      </c>
      <c r="C152" s="8073"/>
      <c r="D152" s="8285"/>
      <c r="E152" s="8711">
        <v>1</v>
      </c>
      <c r="F152" s="8711"/>
      <c r="G152" s="8059">
        <v>15</v>
      </c>
      <c r="H152" s="8060">
        <v>15</v>
      </c>
      <c r="I152" s="8308" t="s">
        <v>13087</v>
      </c>
      <c r="J152" s="8309"/>
      <c r="K152" s="8295"/>
      <c r="L152" s="8752">
        <v>1</v>
      </c>
      <c r="M152" s="8752"/>
      <c r="N152" s="8298">
        <v>11.75</v>
      </c>
      <c r="O152" s="8298">
        <v>11.75</v>
      </c>
    </row>
    <row r="153" spans="2:15" ht="15">
      <c r="B153" s="8072" t="s">
        <v>13250</v>
      </c>
      <c r="C153" s="8073"/>
      <c r="D153" s="8285"/>
      <c r="E153" s="8711">
        <v>1</v>
      </c>
      <c r="F153" s="8711"/>
      <c r="G153" s="8059">
        <v>3</v>
      </c>
      <c r="H153" s="8060">
        <f>E153*G153</f>
        <v>3</v>
      </c>
      <c r="I153" s="8308" t="s">
        <v>13250</v>
      </c>
      <c r="J153" s="8309"/>
      <c r="K153" s="8295"/>
      <c r="L153" s="8752">
        <v>1</v>
      </c>
      <c r="M153" s="8752"/>
      <c r="N153" s="8298">
        <v>2</v>
      </c>
      <c r="O153" s="8298">
        <f>L153*N153</f>
        <v>2</v>
      </c>
    </row>
    <row r="154" spans="2:15" ht="15">
      <c r="B154" s="8072" t="s">
        <v>13410</v>
      </c>
      <c r="C154" s="8073"/>
      <c r="D154" s="8285"/>
      <c r="E154" s="8711">
        <v>6</v>
      </c>
      <c r="F154" s="8711"/>
      <c r="G154" s="8059">
        <v>0.9</v>
      </c>
      <c r="H154" s="8060">
        <f>E154*G154</f>
        <v>5.4</v>
      </c>
      <c r="I154" s="8308" t="s">
        <v>13276</v>
      </c>
      <c r="J154" s="8309"/>
      <c r="K154" s="8295"/>
      <c r="L154" s="8752">
        <v>1</v>
      </c>
      <c r="M154" s="8752"/>
      <c r="N154" s="8298">
        <v>1</v>
      </c>
      <c r="O154" s="8298">
        <f>L154*N154</f>
        <v>1</v>
      </c>
    </row>
    <row r="155" spans="2:15" ht="15">
      <c r="B155" s="8072" t="s">
        <v>13276</v>
      </c>
      <c r="C155" s="8073"/>
      <c r="D155" s="8285"/>
      <c r="E155" s="8751">
        <v>1</v>
      </c>
      <c r="F155" s="8751"/>
      <c r="G155" s="8059">
        <v>1</v>
      </c>
      <c r="H155" s="8060">
        <v>1</v>
      </c>
      <c r="I155" s="8308" t="s">
        <v>13360</v>
      </c>
      <c r="J155" s="8309"/>
      <c r="K155" s="8295"/>
      <c r="L155" s="8757">
        <v>1</v>
      </c>
      <c r="M155" s="8757"/>
      <c r="N155" s="8298">
        <v>10</v>
      </c>
      <c r="O155" s="8298">
        <v>10</v>
      </c>
    </row>
    <row r="156" spans="2:15" ht="15">
      <c r="B156" s="8072" t="s">
        <v>13360</v>
      </c>
      <c r="C156" s="8073"/>
      <c r="D156" s="8285"/>
      <c r="E156" s="8751">
        <v>1</v>
      </c>
      <c r="F156" s="8751"/>
      <c r="G156" s="8059">
        <v>10</v>
      </c>
      <c r="H156" s="8060">
        <v>10</v>
      </c>
      <c r="I156" s="8310"/>
      <c r="J156" s="8311" t="s">
        <v>13104</v>
      </c>
      <c r="K156" s="8753"/>
      <c r="L156" s="8753"/>
      <c r="M156" s="8302"/>
      <c r="N156" s="8302"/>
      <c r="O156" s="8303">
        <f>O151+O152+O153+O154+O155</f>
        <v>78.75</v>
      </c>
    </row>
    <row r="157" spans="2:15" ht="15">
      <c r="B157" s="8074"/>
      <c r="C157" s="8075" t="s">
        <v>13104</v>
      </c>
      <c r="D157" s="8712"/>
      <c r="E157" s="8712"/>
      <c r="F157" s="8284"/>
      <c r="G157" s="8284"/>
      <c r="H157" s="8065">
        <f>H151+H152+H153+H154+H156</f>
        <v>117.4</v>
      </c>
      <c r="I157" s="8310"/>
      <c r="J157" s="8311"/>
      <c r="K157" s="8302"/>
      <c r="L157" s="8302"/>
      <c r="M157" s="8302"/>
      <c r="N157" s="8302"/>
      <c r="O157" s="8303"/>
    </row>
    <row r="158" spans="2:15" ht="15">
      <c r="B158" s="8074"/>
      <c r="C158" s="8075"/>
      <c r="D158" s="8284"/>
      <c r="E158" s="8284"/>
      <c r="F158" s="8284"/>
      <c r="G158" s="8284"/>
      <c r="H158" s="8065"/>
      <c r="I158" s="8312" t="s">
        <v>13252</v>
      </c>
      <c r="J158" s="8313"/>
      <c r="K158" s="8295"/>
      <c r="L158" s="8756" t="s">
        <v>13247</v>
      </c>
      <c r="M158" s="8756"/>
      <c r="N158" s="8295" t="s">
        <v>13248</v>
      </c>
      <c r="O158" s="8295" t="s">
        <v>13158</v>
      </c>
    </row>
    <row r="159" spans="2:15" ht="15">
      <c r="B159" s="8076" t="s">
        <v>13252</v>
      </c>
      <c r="C159" s="8077"/>
      <c r="D159" s="8285"/>
      <c r="E159" s="8713" t="s">
        <v>13247</v>
      </c>
      <c r="F159" s="8713"/>
      <c r="G159" s="8285" t="s">
        <v>13248</v>
      </c>
      <c r="H159" s="8071" t="s">
        <v>13158</v>
      </c>
      <c r="I159" s="8308" t="s">
        <v>13361</v>
      </c>
      <c r="J159" s="8314"/>
      <c r="K159" s="8295"/>
      <c r="L159" s="8752">
        <v>1</v>
      </c>
      <c r="M159" s="8752"/>
      <c r="N159" s="8298">
        <v>10</v>
      </c>
      <c r="O159" s="8298">
        <f>L159*N159</f>
        <v>10</v>
      </c>
    </row>
    <row r="160" spans="2:15" ht="15">
      <c r="B160" s="8072" t="s">
        <v>13361</v>
      </c>
      <c r="C160" s="8078"/>
      <c r="D160" s="8285"/>
      <c r="E160" s="8711">
        <v>1</v>
      </c>
      <c r="F160" s="8711"/>
      <c r="G160" s="8059">
        <v>10</v>
      </c>
      <c r="H160" s="8060">
        <f>E160*G160</f>
        <v>10</v>
      </c>
      <c r="I160" s="8308" t="s">
        <v>13265</v>
      </c>
      <c r="J160" s="8314"/>
      <c r="K160" s="8295"/>
      <c r="L160" s="8752">
        <v>1</v>
      </c>
      <c r="M160" s="8752"/>
      <c r="N160" s="8298">
        <v>1</v>
      </c>
      <c r="O160" s="8298">
        <f>L160*N160</f>
        <v>1</v>
      </c>
    </row>
    <row r="161" spans="2:15" ht="15">
      <c r="B161" s="8072" t="s">
        <v>13265</v>
      </c>
      <c r="C161" s="8078"/>
      <c r="D161" s="8285"/>
      <c r="E161" s="8711">
        <v>1</v>
      </c>
      <c r="F161" s="8711"/>
      <c r="G161" s="8059">
        <v>1</v>
      </c>
      <c r="H161" s="8060">
        <f>E161*G161</f>
        <v>1</v>
      </c>
      <c r="I161" s="8310"/>
      <c r="J161" s="8311" t="s">
        <v>13104</v>
      </c>
      <c r="K161" s="8753"/>
      <c r="L161" s="8753"/>
      <c r="M161" s="8302"/>
      <c r="N161" s="8315"/>
      <c r="O161" s="8303">
        <f>O159+O160</f>
        <v>11</v>
      </c>
    </row>
    <row r="162" spans="2:15" ht="15">
      <c r="B162" s="8074"/>
      <c r="C162" s="8075" t="s">
        <v>13104</v>
      </c>
      <c r="D162" s="8712"/>
      <c r="E162" s="8712"/>
      <c r="F162" s="8284"/>
      <c r="G162" s="8079"/>
      <c r="H162" s="8065">
        <f>H160+H161</f>
        <v>11</v>
      </c>
      <c r="I162" s="8754"/>
      <c r="J162" s="8754"/>
      <c r="K162" s="8753"/>
      <c r="L162" s="8753"/>
      <c r="M162" s="8302"/>
      <c r="N162" s="8302"/>
      <c r="O162" s="8316"/>
    </row>
    <row r="163" spans="2:15" ht="15">
      <c r="B163" s="8716"/>
      <c r="C163" s="8716"/>
      <c r="D163" s="8712"/>
      <c r="E163" s="8712"/>
      <c r="F163" s="8284"/>
      <c r="G163" s="8284"/>
      <c r="H163" s="8080"/>
      <c r="I163" s="8317" t="s">
        <v>13256</v>
      </c>
      <c r="J163" s="8318"/>
      <c r="K163" s="8319"/>
      <c r="L163" s="8319"/>
      <c r="M163" s="8320"/>
      <c r="N163" s="8321"/>
      <c r="O163" s="8322">
        <f>O148+O156+O161</f>
        <v>142.67000000000002</v>
      </c>
    </row>
    <row r="164" spans="2:15" ht="15">
      <c r="B164" s="8282" t="s">
        <v>13256</v>
      </c>
      <c r="C164" s="8082"/>
      <c r="D164" s="8083"/>
      <c r="E164" s="8083"/>
      <c r="F164" s="8084"/>
      <c r="G164" s="8085"/>
      <c r="H164" s="8086">
        <f>H148+H157+H162</f>
        <v>234.17000000000002</v>
      </c>
      <c r="I164" s="8766" t="s">
        <v>13257</v>
      </c>
      <c r="J164" s="8766"/>
      <c r="K164" s="8319"/>
      <c r="L164" s="8319"/>
      <c r="M164" s="8320"/>
      <c r="N164" s="8323">
        <v>0.10489999999999999</v>
      </c>
      <c r="O164" s="8322">
        <f>O163*N164</f>
        <v>14.966083000000001</v>
      </c>
    </row>
    <row r="165" spans="2:15" ht="15">
      <c r="B165" s="8714" t="s">
        <v>13257</v>
      </c>
      <c r="C165" s="8714"/>
      <c r="D165" s="8083"/>
      <c r="E165" s="8083"/>
      <c r="F165" s="8084"/>
      <c r="G165" s="8087">
        <v>0.10490000000000001</v>
      </c>
      <c r="H165" s="8086">
        <f>H164*G165</f>
        <v>24.564433000000005</v>
      </c>
      <c r="I165" s="8766" t="s">
        <v>13258</v>
      </c>
      <c r="J165" s="8766"/>
      <c r="K165" s="8319"/>
      <c r="L165" s="8319"/>
      <c r="M165" s="8320"/>
      <c r="N165" s="8321"/>
      <c r="O165" s="8322">
        <f>SUM(O163:O164)</f>
        <v>157.63608300000001</v>
      </c>
    </row>
    <row r="166" spans="2:15" ht="15">
      <c r="B166" s="8714" t="s">
        <v>13258</v>
      </c>
      <c r="C166" s="8714"/>
      <c r="D166" s="8083"/>
      <c r="E166" s="8083"/>
      <c r="F166" s="8084"/>
      <c r="G166" s="8085"/>
      <c r="H166" s="8086">
        <f>SUM(H164:H165)</f>
        <v>258.73443300000002</v>
      </c>
      <c r="I166" s="8766" t="s">
        <v>13259</v>
      </c>
      <c r="J166" s="8766"/>
      <c r="K166" s="8319"/>
      <c r="L166" s="8319"/>
      <c r="M166" s="8320"/>
      <c r="N166" s="8324">
        <v>0.08</v>
      </c>
      <c r="O166" s="8322">
        <f>O165*N166</f>
        <v>12.610886640000002</v>
      </c>
    </row>
    <row r="167" spans="2:15" ht="15">
      <c r="B167" s="8714" t="s">
        <v>13259</v>
      </c>
      <c r="C167" s="8714"/>
      <c r="D167" s="8083"/>
      <c r="E167" s="8083"/>
      <c r="F167" s="8084"/>
      <c r="G167" s="8088">
        <v>0.08</v>
      </c>
      <c r="H167" s="8086">
        <f>H166*G167</f>
        <v>20.698754640000001</v>
      </c>
      <c r="I167" s="8766" t="s">
        <v>13260</v>
      </c>
      <c r="J167" s="8766"/>
      <c r="K167" s="8319"/>
      <c r="L167" s="8319"/>
      <c r="M167" s="8320"/>
      <c r="N167" s="8321"/>
      <c r="O167" s="8322">
        <f>SUM(O165:O166)</f>
        <v>170.24696964</v>
      </c>
    </row>
    <row r="168" spans="2:15" ht="18">
      <c r="B168" s="8714" t="s">
        <v>13260</v>
      </c>
      <c r="C168" s="8714"/>
      <c r="D168" s="8083"/>
      <c r="E168" s="8083"/>
      <c r="F168" s="8084"/>
      <c r="G168" s="8085"/>
      <c r="H168" s="8086">
        <f>SUM(H166:H167)</f>
        <v>279.43318764000003</v>
      </c>
      <c r="I168" s="8325" t="s">
        <v>13261</v>
      </c>
      <c r="J168" s="8326"/>
      <c r="K168" s="8319"/>
      <c r="L168" s="8319"/>
      <c r="M168" s="8327" t="s">
        <v>13262</v>
      </c>
      <c r="N168" s="8297">
        <v>68</v>
      </c>
      <c r="O168" s="8328">
        <f>O167/N168</f>
        <v>2.5036319064705883</v>
      </c>
    </row>
    <row r="169" spans="2:15" ht="18.75" thickBot="1">
      <c r="B169" s="8089" t="s">
        <v>13261</v>
      </c>
      <c r="C169" s="8090"/>
      <c r="D169" s="8091"/>
      <c r="E169" s="8091"/>
      <c r="F169" s="8092" t="s">
        <v>13262</v>
      </c>
      <c r="G169" s="8093">
        <v>68</v>
      </c>
      <c r="H169" s="8094">
        <f>H168/G169</f>
        <v>4.109311582941177</v>
      </c>
      <c r="I169" s="8329"/>
      <c r="J169" s="8329"/>
      <c r="K169" s="8301"/>
      <c r="L169" s="8767" t="s">
        <v>13413</v>
      </c>
      <c r="M169" s="8767"/>
      <c r="N169" s="8767"/>
      <c r="O169" s="8767"/>
    </row>
    <row r="170" spans="2:15" ht="15">
      <c r="B170" s="8095"/>
      <c r="C170" s="8095"/>
      <c r="D170"/>
      <c r="E170" s="8769" t="s">
        <v>13411</v>
      </c>
      <c r="F170" s="8769"/>
      <c r="G170" s="8769"/>
      <c r="H170" s="8769"/>
      <c r="I170" s="8329"/>
      <c r="J170" s="8329"/>
      <c r="K170" s="8301"/>
      <c r="L170" s="8768"/>
      <c r="M170" s="8768"/>
      <c r="N170" s="8768"/>
      <c r="O170" s="8768"/>
    </row>
    <row r="171" spans="2:15" ht="13.5" thickBot="1"/>
    <row r="172" spans="2:15" ht="18.75" thickBot="1">
      <c r="B172" s="8727" t="s">
        <v>13229</v>
      </c>
      <c r="C172" s="8727"/>
      <c r="D172" s="8727"/>
      <c r="E172" s="8727"/>
      <c r="F172" s="8727"/>
      <c r="G172" s="8727"/>
      <c r="H172" s="8097"/>
    </row>
    <row r="173" spans="2:15" ht="18.75" thickBot="1">
      <c r="B173" s="8046" t="s">
        <v>13230</v>
      </c>
      <c r="C173" s="8728" t="s">
        <v>13231</v>
      </c>
      <c r="D173" s="8728"/>
      <c r="E173" s="8728"/>
      <c r="F173" s="8047"/>
      <c r="G173" s="8047"/>
      <c r="H173" s="8047"/>
    </row>
    <row r="174" spans="2:15" ht="18.75" thickBot="1">
      <c r="B174" s="8048" t="s">
        <v>13232</v>
      </c>
      <c r="C174" s="8748" t="s">
        <v>9752</v>
      </c>
      <c r="D174" s="8748"/>
      <c r="E174" s="8748"/>
      <c r="F174" s="8047"/>
      <c r="G174" s="8047"/>
      <c r="H174" s="8047"/>
    </row>
    <row r="175" spans="2:15" ht="18.75" thickBot="1">
      <c r="B175" s="8048" t="s">
        <v>13234</v>
      </c>
      <c r="C175" s="8730" t="s">
        <v>13273</v>
      </c>
      <c r="D175" s="8730"/>
      <c r="E175" s="8730"/>
      <c r="F175" s="8047"/>
      <c r="G175" s="8047"/>
      <c r="H175" s="8047"/>
    </row>
    <row r="176" spans="2:15" ht="18.75" thickBot="1">
      <c r="B176" s="8049" t="s">
        <v>13236</v>
      </c>
      <c r="C176" s="8731" t="s">
        <v>9752</v>
      </c>
      <c r="D176" s="8731"/>
      <c r="E176" s="8731"/>
      <c r="F176" s="8047"/>
      <c r="G176" s="8047"/>
      <c r="H176" s="8047"/>
    </row>
    <row r="177" spans="2:8" ht="18.75" thickBot="1">
      <c r="B177" s="8050"/>
      <c r="C177" s="8051"/>
      <c r="D177" s="8052"/>
      <c r="E177" s="8052"/>
      <c r="F177" s="8053"/>
      <c r="G177" s="8053"/>
      <c r="H177" s="8054"/>
    </row>
    <row r="178" spans="2:8" ht="25.5">
      <c r="B178" s="8717" t="s">
        <v>13234</v>
      </c>
      <c r="C178" s="8717"/>
      <c r="D178" s="8055" t="s">
        <v>13237</v>
      </c>
      <c r="E178" s="8056" t="s">
        <v>13238</v>
      </c>
      <c r="F178" s="8055" t="s">
        <v>13239</v>
      </c>
      <c r="G178" s="8056" t="s">
        <v>13240</v>
      </c>
      <c r="H178" s="8057" t="s">
        <v>13241</v>
      </c>
    </row>
    <row r="179" spans="2:8" ht="15">
      <c r="B179" s="8718" t="s">
        <v>13273</v>
      </c>
      <c r="C179" s="8718"/>
      <c r="D179" s="8058" t="s">
        <v>13242</v>
      </c>
      <c r="E179" s="8059">
        <v>1.52</v>
      </c>
      <c r="F179" s="8059">
        <v>1.52</v>
      </c>
      <c r="G179" s="8059">
        <v>56</v>
      </c>
      <c r="H179" s="8060">
        <f>G179*F179</f>
        <v>85.12</v>
      </c>
    </row>
    <row r="180" spans="2:8" ht="15">
      <c r="B180" s="8719" t="s">
        <v>13243</v>
      </c>
      <c r="C180" s="8719"/>
      <c r="D180" s="8058" t="s">
        <v>13242</v>
      </c>
      <c r="E180" s="8059">
        <v>0.55000000000000004</v>
      </c>
      <c r="F180" s="8059">
        <f>E180</f>
        <v>0.55000000000000004</v>
      </c>
      <c r="G180" s="8059">
        <v>52</v>
      </c>
      <c r="H180" s="8060">
        <f>G180*F180</f>
        <v>28.6</v>
      </c>
    </row>
    <row r="181" spans="2:8" ht="15">
      <c r="B181" s="8719"/>
      <c r="C181" s="8719"/>
      <c r="D181" s="8283"/>
      <c r="E181" s="8062"/>
      <c r="F181" s="8059"/>
      <c r="G181" s="8283"/>
      <c r="H181" s="8060">
        <f>G181*F181</f>
        <v>0</v>
      </c>
    </row>
    <row r="182" spans="2:8" ht="15">
      <c r="B182" s="8720" t="s">
        <v>13104</v>
      </c>
      <c r="C182" s="8720"/>
      <c r="D182" s="8063"/>
      <c r="E182" s="8063"/>
      <c r="F182" s="8284"/>
      <c r="G182" s="8284"/>
      <c r="H182" s="8065">
        <f>SUM(H179:H181)</f>
        <v>113.72</v>
      </c>
    </row>
    <row r="183" spans="2:8" ht="15">
      <c r="B183" s="8066"/>
      <c r="C183" s="8067"/>
      <c r="D183" s="8063"/>
      <c r="E183" s="8063"/>
      <c r="F183" s="8284"/>
      <c r="G183" s="8284"/>
      <c r="H183" s="8065"/>
    </row>
    <row r="184" spans="2:8" ht="15">
      <c r="B184" s="8068" t="s">
        <v>13246</v>
      </c>
      <c r="C184" s="8069"/>
      <c r="D184" s="8285" t="s">
        <v>13237</v>
      </c>
      <c r="E184" s="8713" t="s">
        <v>13247</v>
      </c>
      <c r="F184" s="8713"/>
      <c r="G184" s="8285" t="s">
        <v>13248</v>
      </c>
      <c r="H184" s="8071" t="s">
        <v>13158</v>
      </c>
    </row>
    <row r="185" spans="2:8" ht="15">
      <c r="B185" s="8072" t="s">
        <v>13100</v>
      </c>
      <c r="C185" s="8073"/>
      <c r="D185" s="8285"/>
      <c r="E185" s="8711">
        <v>1</v>
      </c>
      <c r="F185" s="8711"/>
      <c r="G185" s="8059">
        <v>75</v>
      </c>
      <c r="H185" s="8060">
        <v>75</v>
      </c>
    </row>
    <row r="186" spans="2:8" ht="15">
      <c r="B186" s="8072" t="s">
        <v>13187</v>
      </c>
      <c r="C186" s="8073"/>
      <c r="D186" s="8285"/>
      <c r="E186" s="8711">
        <v>1</v>
      </c>
      <c r="F186" s="8711"/>
      <c r="G186" s="8059">
        <v>0</v>
      </c>
      <c r="H186" s="8060">
        <f>E186*G186</f>
        <v>0</v>
      </c>
    </row>
    <row r="187" spans="2:8" ht="15">
      <c r="B187" s="8072" t="s">
        <v>13250</v>
      </c>
      <c r="C187" s="8073"/>
      <c r="D187" s="8285"/>
      <c r="E187" s="8711">
        <v>1</v>
      </c>
      <c r="F187" s="8711"/>
      <c r="G187" s="8059">
        <v>3</v>
      </c>
      <c r="H187" s="8060">
        <f>E187*G187</f>
        <v>3</v>
      </c>
    </row>
    <row r="188" spans="2:8" ht="15">
      <c r="B188" s="8072" t="s">
        <v>13087</v>
      </c>
      <c r="C188" s="8073"/>
      <c r="D188" s="8285"/>
      <c r="E188" s="8751">
        <v>1</v>
      </c>
      <c r="F188" s="8751"/>
      <c r="G188" s="8059">
        <v>15</v>
      </c>
      <c r="H188" s="8060">
        <v>15</v>
      </c>
    </row>
    <row r="189" spans="2:8" ht="15">
      <c r="B189" s="8072" t="s">
        <v>13276</v>
      </c>
      <c r="C189" s="8073"/>
      <c r="D189" s="8285"/>
      <c r="E189" s="8711">
        <v>1</v>
      </c>
      <c r="F189" s="8711"/>
      <c r="G189" s="8059">
        <v>1</v>
      </c>
      <c r="H189" s="8060">
        <f>E189*G189</f>
        <v>1</v>
      </c>
    </row>
    <row r="190" spans="2:8" ht="15">
      <c r="B190" s="8074"/>
      <c r="C190" s="8075" t="s">
        <v>13104</v>
      </c>
      <c r="D190" s="8712"/>
      <c r="E190" s="8712"/>
      <c r="F190" s="8284"/>
      <c r="G190" s="8284"/>
      <c r="H190" s="8065">
        <f>SUM(H185:H189)</f>
        <v>94</v>
      </c>
    </row>
    <row r="191" spans="2:8" ht="15">
      <c r="B191" s="8074"/>
      <c r="C191" s="8075"/>
      <c r="D191" s="8284"/>
      <c r="E191" s="8284"/>
      <c r="F191" s="8284"/>
      <c r="G191" s="8284"/>
      <c r="H191" s="8065"/>
    </row>
    <row r="192" spans="2:8" ht="15">
      <c r="B192" s="8076" t="s">
        <v>13252</v>
      </c>
      <c r="C192" s="8077"/>
      <c r="D192" s="8285"/>
      <c r="E192" s="8713" t="s">
        <v>13247</v>
      </c>
      <c r="F192" s="8713"/>
      <c r="G192" s="8285" t="s">
        <v>13248</v>
      </c>
      <c r="H192" s="8071" t="s">
        <v>13158</v>
      </c>
    </row>
    <row r="193" spans="2:11" ht="15">
      <c r="B193" s="8072" t="s">
        <v>13253</v>
      </c>
      <c r="C193" s="8078" t="s">
        <v>13254</v>
      </c>
      <c r="D193" s="8285"/>
      <c r="E193" s="8711">
        <v>1</v>
      </c>
      <c r="F193" s="8711"/>
      <c r="G193" s="8059">
        <v>20</v>
      </c>
      <c r="H193" s="8060">
        <f>E193*G193</f>
        <v>20</v>
      </c>
    </row>
    <row r="194" spans="2:11" ht="15">
      <c r="B194" s="8072" t="s">
        <v>13265</v>
      </c>
      <c r="C194" s="8078"/>
      <c r="D194" s="8285"/>
      <c r="E194" s="8711">
        <v>1</v>
      </c>
      <c r="F194" s="8711"/>
      <c r="G194" s="8059">
        <v>2.5</v>
      </c>
      <c r="H194" s="8060">
        <f>E194*G194</f>
        <v>2.5</v>
      </c>
    </row>
    <row r="195" spans="2:11" ht="15">
      <c r="B195" s="8074"/>
      <c r="C195" s="8075" t="s">
        <v>13104</v>
      </c>
      <c r="D195" s="8712"/>
      <c r="E195" s="8712"/>
      <c r="F195" s="8284"/>
      <c r="G195" s="8079"/>
      <c r="H195" s="8065">
        <f>H193+H194</f>
        <v>22.5</v>
      </c>
    </row>
    <row r="196" spans="2:11" ht="15">
      <c r="B196" s="8716"/>
      <c r="C196" s="8716"/>
      <c r="D196" s="8712"/>
      <c r="E196" s="8712"/>
      <c r="F196" s="8284"/>
      <c r="G196" s="8284"/>
      <c r="H196" s="8080"/>
    </row>
    <row r="197" spans="2:11" ht="15">
      <c r="B197" s="8282" t="s">
        <v>13256</v>
      </c>
      <c r="C197" s="8082"/>
      <c r="D197" s="8083"/>
      <c r="E197" s="8083"/>
      <c r="F197" s="8084"/>
      <c r="G197" s="8085"/>
      <c r="H197" s="8086">
        <f>H182+H190+H195</f>
        <v>230.22</v>
      </c>
    </row>
    <row r="198" spans="2:11" ht="15">
      <c r="B198" s="8714" t="s">
        <v>13257</v>
      </c>
      <c r="C198" s="8714"/>
      <c r="D198" s="8083"/>
      <c r="E198" s="8083"/>
      <c r="F198" s="8084"/>
      <c r="G198" s="8087">
        <v>0.1</v>
      </c>
      <c r="H198" s="8086">
        <f>H197*G198</f>
        <v>23.022000000000002</v>
      </c>
    </row>
    <row r="199" spans="2:11" ht="15">
      <c r="B199" s="8714" t="s">
        <v>13258</v>
      </c>
      <c r="C199" s="8714"/>
      <c r="D199" s="8083"/>
      <c r="E199" s="8083"/>
      <c r="F199" s="8084"/>
      <c r="G199" s="8085"/>
      <c r="H199" s="8086">
        <f>SUM(H197:H198)</f>
        <v>253.24199999999999</v>
      </c>
    </row>
    <row r="200" spans="2:11" ht="15">
      <c r="B200" s="8714" t="s">
        <v>13259</v>
      </c>
      <c r="C200" s="8714"/>
      <c r="D200" s="8083"/>
      <c r="E200" s="8083"/>
      <c r="F200" s="8084"/>
      <c r="G200" s="8088">
        <v>0.08</v>
      </c>
      <c r="H200" s="8086">
        <f>H199*G200</f>
        <v>20.259360000000001</v>
      </c>
    </row>
    <row r="201" spans="2:11" ht="15">
      <c r="B201" s="8714" t="s">
        <v>13260</v>
      </c>
      <c r="C201" s="8714"/>
      <c r="D201" s="8083"/>
      <c r="E201" s="8083"/>
      <c r="F201" s="8084"/>
      <c r="G201" s="8085"/>
      <c r="H201" s="8086">
        <f>SUM(H199:H200)</f>
        <v>273.50135999999998</v>
      </c>
    </row>
    <row r="202" spans="2:11" ht="18.75" thickBot="1">
      <c r="B202" s="8089" t="s">
        <v>13261</v>
      </c>
      <c r="C202" s="8090"/>
      <c r="D202" s="8091"/>
      <c r="E202" s="8091"/>
      <c r="F202" s="8092" t="s">
        <v>13262</v>
      </c>
      <c r="G202" s="8093">
        <v>68</v>
      </c>
      <c r="H202" s="8094">
        <f>H201/G202</f>
        <v>4.0220788235294114</v>
      </c>
    </row>
    <row r="203" spans="2:11" ht="15">
      <c r="B203" s="8095"/>
      <c r="C203" s="8095"/>
      <c r="D203"/>
      <c r="E203" s="8769" t="s">
        <v>13414</v>
      </c>
      <c r="F203" s="8769"/>
      <c r="G203" s="8769"/>
      <c r="H203" s="8769"/>
    </row>
    <row r="205" spans="2:11" ht="15">
      <c r="B205" s="8331" t="s">
        <v>13415</v>
      </c>
      <c r="C205"/>
      <c r="D205"/>
      <c r="E205"/>
      <c r="F205"/>
      <c r="G205"/>
      <c r="H205"/>
      <c r="I205"/>
      <c r="J205"/>
      <c r="K205"/>
    </row>
    <row r="206" spans="2:11" ht="15">
      <c r="B206" s="8331" t="s">
        <v>13416</v>
      </c>
      <c r="C206"/>
      <c r="D206"/>
      <c r="E206"/>
      <c r="F206"/>
      <c r="G206"/>
      <c r="H206"/>
      <c r="I206"/>
      <c r="J206"/>
      <c r="K206"/>
    </row>
    <row r="207" spans="2:11" ht="15.75" thickBot="1">
      <c r="B207" s="6"/>
      <c r="C207"/>
      <c r="D207"/>
      <c r="E207"/>
      <c r="F207"/>
      <c r="G207"/>
      <c r="H207"/>
      <c r="I207"/>
      <c r="J207"/>
      <c r="K207"/>
    </row>
    <row r="208" spans="2:11" ht="45.75" thickBot="1">
      <c r="B208" s="8332" t="s">
        <v>491</v>
      </c>
      <c r="C208" s="8333" t="s">
        <v>13417</v>
      </c>
      <c r="D208" s="8334"/>
      <c r="E208" s="8334"/>
      <c r="F208" s="8333" t="s">
        <v>13418</v>
      </c>
      <c r="G208" s="8334"/>
      <c r="H208" s="8334"/>
      <c r="I208" s="8333" t="s">
        <v>13419</v>
      </c>
      <c r="J208" s="8334"/>
      <c r="K208" s="8334"/>
    </row>
    <row r="209" spans="2:20" ht="30.75" thickBot="1">
      <c r="B209" s="8335"/>
      <c r="C209" s="8336" t="s">
        <v>13420</v>
      </c>
      <c r="D209" s="8336" t="s">
        <v>13421</v>
      </c>
      <c r="E209" s="8336" t="s">
        <v>13422</v>
      </c>
      <c r="F209" s="8336" t="s">
        <v>13420</v>
      </c>
      <c r="G209" s="8336" t="s">
        <v>13421</v>
      </c>
      <c r="H209" s="8336" t="s">
        <v>13422</v>
      </c>
      <c r="I209" s="8336" t="s">
        <v>13420</v>
      </c>
      <c r="J209" s="8336" t="s">
        <v>13421</v>
      </c>
      <c r="K209" s="8336" t="s">
        <v>13422</v>
      </c>
    </row>
    <row r="210" spans="2:20" ht="15.75" thickBot="1">
      <c r="B210" s="8337" t="s">
        <v>12986</v>
      </c>
      <c r="C210" s="8338">
        <v>5.03</v>
      </c>
      <c r="D210" s="8338">
        <v>0.17</v>
      </c>
      <c r="E210" s="8339">
        <v>5.2</v>
      </c>
      <c r="F210" s="8340">
        <v>5.4</v>
      </c>
      <c r="G210" s="8338">
        <v>0.17</v>
      </c>
      <c r="H210" s="8341">
        <v>5.57</v>
      </c>
      <c r="I210" s="8340">
        <v>5.48</v>
      </c>
      <c r="J210" s="8338">
        <v>0.17</v>
      </c>
      <c r="K210" s="8341">
        <v>5.65</v>
      </c>
    </row>
    <row r="211" spans="2:20" ht="15.75" thickBot="1">
      <c r="B211" s="8337" t="s">
        <v>12987</v>
      </c>
      <c r="C211" s="8338">
        <v>5.45</v>
      </c>
      <c r="D211" s="8338">
        <v>0.17</v>
      </c>
      <c r="E211" s="8339">
        <v>5.62</v>
      </c>
      <c r="F211" s="8340">
        <v>5.66</v>
      </c>
      <c r="G211" s="8338">
        <v>0.17</v>
      </c>
      <c r="H211" s="8341">
        <v>5.83</v>
      </c>
      <c r="I211" s="8340">
        <v>5.75</v>
      </c>
      <c r="J211" s="8338">
        <v>0.17</v>
      </c>
      <c r="K211" s="8341">
        <v>5.92</v>
      </c>
    </row>
    <row r="212" spans="2:20" ht="15.75" thickBot="1">
      <c r="B212" s="8337" t="s">
        <v>12988</v>
      </c>
      <c r="C212" s="8338">
        <v>5.5</v>
      </c>
      <c r="D212" s="8338">
        <v>0.12</v>
      </c>
      <c r="E212" s="8339">
        <v>5.62</v>
      </c>
      <c r="F212" s="8340">
        <v>5.8</v>
      </c>
      <c r="G212" s="8338">
        <v>0.12</v>
      </c>
      <c r="H212" s="8341">
        <v>5.92</v>
      </c>
      <c r="I212" s="8340">
        <v>5.9</v>
      </c>
      <c r="J212" s="8338">
        <v>0.12</v>
      </c>
      <c r="K212" s="8341">
        <v>6.02</v>
      </c>
    </row>
    <row r="213" spans="2:20" ht="15.75" thickBot="1">
      <c r="B213" s="8337" t="s">
        <v>13058</v>
      </c>
      <c r="C213" s="8338">
        <v>5.87</v>
      </c>
      <c r="D213" s="8338">
        <v>0.12</v>
      </c>
      <c r="E213" s="8339">
        <v>5.99</v>
      </c>
      <c r="F213" s="8340">
        <v>6.2</v>
      </c>
      <c r="G213" s="8338">
        <v>0.12</v>
      </c>
      <c r="H213" s="8341">
        <v>6.32</v>
      </c>
      <c r="I213" s="8340">
        <v>6.31</v>
      </c>
      <c r="J213" s="8338">
        <v>0.12</v>
      </c>
      <c r="K213" s="8341">
        <v>6.43</v>
      </c>
    </row>
    <row r="214" spans="2:20" ht="15.75" thickBot="1">
      <c r="B214" s="8337" t="s">
        <v>13423</v>
      </c>
      <c r="C214" s="8338">
        <v>5.2</v>
      </c>
      <c r="D214" s="8338">
        <v>0.17</v>
      </c>
      <c r="E214" s="8339">
        <v>5.37</v>
      </c>
      <c r="F214" s="8340">
        <v>5.46</v>
      </c>
      <c r="G214" s="8338">
        <v>0.17</v>
      </c>
      <c r="H214" s="8341">
        <v>5.63</v>
      </c>
      <c r="I214" s="8340">
        <v>5.49</v>
      </c>
      <c r="J214" s="8338">
        <v>0.17</v>
      </c>
      <c r="K214" s="8341">
        <v>5.66</v>
      </c>
    </row>
    <row r="215" spans="2:20" ht="15.75" thickBot="1">
      <c r="B215" s="8337" t="s">
        <v>13424</v>
      </c>
      <c r="C215" s="8338">
        <v>5.45</v>
      </c>
      <c r="D215" s="8338">
        <v>0.12</v>
      </c>
      <c r="E215" s="8339">
        <v>5.57</v>
      </c>
      <c r="F215" s="8340">
        <v>5.7</v>
      </c>
      <c r="G215" s="8338">
        <v>0.12</v>
      </c>
      <c r="H215" s="8341">
        <v>5.82</v>
      </c>
      <c r="I215" s="8340">
        <v>5.74</v>
      </c>
      <c r="J215" s="8338">
        <v>0.12</v>
      </c>
      <c r="K215" s="8341">
        <v>5.86</v>
      </c>
    </row>
    <row r="216" spans="2:20" ht="15">
      <c r="B216" s="8688" t="s">
        <v>9752</v>
      </c>
      <c r="C216" s="8688" t="s">
        <v>13425</v>
      </c>
      <c r="D216" s="8690"/>
      <c r="E216" s="8690"/>
      <c r="F216" s="8342"/>
      <c r="G216" s="8690"/>
      <c r="H216" s="8690"/>
      <c r="I216" s="8342"/>
      <c r="J216" s="8690"/>
      <c r="K216" s="8690"/>
    </row>
    <row r="217" spans="2:20" ht="15" thickBot="1">
      <c r="B217" s="8689"/>
      <c r="C217" s="8689"/>
      <c r="D217" s="8691"/>
      <c r="E217" s="8691"/>
      <c r="F217" s="8343">
        <v>4.2</v>
      </c>
      <c r="G217" s="8691"/>
      <c r="H217" s="8691"/>
      <c r="I217" s="8343">
        <v>4.3</v>
      </c>
      <c r="J217" s="8691"/>
      <c r="K217" s="8691"/>
    </row>
    <row r="218" spans="2:20" ht="15">
      <c r="B218" s="8342"/>
      <c r="C218" s="8688" t="s">
        <v>13426</v>
      </c>
      <c r="D218" s="8690"/>
      <c r="E218" s="8690"/>
      <c r="F218" s="8342"/>
      <c r="G218" s="8690"/>
      <c r="H218" s="8690"/>
      <c r="I218" s="8342"/>
      <c r="J218" s="8690"/>
      <c r="K218" s="8690"/>
    </row>
    <row r="219" spans="2:20" ht="15" thickBot="1">
      <c r="B219" s="8344" t="s">
        <v>13408</v>
      </c>
      <c r="C219" s="8689"/>
      <c r="D219" s="8691"/>
      <c r="E219" s="8691"/>
      <c r="F219" s="8343">
        <v>4.3</v>
      </c>
      <c r="G219" s="8691"/>
      <c r="H219" s="8691"/>
      <c r="I219" s="8343">
        <v>4.4000000000000004</v>
      </c>
      <c r="J219" s="8691"/>
      <c r="K219" s="8691"/>
    </row>
    <row r="220" spans="2:20" ht="13.5" thickBot="1"/>
    <row r="221" spans="2:20" ht="30.75" thickBot="1">
      <c r="B221" s="8345" t="s">
        <v>491</v>
      </c>
      <c r="C221" s="8346" t="s">
        <v>13417</v>
      </c>
      <c r="D221" s="8346"/>
      <c r="E221" s="8346"/>
      <c r="F221" s="8334"/>
      <c r="G221" s="8334"/>
      <c r="H221" s="8334"/>
      <c r="I221" s="8346" t="s">
        <v>13418</v>
      </c>
      <c r="J221" s="8334"/>
      <c r="K221" s="8334"/>
      <c r="O221" s="8346" t="s">
        <v>13419</v>
      </c>
      <c r="P221" s="8334"/>
      <c r="Q221" s="8334"/>
    </row>
    <row r="222" spans="2:20" ht="30.75" thickBot="1">
      <c r="B222" s="8347"/>
      <c r="C222" s="8348" t="s">
        <v>13465</v>
      </c>
      <c r="D222" s="8348" t="s">
        <v>13432</v>
      </c>
      <c r="E222" s="8348" t="s">
        <v>13431</v>
      </c>
      <c r="F222" s="8348" t="s">
        <v>13421</v>
      </c>
      <c r="G222" s="8348" t="s">
        <v>13422</v>
      </c>
      <c r="H222" s="8354" t="s">
        <v>13433</v>
      </c>
      <c r="I222" s="8348" t="s">
        <v>13248</v>
      </c>
      <c r="J222" s="8348" t="s">
        <v>13432</v>
      </c>
      <c r="K222" s="8348" t="s">
        <v>13431</v>
      </c>
      <c r="L222" s="8348" t="s">
        <v>13421</v>
      </c>
      <c r="M222" s="8348" t="s">
        <v>13422</v>
      </c>
      <c r="N222" s="8354" t="s">
        <v>13433</v>
      </c>
      <c r="O222" s="8348" t="s">
        <v>13420</v>
      </c>
      <c r="P222" s="8348" t="s">
        <v>13421</v>
      </c>
      <c r="Q222" s="8348" t="s">
        <v>13422</v>
      </c>
      <c r="R222" s="8348" t="s">
        <v>13420</v>
      </c>
      <c r="S222" s="8348" t="s">
        <v>13421</v>
      </c>
      <c r="T222" s="8348" t="s">
        <v>13422</v>
      </c>
    </row>
    <row r="223" spans="2:20" ht="16.5" thickBot="1">
      <c r="B223" s="8349" t="s">
        <v>12986</v>
      </c>
      <c r="C223" s="8350">
        <f t="shared" ref="C223:C228" si="0">D223-0.15</f>
        <v>4.67</v>
      </c>
      <c r="D223" s="8350">
        <f t="shared" ref="D223:D228" si="1">E223-0.21</f>
        <v>4.82</v>
      </c>
      <c r="E223" s="8350">
        <v>5.03</v>
      </c>
      <c r="F223" s="8350">
        <v>0.17</v>
      </c>
      <c r="G223" s="8351">
        <v>5.2</v>
      </c>
      <c r="H223" s="8355">
        <v>5</v>
      </c>
      <c r="I223" s="8350">
        <f t="shared" ref="I223:I228" si="2">J223-0.15</f>
        <v>5.04</v>
      </c>
      <c r="J223" s="8350">
        <f t="shared" ref="J223:J228" si="3">K223-0.21</f>
        <v>5.19</v>
      </c>
      <c r="K223" s="8350">
        <v>5.4</v>
      </c>
      <c r="L223" s="8350">
        <v>0.17</v>
      </c>
      <c r="M223" s="8351">
        <v>5.2</v>
      </c>
      <c r="N223" s="8355">
        <v>5</v>
      </c>
      <c r="O223" s="8352">
        <v>5.4</v>
      </c>
      <c r="P223" s="8350">
        <v>0.17</v>
      </c>
      <c r="Q223" s="8353">
        <v>5.57</v>
      </c>
      <c r="R223" s="8352">
        <v>5.48</v>
      </c>
      <c r="S223" s="8350">
        <v>0.17</v>
      </c>
      <c r="T223" s="8353">
        <v>5.65</v>
      </c>
    </row>
    <row r="224" spans="2:20" ht="16.5" thickBot="1">
      <c r="B224" s="8349" t="s">
        <v>12987</v>
      </c>
      <c r="C224" s="8350">
        <f t="shared" si="0"/>
        <v>5.09</v>
      </c>
      <c r="D224" s="8350">
        <f t="shared" si="1"/>
        <v>5.24</v>
      </c>
      <c r="E224" s="8350">
        <v>5.45</v>
      </c>
      <c r="F224" s="8350">
        <v>0.17</v>
      </c>
      <c r="G224" s="8351">
        <v>5.62</v>
      </c>
      <c r="H224" s="8355">
        <v>5.45</v>
      </c>
      <c r="I224" s="8350">
        <f t="shared" si="2"/>
        <v>5.3</v>
      </c>
      <c r="J224" s="8350">
        <f t="shared" si="3"/>
        <v>5.45</v>
      </c>
      <c r="K224" s="8350">
        <v>5.66</v>
      </c>
      <c r="L224" s="8350">
        <v>0.17</v>
      </c>
      <c r="M224" s="8351">
        <v>5.62</v>
      </c>
      <c r="N224" s="8355">
        <v>5.45</v>
      </c>
      <c r="O224" s="8352">
        <v>5.66</v>
      </c>
      <c r="P224" s="8350">
        <v>0.17</v>
      </c>
      <c r="Q224" s="8353">
        <v>5.83</v>
      </c>
      <c r="R224" s="8352">
        <v>5.75</v>
      </c>
      <c r="S224" s="8350">
        <v>0.17</v>
      </c>
      <c r="T224" s="8353">
        <v>5.92</v>
      </c>
    </row>
    <row r="225" spans="2:20" ht="16.5" thickBot="1">
      <c r="B225" s="8349" t="s">
        <v>12988</v>
      </c>
      <c r="C225" s="8350">
        <f t="shared" si="0"/>
        <v>5.14</v>
      </c>
      <c r="D225" s="8350">
        <f t="shared" si="1"/>
        <v>5.29</v>
      </c>
      <c r="E225" s="8350">
        <v>5.5</v>
      </c>
      <c r="F225" s="8350">
        <v>0.12</v>
      </c>
      <c r="G225" s="8351">
        <v>5.62</v>
      </c>
      <c r="H225" s="8355">
        <v>5.45</v>
      </c>
      <c r="I225" s="8350">
        <f t="shared" si="2"/>
        <v>5.4399999999999995</v>
      </c>
      <c r="J225" s="8350">
        <f t="shared" si="3"/>
        <v>5.59</v>
      </c>
      <c r="K225" s="8350">
        <v>5.8</v>
      </c>
      <c r="L225" s="8350">
        <v>0.12</v>
      </c>
      <c r="M225" s="8351">
        <v>5.62</v>
      </c>
      <c r="N225" s="8355">
        <v>5.45</v>
      </c>
      <c r="O225" s="8352">
        <v>5.8</v>
      </c>
      <c r="P225" s="8350">
        <v>0.12</v>
      </c>
      <c r="Q225" s="8353">
        <v>5.92</v>
      </c>
      <c r="R225" s="8352">
        <v>5.9</v>
      </c>
      <c r="S225" s="8350">
        <v>0.12</v>
      </c>
      <c r="T225" s="8353">
        <v>6.02</v>
      </c>
    </row>
    <row r="226" spans="2:20" ht="16.5" thickBot="1">
      <c r="B226" s="8349" t="s">
        <v>13058</v>
      </c>
      <c r="C226" s="8350">
        <f t="shared" si="0"/>
        <v>5.51</v>
      </c>
      <c r="D226" s="8350">
        <f t="shared" si="1"/>
        <v>5.66</v>
      </c>
      <c r="E226" s="8350">
        <v>5.87</v>
      </c>
      <c r="F226" s="8350">
        <v>0.12</v>
      </c>
      <c r="G226" s="8351">
        <v>5.99</v>
      </c>
      <c r="H226" s="8355">
        <v>5.75</v>
      </c>
      <c r="I226" s="8350">
        <f t="shared" si="2"/>
        <v>5.84</v>
      </c>
      <c r="J226" s="8350">
        <f t="shared" si="3"/>
        <v>5.99</v>
      </c>
      <c r="K226" s="8350">
        <v>6.2</v>
      </c>
      <c r="L226" s="8350">
        <v>0.12</v>
      </c>
      <c r="M226" s="8351">
        <v>5.99</v>
      </c>
      <c r="N226" s="8355">
        <v>5.75</v>
      </c>
      <c r="O226" s="8352">
        <v>6.2</v>
      </c>
      <c r="P226" s="8350">
        <v>0.12</v>
      </c>
      <c r="Q226" s="8353">
        <v>6.32</v>
      </c>
      <c r="R226" s="8352">
        <v>6.31</v>
      </c>
      <c r="S226" s="8350">
        <v>0.12</v>
      </c>
      <c r="T226" s="8353">
        <v>6.43</v>
      </c>
    </row>
    <row r="227" spans="2:20" ht="16.5" thickBot="1">
      <c r="B227" s="8349" t="s">
        <v>13423</v>
      </c>
      <c r="C227" s="8350">
        <f t="shared" si="0"/>
        <v>4.59</v>
      </c>
      <c r="D227" s="8350">
        <f t="shared" si="1"/>
        <v>4.74</v>
      </c>
      <c r="E227" s="8350">
        <v>4.95</v>
      </c>
      <c r="F227" s="8350">
        <v>0.17</v>
      </c>
      <c r="G227" s="8351">
        <v>5.12</v>
      </c>
      <c r="H227" s="8355">
        <v>4.95</v>
      </c>
      <c r="I227" s="8350">
        <f t="shared" si="2"/>
        <v>4.9399999999999995</v>
      </c>
      <c r="J227" s="8350">
        <f t="shared" si="3"/>
        <v>5.09</v>
      </c>
      <c r="K227" s="8350">
        <v>5.3</v>
      </c>
      <c r="L227" s="8350">
        <v>0.17</v>
      </c>
      <c r="M227" s="8351">
        <v>5.12</v>
      </c>
      <c r="N227" s="8355">
        <v>4.95</v>
      </c>
      <c r="O227" s="8352">
        <v>5.3</v>
      </c>
      <c r="P227" s="8350">
        <v>0.17</v>
      </c>
      <c r="Q227" s="8353">
        <v>5.47</v>
      </c>
      <c r="R227" s="8352">
        <v>5.38</v>
      </c>
      <c r="S227" s="8350">
        <v>0.17</v>
      </c>
      <c r="T227" s="8353">
        <v>5.55</v>
      </c>
    </row>
    <row r="228" spans="2:20" ht="16.5" thickBot="1">
      <c r="B228" s="8349" t="s">
        <v>13424</v>
      </c>
      <c r="C228" s="8350">
        <f t="shared" si="0"/>
        <v>4.9899999999999993</v>
      </c>
      <c r="D228" s="8350">
        <f t="shared" si="1"/>
        <v>5.14</v>
      </c>
      <c r="E228" s="8350">
        <v>5.35</v>
      </c>
      <c r="F228" s="8350">
        <v>0.12</v>
      </c>
      <c r="G228" s="8351">
        <v>5.47</v>
      </c>
      <c r="H228" s="8355">
        <v>5.35</v>
      </c>
      <c r="I228" s="8350">
        <f t="shared" si="2"/>
        <v>5.2399999999999993</v>
      </c>
      <c r="J228" s="8350">
        <f t="shared" si="3"/>
        <v>5.39</v>
      </c>
      <c r="K228" s="8350">
        <v>5.6</v>
      </c>
      <c r="L228" s="8350">
        <v>0.12</v>
      </c>
      <c r="M228" s="8351">
        <v>5.47</v>
      </c>
      <c r="N228" s="8355">
        <v>5.35</v>
      </c>
      <c r="O228" s="8352">
        <v>5.6</v>
      </c>
      <c r="P228" s="8350">
        <v>0.12</v>
      </c>
      <c r="Q228" s="8353">
        <v>5.72</v>
      </c>
      <c r="R228" s="8352">
        <v>5.7</v>
      </c>
      <c r="S228" s="8350">
        <v>0.12</v>
      </c>
      <c r="T228" s="8353">
        <v>5.82</v>
      </c>
    </row>
    <row r="229" spans="2:20" ht="15" thickBot="1">
      <c r="B229" s="8349" t="s">
        <v>9752</v>
      </c>
      <c r="C229" s="8349" t="s">
        <v>13425</v>
      </c>
      <c r="D229" s="8349"/>
      <c r="E229" s="8349"/>
      <c r="F229" s="8350">
        <v>4.2</v>
      </c>
      <c r="G229" s="8349"/>
      <c r="H229" s="8349"/>
      <c r="I229" s="8350">
        <v>4.3</v>
      </c>
      <c r="J229" s="8349"/>
      <c r="K229" s="8349"/>
    </row>
    <row r="230" spans="2:20" ht="29.25" thickBot="1">
      <c r="B230" s="8349" t="s">
        <v>13408</v>
      </c>
      <c r="C230" s="8349" t="s">
        <v>13426</v>
      </c>
      <c r="D230" s="8349"/>
      <c r="E230" s="8349"/>
      <c r="F230" s="8350">
        <v>4.3</v>
      </c>
      <c r="G230" s="8349"/>
      <c r="H230" s="8349"/>
      <c r="I230" s="8350">
        <v>4.4000000000000004</v>
      </c>
      <c r="J230" s="8349"/>
      <c r="K230" s="8349"/>
    </row>
    <row r="231" spans="2:20" ht="15.75" thickBot="1">
      <c r="B231" s="8349" t="s">
        <v>13430</v>
      </c>
      <c r="C231" s="8350">
        <v>1.2</v>
      </c>
      <c r="D231" s="8347"/>
      <c r="E231" s="8347"/>
      <c r="F231" s="8347"/>
      <c r="G231" s="8347"/>
      <c r="H231" s="8347"/>
      <c r="I231" s="8347"/>
      <c r="J231" s="8347"/>
      <c r="K231" s="8347"/>
    </row>
    <row r="232" spans="2:20" ht="15.75" thickBot="1">
      <c r="B232" s="8349" t="s">
        <v>13357</v>
      </c>
      <c r="C232" s="8350">
        <v>2.4500000000000002</v>
      </c>
      <c r="D232" s="8347"/>
      <c r="E232" s="8347"/>
      <c r="F232" s="8347"/>
      <c r="G232" s="8347"/>
      <c r="H232" s="8347"/>
      <c r="I232" s="8347"/>
      <c r="J232" s="8347"/>
      <c r="K232" s="8347"/>
    </row>
    <row r="235" spans="2:20" ht="15.75" thickBot="1">
      <c r="B235" s="6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2:20" ht="45.75" thickBot="1">
      <c r="B236" s="8332" t="s">
        <v>491</v>
      </c>
      <c r="C236" s="8333" t="s">
        <v>13417</v>
      </c>
      <c r="D236" s="8334"/>
      <c r="E236" s="8334"/>
      <c r="F236" s="8333" t="s">
        <v>13418</v>
      </c>
      <c r="G236" s="8334"/>
      <c r="H236" s="8334"/>
      <c r="I236" s="8333" t="s">
        <v>13419</v>
      </c>
      <c r="J236" s="8334"/>
      <c r="K236" s="8334"/>
      <c r="L236" s="8333" t="s">
        <v>13466</v>
      </c>
      <c r="M236" s="8333" t="s">
        <v>13467</v>
      </c>
      <c r="N236" s="8334"/>
      <c r="O236" s="8333" t="s">
        <v>13468</v>
      </c>
      <c r="P236" s="8333" t="s">
        <v>13469</v>
      </c>
    </row>
    <row r="237" spans="2:20" ht="30.75" thickBot="1">
      <c r="B237" s="8335"/>
      <c r="C237" s="8336" t="s">
        <v>13420</v>
      </c>
      <c r="D237" s="8336" t="s">
        <v>13421</v>
      </c>
      <c r="E237" s="8336" t="s">
        <v>13470</v>
      </c>
      <c r="F237" s="8336" t="s">
        <v>13420</v>
      </c>
      <c r="G237" s="8336" t="s">
        <v>13421</v>
      </c>
      <c r="H237" s="8336" t="s">
        <v>13470</v>
      </c>
      <c r="I237" s="8336" t="s">
        <v>13420</v>
      </c>
      <c r="J237" s="8336" t="s">
        <v>13421</v>
      </c>
      <c r="K237" s="8336" t="s">
        <v>13470</v>
      </c>
      <c r="L237" s="8336" t="s">
        <v>13420</v>
      </c>
      <c r="M237" s="8336" t="s">
        <v>13420</v>
      </c>
      <c r="N237" s="8386"/>
      <c r="O237" s="8336" t="s">
        <v>13420</v>
      </c>
      <c r="P237" s="8336" t="s">
        <v>13420</v>
      </c>
    </row>
    <row r="238" spans="2:20" ht="30.75" thickBot="1">
      <c r="B238" s="8335"/>
      <c r="C238" s="8386"/>
      <c r="D238" s="8386"/>
      <c r="E238" s="8386"/>
      <c r="F238" s="8386"/>
      <c r="G238" s="8386"/>
      <c r="H238" s="8386"/>
      <c r="I238" s="8386"/>
      <c r="J238" s="8386"/>
      <c r="K238" s="8386"/>
      <c r="L238" s="8386"/>
      <c r="M238" s="8336" t="s">
        <v>13471</v>
      </c>
      <c r="N238" s="8336" t="s">
        <v>13472</v>
      </c>
      <c r="O238" s="8386"/>
      <c r="P238" s="8386"/>
    </row>
    <row r="239" spans="2:20" ht="15.75" thickBot="1">
      <c r="B239" s="8342"/>
      <c r="C239" s="8421"/>
      <c r="D239" s="8421"/>
      <c r="E239" s="8425"/>
      <c r="F239" s="8423"/>
      <c r="G239" s="8421"/>
      <c r="H239" s="8422"/>
      <c r="I239" s="8423"/>
      <c r="J239" s="8421"/>
      <c r="K239" s="8422"/>
      <c r="L239" s="8423"/>
      <c r="M239" s="8423"/>
      <c r="N239" s="8424"/>
      <c r="O239" s="8423"/>
      <c r="P239" s="8423"/>
    </row>
    <row r="240" spans="2:20" ht="15" customHeight="1" thickBot="1">
      <c r="B240" s="8385" t="s">
        <v>12986</v>
      </c>
      <c r="C240" s="8421">
        <v>5.03</v>
      </c>
      <c r="D240" s="8421">
        <v>0.17</v>
      </c>
      <c r="E240" s="8339">
        <f t="shared" ref="E240:E245" si="4">C240+D240</f>
        <v>5.2</v>
      </c>
      <c r="F240" s="8423">
        <v>5.25</v>
      </c>
      <c r="G240" s="8421">
        <v>0.17</v>
      </c>
      <c r="H240" s="8339">
        <f t="shared" ref="H240:H245" si="5">F240+G240</f>
        <v>5.42</v>
      </c>
      <c r="I240" s="8423">
        <v>5.35</v>
      </c>
      <c r="J240" s="8421">
        <v>0.17</v>
      </c>
      <c r="K240" s="8339">
        <f t="shared" ref="K240:K245" si="6">I240+J240</f>
        <v>5.52</v>
      </c>
      <c r="L240" s="8423">
        <v>5.15</v>
      </c>
      <c r="M240" s="8423">
        <v>5.82</v>
      </c>
      <c r="N240" s="8424">
        <v>5.7</v>
      </c>
      <c r="O240" s="8423">
        <v>5.25</v>
      </c>
      <c r="P240" s="8423">
        <v>5.4</v>
      </c>
    </row>
    <row r="241" spans="2:16" ht="15.75" thickBot="1">
      <c r="B241" s="8337" t="s">
        <v>13423</v>
      </c>
      <c r="C241" s="8338">
        <v>4.8</v>
      </c>
      <c r="D241" s="8338">
        <v>0.17</v>
      </c>
      <c r="E241" s="8339">
        <f>C241+D241</f>
        <v>4.97</v>
      </c>
      <c r="F241" s="8340">
        <v>5</v>
      </c>
      <c r="G241" s="8338">
        <v>0.17</v>
      </c>
      <c r="H241" s="8339">
        <f>F241+G241</f>
        <v>5.17</v>
      </c>
      <c r="I241" s="8340">
        <v>5.15</v>
      </c>
      <c r="J241" s="8338">
        <v>0.17</v>
      </c>
      <c r="K241" s="8339">
        <f>I241+J241</f>
        <v>5.32</v>
      </c>
      <c r="L241" s="8340">
        <v>4.95</v>
      </c>
      <c r="M241" s="8340">
        <v>5.75</v>
      </c>
      <c r="N241" s="8387">
        <v>5.55</v>
      </c>
      <c r="O241" s="8340">
        <v>5.15</v>
      </c>
      <c r="P241" s="8340">
        <v>5.3</v>
      </c>
    </row>
    <row r="242" spans="2:16" ht="15.75" thickBot="1">
      <c r="B242" s="8337" t="s">
        <v>12987</v>
      </c>
      <c r="C242" s="8338">
        <v>5.45</v>
      </c>
      <c r="D242" s="8338">
        <v>0.17</v>
      </c>
      <c r="E242" s="8339">
        <f t="shared" si="4"/>
        <v>5.62</v>
      </c>
      <c r="F242" s="8340">
        <v>5.6</v>
      </c>
      <c r="G242" s="8338">
        <v>0.17</v>
      </c>
      <c r="H242" s="8339">
        <f t="shared" si="5"/>
        <v>5.77</v>
      </c>
      <c r="I242" s="8340">
        <v>5.7</v>
      </c>
      <c r="J242" s="8338">
        <v>0.17</v>
      </c>
      <c r="K242" s="8339">
        <f t="shared" si="6"/>
        <v>5.87</v>
      </c>
      <c r="L242" s="8340">
        <v>5.5</v>
      </c>
      <c r="M242" s="8340">
        <v>6.27</v>
      </c>
      <c r="N242" s="8387">
        <v>6.1</v>
      </c>
      <c r="O242" s="8340">
        <v>5.6</v>
      </c>
      <c r="P242" s="8340">
        <v>5.75</v>
      </c>
    </row>
    <row r="243" spans="2:16" ht="15.75" thickBot="1">
      <c r="B243" s="8337" t="s">
        <v>12988</v>
      </c>
      <c r="C243" s="8338">
        <v>5.5</v>
      </c>
      <c r="D243" s="8338">
        <v>0.12</v>
      </c>
      <c r="E243" s="8339">
        <f t="shared" si="4"/>
        <v>5.62</v>
      </c>
      <c r="F243" s="8340">
        <v>5.7</v>
      </c>
      <c r="G243" s="8338">
        <v>0.12</v>
      </c>
      <c r="H243" s="8339">
        <f t="shared" si="5"/>
        <v>5.82</v>
      </c>
      <c r="I243" s="8340">
        <v>5.8</v>
      </c>
      <c r="J243" s="8338">
        <v>0.12</v>
      </c>
      <c r="K243" s="8339">
        <f t="shared" si="6"/>
        <v>5.92</v>
      </c>
      <c r="L243" s="8340">
        <v>5.6</v>
      </c>
      <c r="M243" s="8340">
        <v>6.4</v>
      </c>
      <c r="N243" s="8387">
        <v>6.2</v>
      </c>
      <c r="O243" s="8340">
        <v>5.7</v>
      </c>
      <c r="P243" s="8340">
        <v>5.85</v>
      </c>
    </row>
    <row r="244" spans="2:16" ht="15.75" thickBot="1">
      <c r="B244" s="8337" t="s">
        <v>13424</v>
      </c>
      <c r="C244" s="8338">
        <v>5.2</v>
      </c>
      <c r="D244" s="8338">
        <v>0.12</v>
      </c>
      <c r="E244" s="8339">
        <f>C244+D244</f>
        <v>5.32</v>
      </c>
      <c r="F244" s="8340">
        <v>5.4</v>
      </c>
      <c r="G244" s="8338">
        <v>0.12</v>
      </c>
      <c r="H244" s="8339">
        <f>F244+G244</f>
        <v>5.5200000000000005</v>
      </c>
      <c r="I244" s="8340">
        <v>5.5</v>
      </c>
      <c r="J244" s="8338">
        <v>0.12</v>
      </c>
      <c r="K244" s="8339">
        <f>I244+J244</f>
        <v>5.62</v>
      </c>
      <c r="L244" s="8340">
        <v>5.3</v>
      </c>
      <c r="M244" s="8340">
        <v>6.14</v>
      </c>
      <c r="N244" s="8387">
        <v>6.05</v>
      </c>
      <c r="O244" s="8340">
        <v>5.5</v>
      </c>
      <c r="P244" s="8340">
        <v>5.65</v>
      </c>
    </row>
    <row r="245" spans="2:16" ht="15.75" thickBot="1">
      <c r="B245" s="8337" t="s">
        <v>13058</v>
      </c>
      <c r="C245" s="8338">
        <v>5.87</v>
      </c>
      <c r="D245" s="8338">
        <v>0.12</v>
      </c>
      <c r="E245" s="8339">
        <f t="shared" si="4"/>
        <v>5.99</v>
      </c>
      <c r="F245" s="8340">
        <v>6.05</v>
      </c>
      <c r="G245" s="8338">
        <v>0.12</v>
      </c>
      <c r="H245" s="8339">
        <f t="shared" si="5"/>
        <v>6.17</v>
      </c>
      <c r="I245" s="8340">
        <v>6.15</v>
      </c>
      <c r="J245" s="8338">
        <v>0.12</v>
      </c>
      <c r="K245" s="8339">
        <f t="shared" si="6"/>
        <v>6.2700000000000005</v>
      </c>
      <c r="L245" s="8340">
        <v>5.95</v>
      </c>
      <c r="M245" s="8340">
        <v>6.78</v>
      </c>
      <c r="N245" s="8387">
        <v>6.6</v>
      </c>
      <c r="O245" s="8340">
        <v>6.05</v>
      </c>
      <c r="P245" s="8340">
        <v>6.2</v>
      </c>
    </row>
    <row r="246" spans="2:16" ht="15">
      <c r="B246" s="8688" t="s">
        <v>9752</v>
      </c>
      <c r="C246" s="8688" t="s">
        <v>13425</v>
      </c>
      <c r="D246" s="8690"/>
      <c r="E246" s="8690"/>
      <c r="F246" s="8342"/>
      <c r="G246" s="8690"/>
      <c r="H246" s="8690"/>
      <c r="I246" s="8342"/>
      <c r="J246" s="8690"/>
      <c r="K246" s="8690"/>
      <c r="L246" s="8342"/>
      <c r="M246" s="8686">
        <v>4.95</v>
      </c>
      <c r="N246" s="8684">
        <v>4.8</v>
      </c>
      <c r="O246" s="8686">
        <v>4.2</v>
      </c>
      <c r="P246" s="8686">
        <v>4.3499999999999996</v>
      </c>
    </row>
    <row r="247" spans="2:16" ht="15" thickBot="1">
      <c r="B247" s="8689"/>
      <c r="C247" s="8689"/>
      <c r="D247" s="8691"/>
      <c r="E247" s="8691"/>
      <c r="F247" s="8343">
        <v>4.2</v>
      </c>
      <c r="G247" s="8691"/>
      <c r="H247" s="8691"/>
      <c r="I247" s="8343">
        <v>4.3</v>
      </c>
      <c r="J247" s="8691"/>
      <c r="K247" s="8691"/>
      <c r="L247" s="8343">
        <v>4.0999999999999996</v>
      </c>
      <c r="M247" s="8687"/>
      <c r="N247" s="8685"/>
      <c r="O247" s="8687"/>
      <c r="P247" s="8687"/>
    </row>
    <row r="248" spans="2:16" ht="15">
      <c r="B248" s="8688" t="s">
        <v>13408</v>
      </c>
      <c r="C248" s="8688" t="s">
        <v>13426</v>
      </c>
      <c r="D248" s="8690"/>
      <c r="E248" s="8690"/>
      <c r="F248" s="8342"/>
      <c r="G248" s="8690"/>
      <c r="H248" s="8690"/>
      <c r="I248" s="8342"/>
      <c r="J248" s="8690"/>
      <c r="K248" s="8690"/>
      <c r="L248" s="8342"/>
      <c r="M248" s="8686">
        <v>4.7</v>
      </c>
      <c r="N248" s="8684">
        <v>4.5999999999999996</v>
      </c>
      <c r="O248" s="8686">
        <v>4.3</v>
      </c>
      <c r="P248" s="8686">
        <v>4.45</v>
      </c>
    </row>
    <row r="249" spans="2:16" ht="15" thickBot="1">
      <c r="B249" s="8689"/>
      <c r="C249" s="8689"/>
      <c r="D249" s="8691"/>
      <c r="E249" s="8691"/>
      <c r="F249" s="8343">
        <v>4.3</v>
      </c>
      <c r="G249" s="8691"/>
      <c r="H249" s="8691"/>
      <c r="I249" s="8343">
        <v>4.4000000000000004</v>
      </c>
      <c r="J249" s="8691"/>
      <c r="K249" s="8691"/>
      <c r="L249" s="8343">
        <v>4.2</v>
      </c>
      <c r="M249" s="8687"/>
      <c r="N249" s="8685"/>
      <c r="O249" s="8687"/>
      <c r="P249" s="8687"/>
    </row>
    <row r="250" spans="2:16" ht="15.75" thickBot="1">
      <c r="B250" s="8337" t="s">
        <v>13430</v>
      </c>
      <c r="C250" s="8338">
        <v>1.2</v>
      </c>
      <c r="D250" s="8347"/>
      <c r="E250" s="8347"/>
      <c r="F250" s="8347"/>
      <c r="G250" s="8347"/>
      <c r="H250" s="8347"/>
      <c r="I250" s="8347"/>
      <c r="J250" s="8347"/>
      <c r="K250" s="8347"/>
      <c r="L250" s="8347"/>
      <c r="M250" s="8347"/>
      <c r="N250" s="8347"/>
      <c r="O250" s="8347"/>
      <c r="P250" s="8347"/>
    </row>
    <row r="251" spans="2:16" ht="15.75" thickBot="1">
      <c r="B251" s="8337" t="s">
        <v>13357</v>
      </c>
      <c r="C251" s="8338">
        <v>2.4500000000000002</v>
      </c>
      <c r="D251" s="8347"/>
      <c r="E251" s="8347"/>
      <c r="F251" s="8347"/>
      <c r="G251" s="8347"/>
      <c r="H251" s="8347"/>
      <c r="I251" s="8347"/>
      <c r="J251" s="8347"/>
      <c r="K251" s="8347"/>
      <c r="L251" s="8347"/>
      <c r="M251" s="8347"/>
      <c r="N251" s="8347"/>
      <c r="O251" s="8347"/>
      <c r="P251" s="8347"/>
    </row>
    <row r="252" spans="2:16" ht="15">
      <c r="B252" s="8331" t="s">
        <v>13473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2:16" ht="15">
      <c r="B253" s="6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2:16" ht="15">
      <c r="B254" s="8388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2:16" ht="15">
      <c r="B255" s="8389" t="s">
        <v>13474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2:16" ht="13.5" thickBot="1"/>
    <row r="257" spans="2:24" ht="18.75" thickBot="1">
      <c r="B257" s="8698" t="s">
        <v>13229</v>
      </c>
      <c r="C257" s="8698"/>
      <c r="D257" s="8698"/>
      <c r="E257" s="8698"/>
      <c r="F257" s="8698"/>
      <c r="G257" s="8698"/>
      <c r="H257" s="8098"/>
      <c r="J257" s="8698" t="s">
        <v>13229</v>
      </c>
      <c r="K257" s="8698"/>
      <c r="L257" s="8698"/>
      <c r="M257" s="8698"/>
      <c r="N257" s="8698"/>
      <c r="O257" s="8698"/>
      <c r="P257" s="8098"/>
      <c r="Q257" s="8676" t="s">
        <v>13229</v>
      </c>
      <c r="R257" s="8676"/>
      <c r="S257" s="8676"/>
      <c r="T257" s="8676"/>
      <c r="U257" s="8676"/>
      <c r="V257" s="8676"/>
      <c r="W257" s="8676"/>
      <c r="X257" s="8567"/>
    </row>
    <row r="258" spans="2:24" ht="18.75" thickBot="1">
      <c r="B258" s="8099" t="s">
        <v>13230</v>
      </c>
      <c r="C258" s="8699" t="s">
        <v>13231</v>
      </c>
      <c r="D258" s="8699"/>
      <c r="E258" s="8699"/>
      <c r="F258" s="8100"/>
      <c r="G258" s="8100"/>
      <c r="H258" s="8100"/>
      <c r="J258" s="8099" t="s">
        <v>13230</v>
      </c>
      <c r="K258" s="8699" t="s">
        <v>13231</v>
      </c>
      <c r="L258" s="8699"/>
      <c r="M258" s="8699"/>
      <c r="N258" s="8100"/>
      <c r="O258" s="8100"/>
      <c r="P258" s="8100"/>
      <c r="Q258" s="8568" t="s">
        <v>13412</v>
      </c>
      <c r="R258" s="8677" t="s">
        <v>13231</v>
      </c>
      <c r="S258" s="8677"/>
      <c r="T258" s="8677"/>
      <c r="U258" s="8569"/>
      <c r="V258" s="8569"/>
      <c r="W258" s="8569"/>
      <c r="X258" s="8569"/>
    </row>
    <row r="259" spans="2:24" ht="18.75" thickBot="1">
      <c r="B259" s="8101" t="s">
        <v>13232</v>
      </c>
      <c r="C259" s="8770" t="s">
        <v>13233</v>
      </c>
      <c r="D259" s="8770"/>
      <c r="E259" s="8770"/>
      <c r="F259" s="8100"/>
      <c r="G259" s="8100"/>
      <c r="H259" s="8100"/>
      <c r="J259" s="8101" t="s">
        <v>13232</v>
      </c>
      <c r="K259" s="8750" t="s">
        <v>12987</v>
      </c>
      <c r="L259" s="8750"/>
      <c r="M259" s="8750"/>
      <c r="N259" s="8100"/>
      <c r="O259" s="8100"/>
      <c r="P259" s="8100"/>
      <c r="Q259" s="8570" t="s">
        <v>13232</v>
      </c>
      <c r="R259" s="8678" t="s">
        <v>12986</v>
      </c>
      <c r="S259" s="8678"/>
      <c r="T259" s="8678"/>
      <c r="U259" s="8569"/>
      <c r="V259" s="8569"/>
      <c r="W259" s="8569"/>
      <c r="X259" s="8569"/>
    </row>
    <row r="260" spans="2:24" ht="18.75" customHeight="1" thickBot="1">
      <c r="B260" s="8101" t="s">
        <v>13234</v>
      </c>
      <c r="C260" s="8771" t="s">
        <v>13579</v>
      </c>
      <c r="D260" s="8771"/>
      <c r="E260" s="8771"/>
      <c r="F260" s="8100"/>
      <c r="G260" s="8100"/>
      <c r="H260" s="8100"/>
      <c r="J260" s="8101" t="s">
        <v>13234</v>
      </c>
      <c r="K260" s="8771" t="s">
        <v>13579</v>
      </c>
      <c r="L260" s="8771"/>
      <c r="M260" s="8771"/>
      <c r="N260" s="8100"/>
      <c r="O260" s="8100"/>
      <c r="P260" s="8100"/>
      <c r="Q260" s="8570" t="s">
        <v>9871</v>
      </c>
      <c r="R260" s="8679" t="s">
        <v>13579</v>
      </c>
      <c r="S260" s="8679"/>
      <c r="T260" s="8679"/>
      <c r="U260" s="8569"/>
      <c r="V260" s="8569"/>
      <c r="W260" s="8569"/>
      <c r="X260" s="8569"/>
    </row>
    <row r="261" spans="2:24" ht="18.75" thickBot="1">
      <c r="B261" s="8102" t="s">
        <v>13236</v>
      </c>
      <c r="C261" s="8702" t="s">
        <v>9748</v>
      </c>
      <c r="D261" s="8702"/>
      <c r="E261" s="8702"/>
      <c r="F261" s="8100"/>
      <c r="G261" s="8100"/>
      <c r="H261" s="8100"/>
      <c r="J261" s="8102" t="s">
        <v>13236</v>
      </c>
      <c r="K261" s="8702" t="s">
        <v>9749</v>
      </c>
      <c r="L261" s="8702"/>
      <c r="M261" s="8702"/>
      <c r="N261" s="8100"/>
      <c r="O261" s="8100"/>
      <c r="P261" s="8100"/>
      <c r="Q261" s="8571" t="s">
        <v>13236</v>
      </c>
      <c r="R261" s="8680" t="s">
        <v>9748</v>
      </c>
      <c r="S261" s="8680"/>
      <c r="T261" s="8680"/>
      <c r="U261" s="8569"/>
      <c r="V261" s="8569"/>
      <c r="W261" s="8569"/>
      <c r="X261" s="8569"/>
    </row>
    <row r="262" spans="2:24" ht="18.75" thickBot="1">
      <c r="B262" s="8103"/>
      <c r="C262" s="8104"/>
      <c r="D262" s="8105"/>
      <c r="E262" s="8105"/>
      <c r="F262" s="8106"/>
      <c r="G262" s="8106"/>
      <c r="H262" s="8107"/>
      <c r="J262" s="8103"/>
      <c r="K262" s="8104"/>
      <c r="L262" s="8105"/>
      <c r="M262" s="8105"/>
      <c r="N262" s="8106"/>
      <c r="O262" s="8106"/>
      <c r="P262" s="8107"/>
      <c r="Q262" s="8572"/>
      <c r="R262" s="8573"/>
      <c r="S262" s="8574"/>
      <c r="T262" s="8574"/>
      <c r="U262" s="8575"/>
      <c r="V262" s="8575"/>
      <c r="W262" s="8575"/>
      <c r="X262" s="8576"/>
    </row>
    <row r="263" spans="2:24" ht="38.25">
      <c r="B263" s="8703" t="s">
        <v>13234</v>
      </c>
      <c r="C263" s="8703"/>
      <c r="D263" s="8108" t="s">
        <v>13237</v>
      </c>
      <c r="E263" s="8109" t="s">
        <v>13238</v>
      </c>
      <c r="F263" s="8108" t="s">
        <v>13239</v>
      </c>
      <c r="G263" s="8109" t="s">
        <v>13240</v>
      </c>
      <c r="H263" s="8110" t="s">
        <v>13241</v>
      </c>
      <c r="J263" s="8703" t="s">
        <v>13234</v>
      </c>
      <c r="K263" s="8703"/>
      <c r="L263" s="8108" t="s">
        <v>13237</v>
      </c>
      <c r="M263" s="8109" t="s">
        <v>13238</v>
      </c>
      <c r="N263" s="8108" t="s">
        <v>13239</v>
      </c>
      <c r="O263" s="8109" t="s">
        <v>13240</v>
      </c>
      <c r="P263" s="8110" t="s">
        <v>13241</v>
      </c>
      <c r="Q263" s="8681" t="s">
        <v>9871</v>
      </c>
      <c r="R263" s="8681"/>
      <c r="S263" s="8577" t="s">
        <v>13237</v>
      </c>
      <c r="T263" s="8578" t="s">
        <v>13238</v>
      </c>
      <c r="U263" s="8578" t="s">
        <v>13955</v>
      </c>
      <c r="V263" s="8578" t="s">
        <v>13956</v>
      </c>
      <c r="W263" s="8578" t="s">
        <v>13240</v>
      </c>
      <c r="X263" s="8579" t="s">
        <v>13241</v>
      </c>
    </row>
    <row r="264" spans="2:24" ht="30">
      <c r="B264" s="8771" t="s">
        <v>13579</v>
      </c>
      <c r="C264" s="8771"/>
      <c r="D264" s="8771" t="s">
        <v>13242</v>
      </c>
      <c r="E264" s="8112">
        <v>1.08</v>
      </c>
      <c r="F264" s="8112">
        <v>1.0840000000000001</v>
      </c>
      <c r="G264" s="8112">
        <v>56</v>
      </c>
      <c r="H264" s="8113">
        <f>G264*F264</f>
        <v>60.704000000000008</v>
      </c>
      <c r="J264" s="8771" t="s">
        <v>13579</v>
      </c>
      <c r="K264" s="8771"/>
      <c r="L264" s="8771" t="s">
        <v>13242</v>
      </c>
      <c r="M264" s="8112">
        <v>1.25</v>
      </c>
      <c r="N264" s="8112">
        <v>1.254</v>
      </c>
      <c r="O264" s="8112">
        <v>56</v>
      </c>
      <c r="P264" s="8113">
        <f>O264*N264</f>
        <v>70.224000000000004</v>
      </c>
      <c r="Q264" s="8580" t="s">
        <v>13579</v>
      </c>
      <c r="R264" s="8580"/>
      <c r="S264" s="8580" t="s">
        <v>13242</v>
      </c>
      <c r="T264" s="8581">
        <v>1.08</v>
      </c>
      <c r="U264" s="8581">
        <f>T264*0.05</f>
        <v>5.4000000000000006E-2</v>
      </c>
      <c r="V264" s="8581">
        <f>T264+U264</f>
        <v>1.1340000000000001</v>
      </c>
      <c r="W264" s="8581">
        <v>56</v>
      </c>
      <c r="X264" s="8582">
        <f>V264*W264</f>
        <v>63.504000000000005</v>
      </c>
    </row>
    <row r="265" spans="2:24" ht="15">
      <c r="B265" s="8704" t="s">
        <v>13243</v>
      </c>
      <c r="C265" s="8704"/>
      <c r="D265" s="8111" t="s">
        <v>13242</v>
      </c>
      <c r="E265" s="8112">
        <v>0.97</v>
      </c>
      <c r="F265" s="8112">
        <v>0.97399999999999998</v>
      </c>
      <c r="G265" s="8112">
        <v>52</v>
      </c>
      <c r="H265" s="8113">
        <f>G265*F265</f>
        <v>50.647999999999996</v>
      </c>
      <c r="J265" s="8704" t="s">
        <v>13243</v>
      </c>
      <c r="K265" s="8704"/>
      <c r="L265" s="8111" t="s">
        <v>13242</v>
      </c>
      <c r="M265" s="8112">
        <v>1.1400000000000001</v>
      </c>
      <c r="N265" s="8112">
        <v>1.1440000000000001</v>
      </c>
      <c r="O265" s="8112">
        <v>52</v>
      </c>
      <c r="P265" s="8113">
        <f>O265*N265</f>
        <v>59.488000000000007</v>
      </c>
      <c r="Q265" s="8682" t="s">
        <v>13243</v>
      </c>
      <c r="R265" s="8682"/>
      <c r="S265" s="8583" t="s">
        <v>13242</v>
      </c>
      <c r="T265" s="8581">
        <v>0.97</v>
      </c>
      <c r="U265" s="8581">
        <v>0</v>
      </c>
      <c r="V265" s="8581">
        <v>0.97</v>
      </c>
      <c r="W265" s="8581">
        <v>52</v>
      </c>
      <c r="X265" s="8582">
        <f>V265*W265</f>
        <v>50.44</v>
      </c>
    </row>
    <row r="266" spans="2:24" ht="15">
      <c r="B266" s="8704" t="s">
        <v>13244</v>
      </c>
      <c r="C266" s="8704"/>
      <c r="D266" s="8411" t="s">
        <v>13245</v>
      </c>
      <c r="E266" s="8115">
        <v>0.3</v>
      </c>
      <c r="F266" s="8112">
        <v>0.30399999999999999</v>
      </c>
      <c r="G266" s="8411">
        <v>145</v>
      </c>
      <c r="H266" s="8113">
        <f>G266*F266</f>
        <v>44.08</v>
      </c>
      <c r="J266" s="8704" t="s">
        <v>13244</v>
      </c>
      <c r="K266" s="8704"/>
      <c r="L266" s="8411" t="s">
        <v>13245</v>
      </c>
      <c r="M266" s="8115">
        <v>0.3</v>
      </c>
      <c r="N266" s="8112">
        <v>0.30399999999999999</v>
      </c>
      <c r="O266" s="8411">
        <v>145</v>
      </c>
      <c r="P266" s="8113">
        <f>O266*N266</f>
        <v>44.08</v>
      </c>
      <c r="Q266" s="8682" t="s">
        <v>13244</v>
      </c>
      <c r="R266" s="8682"/>
      <c r="S266" s="8584" t="s">
        <v>13245</v>
      </c>
      <c r="T266" s="8585">
        <v>0.30000000000000004</v>
      </c>
      <c r="U266" s="8581">
        <v>0</v>
      </c>
      <c r="V266" s="8581">
        <v>0.30000000000000004</v>
      </c>
      <c r="W266" s="8584">
        <v>145</v>
      </c>
      <c r="X266" s="8582">
        <f>V266*W266</f>
        <v>43.500000000000007</v>
      </c>
    </row>
    <row r="267" spans="2:24" ht="15">
      <c r="B267" s="8705" t="s">
        <v>13104</v>
      </c>
      <c r="C267" s="8705"/>
      <c r="D267" s="8407"/>
      <c r="E267" s="8407"/>
      <c r="F267" s="8409"/>
      <c r="G267" s="8409"/>
      <c r="H267" s="8116">
        <f>SUM(H264:H266)</f>
        <v>155.43200000000002</v>
      </c>
      <c r="J267" s="8705" t="s">
        <v>13104</v>
      </c>
      <c r="K267" s="8705"/>
      <c r="L267" s="8407"/>
      <c r="M267" s="8407"/>
      <c r="N267" s="8409"/>
      <c r="O267" s="8409"/>
      <c r="P267" s="8116">
        <f>SUM(P264:P266)</f>
        <v>173.79200000000003</v>
      </c>
      <c r="Q267" s="8683" t="s">
        <v>13104</v>
      </c>
      <c r="R267" s="8683"/>
      <c r="S267" s="8586"/>
      <c r="T267" s="8586"/>
      <c r="U267" s="8587"/>
      <c r="V267" s="8587"/>
      <c r="W267" s="8587"/>
      <c r="X267" s="8588">
        <f>SUM(X264:X266)</f>
        <v>157.44400000000002</v>
      </c>
    </row>
    <row r="268" spans="2:24" ht="15">
      <c r="B268" s="8117"/>
      <c r="C268" s="8118"/>
      <c r="D268" s="8407"/>
      <c r="E268" s="8407"/>
      <c r="F268" s="8409"/>
      <c r="G268" s="8409"/>
      <c r="H268" s="8116"/>
      <c r="J268" s="8117"/>
      <c r="K268" s="8118"/>
      <c r="L268" s="8407"/>
      <c r="M268" s="8407"/>
      <c r="N268" s="8409"/>
      <c r="O268" s="8409"/>
      <c r="P268" s="8116"/>
      <c r="Q268" s="8589"/>
      <c r="R268" s="8590"/>
      <c r="S268" s="8586"/>
      <c r="T268" s="8586"/>
      <c r="U268" s="8587"/>
      <c r="V268" s="8587"/>
      <c r="W268" s="8587"/>
      <c r="X268" s="8588"/>
    </row>
    <row r="269" spans="2:24" ht="15">
      <c r="B269" s="8119" t="s">
        <v>13246</v>
      </c>
      <c r="C269" s="8120"/>
      <c r="D269" s="8408" t="s">
        <v>13237</v>
      </c>
      <c r="E269" s="8706" t="s">
        <v>13247</v>
      </c>
      <c r="F269" s="8706"/>
      <c r="G269" s="8408" t="s">
        <v>13248</v>
      </c>
      <c r="H269" s="8122" t="s">
        <v>13158</v>
      </c>
      <c r="J269" s="8119" t="s">
        <v>13246</v>
      </c>
      <c r="K269" s="8120"/>
      <c r="L269" s="8408" t="s">
        <v>13237</v>
      </c>
      <c r="M269" s="8706" t="s">
        <v>13247</v>
      </c>
      <c r="N269" s="8706"/>
      <c r="O269" s="8408" t="s">
        <v>13248</v>
      </c>
      <c r="P269" s="8122" t="s">
        <v>13158</v>
      </c>
      <c r="Q269" s="8591" t="s">
        <v>13246</v>
      </c>
      <c r="R269" s="8592"/>
      <c r="S269" s="8593" t="s">
        <v>13237</v>
      </c>
      <c r="T269" s="8673" t="s">
        <v>13247</v>
      </c>
      <c r="U269" s="8673"/>
      <c r="V269" s="8593"/>
      <c r="W269" s="8593" t="s">
        <v>13248</v>
      </c>
      <c r="X269" s="8594" t="s">
        <v>13158</v>
      </c>
    </row>
    <row r="270" spans="2:24" ht="15">
      <c r="B270" s="8123" t="s">
        <v>13100</v>
      </c>
      <c r="C270" s="8124"/>
      <c r="D270" s="8408"/>
      <c r="E270" s="8693">
        <v>1</v>
      </c>
      <c r="F270" s="8693"/>
      <c r="G270" s="8112">
        <v>85</v>
      </c>
      <c r="H270" s="8113">
        <f>G270*E270</f>
        <v>85</v>
      </c>
      <c r="J270" s="8123" t="s">
        <v>13100</v>
      </c>
      <c r="K270" s="8124"/>
      <c r="L270" s="8408"/>
      <c r="M270" s="8693">
        <v>1</v>
      </c>
      <c r="N270" s="8693"/>
      <c r="O270" s="8112">
        <v>85</v>
      </c>
      <c r="P270" s="8113">
        <f>O270*M270</f>
        <v>85</v>
      </c>
      <c r="Q270" s="8595" t="s">
        <v>13957</v>
      </c>
      <c r="R270" s="8596"/>
      <c r="S270" s="8597"/>
      <c r="T270" s="8674">
        <v>1</v>
      </c>
      <c r="U270" s="8674"/>
      <c r="V270" s="8598"/>
      <c r="W270" s="8599">
        <v>98</v>
      </c>
      <c r="X270" s="8600">
        <f>W270*T270</f>
        <v>98</v>
      </c>
    </row>
    <row r="271" spans="2:24" ht="15">
      <c r="B271" s="8123" t="s">
        <v>13065</v>
      </c>
      <c r="C271" s="8124"/>
      <c r="D271" s="8408"/>
      <c r="E271" s="8693">
        <v>1</v>
      </c>
      <c r="F271" s="8693"/>
      <c r="G271" s="8112">
        <v>16.5</v>
      </c>
      <c r="H271" s="8113">
        <f>E271*G271</f>
        <v>16.5</v>
      </c>
      <c r="J271" s="8123" t="s">
        <v>13087</v>
      </c>
      <c r="K271" s="8124"/>
      <c r="L271" s="8408"/>
      <c r="M271" s="8693">
        <v>1</v>
      </c>
      <c r="N271" s="8693"/>
      <c r="O271" s="8112">
        <v>16.5</v>
      </c>
      <c r="P271" s="8113">
        <f>M271*O271</f>
        <v>16.5</v>
      </c>
      <c r="Q271" s="8601" t="s">
        <v>13958</v>
      </c>
      <c r="R271" s="8602"/>
      <c r="S271" s="8593"/>
      <c r="T271" s="8675">
        <v>1</v>
      </c>
      <c r="U271" s="8675"/>
      <c r="V271" s="8603"/>
      <c r="W271" s="8581">
        <v>8</v>
      </c>
      <c r="X271" s="8582">
        <v>8</v>
      </c>
    </row>
    <row r="272" spans="2:24" ht="15">
      <c r="B272" s="8123" t="s">
        <v>13250</v>
      </c>
      <c r="C272" s="8124"/>
      <c r="D272" s="8408"/>
      <c r="E272" s="8693">
        <v>1</v>
      </c>
      <c r="F272" s="8693"/>
      <c r="G272" s="8112">
        <v>3</v>
      </c>
      <c r="H272" s="8113">
        <f>E272*G272</f>
        <v>3</v>
      </c>
      <c r="J272" s="8123" t="s">
        <v>13250</v>
      </c>
      <c r="K272" s="8124"/>
      <c r="L272" s="8408"/>
      <c r="M272" s="8693">
        <v>1</v>
      </c>
      <c r="N272" s="8693"/>
      <c r="O272" s="8112">
        <v>3</v>
      </c>
      <c r="P272" s="8113">
        <f>M272*O272</f>
        <v>3</v>
      </c>
      <c r="Q272" s="8601" t="s">
        <v>13065</v>
      </c>
      <c r="R272" s="8604"/>
      <c r="S272" s="8593"/>
      <c r="T272" s="8669">
        <v>1</v>
      </c>
      <c r="U272" s="8669"/>
      <c r="V272" s="8603"/>
      <c r="W272" s="8581">
        <v>16.5</v>
      </c>
      <c r="X272" s="8582">
        <f>T272*W272</f>
        <v>16.5</v>
      </c>
    </row>
    <row r="273" spans="2:24" ht="15">
      <c r="B273" s="8123" t="s">
        <v>13580</v>
      </c>
      <c r="C273" s="8124"/>
      <c r="D273" s="8408"/>
      <c r="E273" s="8707">
        <v>1</v>
      </c>
      <c r="F273" s="8707"/>
      <c r="G273" s="8112">
        <v>0</v>
      </c>
      <c r="H273" s="8113">
        <f>E273*G273</f>
        <v>0</v>
      </c>
      <c r="J273" s="8125"/>
      <c r="K273" s="8126" t="s">
        <v>13104</v>
      </c>
      <c r="L273" s="8694"/>
      <c r="M273" s="8694"/>
      <c r="N273" s="8409"/>
      <c r="O273" s="8409"/>
      <c r="P273" s="8116">
        <f>SUM(P270:P272)</f>
        <v>104.5</v>
      </c>
      <c r="Q273" s="8601" t="s">
        <v>13250</v>
      </c>
      <c r="R273" s="8602"/>
      <c r="S273" s="8593"/>
      <c r="T273" s="8669">
        <v>1</v>
      </c>
      <c r="U273" s="8669"/>
      <c r="V273" s="8603"/>
      <c r="W273" s="8581">
        <v>3</v>
      </c>
      <c r="X273" s="8582">
        <f>T273*W273</f>
        <v>3</v>
      </c>
    </row>
    <row r="274" spans="2:24" ht="15">
      <c r="B274" s="8125"/>
      <c r="C274" s="8126" t="s">
        <v>13104</v>
      </c>
      <c r="D274" s="8694"/>
      <c r="E274" s="8694"/>
      <c r="F274" s="8409"/>
      <c r="G274" s="8409"/>
      <c r="H274" s="8116">
        <f>SUM(H270:H273)</f>
        <v>104.5</v>
      </c>
      <c r="J274" s="8125"/>
      <c r="K274" s="8126"/>
      <c r="L274" s="8409"/>
      <c r="M274" s="8409"/>
      <c r="N274" s="8409"/>
      <c r="O274" s="8409"/>
      <c r="P274" s="8116"/>
      <c r="Q274" s="8601" t="s">
        <v>13959</v>
      </c>
      <c r="R274" s="8602"/>
      <c r="S274" s="8593"/>
      <c r="T274" s="8675">
        <v>1</v>
      </c>
      <c r="U274" s="8675"/>
      <c r="V274" s="8605"/>
      <c r="W274" s="8581">
        <v>24</v>
      </c>
      <c r="X274" s="8582">
        <v>24</v>
      </c>
    </row>
    <row r="275" spans="2:24" ht="15">
      <c r="B275" s="8125"/>
      <c r="C275" s="8126"/>
      <c r="D275" s="8409"/>
      <c r="E275" s="8409"/>
      <c r="F275" s="8409"/>
      <c r="G275" s="8409"/>
      <c r="H275" s="8116"/>
      <c r="J275" s="8127" t="s">
        <v>13252</v>
      </c>
      <c r="K275" s="8128"/>
      <c r="L275" s="8408"/>
      <c r="M275" s="8706" t="s">
        <v>13247</v>
      </c>
      <c r="N275" s="8706"/>
      <c r="O275" s="8408" t="s">
        <v>13248</v>
      </c>
      <c r="P275" s="8122" t="s">
        <v>13158</v>
      </c>
      <c r="Q275" s="8606"/>
      <c r="R275" s="8607" t="s">
        <v>13104</v>
      </c>
      <c r="S275" s="8670"/>
      <c r="T275" s="8670"/>
      <c r="U275" s="8587"/>
      <c r="V275" s="8587"/>
      <c r="W275" s="8587"/>
      <c r="X275" s="8588">
        <f>SUM(X270:X274)</f>
        <v>149.5</v>
      </c>
    </row>
    <row r="276" spans="2:24" ht="15">
      <c r="B276" s="8127" t="s">
        <v>13252</v>
      </c>
      <c r="C276" s="8128"/>
      <c r="D276" s="8408"/>
      <c r="E276" s="8706" t="s">
        <v>13247</v>
      </c>
      <c r="F276" s="8706"/>
      <c r="G276" s="8408" t="s">
        <v>13248</v>
      </c>
      <c r="H276" s="8122" t="s">
        <v>13158</v>
      </c>
      <c r="J276" s="8123" t="s">
        <v>13253</v>
      </c>
      <c r="K276" s="8129" t="s">
        <v>13254</v>
      </c>
      <c r="L276" s="8408"/>
      <c r="M276" s="8693">
        <v>1</v>
      </c>
      <c r="N276" s="8693"/>
      <c r="O276" s="8112">
        <v>20</v>
      </c>
      <c r="P276" s="8113">
        <f>M276*O276</f>
        <v>20</v>
      </c>
      <c r="Q276" s="8606"/>
      <c r="R276" s="8607"/>
      <c r="S276" s="8587"/>
      <c r="T276" s="8587"/>
      <c r="U276" s="8587"/>
      <c r="V276" s="8587"/>
      <c r="W276" s="8587"/>
      <c r="X276" s="8588"/>
    </row>
    <row r="277" spans="2:24" ht="15">
      <c r="B277" s="8123" t="s">
        <v>13253</v>
      </c>
      <c r="C277" s="8129" t="s">
        <v>13254</v>
      </c>
      <c r="D277" s="8408"/>
      <c r="E277" s="8693">
        <v>1</v>
      </c>
      <c r="F277" s="8693"/>
      <c r="G277" s="8112">
        <v>20</v>
      </c>
      <c r="H277" s="8113">
        <f>E277*G277</f>
        <v>20</v>
      </c>
      <c r="J277" s="8123" t="s">
        <v>13255</v>
      </c>
      <c r="K277" s="8129"/>
      <c r="L277" s="8408"/>
      <c r="M277" s="8693">
        <v>1</v>
      </c>
      <c r="N277" s="8693"/>
      <c r="O277" s="8112">
        <v>2.5</v>
      </c>
      <c r="P277" s="8113">
        <f>M277*O277</f>
        <v>2.5</v>
      </c>
      <c r="Q277" s="8608" t="s">
        <v>13252</v>
      </c>
      <c r="R277" s="8609"/>
      <c r="S277" s="8593"/>
      <c r="T277" s="8673" t="s">
        <v>13247</v>
      </c>
      <c r="U277" s="8673"/>
      <c r="V277" s="8593"/>
      <c r="W277" s="8593" t="s">
        <v>13248</v>
      </c>
      <c r="X277" s="8594" t="s">
        <v>13158</v>
      </c>
    </row>
    <row r="278" spans="2:24" ht="15">
      <c r="B278" s="8123" t="s">
        <v>13255</v>
      </c>
      <c r="C278" s="8129"/>
      <c r="D278" s="8408"/>
      <c r="E278" s="8693">
        <v>1</v>
      </c>
      <c r="F278" s="8693"/>
      <c r="G278" s="8112">
        <v>2.5</v>
      </c>
      <c r="H278" s="8113">
        <f>E278*G278</f>
        <v>2.5</v>
      </c>
      <c r="J278" s="8125"/>
      <c r="K278" s="8126" t="s">
        <v>13104</v>
      </c>
      <c r="L278" s="8694"/>
      <c r="M278" s="8694"/>
      <c r="N278" s="8409"/>
      <c r="O278" s="8130"/>
      <c r="P278" s="8116">
        <f>P276+P277</f>
        <v>22.5</v>
      </c>
      <c r="Q278" s="8601" t="s">
        <v>13253</v>
      </c>
      <c r="R278" s="8610" t="s">
        <v>13254</v>
      </c>
      <c r="S278" s="8593"/>
      <c r="T278" s="8669">
        <v>1</v>
      </c>
      <c r="U278" s="8669"/>
      <c r="V278" s="8603"/>
      <c r="W278" s="8581">
        <v>20</v>
      </c>
      <c r="X278" s="8582">
        <f>T278*W278</f>
        <v>20</v>
      </c>
    </row>
    <row r="279" spans="2:24" ht="15">
      <c r="B279" s="8125"/>
      <c r="C279" s="8126" t="s">
        <v>13104</v>
      </c>
      <c r="D279" s="8694"/>
      <c r="E279" s="8694"/>
      <c r="F279" s="8409"/>
      <c r="G279" s="8130"/>
      <c r="H279" s="8116">
        <f>H277+H278</f>
        <v>22.5</v>
      </c>
      <c r="J279" s="8695"/>
      <c r="K279" s="8695"/>
      <c r="L279" s="8694"/>
      <c r="M279" s="8694"/>
      <c r="N279" s="8409"/>
      <c r="O279" s="8409"/>
      <c r="P279" s="8131"/>
      <c r="Q279" s="8601" t="s">
        <v>13255</v>
      </c>
      <c r="R279" s="8610"/>
      <c r="S279" s="8593"/>
      <c r="T279" s="8669">
        <v>1</v>
      </c>
      <c r="U279" s="8669"/>
      <c r="V279" s="8603"/>
      <c r="W279" s="8581">
        <v>2.5</v>
      </c>
      <c r="X279" s="8582">
        <f>T279*W279</f>
        <v>2.5</v>
      </c>
    </row>
    <row r="280" spans="2:24" ht="15">
      <c r="B280" s="8695"/>
      <c r="C280" s="8695"/>
      <c r="D280" s="8694"/>
      <c r="E280" s="8694"/>
      <c r="F280" s="8409"/>
      <c r="G280" s="8409"/>
      <c r="H280" s="8131"/>
      <c r="J280" s="8410" t="s">
        <v>13256</v>
      </c>
      <c r="K280" s="8133"/>
      <c r="L280" s="8134"/>
      <c r="M280" s="8134"/>
      <c r="N280" s="8135"/>
      <c r="O280" s="8136"/>
      <c r="P280" s="8137">
        <f>P267+P273+P278</f>
        <v>300.79200000000003</v>
      </c>
      <c r="Q280" s="8606"/>
      <c r="R280" s="8607" t="s">
        <v>13104</v>
      </c>
      <c r="S280" s="8670"/>
      <c r="T280" s="8670"/>
      <c r="U280" s="8587"/>
      <c r="V280" s="8587"/>
      <c r="W280" s="8611"/>
      <c r="X280" s="8588">
        <f>X278+X279</f>
        <v>22.5</v>
      </c>
    </row>
    <row r="281" spans="2:24" ht="15">
      <c r="B281" s="8410" t="s">
        <v>13256</v>
      </c>
      <c r="C281" s="8133"/>
      <c r="D281" s="8134"/>
      <c r="E281" s="8134"/>
      <c r="F281" s="8135"/>
      <c r="G281" s="8136"/>
      <c r="H281" s="8137">
        <f>H267+H274+H279</f>
        <v>282.43200000000002</v>
      </c>
      <c r="J281" s="8410" t="s">
        <v>13581</v>
      </c>
      <c r="K281" s="8133"/>
      <c r="L281" s="8134"/>
      <c r="M281" s="8134"/>
      <c r="N281" s="8135"/>
      <c r="O281" s="8138">
        <v>3.4000000000000002E-2</v>
      </c>
      <c r="P281" s="8137">
        <f>P280*O281</f>
        <v>10.226928000000001</v>
      </c>
      <c r="Q281" s="8671"/>
      <c r="R281" s="8671"/>
      <c r="S281" s="8670"/>
      <c r="T281" s="8670"/>
      <c r="U281" s="8587"/>
      <c r="V281" s="8587"/>
      <c r="W281" s="8587"/>
      <c r="X281" s="8612"/>
    </row>
    <row r="282" spans="2:24" ht="15">
      <c r="B282" s="8410" t="s">
        <v>13581</v>
      </c>
      <c r="C282" s="8133"/>
      <c r="D282" s="8134"/>
      <c r="E282" s="8134"/>
      <c r="F282" s="8135"/>
      <c r="G282" s="8138">
        <v>0.03</v>
      </c>
      <c r="H282" s="8137">
        <f>H281*G282</f>
        <v>8.4729600000000005</v>
      </c>
      <c r="J282" s="8410" t="s">
        <v>13258</v>
      </c>
      <c r="K282" s="8133"/>
      <c r="L282" s="8134"/>
      <c r="M282" s="8134"/>
      <c r="N282" s="8135"/>
      <c r="O282" s="8136"/>
      <c r="P282" s="8137">
        <f>P280+P281</f>
        <v>311.01892800000002</v>
      </c>
      <c r="Q282" s="8613" t="s">
        <v>13256</v>
      </c>
      <c r="R282" s="8614"/>
      <c r="S282" s="8615"/>
      <c r="T282" s="8615"/>
      <c r="U282" s="8616"/>
      <c r="V282" s="8616"/>
      <c r="W282" s="8617"/>
      <c r="X282" s="8618">
        <f>X267+X275+X280</f>
        <v>329.44400000000002</v>
      </c>
    </row>
    <row r="283" spans="2:24" ht="15">
      <c r="B283" s="8410" t="s">
        <v>13258</v>
      </c>
      <c r="C283" s="8133"/>
      <c r="D283" s="8134"/>
      <c r="E283" s="8134"/>
      <c r="F283" s="8135"/>
      <c r="G283" s="8136"/>
      <c r="H283" s="8137">
        <f>H281+H282</f>
        <v>290.90496000000002</v>
      </c>
      <c r="J283" s="8696" t="s">
        <v>13586</v>
      </c>
      <c r="K283" s="8696"/>
      <c r="L283" s="8134"/>
      <c r="M283" s="8134"/>
      <c r="N283" s="8135"/>
      <c r="O283" s="8087">
        <v>0.10400000000000001</v>
      </c>
      <c r="P283" s="8137">
        <f>P280*O283</f>
        <v>31.282368000000005</v>
      </c>
      <c r="Q283" s="8619" t="s">
        <v>13960</v>
      </c>
      <c r="R283" s="8620"/>
      <c r="S283" s="8621"/>
      <c r="T283" s="8621"/>
      <c r="U283" s="8622"/>
      <c r="V283" s="8622"/>
      <c r="W283" s="8623">
        <v>0.06</v>
      </c>
      <c r="X283" s="8624">
        <f>X282*W283</f>
        <v>19.766639999999999</v>
      </c>
    </row>
    <row r="284" spans="2:24" ht="15">
      <c r="B284" s="8696" t="s">
        <v>13582</v>
      </c>
      <c r="C284" s="8696"/>
      <c r="D284" s="8134"/>
      <c r="E284" s="8134"/>
      <c r="F284" s="8135"/>
      <c r="G284" s="8087">
        <v>0.1</v>
      </c>
      <c r="H284" s="8137">
        <f>H283*G284</f>
        <v>29.090496000000002</v>
      </c>
      <c r="J284" s="8696" t="s">
        <v>13258</v>
      </c>
      <c r="K284" s="8696"/>
      <c r="L284" s="8134"/>
      <c r="M284" s="8134"/>
      <c r="N284" s="8135"/>
      <c r="O284" s="8136"/>
      <c r="P284" s="8137">
        <f>P282+P283</f>
        <v>342.30129600000004</v>
      </c>
      <c r="Q284" s="8613" t="s">
        <v>13258</v>
      </c>
      <c r="R284" s="8614"/>
      <c r="S284" s="8615"/>
      <c r="T284" s="8615"/>
      <c r="U284" s="8616"/>
      <c r="V284" s="8616"/>
      <c r="W284" s="8617"/>
      <c r="X284" s="8618">
        <f>X282+X283</f>
        <v>349.21064000000001</v>
      </c>
    </row>
    <row r="285" spans="2:24" ht="15">
      <c r="B285" s="8696" t="s">
        <v>13258</v>
      </c>
      <c r="C285" s="8696"/>
      <c r="D285" s="8134"/>
      <c r="E285" s="8134"/>
      <c r="F285" s="8135"/>
      <c r="G285" s="8136"/>
      <c r="H285" s="8137">
        <f>H283+H284</f>
        <v>319.99545599999999</v>
      </c>
      <c r="J285" s="8696" t="s">
        <v>13583</v>
      </c>
      <c r="K285" s="8696"/>
      <c r="L285" s="8134"/>
      <c r="M285" s="8134"/>
      <c r="N285" s="8135"/>
      <c r="O285" s="8138">
        <v>7.4499999999999997E-2</v>
      </c>
      <c r="P285" s="8137">
        <f>P284*O285</f>
        <v>25.501446552000001</v>
      </c>
      <c r="Q285" s="8672" t="s">
        <v>13582</v>
      </c>
      <c r="R285" s="8672"/>
      <c r="S285" s="8615"/>
      <c r="T285" s="8615"/>
      <c r="U285" s="8616"/>
      <c r="V285" s="8616"/>
      <c r="W285" s="8625">
        <v>0.05</v>
      </c>
      <c r="X285" s="8618">
        <f>X284*W285</f>
        <v>17.460532000000001</v>
      </c>
    </row>
    <row r="286" spans="2:24" ht="15">
      <c r="B286" s="8696" t="s">
        <v>13583</v>
      </c>
      <c r="C286" s="8696"/>
      <c r="D286" s="8134"/>
      <c r="E286" s="8134"/>
      <c r="F286" s="8135"/>
      <c r="G286" s="8138">
        <v>7.0000000000000007E-2</v>
      </c>
      <c r="H286" s="8137">
        <f>H285*G286</f>
        <v>22.399681920000003</v>
      </c>
      <c r="J286" s="8696" t="s">
        <v>13260</v>
      </c>
      <c r="K286" s="8696"/>
      <c r="L286" s="8134"/>
      <c r="M286" s="8134"/>
      <c r="N286" s="8135"/>
      <c r="O286" s="8136"/>
      <c r="P286" s="8137">
        <f>SUM(P284:P285)</f>
        <v>367.80274255200004</v>
      </c>
      <c r="Q286" s="8672" t="s">
        <v>13258</v>
      </c>
      <c r="R286" s="8672"/>
      <c r="S286" s="8615"/>
      <c r="T286" s="8615"/>
      <c r="U286" s="8616"/>
      <c r="V286" s="8616"/>
      <c r="W286" s="8617"/>
      <c r="X286" s="8618">
        <f>X284+X285</f>
        <v>366.67117200000001</v>
      </c>
    </row>
    <row r="287" spans="2:24" ht="18.75" thickBot="1">
      <c r="B287" s="8696" t="s">
        <v>13260</v>
      </c>
      <c r="C287" s="8696"/>
      <c r="D287" s="8134"/>
      <c r="E287" s="8134"/>
      <c r="F287" s="8135"/>
      <c r="G287" s="8136"/>
      <c r="H287" s="8137">
        <f>SUM(H285:H286)</f>
        <v>342.39513791999997</v>
      </c>
      <c r="J287" s="8139" t="s">
        <v>13261</v>
      </c>
      <c r="K287" s="8140"/>
      <c r="L287" s="8141"/>
      <c r="M287" s="8141"/>
      <c r="N287" s="8142" t="s">
        <v>13262</v>
      </c>
      <c r="O287" s="8143">
        <v>67</v>
      </c>
      <c r="P287" s="8144">
        <f>P286/O287</f>
        <v>5.4895931724179112</v>
      </c>
      <c r="Q287" s="8672" t="s">
        <v>13583</v>
      </c>
      <c r="R287" s="8672"/>
      <c r="S287" s="8615"/>
      <c r="T287" s="8615"/>
      <c r="U287" s="8616"/>
      <c r="V287" s="8616"/>
      <c r="W287" s="8626">
        <v>0.05</v>
      </c>
      <c r="X287" s="8618">
        <f>X286*W287</f>
        <v>18.3335586</v>
      </c>
    </row>
    <row r="288" spans="2:24" ht="18.75" thickBot="1">
      <c r="B288" s="8139" t="s">
        <v>13261</v>
      </c>
      <c r="C288" s="8140"/>
      <c r="D288" s="8141"/>
      <c r="E288" s="8141"/>
      <c r="F288" s="8142" t="s">
        <v>13262</v>
      </c>
      <c r="G288" s="8413">
        <v>66.5</v>
      </c>
      <c r="H288" s="8144">
        <f>H287/G288</f>
        <v>5.1487990664661654</v>
      </c>
      <c r="J288" s="8145"/>
      <c r="K288" s="8145"/>
      <c r="L288" s="8407"/>
      <c r="M288" s="8749" t="s">
        <v>13587</v>
      </c>
      <c r="N288" s="8749"/>
      <c r="O288" s="8749"/>
      <c r="P288" s="8749"/>
      <c r="Q288" s="8672" t="s">
        <v>13260</v>
      </c>
      <c r="R288" s="8672"/>
      <c r="S288" s="8615"/>
      <c r="T288" s="8615"/>
      <c r="U288" s="8616"/>
      <c r="V288" s="8616"/>
      <c r="W288" s="8617"/>
      <c r="X288" s="8618">
        <f>SUM(X286:X287)</f>
        <v>385.00473060000002</v>
      </c>
    </row>
    <row r="289" spans="2:24" ht="18.75" thickBot="1">
      <c r="B289" s="8145"/>
      <c r="C289" s="8145"/>
      <c r="D289" s="8407"/>
      <c r="E289" s="8749" t="s">
        <v>13584</v>
      </c>
      <c r="F289" s="8749"/>
      <c r="G289" s="8749"/>
      <c r="H289" s="8749"/>
      <c r="J289" s="8145"/>
      <c r="K289" s="8145"/>
      <c r="L289" s="8407"/>
      <c r="M289" s="8749" t="s">
        <v>13585</v>
      </c>
      <c r="N289" s="8749"/>
      <c r="O289" s="8749"/>
      <c r="P289" s="8749"/>
      <c r="Q289" s="8627" t="s">
        <v>13261</v>
      </c>
      <c r="R289" s="8628"/>
      <c r="S289" s="8629"/>
      <c r="T289" s="8629"/>
      <c r="U289" s="8630" t="s">
        <v>13262</v>
      </c>
      <c r="V289" s="8630"/>
      <c r="W289" s="8631">
        <v>67</v>
      </c>
      <c r="X289" s="8632">
        <f>X288/W289</f>
        <v>5.7463392626865675</v>
      </c>
    </row>
    <row r="290" spans="2:24" ht="15">
      <c r="B290" s="8145"/>
      <c r="C290" s="8145"/>
      <c r="D290" s="8407"/>
      <c r="E290" s="8749" t="s">
        <v>13585</v>
      </c>
      <c r="F290" s="8749"/>
      <c r="G290" s="8749"/>
      <c r="H290" s="8749"/>
      <c r="Q290" s="8633"/>
      <c r="R290" s="8633"/>
      <c r="S290" s="8586"/>
      <c r="T290" s="8668" t="s">
        <v>13961</v>
      </c>
      <c r="U290" s="8668"/>
      <c r="V290" s="8668"/>
      <c r="W290" s="8668"/>
      <c r="X290" s="8668"/>
    </row>
    <row r="291" spans="2:24" ht="15.75" thickBot="1">
      <c r="Q291" s="8633"/>
      <c r="R291" s="8633"/>
      <c r="S291" s="8586"/>
      <c r="T291" s="8668" t="s">
        <v>13585</v>
      </c>
      <c r="U291" s="8668"/>
      <c r="V291" s="8668"/>
      <c r="W291" s="8668"/>
      <c r="X291" s="8668"/>
    </row>
    <row r="292" spans="2:24" ht="18.75" thickBot="1">
      <c r="B292" s="8698" t="s">
        <v>13229</v>
      </c>
      <c r="C292" s="8698"/>
      <c r="D292" s="8698"/>
      <c r="E292" s="8698"/>
      <c r="F292" s="8698"/>
      <c r="G292" s="8698"/>
      <c r="H292" s="8098"/>
      <c r="J292" s="8698" t="s">
        <v>13229</v>
      </c>
      <c r="K292" s="8698"/>
      <c r="L292" s="8698"/>
      <c r="M292" s="8698"/>
      <c r="N292" s="8698"/>
      <c r="O292" s="8698"/>
      <c r="P292" s="8098"/>
      <c r="Q292" s="8633"/>
      <c r="R292" s="8633"/>
      <c r="S292" s="8586"/>
      <c r="T292" s="8668" t="s">
        <v>13962</v>
      </c>
      <c r="U292" s="8668"/>
      <c r="V292" s="8668"/>
      <c r="W292" s="8668"/>
      <c r="X292" s="8668"/>
    </row>
    <row r="293" spans="2:24" ht="18.75" thickBot="1">
      <c r="B293" s="8099" t="s">
        <v>13230</v>
      </c>
      <c r="C293" s="8699" t="s">
        <v>13231</v>
      </c>
      <c r="D293" s="8699"/>
      <c r="E293" s="8699"/>
      <c r="F293" s="8100"/>
      <c r="G293" s="8100"/>
      <c r="H293" s="8100"/>
      <c r="J293" s="8099" t="s">
        <v>13230</v>
      </c>
      <c r="K293" s="8699" t="s">
        <v>13231</v>
      </c>
      <c r="L293" s="8699"/>
      <c r="M293" s="8699"/>
      <c r="N293" s="8100"/>
      <c r="O293" s="8100"/>
      <c r="P293" s="8100"/>
    </row>
    <row r="294" spans="2:24" ht="18.75" thickBot="1">
      <c r="B294" s="8101" t="s">
        <v>13232</v>
      </c>
      <c r="C294" s="8750" t="s">
        <v>12988</v>
      </c>
      <c r="D294" s="8750"/>
      <c r="E294" s="8750"/>
      <c r="F294" s="8100"/>
      <c r="G294" s="8100"/>
      <c r="H294" s="8100"/>
      <c r="J294" s="8101" t="s">
        <v>13232</v>
      </c>
      <c r="K294" s="8750" t="s">
        <v>13058</v>
      </c>
      <c r="L294" s="8750"/>
      <c r="M294" s="8750"/>
      <c r="N294" s="8100"/>
      <c r="O294" s="8100"/>
      <c r="P294" s="8100"/>
    </row>
    <row r="295" spans="2:24" ht="18.75" thickBot="1">
      <c r="B295" s="8101" t="s">
        <v>13234</v>
      </c>
      <c r="C295" s="8771" t="s">
        <v>13579</v>
      </c>
      <c r="D295" s="8771"/>
      <c r="E295" s="8771"/>
      <c r="F295" s="8100"/>
      <c r="G295" s="8100"/>
      <c r="H295" s="8100"/>
      <c r="J295" s="8101" t="s">
        <v>13234</v>
      </c>
      <c r="K295" s="8771" t="s">
        <v>13579</v>
      </c>
      <c r="L295" s="8771"/>
      <c r="M295" s="8771"/>
      <c r="N295" s="8100"/>
      <c r="O295" s="8100"/>
      <c r="P295" s="8100"/>
    </row>
    <row r="296" spans="2:24" ht="18.75" thickBot="1">
      <c r="B296" s="8102" t="s">
        <v>13236</v>
      </c>
      <c r="C296" s="8702" t="s">
        <v>9750</v>
      </c>
      <c r="D296" s="8702"/>
      <c r="E296" s="8702"/>
      <c r="F296" s="8100"/>
      <c r="G296" s="8100"/>
      <c r="H296" s="8100"/>
      <c r="J296" s="8102" t="s">
        <v>13236</v>
      </c>
      <c r="K296" s="8702" t="s">
        <v>13266</v>
      </c>
      <c r="L296" s="8702"/>
      <c r="M296" s="8702"/>
      <c r="N296" s="8100"/>
      <c r="O296" s="8100"/>
      <c r="P296" s="8100"/>
    </row>
    <row r="297" spans="2:24" ht="18.75" thickBot="1">
      <c r="B297" s="8103"/>
      <c r="C297" s="8104"/>
      <c r="D297" s="8105"/>
      <c r="E297" s="8105"/>
      <c r="F297" s="8106"/>
      <c r="G297" s="8106"/>
      <c r="H297" s="8107"/>
      <c r="J297" s="8103"/>
      <c r="K297" s="8104"/>
      <c r="L297" s="8105"/>
      <c r="M297" s="8105"/>
      <c r="N297" s="8106"/>
      <c r="O297" s="8106"/>
      <c r="P297" s="8107"/>
    </row>
    <row r="298" spans="2:24" ht="25.5">
      <c r="B298" s="8703" t="s">
        <v>13234</v>
      </c>
      <c r="C298" s="8703"/>
      <c r="D298" s="8108" t="s">
        <v>13237</v>
      </c>
      <c r="E298" s="8109" t="s">
        <v>13238</v>
      </c>
      <c r="F298" s="8108" t="s">
        <v>13239</v>
      </c>
      <c r="G298" s="8109" t="s">
        <v>13240</v>
      </c>
      <c r="H298" s="8110" t="s">
        <v>13241</v>
      </c>
      <c r="J298" s="8703" t="s">
        <v>13234</v>
      </c>
      <c r="K298" s="8703"/>
      <c r="L298" s="8108" t="s">
        <v>13237</v>
      </c>
      <c r="M298" s="8109" t="s">
        <v>13238</v>
      </c>
      <c r="N298" s="8108" t="s">
        <v>13239</v>
      </c>
      <c r="O298" s="8109" t="s">
        <v>13240</v>
      </c>
      <c r="P298" s="8110" t="s">
        <v>13241</v>
      </c>
      <c r="R298" s="13" t="s">
        <v>13596</v>
      </c>
    </row>
    <row r="299" spans="2:24" ht="30">
      <c r="B299" s="8771" t="s">
        <v>13579</v>
      </c>
      <c r="C299" s="8771"/>
      <c r="D299" s="8771" t="s">
        <v>13242</v>
      </c>
      <c r="E299" s="8112">
        <v>1.25</v>
      </c>
      <c r="F299" s="8112">
        <v>1.25</v>
      </c>
      <c r="G299" s="8112">
        <v>56</v>
      </c>
      <c r="H299" s="8113">
        <f>G299*F299</f>
        <v>70</v>
      </c>
      <c r="J299" s="8414" t="s">
        <v>13579</v>
      </c>
      <c r="K299" s="8412"/>
      <c r="L299" s="8412" t="s">
        <v>13242</v>
      </c>
      <c r="M299" s="8112">
        <v>1.3740000000000001</v>
      </c>
      <c r="N299" s="8112">
        <v>1.3740000000000001</v>
      </c>
      <c r="O299" s="8112">
        <v>56</v>
      </c>
      <c r="P299" s="8113">
        <f>O299*N299</f>
        <v>76.944000000000003</v>
      </c>
    </row>
    <row r="300" spans="2:24" ht="15">
      <c r="B300" s="8704" t="s">
        <v>13243</v>
      </c>
      <c r="C300" s="8704"/>
      <c r="D300" s="8111" t="s">
        <v>13242</v>
      </c>
      <c r="E300" s="8112">
        <v>1.07</v>
      </c>
      <c r="F300" s="8112">
        <v>1.0740000000000001</v>
      </c>
      <c r="G300" s="8112">
        <v>52</v>
      </c>
      <c r="H300" s="8113">
        <f>G300*F300</f>
        <v>55.848000000000006</v>
      </c>
      <c r="J300" s="8704" t="s">
        <v>13243</v>
      </c>
      <c r="K300" s="8704"/>
      <c r="L300" s="8111" t="s">
        <v>13242</v>
      </c>
      <c r="M300" s="8112">
        <v>1.23</v>
      </c>
      <c r="N300" s="8112">
        <v>1.234</v>
      </c>
      <c r="O300" s="8112">
        <v>52</v>
      </c>
      <c r="P300" s="8113">
        <f>O300*N300</f>
        <v>64.168000000000006</v>
      </c>
      <c r="R300" s="13" t="s">
        <v>13597</v>
      </c>
    </row>
    <row r="301" spans="2:24" ht="15">
      <c r="B301" s="8704" t="s">
        <v>13244</v>
      </c>
      <c r="C301" s="8704"/>
      <c r="D301" s="8411" t="s">
        <v>13245</v>
      </c>
      <c r="E301" s="8115">
        <v>0.3</v>
      </c>
      <c r="F301" s="8112">
        <v>0.30399999999999999</v>
      </c>
      <c r="G301" s="8411">
        <v>145</v>
      </c>
      <c r="H301" s="8113">
        <f>G301*F301</f>
        <v>44.08</v>
      </c>
      <c r="J301" s="8704" t="s">
        <v>13244</v>
      </c>
      <c r="K301" s="8704"/>
      <c r="L301" s="8411" t="s">
        <v>13245</v>
      </c>
      <c r="M301" s="8115">
        <v>0.3</v>
      </c>
      <c r="N301" s="8112">
        <v>0.30399999999999999</v>
      </c>
      <c r="O301" s="8411">
        <v>145</v>
      </c>
      <c r="P301" s="8113">
        <f>O301*N301</f>
        <v>44.08</v>
      </c>
      <c r="R301" s="13" t="s">
        <v>13598</v>
      </c>
    </row>
    <row r="302" spans="2:24" ht="15">
      <c r="B302" s="8705" t="s">
        <v>13104</v>
      </c>
      <c r="C302" s="8705"/>
      <c r="D302" s="8407"/>
      <c r="E302" s="8407"/>
      <c r="F302" s="8409"/>
      <c r="G302" s="8409"/>
      <c r="H302" s="8116">
        <f>SUM(H299:H301)</f>
        <v>169.928</v>
      </c>
      <c r="J302" s="8705" t="s">
        <v>13104</v>
      </c>
      <c r="K302" s="8705"/>
      <c r="L302" s="8407"/>
      <c r="M302" s="8407"/>
      <c r="N302" s="8409"/>
      <c r="O302" s="8409"/>
      <c r="P302" s="8116">
        <f>SUM(P299:P301)</f>
        <v>185.19200000000001</v>
      </c>
    </row>
    <row r="303" spans="2:24" ht="15">
      <c r="B303" s="8117"/>
      <c r="C303" s="8118"/>
      <c r="D303" s="8407"/>
      <c r="E303" s="8407"/>
      <c r="F303" s="8409"/>
      <c r="G303" s="8409"/>
      <c r="H303" s="8116"/>
      <c r="J303" s="8117"/>
      <c r="K303" s="8118"/>
      <c r="L303" s="8407"/>
      <c r="M303" s="8407"/>
      <c r="N303" s="8409"/>
      <c r="O303" s="8409"/>
      <c r="P303" s="8116"/>
      <c r="R303" s="13" t="s">
        <v>13599</v>
      </c>
    </row>
    <row r="304" spans="2:24" ht="15">
      <c r="B304" s="8119" t="s">
        <v>13246</v>
      </c>
      <c r="C304" s="8120"/>
      <c r="D304" s="8408" t="s">
        <v>13237</v>
      </c>
      <c r="E304" s="8706" t="s">
        <v>13247</v>
      </c>
      <c r="F304" s="8706"/>
      <c r="G304" s="8408" t="s">
        <v>13248</v>
      </c>
      <c r="H304" s="8122" t="s">
        <v>13158</v>
      </c>
      <c r="J304" s="8119" t="s">
        <v>13246</v>
      </c>
      <c r="K304" s="8120"/>
      <c r="L304" s="8408" t="s">
        <v>13237</v>
      </c>
      <c r="M304" s="8706" t="s">
        <v>13247</v>
      </c>
      <c r="N304" s="8706"/>
      <c r="O304" s="8408" t="s">
        <v>13248</v>
      </c>
      <c r="P304" s="8122" t="s">
        <v>13158</v>
      </c>
      <c r="R304" s="13" t="s">
        <v>13600</v>
      </c>
    </row>
    <row r="305" spans="2:18" ht="15">
      <c r="B305" s="8123" t="s">
        <v>13100</v>
      </c>
      <c r="C305" s="8124"/>
      <c r="D305" s="8408"/>
      <c r="E305" s="8693">
        <v>1</v>
      </c>
      <c r="F305" s="8693"/>
      <c r="G305" s="8112">
        <v>91</v>
      </c>
      <c r="H305" s="8113">
        <f>G305*E305</f>
        <v>91</v>
      </c>
      <c r="J305" s="8123" t="s">
        <v>13100</v>
      </c>
      <c r="K305" s="8124"/>
      <c r="L305" s="8408"/>
      <c r="M305" s="8693">
        <v>1</v>
      </c>
      <c r="N305" s="8693"/>
      <c r="O305" s="8112">
        <v>91</v>
      </c>
      <c r="P305" s="8113">
        <f>O305*M305</f>
        <v>91</v>
      </c>
      <c r="R305" s="13" t="s">
        <v>13601</v>
      </c>
    </row>
    <row r="306" spans="2:18" ht="15">
      <c r="B306" s="8123" t="s">
        <v>13187</v>
      </c>
      <c r="C306" s="8124"/>
      <c r="D306" s="8408"/>
      <c r="E306" s="8693">
        <v>1</v>
      </c>
      <c r="F306" s="8693"/>
      <c r="G306" s="8112">
        <v>3</v>
      </c>
      <c r="H306" s="8415">
        <v>3.4</v>
      </c>
      <c r="J306" s="8123" t="s">
        <v>13187</v>
      </c>
      <c r="K306" s="8124"/>
      <c r="L306" s="8408"/>
      <c r="M306" s="8693">
        <v>1</v>
      </c>
      <c r="N306" s="8693"/>
      <c r="O306" s="8112">
        <v>3</v>
      </c>
      <c r="P306" s="8415">
        <v>3.4</v>
      </c>
      <c r="R306" s="13" t="s">
        <v>13602</v>
      </c>
    </row>
    <row r="307" spans="2:18" ht="15">
      <c r="B307" s="8123" t="s">
        <v>13087</v>
      </c>
      <c r="C307" s="8124"/>
      <c r="D307" s="8408"/>
      <c r="E307" s="8707">
        <v>1</v>
      </c>
      <c r="F307" s="8707"/>
      <c r="G307" s="8112">
        <v>16.5</v>
      </c>
      <c r="H307" s="8113">
        <v>16.5</v>
      </c>
      <c r="J307" s="8123" t="s">
        <v>13087</v>
      </c>
      <c r="K307" s="8124"/>
      <c r="L307" s="8408"/>
      <c r="M307" s="8707">
        <v>1</v>
      </c>
      <c r="N307" s="8707"/>
      <c r="O307" s="8112">
        <v>16.5</v>
      </c>
      <c r="P307" s="8113">
        <v>16.5</v>
      </c>
    </row>
    <row r="308" spans="2:18" ht="15">
      <c r="B308" s="8123" t="s">
        <v>13250</v>
      </c>
      <c r="C308" s="8124"/>
      <c r="D308" s="8408"/>
      <c r="E308" s="8693">
        <v>1</v>
      </c>
      <c r="F308" s="8693"/>
      <c r="G308" s="8112">
        <v>3</v>
      </c>
      <c r="H308" s="8415">
        <v>3.4</v>
      </c>
      <c r="J308" s="8123" t="s">
        <v>13250</v>
      </c>
      <c r="K308" s="8124"/>
      <c r="L308" s="8408"/>
      <c r="M308" s="8693">
        <v>1</v>
      </c>
      <c r="N308" s="8693"/>
      <c r="O308" s="8112">
        <v>3</v>
      </c>
      <c r="P308" s="8415">
        <v>3.4</v>
      </c>
      <c r="R308" s="13" t="s">
        <v>13603</v>
      </c>
    </row>
    <row r="309" spans="2:18" ht="15">
      <c r="B309" s="8125"/>
      <c r="C309" s="8126" t="s">
        <v>13104</v>
      </c>
      <c r="D309" s="8694"/>
      <c r="E309" s="8694"/>
      <c r="F309" s="8409"/>
      <c r="G309" s="8409"/>
      <c r="H309" s="8116">
        <f>SUM(H305:H308)</f>
        <v>114.30000000000001</v>
      </c>
      <c r="J309" s="8125"/>
      <c r="K309" s="8126" t="s">
        <v>13104</v>
      </c>
      <c r="L309" s="8694"/>
      <c r="M309" s="8694"/>
      <c r="N309" s="8409"/>
      <c r="O309" s="8409"/>
      <c r="P309" s="8116">
        <f>SUM(P305:P308)</f>
        <v>114.30000000000001</v>
      </c>
    </row>
    <row r="310" spans="2:18" ht="15">
      <c r="B310" s="8125"/>
      <c r="C310" s="8126"/>
      <c r="D310" s="8409"/>
      <c r="E310" s="8409"/>
      <c r="F310" s="8409"/>
      <c r="G310" s="8409"/>
      <c r="H310" s="8116"/>
      <c r="J310" s="8125"/>
      <c r="K310" s="8126"/>
      <c r="L310" s="8409"/>
      <c r="M310" s="8409"/>
      <c r="N310" s="8409"/>
      <c r="O310" s="8409"/>
      <c r="P310" s="8116"/>
      <c r="R310" s="13" t="s">
        <v>13604</v>
      </c>
    </row>
    <row r="311" spans="2:18" ht="15">
      <c r="B311" s="8127" t="s">
        <v>13252</v>
      </c>
      <c r="C311" s="8128"/>
      <c r="D311" s="8408"/>
      <c r="E311" s="8706" t="s">
        <v>13247</v>
      </c>
      <c r="F311" s="8706"/>
      <c r="G311" s="8408" t="s">
        <v>13248</v>
      </c>
      <c r="H311" s="8122" t="s">
        <v>13158</v>
      </c>
      <c r="J311" s="8127" t="s">
        <v>13252</v>
      </c>
      <c r="K311" s="8128"/>
      <c r="L311" s="8408"/>
      <c r="M311" s="8706" t="s">
        <v>13247</v>
      </c>
      <c r="N311" s="8706"/>
      <c r="O311" s="8408" t="s">
        <v>13248</v>
      </c>
      <c r="P311" s="8122" t="s">
        <v>13158</v>
      </c>
      <c r="R311" s="13" t="s">
        <v>13605</v>
      </c>
    </row>
    <row r="312" spans="2:18" ht="15">
      <c r="B312" s="8123" t="s">
        <v>13253</v>
      </c>
      <c r="C312" s="8129" t="s">
        <v>13254</v>
      </c>
      <c r="D312" s="8408"/>
      <c r="E312" s="8693">
        <v>1</v>
      </c>
      <c r="F312" s="8693"/>
      <c r="G312" s="8112">
        <v>20</v>
      </c>
      <c r="H312" s="8113">
        <f>E312*G312</f>
        <v>20</v>
      </c>
      <c r="J312" s="8123" t="s">
        <v>13253</v>
      </c>
      <c r="K312" s="8129" t="s">
        <v>13254</v>
      </c>
      <c r="L312" s="8408"/>
      <c r="M312" s="8693">
        <v>1</v>
      </c>
      <c r="N312" s="8693"/>
      <c r="O312" s="8416">
        <v>20.399999999999999</v>
      </c>
      <c r="P312" s="8415">
        <f>M312*O312</f>
        <v>20.399999999999999</v>
      </c>
      <c r="R312" s="13" t="s">
        <v>13606</v>
      </c>
    </row>
    <row r="313" spans="2:18" ht="15">
      <c r="B313" s="8123" t="s">
        <v>13265</v>
      </c>
      <c r="C313" s="8129"/>
      <c r="D313" s="8408"/>
      <c r="E313" s="8693">
        <v>1</v>
      </c>
      <c r="F313" s="8693"/>
      <c r="G313" s="8112">
        <v>2.5</v>
      </c>
      <c r="H313" s="8113">
        <f>E313*G313</f>
        <v>2.5</v>
      </c>
      <c r="J313" s="8123" t="s">
        <v>13265</v>
      </c>
      <c r="K313" s="8129"/>
      <c r="L313" s="8408"/>
      <c r="M313" s="8693">
        <v>1</v>
      </c>
      <c r="N313" s="8693"/>
      <c r="O313" s="8112">
        <v>2.5</v>
      </c>
      <c r="P313" s="8113">
        <f>M313*O313</f>
        <v>2.5</v>
      </c>
    </row>
    <row r="314" spans="2:18" ht="15">
      <c r="B314" s="8125"/>
      <c r="C314" s="8126" t="s">
        <v>13104</v>
      </c>
      <c r="D314" s="8694"/>
      <c r="E314" s="8694"/>
      <c r="F314" s="8409"/>
      <c r="G314" s="8130"/>
      <c r="H314" s="8116">
        <f>H312+H313</f>
        <v>22.5</v>
      </c>
      <c r="J314" s="8125"/>
      <c r="K314" s="8126" t="s">
        <v>13104</v>
      </c>
      <c r="L314" s="8694"/>
      <c r="M314" s="8694"/>
      <c r="N314" s="8409"/>
      <c r="O314" s="8130"/>
      <c r="P314" s="8116">
        <f>P312+P313</f>
        <v>22.9</v>
      </c>
    </row>
    <row r="315" spans="2:18" ht="15">
      <c r="B315" s="8695"/>
      <c r="C315" s="8695"/>
      <c r="D315" s="8694"/>
      <c r="E315" s="8694"/>
      <c r="F315" s="8409"/>
      <c r="G315" s="8409"/>
      <c r="H315" s="8131"/>
      <c r="J315" s="8695"/>
      <c r="K315" s="8695"/>
      <c r="L315" s="8694"/>
      <c r="M315" s="8694"/>
      <c r="N315" s="8409"/>
      <c r="O315" s="8409"/>
      <c r="P315" s="8131"/>
    </row>
    <row r="316" spans="2:18" ht="15">
      <c r="B316" s="8410" t="s">
        <v>13256</v>
      </c>
      <c r="C316" s="8133"/>
      <c r="D316" s="8134"/>
      <c r="E316" s="8134"/>
      <c r="F316" s="8135"/>
      <c r="G316" s="8136"/>
      <c r="H316" s="8137">
        <f>H302+H309+H314</f>
        <v>306.72800000000001</v>
      </c>
      <c r="J316" s="8410" t="s">
        <v>13256</v>
      </c>
      <c r="K316" s="8133"/>
      <c r="L316" s="8134"/>
      <c r="M316" s="8134"/>
      <c r="N316" s="8135"/>
      <c r="O316" s="8136"/>
      <c r="P316" s="8137">
        <f>P302+P309+P314</f>
        <v>322.392</v>
      </c>
    </row>
    <row r="317" spans="2:18" ht="15">
      <c r="B317" s="8410" t="s">
        <v>13581</v>
      </c>
      <c r="C317" s="8133"/>
      <c r="D317" s="8134"/>
      <c r="E317" s="8134"/>
      <c r="F317" s="8135"/>
      <c r="G317" s="8138">
        <v>0.03</v>
      </c>
      <c r="H317" s="8137">
        <f>H316*G317</f>
        <v>9.2018400000000007</v>
      </c>
      <c r="J317" s="8696" t="s">
        <v>13581</v>
      </c>
      <c r="K317" s="8696"/>
      <c r="L317" s="8134"/>
      <c r="M317" s="8134"/>
      <c r="N317" s="8135"/>
      <c r="O317" s="8138">
        <v>3.2500000000000001E-2</v>
      </c>
      <c r="P317" s="8137">
        <f>P316*O317</f>
        <v>10.477740000000001</v>
      </c>
    </row>
    <row r="318" spans="2:18" ht="15">
      <c r="B318" s="8410" t="s">
        <v>13258</v>
      </c>
      <c r="C318" s="8133"/>
      <c r="D318" s="8134"/>
      <c r="E318" s="8134"/>
      <c r="F318" s="8135"/>
      <c r="G318" s="8136"/>
      <c r="H318" s="8137">
        <f>H316+H317</f>
        <v>315.92984000000001</v>
      </c>
      <c r="J318" s="8696" t="s">
        <v>13158</v>
      </c>
      <c r="K318" s="8696"/>
      <c r="L318" s="8134"/>
      <c r="M318" s="8134"/>
      <c r="N318" s="8135"/>
      <c r="O318" s="8138"/>
      <c r="P318" s="8137">
        <f>P316+P317</f>
        <v>332.86973999999998</v>
      </c>
    </row>
    <row r="319" spans="2:18" ht="15">
      <c r="B319" s="8696" t="s">
        <v>13588</v>
      </c>
      <c r="C319" s="8696"/>
      <c r="D319" s="8134"/>
      <c r="E319" s="8134"/>
      <c r="F319" s="8135"/>
      <c r="G319" s="8087">
        <v>0.10300000000000001</v>
      </c>
      <c r="H319" s="8137">
        <f>H316*G319</f>
        <v>31.592984000000005</v>
      </c>
      <c r="J319" s="8696" t="s">
        <v>13586</v>
      </c>
      <c r="K319" s="8696"/>
      <c r="L319" s="8134"/>
      <c r="M319" s="8134"/>
      <c r="N319" s="8135"/>
      <c r="O319" s="8087">
        <v>0.10400000000000001</v>
      </c>
      <c r="P319" s="8137">
        <f>P316*O319</f>
        <v>33.528767999999999</v>
      </c>
    </row>
    <row r="320" spans="2:18" ht="15">
      <c r="B320" s="8696" t="s">
        <v>13258</v>
      </c>
      <c r="C320" s="8696"/>
      <c r="D320" s="8134"/>
      <c r="E320" s="8134"/>
      <c r="F320" s="8135"/>
      <c r="G320" s="8136"/>
      <c r="H320" s="8137">
        <f>H318+H319</f>
        <v>347.52282400000001</v>
      </c>
      <c r="J320" s="8696" t="s">
        <v>13258</v>
      </c>
      <c r="K320" s="8696"/>
      <c r="L320" s="8134"/>
      <c r="M320" s="8134"/>
      <c r="N320" s="8135"/>
      <c r="O320" s="8136"/>
      <c r="P320" s="8137">
        <f>P318+P319</f>
        <v>366.39850799999999</v>
      </c>
    </row>
    <row r="321" spans="2:16" ht="15">
      <c r="B321" s="8696" t="s">
        <v>13583</v>
      </c>
      <c r="C321" s="8696"/>
      <c r="D321" s="8134"/>
      <c r="E321" s="8134"/>
      <c r="F321" s="8135"/>
      <c r="G321" s="8138">
        <v>7.4900000000000008E-2</v>
      </c>
      <c r="H321" s="8137">
        <f>H320*G321</f>
        <v>26.029459517600003</v>
      </c>
      <c r="J321" s="8696" t="s">
        <v>13583</v>
      </c>
      <c r="K321" s="8696"/>
      <c r="L321" s="8134"/>
      <c r="M321" s="8134"/>
      <c r="N321" s="8135"/>
      <c r="O321" s="8138">
        <v>7.4900000000000008E-2</v>
      </c>
      <c r="P321" s="8137">
        <f>P320*O321</f>
        <v>27.443248249200003</v>
      </c>
    </row>
    <row r="322" spans="2:16" ht="15">
      <c r="B322" s="8696" t="s">
        <v>13260</v>
      </c>
      <c r="C322" s="8696"/>
      <c r="D322" s="8134"/>
      <c r="E322" s="8134"/>
      <c r="F322" s="8135"/>
      <c r="G322" s="8136"/>
      <c r="H322" s="8137">
        <f>SUM(H320:H321)</f>
        <v>373.55228351760002</v>
      </c>
      <c r="J322" s="8696" t="s">
        <v>13260</v>
      </c>
      <c r="K322" s="8696"/>
      <c r="L322" s="8134"/>
      <c r="M322" s="8134"/>
      <c r="N322" s="8135"/>
      <c r="O322" s="8136"/>
      <c r="P322" s="8137">
        <f>SUM(P320:P321)</f>
        <v>393.84175624919999</v>
      </c>
    </row>
    <row r="323" spans="2:16" ht="18.75" thickBot="1">
      <c r="B323" s="8139" t="s">
        <v>13261</v>
      </c>
      <c r="C323" s="8140"/>
      <c r="D323" s="8141"/>
      <c r="E323" s="8141"/>
      <c r="F323" s="8142" t="s">
        <v>13262</v>
      </c>
      <c r="G323" s="8413">
        <v>66.5</v>
      </c>
      <c r="H323" s="8144">
        <f>H322/G323</f>
        <v>5.6173275716932336</v>
      </c>
      <c r="J323" s="8139" t="s">
        <v>13261</v>
      </c>
      <c r="K323" s="8140"/>
      <c r="L323" s="8141"/>
      <c r="M323" s="8141"/>
      <c r="N323" s="8142" t="s">
        <v>13262</v>
      </c>
      <c r="O323" s="8413">
        <v>66.5</v>
      </c>
      <c r="P323" s="8144">
        <f>P322/O323</f>
        <v>5.9224324248000002</v>
      </c>
    </row>
    <row r="324" spans="2:16" ht="15">
      <c r="B324" s="8145"/>
      <c r="C324" s="8145"/>
      <c r="D324" s="8407"/>
      <c r="E324" s="8749" t="s">
        <v>13589</v>
      </c>
      <c r="F324" s="8749"/>
      <c r="G324" s="8749"/>
      <c r="H324" s="8749"/>
      <c r="J324" s="8145"/>
      <c r="K324" s="8145"/>
      <c r="L324" s="8407"/>
      <c r="M324" s="8749" t="s">
        <v>13591</v>
      </c>
      <c r="N324" s="8749"/>
      <c r="O324" s="8749"/>
      <c r="P324" s="8749"/>
    </row>
    <row r="325" spans="2:16" ht="15">
      <c r="B325" s="8145"/>
      <c r="C325" s="8145"/>
      <c r="D325" s="8407"/>
      <c r="E325" s="8749" t="s">
        <v>13590</v>
      </c>
      <c r="F325" s="8749"/>
      <c r="G325" s="8749"/>
      <c r="H325" s="8749"/>
      <c r="J325" s="8145"/>
      <c r="K325" s="8145"/>
      <c r="L325" s="8407"/>
      <c r="M325" s="8749" t="s">
        <v>13590</v>
      </c>
      <c r="N325" s="8749"/>
      <c r="O325" s="8749"/>
      <c r="P325" s="8749"/>
    </row>
    <row r="326" spans="2:16" ht="13.5" thickBot="1"/>
    <row r="327" spans="2:16" ht="18.75" thickBot="1">
      <c r="B327" s="8698" t="s">
        <v>13229</v>
      </c>
      <c r="C327" s="8698"/>
      <c r="D327" s="8698"/>
      <c r="E327" s="8698"/>
      <c r="F327" s="8698"/>
      <c r="G327" s="8698"/>
      <c r="H327" s="8098"/>
      <c r="J327" s="8698" t="s">
        <v>13229</v>
      </c>
      <c r="K327" s="8698"/>
      <c r="L327" s="8698"/>
      <c r="M327" s="8698"/>
      <c r="N327" s="8698"/>
      <c r="O327" s="8698"/>
      <c r="P327" s="8098"/>
    </row>
    <row r="328" spans="2:16" ht="18.75" thickBot="1">
      <c r="B328" s="8099" t="s">
        <v>13230</v>
      </c>
      <c r="C328" s="8699" t="s">
        <v>13231</v>
      </c>
      <c r="D328" s="8699"/>
      <c r="E328" s="8699"/>
      <c r="F328" s="8100"/>
      <c r="G328" s="8100"/>
      <c r="H328" s="8100"/>
      <c r="J328" s="8099" t="s">
        <v>13230</v>
      </c>
      <c r="K328" s="8699" t="s">
        <v>13231</v>
      </c>
      <c r="L328" s="8699"/>
      <c r="M328" s="8699"/>
      <c r="N328" s="8100"/>
      <c r="O328" s="8100"/>
      <c r="P328" s="8100"/>
    </row>
    <row r="329" spans="2:16" ht="18.75" thickBot="1">
      <c r="B329" s="8101" t="s">
        <v>13232</v>
      </c>
      <c r="C329" s="8770" t="s">
        <v>13423</v>
      </c>
      <c r="D329" s="8770"/>
      <c r="E329" s="8770"/>
      <c r="F329" s="8100"/>
      <c r="G329" s="8100"/>
      <c r="H329" s="8100"/>
      <c r="J329" s="8101" t="s">
        <v>13232</v>
      </c>
      <c r="K329" s="8750" t="s">
        <v>13424</v>
      </c>
      <c r="L329" s="8750"/>
      <c r="M329" s="8750"/>
      <c r="N329" s="8100"/>
      <c r="O329" s="8100"/>
      <c r="P329" s="8100"/>
    </row>
    <row r="330" spans="2:16" ht="18.75" thickBot="1">
      <c r="B330" s="8101" t="s">
        <v>13234</v>
      </c>
      <c r="C330" s="8771" t="s">
        <v>13579</v>
      </c>
      <c r="D330" s="8771"/>
      <c r="E330" s="8771"/>
      <c r="F330" s="8100"/>
      <c r="G330" s="8100"/>
      <c r="H330" s="8100"/>
      <c r="J330" s="8101" t="s">
        <v>13234</v>
      </c>
      <c r="K330" s="8771" t="s">
        <v>13579</v>
      </c>
      <c r="L330" s="8771"/>
      <c r="M330" s="8771"/>
      <c r="N330" s="8100"/>
      <c r="O330" s="8100"/>
      <c r="P330" s="8100"/>
    </row>
    <row r="331" spans="2:16" ht="18.75" thickBot="1">
      <c r="B331" s="8102" t="s">
        <v>13236</v>
      </c>
      <c r="C331" s="8702" t="s">
        <v>9748</v>
      </c>
      <c r="D331" s="8702"/>
      <c r="E331" s="8702"/>
      <c r="F331" s="8100"/>
      <c r="G331" s="8100"/>
      <c r="H331" s="8100"/>
      <c r="J331" s="8102" t="s">
        <v>13236</v>
      </c>
      <c r="K331" s="8702" t="s">
        <v>9750</v>
      </c>
      <c r="L331" s="8702"/>
      <c r="M331" s="8702"/>
      <c r="N331" s="8100"/>
      <c r="O331" s="8100"/>
      <c r="P331" s="8100"/>
    </row>
    <row r="332" spans="2:16" ht="18.75" thickBot="1">
      <c r="B332" s="8103"/>
      <c r="C332" s="8104"/>
      <c r="D332" s="8105"/>
      <c r="E332" s="8105"/>
      <c r="F332" s="8106"/>
      <c r="G332" s="8106"/>
      <c r="H332" s="8107"/>
      <c r="J332" s="8103"/>
      <c r="K332" s="8104"/>
      <c r="L332" s="8105"/>
      <c r="M332" s="8105"/>
      <c r="N332" s="8106"/>
      <c r="O332" s="8106"/>
      <c r="P332" s="8107"/>
    </row>
    <row r="333" spans="2:16" ht="25.5">
      <c r="B333" s="8703" t="s">
        <v>13234</v>
      </c>
      <c r="C333" s="8703"/>
      <c r="D333" s="8108" t="s">
        <v>13237</v>
      </c>
      <c r="E333" s="8109" t="s">
        <v>13238</v>
      </c>
      <c r="F333" s="8108" t="s">
        <v>13239</v>
      </c>
      <c r="G333" s="8109" t="s">
        <v>13240</v>
      </c>
      <c r="H333" s="8110" t="s">
        <v>13241</v>
      </c>
      <c r="J333" s="8703" t="s">
        <v>13234</v>
      </c>
      <c r="K333" s="8703"/>
      <c r="L333" s="8108" t="s">
        <v>13237</v>
      </c>
      <c r="M333" s="8109" t="s">
        <v>13238</v>
      </c>
      <c r="N333" s="8108" t="s">
        <v>13239</v>
      </c>
      <c r="O333" s="8109" t="s">
        <v>13240</v>
      </c>
      <c r="P333" s="8110" t="s">
        <v>13241</v>
      </c>
    </row>
    <row r="334" spans="2:16" ht="30">
      <c r="B334" s="8771" t="s">
        <v>13579</v>
      </c>
      <c r="C334" s="8771"/>
      <c r="D334" s="8771" t="s">
        <v>13242</v>
      </c>
      <c r="E334" s="8112">
        <v>1.04</v>
      </c>
      <c r="F334" s="8112">
        <v>1.04</v>
      </c>
      <c r="G334" s="8112">
        <v>56</v>
      </c>
      <c r="H334" s="8113">
        <f>G334*F334</f>
        <v>58.24</v>
      </c>
      <c r="J334" s="8414" t="s">
        <v>13579</v>
      </c>
      <c r="K334" s="8414"/>
      <c r="L334" s="8111" t="s">
        <v>13242</v>
      </c>
      <c r="M334" s="8112">
        <v>1.24</v>
      </c>
      <c r="N334" s="8112">
        <v>1.244</v>
      </c>
      <c r="O334" s="8416">
        <v>56</v>
      </c>
      <c r="P334" s="8113">
        <f>O334*N334</f>
        <v>69.664000000000001</v>
      </c>
    </row>
    <row r="335" spans="2:16" ht="15">
      <c r="B335" s="8704" t="s">
        <v>13243</v>
      </c>
      <c r="C335" s="8704"/>
      <c r="D335" s="8111" t="s">
        <v>13242</v>
      </c>
      <c r="E335" s="8112">
        <v>0.92</v>
      </c>
      <c r="F335" s="8112">
        <v>0.92</v>
      </c>
      <c r="G335" s="8112">
        <v>52</v>
      </c>
      <c r="H335" s="8113">
        <f>G335*F335</f>
        <v>47.84</v>
      </c>
      <c r="J335" s="8704" t="s">
        <v>13243</v>
      </c>
      <c r="K335" s="8704"/>
      <c r="L335" s="8111" t="s">
        <v>13242</v>
      </c>
      <c r="M335" s="8112">
        <v>0.68</v>
      </c>
      <c r="N335" s="8112">
        <v>0.68400000000000005</v>
      </c>
      <c r="O335" s="8416">
        <v>52</v>
      </c>
      <c r="P335" s="8113">
        <f>O335*N335</f>
        <v>35.568000000000005</v>
      </c>
    </row>
    <row r="336" spans="2:16" ht="15">
      <c r="B336" s="8704" t="s">
        <v>13244</v>
      </c>
      <c r="C336" s="8704"/>
      <c r="D336" s="8411" t="s">
        <v>13245</v>
      </c>
      <c r="E336" s="8115">
        <v>0.3</v>
      </c>
      <c r="F336" s="8112">
        <v>0.30399999999999999</v>
      </c>
      <c r="G336" s="8411">
        <v>145</v>
      </c>
      <c r="H336" s="8113">
        <f>G336*F336</f>
        <v>44.08</v>
      </c>
      <c r="J336" s="8704" t="s">
        <v>13244</v>
      </c>
      <c r="K336" s="8704"/>
      <c r="L336" s="8411" t="s">
        <v>13245</v>
      </c>
      <c r="M336" s="8115">
        <v>0.3</v>
      </c>
      <c r="N336" s="8112">
        <v>0.30399999999999999</v>
      </c>
      <c r="O336" s="8416">
        <v>145</v>
      </c>
      <c r="P336" s="8113">
        <f>O336*N336</f>
        <v>44.08</v>
      </c>
    </row>
    <row r="337" spans="2:16" ht="15">
      <c r="B337" s="8705" t="s">
        <v>13104</v>
      </c>
      <c r="C337" s="8705"/>
      <c r="D337" s="8407"/>
      <c r="E337" s="8407"/>
      <c r="F337" s="8409"/>
      <c r="G337" s="8409"/>
      <c r="H337" s="8116">
        <f>SUM(H334:H336)</f>
        <v>150.16000000000003</v>
      </c>
      <c r="J337" s="8705" t="s">
        <v>13104</v>
      </c>
      <c r="K337" s="8705"/>
      <c r="L337" s="8407"/>
      <c r="M337" s="8407"/>
      <c r="N337" s="8409"/>
      <c r="O337" s="8409"/>
      <c r="P337" s="8116">
        <f>SUM(P334:P336)</f>
        <v>149.31200000000001</v>
      </c>
    </row>
    <row r="338" spans="2:16" ht="15">
      <c r="B338" s="8117"/>
      <c r="C338" s="8118"/>
      <c r="D338" s="8407"/>
      <c r="E338" s="8407"/>
      <c r="F338" s="8409"/>
      <c r="G338" s="8409"/>
      <c r="H338" s="8116"/>
      <c r="J338" s="8117"/>
      <c r="K338" s="8118"/>
      <c r="L338" s="8407"/>
      <c r="M338" s="8407"/>
      <c r="N338" s="8409"/>
      <c r="O338" s="8409"/>
      <c r="P338" s="8116"/>
    </row>
    <row r="339" spans="2:16" ht="15">
      <c r="B339" s="8119" t="s">
        <v>13246</v>
      </c>
      <c r="C339" s="8120"/>
      <c r="D339" s="8408" t="s">
        <v>13237</v>
      </c>
      <c r="E339" s="8706" t="s">
        <v>13247</v>
      </c>
      <c r="F339" s="8706"/>
      <c r="G339" s="8408" t="s">
        <v>13248</v>
      </c>
      <c r="H339" s="8122" t="s">
        <v>13158</v>
      </c>
      <c r="J339" s="8119" t="s">
        <v>13246</v>
      </c>
      <c r="K339" s="8120"/>
      <c r="L339" s="8408" t="s">
        <v>13237</v>
      </c>
      <c r="M339" s="8706" t="s">
        <v>13247</v>
      </c>
      <c r="N339" s="8706"/>
      <c r="O339" s="8408" t="s">
        <v>13248</v>
      </c>
      <c r="P339" s="8122" t="s">
        <v>13158</v>
      </c>
    </row>
    <row r="340" spans="2:16" ht="15">
      <c r="B340" s="8123" t="s">
        <v>13592</v>
      </c>
      <c r="C340" s="8124"/>
      <c r="D340" s="8408"/>
      <c r="E340" s="8693">
        <v>1</v>
      </c>
      <c r="F340" s="8693"/>
      <c r="G340" s="8112">
        <v>85</v>
      </c>
      <c r="H340" s="8113">
        <f>G340*E340</f>
        <v>85</v>
      </c>
      <c r="J340" s="8123" t="s">
        <v>13594</v>
      </c>
      <c r="K340" s="8124"/>
      <c r="L340" s="8408"/>
      <c r="M340" s="8693">
        <v>1</v>
      </c>
      <c r="N340" s="8693"/>
      <c r="O340" s="8112">
        <v>91</v>
      </c>
      <c r="P340" s="8113">
        <f>O340*M340</f>
        <v>91</v>
      </c>
    </row>
    <row r="341" spans="2:16" ht="15">
      <c r="B341" s="8123" t="s">
        <v>13065</v>
      </c>
      <c r="C341" s="8124"/>
      <c r="D341" s="8408"/>
      <c r="E341" s="8693">
        <v>1</v>
      </c>
      <c r="F341" s="8693"/>
      <c r="G341" s="8112">
        <v>16.5</v>
      </c>
      <c r="H341" s="8113">
        <f>E341*G341</f>
        <v>16.5</v>
      </c>
      <c r="J341" s="8123" t="s">
        <v>13187</v>
      </c>
      <c r="K341" s="8124"/>
      <c r="L341" s="8408"/>
      <c r="M341" s="8693">
        <v>1</v>
      </c>
      <c r="N341" s="8693"/>
      <c r="O341" s="8112">
        <v>3</v>
      </c>
      <c r="P341" s="8415">
        <v>3.4</v>
      </c>
    </row>
    <row r="342" spans="2:16" ht="15">
      <c r="B342" s="8123" t="s">
        <v>13250</v>
      </c>
      <c r="C342" s="8124"/>
      <c r="D342" s="8408"/>
      <c r="E342" s="8693">
        <v>1</v>
      </c>
      <c r="F342" s="8693"/>
      <c r="G342" s="8112">
        <v>3</v>
      </c>
      <c r="H342" s="8113">
        <f>E342*G342</f>
        <v>3</v>
      </c>
      <c r="J342" s="8123" t="s">
        <v>13087</v>
      </c>
      <c r="K342" s="8124"/>
      <c r="L342" s="8408"/>
      <c r="M342" s="8707">
        <v>1</v>
      </c>
      <c r="N342" s="8707"/>
      <c r="O342" s="8112">
        <v>16.5</v>
      </c>
      <c r="P342" s="8113">
        <v>16.5</v>
      </c>
    </row>
    <row r="343" spans="2:16" ht="15">
      <c r="B343" s="8123" t="s">
        <v>13580</v>
      </c>
      <c r="C343" s="8124"/>
      <c r="D343" s="8408"/>
      <c r="E343" s="8707">
        <v>1</v>
      </c>
      <c r="F343" s="8707"/>
      <c r="G343" s="8112">
        <v>0</v>
      </c>
      <c r="H343" s="8113">
        <f>E343*G343</f>
        <v>0</v>
      </c>
      <c r="J343" s="8123" t="s">
        <v>13250</v>
      </c>
      <c r="K343" s="8124"/>
      <c r="L343" s="8408"/>
      <c r="M343" s="8693">
        <v>1</v>
      </c>
      <c r="N343" s="8693"/>
      <c r="O343" s="8112">
        <v>3</v>
      </c>
      <c r="P343" s="8415">
        <v>3.4</v>
      </c>
    </row>
    <row r="344" spans="2:16" ht="15">
      <c r="B344" s="8125"/>
      <c r="C344" s="8126" t="s">
        <v>13104</v>
      </c>
      <c r="D344" s="8694"/>
      <c r="E344" s="8694"/>
      <c r="F344" s="8409"/>
      <c r="G344" s="8409"/>
      <c r="H344" s="8116">
        <f>SUM(H340:H343)</f>
        <v>104.5</v>
      </c>
      <c r="J344" s="8125"/>
      <c r="K344" s="8126" t="s">
        <v>13104</v>
      </c>
      <c r="L344" s="8694"/>
      <c r="M344" s="8694"/>
      <c r="N344" s="8409"/>
      <c r="O344" s="8409"/>
      <c r="P344" s="8116">
        <f>SUM(P340:P343)</f>
        <v>114.30000000000001</v>
      </c>
    </row>
    <row r="345" spans="2:16" ht="15">
      <c r="B345" s="8125"/>
      <c r="C345" s="8126"/>
      <c r="D345" s="8409"/>
      <c r="E345" s="8409"/>
      <c r="F345" s="8409"/>
      <c r="G345" s="8409"/>
      <c r="H345" s="8116"/>
      <c r="J345" s="8125"/>
      <c r="K345" s="8126"/>
      <c r="L345" s="8409"/>
      <c r="M345" s="8409"/>
      <c r="N345" s="8409"/>
      <c r="O345" s="8409"/>
      <c r="P345" s="8116"/>
    </row>
    <row r="346" spans="2:16" ht="15">
      <c r="B346" s="8127" t="s">
        <v>13252</v>
      </c>
      <c r="C346" s="8128"/>
      <c r="D346" s="8408"/>
      <c r="E346" s="8706" t="s">
        <v>13247</v>
      </c>
      <c r="F346" s="8706"/>
      <c r="G346" s="8408" t="s">
        <v>13248</v>
      </c>
      <c r="H346" s="8122" t="s">
        <v>13158</v>
      </c>
      <c r="J346" s="8127" t="s">
        <v>13252</v>
      </c>
      <c r="K346" s="8128"/>
      <c r="L346" s="8408"/>
      <c r="M346" s="8706" t="s">
        <v>13247</v>
      </c>
      <c r="N346" s="8706"/>
      <c r="O346" s="8408" t="s">
        <v>13248</v>
      </c>
      <c r="P346" s="8122" t="s">
        <v>13158</v>
      </c>
    </row>
    <row r="347" spans="2:16" ht="15">
      <c r="B347" s="8123" t="s">
        <v>13253</v>
      </c>
      <c r="C347" s="8129" t="s">
        <v>13254</v>
      </c>
      <c r="D347" s="8408"/>
      <c r="E347" s="8693">
        <v>1</v>
      </c>
      <c r="F347" s="8693"/>
      <c r="G347" s="8112">
        <v>20</v>
      </c>
      <c r="H347" s="8113">
        <f>E347*G347</f>
        <v>20</v>
      </c>
      <c r="J347" s="8123" t="s">
        <v>13253</v>
      </c>
      <c r="K347" s="8129" t="s">
        <v>13254</v>
      </c>
      <c r="L347" s="8408"/>
      <c r="M347" s="8693">
        <v>1</v>
      </c>
      <c r="N347" s="8693"/>
      <c r="O347" s="8112">
        <v>20</v>
      </c>
      <c r="P347" s="8113">
        <f>M347*O347</f>
        <v>20</v>
      </c>
    </row>
    <row r="348" spans="2:16" ht="15">
      <c r="B348" s="8123" t="s">
        <v>13255</v>
      </c>
      <c r="C348" s="8129"/>
      <c r="D348" s="8408"/>
      <c r="E348" s="8693">
        <v>1</v>
      </c>
      <c r="F348" s="8693"/>
      <c r="G348" s="8112">
        <v>2.5</v>
      </c>
      <c r="H348" s="8113">
        <f>E348*G348</f>
        <v>2.5</v>
      </c>
      <c r="J348" s="8123" t="s">
        <v>13265</v>
      </c>
      <c r="K348" s="8129"/>
      <c r="L348" s="8408"/>
      <c r="M348" s="8693">
        <v>1</v>
      </c>
      <c r="N348" s="8693"/>
      <c r="O348" s="8112">
        <v>2.5</v>
      </c>
      <c r="P348" s="8113">
        <f>M348*O348</f>
        <v>2.5</v>
      </c>
    </row>
    <row r="349" spans="2:16" ht="15">
      <c r="B349" s="8125"/>
      <c r="C349" s="8126" t="s">
        <v>13104</v>
      </c>
      <c r="D349" s="8694"/>
      <c r="E349" s="8694"/>
      <c r="F349" s="8409"/>
      <c r="G349" s="8130"/>
      <c r="H349" s="8116">
        <f>H347+H348</f>
        <v>22.5</v>
      </c>
      <c r="J349" s="8125"/>
      <c r="K349" s="8126" t="s">
        <v>13104</v>
      </c>
      <c r="L349" s="8694"/>
      <c r="M349" s="8694"/>
      <c r="N349" s="8409"/>
      <c r="O349" s="8130"/>
      <c r="P349" s="8116">
        <f>P347+P348</f>
        <v>22.5</v>
      </c>
    </row>
    <row r="350" spans="2:16" ht="15">
      <c r="B350" s="8695"/>
      <c r="C350" s="8695"/>
      <c r="D350" s="8694"/>
      <c r="E350" s="8694"/>
      <c r="F350" s="8409"/>
      <c r="G350" s="8409"/>
      <c r="H350" s="8131"/>
      <c r="J350" s="8695"/>
      <c r="K350" s="8695"/>
      <c r="L350" s="8694"/>
      <c r="M350" s="8694"/>
      <c r="N350" s="8409"/>
      <c r="O350" s="8409"/>
      <c r="P350" s="8131"/>
    </row>
    <row r="351" spans="2:16" ht="15">
      <c r="B351" s="8410" t="s">
        <v>13256</v>
      </c>
      <c r="C351" s="8133"/>
      <c r="D351" s="8134"/>
      <c r="E351" s="8134"/>
      <c r="F351" s="8135"/>
      <c r="G351" s="8136"/>
      <c r="H351" s="8137">
        <f>H337+H344+H349</f>
        <v>277.16000000000003</v>
      </c>
      <c r="J351" s="8410" t="s">
        <v>13256</v>
      </c>
      <c r="K351" s="8133"/>
      <c r="L351" s="8134"/>
      <c r="M351" s="8134"/>
      <c r="N351" s="8135"/>
      <c r="O351" s="8136"/>
      <c r="P351" s="8137">
        <f>P337+P344+P349</f>
        <v>286.11200000000002</v>
      </c>
    </row>
    <row r="352" spans="2:16" ht="15">
      <c r="B352" s="8410" t="s">
        <v>13581</v>
      </c>
      <c r="C352" s="8133"/>
      <c r="D352" s="8134"/>
      <c r="E352" s="8134"/>
      <c r="F352" s="8135"/>
      <c r="G352" s="8138">
        <v>3.4000000000000002E-2</v>
      </c>
      <c r="H352" s="8137">
        <f>H351*G352</f>
        <v>9.4234400000000011</v>
      </c>
      <c r="J352" s="8410" t="s">
        <v>13581</v>
      </c>
      <c r="K352" s="8133"/>
      <c r="L352" s="8134"/>
      <c r="M352" s="8134"/>
      <c r="N352" s="8135"/>
      <c r="O352" s="8138">
        <v>3.49E-2</v>
      </c>
      <c r="P352" s="8137">
        <f>P351*O352</f>
        <v>9.9853088000000003</v>
      </c>
    </row>
    <row r="353" spans="2:16" ht="15">
      <c r="B353" s="8410" t="s">
        <v>13258</v>
      </c>
      <c r="C353" s="8133"/>
      <c r="D353" s="8134"/>
      <c r="E353" s="8134"/>
      <c r="F353" s="8135"/>
      <c r="G353" s="8136"/>
      <c r="H353" s="8137">
        <f>H351+H352</f>
        <v>286.58344000000005</v>
      </c>
      <c r="J353" s="8410" t="s">
        <v>13258</v>
      </c>
      <c r="K353" s="8133"/>
      <c r="L353" s="8134"/>
      <c r="M353" s="8134"/>
      <c r="N353" s="8135"/>
      <c r="O353" s="8136"/>
      <c r="P353" s="8137">
        <f>P351+P352</f>
        <v>296.09730880000001</v>
      </c>
    </row>
    <row r="354" spans="2:16" ht="15">
      <c r="B354" s="8696" t="s">
        <v>13582</v>
      </c>
      <c r="C354" s="8696"/>
      <c r="D354" s="8134"/>
      <c r="E354" s="8134"/>
      <c r="F354" s="8135"/>
      <c r="G354" s="8087">
        <v>0.1</v>
      </c>
      <c r="H354" s="8137">
        <f>H353*G354</f>
        <v>28.658344000000007</v>
      </c>
      <c r="J354" s="8696" t="s">
        <v>13588</v>
      </c>
      <c r="K354" s="8696"/>
      <c r="L354" s="8134"/>
      <c r="M354" s="8134"/>
      <c r="N354" s="8135"/>
      <c r="O354" s="8087">
        <v>0.10490000000000001</v>
      </c>
      <c r="P354" s="8137">
        <f>P351*O354</f>
        <v>30.013148800000003</v>
      </c>
    </row>
    <row r="355" spans="2:16" ht="15">
      <c r="B355" s="8696" t="s">
        <v>13258</v>
      </c>
      <c r="C355" s="8696"/>
      <c r="D355" s="8134"/>
      <c r="E355" s="8134"/>
      <c r="F355" s="8135"/>
      <c r="G355" s="8136"/>
      <c r="H355" s="8137">
        <f>H353+H354</f>
        <v>315.24178400000005</v>
      </c>
      <c r="J355" s="8696" t="s">
        <v>13258</v>
      </c>
      <c r="K355" s="8696"/>
      <c r="L355" s="8134"/>
      <c r="M355" s="8134"/>
      <c r="N355" s="8135"/>
      <c r="O355" s="8136"/>
      <c r="P355" s="8137">
        <f>P353+P354</f>
        <v>326.11045760000002</v>
      </c>
    </row>
    <row r="356" spans="2:16" ht="15">
      <c r="B356" s="8696" t="s">
        <v>13583</v>
      </c>
      <c r="C356" s="8696"/>
      <c r="D356" s="8134"/>
      <c r="E356" s="8134"/>
      <c r="F356" s="8135"/>
      <c r="G356" s="8138">
        <v>7.4900000000000008E-2</v>
      </c>
      <c r="H356" s="8137">
        <f>H355*G356</f>
        <v>23.611609621600007</v>
      </c>
      <c r="J356" s="8696" t="s">
        <v>13583</v>
      </c>
      <c r="K356" s="8696"/>
      <c r="L356" s="8134"/>
      <c r="M356" s="8134"/>
      <c r="N356" s="8135"/>
      <c r="O356" s="8138">
        <v>0.09</v>
      </c>
      <c r="P356" s="8137">
        <f>P355*O356</f>
        <v>29.349941184000002</v>
      </c>
    </row>
    <row r="357" spans="2:16" ht="15">
      <c r="B357" s="8696" t="s">
        <v>13260</v>
      </c>
      <c r="C357" s="8696"/>
      <c r="D357" s="8134"/>
      <c r="E357" s="8134"/>
      <c r="F357" s="8135"/>
      <c r="G357" s="8136"/>
      <c r="H357" s="8137">
        <f>SUM(H355:H356)</f>
        <v>338.85339362160005</v>
      </c>
      <c r="J357" s="8696" t="s">
        <v>13260</v>
      </c>
      <c r="K357" s="8696"/>
      <c r="L357" s="8134"/>
      <c r="M357" s="8134"/>
      <c r="N357" s="8135"/>
      <c r="O357" s="8136"/>
      <c r="P357" s="8137">
        <f>SUM(P355:P356)</f>
        <v>355.46039878400001</v>
      </c>
    </row>
    <row r="358" spans="2:16" ht="18.75" thickBot="1">
      <c r="B358" s="8139" t="s">
        <v>13261</v>
      </c>
      <c r="C358" s="8140"/>
      <c r="D358" s="8141"/>
      <c r="E358" s="8141"/>
      <c r="F358" s="8142" t="s">
        <v>13262</v>
      </c>
      <c r="G358" s="8413">
        <v>66.5</v>
      </c>
      <c r="H358" s="8144">
        <f>H357/G358</f>
        <v>5.0955397537082714</v>
      </c>
      <c r="J358" s="8139" t="s">
        <v>13261</v>
      </c>
      <c r="K358" s="8140"/>
      <c r="L358" s="8141"/>
      <c r="M358" s="8141"/>
      <c r="N358" s="8142" t="s">
        <v>13262</v>
      </c>
      <c r="O358" s="8413">
        <v>66.5</v>
      </c>
      <c r="P358" s="8144">
        <f>P357/O358</f>
        <v>5.3452691546466164</v>
      </c>
    </row>
    <row r="359" spans="2:16" ht="15">
      <c r="B359" s="8145"/>
      <c r="C359" s="8145"/>
      <c r="D359" s="8407"/>
      <c r="E359" s="8749" t="s">
        <v>13593</v>
      </c>
      <c r="F359" s="8749"/>
      <c r="G359" s="8749"/>
      <c r="H359" s="8749"/>
      <c r="J359" s="8145"/>
      <c r="K359" s="8145"/>
      <c r="L359" s="8407"/>
      <c r="M359" s="8749" t="s">
        <v>13595</v>
      </c>
      <c r="N359" s="8749"/>
      <c r="O359" s="8749"/>
      <c r="P359" s="8749"/>
    </row>
    <row r="360" spans="2:16" ht="15">
      <c r="B360" s="8145"/>
      <c r="C360" s="8145"/>
      <c r="D360" s="8407"/>
      <c r="E360" s="8749" t="s">
        <v>13585</v>
      </c>
      <c r="F360" s="8749"/>
      <c r="G360" s="8749"/>
      <c r="H360" s="8749"/>
      <c r="J360" s="8145"/>
      <c r="K360" s="8145"/>
      <c r="L360" s="8407"/>
      <c r="M360" s="8749" t="s">
        <v>13590</v>
      </c>
      <c r="N360" s="8749"/>
      <c r="O360" s="8749"/>
      <c r="P360" s="8749"/>
    </row>
  </sheetData>
  <sheetProtection selectLockedCells="1" selectUnlockedCells="1"/>
  <mergeCells count="634">
    <mergeCell ref="J355:K355"/>
    <mergeCell ref="J356:K356"/>
    <mergeCell ref="J357:K357"/>
    <mergeCell ref="M359:P359"/>
    <mergeCell ref="M360:P360"/>
    <mergeCell ref="E359:H359"/>
    <mergeCell ref="E360:H360"/>
    <mergeCell ref="J327:O327"/>
    <mergeCell ref="K328:M328"/>
    <mergeCell ref="K329:M329"/>
    <mergeCell ref="K330:M330"/>
    <mergeCell ref="K331:M331"/>
    <mergeCell ref="J333:K333"/>
    <mergeCell ref="J335:K335"/>
    <mergeCell ref="J336:K336"/>
    <mergeCell ref="J337:K337"/>
    <mergeCell ref="M339:N339"/>
    <mergeCell ref="M340:N340"/>
    <mergeCell ref="M341:N341"/>
    <mergeCell ref="M342:N342"/>
    <mergeCell ref="M343:N343"/>
    <mergeCell ref="L344:M344"/>
    <mergeCell ref="M346:N346"/>
    <mergeCell ref="M347:N347"/>
    <mergeCell ref="M348:N348"/>
    <mergeCell ref="L349:M349"/>
    <mergeCell ref="J350:K350"/>
    <mergeCell ref="L350:M350"/>
    <mergeCell ref="J354:K354"/>
    <mergeCell ref="E347:F347"/>
    <mergeCell ref="E348:F348"/>
    <mergeCell ref="D349:E349"/>
    <mergeCell ref="B350:C350"/>
    <mergeCell ref="D350:E350"/>
    <mergeCell ref="B354:C354"/>
    <mergeCell ref="B355:C355"/>
    <mergeCell ref="B356:C356"/>
    <mergeCell ref="B357:C357"/>
    <mergeCell ref="B336:C336"/>
    <mergeCell ref="B337:C337"/>
    <mergeCell ref="E339:F339"/>
    <mergeCell ref="E340:F340"/>
    <mergeCell ref="E341:F341"/>
    <mergeCell ref="E342:F342"/>
    <mergeCell ref="E343:F343"/>
    <mergeCell ref="D344:E344"/>
    <mergeCell ref="E346:F346"/>
    <mergeCell ref="M325:P325"/>
    <mergeCell ref="B327:G327"/>
    <mergeCell ref="C328:E328"/>
    <mergeCell ref="C329:E329"/>
    <mergeCell ref="C330:E330"/>
    <mergeCell ref="C331:E331"/>
    <mergeCell ref="B333:C333"/>
    <mergeCell ref="B334:D334"/>
    <mergeCell ref="B335:C335"/>
    <mergeCell ref="J315:K315"/>
    <mergeCell ref="L315:M315"/>
    <mergeCell ref="J317:K317"/>
    <mergeCell ref="J318:K318"/>
    <mergeCell ref="J319:K319"/>
    <mergeCell ref="J320:K320"/>
    <mergeCell ref="J321:K321"/>
    <mergeCell ref="J322:K322"/>
    <mergeCell ref="M324:P324"/>
    <mergeCell ref="B320:C320"/>
    <mergeCell ref="B321:C321"/>
    <mergeCell ref="B322:C322"/>
    <mergeCell ref="E324:H324"/>
    <mergeCell ref="E325:H325"/>
    <mergeCell ref="J292:O292"/>
    <mergeCell ref="K293:M293"/>
    <mergeCell ref="K294:M294"/>
    <mergeCell ref="K295:M295"/>
    <mergeCell ref="K296:M296"/>
    <mergeCell ref="J298:K298"/>
    <mergeCell ref="J300:K300"/>
    <mergeCell ref="J301:K301"/>
    <mergeCell ref="J302:K302"/>
    <mergeCell ref="M304:N304"/>
    <mergeCell ref="M305:N305"/>
    <mergeCell ref="M306:N306"/>
    <mergeCell ref="M307:N307"/>
    <mergeCell ref="M308:N308"/>
    <mergeCell ref="L309:M309"/>
    <mergeCell ref="M311:N311"/>
    <mergeCell ref="M312:N312"/>
    <mergeCell ref="M313:N313"/>
    <mergeCell ref="L314:M314"/>
    <mergeCell ref="E308:F308"/>
    <mergeCell ref="D309:E309"/>
    <mergeCell ref="E311:F311"/>
    <mergeCell ref="E312:F312"/>
    <mergeCell ref="E313:F313"/>
    <mergeCell ref="D314:E314"/>
    <mergeCell ref="B315:C315"/>
    <mergeCell ref="D315:E315"/>
    <mergeCell ref="B319:C319"/>
    <mergeCell ref="B298:C298"/>
    <mergeCell ref="B299:D299"/>
    <mergeCell ref="B300:C300"/>
    <mergeCell ref="B301:C301"/>
    <mergeCell ref="B302:C302"/>
    <mergeCell ref="E304:F304"/>
    <mergeCell ref="E305:F305"/>
    <mergeCell ref="E306:F306"/>
    <mergeCell ref="E307:F307"/>
    <mergeCell ref="J285:K285"/>
    <mergeCell ref="J286:K286"/>
    <mergeCell ref="M288:P288"/>
    <mergeCell ref="M289:P289"/>
    <mergeCell ref="B292:G292"/>
    <mergeCell ref="C293:E293"/>
    <mergeCell ref="C294:E294"/>
    <mergeCell ref="C295:E295"/>
    <mergeCell ref="C296:E296"/>
    <mergeCell ref="E290:H290"/>
    <mergeCell ref="B285:C285"/>
    <mergeCell ref="B286:C286"/>
    <mergeCell ref="B287:C287"/>
    <mergeCell ref="E289:H289"/>
    <mergeCell ref="J257:O257"/>
    <mergeCell ref="K258:M258"/>
    <mergeCell ref="K259:M259"/>
    <mergeCell ref="K260:M260"/>
    <mergeCell ref="K261:M261"/>
    <mergeCell ref="J263:K263"/>
    <mergeCell ref="J264:L264"/>
    <mergeCell ref="J265:K265"/>
    <mergeCell ref="J266:K266"/>
    <mergeCell ref="J267:K267"/>
    <mergeCell ref="M269:N269"/>
    <mergeCell ref="M270:N270"/>
    <mergeCell ref="M271:N271"/>
    <mergeCell ref="M272:N272"/>
    <mergeCell ref="L273:M273"/>
    <mergeCell ref="M275:N275"/>
    <mergeCell ref="M276:N276"/>
    <mergeCell ref="M277:N277"/>
    <mergeCell ref="L278:M278"/>
    <mergeCell ref="J279:K279"/>
    <mergeCell ref="L279:M279"/>
    <mergeCell ref="J283:K283"/>
    <mergeCell ref="J284:K284"/>
    <mergeCell ref="E278:F278"/>
    <mergeCell ref="D279:E279"/>
    <mergeCell ref="B280:C280"/>
    <mergeCell ref="D280:E280"/>
    <mergeCell ref="B284:C284"/>
    <mergeCell ref="B267:C267"/>
    <mergeCell ref="E269:F269"/>
    <mergeCell ref="E270:F270"/>
    <mergeCell ref="E271:F271"/>
    <mergeCell ref="E272:F272"/>
    <mergeCell ref="E273:F273"/>
    <mergeCell ref="D274:E274"/>
    <mergeCell ref="E276:F276"/>
    <mergeCell ref="E277:F277"/>
    <mergeCell ref="B257:G257"/>
    <mergeCell ref="C258:E258"/>
    <mergeCell ref="C259:E259"/>
    <mergeCell ref="C260:E260"/>
    <mergeCell ref="C261:E261"/>
    <mergeCell ref="B263:C263"/>
    <mergeCell ref="B264:D264"/>
    <mergeCell ref="B265:C265"/>
    <mergeCell ref="B266:C266"/>
    <mergeCell ref="D195:E195"/>
    <mergeCell ref="B196:C196"/>
    <mergeCell ref="D196:E196"/>
    <mergeCell ref="B198:C198"/>
    <mergeCell ref="B199:C199"/>
    <mergeCell ref="B200:C200"/>
    <mergeCell ref="B201:C201"/>
    <mergeCell ref="E203:H203"/>
    <mergeCell ref="E185:F185"/>
    <mergeCell ref="E186:F186"/>
    <mergeCell ref="E187:F187"/>
    <mergeCell ref="E188:F188"/>
    <mergeCell ref="E189:F189"/>
    <mergeCell ref="D190:E190"/>
    <mergeCell ref="E192:F192"/>
    <mergeCell ref="E193:F193"/>
    <mergeCell ref="E194:F194"/>
    <mergeCell ref="C174:E174"/>
    <mergeCell ref="C175:E175"/>
    <mergeCell ref="C176:E176"/>
    <mergeCell ref="B178:C178"/>
    <mergeCell ref="B179:C179"/>
    <mergeCell ref="B180:C180"/>
    <mergeCell ref="B181:C181"/>
    <mergeCell ref="B182:C182"/>
    <mergeCell ref="E184:F184"/>
    <mergeCell ref="I164:J164"/>
    <mergeCell ref="I165:J165"/>
    <mergeCell ref="I166:J166"/>
    <mergeCell ref="I167:J167"/>
    <mergeCell ref="L169:O169"/>
    <mergeCell ref="L170:O170"/>
    <mergeCell ref="B172:G172"/>
    <mergeCell ref="C173:E173"/>
    <mergeCell ref="B168:C168"/>
    <mergeCell ref="E170:H170"/>
    <mergeCell ref="B165:C165"/>
    <mergeCell ref="B166:C166"/>
    <mergeCell ref="B167:C167"/>
    <mergeCell ref="I138:N138"/>
    <mergeCell ref="J139:L139"/>
    <mergeCell ref="J140:L140"/>
    <mergeCell ref="J141:L141"/>
    <mergeCell ref="J142:L142"/>
    <mergeCell ref="I144:J144"/>
    <mergeCell ref="I145:J145"/>
    <mergeCell ref="I146:J146"/>
    <mergeCell ref="I147:J147"/>
    <mergeCell ref="I148:J148"/>
    <mergeCell ref="L150:M150"/>
    <mergeCell ref="L151:M151"/>
    <mergeCell ref="L152:M152"/>
    <mergeCell ref="L153:M153"/>
    <mergeCell ref="L154:M154"/>
    <mergeCell ref="L155:M155"/>
    <mergeCell ref="K156:L156"/>
    <mergeCell ref="L158:M158"/>
    <mergeCell ref="L159:M159"/>
    <mergeCell ref="L160:M160"/>
    <mergeCell ref="K161:L161"/>
    <mergeCell ref="I162:J162"/>
    <mergeCell ref="E159:F159"/>
    <mergeCell ref="E160:F160"/>
    <mergeCell ref="E161:F161"/>
    <mergeCell ref="D162:E162"/>
    <mergeCell ref="B163:C163"/>
    <mergeCell ref="D163:E163"/>
    <mergeCell ref="K162:L162"/>
    <mergeCell ref="B148:C148"/>
    <mergeCell ref="E150:F150"/>
    <mergeCell ref="E151:F151"/>
    <mergeCell ref="E152:F152"/>
    <mergeCell ref="E153:F153"/>
    <mergeCell ref="E154:F154"/>
    <mergeCell ref="E155:F155"/>
    <mergeCell ref="E156:F156"/>
    <mergeCell ref="D157:E157"/>
    <mergeCell ref="B138:G138"/>
    <mergeCell ref="C139:E139"/>
    <mergeCell ref="C140:E140"/>
    <mergeCell ref="C141:E141"/>
    <mergeCell ref="C142:E142"/>
    <mergeCell ref="B144:C144"/>
    <mergeCell ref="B145:C145"/>
    <mergeCell ref="B146:C146"/>
    <mergeCell ref="B147:C147"/>
    <mergeCell ref="B84:C84"/>
    <mergeCell ref="E86:F86"/>
    <mergeCell ref="B97:C97"/>
    <mergeCell ref="D97:E97"/>
    <mergeCell ref="B99:C99"/>
    <mergeCell ref="B100:C100"/>
    <mergeCell ref="B101:C101"/>
    <mergeCell ref="B102:C102"/>
    <mergeCell ref="E105:H105"/>
    <mergeCell ref="E87:F87"/>
    <mergeCell ref="E88:F88"/>
    <mergeCell ref="E89:F89"/>
    <mergeCell ref="E90:F90"/>
    <mergeCell ref="D91:E91"/>
    <mergeCell ref="E93:F93"/>
    <mergeCell ref="E94:F94"/>
    <mergeCell ref="E95:F95"/>
    <mergeCell ref="D96:E96"/>
    <mergeCell ref="K72:N72"/>
    <mergeCell ref="A67:B67"/>
    <mergeCell ref="C76:E76"/>
    <mergeCell ref="C77:E77"/>
    <mergeCell ref="C78:E78"/>
    <mergeCell ref="B80:C80"/>
    <mergeCell ref="B81:C81"/>
    <mergeCell ref="B82:C82"/>
    <mergeCell ref="B83:C83"/>
    <mergeCell ref="B74:G74"/>
    <mergeCell ref="C75:E75"/>
    <mergeCell ref="A68:B68"/>
    <mergeCell ref="A69:B69"/>
    <mergeCell ref="A70:B70"/>
    <mergeCell ref="D72:G72"/>
    <mergeCell ref="H67:I67"/>
    <mergeCell ref="H68:I68"/>
    <mergeCell ref="H69:I69"/>
    <mergeCell ref="H70:I70"/>
    <mergeCell ref="I74:N74"/>
    <mergeCell ref="J75:L75"/>
    <mergeCell ref="J76:L76"/>
    <mergeCell ref="J77:L77"/>
    <mergeCell ref="J78:L78"/>
    <mergeCell ref="R63:S63"/>
    <mergeCell ref="Q64:R64"/>
    <mergeCell ref="O65:P65"/>
    <mergeCell ref="Q65:R65"/>
    <mergeCell ref="O67:P67"/>
    <mergeCell ref="O68:P68"/>
    <mergeCell ref="O69:P69"/>
    <mergeCell ref="O70:P70"/>
    <mergeCell ref="R72:U72"/>
    <mergeCell ref="O52:P52"/>
    <mergeCell ref="R54:S54"/>
    <mergeCell ref="R55:S55"/>
    <mergeCell ref="R56:S56"/>
    <mergeCell ref="R57:S57"/>
    <mergeCell ref="R58:S58"/>
    <mergeCell ref="Q59:R59"/>
    <mergeCell ref="R61:S61"/>
    <mergeCell ref="R62:S62"/>
    <mergeCell ref="O42:T42"/>
    <mergeCell ref="P43:R43"/>
    <mergeCell ref="P44:R44"/>
    <mergeCell ref="P45:R45"/>
    <mergeCell ref="P46:R46"/>
    <mergeCell ref="O48:P48"/>
    <mergeCell ref="O49:P49"/>
    <mergeCell ref="O50:P50"/>
    <mergeCell ref="O51:P51"/>
    <mergeCell ref="R32:S32"/>
    <mergeCell ref="Q33:R33"/>
    <mergeCell ref="O34:P34"/>
    <mergeCell ref="Q34:R34"/>
    <mergeCell ref="O36:P36"/>
    <mergeCell ref="O37:P37"/>
    <mergeCell ref="O38:P38"/>
    <mergeCell ref="O39:P39"/>
    <mergeCell ref="R41:U41"/>
    <mergeCell ref="K55:L55"/>
    <mergeCell ref="J59:K59"/>
    <mergeCell ref="K61:L61"/>
    <mergeCell ref="K62:L62"/>
    <mergeCell ref="B45:D45"/>
    <mergeCell ref="B46:D46"/>
    <mergeCell ref="A48:B48"/>
    <mergeCell ref="A49:B49"/>
    <mergeCell ref="P13:R13"/>
    <mergeCell ref="P14:R14"/>
    <mergeCell ref="P15:R15"/>
    <mergeCell ref="O17:P17"/>
    <mergeCell ref="O18:P18"/>
    <mergeCell ref="O19:P19"/>
    <mergeCell ref="O20:P20"/>
    <mergeCell ref="O21:P21"/>
    <mergeCell ref="R23:S23"/>
    <mergeCell ref="R24:S24"/>
    <mergeCell ref="R25:S25"/>
    <mergeCell ref="R26:S26"/>
    <mergeCell ref="R27:S27"/>
    <mergeCell ref="Q28:R28"/>
    <mergeCell ref="R30:S30"/>
    <mergeCell ref="R31:S31"/>
    <mergeCell ref="K63:L63"/>
    <mergeCell ref="J64:K64"/>
    <mergeCell ref="H65:I65"/>
    <mergeCell ref="J65:K65"/>
    <mergeCell ref="A51:B51"/>
    <mergeCell ref="A52:B52"/>
    <mergeCell ref="D54:E54"/>
    <mergeCell ref="D55:E55"/>
    <mergeCell ref="D56:E56"/>
    <mergeCell ref="D63:E63"/>
    <mergeCell ref="C64:D64"/>
    <mergeCell ref="A65:B65"/>
    <mergeCell ref="C65:D65"/>
    <mergeCell ref="D57:E57"/>
    <mergeCell ref="D58:E58"/>
    <mergeCell ref="C59:D59"/>
    <mergeCell ref="D61:E61"/>
    <mergeCell ref="D62:E62"/>
    <mergeCell ref="H51:I51"/>
    <mergeCell ref="K56:L56"/>
    <mergeCell ref="K57:L57"/>
    <mergeCell ref="K58:L58"/>
    <mergeCell ref="H52:I52"/>
    <mergeCell ref="K54:L54"/>
    <mergeCell ref="A50:B50"/>
    <mergeCell ref="H39:I39"/>
    <mergeCell ref="K41:N41"/>
    <mergeCell ref="A42:F42"/>
    <mergeCell ref="B43:D43"/>
    <mergeCell ref="B44:D44"/>
    <mergeCell ref="H34:I34"/>
    <mergeCell ref="J34:K34"/>
    <mergeCell ref="H36:I36"/>
    <mergeCell ref="H37:I37"/>
    <mergeCell ref="H38:I38"/>
    <mergeCell ref="H42:M42"/>
    <mergeCell ref="I43:K43"/>
    <mergeCell ref="I44:K44"/>
    <mergeCell ref="I45:K45"/>
    <mergeCell ref="I46:K46"/>
    <mergeCell ref="H48:I48"/>
    <mergeCell ref="H49:I49"/>
    <mergeCell ref="H50:I50"/>
    <mergeCell ref="J28:K28"/>
    <mergeCell ref="K30:L30"/>
    <mergeCell ref="K31:L31"/>
    <mergeCell ref="K32:L32"/>
    <mergeCell ref="J33:K33"/>
    <mergeCell ref="K23:L23"/>
    <mergeCell ref="K24:L24"/>
    <mergeCell ref="K25:L25"/>
    <mergeCell ref="K26:L26"/>
    <mergeCell ref="K27:L27"/>
    <mergeCell ref="A1:O1"/>
    <mergeCell ref="A2:A3"/>
    <mergeCell ref="B2:E2"/>
    <mergeCell ref="F2:I2"/>
    <mergeCell ref="J2:M2"/>
    <mergeCell ref="N2:Q2"/>
    <mergeCell ref="B8:G8"/>
    <mergeCell ref="H8:L8"/>
    <mergeCell ref="M8:Q8"/>
    <mergeCell ref="B9:G9"/>
    <mergeCell ref="H9:L9"/>
    <mergeCell ref="M9:Q9"/>
    <mergeCell ref="A11:F11"/>
    <mergeCell ref="B12:D12"/>
    <mergeCell ref="B13:D13"/>
    <mergeCell ref="B14:D14"/>
    <mergeCell ref="B15:D15"/>
    <mergeCell ref="O11:T11"/>
    <mergeCell ref="P12:R12"/>
    <mergeCell ref="H11:M11"/>
    <mergeCell ref="I12:K12"/>
    <mergeCell ref="I13:K13"/>
    <mergeCell ref="I14:K14"/>
    <mergeCell ref="I15:K15"/>
    <mergeCell ref="A17:B17"/>
    <mergeCell ref="H17:I17"/>
    <mergeCell ref="A18:B18"/>
    <mergeCell ref="A19:B19"/>
    <mergeCell ref="A20:B20"/>
    <mergeCell ref="A21:B21"/>
    <mergeCell ref="D23:E23"/>
    <mergeCell ref="D24:E24"/>
    <mergeCell ref="D25:E25"/>
    <mergeCell ref="H18:I18"/>
    <mergeCell ref="H19:I19"/>
    <mergeCell ref="H20:I20"/>
    <mergeCell ref="H21:I21"/>
    <mergeCell ref="D26:E26"/>
    <mergeCell ref="D27:E27"/>
    <mergeCell ref="C28:D28"/>
    <mergeCell ref="D30:E30"/>
    <mergeCell ref="D31:E31"/>
    <mergeCell ref="D32:E32"/>
    <mergeCell ref="C33:D33"/>
    <mergeCell ref="A39:B39"/>
    <mergeCell ref="D41:G41"/>
    <mergeCell ref="A34:B34"/>
    <mergeCell ref="C34:D34"/>
    <mergeCell ref="A36:B36"/>
    <mergeCell ref="A37:B37"/>
    <mergeCell ref="A38:B38"/>
    <mergeCell ref="I80:J80"/>
    <mergeCell ref="I81:J81"/>
    <mergeCell ref="I82:J82"/>
    <mergeCell ref="I83:J83"/>
    <mergeCell ref="I84:J84"/>
    <mergeCell ref="L86:M86"/>
    <mergeCell ref="L87:M87"/>
    <mergeCell ref="L88:M88"/>
    <mergeCell ref="L89:M89"/>
    <mergeCell ref="I100:J100"/>
    <mergeCell ref="I101:J101"/>
    <mergeCell ref="I102:J102"/>
    <mergeCell ref="L105:O105"/>
    <mergeCell ref="L90:M90"/>
    <mergeCell ref="K91:L91"/>
    <mergeCell ref="L93:M93"/>
    <mergeCell ref="L94:M94"/>
    <mergeCell ref="L95:M95"/>
    <mergeCell ref="K96:L96"/>
    <mergeCell ref="I97:J97"/>
    <mergeCell ref="K97:L97"/>
    <mergeCell ref="I99:J99"/>
    <mergeCell ref="B106:G106"/>
    <mergeCell ref="C107:E107"/>
    <mergeCell ref="C108:E108"/>
    <mergeCell ref="C109:E109"/>
    <mergeCell ref="C110:E110"/>
    <mergeCell ref="B112:C112"/>
    <mergeCell ref="B113:C113"/>
    <mergeCell ref="B114:C114"/>
    <mergeCell ref="B115:C115"/>
    <mergeCell ref="B116:C116"/>
    <mergeCell ref="E118:F118"/>
    <mergeCell ref="E119:F119"/>
    <mergeCell ref="E120:F120"/>
    <mergeCell ref="E121:F121"/>
    <mergeCell ref="E122:F122"/>
    <mergeCell ref="D123:E123"/>
    <mergeCell ref="E125:F125"/>
    <mergeCell ref="E126:F126"/>
    <mergeCell ref="E127:F127"/>
    <mergeCell ref="D128:E128"/>
    <mergeCell ref="B129:C129"/>
    <mergeCell ref="D129:E129"/>
    <mergeCell ref="B131:C131"/>
    <mergeCell ref="B132:C132"/>
    <mergeCell ref="B133:C133"/>
    <mergeCell ref="B134:C134"/>
    <mergeCell ref="E136:H136"/>
    <mergeCell ref="E137:H137"/>
    <mergeCell ref="I106:N106"/>
    <mergeCell ref="J107:L107"/>
    <mergeCell ref="J108:L108"/>
    <mergeCell ref="J109:L109"/>
    <mergeCell ref="J110:L110"/>
    <mergeCell ref="I112:J112"/>
    <mergeCell ref="I113:J113"/>
    <mergeCell ref="I114:J114"/>
    <mergeCell ref="I115:J115"/>
    <mergeCell ref="I116:J116"/>
    <mergeCell ref="L118:M118"/>
    <mergeCell ref="L119:M119"/>
    <mergeCell ref="L120:M120"/>
    <mergeCell ref="L121:M121"/>
    <mergeCell ref="L122:M122"/>
    <mergeCell ref="K123:L123"/>
    <mergeCell ref="L125:M125"/>
    <mergeCell ref="L126:M126"/>
    <mergeCell ref="L127:M127"/>
    <mergeCell ref="K128:L128"/>
    <mergeCell ref="I129:J129"/>
    <mergeCell ref="K129:L129"/>
    <mergeCell ref="I131:J131"/>
    <mergeCell ref="I132:J132"/>
    <mergeCell ref="I133:J133"/>
    <mergeCell ref="I134:J134"/>
    <mergeCell ref="L136:O136"/>
    <mergeCell ref="L137:O137"/>
    <mergeCell ref="P74:U74"/>
    <mergeCell ref="Q75:S75"/>
    <mergeCell ref="Q76:S76"/>
    <mergeCell ref="Q77:S77"/>
    <mergeCell ref="Q78:S78"/>
    <mergeCell ref="P80:Q80"/>
    <mergeCell ref="P81:Q81"/>
    <mergeCell ref="P82:Q82"/>
    <mergeCell ref="P83:Q83"/>
    <mergeCell ref="P84:Q84"/>
    <mergeCell ref="S86:T86"/>
    <mergeCell ref="S87:T87"/>
    <mergeCell ref="S88:T88"/>
    <mergeCell ref="S89:T89"/>
    <mergeCell ref="S90:T90"/>
    <mergeCell ref="S91:T91"/>
    <mergeCell ref="R92:S92"/>
    <mergeCell ref="S94:T94"/>
    <mergeCell ref="S95:T95"/>
    <mergeCell ref="S106:V106"/>
    <mergeCell ref="S96:T96"/>
    <mergeCell ref="R97:S97"/>
    <mergeCell ref="P98:Q98"/>
    <mergeCell ref="R98:S98"/>
    <mergeCell ref="P100:Q100"/>
    <mergeCell ref="P101:Q101"/>
    <mergeCell ref="P102:Q102"/>
    <mergeCell ref="P103:Q103"/>
    <mergeCell ref="S105:V105"/>
    <mergeCell ref="B216:B217"/>
    <mergeCell ref="C216:C217"/>
    <mergeCell ref="D216:D217"/>
    <mergeCell ref="E216:E217"/>
    <mergeCell ref="G216:G217"/>
    <mergeCell ref="H216:H217"/>
    <mergeCell ref="J216:J217"/>
    <mergeCell ref="K216:K217"/>
    <mergeCell ref="C218:C219"/>
    <mergeCell ref="D218:D219"/>
    <mergeCell ref="E218:E219"/>
    <mergeCell ref="G218:G219"/>
    <mergeCell ref="H218:H219"/>
    <mergeCell ref="J218:J219"/>
    <mergeCell ref="K218:K219"/>
    <mergeCell ref="N246:N247"/>
    <mergeCell ref="O246:O247"/>
    <mergeCell ref="P246:P247"/>
    <mergeCell ref="N248:N249"/>
    <mergeCell ref="O248:O249"/>
    <mergeCell ref="P248:P249"/>
    <mergeCell ref="B248:B249"/>
    <mergeCell ref="C248:C249"/>
    <mergeCell ref="D248:D249"/>
    <mergeCell ref="E248:E249"/>
    <mergeCell ref="G248:G249"/>
    <mergeCell ref="H248:H249"/>
    <mergeCell ref="J248:J249"/>
    <mergeCell ref="K248:K249"/>
    <mergeCell ref="M248:M249"/>
    <mergeCell ref="B246:B247"/>
    <mergeCell ref="C246:C247"/>
    <mergeCell ref="D246:D247"/>
    <mergeCell ref="E246:E247"/>
    <mergeCell ref="G246:G247"/>
    <mergeCell ref="H246:H247"/>
    <mergeCell ref="J246:J247"/>
    <mergeCell ref="K246:K247"/>
    <mergeCell ref="M246:M247"/>
    <mergeCell ref="Q257:W257"/>
    <mergeCell ref="R258:T258"/>
    <mergeCell ref="R259:T259"/>
    <mergeCell ref="R260:T260"/>
    <mergeCell ref="R261:T261"/>
    <mergeCell ref="Q263:R263"/>
    <mergeCell ref="Q265:R265"/>
    <mergeCell ref="Q266:R266"/>
    <mergeCell ref="Q267:R267"/>
    <mergeCell ref="T269:U269"/>
    <mergeCell ref="T270:U270"/>
    <mergeCell ref="T271:U271"/>
    <mergeCell ref="T272:U272"/>
    <mergeCell ref="T273:U273"/>
    <mergeCell ref="T274:U274"/>
    <mergeCell ref="S275:T275"/>
    <mergeCell ref="T277:U277"/>
    <mergeCell ref="T278:U278"/>
    <mergeCell ref="T291:X291"/>
    <mergeCell ref="T292:X292"/>
    <mergeCell ref="T279:U279"/>
    <mergeCell ref="S280:T280"/>
    <mergeCell ref="Q281:R281"/>
    <mergeCell ref="S281:T281"/>
    <mergeCell ref="Q285:R285"/>
    <mergeCell ref="Q286:R286"/>
    <mergeCell ref="Q287:R287"/>
    <mergeCell ref="Q288:R288"/>
    <mergeCell ref="T290:X290"/>
  </mergeCells>
  <hyperlinks>
    <hyperlink ref="B255" r:id="rId1" location="search/kishan+costing/WhctKJVZlPgQbgSqCVFLzqgMjGJbqDfGcbgtcCXDnJfdmdBkMCvQDwVHpxRzTDLJlGWthVV" display="https://mail.google.com/mail/u/0/?tab=rm&amp;ogbl - search/kishan+costing/WhctKJVZlPgQbgSqCVFLzqgMjGJbqDfGcbgtcCXDnJfdmdBkMCvQDwVHpxRzTDLJlGWthVV" xr:uid="{30F2927D-3A98-4B0A-AD3F-D7DAB824FE14}"/>
  </hyperlinks>
  <printOptions headings="1"/>
  <pageMargins left="0.10972222222222222" right="2.9861111111111113E-2" top="1.2" bottom="1.179861111111111" header="0.92986111111111114" footer="0.90972222222222221"/>
  <pageSetup scale="50" orientation="landscape" useFirstPageNumber="1" horizontalDpi="300" verticalDpi="300" r:id="rId2"/>
  <headerFooter alignWithMargins="0">
    <oddHeader>&amp;C&amp;"Times New Roman,Regular"&amp;12&amp;A</oddHeader>
    <oddFooter>&amp;C&amp;"Times New Roman,Regular"&amp;12Page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C528-267E-4408-89BF-CD86E4032B53}">
  <sheetPr codeName="Sheet9"/>
  <dimension ref="A1:B61"/>
  <sheetViews>
    <sheetView workbookViewId="0">
      <selection activeCell="G27" sqref="G27"/>
    </sheetView>
  </sheetViews>
  <sheetFormatPr defaultRowHeight="15"/>
  <cols>
    <col min="1" max="1" width="53.7109375" bestFit="1" customWidth="1"/>
    <col min="2" max="2" width="8.85546875" bestFit="1" customWidth="1"/>
  </cols>
  <sheetData>
    <row r="1" spans="1:2" ht="60">
      <c r="A1" s="8403" t="s">
        <v>13516</v>
      </c>
      <c r="B1" s="8404" t="s">
        <v>13517</v>
      </c>
    </row>
    <row r="2" spans="1:2">
      <c r="A2" s="8405" t="s">
        <v>13518</v>
      </c>
      <c r="B2" s="8406">
        <v>1.7000000476837158</v>
      </c>
    </row>
    <row r="3" spans="1:2">
      <c r="A3" s="8405" t="s">
        <v>13519</v>
      </c>
      <c r="B3" s="8406">
        <v>0.94999998807907104</v>
      </c>
    </row>
    <row r="4" spans="1:2">
      <c r="A4" s="8405" t="s">
        <v>13520</v>
      </c>
      <c r="B4" s="8406">
        <v>11.75</v>
      </c>
    </row>
    <row r="5" spans="1:2">
      <c r="A5" s="8405" t="s">
        <v>13521</v>
      </c>
      <c r="B5" s="8406">
        <v>1.7999999523162842</v>
      </c>
    </row>
    <row r="6" spans="1:2">
      <c r="A6" s="8405" t="s">
        <v>13522</v>
      </c>
      <c r="B6" s="8406">
        <v>1.7999999523162842</v>
      </c>
    </row>
    <row r="7" spans="1:2">
      <c r="A7" s="8405" t="s">
        <v>13523</v>
      </c>
      <c r="B7" s="8406">
        <v>11.75</v>
      </c>
    </row>
    <row r="8" spans="1:2">
      <c r="A8" s="8405" t="s">
        <v>13524</v>
      </c>
      <c r="B8" s="8406">
        <v>15</v>
      </c>
    </row>
    <row r="9" spans="1:2">
      <c r="A9" s="8405" t="s">
        <v>13525</v>
      </c>
      <c r="B9" s="8406">
        <v>1.8999999761581421</v>
      </c>
    </row>
    <row r="10" spans="1:2">
      <c r="A10" s="8405" t="s">
        <v>13526</v>
      </c>
      <c r="B10" s="8406">
        <v>15</v>
      </c>
    </row>
    <row r="11" spans="1:2">
      <c r="A11" s="8405" t="s">
        <v>13527</v>
      </c>
      <c r="B11" s="8406">
        <v>1.8999999761581421</v>
      </c>
    </row>
    <row r="12" spans="1:2">
      <c r="A12" s="8405" t="s">
        <v>13528</v>
      </c>
      <c r="B12" s="8406">
        <v>15</v>
      </c>
    </row>
    <row r="13" spans="1:2">
      <c r="A13" s="8405" t="s">
        <v>13529</v>
      </c>
      <c r="B13" s="8406">
        <v>1.8999999761581421</v>
      </c>
    </row>
    <row r="14" spans="1:2">
      <c r="A14" s="8405" t="s">
        <v>13530</v>
      </c>
      <c r="B14" s="8406">
        <v>15</v>
      </c>
    </row>
    <row r="15" spans="1:2">
      <c r="A15" s="8405" t="s">
        <v>13531</v>
      </c>
      <c r="B15" s="8406">
        <v>1.8999999761581421</v>
      </c>
    </row>
    <row r="16" spans="1:2">
      <c r="A16" s="8405" t="s">
        <v>13532</v>
      </c>
      <c r="B16" s="8406">
        <v>1.8999999761581421</v>
      </c>
    </row>
    <row r="17" spans="1:2">
      <c r="A17" s="8405" t="s">
        <v>13533</v>
      </c>
      <c r="B17" s="8406">
        <v>15</v>
      </c>
    </row>
    <row r="18" spans="1:2">
      <c r="A18" s="8405" t="s">
        <v>13534</v>
      </c>
      <c r="B18" s="8406">
        <v>1.8999999761581421</v>
      </c>
    </row>
    <row r="19" spans="1:2">
      <c r="A19" s="8405" t="s">
        <v>13535</v>
      </c>
      <c r="B19" s="8406">
        <v>15</v>
      </c>
    </row>
    <row r="20" spans="1:2">
      <c r="A20" s="8405" t="s">
        <v>13536</v>
      </c>
      <c r="B20" s="8406">
        <v>15</v>
      </c>
    </row>
    <row r="21" spans="1:2">
      <c r="A21" s="8405" t="s">
        <v>13537</v>
      </c>
      <c r="B21" s="8406">
        <v>1.8999999761581421</v>
      </c>
    </row>
    <row r="22" spans="1:2">
      <c r="A22" s="8405" t="s">
        <v>13538</v>
      </c>
      <c r="B22" s="8406">
        <v>15</v>
      </c>
    </row>
    <row r="23" spans="1:2">
      <c r="A23" s="8405" t="s">
        <v>13539</v>
      </c>
      <c r="B23" s="8406">
        <v>1.8999999761581421</v>
      </c>
    </row>
    <row r="24" spans="1:2">
      <c r="A24" s="8405" t="s">
        <v>13540</v>
      </c>
      <c r="B24" s="8406">
        <v>15</v>
      </c>
    </row>
    <row r="25" spans="1:2">
      <c r="A25" s="8405" t="s">
        <v>13541</v>
      </c>
      <c r="B25" s="8406">
        <v>1.8999999761581421</v>
      </c>
    </row>
    <row r="26" spans="1:2">
      <c r="A26" s="8405" t="s">
        <v>13542</v>
      </c>
      <c r="B26" s="8406">
        <v>15</v>
      </c>
    </row>
    <row r="27" spans="1:2">
      <c r="A27" s="8405" t="s">
        <v>13543</v>
      </c>
      <c r="B27" s="8406">
        <v>2</v>
      </c>
    </row>
    <row r="28" spans="1:2">
      <c r="A28" s="8405" t="s">
        <v>13544</v>
      </c>
      <c r="B28" s="8406">
        <v>15</v>
      </c>
    </row>
    <row r="29" spans="1:2">
      <c r="A29" s="8405" t="s">
        <v>13545</v>
      </c>
      <c r="B29" s="8406">
        <v>2</v>
      </c>
    </row>
    <row r="30" spans="1:2">
      <c r="A30" s="8405" t="s">
        <v>13546</v>
      </c>
      <c r="B30" s="8406">
        <v>1.5499999523162842</v>
      </c>
    </row>
    <row r="31" spans="1:2">
      <c r="A31" s="8405" t="s">
        <v>13547</v>
      </c>
      <c r="B31" s="8406">
        <v>1.55</v>
      </c>
    </row>
    <row r="32" spans="1:2">
      <c r="A32" s="8405" t="s">
        <v>13548</v>
      </c>
      <c r="B32" s="8406">
        <v>1.55</v>
      </c>
    </row>
    <row r="33" spans="1:2">
      <c r="A33" s="8405" t="s">
        <v>13549</v>
      </c>
      <c r="B33" s="8406">
        <v>1.5499999523162842</v>
      </c>
    </row>
    <row r="34" spans="1:2">
      <c r="A34" s="8405" t="s">
        <v>13550</v>
      </c>
      <c r="B34" s="8406">
        <v>1.55</v>
      </c>
    </row>
    <row r="35" spans="1:2">
      <c r="A35" s="8405" t="s">
        <v>13551</v>
      </c>
      <c r="B35" s="8406">
        <v>1.55</v>
      </c>
    </row>
    <row r="36" spans="1:2">
      <c r="A36" s="8405" t="s">
        <v>13552</v>
      </c>
      <c r="B36" s="8406">
        <v>1.5499999523162842</v>
      </c>
    </row>
    <row r="37" spans="1:2">
      <c r="A37" s="8405" t="s">
        <v>13553</v>
      </c>
      <c r="B37" s="8406">
        <v>1.5499999523162842</v>
      </c>
    </row>
    <row r="38" spans="1:2">
      <c r="A38" s="8405" t="s">
        <v>13554</v>
      </c>
      <c r="B38" s="8406">
        <v>1.55</v>
      </c>
    </row>
    <row r="39" spans="1:2">
      <c r="A39" s="8405" t="s">
        <v>13555</v>
      </c>
      <c r="B39" s="8406">
        <v>1.55</v>
      </c>
    </row>
    <row r="40" spans="1:2">
      <c r="A40" s="8405" t="s">
        <v>13556</v>
      </c>
      <c r="B40" s="8406">
        <v>1.5499999523162842</v>
      </c>
    </row>
    <row r="41" spans="1:2">
      <c r="A41" s="8405" t="s">
        <v>13557</v>
      </c>
      <c r="B41" s="8406">
        <v>5</v>
      </c>
    </row>
    <row r="42" spans="1:2">
      <c r="A42" s="8405" t="s">
        <v>13558</v>
      </c>
      <c r="B42" s="8406">
        <v>1.8999999761581421</v>
      </c>
    </row>
    <row r="43" spans="1:2">
      <c r="A43" s="8405" t="s">
        <v>13559</v>
      </c>
      <c r="B43" s="8406">
        <v>5</v>
      </c>
    </row>
    <row r="44" spans="1:2">
      <c r="A44" s="8405" t="s">
        <v>13560</v>
      </c>
      <c r="B44" s="8406">
        <v>1.8999999761581421</v>
      </c>
    </row>
    <row r="45" spans="1:2">
      <c r="A45" s="8405" t="s">
        <v>13561</v>
      </c>
      <c r="B45" s="8406">
        <v>1.8999999761581421</v>
      </c>
    </row>
    <row r="46" spans="1:2">
      <c r="A46" s="8405" t="s">
        <v>13562</v>
      </c>
      <c r="B46" s="8406">
        <v>5</v>
      </c>
    </row>
    <row r="47" spans="1:2">
      <c r="A47" s="8405" t="s">
        <v>13563</v>
      </c>
      <c r="B47" s="8406">
        <v>1.8999999761581421</v>
      </c>
    </row>
    <row r="48" spans="1:2">
      <c r="A48" s="8405" t="s">
        <v>13564</v>
      </c>
      <c r="B48" s="8406">
        <v>5</v>
      </c>
    </row>
    <row r="49" spans="1:2">
      <c r="A49" s="8405" t="s">
        <v>13565</v>
      </c>
      <c r="B49" s="8406">
        <v>63</v>
      </c>
    </row>
    <row r="50" spans="1:2">
      <c r="A50" s="8405" t="s">
        <v>13566</v>
      </c>
      <c r="B50" s="8406">
        <v>63</v>
      </c>
    </row>
    <row r="51" spans="1:2">
      <c r="A51" s="8405" t="s">
        <v>13567</v>
      </c>
      <c r="B51" s="8406">
        <v>2.4000000953674316</v>
      </c>
    </row>
    <row r="52" spans="1:2">
      <c r="A52" s="8405" t="s">
        <v>13568</v>
      </c>
      <c r="B52" s="8406">
        <v>2.4000000953674316</v>
      </c>
    </row>
    <row r="53" spans="1:2">
      <c r="A53" s="8405" t="s">
        <v>13569</v>
      </c>
      <c r="B53" s="8406">
        <v>2.4000000953674316</v>
      </c>
    </row>
    <row r="54" spans="1:2">
      <c r="A54" s="8405" t="s">
        <v>13570</v>
      </c>
      <c r="B54" s="8406">
        <v>2.4000000953674316</v>
      </c>
    </row>
    <row r="55" spans="1:2">
      <c r="A55" s="8405" t="s">
        <v>13571</v>
      </c>
      <c r="B55" s="8406">
        <v>6.25</v>
      </c>
    </row>
    <row r="56" spans="1:2">
      <c r="A56" s="8405" t="s">
        <v>13572</v>
      </c>
      <c r="B56" s="8406">
        <v>6.25</v>
      </c>
    </row>
    <row r="57" spans="1:2">
      <c r="A57" s="8405" t="s">
        <v>13573</v>
      </c>
      <c r="B57" s="8406">
        <v>6.25</v>
      </c>
    </row>
    <row r="58" spans="1:2">
      <c r="A58" s="8405" t="s">
        <v>13574</v>
      </c>
      <c r="B58" s="8406">
        <v>63</v>
      </c>
    </row>
    <row r="59" spans="1:2">
      <c r="A59" s="8405" t="s">
        <v>13575</v>
      </c>
      <c r="B59" s="8406">
        <v>63</v>
      </c>
    </row>
    <row r="60" spans="1:2">
      <c r="A60" s="8405" t="s">
        <v>13576</v>
      </c>
      <c r="B60" s="8406">
        <v>2.4000000953674316</v>
      </c>
    </row>
    <row r="61" spans="1:2">
      <c r="A61" s="8405" t="s">
        <v>13577</v>
      </c>
      <c r="B61" s="8406">
        <v>2.4000000953674316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B1D54-699B-453E-870D-60C45B66CFE9}">
  <sheetPr codeName="Sheet17"/>
  <dimension ref="A1:AC511"/>
  <sheetViews>
    <sheetView topLeftCell="A140" workbookViewId="0">
      <selection activeCell="G171" sqref="G171"/>
    </sheetView>
  </sheetViews>
  <sheetFormatPr defaultRowHeight="15"/>
  <cols>
    <col min="1" max="1" width="60.140625" bestFit="1" customWidth="1"/>
    <col min="2" max="2" width="11.42578125" bestFit="1" customWidth="1"/>
    <col min="3" max="3" width="6.28515625" bestFit="1" customWidth="1"/>
    <col min="4" max="4" width="10.28515625" bestFit="1" customWidth="1"/>
    <col min="5" max="5" width="11.7109375" bestFit="1" customWidth="1"/>
    <col min="6" max="6" width="17.42578125" bestFit="1" customWidth="1"/>
    <col min="7" max="7" width="20.5703125" customWidth="1"/>
    <col min="8" max="8" width="6.85546875" style="8513" customWidth="1"/>
    <col min="9" max="9" width="46.42578125" customWidth="1"/>
    <col min="14" max="14" width="17.42578125" bestFit="1" customWidth="1"/>
    <col min="15" max="15" width="20.5703125" bestFit="1" customWidth="1"/>
    <col min="16" max="16" width="6.7109375" customWidth="1"/>
    <col min="17" max="17" width="18.28515625" bestFit="1" customWidth="1"/>
    <col min="18" max="18" width="6.28515625" bestFit="1" customWidth="1"/>
    <col min="19" max="19" width="10.28515625" bestFit="1" customWidth="1"/>
    <col min="20" max="20" width="11.7109375" bestFit="1" customWidth="1"/>
    <col min="21" max="21" width="17.42578125" bestFit="1" customWidth="1"/>
    <col min="22" max="22" width="20.5703125" bestFit="1" customWidth="1"/>
    <col min="23" max="23" width="60.140625" bestFit="1" customWidth="1"/>
    <col min="24" max="24" width="18.28515625" bestFit="1" customWidth="1"/>
    <col min="25" max="25" width="6.28515625" bestFit="1" customWidth="1"/>
    <col min="26" max="26" width="10.28515625" bestFit="1" customWidth="1"/>
    <col min="27" max="27" width="11.7109375" bestFit="1" customWidth="1"/>
    <col min="28" max="28" width="17.42578125" bestFit="1" customWidth="1"/>
    <col min="29" max="29" width="20.5703125" bestFit="1" customWidth="1"/>
  </cols>
  <sheetData>
    <row r="1" spans="1:15" ht="18.75" thickBot="1">
      <c r="A1" s="8258" t="s">
        <v>13229</v>
      </c>
      <c r="B1" s="8259"/>
      <c r="C1" s="8259"/>
      <c r="D1" s="8259"/>
      <c r="E1" s="8259"/>
      <c r="F1" s="8259"/>
      <c r="G1" s="8260"/>
      <c r="H1" s="8515"/>
      <c r="I1" s="8258" t="s">
        <v>13229</v>
      </c>
      <c r="J1" s="8259"/>
      <c r="K1" s="8259"/>
      <c r="L1" s="8259"/>
      <c r="M1" s="8259"/>
      <c r="N1" s="8259"/>
      <c r="O1" s="8260"/>
    </row>
    <row r="2" spans="1:15" ht="18.75" thickBot="1">
      <c r="A2" s="8261" t="s">
        <v>13230</v>
      </c>
      <c r="B2" s="8261" t="s">
        <v>13231</v>
      </c>
      <c r="C2" s="8259"/>
      <c r="D2" s="8259"/>
      <c r="E2" s="8258" t="s">
        <v>542</v>
      </c>
      <c r="F2" s="8273">
        <v>43749</v>
      </c>
      <c r="G2" s="8258"/>
      <c r="H2" s="8516"/>
      <c r="I2" s="8261" t="s">
        <v>13230</v>
      </c>
      <c r="J2" s="8261" t="s">
        <v>13231</v>
      </c>
      <c r="K2" s="8259"/>
      <c r="L2" s="8259"/>
      <c r="M2" s="8258" t="s">
        <v>542</v>
      </c>
      <c r="N2" s="8273">
        <v>43749</v>
      </c>
      <c r="O2" s="8258"/>
    </row>
    <row r="3" spans="1:15" ht="30.75" thickBot="1">
      <c r="A3" s="8262" t="s">
        <v>13232</v>
      </c>
      <c r="B3" s="8775" t="s">
        <v>13481</v>
      </c>
      <c r="C3" s="8776"/>
      <c r="D3" s="8776"/>
      <c r="E3" s="8776"/>
      <c r="F3" s="8777"/>
      <c r="G3" s="8258"/>
      <c r="H3" s="8516"/>
      <c r="I3" s="8262" t="s">
        <v>13232</v>
      </c>
      <c r="J3" s="8775" t="s">
        <v>13488</v>
      </c>
      <c r="K3" s="8776"/>
      <c r="L3" s="8776"/>
      <c r="M3" s="8776"/>
      <c r="N3" s="8777"/>
      <c r="O3" s="8258"/>
    </row>
    <row r="4" spans="1:15" ht="18.75" thickBot="1">
      <c r="A4" s="8262" t="s">
        <v>13234</v>
      </c>
      <c r="B4" s="8262" t="s">
        <v>13482</v>
      </c>
      <c r="C4" s="8259"/>
      <c r="D4" s="8259"/>
      <c r="E4" s="8258"/>
      <c r="F4" s="8258"/>
      <c r="G4" s="8258"/>
      <c r="H4" s="8516"/>
      <c r="I4" s="8262" t="s">
        <v>13234</v>
      </c>
      <c r="J4" s="8262" t="s">
        <v>13482</v>
      </c>
      <c r="K4" s="8259"/>
      <c r="L4" s="8259"/>
      <c r="M4" s="8258"/>
      <c r="N4" s="8258"/>
      <c r="O4" s="8258"/>
    </row>
    <row r="5" spans="1:15" ht="18.75" thickBot="1">
      <c r="A5" s="8262" t="s">
        <v>13236</v>
      </c>
      <c r="B5" s="8392" t="s">
        <v>13483</v>
      </c>
      <c r="C5" s="8259"/>
      <c r="D5" s="8259"/>
      <c r="E5" s="8258"/>
      <c r="F5" s="8258"/>
      <c r="G5" s="8258"/>
      <c r="H5" s="8516"/>
      <c r="I5" s="8262" t="s">
        <v>13236</v>
      </c>
      <c r="J5" s="8392" t="s">
        <v>13483</v>
      </c>
      <c r="K5" s="8259"/>
      <c r="L5" s="8259"/>
      <c r="M5" s="8258"/>
      <c r="N5" s="8258"/>
      <c r="O5" s="8258"/>
    </row>
    <row r="6" spans="1:15" ht="18.75" thickBot="1">
      <c r="A6" s="8262"/>
      <c r="B6" s="8262"/>
      <c r="C6" s="8259"/>
      <c r="D6" s="8259"/>
      <c r="E6" s="8259"/>
      <c r="F6" s="8259"/>
      <c r="G6" s="8258"/>
      <c r="H6" s="8516"/>
      <c r="I6" s="8262"/>
      <c r="J6" s="8262"/>
      <c r="K6" s="8259"/>
      <c r="L6" s="8259"/>
      <c r="M6" s="8259"/>
      <c r="N6" s="8259"/>
      <c r="O6" s="8258"/>
    </row>
    <row r="7" spans="1:15" ht="15.75" thickBot="1">
      <c r="A7" s="8262" t="s">
        <v>13234</v>
      </c>
      <c r="B7" s="8259"/>
      <c r="C7" s="8264" t="s">
        <v>13237</v>
      </c>
      <c r="D7" s="8264" t="s">
        <v>13238</v>
      </c>
      <c r="E7" s="8264" t="s">
        <v>13239</v>
      </c>
      <c r="F7" s="8264" t="s">
        <v>13240</v>
      </c>
      <c r="G7" s="8264" t="s">
        <v>13241</v>
      </c>
      <c r="H7" s="8517"/>
      <c r="I7" s="8262" t="s">
        <v>13234</v>
      </c>
      <c r="J7" s="8259"/>
      <c r="K7" s="8264" t="s">
        <v>13237</v>
      </c>
      <c r="L7" s="8264" t="s">
        <v>13238</v>
      </c>
      <c r="M7" s="8264" t="s">
        <v>13239</v>
      </c>
      <c r="N7" s="8264" t="s">
        <v>13240</v>
      </c>
      <c r="O7" s="8264" t="s">
        <v>13241</v>
      </c>
    </row>
    <row r="8" spans="1:15" ht="15.75" thickBot="1">
      <c r="A8" s="8265" t="s">
        <v>688</v>
      </c>
      <c r="B8" s="8259"/>
      <c r="C8" s="8259" t="s">
        <v>13485</v>
      </c>
      <c r="D8" s="8259">
        <v>0.13</v>
      </c>
      <c r="E8" s="8259">
        <v>0.13</v>
      </c>
      <c r="F8" s="8259">
        <v>580</v>
      </c>
      <c r="G8" s="8259">
        <f>F8*E8</f>
        <v>75.400000000000006</v>
      </c>
      <c r="H8" s="8518"/>
      <c r="I8" s="8265" t="s">
        <v>13484</v>
      </c>
      <c r="J8" s="8259"/>
      <c r="K8" s="8259">
        <v>60</v>
      </c>
      <c r="L8" s="8259">
        <v>0.14000000000000001</v>
      </c>
      <c r="M8" s="8259">
        <v>0.14000000000000001</v>
      </c>
      <c r="N8" s="8259">
        <v>580</v>
      </c>
      <c r="O8" s="8259">
        <f>N8*M8</f>
        <v>81.2</v>
      </c>
    </row>
    <row r="9" spans="1:15" ht="15.75" thickBot="1">
      <c r="A9" s="8265" t="s">
        <v>13619</v>
      </c>
      <c r="B9" s="8259"/>
      <c r="C9" s="8259" t="s">
        <v>13485</v>
      </c>
      <c r="D9" s="8259">
        <v>0</v>
      </c>
      <c r="E9" s="8259">
        <v>0</v>
      </c>
      <c r="F9" s="8259">
        <v>178</v>
      </c>
      <c r="G9" s="8259">
        <f>F9*E9</f>
        <v>0</v>
      </c>
      <c r="H9" s="8518"/>
      <c r="I9" s="8265" t="s">
        <v>13619</v>
      </c>
      <c r="J9" s="8259"/>
      <c r="K9" s="8259" t="s">
        <v>13485</v>
      </c>
      <c r="L9" s="8259">
        <v>0</v>
      </c>
      <c r="M9" s="8259">
        <v>0</v>
      </c>
      <c r="N9" s="8259">
        <v>178</v>
      </c>
      <c r="O9" s="8259">
        <f>N9*M9</f>
        <v>0</v>
      </c>
    </row>
    <row r="10" spans="1:15" ht="15.75" thickBot="1">
      <c r="A10" s="8265" t="s">
        <v>13620</v>
      </c>
      <c r="B10" s="8259"/>
      <c r="C10" s="8429" t="s">
        <v>13621</v>
      </c>
      <c r="D10" s="8259">
        <v>0</v>
      </c>
      <c r="E10" s="8259">
        <v>0</v>
      </c>
      <c r="F10" s="8259">
        <v>0</v>
      </c>
      <c r="G10" s="8259">
        <f>F10*E10</f>
        <v>0</v>
      </c>
      <c r="H10" s="8518"/>
      <c r="I10" s="8265" t="s">
        <v>13620</v>
      </c>
      <c r="J10" s="8259"/>
      <c r="K10" s="8429" t="s">
        <v>13621</v>
      </c>
      <c r="L10" s="8259">
        <v>0</v>
      </c>
      <c r="M10" s="8259">
        <v>0</v>
      </c>
      <c r="N10" s="8259">
        <v>0</v>
      </c>
      <c r="O10" s="8259">
        <f>N10*M10</f>
        <v>0</v>
      </c>
    </row>
    <row r="11" spans="1:15" ht="15.75" thickBot="1">
      <c r="A11" s="8268" t="s">
        <v>13104</v>
      </c>
      <c r="B11" s="8259"/>
      <c r="C11" s="8259"/>
      <c r="D11" s="8259"/>
      <c r="E11" s="8259"/>
      <c r="F11" s="8259"/>
      <c r="G11" s="8269"/>
      <c r="H11" s="8519"/>
      <c r="I11" s="8268" t="s">
        <v>13104</v>
      </c>
      <c r="J11" s="8259"/>
      <c r="K11" s="8259"/>
      <c r="L11" s="8259"/>
      <c r="M11" s="8259"/>
      <c r="N11" s="8259"/>
      <c r="O11" s="8269"/>
    </row>
    <row r="12" spans="1:15" ht="15.75" thickBot="1">
      <c r="A12" s="8270"/>
      <c r="B12" s="8259"/>
      <c r="C12" s="8259"/>
      <c r="D12" s="8259"/>
      <c r="E12" s="8259"/>
      <c r="F12" s="8259" t="s">
        <v>13371</v>
      </c>
      <c r="G12" s="8264" t="s">
        <v>13372</v>
      </c>
      <c r="H12" s="8517"/>
      <c r="I12" s="8270"/>
      <c r="J12" s="8259"/>
      <c r="K12" s="8259"/>
      <c r="L12" s="8259"/>
      <c r="M12" s="8259"/>
      <c r="N12" s="8259" t="s">
        <v>13371</v>
      </c>
      <c r="O12" s="8264" t="s">
        <v>13372</v>
      </c>
    </row>
    <row r="13" spans="1:15" ht="15.75" thickBot="1">
      <c r="A13" s="8262" t="s">
        <v>13246</v>
      </c>
      <c r="B13" s="8270"/>
      <c r="C13" s="8264" t="s">
        <v>13237</v>
      </c>
      <c r="D13" s="8264" t="s">
        <v>13247</v>
      </c>
      <c r="E13" s="8259"/>
      <c r="F13" s="8264" t="s">
        <v>13248</v>
      </c>
      <c r="G13" s="8264" t="s">
        <v>13158</v>
      </c>
      <c r="H13" s="8517"/>
      <c r="I13" s="8262" t="s">
        <v>13246</v>
      </c>
      <c r="J13" s="8270"/>
      <c r="K13" s="8264" t="s">
        <v>13237</v>
      </c>
      <c r="L13" s="8264" t="s">
        <v>13247</v>
      </c>
      <c r="M13" s="8259"/>
      <c r="N13" s="8264" t="s">
        <v>13248</v>
      </c>
      <c r="O13" s="8264" t="s">
        <v>13158</v>
      </c>
    </row>
    <row r="14" spans="1:15" ht="15.75" thickBot="1">
      <c r="A14" s="8265" t="s">
        <v>13100</v>
      </c>
      <c r="B14" s="8265"/>
      <c r="C14" s="8264"/>
      <c r="D14" s="8271">
        <v>25</v>
      </c>
      <c r="E14" s="8259"/>
      <c r="F14" s="8393">
        <v>1</v>
      </c>
      <c r="G14" s="8259">
        <f>F14*D14</f>
        <v>25</v>
      </c>
      <c r="H14" s="8518"/>
      <c r="I14" s="8265" t="s">
        <v>13100</v>
      </c>
      <c r="J14" s="8265"/>
      <c r="K14" s="8264"/>
      <c r="L14" s="8271">
        <v>27</v>
      </c>
      <c r="M14" s="8259"/>
      <c r="N14" s="8393">
        <v>1</v>
      </c>
      <c r="O14" s="8259">
        <f>N14*L14</f>
        <v>27</v>
      </c>
    </row>
    <row r="15" spans="1:15" ht="15.75" thickBot="1">
      <c r="A15" s="8265" t="s">
        <v>13187</v>
      </c>
      <c r="B15" s="8265"/>
      <c r="C15" s="8264"/>
      <c r="D15" s="8271">
        <v>1</v>
      </c>
      <c r="E15" s="8259"/>
      <c r="F15" s="8393">
        <v>0</v>
      </c>
      <c r="G15" s="8259">
        <f>F15*D15</f>
        <v>0</v>
      </c>
      <c r="H15" s="8518"/>
      <c r="I15" s="8265" t="s">
        <v>13187</v>
      </c>
      <c r="J15" s="8265"/>
      <c r="K15" s="8264"/>
      <c r="L15" s="8271">
        <v>0</v>
      </c>
      <c r="M15" s="8259"/>
      <c r="N15" s="8393">
        <v>0</v>
      </c>
      <c r="O15" s="8259">
        <f>N15*L15</f>
        <v>0</v>
      </c>
    </row>
    <row r="16" spans="1:15" ht="15.75" thickBot="1">
      <c r="A16" s="8265" t="s">
        <v>13250</v>
      </c>
      <c r="B16" s="8265"/>
      <c r="C16" s="8264"/>
      <c r="D16" s="8271">
        <v>1</v>
      </c>
      <c r="E16" s="8259"/>
      <c r="F16" s="8393">
        <v>3</v>
      </c>
      <c r="G16" s="8259">
        <f>F16*D16</f>
        <v>3</v>
      </c>
      <c r="H16" s="8518"/>
      <c r="I16" s="8265" t="s">
        <v>13250</v>
      </c>
      <c r="J16" s="8265"/>
      <c r="K16" s="8264"/>
      <c r="L16" s="8271">
        <v>1</v>
      </c>
      <c r="M16" s="8259"/>
      <c r="N16" s="8393">
        <v>3</v>
      </c>
      <c r="O16" s="8259">
        <f>N16*L16</f>
        <v>3</v>
      </c>
    </row>
    <row r="17" spans="1:15" ht="15.75" thickBot="1">
      <c r="A17" s="8265" t="s">
        <v>13276</v>
      </c>
      <c r="B17" s="8265"/>
      <c r="C17" s="8264"/>
      <c r="D17" s="8271">
        <v>0.15</v>
      </c>
      <c r="E17" s="8259"/>
      <c r="F17" s="8393">
        <v>0</v>
      </c>
      <c r="G17" s="8259">
        <f>F17*D17</f>
        <v>0</v>
      </c>
      <c r="H17" s="8518"/>
      <c r="I17" s="8266" t="s">
        <v>13626</v>
      </c>
      <c r="J17" s="8265"/>
      <c r="K17" s="8264"/>
      <c r="L17" s="8271">
        <v>1</v>
      </c>
      <c r="M17" s="8259"/>
      <c r="N17" s="8393">
        <v>10</v>
      </c>
      <c r="O17" s="8259">
        <f>N17*L17</f>
        <v>10</v>
      </c>
    </row>
    <row r="18" spans="1:15" ht="15.75" thickBot="1">
      <c r="A18" s="8270"/>
      <c r="B18" s="8268" t="s">
        <v>13104</v>
      </c>
      <c r="C18" s="8259"/>
      <c r="D18" s="8259"/>
      <c r="E18" s="8259"/>
      <c r="F18" s="8259"/>
      <c r="G18" s="8269"/>
      <c r="H18" s="8519"/>
      <c r="I18" s="8265" t="s">
        <v>13627</v>
      </c>
      <c r="J18" s="8265"/>
      <c r="K18" s="8264"/>
      <c r="L18" s="8271">
        <v>1</v>
      </c>
      <c r="M18" s="8259"/>
      <c r="N18" s="8393">
        <v>3</v>
      </c>
      <c r="O18" s="8259">
        <f>N18*L18</f>
        <v>3</v>
      </c>
    </row>
    <row r="19" spans="1:15" ht="15.75" thickBot="1">
      <c r="A19" s="8270"/>
      <c r="B19" s="8259"/>
      <c r="C19" s="8259"/>
      <c r="D19" s="8259"/>
      <c r="E19" s="8259"/>
      <c r="F19" s="8259"/>
      <c r="G19" s="8264"/>
      <c r="H19" s="8517"/>
      <c r="I19" s="8270"/>
      <c r="J19" s="8268" t="s">
        <v>13104</v>
      </c>
      <c r="K19" s="8259"/>
      <c r="L19" s="8259"/>
      <c r="M19" s="8259"/>
      <c r="N19" s="8259"/>
      <c r="O19" s="8269"/>
    </row>
    <row r="20" spans="1:15" ht="15.75" thickBot="1">
      <c r="A20" s="8262" t="s">
        <v>13252</v>
      </c>
      <c r="B20" s="8270"/>
      <c r="C20" s="8264"/>
      <c r="D20" s="8264" t="s">
        <v>13247</v>
      </c>
      <c r="E20" s="8259"/>
      <c r="F20" s="8264" t="s">
        <v>13248</v>
      </c>
      <c r="G20" s="8264" t="s">
        <v>13158</v>
      </c>
      <c r="H20" s="8517"/>
      <c r="I20" s="8270"/>
      <c r="J20" s="8259"/>
      <c r="K20" s="8259"/>
      <c r="L20" s="8259"/>
      <c r="M20" s="8259"/>
      <c r="N20" s="8259"/>
      <c r="O20" s="8264"/>
    </row>
    <row r="21" spans="1:15" ht="15.75" thickBot="1">
      <c r="A21" s="8265" t="s">
        <v>13622</v>
      </c>
      <c r="B21" s="8265" t="s">
        <v>13254</v>
      </c>
      <c r="C21" s="8264"/>
      <c r="D21" s="8271">
        <v>1</v>
      </c>
      <c r="E21" s="8259"/>
      <c r="F21" s="8393">
        <v>10</v>
      </c>
      <c r="G21" s="8259">
        <f>F21*D21</f>
        <v>10</v>
      </c>
      <c r="H21" s="8518"/>
      <c r="I21" s="8262" t="s">
        <v>13252</v>
      </c>
      <c r="J21" s="8270"/>
      <c r="K21" s="8264"/>
      <c r="L21" s="8264" t="s">
        <v>13247</v>
      </c>
      <c r="M21" s="8259"/>
      <c r="N21" s="8264" t="s">
        <v>13248</v>
      </c>
      <c r="O21" s="8264" t="s">
        <v>13158</v>
      </c>
    </row>
    <row r="22" spans="1:15" ht="15.75" thickBot="1">
      <c r="A22" s="8265" t="s">
        <v>13373</v>
      </c>
      <c r="B22" s="8259"/>
      <c r="C22" s="8264"/>
      <c r="D22" s="8271">
        <v>1</v>
      </c>
      <c r="E22" s="8259"/>
      <c r="F22" s="8393">
        <v>5</v>
      </c>
      <c r="G22" s="8259">
        <f>F22*D22</f>
        <v>5</v>
      </c>
      <c r="H22" s="8518"/>
      <c r="I22" s="8265" t="s">
        <v>13253</v>
      </c>
      <c r="J22" s="8265" t="s">
        <v>13254</v>
      </c>
      <c r="K22" s="8264"/>
      <c r="L22" s="8271">
        <v>1</v>
      </c>
      <c r="M22" s="8259"/>
      <c r="N22" s="8393">
        <v>10</v>
      </c>
      <c r="O22" s="8259">
        <f>N22*L22</f>
        <v>10</v>
      </c>
    </row>
    <row r="23" spans="1:15" ht="15.75" thickBot="1">
      <c r="A23" s="8265" t="s">
        <v>13623</v>
      </c>
      <c r="B23" s="8259"/>
      <c r="C23" s="8264"/>
      <c r="D23" s="8271">
        <v>1</v>
      </c>
      <c r="E23" s="8259"/>
      <c r="F23" s="8393">
        <v>3</v>
      </c>
      <c r="G23" s="8259">
        <f>F23*D23</f>
        <v>3</v>
      </c>
      <c r="H23" s="8518"/>
      <c r="I23" s="8265" t="s">
        <v>13373</v>
      </c>
      <c r="J23" s="8259"/>
      <c r="K23" s="8264"/>
      <c r="L23" s="8271">
        <v>1</v>
      </c>
      <c r="M23" s="8259"/>
      <c r="N23" s="8393">
        <v>5</v>
      </c>
      <c r="O23" s="8259">
        <f>N23*L23</f>
        <v>5</v>
      </c>
    </row>
    <row r="24" spans="1:15" ht="15.75" thickBot="1">
      <c r="A24" s="8266" t="s">
        <v>13624</v>
      </c>
      <c r="B24" s="8259"/>
      <c r="C24" s="8264"/>
      <c r="D24" s="8271">
        <v>1</v>
      </c>
      <c r="E24" s="8259"/>
      <c r="F24" s="8393">
        <v>7</v>
      </c>
      <c r="G24" s="8259">
        <f>F24*D24</f>
        <v>7</v>
      </c>
      <c r="H24" s="8518"/>
      <c r="I24" s="8265" t="s">
        <v>13486</v>
      </c>
      <c r="J24" s="8259"/>
      <c r="K24" s="8264"/>
      <c r="L24" s="8271">
        <v>1</v>
      </c>
      <c r="M24" s="8259"/>
      <c r="N24" s="8393">
        <v>10</v>
      </c>
      <c r="O24" s="8259">
        <f>N24*L24</f>
        <v>10</v>
      </c>
    </row>
    <row r="25" spans="1:15" ht="15.75" thickBot="1">
      <c r="A25" s="8265" t="s">
        <v>13486</v>
      </c>
      <c r="B25" s="8259"/>
      <c r="C25" s="8264"/>
      <c r="D25" s="8271">
        <v>1</v>
      </c>
      <c r="E25" s="8259"/>
      <c r="F25" s="8393">
        <v>10</v>
      </c>
      <c r="G25" s="8259">
        <f>F25*D25</f>
        <v>10</v>
      </c>
      <c r="H25" s="8518"/>
      <c r="I25" s="8270"/>
      <c r="J25" s="8268" t="s">
        <v>13104</v>
      </c>
      <c r="K25" s="8259"/>
      <c r="L25" s="8259"/>
      <c r="M25" s="8259"/>
      <c r="N25" s="8259"/>
      <c r="O25" s="8259"/>
    </row>
    <row r="26" spans="1:15" ht="15.75" thickBot="1">
      <c r="A26" s="8270"/>
      <c r="B26" s="8268" t="s">
        <v>13104</v>
      </c>
      <c r="C26" s="8259"/>
      <c r="D26" s="8259"/>
      <c r="E26" s="8259"/>
      <c r="F26" s="8259"/>
      <c r="G26" s="8259"/>
      <c r="H26" s="8518"/>
      <c r="I26" s="8265"/>
      <c r="J26" s="8259"/>
      <c r="K26" s="8259"/>
      <c r="L26" s="8259"/>
      <c r="M26" s="8259"/>
      <c r="N26" s="8259"/>
      <c r="O26" s="8271"/>
    </row>
    <row r="27" spans="1:15" ht="15.75" thickBot="1">
      <c r="A27" s="8265"/>
      <c r="B27" s="8259"/>
      <c r="C27" s="8259"/>
      <c r="D27" s="8259"/>
      <c r="E27" s="8259"/>
      <c r="F27" s="8259"/>
      <c r="G27" s="8271"/>
      <c r="H27" s="8520"/>
      <c r="I27" s="8270" t="s">
        <v>13256</v>
      </c>
      <c r="J27" s="8259"/>
      <c r="K27" s="8265"/>
      <c r="L27" s="8265"/>
      <c r="M27" s="8271"/>
      <c r="N27" s="8271"/>
      <c r="O27" s="8259">
        <f>O24+O23+O22+O18+O16+O15+O14+O10+O8+O17</f>
        <v>149.19999999999999</v>
      </c>
    </row>
    <row r="28" spans="1:15" ht="15.75" thickBot="1">
      <c r="A28" s="8270" t="s">
        <v>13256</v>
      </c>
      <c r="B28" s="8259"/>
      <c r="C28" s="8265"/>
      <c r="D28" s="8265"/>
      <c r="E28" s="8271"/>
      <c r="F28" s="8271"/>
      <c r="G28" s="8259">
        <f>G25+G22+G21+G17+G16+G15+G14+G10+G8+G23+G24</f>
        <v>138.4</v>
      </c>
      <c r="H28" s="8518"/>
      <c r="I28" s="8270" t="s">
        <v>13487</v>
      </c>
      <c r="J28" s="8259"/>
      <c r="K28" s="8265"/>
      <c r="L28" s="8265"/>
      <c r="M28" s="8271"/>
      <c r="N28" s="8271"/>
      <c r="O28" s="8259">
        <v>7</v>
      </c>
    </row>
    <row r="29" spans="1:15" ht="15.75" thickBot="1">
      <c r="A29" s="8270" t="s">
        <v>13487</v>
      </c>
      <c r="B29" s="8259"/>
      <c r="C29" s="8265"/>
      <c r="D29" s="8265"/>
      <c r="E29" s="8271"/>
      <c r="F29" s="8271"/>
      <c r="G29" s="8259">
        <v>7</v>
      </c>
      <c r="H29" s="8518"/>
      <c r="I29" s="8270" t="s">
        <v>13257</v>
      </c>
      <c r="J29" s="8259"/>
      <c r="K29" s="8265"/>
      <c r="L29" s="8265"/>
      <c r="M29" s="8271"/>
      <c r="N29" s="8259"/>
      <c r="O29" s="8259">
        <v>10</v>
      </c>
    </row>
    <row r="30" spans="1:15" ht="15.75" thickBot="1">
      <c r="A30" s="8270" t="s">
        <v>13257</v>
      </c>
      <c r="B30" s="8259"/>
      <c r="C30" s="8265"/>
      <c r="D30" s="8265"/>
      <c r="E30" s="8271"/>
      <c r="F30" s="8259"/>
      <c r="G30" s="8259">
        <v>10</v>
      </c>
      <c r="H30" s="8518"/>
      <c r="I30" s="8270" t="s">
        <v>13258</v>
      </c>
      <c r="J30" s="8259"/>
      <c r="K30" s="8265"/>
      <c r="L30" s="8265"/>
      <c r="M30" s="8271"/>
      <c r="N30" s="8259"/>
      <c r="O30" s="8259">
        <f>SUM(O27:O29)</f>
        <v>166.2</v>
      </c>
    </row>
    <row r="31" spans="1:15" ht="15.75" thickBot="1">
      <c r="A31" s="8270" t="s">
        <v>13258</v>
      </c>
      <c r="B31" s="8259"/>
      <c r="C31" s="8265"/>
      <c r="D31" s="8265"/>
      <c r="E31" s="8271"/>
      <c r="F31" s="8259"/>
      <c r="G31" s="8259">
        <f>SUM(G28:G30)</f>
        <v>155.4</v>
      </c>
      <c r="H31" s="8518"/>
      <c r="I31" s="8270" t="s">
        <v>13259</v>
      </c>
      <c r="J31" s="8259"/>
      <c r="K31" s="8265"/>
      <c r="L31" s="8265"/>
      <c r="M31" s="8271"/>
      <c r="N31" s="8259"/>
      <c r="O31" s="8274">
        <f>O30*0.1</f>
        <v>16.62</v>
      </c>
    </row>
    <row r="32" spans="1:15" ht="15.75" thickBot="1">
      <c r="A32" s="8270" t="s">
        <v>13259</v>
      </c>
      <c r="B32" s="8259"/>
      <c r="C32" s="8265"/>
      <c r="D32" s="8265"/>
      <c r="E32" s="8271"/>
      <c r="F32" s="8259"/>
      <c r="G32" s="8274">
        <f>G31*0.1</f>
        <v>15.540000000000001</v>
      </c>
      <c r="H32" s="8521"/>
      <c r="I32" s="8270" t="s">
        <v>13260</v>
      </c>
      <c r="J32" s="8259"/>
      <c r="K32" s="8265"/>
      <c r="L32" s="8265"/>
      <c r="M32" s="8271"/>
      <c r="N32" s="8271"/>
      <c r="O32" s="8259">
        <f>SUM(O30:O31)</f>
        <v>182.82</v>
      </c>
    </row>
    <row r="33" spans="1:15" ht="18.75" thickBot="1">
      <c r="A33" s="8270" t="s">
        <v>13260</v>
      </c>
      <c r="B33" s="8259"/>
      <c r="C33" s="8265"/>
      <c r="D33" s="8265"/>
      <c r="E33" s="8271"/>
      <c r="F33" s="8271"/>
      <c r="G33" s="8259">
        <f>SUM(G31:G32)</f>
        <v>170.94</v>
      </c>
      <c r="H33" s="8518"/>
      <c r="I33" s="8270" t="s">
        <v>13261</v>
      </c>
      <c r="J33" s="8259"/>
      <c r="K33" s="8265"/>
      <c r="L33" s="8265"/>
      <c r="M33" s="8271" t="s">
        <v>13262</v>
      </c>
      <c r="N33" s="8271">
        <v>68</v>
      </c>
      <c r="O33" s="8430">
        <f>O32/N33</f>
        <v>2.6885294117647058</v>
      </c>
    </row>
    <row r="34" spans="1:15" ht="24" thickBot="1">
      <c r="A34" s="8270" t="s">
        <v>13261</v>
      </c>
      <c r="B34" s="8259"/>
      <c r="C34" s="8265"/>
      <c r="D34" s="8265"/>
      <c r="E34" s="8271" t="s">
        <v>13262</v>
      </c>
      <c r="F34" s="8271">
        <v>68</v>
      </c>
      <c r="G34" s="8430">
        <f>G33/F34</f>
        <v>2.5138235294117646</v>
      </c>
      <c r="H34" s="8522"/>
      <c r="I34" s="8431" t="s">
        <v>13625</v>
      </c>
      <c r="J34" s="8432"/>
      <c r="K34" s="8432"/>
      <c r="L34" s="8432"/>
      <c r="M34" s="8432"/>
      <c r="N34" s="8432"/>
      <c r="O34" s="8433">
        <v>2.6</v>
      </c>
    </row>
    <row r="35" spans="1:15" ht="23.25">
      <c r="A35" s="8431" t="s">
        <v>13625</v>
      </c>
      <c r="B35" s="8432"/>
      <c r="C35" s="8432"/>
      <c r="D35" s="8432"/>
      <c r="E35" s="8432"/>
      <c r="F35" s="8432"/>
      <c r="G35" s="8433">
        <v>2.4</v>
      </c>
      <c r="H35" s="8433"/>
    </row>
    <row r="36" spans="1:15" ht="21.75" thickBot="1">
      <c r="H36" s="8433"/>
    </row>
    <row r="37" spans="1:15" ht="18.75" thickBot="1">
      <c r="A37" s="8258" t="s">
        <v>13229</v>
      </c>
      <c r="B37" s="8259"/>
      <c r="C37" s="8259"/>
      <c r="D37" s="8259"/>
      <c r="E37" s="8259"/>
      <c r="F37" s="8259"/>
      <c r="G37" s="8260"/>
      <c r="H37" s="8515"/>
    </row>
    <row r="38" spans="1:15" ht="18.75" thickBot="1">
      <c r="A38" s="8261" t="s">
        <v>13230</v>
      </c>
      <c r="B38" s="8261" t="s">
        <v>13231</v>
      </c>
      <c r="C38" s="8259"/>
      <c r="D38" s="8259"/>
      <c r="E38" s="8258" t="s">
        <v>542</v>
      </c>
      <c r="F38" s="8273">
        <v>43749</v>
      </c>
      <c r="G38" s="8258"/>
      <c r="H38" s="8516"/>
    </row>
    <row r="39" spans="1:15" ht="30.75" thickBot="1">
      <c r="A39" s="8262" t="s">
        <v>13232</v>
      </c>
      <c r="B39" s="8775" t="s">
        <v>13489</v>
      </c>
      <c r="C39" s="8776"/>
      <c r="D39" s="8776"/>
      <c r="E39" s="8776"/>
      <c r="F39" s="8777"/>
      <c r="G39" s="8258"/>
      <c r="H39" s="8516"/>
    </row>
    <row r="40" spans="1:15" ht="18.75" thickBot="1">
      <c r="A40" s="8262" t="s">
        <v>13234</v>
      </c>
      <c r="B40" s="8262" t="s">
        <v>13482</v>
      </c>
      <c r="C40" s="8259"/>
      <c r="D40" s="8259"/>
      <c r="E40" s="8258"/>
      <c r="F40" s="8258"/>
      <c r="G40" s="8258"/>
      <c r="H40" s="8516"/>
    </row>
    <row r="41" spans="1:15" ht="18.75" thickBot="1">
      <c r="A41" s="8262" t="s">
        <v>13236</v>
      </c>
      <c r="B41" s="8392" t="s">
        <v>13483</v>
      </c>
      <c r="C41" s="8259"/>
      <c r="D41" s="8259"/>
      <c r="E41" s="8258"/>
      <c r="F41" s="8258"/>
      <c r="G41" s="8258"/>
      <c r="H41" s="8516"/>
    </row>
    <row r="42" spans="1:15" ht="18.75" thickBot="1">
      <c r="A42" s="8262"/>
      <c r="B42" s="8262"/>
      <c r="C42" s="8259"/>
      <c r="D42" s="8259"/>
      <c r="E42" s="8259"/>
      <c r="F42" s="8259"/>
      <c r="G42" s="8258"/>
      <c r="H42" s="8516"/>
    </row>
    <row r="43" spans="1:15" ht="15.75" thickBot="1">
      <c r="A43" s="8262" t="s">
        <v>13234</v>
      </c>
      <c r="B43" s="8259"/>
      <c r="C43" s="8264" t="s">
        <v>13237</v>
      </c>
      <c r="D43" s="8264" t="s">
        <v>13238</v>
      </c>
      <c r="E43" s="8264" t="s">
        <v>13239</v>
      </c>
      <c r="F43" s="8264" t="s">
        <v>13240</v>
      </c>
      <c r="G43" s="8264" t="s">
        <v>13241</v>
      </c>
      <c r="H43" s="8517"/>
    </row>
    <row r="44" spans="1:15" ht="15.75" thickBot="1">
      <c r="A44" s="8265" t="s">
        <v>688</v>
      </c>
      <c r="B44" s="8259"/>
      <c r="C44" s="8259" t="s">
        <v>13485</v>
      </c>
      <c r="D44" s="8259">
        <v>0.22</v>
      </c>
      <c r="E44" s="8259">
        <v>0.22</v>
      </c>
      <c r="F44" s="8259">
        <v>580</v>
      </c>
      <c r="G44" s="8259">
        <f>F44*E44</f>
        <v>127.6</v>
      </c>
      <c r="H44" s="8518"/>
    </row>
    <row r="45" spans="1:15" ht="15.75" thickBot="1">
      <c r="A45" s="8265" t="s">
        <v>13619</v>
      </c>
      <c r="B45" s="8259"/>
      <c r="C45" s="8259" t="s">
        <v>13485</v>
      </c>
      <c r="D45" s="8259">
        <v>0</v>
      </c>
      <c r="E45" s="8259">
        <v>0</v>
      </c>
      <c r="F45" s="8259">
        <v>178</v>
      </c>
      <c r="G45" s="8259">
        <f>F45*E45</f>
        <v>0</v>
      </c>
      <c r="H45" s="8518"/>
    </row>
    <row r="46" spans="1:15" ht="15.75" thickBot="1">
      <c r="A46" s="8265" t="s">
        <v>13620</v>
      </c>
      <c r="B46" s="8259"/>
      <c r="C46" s="8429" t="s">
        <v>13621</v>
      </c>
      <c r="D46" s="8259">
        <v>0</v>
      </c>
      <c r="E46" s="8259">
        <v>0</v>
      </c>
      <c r="F46" s="8259">
        <v>0</v>
      </c>
      <c r="G46" s="8259">
        <f>F46*E46</f>
        <v>0</v>
      </c>
      <c r="H46" s="8518"/>
    </row>
    <row r="47" spans="1:15" ht="15.75" thickBot="1">
      <c r="A47" s="8268" t="s">
        <v>13104</v>
      </c>
      <c r="B47" s="8259"/>
      <c r="C47" s="8259"/>
      <c r="D47" s="8259"/>
      <c r="E47" s="8259"/>
      <c r="F47" s="8259"/>
      <c r="G47" s="8269"/>
      <c r="H47" s="8519"/>
    </row>
    <row r="48" spans="1:15" ht="15.75" thickBot="1">
      <c r="A48" s="8270"/>
      <c r="B48" s="8259"/>
      <c r="C48" s="8259"/>
      <c r="D48" s="8259"/>
      <c r="E48" s="8259"/>
      <c r="F48" s="8259" t="s">
        <v>13371</v>
      </c>
      <c r="G48" s="8264" t="s">
        <v>13372</v>
      </c>
      <c r="H48" s="8517"/>
    </row>
    <row r="49" spans="1:8" ht="15.75" thickBot="1">
      <c r="A49" s="8262" t="s">
        <v>13246</v>
      </c>
      <c r="B49" s="8270"/>
      <c r="C49" s="8264" t="s">
        <v>13237</v>
      </c>
      <c r="D49" s="8264" t="s">
        <v>13247</v>
      </c>
      <c r="E49" s="8259"/>
      <c r="F49" s="8264" t="s">
        <v>13248</v>
      </c>
      <c r="G49" s="8264" t="s">
        <v>13158</v>
      </c>
      <c r="H49" s="8517"/>
    </row>
    <row r="50" spans="1:8" ht="15.75" thickBot="1">
      <c r="A50" s="8265" t="s">
        <v>13100</v>
      </c>
      <c r="B50" s="8265"/>
      <c r="C50" s="8264"/>
      <c r="D50" s="8271">
        <v>27</v>
      </c>
      <c r="E50" s="8259"/>
      <c r="F50" s="8393">
        <v>1</v>
      </c>
      <c r="G50" s="8259">
        <f>F50*D50</f>
        <v>27</v>
      </c>
      <c r="H50" s="8518"/>
    </row>
    <row r="51" spans="1:8" ht="15.75" thickBot="1">
      <c r="A51" s="8265" t="s">
        <v>13187</v>
      </c>
      <c r="B51" s="8265"/>
      <c r="C51" s="8264"/>
      <c r="D51" s="8271">
        <v>1</v>
      </c>
      <c r="E51" s="8259"/>
      <c r="F51" s="8393">
        <v>0</v>
      </c>
      <c r="G51" s="8259">
        <f>F51*D51</f>
        <v>0</v>
      </c>
      <c r="H51" s="8518"/>
    </row>
    <row r="52" spans="1:8" ht="15.75" thickBot="1">
      <c r="A52" s="8265" t="s">
        <v>13250</v>
      </c>
      <c r="B52" s="8265"/>
      <c r="C52" s="8264"/>
      <c r="D52" s="8271">
        <v>1</v>
      </c>
      <c r="E52" s="8259"/>
      <c r="F52" s="8393">
        <v>3</v>
      </c>
      <c r="G52" s="8259">
        <f>F52*D52</f>
        <v>3</v>
      </c>
      <c r="H52" s="8518"/>
    </row>
    <row r="53" spans="1:8" ht="15.75" thickBot="1">
      <c r="A53" s="8266" t="s">
        <v>13626</v>
      </c>
      <c r="B53" s="8265"/>
      <c r="C53" s="8264"/>
      <c r="D53" s="8271">
        <v>1</v>
      </c>
      <c r="E53" s="8259"/>
      <c r="F53" s="8393">
        <v>7</v>
      </c>
      <c r="G53" s="8259">
        <f>F53*D53</f>
        <v>7</v>
      </c>
      <c r="H53" s="8518"/>
    </row>
    <row r="54" spans="1:8" ht="15.75" thickBot="1">
      <c r="A54" s="8265" t="s">
        <v>13627</v>
      </c>
      <c r="B54" s="8265"/>
      <c r="C54" s="8264"/>
      <c r="D54" s="8271">
        <v>1</v>
      </c>
      <c r="E54" s="8259"/>
      <c r="F54" s="8393">
        <v>3</v>
      </c>
      <c r="G54" s="8259">
        <f>F54*D54</f>
        <v>3</v>
      </c>
      <c r="H54" s="8518"/>
    </row>
    <row r="55" spans="1:8" ht="15.75" thickBot="1">
      <c r="A55" s="8270"/>
      <c r="B55" s="8268" t="s">
        <v>13104</v>
      </c>
      <c r="C55" s="8259"/>
      <c r="D55" s="8259"/>
      <c r="E55" s="8259"/>
      <c r="F55" s="8259"/>
      <c r="G55" s="8269"/>
      <c r="H55" s="8519"/>
    </row>
    <row r="56" spans="1:8" ht="15.75" thickBot="1">
      <c r="A56" s="8270"/>
      <c r="B56" s="8259"/>
      <c r="C56" s="8259"/>
      <c r="D56" s="8259"/>
      <c r="E56" s="8259"/>
      <c r="F56" s="8259"/>
      <c r="G56" s="8264"/>
      <c r="H56" s="8517"/>
    </row>
    <row r="57" spans="1:8" ht="15.75" thickBot="1">
      <c r="A57" s="8262" t="s">
        <v>13252</v>
      </c>
      <c r="B57" s="8270"/>
      <c r="C57" s="8264"/>
      <c r="D57" s="8264" t="s">
        <v>13247</v>
      </c>
      <c r="E57" s="8259"/>
      <c r="F57" s="8264" t="s">
        <v>13248</v>
      </c>
      <c r="G57" s="8264" t="s">
        <v>13158</v>
      </c>
      <c r="H57" s="8517"/>
    </row>
    <row r="58" spans="1:8" ht="15.75" thickBot="1">
      <c r="A58" s="8265" t="s">
        <v>13253</v>
      </c>
      <c r="B58" s="8265" t="s">
        <v>13254</v>
      </c>
      <c r="C58" s="8264"/>
      <c r="D58" s="8271">
        <v>1</v>
      </c>
      <c r="E58" s="8259"/>
      <c r="F58" s="8393">
        <v>10</v>
      </c>
      <c r="G58" s="8259">
        <f>F58*D58</f>
        <v>10</v>
      </c>
      <c r="H58" s="8518"/>
    </row>
    <row r="59" spans="1:8" ht="15.75" thickBot="1">
      <c r="A59" s="8265" t="s">
        <v>13373</v>
      </c>
      <c r="B59" s="8259"/>
      <c r="C59" s="8264"/>
      <c r="D59" s="8271">
        <v>1</v>
      </c>
      <c r="E59" s="8259"/>
      <c r="F59" s="8393">
        <v>5</v>
      </c>
      <c r="G59" s="8259">
        <f>F59*D59</f>
        <v>5</v>
      </c>
      <c r="H59" s="8518"/>
    </row>
    <row r="60" spans="1:8" ht="15.75" thickBot="1">
      <c r="A60" s="8265" t="s">
        <v>13486</v>
      </c>
      <c r="B60" s="8259"/>
      <c r="C60" s="8264"/>
      <c r="D60" s="8271">
        <v>1</v>
      </c>
      <c r="E60" s="8259"/>
      <c r="F60" s="8393">
        <v>10</v>
      </c>
      <c r="G60" s="8259">
        <f>F60*D60</f>
        <v>10</v>
      </c>
      <c r="H60" s="8518"/>
    </row>
    <row r="61" spans="1:8" ht="15.75" thickBot="1">
      <c r="A61" s="8270"/>
      <c r="B61" s="8268" t="s">
        <v>13104</v>
      </c>
      <c r="C61" s="8259"/>
      <c r="D61" s="8259"/>
      <c r="E61" s="8259"/>
      <c r="F61" s="8259"/>
      <c r="G61" s="8259"/>
      <c r="H61" s="8518"/>
    </row>
    <row r="62" spans="1:8" ht="15.75" thickBot="1">
      <c r="A62" s="8265"/>
      <c r="B62" s="8259"/>
      <c r="C62" s="8259"/>
      <c r="D62" s="8259"/>
      <c r="E62" s="8259"/>
      <c r="F62" s="8259"/>
      <c r="G62" s="8271"/>
      <c r="H62" s="8520"/>
    </row>
    <row r="63" spans="1:8" ht="15.75" thickBot="1">
      <c r="A63" s="8270" t="s">
        <v>13256</v>
      </c>
      <c r="B63" s="8259"/>
      <c r="C63" s="8265"/>
      <c r="D63" s="8265"/>
      <c r="E63" s="8271"/>
      <c r="F63" s="8271"/>
      <c r="G63" s="8259">
        <f>G60+G59+G58+G54+G52+G51+G50+G46+G44+G53</f>
        <v>192.6</v>
      </c>
      <c r="H63" s="8518"/>
    </row>
    <row r="64" spans="1:8" ht="15.75" thickBot="1">
      <c r="A64" s="8270" t="s">
        <v>13487</v>
      </c>
      <c r="B64" s="8259"/>
      <c r="C64" s="8265"/>
      <c r="D64" s="8265"/>
      <c r="E64" s="8271"/>
      <c r="F64" s="8271"/>
      <c r="G64" s="8259">
        <v>7</v>
      </c>
      <c r="H64" s="8518"/>
    </row>
    <row r="65" spans="1:15" ht="15.75" thickBot="1">
      <c r="A65" s="8270" t="s">
        <v>13257</v>
      </c>
      <c r="B65" s="8259"/>
      <c r="C65" s="8265"/>
      <c r="D65" s="8265"/>
      <c r="E65" s="8271"/>
      <c r="F65" s="8259"/>
      <c r="G65" s="8259">
        <v>10</v>
      </c>
      <c r="H65" s="8518"/>
    </row>
    <row r="66" spans="1:15" ht="15.75" thickBot="1">
      <c r="A66" s="8270" t="s">
        <v>13258</v>
      </c>
      <c r="B66" s="8259"/>
      <c r="C66" s="8265"/>
      <c r="D66" s="8265"/>
      <c r="E66" s="8271"/>
      <c r="F66" s="8259"/>
      <c r="G66" s="8259">
        <f>SUM(G63:G65)</f>
        <v>209.6</v>
      </c>
      <c r="H66" s="8518"/>
    </row>
    <row r="67" spans="1:15" ht="15.75" thickBot="1">
      <c r="A67" s="8270" t="s">
        <v>13259</v>
      </c>
      <c r="B67" s="8259"/>
      <c r="C67" s="8265"/>
      <c r="D67" s="8265"/>
      <c r="E67" s="8271"/>
      <c r="F67" s="8259"/>
      <c r="G67" s="8274">
        <f>G66*0.1</f>
        <v>20.96</v>
      </c>
      <c r="H67" s="8521"/>
    </row>
    <row r="68" spans="1:15" ht="15.75" thickBot="1">
      <c r="A68" s="8270" t="s">
        <v>13260</v>
      </c>
      <c r="B68" s="8259"/>
      <c r="C68" s="8265"/>
      <c r="D68" s="8265"/>
      <c r="E68" s="8271"/>
      <c r="F68" s="8271"/>
      <c r="G68" s="8259">
        <f>SUM(G66:G67)</f>
        <v>230.56</v>
      </c>
      <c r="H68" s="8518"/>
    </row>
    <row r="69" spans="1:15" ht="18.75" thickBot="1">
      <c r="A69" s="8270" t="s">
        <v>13261</v>
      </c>
      <c r="B69" s="8259"/>
      <c r="C69" s="8265"/>
      <c r="D69" s="8265"/>
      <c r="E69" s="8271" t="s">
        <v>13262</v>
      </c>
      <c r="F69" s="8271">
        <v>68</v>
      </c>
      <c r="G69" s="8430">
        <f>G68/F69</f>
        <v>3.3905882352941177</v>
      </c>
      <c r="H69" s="8522"/>
    </row>
    <row r="70" spans="1:15" ht="23.25">
      <c r="A70" s="8431" t="s">
        <v>13625</v>
      </c>
      <c r="B70" s="8432"/>
      <c r="C70" s="8432"/>
      <c r="D70" s="8432"/>
      <c r="E70" s="8432"/>
      <c r="F70" s="8432"/>
      <c r="G70" s="8433">
        <v>3.3</v>
      </c>
      <c r="H70" s="8433"/>
    </row>
    <row r="71" spans="1:15" ht="15.75" thickBot="1"/>
    <row r="72" spans="1:15" ht="18.75" thickBot="1">
      <c r="A72" s="8258" t="s">
        <v>13229</v>
      </c>
      <c r="B72" s="8259"/>
      <c r="C72" s="8259"/>
      <c r="D72" s="8259"/>
      <c r="E72" s="8259"/>
      <c r="F72" s="8259"/>
      <c r="G72" s="8260"/>
      <c r="H72" s="8260"/>
      <c r="I72" s="8258" t="s">
        <v>13229</v>
      </c>
      <c r="J72" s="8259"/>
      <c r="K72" s="8259"/>
      <c r="L72" s="8259"/>
      <c r="M72" s="8259"/>
      <c r="N72" s="8259"/>
      <c r="O72" s="8260"/>
    </row>
    <row r="73" spans="1:15" ht="18.75" thickBot="1">
      <c r="A73" s="8261" t="s">
        <v>13230</v>
      </c>
      <c r="B73" s="8261" t="s">
        <v>13231</v>
      </c>
      <c r="C73" s="8259"/>
      <c r="D73" s="8259"/>
      <c r="E73" s="8258" t="s">
        <v>542</v>
      </c>
      <c r="F73" s="8273">
        <v>43767</v>
      </c>
      <c r="G73" s="8258"/>
      <c r="H73" s="8258"/>
      <c r="I73" s="8261" t="s">
        <v>13230</v>
      </c>
      <c r="J73" s="8261" t="s">
        <v>13231</v>
      </c>
      <c r="K73" s="8259"/>
      <c r="L73" s="8259"/>
      <c r="M73" s="8258" t="s">
        <v>542</v>
      </c>
      <c r="N73" s="8273">
        <v>43767</v>
      </c>
      <c r="O73" s="8258"/>
    </row>
    <row r="74" spans="1:15" ht="30.75" thickBot="1">
      <c r="A74" s="8262" t="s">
        <v>13232</v>
      </c>
      <c r="B74" s="8775" t="s">
        <v>13784</v>
      </c>
      <c r="C74" s="8776"/>
      <c r="D74" s="8776"/>
      <c r="E74" s="8776"/>
      <c r="F74" s="8777"/>
      <c r="G74" s="8258"/>
      <c r="H74" s="8258"/>
      <c r="I74" s="8262" t="s">
        <v>13232</v>
      </c>
      <c r="J74" s="8775" t="s">
        <v>13784</v>
      </c>
      <c r="K74" s="8776"/>
      <c r="L74" s="8776"/>
      <c r="M74" s="8776"/>
      <c r="N74" s="8777"/>
      <c r="O74" s="8258"/>
    </row>
    <row r="75" spans="1:15" ht="18.75" thickBot="1">
      <c r="A75" s="8262" t="s">
        <v>13234</v>
      </c>
      <c r="B75" s="8262" t="s">
        <v>13785</v>
      </c>
      <c r="C75" s="8259"/>
      <c r="D75" s="8259"/>
      <c r="E75" s="8258"/>
      <c r="F75" s="8258"/>
      <c r="G75" s="8258"/>
      <c r="H75" s="8258"/>
      <c r="I75" s="8262" t="s">
        <v>13234</v>
      </c>
      <c r="J75" s="8262" t="s">
        <v>13785</v>
      </c>
      <c r="K75" s="8259"/>
      <c r="L75" s="8259"/>
      <c r="M75" s="8258"/>
      <c r="N75" s="8258"/>
      <c r="O75" s="8258"/>
    </row>
    <row r="76" spans="1:15" ht="18.75" thickBot="1">
      <c r="A76" s="8262" t="s">
        <v>13236</v>
      </c>
      <c r="B76" s="8392" t="s">
        <v>13483</v>
      </c>
      <c r="C76" s="8259"/>
      <c r="D76" s="8259"/>
      <c r="E76" s="8258"/>
      <c r="F76" s="8258"/>
      <c r="G76" s="8258"/>
      <c r="H76" s="8258"/>
      <c r="I76" s="8262" t="s">
        <v>13236</v>
      </c>
      <c r="J76" s="8392" t="s">
        <v>13483</v>
      </c>
      <c r="K76" s="8259"/>
      <c r="L76" s="8259"/>
      <c r="M76" s="8258"/>
      <c r="N76" s="8258"/>
      <c r="O76" s="8258"/>
    </row>
    <row r="77" spans="1:15" ht="18.75" thickBot="1">
      <c r="A77" s="8262"/>
      <c r="B77" s="8262"/>
      <c r="C77" s="8259"/>
      <c r="D77" s="8259"/>
      <c r="E77" s="8259"/>
      <c r="F77" s="8259"/>
      <c r="G77" s="8258"/>
      <c r="H77" s="8258"/>
      <c r="I77" s="8262"/>
      <c r="J77" s="8262"/>
      <c r="K77" s="8259"/>
      <c r="L77" s="8259"/>
      <c r="M77" s="8259"/>
      <c r="N77" s="8259"/>
      <c r="O77" s="8258"/>
    </row>
    <row r="78" spans="1:15" ht="15.75" thickBot="1">
      <c r="A78" s="8262" t="s">
        <v>13234</v>
      </c>
      <c r="B78" s="8259"/>
      <c r="C78" s="8264" t="s">
        <v>13237</v>
      </c>
      <c r="D78" s="8264" t="s">
        <v>13238</v>
      </c>
      <c r="E78" s="8264" t="s">
        <v>13239</v>
      </c>
      <c r="F78" s="8264" t="s">
        <v>13240</v>
      </c>
      <c r="G78" s="8264" t="s">
        <v>13241</v>
      </c>
      <c r="H78" s="8264"/>
      <c r="I78" s="8262" t="s">
        <v>13234</v>
      </c>
      <c r="J78" s="8259"/>
      <c r="K78" s="8264" t="s">
        <v>13237</v>
      </c>
      <c r="L78" s="8264" t="s">
        <v>13238</v>
      </c>
      <c r="M78" s="8264" t="s">
        <v>13239</v>
      </c>
      <c r="N78" s="8264" t="s">
        <v>13240</v>
      </c>
      <c r="O78" s="8264" t="s">
        <v>13241</v>
      </c>
    </row>
    <row r="79" spans="1:15" ht="15.75" thickBot="1">
      <c r="A79" s="8265" t="s">
        <v>688</v>
      </c>
      <c r="B79" s="8259"/>
      <c r="C79" s="8259" t="s">
        <v>13485</v>
      </c>
      <c r="D79" s="8259">
        <v>1.95</v>
      </c>
      <c r="E79" s="8259">
        <v>1.95</v>
      </c>
      <c r="F79" s="8259">
        <v>60</v>
      </c>
      <c r="G79" s="8259">
        <f>F79*E79</f>
        <v>117</v>
      </c>
      <c r="H79" s="8259"/>
      <c r="I79" s="8265" t="s">
        <v>688</v>
      </c>
      <c r="J79" s="8259"/>
      <c r="K79" s="8259" t="s">
        <v>13485</v>
      </c>
      <c r="L79" s="8259">
        <v>1.1000000000000001</v>
      </c>
      <c r="M79" s="8259">
        <v>1.1000000000000001</v>
      </c>
      <c r="N79" s="8259">
        <v>60</v>
      </c>
      <c r="O79" s="8259">
        <f>N79*M79</f>
        <v>66</v>
      </c>
    </row>
    <row r="80" spans="1:15" ht="15.75" thickBot="1">
      <c r="A80" s="8265" t="s">
        <v>9954</v>
      </c>
      <c r="B80" s="8259"/>
      <c r="C80" s="8259" t="s">
        <v>13786</v>
      </c>
      <c r="D80" s="8259">
        <v>0.4</v>
      </c>
      <c r="E80" s="8259">
        <v>0.4</v>
      </c>
      <c r="F80" s="8259">
        <v>78</v>
      </c>
      <c r="G80" s="8259">
        <f>F80*E80</f>
        <v>31.200000000000003</v>
      </c>
      <c r="H80" s="8259"/>
      <c r="I80" s="8265" t="s">
        <v>9954</v>
      </c>
      <c r="J80" s="8259"/>
      <c r="K80" s="8259" t="s">
        <v>13786</v>
      </c>
      <c r="L80" s="8259">
        <v>0.4</v>
      </c>
      <c r="M80" s="8259">
        <v>0.4</v>
      </c>
      <c r="N80" s="8259">
        <v>78</v>
      </c>
      <c r="O80" s="8259">
        <f>N80*M80</f>
        <v>31.200000000000003</v>
      </c>
    </row>
    <row r="81" spans="1:15" ht="15.75" thickBot="1">
      <c r="A81" s="8265" t="s">
        <v>13620</v>
      </c>
      <c r="B81" s="8259"/>
      <c r="C81" s="8429" t="s">
        <v>13621</v>
      </c>
      <c r="D81" s="8259">
        <v>7.5999999999999998E-2</v>
      </c>
      <c r="E81" s="8259">
        <v>7.5999999999999998E-2</v>
      </c>
      <c r="F81" s="8259">
        <v>630</v>
      </c>
      <c r="G81" s="8259">
        <f>F81*E81</f>
        <v>47.879999999999995</v>
      </c>
      <c r="H81" s="8259"/>
      <c r="I81" s="8265" t="s">
        <v>13620</v>
      </c>
      <c r="J81" s="8259"/>
      <c r="K81" s="8429" t="s">
        <v>13621</v>
      </c>
      <c r="L81" s="8259">
        <v>7.5999999999999998E-2</v>
      </c>
      <c r="M81" s="8259">
        <v>7.5999999999999998E-2</v>
      </c>
      <c r="N81" s="8259">
        <v>630</v>
      </c>
      <c r="O81" s="8259">
        <f>N81*M81</f>
        <v>47.879999999999995</v>
      </c>
    </row>
    <row r="82" spans="1:15" ht="15.75" thickBot="1">
      <c r="A82" s="8268" t="s">
        <v>13104</v>
      </c>
      <c r="B82" s="8259"/>
      <c r="C82" s="8259"/>
      <c r="D82" s="8259"/>
      <c r="E82" s="8259"/>
      <c r="F82" s="8259"/>
      <c r="G82" s="8269"/>
      <c r="H82" s="8269"/>
      <c r="I82" s="8268" t="s">
        <v>13104</v>
      </c>
      <c r="J82" s="8259"/>
      <c r="K82" s="8259"/>
      <c r="L82" s="8259"/>
      <c r="M82" s="8259"/>
      <c r="N82" s="8259"/>
      <c r="O82" s="8269"/>
    </row>
    <row r="83" spans="1:15" ht="15.75" thickBot="1">
      <c r="A83" s="8270"/>
      <c r="B83" s="8259"/>
      <c r="C83" s="8259"/>
      <c r="D83" s="8259"/>
      <c r="E83" s="8259"/>
      <c r="F83" s="8259" t="s">
        <v>13371</v>
      </c>
      <c r="G83" s="8264" t="s">
        <v>13372</v>
      </c>
      <c r="H83" s="8264"/>
      <c r="I83" s="8270"/>
      <c r="J83" s="8259"/>
      <c r="K83" s="8259"/>
      <c r="L83" s="8259"/>
      <c r="M83" s="8259"/>
      <c r="N83" s="8259" t="s">
        <v>13371</v>
      </c>
      <c r="O83" s="8264" t="s">
        <v>13372</v>
      </c>
    </row>
    <row r="84" spans="1:15" ht="15.75" thickBot="1">
      <c r="A84" s="8262" t="s">
        <v>13246</v>
      </c>
      <c r="B84" s="8270"/>
      <c r="C84" s="8264" t="s">
        <v>13237</v>
      </c>
      <c r="D84" s="8264" t="s">
        <v>13247</v>
      </c>
      <c r="E84" s="8259"/>
      <c r="F84" s="8264" t="s">
        <v>13248</v>
      </c>
      <c r="G84" s="8264" t="s">
        <v>13158</v>
      </c>
      <c r="H84" s="8264"/>
      <c r="I84" s="8262" t="s">
        <v>13246</v>
      </c>
      <c r="J84" s="8270"/>
      <c r="K84" s="8264" t="s">
        <v>13237</v>
      </c>
      <c r="L84" s="8264" t="s">
        <v>13247</v>
      </c>
      <c r="M84" s="8259"/>
      <c r="N84" s="8264" t="s">
        <v>13248</v>
      </c>
      <c r="O84" s="8264" t="s">
        <v>13158</v>
      </c>
    </row>
    <row r="85" spans="1:15" ht="15.75" thickBot="1">
      <c r="A85" s="8265" t="s">
        <v>13100</v>
      </c>
      <c r="B85" s="8265"/>
      <c r="C85" s="8264"/>
      <c r="D85" s="8271">
        <v>1</v>
      </c>
      <c r="E85" s="8259"/>
      <c r="F85" s="8393">
        <v>65</v>
      </c>
      <c r="G85" s="8259">
        <f>F85*D85</f>
        <v>65</v>
      </c>
      <c r="H85" s="8259"/>
      <c r="I85" s="8265" t="s">
        <v>13100</v>
      </c>
      <c r="J85" s="8265"/>
      <c r="K85" s="8264"/>
      <c r="L85" s="8271">
        <v>1</v>
      </c>
      <c r="M85" s="8259"/>
      <c r="N85" s="8393">
        <v>65</v>
      </c>
      <c r="O85" s="8259">
        <f>N85*L85</f>
        <v>65</v>
      </c>
    </row>
    <row r="86" spans="1:15" ht="15.75" thickBot="1">
      <c r="A86" s="8265" t="s">
        <v>13187</v>
      </c>
      <c r="B86" s="8265"/>
      <c r="C86" s="8264"/>
      <c r="D86" s="8271">
        <v>1</v>
      </c>
      <c r="E86" s="8259"/>
      <c r="F86" s="8393">
        <v>3</v>
      </c>
      <c r="G86" s="8259">
        <v>0</v>
      </c>
      <c r="H86" s="8259"/>
      <c r="I86" s="8265" t="s">
        <v>13187</v>
      </c>
      <c r="J86" s="8265"/>
      <c r="K86" s="8264"/>
      <c r="L86" s="8271">
        <v>1</v>
      </c>
      <c r="M86" s="8259"/>
      <c r="N86" s="8393">
        <v>3</v>
      </c>
      <c r="O86" s="8259">
        <f>N86*L86</f>
        <v>3</v>
      </c>
    </row>
    <row r="87" spans="1:15" ht="15.75" thickBot="1">
      <c r="A87" s="8265" t="s">
        <v>13250</v>
      </c>
      <c r="B87" s="8265"/>
      <c r="C87" s="8264"/>
      <c r="D87" s="8271">
        <v>1</v>
      </c>
      <c r="E87" s="8259"/>
      <c r="F87" s="8393">
        <v>3</v>
      </c>
      <c r="G87" s="8259">
        <f>F87*D87</f>
        <v>3</v>
      </c>
      <c r="H87" s="8259"/>
      <c r="I87" s="8265" t="s">
        <v>13250</v>
      </c>
      <c r="J87" s="8265"/>
      <c r="K87" s="8264"/>
      <c r="L87" s="8271">
        <v>1</v>
      </c>
      <c r="M87" s="8259"/>
      <c r="N87" s="8393">
        <v>3</v>
      </c>
      <c r="O87" s="8259">
        <f>N87*L87</f>
        <v>3</v>
      </c>
    </row>
    <row r="88" spans="1:15" ht="15.75" thickBot="1">
      <c r="A88" s="8265" t="s">
        <v>13276</v>
      </c>
      <c r="B88" s="8265"/>
      <c r="C88" s="8264"/>
      <c r="D88" s="8271">
        <v>0.15</v>
      </c>
      <c r="E88" s="8259"/>
      <c r="F88" s="8393">
        <v>1</v>
      </c>
      <c r="G88" s="8259">
        <f>F88*D88</f>
        <v>0.15</v>
      </c>
      <c r="H88" s="8259"/>
      <c r="I88" s="8265" t="s">
        <v>13276</v>
      </c>
      <c r="J88" s="8265"/>
      <c r="K88" s="8264"/>
      <c r="L88" s="8271">
        <v>0.15</v>
      </c>
      <c r="M88" s="8259"/>
      <c r="N88" s="8393">
        <v>1</v>
      </c>
      <c r="O88" s="8259">
        <f>N88*L88</f>
        <v>0.15</v>
      </c>
    </row>
    <row r="89" spans="1:15" ht="15.75" thickBot="1">
      <c r="A89" s="8270"/>
      <c r="B89" s="8268" t="s">
        <v>13104</v>
      </c>
      <c r="C89" s="8259"/>
      <c r="D89" s="8259"/>
      <c r="E89" s="8259"/>
      <c r="F89" s="8259"/>
      <c r="G89" s="8269"/>
      <c r="H89" s="8269"/>
      <c r="I89" s="8270"/>
      <c r="J89" s="8268" t="s">
        <v>13104</v>
      </c>
      <c r="K89" s="8259"/>
      <c r="L89" s="8259"/>
      <c r="M89" s="8259"/>
      <c r="N89" s="8259"/>
      <c r="O89" s="8269"/>
    </row>
    <row r="90" spans="1:15" ht="15.75" thickBot="1">
      <c r="A90" s="8270"/>
      <c r="B90" s="8259"/>
      <c r="C90" s="8259"/>
      <c r="D90" s="8259"/>
      <c r="E90" s="8259"/>
      <c r="F90" s="8259"/>
      <c r="G90" s="8264"/>
      <c r="H90" s="8264"/>
      <c r="I90" s="8270"/>
      <c r="J90" s="8259"/>
      <c r="K90" s="8259"/>
      <c r="L90" s="8259"/>
      <c r="M90" s="8259"/>
      <c r="N90" s="8259"/>
      <c r="O90" s="8264"/>
    </row>
    <row r="91" spans="1:15" ht="15.75" thickBot="1">
      <c r="A91" s="8262" t="s">
        <v>13252</v>
      </c>
      <c r="B91" s="8270"/>
      <c r="C91" s="8264"/>
      <c r="D91" s="8264" t="s">
        <v>13247</v>
      </c>
      <c r="E91" s="8259"/>
      <c r="F91" s="8264" t="s">
        <v>13248</v>
      </c>
      <c r="G91" s="8264" t="s">
        <v>13158</v>
      </c>
      <c r="H91" s="8264"/>
      <c r="I91" s="8262" t="s">
        <v>13252</v>
      </c>
      <c r="J91" s="8270"/>
      <c r="K91" s="8264"/>
      <c r="L91" s="8264" t="s">
        <v>13247</v>
      </c>
      <c r="M91" s="8259"/>
      <c r="N91" s="8264" t="s">
        <v>13248</v>
      </c>
      <c r="O91" s="8264" t="s">
        <v>13158</v>
      </c>
    </row>
    <row r="92" spans="1:15" ht="15.75" thickBot="1">
      <c r="A92" s="8265" t="s">
        <v>13253</v>
      </c>
      <c r="B92" s="8265" t="s">
        <v>13254</v>
      </c>
      <c r="C92" s="8264"/>
      <c r="D92" s="8271">
        <v>1</v>
      </c>
      <c r="E92" s="8259"/>
      <c r="F92" s="8393">
        <v>10</v>
      </c>
      <c r="G92" s="8259">
        <f>F92*D92</f>
        <v>10</v>
      </c>
      <c r="H92" s="8259"/>
      <c r="I92" s="8265" t="s">
        <v>13253</v>
      </c>
      <c r="J92" s="8265" t="s">
        <v>13254</v>
      </c>
      <c r="K92" s="8264"/>
      <c r="L92" s="8271">
        <v>1</v>
      </c>
      <c r="M92" s="8259"/>
      <c r="N92" s="8393">
        <v>10</v>
      </c>
      <c r="O92" s="8259">
        <f>N92*L92</f>
        <v>10</v>
      </c>
    </row>
    <row r="93" spans="1:15" ht="15.75" thickBot="1">
      <c r="A93" s="8265" t="s">
        <v>13373</v>
      </c>
      <c r="B93" s="8259"/>
      <c r="C93" s="8264"/>
      <c r="D93" s="8271">
        <v>1</v>
      </c>
      <c r="E93" s="8259"/>
      <c r="F93" s="8393">
        <v>5</v>
      </c>
      <c r="G93" s="8259">
        <f>F93*D93</f>
        <v>5</v>
      </c>
      <c r="H93" s="8259"/>
      <c r="I93" s="8265" t="s">
        <v>13373</v>
      </c>
      <c r="J93" s="8259"/>
      <c r="K93" s="8264"/>
      <c r="L93" s="8271">
        <v>1</v>
      </c>
      <c r="M93" s="8259"/>
      <c r="N93" s="8393">
        <v>5</v>
      </c>
      <c r="O93" s="8259">
        <f>N93*L93</f>
        <v>5</v>
      </c>
    </row>
    <row r="94" spans="1:15" ht="15.75" thickBot="1">
      <c r="A94" s="8265" t="s">
        <v>13486</v>
      </c>
      <c r="B94" s="8259"/>
      <c r="C94" s="8264"/>
      <c r="D94" s="8271">
        <v>1</v>
      </c>
      <c r="E94" s="8259"/>
      <c r="F94" s="8393">
        <v>25</v>
      </c>
      <c r="G94" s="8259">
        <f>F94*D94</f>
        <v>25</v>
      </c>
      <c r="H94" s="8259"/>
      <c r="I94" s="8265" t="s">
        <v>13486</v>
      </c>
      <c r="J94" s="8259"/>
      <c r="K94" s="8264"/>
      <c r="L94" s="8271">
        <v>1</v>
      </c>
      <c r="M94" s="8259"/>
      <c r="N94" s="8393">
        <v>25</v>
      </c>
      <c r="O94" s="8259">
        <f>N94*L94</f>
        <v>25</v>
      </c>
    </row>
    <row r="95" spans="1:15" ht="15.75" thickBot="1">
      <c r="A95" s="8270"/>
      <c r="B95" s="8268" t="s">
        <v>13104</v>
      </c>
      <c r="C95" s="8259"/>
      <c r="D95" s="8259"/>
      <c r="E95" s="8259"/>
      <c r="F95" s="8259"/>
      <c r="G95" s="8259"/>
      <c r="H95" s="8259"/>
      <c r="I95" s="8270"/>
      <c r="J95" s="8268" t="s">
        <v>13104</v>
      </c>
      <c r="K95" s="8259"/>
      <c r="L95" s="8259"/>
      <c r="M95" s="8259"/>
      <c r="N95" s="8259"/>
      <c r="O95" s="8259"/>
    </row>
    <row r="96" spans="1:15" ht="15.75" thickBot="1">
      <c r="A96" s="8265"/>
      <c r="B96" s="8259"/>
      <c r="C96" s="8259"/>
      <c r="D96" s="8259"/>
      <c r="E96" s="8259"/>
      <c r="F96" s="8259"/>
      <c r="G96" s="8271"/>
      <c r="H96" s="8271"/>
      <c r="I96" s="8265"/>
      <c r="J96" s="8259"/>
      <c r="K96" s="8259"/>
      <c r="L96" s="8259"/>
      <c r="M96" s="8259"/>
      <c r="N96" s="8259"/>
      <c r="O96" s="8271"/>
    </row>
    <row r="97" spans="1:15" ht="15.75" thickBot="1">
      <c r="A97" s="8270" t="s">
        <v>13256</v>
      </c>
      <c r="B97" s="8259"/>
      <c r="C97" s="8265"/>
      <c r="D97" s="8265"/>
      <c r="E97" s="8271"/>
      <c r="F97" s="8271"/>
      <c r="G97" s="8259">
        <f>G94+G93+G92+G88+G87+G86+G85+G81+G79+G80</f>
        <v>304.22999999999996</v>
      </c>
      <c r="H97" s="8259"/>
      <c r="I97" s="8270" t="s">
        <v>13256</v>
      </c>
      <c r="J97" s="8259"/>
      <c r="K97" s="8265"/>
      <c r="L97" s="8265"/>
      <c r="M97" s="8271"/>
      <c r="N97" s="8271"/>
      <c r="O97" s="8259">
        <f>O94+O93+O92+O88+O87+O86+O85+O81+O79+O80</f>
        <v>256.23</v>
      </c>
    </row>
    <row r="98" spans="1:15" ht="15.75" thickBot="1">
      <c r="A98" s="8270" t="s">
        <v>13257</v>
      </c>
      <c r="B98" s="8259"/>
      <c r="C98" s="8265"/>
      <c r="D98" s="8265"/>
      <c r="E98" s="8271"/>
      <c r="F98" s="8259"/>
      <c r="G98" s="8259">
        <v>10</v>
      </c>
      <c r="H98" s="8259"/>
      <c r="I98" s="8270" t="s">
        <v>13257</v>
      </c>
      <c r="J98" s="8259"/>
      <c r="K98" s="8265"/>
      <c r="L98" s="8265"/>
      <c r="M98" s="8271"/>
      <c r="N98" s="8259"/>
      <c r="O98" s="8259">
        <v>10</v>
      </c>
    </row>
    <row r="99" spans="1:15" ht="15.75" thickBot="1">
      <c r="A99" s="8270" t="s">
        <v>13487</v>
      </c>
      <c r="B99" s="8259"/>
      <c r="C99" s="8265"/>
      <c r="D99" s="8265"/>
      <c r="E99" s="8271"/>
      <c r="F99" s="8259"/>
      <c r="G99" s="8259">
        <v>7</v>
      </c>
      <c r="H99" s="8259"/>
      <c r="I99" s="8270" t="s">
        <v>13487</v>
      </c>
      <c r="J99" s="8259"/>
      <c r="K99" s="8265"/>
      <c r="L99" s="8265"/>
      <c r="M99" s="8271"/>
      <c r="N99" s="8259"/>
      <c r="O99" s="8259">
        <v>7</v>
      </c>
    </row>
    <row r="100" spans="1:15" ht="15.75" thickBot="1">
      <c r="A100" s="8270" t="s">
        <v>13258</v>
      </c>
      <c r="B100" s="8259"/>
      <c r="C100" s="8265"/>
      <c r="D100" s="8265"/>
      <c r="E100" s="8271"/>
      <c r="F100" s="8259"/>
      <c r="G100" s="8259">
        <f>G97+G98+G99</f>
        <v>321.22999999999996</v>
      </c>
      <c r="H100" s="8259"/>
      <c r="I100" s="8270" t="s">
        <v>13258</v>
      </c>
      <c r="J100" s="8259"/>
      <c r="K100" s="8265"/>
      <c r="L100" s="8265"/>
      <c r="M100" s="8271"/>
      <c r="N100" s="8259"/>
      <c r="O100" s="8259">
        <f>O97+O98+O99</f>
        <v>273.23</v>
      </c>
    </row>
    <row r="101" spans="1:15" ht="15.75" thickBot="1">
      <c r="A101" s="8270" t="s">
        <v>13259</v>
      </c>
      <c r="B101" s="8259"/>
      <c r="C101" s="8265"/>
      <c r="D101" s="8265"/>
      <c r="E101" s="8271"/>
      <c r="F101" s="8259"/>
      <c r="G101" s="8274">
        <f>G100*0.1</f>
        <v>32.122999999999998</v>
      </c>
      <c r="H101" s="8274"/>
      <c r="I101" s="8270" t="s">
        <v>13259</v>
      </c>
      <c r="J101" s="8259"/>
      <c r="K101" s="8265"/>
      <c r="L101" s="8265"/>
      <c r="M101" s="8271"/>
      <c r="N101" s="8259"/>
      <c r="O101" s="8274">
        <f>O100*0.1</f>
        <v>27.323000000000004</v>
      </c>
    </row>
    <row r="102" spans="1:15" ht="15.75" thickBot="1">
      <c r="A102" s="8270" t="s">
        <v>13260</v>
      </c>
      <c r="B102" s="8259"/>
      <c r="C102" s="8265"/>
      <c r="D102" s="8265"/>
      <c r="E102" s="8271"/>
      <c r="F102" s="8271"/>
      <c r="G102" s="8259">
        <f>SUM(G100:G101)</f>
        <v>353.35299999999995</v>
      </c>
      <c r="H102" s="8259"/>
      <c r="I102" s="8270" t="s">
        <v>13260</v>
      </c>
      <c r="J102" s="8259"/>
      <c r="K102" s="8265"/>
      <c r="L102" s="8265"/>
      <c r="M102" s="8271"/>
      <c r="N102" s="8271"/>
      <c r="O102" s="8259">
        <f>SUM(O100:O101)</f>
        <v>300.553</v>
      </c>
    </row>
    <row r="103" spans="1:15" ht="18.75" thickBot="1">
      <c r="A103" s="8270" t="s">
        <v>13261</v>
      </c>
      <c r="B103" s="8259"/>
      <c r="C103" s="8265"/>
      <c r="D103" s="8265"/>
      <c r="E103" s="8271" t="s">
        <v>13262</v>
      </c>
      <c r="F103" s="8271">
        <v>70</v>
      </c>
      <c r="G103" s="8514">
        <f>G102/F103</f>
        <v>5.0478999999999994</v>
      </c>
      <c r="H103" s="8514"/>
      <c r="I103" s="8270" t="s">
        <v>13261</v>
      </c>
      <c r="J103" s="8259"/>
      <c r="K103" s="8265"/>
      <c r="L103" s="8265"/>
      <c r="M103" s="8271" t="s">
        <v>13262</v>
      </c>
      <c r="N103" s="8271">
        <v>70</v>
      </c>
      <c r="O103" s="8514">
        <f>O102/N103</f>
        <v>4.2936142857142858</v>
      </c>
    </row>
    <row r="104" spans="1:15" ht="15.75" thickBot="1"/>
    <row r="105" spans="1:15" ht="18.75" thickBot="1">
      <c r="A105" s="8258" t="s">
        <v>13229</v>
      </c>
      <c r="B105" s="8259"/>
      <c r="C105" s="8259"/>
      <c r="D105" s="8259"/>
      <c r="E105" s="8259"/>
      <c r="F105" s="8259"/>
      <c r="G105" s="8260"/>
      <c r="I105" s="8258" t="s">
        <v>13229</v>
      </c>
      <c r="J105" s="8259"/>
      <c r="K105" s="8259"/>
      <c r="L105" s="8259"/>
      <c r="M105" s="8259"/>
      <c r="N105" s="8259"/>
      <c r="O105" s="8260"/>
    </row>
    <row r="106" spans="1:15" ht="18.75" thickBot="1">
      <c r="A106" s="8261" t="s">
        <v>13230</v>
      </c>
      <c r="B106" s="8261" t="s">
        <v>13231</v>
      </c>
      <c r="C106" s="8259"/>
      <c r="D106" s="8259"/>
      <c r="E106" s="8258" t="s">
        <v>542</v>
      </c>
      <c r="F106" s="8273">
        <v>43774</v>
      </c>
      <c r="G106" s="8258"/>
      <c r="I106" s="8261" t="s">
        <v>13230</v>
      </c>
      <c r="J106" s="8261" t="s">
        <v>13231</v>
      </c>
      <c r="K106" s="8259"/>
      <c r="L106" s="8259"/>
      <c r="M106" s="8258" t="s">
        <v>542</v>
      </c>
      <c r="N106" s="8273">
        <v>43790</v>
      </c>
      <c r="O106" s="8258"/>
    </row>
    <row r="107" spans="1:15" ht="30.75" thickBot="1">
      <c r="A107" s="8262" t="s">
        <v>13232</v>
      </c>
      <c r="B107" s="8533" t="s">
        <v>13857</v>
      </c>
      <c r="C107" s="8534"/>
      <c r="D107" s="8534"/>
      <c r="E107" s="8534"/>
      <c r="F107" s="8535"/>
      <c r="G107" s="8536"/>
      <c r="I107" s="8262" t="s">
        <v>13232</v>
      </c>
      <c r="J107" s="8787" t="s">
        <v>13908</v>
      </c>
      <c r="K107" s="8788"/>
      <c r="L107" s="8788"/>
      <c r="M107" s="8788"/>
      <c r="N107" s="8788"/>
      <c r="O107" s="8789"/>
    </row>
    <row r="108" spans="1:15" ht="18.75" thickBot="1">
      <c r="A108" s="8262" t="s">
        <v>13234</v>
      </c>
      <c r="B108" s="8262" t="s">
        <v>13858</v>
      </c>
      <c r="C108" s="8259"/>
      <c r="D108" s="8259"/>
      <c r="E108" s="8258"/>
      <c r="F108" s="8258"/>
      <c r="G108" s="8258"/>
      <c r="I108" s="8262" t="s">
        <v>13234</v>
      </c>
      <c r="J108" s="8262" t="s">
        <v>13785</v>
      </c>
      <c r="K108" s="8259"/>
      <c r="L108" s="8259"/>
      <c r="M108" s="8258"/>
      <c r="N108" s="8258"/>
      <c r="O108" s="8258"/>
    </row>
    <row r="109" spans="1:15" ht="18.75" thickBot="1">
      <c r="A109" s="8262" t="s">
        <v>13236</v>
      </c>
      <c r="B109" s="8392" t="s">
        <v>13483</v>
      </c>
      <c r="C109" s="8259"/>
      <c r="D109" s="8259"/>
      <c r="E109" s="8258"/>
      <c r="F109" s="8258"/>
      <c r="G109" s="8258"/>
      <c r="I109" s="8262" t="s">
        <v>13236</v>
      </c>
      <c r="J109" s="8392" t="s">
        <v>13483</v>
      </c>
      <c r="K109" s="8259"/>
      <c r="L109" s="8259"/>
      <c r="M109" s="8258"/>
      <c r="N109" s="8258"/>
      <c r="O109" s="8258"/>
    </row>
    <row r="110" spans="1:15" ht="18.75" thickBot="1">
      <c r="A110" s="8262"/>
      <c r="B110" s="8262"/>
      <c r="C110" s="8259"/>
      <c r="D110" s="8259"/>
      <c r="E110" s="8259"/>
      <c r="F110" s="8259"/>
      <c r="G110" s="8258"/>
      <c r="I110" s="8262"/>
      <c r="J110" s="8262"/>
      <c r="K110" s="8259"/>
      <c r="L110" s="8259"/>
      <c r="M110" s="8259"/>
      <c r="N110" s="8259"/>
      <c r="O110" s="8258"/>
    </row>
    <row r="111" spans="1:15" ht="15.75" thickBot="1">
      <c r="A111" s="8262" t="s">
        <v>13234</v>
      </c>
      <c r="B111" s="8259"/>
      <c r="C111" s="8264" t="s">
        <v>13237</v>
      </c>
      <c r="D111" s="8264" t="s">
        <v>13238</v>
      </c>
      <c r="E111" s="8264" t="s">
        <v>13239</v>
      </c>
      <c r="F111" s="8264" t="s">
        <v>13240</v>
      </c>
      <c r="G111" s="8264" t="s">
        <v>13241</v>
      </c>
      <c r="I111" s="8262" t="s">
        <v>13234</v>
      </c>
      <c r="J111" s="8259"/>
      <c r="K111" s="8264" t="s">
        <v>13237</v>
      </c>
      <c r="L111" s="8264" t="s">
        <v>13238</v>
      </c>
      <c r="M111" s="8264" t="s">
        <v>13239</v>
      </c>
      <c r="N111" s="8264" t="s">
        <v>13240</v>
      </c>
      <c r="O111" s="8264" t="s">
        <v>13241</v>
      </c>
    </row>
    <row r="112" spans="1:15" ht="15.75" thickBot="1">
      <c r="A112" s="8265" t="s">
        <v>688</v>
      </c>
      <c r="B112" s="8259"/>
      <c r="C112" s="8259" t="s">
        <v>13485</v>
      </c>
      <c r="D112" s="8259">
        <v>1.25</v>
      </c>
      <c r="E112" s="8259">
        <v>1.25</v>
      </c>
      <c r="F112" s="8259">
        <v>60</v>
      </c>
      <c r="G112" s="8259">
        <f>F112*E112</f>
        <v>75</v>
      </c>
      <c r="I112" s="8265" t="s">
        <v>688</v>
      </c>
      <c r="J112" s="8259"/>
      <c r="K112" s="8259" t="s">
        <v>13909</v>
      </c>
      <c r="L112" s="8259">
        <v>1</v>
      </c>
      <c r="M112" s="8259">
        <v>1</v>
      </c>
      <c r="N112" s="8259">
        <v>80</v>
      </c>
      <c r="O112" s="8259">
        <f>N112*M112</f>
        <v>80</v>
      </c>
    </row>
    <row r="113" spans="1:15" ht="15.75" thickBot="1">
      <c r="A113" s="8265" t="s">
        <v>9954</v>
      </c>
      <c r="B113" s="8259"/>
      <c r="C113" s="8259" t="s">
        <v>13786</v>
      </c>
      <c r="D113" s="8259">
        <v>0.4</v>
      </c>
      <c r="E113" s="8259">
        <v>0.4</v>
      </c>
      <c r="F113" s="8259">
        <v>78</v>
      </c>
      <c r="G113" s="8259">
        <f>F113*E113</f>
        <v>31.200000000000003</v>
      </c>
      <c r="I113" s="8265" t="s">
        <v>9954</v>
      </c>
      <c r="J113" s="8259"/>
      <c r="K113" s="8259" t="s">
        <v>13786</v>
      </c>
      <c r="L113" s="8259">
        <v>0.5</v>
      </c>
      <c r="M113" s="8259">
        <v>0.5</v>
      </c>
      <c r="N113" s="8259">
        <v>78</v>
      </c>
      <c r="O113" s="8259">
        <f>N113*M113</f>
        <v>39</v>
      </c>
    </row>
    <row r="114" spans="1:15" ht="15.75" thickBot="1">
      <c r="A114" s="8265" t="s">
        <v>13620</v>
      </c>
      <c r="B114" s="8259"/>
      <c r="C114" s="8429" t="s">
        <v>13621</v>
      </c>
      <c r="D114" s="8259">
        <v>5.5E-2</v>
      </c>
      <c r="E114" s="8259">
        <v>5.5E-2</v>
      </c>
      <c r="F114" s="8259">
        <v>630</v>
      </c>
      <c r="G114" s="8259">
        <f>F114*E114</f>
        <v>34.65</v>
      </c>
      <c r="I114" s="8265" t="s">
        <v>13620</v>
      </c>
      <c r="J114" s="8259"/>
      <c r="K114" s="8429" t="s">
        <v>13621</v>
      </c>
      <c r="L114" s="8259">
        <v>7.5999999999999998E-2</v>
      </c>
      <c r="M114" s="8259">
        <v>7.5999999999999998E-2</v>
      </c>
      <c r="N114" s="8259">
        <v>630</v>
      </c>
      <c r="O114" s="8259">
        <f>N114*M114</f>
        <v>47.879999999999995</v>
      </c>
    </row>
    <row r="115" spans="1:15" ht="15.75" thickBot="1">
      <c r="A115" s="8268" t="s">
        <v>13104</v>
      </c>
      <c r="B115" s="8259"/>
      <c r="C115" s="8259"/>
      <c r="D115" s="8259"/>
      <c r="E115" s="8259"/>
      <c r="F115" s="8259"/>
      <c r="G115" s="8269"/>
      <c r="I115" s="8268" t="s">
        <v>13104</v>
      </c>
      <c r="J115" s="8259"/>
      <c r="K115" s="8259"/>
      <c r="L115" s="8259"/>
      <c r="M115" s="8259"/>
      <c r="N115" s="8259"/>
      <c r="O115" s="8269"/>
    </row>
    <row r="116" spans="1:15" ht="15.75" thickBot="1">
      <c r="A116" s="8270"/>
      <c r="B116" s="8259"/>
      <c r="C116" s="8259"/>
      <c r="D116" s="8259"/>
      <c r="E116" s="8259"/>
      <c r="F116" s="8259" t="s">
        <v>13371</v>
      </c>
      <c r="G116" s="8264" t="s">
        <v>13372</v>
      </c>
      <c r="I116" s="8270"/>
      <c r="J116" s="8259"/>
      <c r="K116" s="8259"/>
      <c r="L116" s="8259"/>
      <c r="M116" s="8259"/>
      <c r="N116" s="8259" t="s">
        <v>13371</v>
      </c>
      <c r="O116" s="8264" t="s">
        <v>13372</v>
      </c>
    </row>
    <row r="117" spans="1:15" ht="15.75" thickBot="1">
      <c r="A117" s="8262" t="s">
        <v>13246</v>
      </c>
      <c r="B117" s="8270"/>
      <c r="C117" s="8264" t="s">
        <v>13237</v>
      </c>
      <c r="D117" s="8264" t="s">
        <v>13247</v>
      </c>
      <c r="E117" s="8259"/>
      <c r="F117" s="8264" t="s">
        <v>13248</v>
      </c>
      <c r="G117" s="8264" t="s">
        <v>13158</v>
      </c>
      <c r="I117" s="8262" t="s">
        <v>13246</v>
      </c>
      <c r="J117" s="8270"/>
      <c r="K117" s="8264" t="s">
        <v>13237</v>
      </c>
      <c r="L117" s="8264" t="s">
        <v>13247</v>
      </c>
      <c r="M117" s="8259"/>
      <c r="N117" s="8264" t="s">
        <v>13248</v>
      </c>
      <c r="O117" s="8264" t="s">
        <v>13158</v>
      </c>
    </row>
    <row r="118" spans="1:15" ht="15.75" thickBot="1">
      <c r="A118" s="8265" t="s">
        <v>13100</v>
      </c>
      <c r="B118" s="8265"/>
      <c r="C118" s="8264"/>
      <c r="D118" s="8271">
        <v>1</v>
      </c>
      <c r="E118" s="8259"/>
      <c r="F118" s="8393">
        <v>40</v>
      </c>
      <c r="G118" s="8537">
        <f>F118*D118</f>
        <v>40</v>
      </c>
      <c r="I118" s="8265" t="s">
        <v>13100</v>
      </c>
      <c r="J118" s="8265"/>
      <c r="K118" s="8264"/>
      <c r="L118" s="8271">
        <v>1</v>
      </c>
      <c r="M118" s="8259"/>
      <c r="N118" s="8393">
        <v>83</v>
      </c>
      <c r="O118" s="8259">
        <f>N118*L118</f>
        <v>83</v>
      </c>
    </row>
    <row r="119" spans="1:15" ht="15.75" thickBot="1">
      <c r="A119" s="8265" t="s">
        <v>13187</v>
      </c>
      <c r="B119" s="8265"/>
      <c r="C119" s="8264"/>
      <c r="D119" s="8271">
        <v>1</v>
      </c>
      <c r="E119" s="8259"/>
      <c r="F119" s="8393">
        <v>0</v>
      </c>
      <c r="G119" s="8259">
        <f>F119*D119</f>
        <v>0</v>
      </c>
      <c r="I119" s="8265" t="s">
        <v>13187</v>
      </c>
      <c r="J119" s="8265"/>
      <c r="K119" s="8264"/>
      <c r="L119" s="8271">
        <v>1</v>
      </c>
      <c r="M119" s="8259"/>
      <c r="N119" s="8393">
        <v>3</v>
      </c>
      <c r="O119" s="8259">
        <f>N119*L119</f>
        <v>3</v>
      </c>
    </row>
    <row r="120" spans="1:15" ht="15.75" thickBot="1">
      <c r="A120" s="8265" t="s">
        <v>13250</v>
      </c>
      <c r="B120" s="8265"/>
      <c r="C120" s="8264"/>
      <c r="D120" s="8271">
        <v>1</v>
      </c>
      <c r="E120" s="8259"/>
      <c r="F120" s="8393">
        <v>3</v>
      </c>
      <c r="G120" s="8259">
        <f>F120*D120</f>
        <v>3</v>
      </c>
      <c r="I120" s="8265" t="s">
        <v>13250</v>
      </c>
      <c r="J120" s="8265"/>
      <c r="K120" s="8264"/>
      <c r="L120" s="8271">
        <v>1</v>
      </c>
      <c r="M120" s="8259"/>
      <c r="N120" s="8393">
        <v>3</v>
      </c>
      <c r="O120" s="8259">
        <f>N120*L120</f>
        <v>3</v>
      </c>
    </row>
    <row r="121" spans="1:15" ht="15.75" thickBot="1">
      <c r="A121" s="8265" t="s">
        <v>13276</v>
      </c>
      <c r="B121" s="8265"/>
      <c r="C121" s="8264"/>
      <c r="D121" s="8271">
        <v>0.15</v>
      </c>
      <c r="E121" s="8259"/>
      <c r="F121" s="8393">
        <v>1</v>
      </c>
      <c r="G121" s="8259">
        <f>F121*D121</f>
        <v>0.15</v>
      </c>
      <c r="I121" s="8265" t="s">
        <v>13276</v>
      </c>
      <c r="J121" s="8265"/>
      <c r="K121" s="8264"/>
      <c r="L121" s="8271">
        <v>0.1</v>
      </c>
      <c r="M121" s="8259"/>
      <c r="N121" s="8393">
        <v>1</v>
      </c>
      <c r="O121" s="8259">
        <f>N121*L121</f>
        <v>0.1</v>
      </c>
    </row>
    <row r="122" spans="1:15" ht="15.75" thickBot="1">
      <c r="A122" s="8270"/>
      <c r="B122" s="8268" t="s">
        <v>13104</v>
      </c>
      <c r="C122" s="8259"/>
      <c r="D122" s="8259"/>
      <c r="E122" s="8259"/>
      <c r="F122" s="8259"/>
      <c r="G122" s="8269"/>
      <c r="I122" s="8270"/>
      <c r="J122" s="8268" t="s">
        <v>13104</v>
      </c>
      <c r="K122" s="8259"/>
      <c r="L122" s="8259"/>
      <c r="M122" s="8259"/>
      <c r="N122" s="8259"/>
      <c r="O122" s="8269"/>
    </row>
    <row r="123" spans="1:15" ht="15.75" thickBot="1">
      <c r="A123" s="8270"/>
      <c r="B123" s="8259"/>
      <c r="C123" s="8259"/>
      <c r="D123" s="8259"/>
      <c r="E123" s="8259"/>
      <c r="F123" s="8259"/>
      <c r="G123" s="8264"/>
      <c r="I123" s="8270"/>
      <c r="J123" s="8259"/>
      <c r="K123" s="8259"/>
      <c r="L123" s="8259"/>
      <c r="M123" s="8259"/>
      <c r="N123" s="8259"/>
      <c r="O123" s="8264"/>
    </row>
    <row r="124" spans="1:15" ht="15.75" thickBot="1">
      <c r="A124" s="8262" t="s">
        <v>13252</v>
      </c>
      <c r="B124" s="8270"/>
      <c r="C124" s="8264"/>
      <c r="D124" s="8264" t="s">
        <v>13247</v>
      </c>
      <c r="E124" s="8259"/>
      <c r="F124" s="8264" t="s">
        <v>13248</v>
      </c>
      <c r="G124" s="8264" t="s">
        <v>13158</v>
      </c>
      <c r="I124" s="8262" t="s">
        <v>13252</v>
      </c>
      <c r="J124" s="8270"/>
      <c r="K124" s="8264"/>
      <c r="L124" s="8264" t="s">
        <v>13247</v>
      </c>
      <c r="M124" s="8259"/>
      <c r="N124" s="8264" t="s">
        <v>13248</v>
      </c>
      <c r="O124" s="8264" t="s">
        <v>13158</v>
      </c>
    </row>
    <row r="125" spans="1:15" ht="15.75" thickBot="1">
      <c r="A125" s="8265" t="s">
        <v>13253</v>
      </c>
      <c r="B125" s="8265" t="s">
        <v>13254</v>
      </c>
      <c r="C125" s="8264"/>
      <c r="D125" s="8271">
        <v>1</v>
      </c>
      <c r="E125" s="8259"/>
      <c r="F125" s="8393">
        <v>10</v>
      </c>
      <c r="G125" s="8259">
        <f>F125*D125</f>
        <v>10</v>
      </c>
      <c r="I125" s="8265" t="s">
        <v>13253</v>
      </c>
      <c r="J125" s="8265" t="s">
        <v>13254</v>
      </c>
      <c r="K125" s="8264"/>
      <c r="L125" s="8271">
        <v>1</v>
      </c>
      <c r="M125" s="8259"/>
      <c r="N125" s="8393">
        <v>10</v>
      </c>
      <c r="O125" s="8259">
        <f>N125*L125</f>
        <v>10</v>
      </c>
    </row>
    <row r="126" spans="1:15" ht="15.75" thickBot="1">
      <c r="A126" s="8265" t="s">
        <v>13373</v>
      </c>
      <c r="B126" s="8259"/>
      <c r="C126" s="8264"/>
      <c r="D126" s="8271">
        <v>1</v>
      </c>
      <c r="E126" s="8259"/>
      <c r="F126" s="8393">
        <v>5</v>
      </c>
      <c r="G126" s="8259">
        <f>F126*D126</f>
        <v>5</v>
      </c>
      <c r="I126" s="8265" t="s">
        <v>13373</v>
      </c>
      <c r="J126" s="8259"/>
      <c r="K126" s="8264"/>
      <c r="L126" s="8271">
        <v>1</v>
      </c>
      <c r="M126" s="8259"/>
      <c r="N126" s="8393">
        <v>5</v>
      </c>
      <c r="O126" s="8259">
        <f>N126*L126</f>
        <v>5</v>
      </c>
    </row>
    <row r="127" spans="1:15" ht="15.75" thickBot="1">
      <c r="A127" s="8265" t="s">
        <v>13486</v>
      </c>
      <c r="B127" s="8259"/>
      <c r="C127" s="8264"/>
      <c r="D127" s="8271">
        <v>1</v>
      </c>
      <c r="E127" s="8259"/>
      <c r="F127" s="8393">
        <v>25</v>
      </c>
      <c r="G127" s="8259">
        <f>F127*D127</f>
        <v>25</v>
      </c>
      <c r="I127" s="8265" t="s">
        <v>13486</v>
      </c>
      <c r="J127" s="8259"/>
      <c r="K127" s="8264"/>
      <c r="L127" s="8271">
        <v>1</v>
      </c>
      <c r="M127" s="8259"/>
      <c r="N127" s="8393">
        <v>25</v>
      </c>
      <c r="O127" s="8259">
        <f>N127*L127</f>
        <v>25</v>
      </c>
    </row>
    <row r="128" spans="1:15" ht="15.75" thickBot="1">
      <c r="A128" s="8270"/>
      <c r="B128" s="8268" t="s">
        <v>13104</v>
      </c>
      <c r="C128" s="8259"/>
      <c r="D128" s="8259"/>
      <c r="E128" s="8259"/>
      <c r="F128" s="8259"/>
      <c r="G128" s="8259"/>
      <c r="I128" s="8270"/>
      <c r="J128" s="8268" t="s">
        <v>13104</v>
      </c>
      <c r="K128" s="8259"/>
      <c r="L128" s="8259"/>
      <c r="M128" s="8259"/>
      <c r="N128" s="8259"/>
      <c r="O128" s="8259"/>
    </row>
    <row r="129" spans="1:15" ht="15.75" thickBot="1">
      <c r="A129" s="8265"/>
      <c r="B129" s="8259"/>
      <c r="C129" s="8259"/>
      <c r="D129" s="8259"/>
      <c r="E129" s="8259"/>
      <c r="F129" s="8259"/>
      <c r="G129" s="8271"/>
      <c r="I129" s="8265"/>
      <c r="J129" s="8259"/>
      <c r="K129" s="8259"/>
      <c r="L129" s="8259"/>
      <c r="M129" s="8259"/>
      <c r="N129" s="8259"/>
      <c r="O129" s="8271"/>
    </row>
    <row r="130" spans="1:15" ht="15.75" thickBot="1">
      <c r="A130" s="8270" t="s">
        <v>13256</v>
      </c>
      <c r="B130" s="8259"/>
      <c r="C130" s="8265"/>
      <c r="D130" s="8265"/>
      <c r="E130" s="8271"/>
      <c r="F130" s="8271"/>
      <c r="G130" s="8259">
        <f>G127+G126+G125+G121+G120+G119+G118+G114+G112+G113</f>
        <v>224</v>
      </c>
      <c r="I130" s="8270" t="s">
        <v>13256</v>
      </c>
      <c r="J130" s="8259"/>
      <c r="K130" s="8265"/>
      <c r="L130" s="8265"/>
      <c r="M130" s="8271"/>
      <c r="N130" s="8271"/>
      <c r="O130" s="8259">
        <f>O127+O126+O125+O121+O120+O119+O118+O114+O112+O113</f>
        <v>295.98</v>
      </c>
    </row>
    <row r="131" spans="1:15" ht="15.75" thickBot="1">
      <c r="A131" s="8270" t="s">
        <v>13257</v>
      </c>
      <c r="B131" s="8259"/>
      <c r="C131" s="8265"/>
      <c r="D131" s="8265"/>
      <c r="E131" s="8271"/>
      <c r="F131" s="8259"/>
      <c r="G131" s="8259">
        <v>10</v>
      </c>
      <c r="I131" s="8270" t="s">
        <v>13257</v>
      </c>
      <c r="J131" s="8259"/>
      <c r="K131" s="8265"/>
      <c r="L131" s="8265"/>
      <c r="M131" s="8271"/>
      <c r="N131" s="8259"/>
      <c r="O131" s="8259">
        <v>10</v>
      </c>
    </row>
    <row r="132" spans="1:15" ht="15.75" thickBot="1">
      <c r="A132" s="8270" t="s">
        <v>13487</v>
      </c>
      <c r="B132" s="8259"/>
      <c r="C132" s="8265"/>
      <c r="D132" s="8265"/>
      <c r="E132" s="8271"/>
      <c r="F132" s="8259"/>
      <c r="G132" s="8259">
        <v>7</v>
      </c>
      <c r="I132" s="8270" t="s">
        <v>13487</v>
      </c>
      <c r="J132" s="8259"/>
      <c r="K132" s="8265"/>
      <c r="L132" s="8265"/>
      <c r="M132" s="8271"/>
      <c r="N132" s="8259"/>
      <c r="O132" s="8259">
        <v>7</v>
      </c>
    </row>
    <row r="133" spans="1:15" ht="15.75" thickBot="1">
      <c r="A133" s="8270" t="s">
        <v>13258</v>
      </c>
      <c r="B133" s="8259"/>
      <c r="C133" s="8265"/>
      <c r="D133" s="8265"/>
      <c r="E133" s="8271"/>
      <c r="F133" s="8259"/>
      <c r="G133" s="8259">
        <f>G130+G131+G132</f>
        <v>241</v>
      </c>
      <c r="I133" s="8270" t="s">
        <v>13258</v>
      </c>
      <c r="J133" s="8259"/>
      <c r="K133" s="8265"/>
      <c r="L133" s="8265"/>
      <c r="M133" s="8271"/>
      <c r="N133" s="8259"/>
      <c r="O133" s="8259">
        <f>(O130+O131+O132)</f>
        <v>312.98</v>
      </c>
    </row>
    <row r="134" spans="1:15" ht="15.75" thickBot="1">
      <c r="A134" s="8270" t="s">
        <v>13259</v>
      </c>
      <c r="B134" s="8259"/>
      <c r="C134" s="8265"/>
      <c r="D134" s="8265"/>
      <c r="E134" s="8271"/>
      <c r="F134" s="8259"/>
      <c r="G134" s="8274">
        <f>G133*0.1</f>
        <v>24.1</v>
      </c>
      <c r="I134" s="8270" t="s">
        <v>13259</v>
      </c>
      <c r="J134" s="8259"/>
      <c r="K134" s="8265"/>
      <c r="L134" s="8265"/>
      <c r="M134" s="8271"/>
      <c r="N134" s="8259"/>
      <c r="O134" s="8274">
        <f>O133*0.1</f>
        <v>31.298000000000002</v>
      </c>
    </row>
    <row r="135" spans="1:15" ht="15.75" thickBot="1">
      <c r="A135" s="8270" t="s">
        <v>13260</v>
      </c>
      <c r="B135" s="8259"/>
      <c r="C135" s="8265"/>
      <c r="D135" s="8265"/>
      <c r="E135" s="8271"/>
      <c r="F135" s="8271"/>
      <c r="G135" s="8259">
        <f>SUM(G133:G134)</f>
        <v>265.10000000000002</v>
      </c>
      <c r="I135" s="8270" t="s">
        <v>13260</v>
      </c>
      <c r="J135" s="8259"/>
      <c r="K135" s="8265"/>
      <c r="L135" s="8265"/>
      <c r="M135" s="8271"/>
      <c r="N135" s="8271"/>
      <c r="O135" s="8259">
        <f>SUM(O133:O134)</f>
        <v>344.27800000000002</v>
      </c>
    </row>
    <row r="136" spans="1:15" ht="18.75" thickBot="1">
      <c r="A136" s="8270" t="s">
        <v>13261</v>
      </c>
      <c r="B136" s="8259"/>
      <c r="C136" s="8265"/>
      <c r="D136" s="8265"/>
      <c r="E136" s="8271" t="s">
        <v>13262</v>
      </c>
      <c r="F136" s="8271">
        <v>70</v>
      </c>
      <c r="G136" s="8514">
        <f>G135/F136</f>
        <v>3.7871428571428574</v>
      </c>
      <c r="I136" s="8270" t="s">
        <v>13910</v>
      </c>
      <c r="J136" s="8259"/>
      <c r="K136" s="8265"/>
      <c r="L136" s="8265"/>
      <c r="M136" s="8271" t="s">
        <v>13262</v>
      </c>
      <c r="N136" s="8271">
        <v>70</v>
      </c>
      <c r="O136" s="8514">
        <f>O135/N136</f>
        <v>4.9182571428571435</v>
      </c>
    </row>
    <row r="137" spans="1:15" ht="21">
      <c r="A137" s="8524"/>
      <c r="B137" s="8524"/>
      <c r="C137" s="8524"/>
      <c r="D137" s="8524"/>
      <c r="E137" s="8524"/>
      <c r="F137" s="8524"/>
      <c r="G137" s="8019">
        <v>3.75</v>
      </c>
      <c r="I137" s="8545" t="s">
        <v>13911</v>
      </c>
      <c r="J137" s="8546"/>
      <c r="K137" s="8546"/>
      <c r="L137" s="8546"/>
      <c r="M137" s="8546"/>
      <c r="N137" s="8546"/>
      <c r="O137" s="8546">
        <v>4.92</v>
      </c>
    </row>
    <row r="138" spans="1:15" ht="15.75" thickBot="1"/>
    <row r="139" spans="1:15" ht="18.75" thickBot="1">
      <c r="A139" s="8258" t="s">
        <v>13229</v>
      </c>
      <c r="B139" s="8259"/>
      <c r="C139" s="8259"/>
      <c r="D139" s="8259"/>
      <c r="E139" s="8259"/>
      <c r="F139" s="8259"/>
      <c r="G139" s="8260"/>
      <c r="I139" s="8258" t="s">
        <v>13229</v>
      </c>
      <c r="J139" s="8259"/>
      <c r="K139" s="8259"/>
      <c r="L139" s="8259"/>
      <c r="M139" s="8259"/>
      <c r="N139" s="8259"/>
      <c r="O139" s="8260"/>
    </row>
    <row r="140" spans="1:15" ht="18.75" thickBot="1">
      <c r="A140" s="8261" t="s">
        <v>13230</v>
      </c>
      <c r="B140" s="8261" t="s">
        <v>13231</v>
      </c>
      <c r="C140" s="8259"/>
      <c r="D140" s="8259"/>
      <c r="E140" s="8258" t="s">
        <v>542</v>
      </c>
      <c r="F140" s="8273">
        <v>43790</v>
      </c>
      <c r="G140" s="8258"/>
      <c r="I140" s="8261" t="s">
        <v>13230</v>
      </c>
      <c r="J140" s="8261" t="s">
        <v>13231</v>
      </c>
      <c r="K140" s="8259"/>
      <c r="L140" s="8259"/>
      <c r="M140" s="8258" t="s">
        <v>542</v>
      </c>
      <c r="N140" s="8273">
        <v>43790</v>
      </c>
      <c r="O140" s="8258"/>
    </row>
    <row r="141" spans="1:15" ht="30.75" thickBot="1">
      <c r="A141" s="8262" t="s">
        <v>13232</v>
      </c>
      <c r="B141" s="8787" t="s">
        <v>14021</v>
      </c>
      <c r="C141" s="8788"/>
      <c r="D141" s="8788"/>
      <c r="E141" s="8788"/>
      <c r="F141" s="8788"/>
      <c r="G141" s="8789"/>
      <c r="I141" s="8262" t="s">
        <v>13232</v>
      </c>
      <c r="J141" s="8787" t="s">
        <v>13908</v>
      </c>
      <c r="K141" s="8788"/>
      <c r="L141" s="8788"/>
      <c r="M141" s="8788"/>
      <c r="N141" s="8788"/>
      <c r="O141" s="8789"/>
    </row>
    <row r="142" spans="1:15" ht="18.75" thickBot="1">
      <c r="A142" s="8262" t="s">
        <v>13234</v>
      </c>
      <c r="B142" s="8262" t="s">
        <v>13785</v>
      </c>
      <c r="C142" s="8259"/>
      <c r="D142" s="8259"/>
      <c r="E142" s="8258"/>
      <c r="F142" s="8258"/>
      <c r="G142" s="8258"/>
      <c r="I142" s="8262" t="s">
        <v>13234</v>
      </c>
      <c r="J142" s="8262" t="s">
        <v>13785</v>
      </c>
      <c r="K142" s="8259"/>
      <c r="L142" s="8259"/>
      <c r="M142" s="8258"/>
      <c r="N142" s="8258"/>
      <c r="O142" s="8258"/>
    </row>
    <row r="143" spans="1:15" ht="18.75" thickBot="1">
      <c r="A143" s="8262" t="s">
        <v>13236</v>
      </c>
      <c r="B143" s="8392" t="s">
        <v>13483</v>
      </c>
      <c r="C143" s="8259"/>
      <c r="D143" s="8259"/>
      <c r="E143" s="8258"/>
      <c r="F143" s="8258"/>
      <c r="G143" s="8258"/>
      <c r="I143" s="8262" t="s">
        <v>13236</v>
      </c>
      <c r="J143" s="8392" t="s">
        <v>13483</v>
      </c>
      <c r="K143" s="8259"/>
      <c r="L143" s="8259"/>
      <c r="M143" s="8258"/>
      <c r="N143" s="8258"/>
      <c r="O143" s="8258"/>
    </row>
    <row r="144" spans="1:15" ht="18.75" thickBot="1">
      <c r="A144" s="8262"/>
      <c r="B144" s="8262"/>
      <c r="C144" s="8259"/>
      <c r="D144" s="8259"/>
      <c r="E144" s="8259"/>
      <c r="F144" s="8259"/>
      <c r="G144" s="8258"/>
      <c r="I144" s="8262"/>
      <c r="J144" s="8262"/>
      <c r="K144" s="8259"/>
      <c r="L144" s="8259"/>
      <c r="M144" s="8259"/>
      <c r="N144" s="8259"/>
      <c r="O144" s="8258"/>
    </row>
    <row r="145" spans="1:15" ht="15.75" thickBot="1">
      <c r="A145" s="8262" t="s">
        <v>13234</v>
      </c>
      <c r="B145" s="8259"/>
      <c r="C145" s="8264" t="s">
        <v>13237</v>
      </c>
      <c r="D145" s="8264" t="s">
        <v>13238</v>
      </c>
      <c r="E145" s="8264" t="s">
        <v>13239</v>
      </c>
      <c r="F145" s="8264" t="s">
        <v>13240</v>
      </c>
      <c r="G145" s="8264" t="s">
        <v>13241</v>
      </c>
      <c r="I145" s="8262" t="s">
        <v>13234</v>
      </c>
      <c r="J145" s="8259"/>
      <c r="K145" s="8264" t="s">
        <v>13237</v>
      </c>
      <c r="L145" s="8264" t="s">
        <v>13238</v>
      </c>
      <c r="M145" s="8264" t="s">
        <v>13239</v>
      </c>
      <c r="N145" s="8264" t="s">
        <v>13240</v>
      </c>
      <c r="O145" s="8264" t="s">
        <v>13241</v>
      </c>
    </row>
    <row r="146" spans="1:15" ht="15.75" thickBot="1">
      <c r="A146" s="8265" t="s">
        <v>688</v>
      </c>
      <c r="B146" s="8259"/>
      <c r="C146" s="8259" t="s">
        <v>13909</v>
      </c>
      <c r="D146" s="8259">
        <v>1</v>
      </c>
      <c r="E146" s="8259">
        <v>1</v>
      </c>
      <c r="F146" s="8259">
        <v>80</v>
      </c>
      <c r="G146" s="8259">
        <f>F146*E146</f>
        <v>80</v>
      </c>
      <c r="I146" s="8265" t="s">
        <v>688</v>
      </c>
      <c r="J146" s="8259"/>
      <c r="K146" s="8259" t="s">
        <v>13909</v>
      </c>
      <c r="L146" s="8259">
        <v>1</v>
      </c>
      <c r="M146" s="8259">
        <v>1</v>
      </c>
      <c r="N146" s="8259">
        <v>80</v>
      </c>
      <c r="O146" s="8259">
        <f>N146*M146</f>
        <v>80</v>
      </c>
    </row>
    <row r="147" spans="1:15" ht="15.75" thickBot="1">
      <c r="A147" s="8265" t="s">
        <v>9954</v>
      </c>
      <c r="B147" s="8259"/>
      <c r="C147" s="8259" t="s">
        <v>13786</v>
      </c>
      <c r="D147" s="8259">
        <v>0.5</v>
      </c>
      <c r="E147" s="8259">
        <v>0.5</v>
      </c>
      <c r="F147" s="8259">
        <v>78</v>
      </c>
      <c r="G147" s="8259">
        <f>F147*E147</f>
        <v>39</v>
      </c>
      <c r="I147" s="8265" t="s">
        <v>9954</v>
      </c>
      <c r="J147" s="8259"/>
      <c r="K147" s="8259" t="s">
        <v>13786</v>
      </c>
      <c r="L147" s="8259">
        <v>0.5</v>
      </c>
      <c r="M147" s="8259">
        <v>0.5</v>
      </c>
      <c r="N147" s="8259">
        <v>78</v>
      </c>
      <c r="O147" s="8259">
        <f>N147*M147</f>
        <v>39</v>
      </c>
    </row>
    <row r="148" spans="1:15" ht="15.75" thickBot="1">
      <c r="A148" s="8265" t="s">
        <v>13620</v>
      </c>
      <c r="B148" s="8259"/>
      <c r="C148" s="8429" t="s">
        <v>13621</v>
      </c>
      <c r="D148" s="8259">
        <v>5.5E-2</v>
      </c>
      <c r="E148" s="8259">
        <v>5.5E-2</v>
      </c>
      <c r="F148" s="8259">
        <v>630</v>
      </c>
      <c r="G148" s="8259">
        <f>F148*E148</f>
        <v>34.65</v>
      </c>
      <c r="I148" s="8265" t="s">
        <v>13620</v>
      </c>
      <c r="J148" s="8259"/>
      <c r="K148" s="8429" t="s">
        <v>13621</v>
      </c>
      <c r="L148" s="8259">
        <v>7.5999999999999998E-2</v>
      </c>
      <c r="M148" s="8259">
        <v>7.5999999999999998E-2</v>
      </c>
      <c r="N148" s="8259">
        <v>630</v>
      </c>
      <c r="O148" s="8259">
        <f>N148*M148</f>
        <v>47.879999999999995</v>
      </c>
    </row>
    <row r="149" spans="1:15" ht="15.75" thickBot="1">
      <c r="A149" s="8268" t="s">
        <v>13104</v>
      </c>
      <c r="B149" s="8259"/>
      <c r="C149" s="8259"/>
      <c r="D149" s="8259"/>
      <c r="E149" s="8259"/>
      <c r="F149" s="8259"/>
      <c r="G149" s="8269"/>
      <c r="I149" s="8268" t="s">
        <v>13104</v>
      </c>
      <c r="J149" s="8259"/>
      <c r="K149" s="8259"/>
      <c r="L149" s="8259"/>
      <c r="M149" s="8259"/>
      <c r="N149" s="8259"/>
      <c r="O149" s="8269"/>
    </row>
    <row r="150" spans="1:15" ht="15.75" thickBot="1">
      <c r="A150" s="8270"/>
      <c r="B150" s="8259"/>
      <c r="C150" s="8259"/>
      <c r="D150" s="8259"/>
      <c r="E150" s="8259"/>
      <c r="F150" s="8259" t="s">
        <v>13371</v>
      </c>
      <c r="G150" s="8264" t="s">
        <v>13372</v>
      </c>
      <c r="I150" s="8270"/>
      <c r="J150" s="8259"/>
      <c r="K150" s="8259"/>
      <c r="L150" s="8259"/>
      <c r="M150" s="8259"/>
      <c r="N150" s="8259" t="s">
        <v>13371</v>
      </c>
      <c r="O150" s="8264" t="s">
        <v>13372</v>
      </c>
    </row>
    <row r="151" spans="1:15" ht="15.75" thickBot="1">
      <c r="A151" s="8262" t="s">
        <v>13246</v>
      </c>
      <c r="B151" s="8270"/>
      <c r="C151" s="8264" t="s">
        <v>13237</v>
      </c>
      <c r="D151" s="8264" t="s">
        <v>13247</v>
      </c>
      <c r="E151" s="8259"/>
      <c r="F151" s="8264" t="s">
        <v>13248</v>
      </c>
      <c r="G151" s="8264" t="s">
        <v>13158</v>
      </c>
      <c r="I151" s="8262" t="s">
        <v>13246</v>
      </c>
      <c r="J151" s="8270"/>
      <c r="K151" s="8264" t="s">
        <v>13237</v>
      </c>
      <c r="L151" s="8264" t="s">
        <v>13247</v>
      </c>
      <c r="M151" s="8259"/>
      <c r="N151" s="8264" t="s">
        <v>13248</v>
      </c>
      <c r="O151" s="8264" t="s">
        <v>13158</v>
      </c>
    </row>
    <row r="152" spans="1:15" ht="15.75" thickBot="1">
      <c r="A152" s="8265" t="s">
        <v>13100</v>
      </c>
      <c r="B152" s="8265"/>
      <c r="C152" s="8264"/>
      <c r="D152" s="8271">
        <v>1</v>
      </c>
      <c r="E152" s="8259"/>
      <c r="F152" s="8393">
        <v>83</v>
      </c>
      <c r="G152" s="8259">
        <f>F152*D152</f>
        <v>83</v>
      </c>
      <c r="I152" s="8265" t="s">
        <v>13100</v>
      </c>
      <c r="J152" s="8265"/>
      <c r="K152" s="8264"/>
      <c r="L152" s="8271">
        <v>1</v>
      </c>
      <c r="M152" s="8259"/>
      <c r="N152" s="8393">
        <v>73</v>
      </c>
      <c r="O152" s="8259">
        <f>N152*L152</f>
        <v>73</v>
      </c>
    </row>
    <row r="153" spans="1:15" ht="15.75" thickBot="1">
      <c r="A153" s="8265" t="s">
        <v>13187</v>
      </c>
      <c r="B153" s="8265"/>
      <c r="C153" s="8264"/>
      <c r="D153" s="8271">
        <v>1</v>
      </c>
      <c r="E153" s="8259"/>
      <c r="F153" s="8393">
        <v>3</v>
      </c>
      <c r="G153" s="8259">
        <f>F153*D153</f>
        <v>3</v>
      </c>
      <c r="I153" s="8265" t="s">
        <v>13187</v>
      </c>
      <c r="J153" s="8265"/>
      <c r="K153" s="8264"/>
      <c r="L153" s="8271">
        <v>1</v>
      </c>
      <c r="M153" s="8259"/>
      <c r="N153" s="8393">
        <v>3</v>
      </c>
      <c r="O153" s="8259">
        <f>N153*L153</f>
        <v>3</v>
      </c>
    </row>
    <row r="154" spans="1:15" ht="15.75" thickBot="1">
      <c r="A154" s="8265" t="s">
        <v>13250</v>
      </c>
      <c r="B154" s="8265"/>
      <c r="C154" s="8264"/>
      <c r="D154" s="8271">
        <v>1</v>
      </c>
      <c r="E154" s="8259"/>
      <c r="F154" s="8393">
        <v>3</v>
      </c>
      <c r="G154" s="8259">
        <f>F154*D154</f>
        <v>3</v>
      </c>
      <c r="I154" s="8265" t="s">
        <v>13250</v>
      </c>
      <c r="J154" s="8265"/>
      <c r="K154" s="8264"/>
      <c r="L154" s="8271">
        <v>1</v>
      </c>
      <c r="M154" s="8259"/>
      <c r="N154" s="8393">
        <v>3</v>
      </c>
      <c r="O154" s="8259">
        <f>N154*L154</f>
        <v>3</v>
      </c>
    </row>
    <row r="155" spans="1:15" ht="15.75" thickBot="1">
      <c r="A155" s="8265" t="s">
        <v>13276</v>
      </c>
      <c r="B155" s="8265"/>
      <c r="C155" s="8264"/>
      <c r="D155" s="8271">
        <v>0.1</v>
      </c>
      <c r="E155" s="8259"/>
      <c r="F155" s="8393">
        <v>1</v>
      </c>
      <c r="G155" s="8259">
        <f>F155*D155</f>
        <v>0.1</v>
      </c>
      <c r="I155" s="8265" t="s">
        <v>13276</v>
      </c>
      <c r="J155" s="8265"/>
      <c r="K155" s="8264"/>
      <c r="L155" s="8271">
        <v>0.1</v>
      </c>
      <c r="M155" s="8259"/>
      <c r="N155" s="8393">
        <v>1</v>
      </c>
      <c r="O155" s="8259">
        <f>N155*L155</f>
        <v>0.1</v>
      </c>
    </row>
    <row r="156" spans="1:15" ht="15.75" thickBot="1">
      <c r="A156" s="8270"/>
      <c r="B156" s="8268" t="s">
        <v>13104</v>
      </c>
      <c r="C156" s="8259"/>
      <c r="D156" s="8259"/>
      <c r="E156" s="8259"/>
      <c r="F156" s="8259"/>
      <c r="G156" s="8269"/>
      <c r="I156" s="8270"/>
      <c r="J156" s="8268" t="s">
        <v>13104</v>
      </c>
      <c r="K156" s="8259"/>
      <c r="L156" s="8259"/>
      <c r="M156" s="8259"/>
      <c r="N156" s="8259"/>
      <c r="O156" s="8269"/>
    </row>
    <row r="157" spans="1:15" ht="15.75" thickBot="1">
      <c r="A157" s="8270"/>
      <c r="B157" s="8259"/>
      <c r="C157" s="8259"/>
      <c r="D157" s="8259"/>
      <c r="E157" s="8259"/>
      <c r="F157" s="8259"/>
      <c r="G157" s="8264"/>
      <c r="I157" s="8270"/>
      <c r="J157" s="8259"/>
      <c r="K157" s="8259"/>
      <c r="L157" s="8259"/>
      <c r="M157" s="8259"/>
      <c r="N157" s="8259"/>
      <c r="O157" s="8264"/>
    </row>
    <row r="158" spans="1:15" ht="15.75" thickBot="1">
      <c r="A158" s="8262" t="s">
        <v>13252</v>
      </c>
      <c r="B158" s="8270"/>
      <c r="C158" s="8264"/>
      <c r="D158" s="8264" t="s">
        <v>13247</v>
      </c>
      <c r="E158" s="8259"/>
      <c r="F158" s="8264" t="s">
        <v>13248</v>
      </c>
      <c r="G158" s="8264" t="s">
        <v>13158</v>
      </c>
      <c r="I158" s="8262" t="s">
        <v>13252</v>
      </c>
      <c r="J158" s="8270"/>
      <c r="K158" s="8264"/>
      <c r="L158" s="8264" t="s">
        <v>13247</v>
      </c>
      <c r="M158" s="8259"/>
      <c r="N158" s="8264" t="s">
        <v>13248</v>
      </c>
      <c r="O158" s="8264" t="s">
        <v>13158</v>
      </c>
    </row>
    <row r="159" spans="1:15" ht="15.75" thickBot="1">
      <c r="A159" s="8265" t="s">
        <v>13253</v>
      </c>
      <c r="B159" s="8265" t="s">
        <v>13254</v>
      </c>
      <c r="C159" s="8264"/>
      <c r="D159" s="8271">
        <v>1</v>
      </c>
      <c r="E159" s="8259"/>
      <c r="F159" s="8393">
        <v>10</v>
      </c>
      <c r="G159" s="8259">
        <f>F159*D159</f>
        <v>10</v>
      </c>
      <c r="I159" s="8265" t="s">
        <v>13253</v>
      </c>
      <c r="J159" s="8265" t="s">
        <v>13254</v>
      </c>
      <c r="K159" s="8264"/>
      <c r="L159" s="8271">
        <v>1</v>
      </c>
      <c r="M159" s="8259"/>
      <c r="N159" s="8393">
        <v>10</v>
      </c>
      <c r="O159" s="8259">
        <f>N159*L159</f>
        <v>10</v>
      </c>
    </row>
    <row r="160" spans="1:15" ht="15.75" thickBot="1">
      <c r="A160" s="8265" t="s">
        <v>13373</v>
      </c>
      <c r="B160" s="8259"/>
      <c r="C160" s="8264"/>
      <c r="D160" s="8271">
        <v>1</v>
      </c>
      <c r="E160" s="8259"/>
      <c r="F160" s="8393">
        <v>5</v>
      </c>
      <c r="G160" s="8259">
        <f>F160*D160</f>
        <v>5</v>
      </c>
      <c r="I160" s="8265" t="s">
        <v>13373</v>
      </c>
      <c r="J160" s="8259"/>
      <c r="K160" s="8264"/>
      <c r="L160" s="8271">
        <v>1</v>
      </c>
      <c r="M160" s="8259"/>
      <c r="N160" s="8393">
        <v>5</v>
      </c>
      <c r="O160" s="8259">
        <f>N160*L160</f>
        <v>5</v>
      </c>
    </row>
    <row r="161" spans="1:29" ht="15.75" thickBot="1">
      <c r="A161" s="8265" t="s">
        <v>13486</v>
      </c>
      <c r="B161" s="8259"/>
      <c r="C161" s="8264"/>
      <c r="D161" s="8271">
        <v>1</v>
      </c>
      <c r="E161" s="8259"/>
      <c r="F161" s="8393">
        <v>25</v>
      </c>
      <c r="G161" s="8259">
        <f>F161*D161</f>
        <v>25</v>
      </c>
      <c r="I161" s="8265" t="s">
        <v>13486</v>
      </c>
      <c r="J161" s="8259"/>
      <c r="K161" s="8264"/>
      <c r="L161" s="8271">
        <v>1</v>
      </c>
      <c r="M161" s="8259"/>
      <c r="N161" s="8393">
        <v>25</v>
      </c>
      <c r="O161" s="8259">
        <f>N161*L161</f>
        <v>25</v>
      </c>
    </row>
    <row r="162" spans="1:29" ht="15.75" thickBot="1">
      <c r="A162" s="8270"/>
      <c r="B162" s="8268" t="s">
        <v>13104</v>
      </c>
      <c r="C162" s="8259"/>
      <c r="D162" s="8259"/>
      <c r="E162" s="8259"/>
      <c r="F162" s="8259"/>
      <c r="G162" s="8259"/>
      <c r="I162" s="8270"/>
      <c r="J162" s="8268" t="s">
        <v>13104</v>
      </c>
      <c r="K162" s="8259"/>
      <c r="L162" s="8259"/>
      <c r="M162" s="8259"/>
      <c r="N162" s="8259"/>
      <c r="O162" s="8259"/>
    </row>
    <row r="163" spans="1:29" ht="15.75" thickBot="1">
      <c r="A163" s="8265"/>
      <c r="B163" s="8259"/>
      <c r="C163" s="8259"/>
      <c r="D163" s="8259"/>
      <c r="E163" s="8259"/>
      <c r="F163" s="8259"/>
      <c r="G163" s="8271"/>
      <c r="I163" s="8265"/>
      <c r="J163" s="8259"/>
      <c r="K163" s="8259"/>
      <c r="L163" s="8259"/>
      <c r="M163" s="8259"/>
      <c r="N163" s="8259"/>
      <c r="O163" s="8271"/>
    </row>
    <row r="164" spans="1:29" ht="15.75" thickBot="1">
      <c r="A164" s="8270" t="s">
        <v>13256</v>
      </c>
      <c r="B164" s="8259"/>
      <c r="C164" s="8265"/>
      <c r="D164" s="8265"/>
      <c r="E164" s="8271"/>
      <c r="F164" s="8271"/>
      <c r="G164" s="8259">
        <f>G161+G160+G159+G155+G154+G153+G152+G148+G146+G147</f>
        <v>282.75</v>
      </c>
      <c r="I164" s="8270" t="s">
        <v>13256</v>
      </c>
      <c r="J164" s="8259"/>
      <c r="K164" s="8265"/>
      <c r="L164" s="8265"/>
      <c r="M164" s="8271"/>
      <c r="N164" s="8271"/>
      <c r="O164" s="8259">
        <f>O161+O160+O159+O155+O154+O153+O152+O148+O146+O147</f>
        <v>285.98</v>
      </c>
    </row>
    <row r="165" spans="1:29" ht="15.75" thickBot="1">
      <c r="A165" s="8270" t="s">
        <v>13257</v>
      </c>
      <c r="B165" s="8259"/>
      <c r="C165" s="8265"/>
      <c r="D165" s="8265"/>
      <c r="E165" s="8271"/>
      <c r="F165" s="8259"/>
      <c r="G165" s="8259">
        <v>10</v>
      </c>
      <c r="I165" s="8270" t="s">
        <v>13257</v>
      </c>
      <c r="J165" s="8259"/>
      <c r="K165" s="8265"/>
      <c r="L165" s="8265"/>
      <c r="M165" s="8271"/>
      <c r="N165" s="8259"/>
      <c r="O165" s="8259">
        <v>10</v>
      </c>
    </row>
    <row r="166" spans="1:29" ht="15.75" thickBot="1">
      <c r="A166" s="8270" t="s">
        <v>13487</v>
      </c>
      <c r="B166" s="8259"/>
      <c r="C166" s="8265"/>
      <c r="D166" s="8265"/>
      <c r="E166" s="8271"/>
      <c r="F166" s="8259"/>
      <c r="G166" s="8259">
        <v>7</v>
      </c>
      <c r="I166" s="8270" t="s">
        <v>13487</v>
      </c>
      <c r="J166" s="8259"/>
      <c r="K166" s="8265"/>
      <c r="L166" s="8265"/>
      <c r="M166" s="8271"/>
      <c r="N166" s="8259"/>
      <c r="O166" s="8259">
        <v>7</v>
      </c>
    </row>
    <row r="167" spans="1:29" ht="15.75" thickBot="1">
      <c r="A167" s="8270" t="s">
        <v>13258</v>
      </c>
      <c r="B167" s="8259"/>
      <c r="C167" s="8265"/>
      <c r="D167" s="8265"/>
      <c r="E167" s="8271"/>
      <c r="F167" s="8259"/>
      <c r="G167" s="8259">
        <f>(G164+G165+G166)</f>
        <v>299.75</v>
      </c>
      <c r="I167" s="8270" t="s">
        <v>13258</v>
      </c>
      <c r="J167" s="8259"/>
      <c r="K167" s="8265"/>
      <c r="L167" s="8265"/>
      <c r="M167" s="8271"/>
      <c r="N167" s="8259"/>
      <c r="O167" s="8259">
        <f>(O164+O165+O166)</f>
        <v>302.98</v>
      </c>
    </row>
    <row r="168" spans="1:29" ht="15.75" thickBot="1">
      <c r="A168" s="8270" t="s">
        <v>13259</v>
      </c>
      <c r="B168" s="8259"/>
      <c r="C168" s="8265"/>
      <c r="D168" s="8265"/>
      <c r="E168" s="8271"/>
      <c r="F168" s="8259"/>
      <c r="G168" s="8274">
        <f>G167*0.1</f>
        <v>29.975000000000001</v>
      </c>
      <c r="I168" s="8270" t="s">
        <v>13259</v>
      </c>
      <c r="J168" s="8259"/>
      <c r="K168" s="8265"/>
      <c r="L168" s="8265"/>
      <c r="M168" s="8271"/>
      <c r="N168" s="8259"/>
      <c r="O168" s="8274">
        <f>O167*0.1</f>
        <v>30.298000000000002</v>
      </c>
    </row>
    <row r="169" spans="1:29" ht="15.75" thickBot="1">
      <c r="A169" s="8270" t="s">
        <v>13260</v>
      </c>
      <c r="B169" s="8259"/>
      <c r="C169" s="8265"/>
      <c r="D169" s="8265"/>
      <c r="E169" s="8271"/>
      <c r="F169" s="8271"/>
      <c r="G169" s="8259">
        <f>SUM(G167:G168)</f>
        <v>329.72500000000002</v>
      </c>
      <c r="I169" s="8270" t="s">
        <v>13260</v>
      </c>
      <c r="J169" s="8259"/>
      <c r="K169" s="8265"/>
      <c r="L169" s="8265"/>
      <c r="M169" s="8271"/>
      <c r="N169" s="8271"/>
      <c r="O169" s="8259">
        <f>SUM(O167:O168)</f>
        <v>333.27800000000002</v>
      </c>
    </row>
    <row r="170" spans="1:29" ht="18.75" thickBot="1">
      <c r="A170" s="8270" t="s">
        <v>13910</v>
      </c>
      <c r="B170" s="8259"/>
      <c r="C170" s="8265"/>
      <c r="D170" s="8265"/>
      <c r="E170" s="8271" t="s">
        <v>13262</v>
      </c>
      <c r="F170" s="8271">
        <v>70</v>
      </c>
      <c r="G170" s="8514">
        <f>G169/F170</f>
        <v>4.7103571428571431</v>
      </c>
      <c r="I170" s="8270" t="s">
        <v>13261</v>
      </c>
      <c r="J170" s="8259"/>
      <c r="K170" s="8265"/>
      <c r="L170" s="8265"/>
      <c r="M170" s="8271" t="s">
        <v>13262</v>
      </c>
      <c r="N170" s="8271">
        <v>70</v>
      </c>
      <c r="O170" s="8514">
        <f>O169/N170</f>
        <v>4.7611142857142861</v>
      </c>
    </row>
    <row r="171" spans="1:29" ht="26.25">
      <c r="A171" s="8545" t="s">
        <v>13911</v>
      </c>
      <c r="B171" s="8546"/>
      <c r="C171" s="8546"/>
      <c r="D171" s="8546"/>
      <c r="E171" s="8546"/>
      <c r="F171" s="8546"/>
      <c r="G171" s="8546">
        <v>4.92</v>
      </c>
      <c r="I171" s="8549" t="s">
        <v>13907</v>
      </c>
      <c r="J171" s="8549"/>
      <c r="K171" s="8549"/>
      <c r="L171" s="8549"/>
      <c r="M171" s="8549"/>
      <c r="N171" s="8549"/>
      <c r="O171" s="8549">
        <v>4.76</v>
      </c>
    </row>
    <row r="172" spans="1:29" ht="15.75" thickBot="1"/>
    <row r="173" spans="1:29" ht="18.75" thickBot="1">
      <c r="A173" s="8258" t="s">
        <v>13229</v>
      </c>
      <c r="B173" s="8259"/>
      <c r="C173" s="8259"/>
      <c r="D173" s="8259"/>
      <c r="E173" s="8259"/>
      <c r="F173" s="8259"/>
      <c r="G173" s="8260"/>
      <c r="I173" s="8258" t="s">
        <v>13229</v>
      </c>
      <c r="J173" s="8259"/>
      <c r="K173" s="8259"/>
      <c r="L173" s="8259"/>
      <c r="M173" s="8259"/>
      <c r="N173" s="8259"/>
      <c r="O173" s="8260"/>
      <c r="W173" s="8258"/>
      <c r="X173" s="8259"/>
      <c r="Y173" s="8259"/>
      <c r="Z173" s="8259"/>
      <c r="AA173" s="8259"/>
      <c r="AB173" s="8259"/>
      <c r="AC173" s="8260"/>
    </row>
    <row r="174" spans="1:29" ht="18.75" thickBot="1">
      <c r="A174" s="8261" t="s">
        <v>13230</v>
      </c>
      <c r="B174" s="8261" t="s">
        <v>13231</v>
      </c>
      <c r="C174" s="8259"/>
      <c r="D174" s="8259"/>
      <c r="E174" s="8258" t="s">
        <v>542</v>
      </c>
      <c r="F174" s="8273">
        <v>43826</v>
      </c>
      <c r="G174" s="8258"/>
      <c r="I174" s="8261" t="s">
        <v>13230</v>
      </c>
      <c r="J174" s="8261" t="s">
        <v>13231</v>
      </c>
      <c r="K174" s="8259"/>
      <c r="L174" s="8259"/>
      <c r="M174" s="8258" t="s">
        <v>542</v>
      </c>
      <c r="N174" s="8273">
        <v>43826</v>
      </c>
      <c r="O174" s="8258"/>
      <c r="W174" s="8261"/>
      <c r="X174" s="8261"/>
      <c r="Y174" s="8259"/>
      <c r="Z174" s="8259"/>
      <c r="AA174" s="8258"/>
      <c r="AB174" s="8273"/>
      <c r="AC174" s="8258"/>
    </row>
    <row r="175" spans="1:29" ht="30.75" thickBot="1">
      <c r="A175" s="8262" t="s">
        <v>13232</v>
      </c>
      <c r="B175" s="8787" t="s">
        <v>13926</v>
      </c>
      <c r="C175" s="8788"/>
      <c r="D175" s="8788"/>
      <c r="E175" s="8788"/>
      <c r="F175" s="8788"/>
      <c r="G175" s="8789"/>
      <c r="I175" s="8262" t="s">
        <v>13232</v>
      </c>
      <c r="J175" s="8787" t="s">
        <v>13925</v>
      </c>
      <c r="K175" s="8788"/>
      <c r="L175" s="8788"/>
      <c r="M175" s="8788"/>
      <c r="N175" s="8788"/>
      <c r="O175" s="8789"/>
      <c r="W175" s="8262"/>
      <c r="X175" s="8787"/>
      <c r="Y175" s="8788"/>
      <c r="Z175" s="8788"/>
      <c r="AA175" s="8788"/>
      <c r="AB175" s="8788"/>
      <c r="AC175" s="8789"/>
    </row>
    <row r="176" spans="1:29" ht="18.75" thickBot="1">
      <c r="A176" s="8262" t="s">
        <v>13234</v>
      </c>
      <c r="B176" s="8262" t="s">
        <v>13785</v>
      </c>
      <c r="C176" s="8259"/>
      <c r="D176" s="8259"/>
      <c r="E176" s="8258"/>
      <c r="F176" s="8258"/>
      <c r="G176" s="8258"/>
      <c r="I176" s="8262" t="s">
        <v>13234</v>
      </c>
      <c r="J176" s="8262" t="s">
        <v>13785</v>
      </c>
      <c r="K176" s="8259"/>
      <c r="L176" s="8259"/>
      <c r="M176" s="8258"/>
      <c r="N176" s="8258"/>
      <c r="O176" s="8258"/>
      <c r="W176" s="8262"/>
      <c r="X176" s="8262"/>
      <c r="Y176" s="8259"/>
      <c r="Z176" s="8259"/>
      <c r="AA176" s="8258"/>
      <c r="AB176" s="8258"/>
      <c r="AC176" s="8258"/>
    </row>
    <row r="177" spans="1:29" ht="18.75" thickBot="1">
      <c r="A177" s="8262" t="s">
        <v>13236</v>
      </c>
      <c r="B177" s="8392" t="s">
        <v>13483</v>
      </c>
      <c r="C177" s="8259"/>
      <c r="D177" s="8259"/>
      <c r="E177" s="8258"/>
      <c r="F177" s="8258"/>
      <c r="G177" s="8258"/>
      <c r="I177" s="8262" t="s">
        <v>13236</v>
      </c>
      <c r="J177" s="8392" t="s">
        <v>13483</v>
      </c>
      <c r="K177" s="8259"/>
      <c r="L177" s="8259"/>
      <c r="M177" s="8258"/>
      <c r="N177" s="8258"/>
      <c r="O177" s="8258"/>
      <c r="W177" s="8262"/>
      <c r="X177" s="8392"/>
      <c r="Y177" s="8259"/>
      <c r="Z177" s="8259"/>
      <c r="AA177" s="8258"/>
      <c r="AB177" s="8258"/>
      <c r="AC177" s="8258"/>
    </row>
    <row r="178" spans="1:29" ht="18.75" thickBot="1">
      <c r="A178" s="8262"/>
      <c r="B178" s="8262"/>
      <c r="C178" s="8259"/>
      <c r="D178" s="8259"/>
      <c r="E178" s="8259"/>
      <c r="F178" s="8259"/>
      <c r="G178" s="8258"/>
      <c r="I178" s="8262"/>
      <c r="J178" s="8262"/>
      <c r="K178" s="8259"/>
      <c r="L178" s="8259"/>
      <c r="M178" s="8259"/>
      <c r="N178" s="8259"/>
      <c r="O178" s="8258"/>
      <c r="W178" s="8262"/>
      <c r="X178" s="8262"/>
      <c r="Y178" s="8259"/>
      <c r="Z178" s="8259"/>
      <c r="AA178" s="8259"/>
      <c r="AB178" s="8259"/>
      <c r="AC178" s="8258"/>
    </row>
    <row r="179" spans="1:29" ht="15.75" thickBot="1">
      <c r="A179" s="8262" t="s">
        <v>13234</v>
      </c>
      <c r="B179" s="8259"/>
      <c r="C179" s="8264" t="s">
        <v>13237</v>
      </c>
      <c r="D179" s="8264" t="s">
        <v>13238</v>
      </c>
      <c r="E179" s="8264" t="s">
        <v>13239</v>
      </c>
      <c r="F179" s="8264" t="s">
        <v>13240</v>
      </c>
      <c r="G179" s="8264" t="s">
        <v>13241</v>
      </c>
      <c r="I179" s="8262" t="s">
        <v>13234</v>
      </c>
      <c r="J179" s="8259"/>
      <c r="K179" s="8264" t="s">
        <v>13237</v>
      </c>
      <c r="L179" s="8264" t="s">
        <v>13238</v>
      </c>
      <c r="M179" s="8264" t="s">
        <v>13239</v>
      </c>
      <c r="N179" s="8264" t="s">
        <v>13240</v>
      </c>
      <c r="O179" s="8264" t="s">
        <v>13241</v>
      </c>
      <c r="W179" s="8262"/>
      <c r="X179" s="8259"/>
      <c r="Y179" s="8264"/>
      <c r="Z179" s="8264"/>
      <c r="AA179" s="8264"/>
      <c r="AB179" s="8264"/>
      <c r="AC179" s="8264"/>
    </row>
    <row r="180" spans="1:29" ht="15.75" thickBot="1">
      <c r="A180" s="8265" t="s">
        <v>688</v>
      </c>
      <c r="B180" s="8259"/>
      <c r="C180" s="8259" t="s">
        <v>13909</v>
      </c>
      <c r="D180" s="8259">
        <v>1.03</v>
      </c>
      <c r="E180" s="8259">
        <v>1.03</v>
      </c>
      <c r="F180" s="8259">
        <v>97</v>
      </c>
      <c r="G180" s="8259">
        <f>F180*E180</f>
        <v>99.91</v>
      </c>
      <c r="I180" s="8265" t="s">
        <v>688</v>
      </c>
      <c r="J180" s="8259"/>
      <c r="K180" s="8259" t="s">
        <v>13909</v>
      </c>
      <c r="L180" s="8259">
        <v>1</v>
      </c>
      <c r="M180" s="8259">
        <v>1</v>
      </c>
      <c r="N180" s="8259">
        <v>80</v>
      </c>
      <c r="O180" s="8259">
        <f>N180*M180</f>
        <v>80</v>
      </c>
      <c r="W180" s="8265"/>
      <c r="X180" s="8259"/>
      <c r="Y180" s="8259"/>
      <c r="Z180" s="8259"/>
      <c r="AA180" s="8259"/>
      <c r="AB180" s="8259"/>
      <c r="AC180" s="8259"/>
    </row>
    <row r="181" spans="1:29" ht="15.75" thickBot="1">
      <c r="A181" s="8265" t="s">
        <v>9954</v>
      </c>
      <c r="B181" s="8259"/>
      <c r="C181" s="8259" t="s">
        <v>13786</v>
      </c>
      <c r="D181" s="8259">
        <v>0.5</v>
      </c>
      <c r="E181" s="8259">
        <v>0.5</v>
      </c>
      <c r="F181" s="8259">
        <v>100</v>
      </c>
      <c r="G181" s="8259">
        <f>F181*E181</f>
        <v>50</v>
      </c>
      <c r="I181" s="8265" t="s">
        <v>9954</v>
      </c>
      <c r="J181" s="8259"/>
      <c r="K181" s="8259" t="s">
        <v>13786</v>
      </c>
      <c r="L181" s="8259">
        <v>0.5</v>
      </c>
      <c r="M181" s="8259">
        <v>0.5</v>
      </c>
      <c r="N181" s="8259">
        <v>78</v>
      </c>
      <c r="O181" s="8259">
        <f>N181*M181</f>
        <v>39</v>
      </c>
      <c r="W181" s="8265"/>
      <c r="X181" s="8259"/>
      <c r="Y181" s="8259"/>
      <c r="Z181" s="8259"/>
      <c r="AA181" s="8259"/>
      <c r="AB181" s="8259"/>
      <c r="AC181" s="8259"/>
    </row>
    <row r="182" spans="1:29" ht="15.75" thickBot="1">
      <c r="A182" s="8265" t="s">
        <v>13620</v>
      </c>
      <c r="B182" s="8259"/>
      <c r="C182" s="8429" t="s">
        <v>13621</v>
      </c>
      <c r="D182" s="8259">
        <v>5.5E-2</v>
      </c>
      <c r="E182" s="8259">
        <v>5.5E-2</v>
      </c>
      <c r="F182" s="8259">
        <v>630</v>
      </c>
      <c r="G182" s="8259">
        <f>F182*E182</f>
        <v>34.65</v>
      </c>
      <c r="I182" s="8265" t="s">
        <v>13620</v>
      </c>
      <c r="J182" s="8259"/>
      <c r="K182" s="8429" t="s">
        <v>13621</v>
      </c>
      <c r="L182" s="8259">
        <v>5.5E-2</v>
      </c>
      <c r="M182" s="8259">
        <v>5.5E-2</v>
      </c>
      <c r="N182" s="8259">
        <v>630</v>
      </c>
      <c r="O182" s="8259">
        <f>N182*M182</f>
        <v>34.65</v>
      </c>
      <c r="W182" s="8265"/>
      <c r="X182" s="8259"/>
      <c r="Y182" s="8429"/>
      <c r="Z182" s="8259"/>
      <c r="AA182" s="8259"/>
      <c r="AB182" s="8259"/>
      <c r="AC182" s="8259"/>
    </row>
    <row r="183" spans="1:29" ht="15.75" thickBot="1">
      <c r="A183" s="8268" t="s">
        <v>13104</v>
      </c>
      <c r="B183" s="8259"/>
      <c r="C183" s="8259"/>
      <c r="D183" s="8259"/>
      <c r="E183" s="8259"/>
      <c r="F183" s="8259"/>
      <c r="G183" s="8269"/>
      <c r="I183" s="8268" t="s">
        <v>13104</v>
      </c>
      <c r="J183" s="8259"/>
      <c r="K183" s="8259"/>
      <c r="L183" s="8259"/>
      <c r="M183" s="8259"/>
      <c r="N183" s="8259"/>
      <c r="O183" s="8269"/>
      <c r="W183" s="8268"/>
      <c r="X183" s="8259"/>
      <c r="Y183" s="8259"/>
      <c r="Z183" s="8259"/>
      <c r="AA183" s="8259"/>
      <c r="AB183" s="8259"/>
      <c r="AC183" s="8269"/>
    </row>
    <row r="184" spans="1:29" ht="15.75" thickBot="1">
      <c r="A184" s="8270"/>
      <c r="B184" s="8259"/>
      <c r="C184" s="8259"/>
      <c r="D184" s="8259"/>
      <c r="E184" s="8259"/>
      <c r="F184" s="8259" t="s">
        <v>13371</v>
      </c>
      <c r="G184" s="8264" t="s">
        <v>13372</v>
      </c>
      <c r="I184" s="8270"/>
      <c r="J184" s="8259"/>
      <c r="K184" s="8259"/>
      <c r="L184" s="8259"/>
      <c r="M184" s="8259"/>
      <c r="N184" s="8259" t="s">
        <v>13371</v>
      </c>
      <c r="O184" s="8264" t="s">
        <v>13372</v>
      </c>
      <c r="W184" s="8270"/>
      <c r="X184" s="8259"/>
      <c r="Y184" s="8259"/>
      <c r="Z184" s="8259"/>
      <c r="AA184" s="8259"/>
      <c r="AB184" s="8259"/>
      <c r="AC184" s="8264"/>
    </row>
    <row r="185" spans="1:29" ht="15.75" thickBot="1">
      <c r="A185" s="8262" t="s">
        <v>13246</v>
      </c>
      <c r="B185" s="8270"/>
      <c r="C185" s="8264" t="s">
        <v>13237</v>
      </c>
      <c r="D185" s="8264" t="s">
        <v>13247</v>
      </c>
      <c r="E185" s="8259"/>
      <c r="F185" s="8264" t="s">
        <v>13248</v>
      </c>
      <c r="G185" s="8264" t="s">
        <v>13158</v>
      </c>
      <c r="I185" s="8262" t="s">
        <v>13246</v>
      </c>
      <c r="J185" s="8270"/>
      <c r="K185" s="8264" t="s">
        <v>13237</v>
      </c>
      <c r="L185" s="8264" t="s">
        <v>13247</v>
      </c>
      <c r="M185" s="8259"/>
      <c r="N185" s="8264" t="s">
        <v>13248</v>
      </c>
      <c r="O185" s="8264" t="s">
        <v>13158</v>
      </c>
      <c r="W185" s="8262"/>
      <c r="X185" s="8270"/>
      <c r="Y185" s="8264"/>
      <c r="Z185" s="8264"/>
      <c r="AA185" s="8259"/>
      <c r="AB185" s="8264"/>
      <c r="AC185" s="8264"/>
    </row>
    <row r="186" spans="1:29" ht="15.75" thickBot="1">
      <c r="A186" s="8265" t="s">
        <v>13100</v>
      </c>
      <c r="B186" s="8265"/>
      <c r="C186" s="8264"/>
      <c r="D186" s="8271">
        <v>1</v>
      </c>
      <c r="E186" s="8259"/>
      <c r="F186" s="8393">
        <v>73</v>
      </c>
      <c r="G186" s="8259">
        <f>F186*D186</f>
        <v>73</v>
      </c>
      <c r="I186" s="8265" t="s">
        <v>13100</v>
      </c>
      <c r="J186" s="8265"/>
      <c r="K186" s="8264"/>
      <c r="L186" s="8271">
        <v>1</v>
      </c>
      <c r="M186" s="8259"/>
      <c r="N186" s="8393">
        <v>73</v>
      </c>
      <c r="O186" s="8259">
        <f>N186*L186</f>
        <v>73</v>
      </c>
      <c r="W186" s="8265"/>
      <c r="X186" s="8265"/>
      <c r="Y186" s="8264"/>
      <c r="Z186" s="8271"/>
      <c r="AA186" s="8259"/>
      <c r="AB186" s="8393"/>
      <c r="AC186" s="8259"/>
    </row>
    <row r="187" spans="1:29" ht="15.75" thickBot="1">
      <c r="A187" s="8265" t="s">
        <v>13187</v>
      </c>
      <c r="B187" s="8265"/>
      <c r="C187" s="8264"/>
      <c r="D187" s="8271">
        <v>1</v>
      </c>
      <c r="E187" s="8259"/>
      <c r="F187" s="8393">
        <v>3</v>
      </c>
      <c r="G187" s="8259">
        <f>F187*D187</f>
        <v>3</v>
      </c>
      <c r="I187" s="8265" t="s">
        <v>13187</v>
      </c>
      <c r="J187" s="8265"/>
      <c r="K187" s="8264"/>
      <c r="L187" s="8271">
        <v>1</v>
      </c>
      <c r="M187" s="8259"/>
      <c r="N187" s="8393">
        <v>3</v>
      </c>
      <c r="O187" s="8259">
        <f>N187*L187</f>
        <v>3</v>
      </c>
      <c r="W187" s="8265"/>
      <c r="X187" s="8265"/>
      <c r="Y187" s="8264"/>
      <c r="Z187" s="8271"/>
      <c r="AA187" s="8259"/>
      <c r="AB187" s="8393"/>
      <c r="AC187" s="8259"/>
    </row>
    <row r="188" spans="1:29" ht="15.75" thickBot="1">
      <c r="A188" s="8265" t="s">
        <v>13250</v>
      </c>
      <c r="B188" s="8265"/>
      <c r="C188" s="8264"/>
      <c r="D188" s="8271">
        <v>1</v>
      </c>
      <c r="E188" s="8259"/>
      <c r="F188" s="8393">
        <v>3</v>
      </c>
      <c r="G188" s="8259">
        <f>F188*D188</f>
        <v>3</v>
      </c>
      <c r="I188" s="8265" t="s">
        <v>13250</v>
      </c>
      <c r="J188" s="8265"/>
      <c r="K188" s="8264"/>
      <c r="L188" s="8271">
        <v>1</v>
      </c>
      <c r="M188" s="8259"/>
      <c r="N188" s="8393">
        <v>3</v>
      </c>
      <c r="O188" s="8259">
        <f>N188*L188</f>
        <v>3</v>
      </c>
      <c r="W188" s="8265"/>
      <c r="X188" s="8265"/>
      <c r="Y188" s="8264"/>
      <c r="Z188" s="8271"/>
      <c r="AA188" s="8259"/>
      <c r="AB188" s="8393"/>
      <c r="AC188" s="8259"/>
    </row>
    <row r="189" spans="1:29" ht="15.75" thickBot="1">
      <c r="A189" s="8265" t="s">
        <v>13276</v>
      </c>
      <c r="B189" s="8265"/>
      <c r="C189" s="8264"/>
      <c r="D189" s="8271">
        <v>0.1</v>
      </c>
      <c r="E189" s="8259"/>
      <c r="F189" s="8393">
        <v>1</v>
      </c>
      <c r="G189" s="8259">
        <f>F189*D189</f>
        <v>0.1</v>
      </c>
      <c r="I189" s="8265" t="s">
        <v>13276</v>
      </c>
      <c r="J189" s="8265"/>
      <c r="K189" s="8264"/>
      <c r="L189" s="8271">
        <v>0.1</v>
      </c>
      <c r="M189" s="8259"/>
      <c r="N189" s="8393">
        <v>1</v>
      </c>
      <c r="O189" s="8259">
        <f>N189*L189</f>
        <v>0.1</v>
      </c>
      <c r="W189" s="8265"/>
      <c r="X189" s="8265"/>
      <c r="Y189" s="8264"/>
      <c r="Z189" s="8271"/>
      <c r="AA189" s="8259"/>
      <c r="AB189" s="8393"/>
      <c r="AC189" s="8259"/>
    </row>
    <row r="190" spans="1:29" ht="15.75" thickBot="1">
      <c r="A190" s="8270"/>
      <c r="B190" s="8268" t="s">
        <v>13104</v>
      </c>
      <c r="C190" s="8259"/>
      <c r="D190" s="8259"/>
      <c r="E190" s="8259"/>
      <c r="F190" s="8259"/>
      <c r="G190" s="8269"/>
      <c r="I190" s="8270"/>
      <c r="J190" s="8268" t="s">
        <v>13104</v>
      </c>
      <c r="K190" s="8259"/>
      <c r="L190" s="8259"/>
      <c r="M190" s="8259"/>
      <c r="N190" s="8259"/>
      <c r="O190" s="8269"/>
      <c r="W190" s="8270"/>
      <c r="X190" s="8268"/>
      <c r="Y190" s="8259"/>
      <c r="Z190" s="8259"/>
      <c r="AA190" s="8259"/>
      <c r="AB190" s="8259"/>
      <c r="AC190" s="8269"/>
    </row>
    <row r="191" spans="1:29" ht="15.75" thickBot="1">
      <c r="A191" s="8270"/>
      <c r="B191" s="8259"/>
      <c r="C191" s="8259"/>
      <c r="D191" s="8259"/>
      <c r="E191" s="8259"/>
      <c r="F191" s="8259"/>
      <c r="G191" s="8264"/>
      <c r="I191" s="8270"/>
      <c r="J191" s="8259"/>
      <c r="K191" s="8259"/>
      <c r="L191" s="8259"/>
      <c r="M191" s="8259"/>
      <c r="N191" s="8259"/>
      <c r="O191" s="8264"/>
      <c r="W191" s="8270"/>
      <c r="X191" s="8259"/>
      <c r="Y191" s="8259"/>
      <c r="Z191" s="8259"/>
      <c r="AA191" s="8259"/>
      <c r="AB191" s="8259"/>
      <c r="AC191" s="8264"/>
    </row>
    <row r="192" spans="1:29" ht="15.75" thickBot="1">
      <c r="A192" s="8262" t="s">
        <v>13252</v>
      </c>
      <c r="B192" s="8270"/>
      <c r="C192" s="8264"/>
      <c r="D192" s="8264" t="s">
        <v>13247</v>
      </c>
      <c r="E192" s="8259"/>
      <c r="F192" s="8264" t="s">
        <v>13248</v>
      </c>
      <c r="G192" s="8264" t="s">
        <v>13158</v>
      </c>
      <c r="I192" s="8262" t="s">
        <v>13252</v>
      </c>
      <c r="J192" s="8270"/>
      <c r="K192" s="8264"/>
      <c r="L192" s="8264" t="s">
        <v>13247</v>
      </c>
      <c r="M192" s="8259"/>
      <c r="N192" s="8264" t="s">
        <v>13248</v>
      </c>
      <c r="O192" s="8264" t="s">
        <v>13158</v>
      </c>
      <c r="W192" s="8262"/>
      <c r="X192" s="8270"/>
      <c r="Y192" s="8264"/>
      <c r="Z192" s="8264"/>
      <c r="AA192" s="8259"/>
      <c r="AB192" s="8264"/>
      <c r="AC192" s="8264"/>
    </row>
    <row r="193" spans="1:29" ht="15.75" thickBot="1">
      <c r="A193" s="8265" t="s">
        <v>13253</v>
      </c>
      <c r="B193" s="8265" t="s">
        <v>13254</v>
      </c>
      <c r="C193" s="8264"/>
      <c r="D193" s="8271">
        <v>1</v>
      </c>
      <c r="E193" s="8259"/>
      <c r="F193" s="8393">
        <v>10</v>
      </c>
      <c r="G193" s="8259">
        <f>F193*D193</f>
        <v>10</v>
      </c>
      <c r="I193" s="8265" t="s">
        <v>13253</v>
      </c>
      <c r="J193" s="8265" t="s">
        <v>13254</v>
      </c>
      <c r="K193" s="8264"/>
      <c r="L193" s="8271">
        <v>1</v>
      </c>
      <c r="M193" s="8259"/>
      <c r="N193" s="8393">
        <v>10</v>
      </c>
      <c r="O193" s="8259">
        <f>N193*L193</f>
        <v>10</v>
      </c>
      <c r="W193" s="8265"/>
      <c r="X193" s="8265"/>
      <c r="Y193" s="8264"/>
      <c r="Z193" s="8271"/>
      <c r="AA193" s="8259"/>
      <c r="AB193" s="8393"/>
      <c r="AC193" s="8259"/>
    </row>
    <row r="194" spans="1:29" ht="15.75" thickBot="1">
      <c r="A194" s="8265" t="s">
        <v>13373</v>
      </c>
      <c r="B194" s="8259"/>
      <c r="C194" s="8264"/>
      <c r="D194" s="8271">
        <v>1</v>
      </c>
      <c r="E194" s="8259"/>
      <c r="F194" s="8393">
        <v>5</v>
      </c>
      <c r="G194" s="8259">
        <f>F194*D194</f>
        <v>5</v>
      </c>
      <c r="I194" s="8265" t="s">
        <v>13373</v>
      </c>
      <c r="J194" s="8259"/>
      <c r="K194" s="8264"/>
      <c r="L194" s="8271">
        <v>1</v>
      </c>
      <c r="M194" s="8259"/>
      <c r="N194" s="8393">
        <v>5</v>
      </c>
      <c r="O194" s="8259">
        <f>N194*L194</f>
        <v>5</v>
      </c>
      <c r="W194" s="8265"/>
      <c r="X194" s="8259"/>
      <c r="Y194" s="8264"/>
      <c r="Z194" s="8271"/>
      <c r="AA194" s="8259"/>
      <c r="AB194" s="8393"/>
      <c r="AC194" s="8259"/>
    </row>
    <row r="195" spans="1:29" ht="15.75" thickBot="1">
      <c r="A195" s="8265" t="s">
        <v>13486</v>
      </c>
      <c r="B195" s="8259"/>
      <c r="C195" s="8264"/>
      <c r="D195" s="8271">
        <v>1</v>
      </c>
      <c r="E195" s="8259"/>
      <c r="F195" s="8393">
        <v>25</v>
      </c>
      <c r="G195" s="8259">
        <f>F195*D195</f>
        <v>25</v>
      </c>
      <c r="I195" s="8265" t="s">
        <v>13486</v>
      </c>
      <c r="J195" s="8259"/>
      <c r="K195" s="8264"/>
      <c r="L195" s="8271">
        <v>1</v>
      </c>
      <c r="M195" s="8259"/>
      <c r="N195" s="8393">
        <v>25</v>
      </c>
      <c r="O195" s="8259">
        <f>N195*L195</f>
        <v>25</v>
      </c>
      <c r="W195" s="8265"/>
      <c r="X195" s="8259"/>
      <c r="Y195" s="8264"/>
      <c r="Z195" s="8271"/>
      <c r="AA195" s="8259"/>
      <c r="AB195" s="8393"/>
      <c r="AC195" s="8259"/>
    </row>
    <row r="196" spans="1:29" ht="15.75" thickBot="1">
      <c r="A196" s="8270"/>
      <c r="B196" s="8268" t="s">
        <v>13104</v>
      </c>
      <c r="C196" s="8259"/>
      <c r="D196" s="8259"/>
      <c r="E196" s="8259"/>
      <c r="F196" s="8259"/>
      <c r="G196" s="8259"/>
      <c r="I196" s="8270"/>
      <c r="J196" s="8268" t="s">
        <v>13104</v>
      </c>
      <c r="K196" s="8259"/>
      <c r="L196" s="8259"/>
      <c r="M196" s="8259"/>
      <c r="N196" s="8259"/>
      <c r="O196" s="8259"/>
      <c r="W196" s="8270"/>
      <c r="X196" s="8268"/>
      <c r="Y196" s="8259"/>
      <c r="Z196" s="8259"/>
      <c r="AA196" s="8259"/>
      <c r="AB196" s="8259"/>
      <c r="AC196" s="8259"/>
    </row>
    <row r="197" spans="1:29" ht="15.75" thickBot="1">
      <c r="A197" s="8265"/>
      <c r="B197" s="8259"/>
      <c r="C197" s="8259"/>
      <c r="D197" s="8259"/>
      <c r="E197" s="8259"/>
      <c r="F197" s="8259"/>
      <c r="G197" s="8271"/>
      <c r="I197" s="8265"/>
      <c r="J197" s="8259"/>
      <c r="K197" s="8259"/>
      <c r="L197" s="8259"/>
      <c r="M197" s="8259"/>
      <c r="N197" s="8259"/>
      <c r="O197" s="8271"/>
      <c r="W197" s="8265"/>
      <c r="X197" s="8259"/>
      <c r="Y197" s="8259"/>
      <c r="Z197" s="8259"/>
      <c r="AA197" s="8259"/>
      <c r="AB197" s="8259"/>
      <c r="AC197" s="8271"/>
    </row>
    <row r="198" spans="1:29" ht="15.75" thickBot="1">
      <c r="A198" s="8270" t="s">
        <v>13256</v>
      </c>
      <c r="B198" s="8259"/>
      <c r="C198" s="8265"/>
      <c r="D198" s="8265"/>
      <c r="E198" s="8271"/>
      <c r="F198" s="8271"/>
      <c r="G198" s="8259">
        <f>G195+G194+G193+G189+G188+G187+G186+G182+G180+G181</f>
        <v>303.65999999999997</v>
      </c>
      <c r="I198" s="8270" t="s">
        <v>13256</v>
      </c>
      <c r="J198" s="8259"/>
      <c r="K198" s="8265"/>
      <c r="L198" s="8265"/>
      <c r="M198" s="8271"/>
      <c r="N198" s="8271"/>
      <c r="O198" s="8259">
        <f>O195+O194+O193+O189+O188+O187+O186+O182+O180+O181</f>
        <v>272.75</v>
      </c>
      <c r="W198" s="8270"/>
      <c r="X198" s="8259"/>
      <c r="Y198" s="8265"/>
      <c r="Z198" s="8265"/>
      <c r="AA198" s="8271"/>
      <c r="AB198" s="8271"/>
      <c r="AC198" s="8259"/>
    </row>
    <row r="199" spans="1:29" ht="15.75" thickBot="1">
      <c r="A199" s="8270" t="s">
        <v>13257</v>
      </c>
      <c r="B199" s="8259"/>
      <c r="C199" s="8265"/>
      <c r="D199" s="8265"/>
      <c r="E199" s="8271"/>
      <c r="F199" s="8259"/>
      <c r="G199" s="8259">
        <v>10</v>
      </c>
      <c r="I199" s="8270" t="s">
        <v>13257</v>
      </c>
      <c r="J199" s="8259"/>
      <c r="K199" s="8265"/>
      <c r="L199" s="8265"/>
      <c r="M199" s="8271"/>
      <c r="N199" s="8259"/>
      <c r="O199" s="8259">
        <v>10</v>
      </c>
      <c r="W199" s="8270"/>
      <c r="X199" s="8259"/>
      <c r="Y199" s="8265"/>
      <c r="Z199" s="8265"/>
      <c r="AA199" s="8271"/>
      <c r="AB199" s="8259"/>
      <c r="AC199" s="8259"/>
    </row>
    <row r="200" spans="1:29" ht="15.75" thickBot="1">
      <c r="A200" s="8270" t="s">
        <v>13487</v>
      </c>
      <c r="B200" s="8259"/>
      <c r="C200" s="8265"/>
      <c r="D200" s="8265"/>
      <c r="E200" s="8271"/>
      <c r="F200" s="8259"/>
      <c r="G200" s="8259">
        <v>7</v>
      </c>
      <c r="I200" s="8270" t="s">
        <v>13487</v>
      </c>
      <c r="J200" s="8259"/>
      <c r="K200" s="8265"/>
      <c r="L200" s="8265"/>
      <c r="M200" s="8271"/>
      <c r="N200" s="8259"/>
      <c r="O200" s="8259">
        <v>7</v>
      </c>
      <c r="W200" s="8270"/>
      <c r="X200" s="8259"/>
      <c r="Y200" s="8265"/>
      <c r="Z200" s="8265"/>
      <c r="AA200" s="8271"/>
      <c r="AB200" s="8259"/>
      <c r="AC200" s="8259"/>
    </row>
    <row r="201" spans="1:29" ht="15.75" thickBot="1">
      <c r="A201" s="8270" t="s">
        <v>13258</v>
      </c>
      <c r="B201" s="8259"/>
      <c r="C201" s="8265"/>
      <c r="D201" s="8265"/>
      <c r="E201" s="8271"/>
      <c r="F201" s="8259"/>
      <c r="G201" s="8259">
        <f>(G198+G199+G200)</f>
        <v>320.65999999999997</v>
      </c>
      <c r="I201" s="8270" t="s">
        <v>13258</v>
      </c>
      <c r="J201" s="8259"/>
      <c r="K201" s="8265"/>
      <c r="L201" s="8265"/>
      <c r="M201" s="8271"/>
      <c r="N201" s="8259"/>
      <c r="O201" s="8259">
        <f>(O198+O199+O200)</f>
        <v>289.75</v>
      </c>
      <c r="W201" s="8270"/>
      <c r="X201" s="8259"/>
      <c r="Y201" s="8265"/>
      <c r="Z201" s="8265"/>
      <c r="AA201" s="8271"/>
      <c r="AB201" s="8259"/>
      <c r="AC201" s="8259"/>
    </row>
    <row r="202" spans="1:29" ht="15.75" thickBot="1">
      <c r="A202" s="8270" t="s">
        <v>13259</v>
      </c>
      <c r="B202" s="8259"/>
      <c r="C202" s="8265"/>
      <c r="D202" s="8265"/>
      <c r="E202" s="8271"/>
      <c r="F202" s="8259"/>
      <c r="G202" s="8274">
        <f>G201*0.1</f>
        <v>32.065999999999995</v>
      </c>
      <c r="I202" s="8270" t="s">
        <v>13259</v>
      </c>
      <c r="J202" s="8259"/>
      <c r="K202" s="8265"/>
      <c r="L202" s="8265"/>
      <c r="M202" s="8271"/>
      <c r="N202" s="8259"/>
      <c r="O202" s="8274">
        <f>O201*0.1</f>
        <v>28.975000000000001</v>
      </c>
      <c r="W202" s="8270"/>
      <c r="X202" s="8259"/>
      <c r="Y202" s="8265"/>
      <c r="Z202" s="8265"/>
      <c r="AA202" s="8271"/>
      <c r="AB202" s="8259"/>
      <c r="AC202" s="8274"/>
    </row>
    <row r="203" spans="1:29" ht="15.75" thickBot="1">
      <c r="A203" s="8270" t="s">
        <v>13260</v>
      </c>
      <c r="B203" s="8259"/>
      <c r="C203" s="8265"/>
      <c r="D203" s="8265"/>
      <c r="E203" s="8271"/>
      <c r="F203" s="8271"/>
      <c r="G203" s="8259">
        <f>SUM(G201:G202)</f>
        <v>352.72599999999994</v>
      </c>
      <c r="I203" s="8270" t="s">
        <v>13260</v>
      </c>
      <c r="J203" s="8259"/>
      <c r="K203" s="8265"/>
      <c r="L203" s="8265"/>
      <c r="M203" s="8271"/>
      <c r="N203" s="8271"/>
      <c r="O203" s="8259">
        <f>SUM(O201:O202)</f>
        <v>318.72500000000002</v>
      </c>
      <c r="W203" s="8270"/>
      <c r="X203" s="8259"/>
      <c r="Y203" s="8265"/>
      <c r="Z203" s="8265"/>
      <c r="AA203" s="8271"/>
      <c r="AB203" s="8271"/>
      <c r="AC203" s="8259"/>
    </row>
    <row r="204" spans="1:29" ht="18.75" thickBot="1">
      <c r="A204" s="8270" t="s">
        <v>13261</v>
      </c>
      <c r="B204" s="8259"/>
      <c r="C204" s="8265"/>
      <c r="D204" s="8265"/>
      <c r="E204" s="8271" t="s">
        <v>13262</v>
      </c>
      <c r="F204" s="8271">
        <v>70</v>
      </c>
      <c r="G204" s="8514">
        <f>G203/F204</f>
        <v>5.0389428571428567</v>
      </c>
      <c r="I204" s="8270" t="s">
        <v>13261</v>
      </c>
      <c r="J204" s="8259"/>
      <c r="K204" s="8265"/>
      <c r="L204" s="8265"/>
      <c r="M204" s="8271" t="s">
        <v>13262</v>
      </c>
      <c r="N204" s="8271">
        <v>70</v>
      </c>
      <c r="O204" s="8514">
        <f>O203/N204</f>
        <v>4.5532142857142857</v>
      </c>
      <c r="W204" s="8270"/>
      <c r="X204" s="8259"/>
      <c r="Y204" s="8265"/>
      <c r="Z204" s="8265"/>
      <c r="AA204" s="8271"/>
      <c r="AB204" s="8271"/>
      <c r="AC204" s="8514"/>
    </row>
    <row r="205" spans="1:29" ht="26.25">
      <c r="A205" s="8549" t="s">
        <v>13907</v>
      </c>
      <c r="B205" s="8549"/>
      <c r="C205" s="8549"/>
      <c r="D205" s="8549"/>
      <c r="E205" s="8549"/>
      <c r="F205" s="8549"/>
      <c r="G205" s="8549">
        <v>5.04</v>
      </c>
      <c r="I205" s="8549" t="s">
        <v>13907</v>
      </c>
      <c r="J205" s="8549"/>
      <c r="K205" s="8549"/>
      <c r="L205" s="8549"/>
      <c r="M205" s="8549"/>
      <c r="N205" s="8549"/>
      <c r="O205" s="8549">
        <v>4.5599999999999996</v>
      </c>
      <c r="W205" s="8549"/>
      <c r="X205" s="8549"/>
      <c r="Y205" s="8549"/>
      <c r="Z205" s="8549"/>
      <c r="AA205" s="8549"/>
      <c r="AB205" s="8549"/>
      <c r="AC205" s="8549"/>
    </row>
    <row r="206" spans="1:29" ht="15.75" thickBot="1"/>
    <row r="207" spans="1:29" ht="18.75" thickBot="1">
      <c r="A207" s="8258" t="s">
        <v>13229</v>
      </c>
      <c r="B207" s="8259"/>
      <c r="C207" s="8259"/>
      <c r="D207" s="8259"/>
      <c r="E207" s="8259"/>
      <c r="F207" s="8259"/>
      <c r="G207" s="8260"/>
      <c r="I207" s="8258" t="s">
        <v>13229</v>
      </c>
      <c r="J207" s="8259"/>
      <c r="K207" s="8259"/>
      <c r="L207" s="8259"/>
      <c r="M207" s="8259"/>
      <c r="N207" s="8259"/>
      <c r="O207" s="8260"/>
    </row>
    <row r="208" spans="1:29" ht="18.75" thickBot="1">
      <c r="A208" s="8261" t="s">
        <v>13230</v>
      </c>
      <c r="B208" s="8261" t="s">
        <v>13231</v>
      </c>
      <c r="C208" s="8259"/>
      <c r="D208" s="8259"/>
      <c r="E208" s="8258" t="s">
        <v>542</v>
      </c>
      <c r="F208" s="8273">
        <v>43847</v>
      </c>
      <c r="G208" s="8258"/>
      <c r="I208" s="8261" t="s">
        <v>13230</v>
      </c>
      <c r="J208" s="8261" t="s">
        <v>13231</v>
      </c>
      <c r="K208" s="8259"/>
      <c r="L208" s="8259"/>
      <c r="M208" s="8258" t="s">
        <v>542</v>
      </c>
      <c r="N208" s="8273">
        <v>43847</v>
      </c>
      <c r="O208" s="8258"/>
    </row>
    <row r="209" spans="1:15" ht="30.75" thickBot="1">
      <c r="A209" s="8262" t="s">
        <v>13232</v>
      </c>
      <c r="B209" s="8784" t="s">
        <v>13963</v>
      </c>
      <c r="C209" s="8785"/>
      <c r="D209" s="8785"/>
      <c r="E209" s="8785"/>
      <c r="F209" s="8785"/>
      <c r="G209" s="8786"/>
      <c r="I209" s="8262" t="s">
        <v>13232</v>
      </c>
      <c r="J209" s="8784" t="s">
        <v>13963</v>
      </c>
      <c r="K209" s="8785"/>
      <c r="L209" s="8785"/>
      <c r="M209" s="8785"/>
      <c r="N209" s="8785"/>
      <c r="O209" s="8786"/>
    </row>
    <row r="210" spans="1:15" ht="15.75" thickBot="1">
      <c r="A210" s="8262" t="s">
        <v>13234</v>
      </c>
      <c r="B210" s="8781" t="s">
        <v>13971</v>
      </c>
      <c r="C210" s="8782"/>
      <c r="D210" s="8782"/>
      <c r="E210" s="8782"/>
      <c r="F210" s="8782"/>
      <c r="G210" s="8783"/>
      <c r="I210" s="8262" t="s">
        <v>13234</v>
      </c>
      <c r="J210" s="8781" t="s">
        <v>13985</v>
      </c>
      <c r="K210" s="8782"/>
      <c r="L210" s="8782"/>
      <c r="M210" s="8782"/>
      <c r="N210" s="8782"/>
      <c r="O210" s="8783"/>
    </row>
    <row r="211" spans="1:15" ht="18.75" thickBot="1">
      <c r="A211" s="8262" t="s">
        <v>13236</v>
      </c>
      <c r="B211" s="8392" t="s">
        <v>13483</v>
      </c>
      <c r="C211" s="8259"/>
      <c r="D211" s="8259"/>
      <c r="E211" s="8258"/>
      <c r="F211" s="8258"/>
      <c r="G211" s="8258"/>
      <c r="I211" s="8262" t="s">
        <v>13236</v>
      </c>
      <c r="J211" s="8392" t="s">
        <v>13483</v>
      </c>
      <c r="K211" s="8259"/>
      <c r="L211" s="8259"/>
      <c r="M211" s="8258"/>
      <c r="N211" s="8258"/>
      <c r="O211" s="8258"/>
    </row>
    <row r="212" spans="1:15" ht="18.75" thickBot="1">
      <c r="A212" s="8262"/>
      <c r="B212" s="8262"/>
      <c r="C212" s="8259"/>
      <c r="D212" s="8259"/>
      <c r="E212" s="8259"/>
      <c r="F212" s="8259"/>
      <c r="G212" s="8258"/>
      <c r="I212" s="8262"/>
      <c r="J212" s="8262"/>
      <c r="K212" s="8259"/>
      <c r="L212" s="8259"/>
      <c r="M212" s="8259"/>
      <c r="N212" s="8259"/>
      <c r="O212" s="8258"/>
    </row>
    <row r="213" spans="1:15" ht="15.75" thickBot="1">
      <c r="A213" s="8262" t="s">
        <v>13234</v>
      </c>
      <c r="B213" s="8259"/>
      <c r="C213" s="8264" t="s">
        <v>13237</v>
      </c>
      <c r="D213" s="8264" t="s">
        <v>13238</v>
      </c>
      <c r="E213" s="8264" t="s">
        <v>13239</v>
      </c>
      <c r="F213" s="8264" t="s">
        <v>13240</v>
      </c>
      <c r="G213" s="8264" t="s">
        <v>13241</v>
      </c>
      <c r="I213" s="8262" t="s">
        <v>13234</v>
      </c>
      <c r="J213" s="8259"/>
      <c r="K213" s="8264" t="s">
        <v>13237</v>
      </c>
      <c r="L213" s="8264" t="s">
        <v>13238</v>
      </c>
      <c r="M213" s="8264" t="s">
        <v>13239</v>
      </c>
      <c r="N213" s="8264" t="s">
        <v>13240</v>
      </c>
      <c r="O213" s="8264" t="s">
        <v>13241</v>
      </c>
    </row>
    <row r="214" spans="1:15" ht="15.75" thickBot="1">
      <c r="A214" s="8265" t="s">
        <v>688</v>
      </c>
      <c r="B214" s="8259"/>
      <c r="C214" s="8429">
        <v>42</v>
      </c>
      <c r="D214" s="8259">
        <v>0.96</v>
      </c>
      <c r="E214" s="8259">
        <v>0.96</v>
      </c>
      <c r="F214" s="8259">
        <v>78</v>
      </c>
      <c r="G214" s="8259">
        <f>F214*E214</f>
        <v>74.88</v>
      </c>
      <c r="I214" s="8265" t="s">
        <v>688</v>
      </c>
      <c r="J214" s="8259"/>
      <c r="K214" s="8429">
        <v>42</v>
      </c>
      <c r="L214" s="8259">
        <v>0.96</v>
      </c>
      <c r="M214" s="8259">
        <v>0.96</v>
      </c>
      <c r="N214" s="8259">
        <v>73</v>
      </c>
      <c r="O214" s="8259">
        <f>N214*M214</f>
        <v>70.08</v>
      </c>
    </row>
    <row r="215" spans="1:15" ht="15.75" thickBot="1">
      <c r="A215" s="8265" t="s">
        <v>9954</v>
      </c>
      <c r="B215" s="8259"/>
      <c r="C215" s="8259" t="s">
        <v>13786</v>
      </c>
      <c r="D215" s="8259">
        <v>0.55000000000000004</v>
      </c>
      <c r="E215" s="8259">
        <v>0.55000000000000004</v>
      </c>
      <c r="F215" s="8259">
        <v>78</v>
      </c>
      <c r="G215" s="8259">
        <f>F215*E215</f>
        <v>42.900000000000006</v>
      </c>
      <c r="I215" s="8265" t="s">
        <v>9954</v>
      </c>
      <c r="J215" s="8259"/>
      <c r="K215" s="8259" t="s">
        <v>13786</v>
      </c>
      <c r="L215" s="8259">
        <v>0.55000000000000004</v>
      </c>
      <c r="M215" s="8259">
        <v>0.55000000000000004</v>
      </c>
      <c r="N215" s="8259">
        <v>78</v>
      </c>
      <c r="O215" s="8259">
        <f>N215*M215</f>
        <v>42.900000000000006</v>
      </c>
    </row>
    <row r="216" spans="1:15" ht="15.75" thickBot="1">
      <c r="A216" s="8265" t="s">
        <v>13620</v>
      </c>
      <c r="B216" s="8259"/>
      <c r="C216" s="8429" t="s">
        <v>13621</v>
      </c>
      <c r="D216" s="8259">
        <v>7.0000000000000007E-2</v>
      </c>
      <c r="E216" s="8259">
        <v>7.0000000000000007E-2</v>
      </c>
      <c r="F216" s="8259">
        <v>630</v>
      </c>
      <c r="G216" s="8259">
        <f>F216*E216</f>
        <v>44.1</v>
      </c>
      <c r="I216" s="8265" t="s">
        <v>13620</v>
      </c>
      <c r="J216" s="8259"/>
      <c r="K216" s="8429" t="s">
        <v>13621</v>
      </c>
      <c r="L216" s="8259">
        <v>7.0000000000000007E-2</v>
      </c>
      <c r="M216" s="8259">
        <v>7.0000000000000007E-2</v>
      </c>
      <c r="N216" s="8259">
        <v>630</v>
      </c>
      <c r="O216" s="8259">
        <f>N216*M216</f>
        <v>44.1</v>
      </c>
    </row>
    <row r="217" spans="1:15" ht="15.75" thickBot="1">
      <c r="A217" s="8268" t="s">
        <v>13104</v>
      </c>
      <c r="B217" s="8259"/>
      <c r="C217" s="8259"/>
      <c r="D217" s="8259"/>
      <c r="E217" s="8259"/>
      <c r="F217" s="8259"/>
      <c r="G217" s="8269"/>
      <c r="I217" s="8268" t="s">
        <v>13104</v>
      </c>
      <c r="J217" s="8259"/>
      <c r="K217" s="8259"/>
      <c r="L217" s="8259"/>
      <c r="M217" s="8259"/>
      <c r="N217" s="8259"/>
      <c r="O217" s="8269"/>
    </row>
    <row r="218" spans="1:15" ht="15.75" thickBot="1">
      <c r="A218" s="8270"/>
      <c r="B218" s="8259"/>
      <c r="C218" s="8259"/>
      <c r="D218" s="8259"/>
      <c r="E218" s="8259"/>
      <c r="F218" s="8259" t="s">
        <v>13371</v>
      </c>
      <c r="G218" s="8264" t="s">
        <v>13372</v>
      </c>
      <c r="I218" s="8270"/>
      <c r="J218" s="8259"/>
      <c r="K218" s="8259"/>
      <c r="L218" s="8259"/>
      <c r="M218" s="8259"/>
      <c r="N218" s="8259" t="s">
        <v>13371</v>
      </c>
      <c r="O218" s="8264" t="s">
        <v>13372</v>
      </c>
    </row>
    <row r="219" spans="1:15" ht="15.75" thickBot="1">
      <c r="A219" s="8262" t="s">
        <v>13246</v>
      </c>
      <c r="B219" s="8270"/>
      <c r="C219" s="8264" t="s">
        <v>13237</v>
      </c>
      <c r="D219" s="8264" t="s">
        <v>13247</v>
      </c>
      <c r="E219" s="8259"/>
      <c r="F219" s="8264" t="s">
        <v>13248</v>
      </c>
      <c r="G219" s="8264" t="s">
        <v>13158</v>
      </c>
      <c r="I219" s="8262" t="s">
        <v>13246</v>
      </c>
      <c r="J219" s="8270"/>
      <c r="K219" s="8264" t="s">
        <v>13237</v>
      </c>
      <c r="L219" s="8264" t="s">
        <v>13247</v>
      </c>
      <c r="M219" s="8259"/>
      <c r="N219" s="8264" t="s">
        <v>13248</v>
      </c>
      <c r="O219" s="8264" t="s">
        <v>13158</v>
      </c>
    </row>
    <row r="220" spans="1:15" ht="15.75" thickBot="1">
      <c r="A220" s="8265" t="s">
        <v>13100</v>
      </c>
      <c r="B220" s="8265"/>
      <c r="C220" s="8264"/>
      <c r="D220" s="8271">
        <v>1</v>
      </c>
      <c r="E220" s="8259"/>
      <c r="F220" s="8393">
        <v>73</v>
      </c>
      <c r="G220" s="8259">
        <f>F220*D220</f>
        <v>73</v>
      </c>
      <c r="I220" s="8265" t="s">
        <v>13100</v>
      </c>
      <c r="J220" s="8265"/>
      <c r="K220" s="8264"/>
      <c r="L220" s="8271">
        <v>1</v>
      </c>
      <c r="M220" s="8259"/>
      <c r="N220" s="8393">
        <v>73</v>
      </c>
      <c r="O220" s="8259">
        <f>N220*L220</f>
        <v>73</v>
      </c>
    </row>
    <row r="221" spans="1:15" ht="15.75" thickBot="1">
      <c r="A221" s="8265" t="s">
        <v>13187</v>
      </c>
      <c r="B221" s="8265"/>
      <c r="C221" s="8264"/>
      <c r="D221" s="8271">
        <v>1</v>
      </c>
      <c r="E221" s="8259"/>
      <c r="F221" s="8393">
        <v>3</v>
      </c>
      <c r="G221" s="8259">
        <f>F221*D221</f>
        <v>3</v>
      </c>
      <c r="I221" s="8265" t="s">
        <v>13187</v>
      </c>
      <c r="J221" s="8265"/>
      <c r="K221" s="8264"/>
      <c r="L221" s="8271">
        <v>1</v>
      </c>
      <c r="M221" s="8259"/>
      <c r="N221" s="8393">
        <v>3</v>
      </c>
      <c r="O221" s="8259">
        <f>N221*L221</f>
        <v>3</v>
      </c>
    </row>
    <row r="222" spans="1:15" ht="15.75" thickBot="1">
      <c r="A222" s="8265" t="s">
        <v>13250</v>
      </c>
      <c r="B222" s="8265"/>
      <c r="C222" s="8264"/>
      <c r="D222" s="8271">
        <v>0</v>
      </c>
      <c r="E222" s="8259"/>
      <c r="F222" s="8393">
        <v>0</v>
      </c>
      <c r="G222" s="8259">
        <f>F222*D222</f>
        <v>0</v>
      </c>
      <c r="I222" s="8265" t="s">
        <v>13250</v>
      </c>
      <c r="J222" s="8265"/>
      <c r="K222" s="8264"/>
      <c r="L222" s="8271">
        <v>0</v>
      </c>
      <c r="M222" s="8259"/>
      <c r="N222" s="8393">
        <v>0</v>
      </c>
      <c r="O222" s="8259">
        <f>N222*L222</f>
        <v>0</v>
      </c>
    </row>
    <row r="223" spans="1:15" ht="15.75" thickBot="1">
      <c r="A223" s="8265" t="s">
        <v>13276</v>
      </c>
      <c r="B223" s="8265"/>
      <c r="C223" s="8264"/>
      <c r="D223" s="8271">
        <v>0.1</v>
      </c>
      <c r="E223" s="8259"/>
      <c r="F223" s="8393">
        <v>1</v>
      </c>
      <c r="G223" s="8259">
        <f>F223*D223</f>
        <v>0.1</v>
      </c>
      <c r="I223" s="8265" t="s">
        <v>13276</v>
      </c>
      <c r="J223" s="8265"/>
      <c r="K223" s="8264"/>
      <c r="L223" s="8271">
        <v>0.1</v>
      </c>
      <c r="M223" s="8259"/>
      <c r="N223" s="8393">
        <v>1</v>
      </c>
      <c r="O223" s="8259">
        <f>N223*L223</f>
        <v>0.1</v>
      </c>
    </row>
    <row r="224" spans="1:15" ht="15.75" thickBot="1">
      <c r="A224" s="8270"/>
      <c r="B224" s="8268" t="s">
        <v>13104</v>
      </c>
      <c r="C224" s="8259"/>
      <c r="D224" s="8259"/>
      <c r="E224" s="8259"/>
      <c r="F224" s="8259"/>
      <c r="G224" s="8269"/>
      <c r="I224" s="8270"/>
      <c r="J224" s="8268" t="s">
        <v>13104</v>
      </c>
      <c r="K224" s="8259"/>
      <c r="L224" s="8259"/>
      <c r="M224" s="8259"/>
      <c r="N224" s="8259"/>
      <c r="O224" s="8269"/>
    </row>
    <row r="225" spans="1:15" ht="15.75" thickBot="1">
      <c r="A225" s="8270"/>
      <c r="B225" s="8259"/>
      <c r="C225" s="8259"/>
      <c r="D225" s="8259"/>
      <c r="E225" s="8259"/>
      <c r="F225" s="8259"/>
      <c r="G225" s="8264"/>
      <c r="I225" s="8270"/>
      <c r="J225" s="8259"/>
      <c r="K225" s="8259"/>
      <c r="L225" s="8259"/>
      <c r="M225" s="8259"/>
      <c r="N225" s="8259"/>
      <c r="O225" s="8264"/>
    </row>
    <row r="226" spans="1:15" ht="15.75" thickBot="1">
      <c r="A226" s="8262" t="s">
        <v>13252</v>
      </c>
      <c r="B226" s="8270"/>
      <c r="C226" s="8264"/>
      <c r="D226" s="8264" t="s">
        <v>13247</v>
      </c>
      <c r="E226" s="8259"/>
      <c r="F226" s="8264" t="s">
        <v>13248</v>
      </c>
      <c r="G226" s="8264" t="s">
        <v>13158</v>
      </c>
      <c r="I226" s="8262" t="s">
        <v>13252</v>
      </c>
      <c r="J226" s="8270"/>
      <c r="K226" s="8264"/>
      <c r="L226" s="8264" t="s">
        <v>13247</v>
      </c>
      <c r="M226" s="8259"/>
      <c r="N226" s="8264" t="s">
        <v>13248</v>
      </c>
      <c r="O226" s="8264" t="s">
        <v>13158</v>
      </c>
    </row>
    <row r="227" spans="1:15" ht="15.75" thickBot="1">
      <c r="A227" s="8265" t="s">
        <v>13253</v>
      </c>
      <c r="B227" s="8265" t="s">
        <v>13254</v>
      </c>
      <c r="C227" s="8264"/>
      <c r="D227" s="8271">
        <v>1</v>
      </c>
      <c r="E227" s="8259"/>
      <c r="F227" s="8393">
        <v>10</v>
      </c>
      <c r="G227" s="8259">
        <f>F227*D227</f>
        <v>10</v>
      </c>
      <c r="I227" s="8265" t="s">
        <v>13253</v>
      </c>
      <c r="J227" s="8265" t="s">
        <v>13254</v>
      </c>
      <c r="K227" s="8264"/>
      <c r="L227" s="8271">
        <v>1</v>
      </c>
      <c r="M227" s="8259"/>
      <c r="N227" s="8393">
        <v>10</v>
      </c>
      <c r="O227" s="8259">
        <f>N227*L227</f>
        <v>10</v>
      </c>
    </row>
    <row r="228" spans="1:15" ht="15.75" thickBot="1">
      <c r="A228" s="8265" t="s">
        <v>13373</v>
      </c>
      <c r="B228" s="8259"/>
      <c r="C228" s="8264"/>
      <c r="D228" s="8271">
        <v>1</v>
      </c>
      <c r="E228" s="8259"/>
      <c r="F228" s="8393">
        <v>5</v>
      </c>
      <c r="G228" s="8259">
        <f>F228*D228</f>
        <v>5</v>
      </c>
      <c r="I228" s="8265" t="s">
        <v>13373</v>
      </c>
      <c r="J228" s="8259"/>
      <c r="K228" s="8264"/>
      <c r="L228" s="8271">
        <v>1</v>
      </c>
      <c r="M228" s="8259"/>
      <c r="N228" s="8393">
        <v>5</v>
      </c>
      <c r="O228" s="8259">
        <f>N228*L228</f>
        <v>5</v>
      </c>
    </row>
    <row r="229" spans="1:15" ht="15.75" thickBot="1">
      <c r="A229" s="8265" t="s">
        <v>13486</v>
      </c>
      <c r="B229" s="8259"/>
      <c r="C229" s="8264"/>
      <c r="D229" s="8271">
        <v>1</v>
      </c>
      <c r="E229" s="8259"/>
      <c r="F229" s="8393">
        <v>25</v>
      </c>
      <c r="G229" s="8259">
        <f>F229*D229</f>
        <v>25</v>
      </c>
      <c r="I229" s="8265" t="s">
        <v>13486</v>
      </c>
      <c r="J229" s="8259"/>
      <c r="K229" s="8264"/>
      <c r="L229" s="8271">
        <v>1</v>
      </c>
      <c r="M229" s="8259"/>
      <c r="N229" s="8393">
        <v>25</v>
      </c>
      <c r="O229" s="8259">
        <f>N229*L229</f>
        <v>25</v>
      </c>
    </row>
    <row r="230" spans="1:15" ht="15.75" thickBot="1">
      <c r="A230" s="8270"/>
      <c r="B230" s="8268" t="s">
        <v>13104</v>
      </c>
      <c r="C230" s="8259"/>
      <c r="D230" s="8259"/>
      <c r="E230" s="8259"/>
      <c r="F230" s="8259"/>
      <c r="G230" s="8259"/>
      <c r="I230" s="8270"/>
      <c r="J230" s="8268" t="s">
        <v>13104</v>
      </c>
      <c r="K230" s="8259"/>
      <c r="L230" s="8259"/>
      <c r="M230" s="8259"/>
      <c r="N230" s="8259"/>
      <c r="O230" s="8259"/>
    </row>
    <row r="231" spans="1:15" ht="15.75" thickBot="1">
      <c r="A231" s="8265"/>
      <c r="B231" s="8259"/>
      <c r="C231" s="8259"/>
      <c r="D231" s="8259"/>
      <c r="E231" s="8259"/>
      <c r="F231" s="8259"/>
      <c r="G231" s="8271"/>
      <c r="I231" s="8265"/>
      <c r="J231" s="8259"/>
      <c r="K231" s="8259"/>
      <c r="L231" s="8259"/>
      <c r="M231" s="8259"/>
      <c r="N231" s="8259"/>
      <c r="O231" s="8271"/>
    </row>
    <row r="232" spans="1:15" ht="15.75" thickBot="1">
      <c r="A232" s="8270" t="s">
        <v>13256</v>
      </c>
      <c r="B232" s="8259"/>
      <c r="C232" s="8265"/>
      <c r="D232" s="8265"/>
      <c r="E232" s="8271"/>
      <c r="F232" s="8271"/>
      <c r="G232" s="8259">
        <f>G229+G228+G227+G223+G222+G221+G220+G216+G214+G215</f>
        <v>277.98</v>
      </c>
      <c r="I232" s="8270" t="s">
        <v>13256</v>
      </c>
      <c r="J232" s="8259"/>
      <c r="K232" s="8265"/>
      <c r="L232" s="8265"/>
      <c r="M232" s="8271"/>
      <c r="N232" s="8271"/>
      <c r="O232" s="8259">
        <f>O229+O228+O227+O223+O222+O221+O220+O216+O214+O215</f>
        <v>273.17999999999995</v>
      </c>
    </row>
    <row r="233" spans="1:15" ht="15.75" thickBot="1">
      <c r="A233" s="8270" t="s">
        <v>13257</v>
      </c>
      <c r="B233" s="8259"/>
      <c r="C233" s="8265"/>
      <c r="D233" s="8265"/>
      <c r="E233" s="8271"/>
      <c r="F233" s="8259"/>
      <c r="G233" s="8259">
        <v>10</v>
      </c>
      <c r="I233" s="8270" t="s">
        <v>13257</v>
      </c>
      <c r="J233" s="8259"/>
      <c r="K233" s="8265"/>
      <c r="L233" s="8265"/>
      <c r="M233" s="8271"/>
      <c r="N233" s="8259"/>
      <c r="O233" s="8259">
        <v>10</v>
      </c>
    </row>
    <row r="234" spans="1:15" ht="15.75" thickBot="1">
      <c r="A234" s="8270" t="s">
        <v>13487</v>
      </c>
      <c r="B234" s="8259"/>
      <c r="C234" s="8265"/>
      <c r="D234" s="8265"/>
      <c r="E234" s="8271"/>
      <c r="F234" s="8259"/>
      <c r="G234" s="8259">
        <v>7</v>
      </c>
      <c r="I234" s="8270" t="s">
        <v>13487</v>
      </c>
      <c r="J234" s="8259"/>
      <c r="K234" s="8265"/>
      <c r="L234" s="8265"/>
      <c r="M234" s="8271"/>
      <c r="N234" s="8259"/>
      <c r="O234" s="8259">
        <v>7</v>
      </c>
    </row>
    <row r="235" spans="1:15" ht="15.75" thickBot="1">
      <c r="A235" s="8270" t="s">
        <v>13258</v>
      </c>
      <c r="B235" s="8259"/>
      <c r="C235" s="8265"/>
      <c r="D235" s="8265"/>
      <c r="E235" s="8271"/>
      <c r="F235" s="8259"/>
      <c r="G235" s="8259">
        <f>(G232+G233+G234)</f>
        <v>294.98</v>
      </c>
      <c r="I235" s="8270" t="s">
        <v>13258</v>
      </c>
      <c r="J235" s="8259"/>
      <c r="K235" s="8265"/>
      <c r="L235" s="8265"/>
      <c r="M235" s="8271"/>
      <c r="N235" s="8259"/>
      <c r="O235" s="8259">
        <f>(O232+O233+O234)</f>
        <v>290.17999999999995</v>
      </c>
    </row>
    <row r="236" spans="1:15" ht="15.75" thickBot="1">
      <c r="A236" s="8270" t="s">
        <v>13259</v>
      </c>
      <c r="B236" s="8259"/>
      <c r="C236" s="8265"/>
      <c r="D236" s="8265"/>
      <c r="E236" s="8271"/>
      <c r="F236" s="8259"/>
      <c r="G236" s="8274">
        <f>G235*0.1</f>
        <v>29.498000000000005</v>
      </c>
      <c r="I236" s="8270" t="s">
        <v>13259</v>
      </c>
      <c r="J236" s="8259"/>
      <c r="K236" s="8265"/>
      <c r="L236" s="8265"/>
      <c r="M236" s="8271"/>
      <c r="N236" s="8259"/>
      <c r="O236" s="8274">
        <f>O235*0.1</f>
        <v>29.017999999999997</v>
      </c>
    </row>
    <row r="237" spans="1:15" ht="15.75" thickBot="1">
      <c r="A237" s="8270" t="s">
        <v>13260</v>
      </c>
      <c r="B237" s="8259"/>
      <c r="C237" s="8265"/>
      <c r="D237" s="8265"/>
      <c r="E237" s="8271"/>
      <c r="F237" s="8271"/>
      <c r="G237" s="8259">
        <f>SUM(G235:G236)</f>
        <v>324.47800000000001</v>
      </c>
      <c r="I237" s="8270" t="s">
        <v>13260</v>
      </c>
      <c r="J237" s="8259"/>
      <c r="K237" s="8265"/>
      <c r="L237" s="8265"/>
      <c r="M237" s="8271"/>
      <c r="N237" s="8271"/>
      <c r="O237" s="8259">
        <f>SUM(O235:O236)</f>
        <v>319.19799999999992</v>
      </c>
    </row>
    <row r="238" spans="1:15" ht="18.75" thickBot="1">
      <c r="A238" s="8270" t="s">
        <v>13261</v>
      </c>
      <c r="B238" s="8259"/>
      <c r="C238" s="8265"/>
      <c r="D238" s="8265"/>
      <c r="E238" s="8271" t="s">
        <v>13262</v>
      </c>
      <c r="F238" s="8271">
        <v>70</v>
      </c>
      <c r="G238" s="8514">
        <f>G237/F238</f>
        <v>4.6353999999999997</v>
      </c>
      <c r="I238" s="8270" t="s">
        <v>13261</v>
      </c>
      <c r="J238" s="8259"/>
      <c r="K238" s="8265"/>
      <c r="L238" s="8265"/>
      <c r="M238" s="8271" t="s">
        <v>13262</v>
      </c>
      <c r="N238" s="8271">
        <v>70</v>
      </c>
      <c r="O238" s="8514">
        <f>O237/N238</f>
        <v>4.5599714285714272</v>
      </c>
    </row>
    <row r="239" spans="1:15" ht="26.25">
      <c r="A239" s="8549" t="s">
        <v>13907</v>
      </c>
      <c r="B239" s="8549"/>
      <c r="C239" s="8549"/>
      <c r="D239" s="8549"/>
      <c r="E239" s="8549"/>
      <c r="F239" s="8549"/>
      <c r="G239" s="8549">
        <v>4.6399999999999997</v>
      </c>
      <c r="I239" s="8549" t="s">
        <v>13907</v>
      </c>
      <c r="J239" s="8549"/>
      <c r="K239" s="8549"/>
      <c r="L239" s="8549"/>
      <c r="M239" s="8549"/>
      <c r="N239" s="8549"/>
      <c r="O239" s="8549">
        <v>4.5599999999999996</v>
      </c>
    </row>
    <row r="240" spans="1:15" ht="15.75" thickBot="1"/>
    <row r="241" spans="1:23" ht="18.75" thickBot="1">
      <c r="A241" s="8258" t="s">
        <v>13229</v>
      </c>
      <c r="B241" s="8259"/>
      <c r="C241" s="8259"/>
      <c r="D241" s="8259"/>
      <c r="E241" s="8259"/>
      <c r="F241" s="8259"/>
      <c r="G241" s="8260"/>
      <c r="I241" s="8258" t="s">
        <v>13229</v>
      </c>
      <c r="J241" s="8259"/>
      <c r="K241" s="8259"/>
      <c r="L241" s="8259"/>
      <c r="M241" s="8259"/>
      <c r="N241" s="8259"/>
      <c r="O241" s="8260"/>
      <c r="Q241" s="8258" t="s">
        <v>13229</v>
      </c>
      <c r="R241" s="8259"/>
      <c r="S241" s="8259"/>
      <c r="T241" s="8259"/>
      <c r="U241" s="8259"/>
      <c r="V241" s="8259"/>
      <c r="W241" s="8260"/>
    </row>
    <row r="242" spans="1:23" ht="18.75" thickBot="1">
      <c r="A242" s="8261" t="s">
        <v>13230</v>
      </c>
      <c r="B242" s="8261" t="s">
        <v>13231</v>
      </c>
      <c r="C242" s="8259"/>
      <c r="D242" s="8259"/>
      <c r="E242" s="8258" t="s">
        <v>542</v>
      </c>
      <c r="F242" s="8273">
        <v>43847</v>
      </c>
      <c r="G242" s="8258"/>
      <c r="I242" s="8261" t="s">
        <v>13230</v>
      </c>
      <c r="J242" s="8261" t="s">
        <v>13231</v>
      </c>
      <c r="K242" s="8259"/>
      <c r="L242" s="8259"/>
      <c r="M242" s="8258" t="s">
        <v>542</v>
      </c>
      <c r="N242" s="8273">
        <v>43847</v>
      </c>
      <c r="O242" s="8258"/>
      <c r="Q242" s="8261" t="s">
        <v>13230</v>
      </c>
      <c r="R242" s="8261" t="s">
        <v>13231</v>
      </c>
      <c r="S242" s="8259"/>
      <c r="T242" s="8259"/>
      <c r="U242" s="8258" t="s">
        <v>542</v>
      </c>
      <c r="V242" s="8273">
        <v>43847</v>
      </c>
      <c r="W242" s="8258"/>
    </row>
    <row r="243" spans="1:23" ht="30.75" thickBot="1">
      <c r="A243" s="8262" t="s">
        <v>13232</v>
      </c>
      <c r="B243" s="8784" t="s">
        <v>13972</v>
      </c>
      <c r="C243" s="8785"/>
      <c r="D243" s="8785"/>
      <c r="E243" s="8785"/>
      <c r="F243" s="8785"/>
      <c r="G243" s="8786"/>
      <c r="I243" s="8262" t="s">
        <v>13232</v>
      </c>
      <c r="J243" s="8784" t="s">
        <v>13972</v>
      </c>
      <c r="K243" s="8785"/>
      <c r="L243" s="8785"/>
      <c r="M243" s="8785"/>
      <c r="N243" s="8785"/>
      <c r="O243" s="8786"/>
      <c r="Q243" s="8262" t="s">
        <v>13232</v>
      </c>
      <c r="R243" s="8784" t="s">
        <v>13972</v>
      </c>
      <c r="S243" s="8785"/>
      <c r="T243" s="8785"/>
      <c r="U243" s="8785"/>
      <c r="V243" s="8785"/>
      <c r="W243" s="8786"/>
    </row>
    <row r="244" spans="1:23" ht="15.75" thickBot="1">
      <c r="A244" s="8262" t="s">
        <v>13234</v>
      </c>
      <c r="B244" s="8781" t="s">
        <v>13971</v>
      </c>
      <c r="C244" s="8782"/>
      <c r="D244" s="8782"/>
      <c r="E244" s="8782"/>
      <c r="F244" s="8782"/>
      <c r="G244" s="8783"/>
      <c r="I244" s="8262" t="s">
        <v>13234</v>
      </c>
      <c r="J244" s="8781" t="s">
        <v>13964</v>
      </c>
      <c r="K244" s="8782"/>
      <c r="L244" s="8782"/>
      <c r="M244" s="8782"/>
      <c r="N244" s="8782"/>
      <c r="O244" s="8783"/>
      <c r="Q244" s="8262" t="s">
        <v>13234</v>
      </c>
      <c r="R244" s="8781" t="s">
        <v>13973</v>
      </c>
      <c r="S244" s="8782"/>
      <c r="T244" s="8782"/>
      <c r="U244" s="8782"/>
      <c r="V244" s="8782"/>
      <c r="W244" s="8783"/>
    </row>
    <row r="245" spans="1:23" ht="18.75" thickBot="1">
      <c r="A245" s="8262" t="s">
        <v>13236</v>
      </c>
      <c r="B245" s="8392" t="s">
        <v>13483</v>
      </c>
      <c r="C245" s="8259"/>
      <c r="D245" s="8259"/>
      <c r="E245" s="8258"/>
      <c r="F245" s="8258"/>
      <c r="G245" s="8258"/>
      <c r="I245" s="8262" t="s">
        <v>13236</v>
      </c>
      <c r="J245" s="8392" t="s">
        <v>13483</v>
      </c>
      <c r="K245" s="8259"/>
      <c r="L245" s="8259"/>
      <c r="M245" s="8258"/>
      <c r="N245" s="8258"/>
      <c r="O245" s="8258"/>
      <c r="Q245" s="8262" t="s">
        <v>13236</v>
      </c>
      <c r="R245" s="8392" t="s">
        <v>13483</v>
      </c>
      <c r="S245" s="8259"/>
      <c r="T245" s="8259"/>
      <c r="U245" s="8258"/>
      <c r="V245" s="8258"/>
      <c r="W245" s="8258"/>
    </row>
    <row r="246" spans="1:23" ht="18.75" thickBot="1">
      <c r="A246" s="8262"/>
      <c r="B246" s="8262"/>
      <c r="C246" s="8259"/>
      <c r="D246" s="8259"/>
      <c r="E246" s="8259"/>
      <c r="F246" s="8259"/>
      <c r="G246" s="8258"/>
      <c r="I246" s="8262"/>
      <c r="J246" s="8262"/>
      <c r="K246" s="8259"/>
      <c r="L246" s="8259"/>
      <c r="M246" s="8259"/>
      <c r="N246" s="8259"/>
      <c r="O246" s="8258"/>
      <c r="Q246" s="8262"/>
      <c r="R246" s="8262"/>
      <c r="S246" s="8259"/>
      <c r="T246" s="8259"/>
      <c r="U246" s="8259"/>
      <c r="V246" s="8259"/>
      <c r="W246" s="8258"/>
    </row>
    <row r="247" spans="1:23" ht="15.75" thickBot="1">
      <c r="A247" s="8262" t="s">
        <v>13234</v>
      </c>
      <c r="B247" s="8259"/>
      <c r="C247" s="8264" t="s">
        <v>13237</v>
      </c>
      <c r="D247" s="8264" t="s">
        <v>13238</v>
      </c>
      <c r="E247" s="8264" t="s">
        <v>13239</v>
      </c>
      <c r="F247" s="8264" t="s">
        <v>13240</v>
      </c>
      <c r="G247" s="8264" t="s">
        <v>13241</v>
      </c>
      <c r="I247" s="8262" t="s">
        <v>13234</v>
      </c>
      <c r="J247" s="8259"/>
      <c r="K247" s="8264" t="s">
        <v>13237</v>
      </c>
      <c r="L247" s="8264" t="s">
        <v>13238</v>
      </c>
      <c r="M247" s="8264" t="s">
        <v>13239</v>
      </c>
      <c r="N247" s="8264" t="s">
        <v>13240</v>
      </c>
      <c r="O247" s="8264" t="s">
        <v>13241</v>
      </c>
      <c r="Q247" s="8262" t="s">
        <v>13234</v>
      </c>
      <c r="R247" s="8259"/>
      <c r="S247" s="8264" t="s">
        <v>13237</v>
      </c>
      <c r="T247" s="8264" t="s">
        <v>13238</v>
      </c>
      <c r="U247" s="8264" t="s">
        <v>13239</v>
      </c>
      <c r="V247" s="8264" t="s">
        <v>13240</v>
      </c>
      <c r="W247" s="8264" t="s">
        <v>13241</v>
      </c>
    </row>
    <row r="248" spans="1:23" ht="15.75" thickBot="1">
      <c r="A248" s="8265" t="s">
        <v>688</v>
      </c>
      <c r="B248" s="8259"/>
      <c r="C248" s="8429">
        <v>42</v>
      </c>
      <c r="D248" s="8259">
        <v>1.22</v>
      </c>
      <c r="E248" s="8259">
        <v>1.22</v>
      </c>
      <c r="F248" s="8259">
        <v>78</v>
      </c>
      <c r="G248" s="8259">
        <f>F248*E248</f>
        <v>95.16</v>
      </c>
      <c r="I248" s="8265" t="s">
        <v>688</v>
      </c>
      <c r="J248" s="8259"/>
      <c r="K248" s="8429">
        <v>42</v>
      </c>
      <c r="L248" s="8259">
        <v>1.22</v>
      </c>
      <c r="M248" s="8259">
        <v>1.22</v>
      </c>
      <c r="N248" s="8259">
        <v>73</v>
      </c>
      <c r="O248" s="8259">
        <f>N248*M248</f>
        <v>89.06</v>
      </c>
      <c r="Q248" s="8265" t="s">
        <v>688</v>
      </c>
      <c r="R248" s="8259"/>
      <c r="S248" s="8429">
        <v>42</v>
      </c>
      <c r="T248" s="8259">
        <v>1.22</v>
      </c>
      <c r="U248" s="8259">
        <v>1.22</v>
      </c>
      <c r="V248" s="8259">
        <v>80</v>
      </c>
      <c r="W248" s="8259">
        <f>V248*U248</f>
        <v>97.6</v>
      </c>
    </row>
    <row r="249" spans="1:23" ht="15.75" thickBot="1">
      <c r="A249" s="8265" t="s">
        <v>9954</v>
      </c>
      <c r="B249" s="8259"/>
      <c r="C249" s="8259" t="s">
        <v>13786</v>
      </c>
      <c r="D249" s="8259">
        <v>0.7</v>
      </c>
      <c r="E249" s="8259">
        <v>0.7</v>
      </c>
      <c r="F249" s="8259">
        <v>78</v>
      </c>
      <c r="G249" s="8259">
        <f>F249*E249</f>
        <v>54.599999999999994</v>
      </c>
      <c r="I249" s="8265" t="s">
        <v>9954</v>
      </c>
      <c r="J249" s="8259"/>
      <c r="K249" s="8259" t="s">
        <v>13786</v>
      </c>
      <c r="L249" s="8259">
        <v>0.4</v>
      </c>
      <c r="M249" s="8259">
        <v>0.7</v>
      </c>
      <c r="N249" s="8259">
        <v>78</v>
      </c>
      <c r="O249" s="8259">
        <f>N249*M249</f>
        <v>54.599999999999994</v>
      </c>
      <c r="Q249" s="8265" t="s">
        <v>9954</v>
      </c>
      <c r="R249" s="8259"/>
      <c r="S249" s="8259" t="s">
        <v>13786</v>
      </c>
      <c r="T249" s="8259">
        <v>0.7</v>
      </c>
      <c r="U249" s="8259">
        <v>0.7</v>
      </c>
      <c r="V249" s="8259">
        <v>78</v>
      </c>
      <c r="W249" s="8259">
        <f>V249*U249</f>
        <v>54.599999999999994</v>
      </c>
    </row>
    <row r="250" spans="1:23" ht="15.75" thickBot="1">
      <c r="A250" s="8265" t="s">
        <v>13620</v>
      </c>
      <c r="B250" s="8259"/>
      <c r="C250" s="8429" t="s">
        <v>13621</v>
      </c>
      <c r="D250" s="8259">
        <v>7.0000000000000007E-2</v>
      </c>
      <c r="E250" s="8259">
        <v>7.0000000000000007E-2</v>
      </c>
      <c r="F250" s="8259">
        <v>630</v>
      </c>
      <c r="G250" s="8259">
        <f>F250*E250</f>
        <v>44.1</v>
      </c>
      <c r="I250" s="8265" t="s">
        <v>13620</v>
      </c>
      <c r="J250" s="8259"/>
      <c r="K250" s="8429" t="s">
        <v>13621</v>
      </c>
      <c r="L250" s="8259">
        <v>7.0000000000000007E-2</v>
      </c>
      <c r="M250" s="8259">
        <v>7.0000000000000007E-2</v>
      </c>
      <c r="N250" s="8259">
        <v>630</v>
      </c>
      <c r="O250" s="8259">
        <f>N250*M250</f>
        <v>44.1</v>
      </c>
      <c r="Q250" s="8265" t="s">
        <v>13620</v>
      </c>
      <c r="R250" s="8259"/>
      <c r="S250" s="8429" t="s">
        <v>13621</v>
      </c>
      <c r="T250" s="8259">
        <v>7.0000000000000007E-2</v>
      </c>
      <c r="U250" s="8259">
        <v>7.0000000000000007E-2</v>
      </c>
      <c r="V250" s="8259">
        <v>630</v>
      </c>
      <c r="W250" s="8259">
        <f>V250*U250</f>
        <v>44.1</v>
      </c>
    </row>
    <row r="251" spans="1:23" ht="15.75" thickBot="1">
      <c r="A251" s="8268" t="s">
        <v>13104</v>
      </c>
      <c r="B251" s="8259"/>
      <c r="C251" s="8259"/>
      <c r="D251" s="8259"/>
      <c r="E251" s="8259"/>
      <c r="F251" s="8259"/>
      <c r="G251" s="8269"/>
      <c r="I251" s="8268" t="s">
        <v>13104</v>
      </c>
      <c r="J251" s="8259"/>
      <c r="K251" s="8259"/>
      <c r="L251" s="8259"/>
      <c r="M251" s="8259"/>
      <c r="N251" s="8259"/>
      <c r="O251" s="8269"/>
      <c r="Q251" s="8268" t="s">
        <v>13104</v>
      </c>
      <c r="R251" s="8259"/>
      <c r="S251" s="8259"/>
      <c r="T251" s="8259"/>
      <c r="U251" s="8259"/>
      <c r="V251" s="8259"/>
      <c r="W251" s="8269"/>
    </row>
    <row r="252" spans="1:23" ht="15.75" thickBot="1">
      <c r="A252" s="8270"/>
      <c r="B252" s="8259"/>
      <c r="C252" s="8259"/>
      <c r="D252" s="8259"/>
      <c r="E252" s="8259"/>
      <c r="F252" s="8259" t="s">
        <v>13371</v>
      </c>
      <c r="G252" s="8264" t="s">
        <v>13372</v>
      </c>
      <c r="I252" s="8270"/>
      <c r="J252" s="8259"/>
      <c r="K252" s="8259"/>
      <c r="L252" s="8259"/>
      <c r="M252" s="8259"/>
      <c r="N252" s="8259" t="s">
        <v>13371</v>
      </c>
      <c r="O252" s="8264" t="s">
        <v>13372</v>
      </c>
      <c r="Q252" s="8270"/>
      <c r="R252" s="8259"/>
      <c r="S252" s="8259"/>
      <c r="T252" s="8259"/>
      <c r="U252" s="8259"/>
      <c r="V252" s="8259" t="s">
        <v>13371</v>
      </c>
      <c r="W252" s="8264" t="s">
        <v>13372</v>
      </c>
    </row>
    <row r="253" spans="1:23" ht="15.75" thickBot="1">
      <c r="A253" s="8262" t="s">
        <v>13246</v>
      </c>
      <c r="B253" s="8270"/>
      <c r="C253" s="8264" t="s">
        <v>13237</v>
      </c>
      <c r="D253" s="8264" t="s">
        <v>13247</v>
      </c>
      <c r="E253" s="8259"/>
      <c r="F253" s="8264" t="s">
        <v>13248</v>
      </c>
      <c r="G253" s="8264" t="s">
        <v>13158</v>
      </c>
      <c r="I253" s="8262" t="s">
        <v>13246</v>
      </c>
      <c r="J253" s="8270"/>
      <c r="K253" s="8264" t="s">
        <v>13237</v>
      </c>
      <c r="L253" s="8264" t="s">
        <v>13247</v>
      </c>
      <c r="M253" s="8259"/>
      <c r="N253" s="8264" t="s">
        <v>13248</v>
      </c>
      <c r="O253" s="8264" t="s">
        <v>13158</v>
      </c>
      <c r="Q253" s="8262" t="s">
        <v>13246</v>
      </c>
      <c r="R253" s="8270"/>
      <c r="S253" s="8264" t="s">
        <v>13237</v>
      </c>
      <c r="T253" s="8264" t="s">
        <v>13247</v>
      </c>
      <c r="U253" s="8259"/>
      <c r="V253" s="8264" t="s">
        <v>13248</v>
      </c>
      <c r="W253" s="8264" t="s">
        <v>13158</v>
      </c>
    </row>
    <row r="254" spans="1:23" ht="15.75" thickBot="1">
      <c r="A254" s="8265" t="s">
        <v>13100</v>
      </c>
      <c r="B254" s="8265"/>
      <c r="C254" s="8264"/>
      <c r="D254" s="8271">
        <v>1</v>
      </c>
      <c r="E254" s="8259"/>
      <c r="F254" s="8393">
        <v>73</v>
      </c>
      <c r="G254" s="8259">
        <f>F254*D254</f>
        <v>73</v>
      </c>
      <c r="I254" s="8265" t="s">
        <v>13100</v>
      </c>
      <c r="J254" s="8265"/>
      <c r="K254" s="8264"/>
      <c r="L254" s="8271">
        <v>1</v>
      </c>
      <c r="M254" s="8259"/>
      <c r="N254" s="8393">
        <v>73</v>
      </c>
      <c r="O254" s="8259">
        <f>N254*L254</f>
        <v>73</v>
      </c>
      <c r="Q254" s="8265" t="s">
        <v>13100</v>
      </c>
      <c r="R254" s="8265"/>
      <c r="S254" s="8264"/>
      <c r="T254" s="8271">
        <v>1</v>
      </c>
      <c r="U254" s="8259"/>
      <c r="V254" s="8393">
        <v>73</v>
      </c>
      <c r="W254" s="8259">
        <f>V254*T254</f>
        <v>73</v>
      </c>
    </row>
    <row r="255" spans="1:23" ht="15.75" thickBot="1">
      <c r="A255" s="8265" t="s">
        <v>13187</v>
      </c>
      <c r="B255" s="8265"/>
      <c r="C255" s="8264"/>
      <c r="D255" s="8271">
        <v>1</v>
      </c>
      <c r="E255" s="8259"/>
      <c r="F255" s="8393">
        <v>3</v>
      </c>
      <c r="G255" s="8259">
        <f>F255*D255</f>
        <v>3</v>
      </c>
      <c r="I255" s="8265" t="s">
        <v>13187</v>
      </c>
      <c r="J255" s="8265"/>
      <c r="K255" s="8264"/>
      <c r="L255" s="8271">
        <v>1</v>
      </c>
      <c r="M255" s="8259"/>
      <c r="N255" s="8393">
        <v>3</v>
      </c>
      <c r="O255" s="8259">
        <f>N255*L255</f>
        <v>3</v>
      </c>
      <c r="Q255" s="8265" t="s">
        <v>13187</v>
      </c>
      <c r="R255" s="8265"/>
      <c r="S255" s="8264"/>
      <c r="T255" s="8271">
        <v>1</v>
      </c>
      <c r="U255" s="8259"/>
      <c r="V255" s="8393">
        <v>3</v>
      </c>
      <c r="W255" s="8259">
        <f>V255*T255</f>
        <v>3</v>
      </c>
    </row>
    <row r="256" spans="1:23" ht="15.75" thickBot="1">
      <c r="A256" s="8265" t="s">
        <v>13250</v>
      </c>
      <c r="B256" s="8265"/>
      <c r="C256" s="8264"/>
      <c r="D256" s="8271">
        <v>0</v>
      </c>
      <c r="E256" s="8259"/>
      <c r="F256" s="8393">
        <v>0</v>
      </c>
      <c r="G256" s="8259">
        <f>F256*D256</f>
        <v>0</v>
      </c>
      <c r="I256" s="8265" t="s">
        <v>13250</v>
      </c>
      <c r="J256" s="8265"/>
      <c r="K256" s="8264"/>
      <c r="L256" s="8271">
        <v>0</v>
      </c>
      <c r="M256" s="8259"/>
      <c r="N256" s="8393">
        <v>0</v>
      </c>
      <c r="O256" s="8259">
        <f>N256*L256</f>
        <v>0</v>
      </c>
      <c r="Q256" s="8265" t="s">
        <v>13250</v>
      </c>
      <c r="R256" s="8265"/>
      <c r="S256" s="8264"/>
      <c r="T256" s="8271">
        <v>0</v>
      </c>
      <c r="U256" s="8259"/>
      <c r="V256" s="8393">
        <v>0</v>
      </c>
      <c r="W256" s="8259">
        <f>V256*T256</f>
        <v>0</v>
      </c>
    </row>
    <row r="257" spans="1:23" ht="15.75" thickBot="1">
      <c r="A257" s="8265" t="s">
        <v>13276</v>
      </c>
      <c r="B257" s="8265"/>
      <c r="C257" s="8264"/>
      <c r="D257" s="8271">
        <v>0.1</v>
      </c>
      <c r="E257" s="8259"/>
      <c r="F257" s="8393">
        <v>1</v>
      </c>
      <c r="G257" s="8259">
        <f>F257*D257</f>
        <v>0.1</v>
      </c>
      <c r="I257" s="8265" t="s">
        <v>13276</v>
      </c>
      <c r="J257" s="8265"/>
      <c r="K257" s="8264"/>
      <c r="L257" s="8271">
        <v>0.1</v>
      </c>
      <c r="M257" s="8259"/>
      <c r="N257" s="8393">
        <v>1</v>
      </c>
      <c r="O257" s="8259">
        <f>N257*L257</f>
        <v>0.1</v>
      </c>
      <c r="Q257" s="8265" t="s">
        <v>13276</v>
      </c>
      <c r="R257" s="8265"/>
      <c r="S257" s="8264"/>
      <c r="T257" s="8271">
        <v>0.1</v>
      </c>
      <c r="U257" s="8259"/>
      <c r="V257" s="8393">
        <v>1</v>
      </c>
      <c r="W257" s="8259">
        <f>V257*T257</f>
        <v>0.1</v>
      </c>
    </row>
    <row r="258" spans="1:23" ht="15.75" thickBot="1">
      <c r="A258" s="8270"/>
      <c r="B258" s="8268" t="s">
        <v>13104</v>
      </c>
      <c r="C258" s="8259"/>
      <c r="D258" s="8259"/>
      <c r="E258" s="8259"/>
      <c r="F258" s="8259"/>
      <c r="G258" s="8269"/>
      <c r="I258" s="8270"/>
      <c r="J258" s="8268" t="s">
        <v>13104</v>
      </c>
      <c r="K258" s="8259"/>
      <c r="L258" s="8259"/>
      <c r="M258" s="8259"/>
      <c r="N258" s="8259"/>
      <c r="O258" s="8269"/>
      <c r="Q258" s="8270"/>
      <c r="R258" s="8268" t="s">
        <v>13104</v>
      </c>
      <c r="S258" s="8259"/>
      <c r="T258" s="8259"/>
      <c r="U258" s="8259"/>
      <c r="V258" s="8259"/>
      <c r="W258" s="8269"/>
    </row>
    <row r="259" spans="1:23" ht="15.75" thickBot="1">
      <c r="A259" s="8270"/>
      <c r="B259" s="8259"/>
      <c r="C259" s="8259"/>
      <c r="D259" s="8259"/>
      <c r="E259" s="8259"/>
      <c r="F259" s="8259"/>
      <c r="G259" s="8264"/>
      <c r="I259" s="8270"/>
      <c r="J259" s="8259"/>
      <c r="K259" s="8259"/>
      <c r="L259" s="8259"/>
      <c r="M259" s="8259"/>
      <c r="N259" s="8259"/>
      <c r="O259" s="8264"/>
      <c r="Q259" s="8270"/>
      <c r="R259" s="8259"/>
      <c r="S259" s="8259"/>
      <c r="T259" s="8259"/>
      <c r="U259" s="8259"/>
      <c r="V259" s="8259"/>
      <c r="W259" s="8264"/>
    </row>
    <row r="260" spans="1:23" ht="15.75" thickBot="1">
      <c r="A260" s="8262" t="s">
        <v>13252</v>
      </c>
      <c r="B260" s="8270"/>
      <c r="C260" s="8264"/>
      <c r="D260" s="8264" t="s">
        <v>13247</v>
      </c>
      <c r="E260" s="8259"/>
      <c r="F260" s="8264" t="s">
        <v>13248</v>
      </c>
      <c r="G260" s="8264" t="s">
        <v>13158</v>
      </c>
      <c r="I260" s="8262" t="s">
        <v>13252</v>
      </c>
      <c r="J260" s="8270"/>
      <c r="K260" s="8264"/>
      <c r="L260" s="8264" t="s">
        <v>13247</v>
      </c>
      <c r="M260" s="8259"/>
      <c r="N260" s="8264" t="s">
        <v>13248</v>
      </c>
      <c r="O260" s="8264" t="s">
        <v>13158</v>
      </c>
      <c r="Q260" s="8262" t="s">
        <v>13252</v>
      </c>
      <c r="R260" s="8270"/>
      <c r="S260" s="8264"/>
      <c r="T260" s="8264" t="s">
        <v>13247</v>
      </c>
      <c r="U260" s="8259"/>
      <c r="V260" s="8264" t="s">
        <v>13248</v>
      </c>
      <c r="W260" s="8264" t="s">
        <v>13158</v>
      </c>
    </row>
    <row r="261" spans="1:23" ht="15.75" thickBot="1">
      <c r="A261" s="8265" t="s">
        <v>13253</v>
      </c>
      <c r="B261" s="8265" t="s">
        <v>13254</v>
      </c>
      <c r="C261" s="8264"/>
      <c r="D261" s="8271">
        <v>1</v>
      </c>
      <c r="E261" s="8259"/>
      <c r="F261" s="8393">
        <v>10</v>
      </c>
      <c r="G261" s="8259">
        <f>F261*D261</f>
        <v>10</v>
      </c>
      <c r="I261" s="8265" t="s">
        <v>13253</v>
      </c>
      <c r="J261" s="8265" t="s">
        <v>13254</v>
      </c>
      <c r="K261" s="8264"/>
      <c r="L261" s="8271">
        <v>1</v>
      </c>
      <c r="M261" s="8259"/>
      <c r="N261" s="8393">
        <v>10</v>
      </c>
      <c r="O261" s="8259">
        <f>N261*L261</f>
        <v>10</v>
      </c>
      <c r="Q261" s="8265" t="s">
        <v>13253</v>
      </c>
      <c r="R261" s="8265" t="s">
        <v>13254</v>
      </c>
      <c r="S261" s="8264"/>
      <c r="T261" s="8271">
        <v>1</v>
      </c>
      <c r="U261" s="8259"/>
      <c r="V261" s="8393">
        <v>10</v>
      </c>
      <c r="W261" s="8259">
        <f>V261*T261</f>
        <v>10</v>
      </c>
    </row>
    <row r="262" spans="1:23" ht="15.75" thickBot="1">
      <c r="A262" s="8265" t="s">
        <v>13373</v>
      </c>
      <c r="B262" s="8259"/>
      <c r="C262" s="8264"/>
      <c r="D262" s="8271">
        <v>1</v>
      </c>
      <c r="E262" s="8259"/>
      <c r="F262" s="8393">
        <v>5</v>
      </c>
      <c r="G262" s="8259">
        <f>F262*D262</f>
        <v>5</v>
      </c>
      <c r="I262" s="8265" t="s">
        <v>13373</v>
      </c>
      <c r="J262" s="8259"/>
      <c r="K262" s="8264"/>
      <c r="L262" s="8271">
        <v>1</v>
      </c>
      <c r="M262" s="8259"/>
      <c r="N262" s="8393">
        <v>5</v>
      </c>
      <c r="O262" s="8259">
        <f>N262*L262</f>
        <v>5</v>
      </c>
      <c r="Q262" s="8265" t="s">
        <v>13373</v>
      </c>
      <c r="R262" s="8259"/>
      <c r="S262" s="8264"/>
      <c r="T262" s="8271">
        <v>1</v>
      </c>
      <c r="U262" s="8259"/>
      <c r="V262" s="8393">
        <v>5</v>
      </c>
      <c r="W262" s="8259">
        <f>V262*T262</f>
        <v>5</v>
      </c>
    </row>
    <row r="263" spans="1:23" ht="15.75" thickBot="1">
      <c r="A263" s="8265" t="s">
        <v>13486</v>
      </c>
      <c r="B263" s="8259"/>
      <c r="C263" s="8264"/>
      <c r="D263" s="8271">
        <v>1</v>
      </c>
      <c r="E263" s="8259"/>
      <c r="F263" s="8393">
        <v>25</v>
      </c>
      <c r="G263" s="8259">
        <f>F263*D263</f>
        <v>25</v>
      </c>
      <c r="I263" s="8265" t="s">
        <v>13486</v>
      </c>
      <c r="J263" s="8259"/>
      <c r="K263" s="8264"/>
      <c r="L263" s="8271">
        <v>1</v>
      </c>
      <c r="M263" s="8259"/>
      <c r="N263" s="8393">
        <v>25</v>
      </c>
      <c r="O263" s="8259">
        <f>N263*L263</f>
        <v>25</v>
      </c>
      <c r="Q263" s="8265" t="s">
        <v>13486</v>
      </c>
      <c r="R263" s="8259"/>
      <c r="S263" s="8264"/>
      <c r="T263" s="8271">
        <v>1</v>
      </c>
      <c r="U263" s="8259"/>
      <c r="V263" s="8393">
        <v>25</v>
      </c>
      <c r="W263" s="8259">
        <f>V263*T263</f>
        <v>25</v>
      </c>
    </row>
    <row r="264" spans="1:23" ht="15.75" thickBot="1">
      <c r="A264" s="8270"/>
      <c r="B264" s="8268" t="s">
        <v>13104</v>
      </c>
      <c r="C264" s="8259"/>
      <c r="D264" s="8259"/>
      <c r="E264" s="8259"/>
      <c r="F264" s="8259"/>
      <c r="G264" s="8259"/>
      <c r="I264" s="8270"/>
      <c r="J264" s="8268" t="s">
        <v>13104</v>
      </c>
      <c r="K264" s="8259"/>
      <c r="L264" s="8259"/>
      <c r="M264" s="8259"/>
      <c r="N264" s="8259"/>
      <c r="O264" s="8259"/>
      <c r="Q264" s="8270"/>
      <c r="R264" s="8268" t="s">
        <v>13104</v>
      </c>
      <c r="S264" s="8259"/>
      <c r="T264" s="8259"/>
      <c r="U264" s="8259"/>
      <c r="V264" s="8259"/>
      <c r="W264" s="8259"/>
    </row>
    <row r="265" spans="1:23" ht="15.75" thickBot="1">
      <c r="A265" s="8265"/>
      <c r="B265" s="8259"/>
      <c r="C265" s="8259"/>
      <c r="D265" s="8259"/>
      <c r="E265" s="8259"/>
      <c r="F265" s="8259"/>
      <c r="G265" s="8271"/>
      <c r="I265" s="8265"/>
      <c r="J265" s="8259"/>
      <c r="K265" s="8259"/>
      <c r="L265" s="8259"/>
      <c r="M265" s="8259"/>
      <c r="N265" s="8259"/>
      <c r="O265" s="8271"/>
      <c r="Q265" s="8265"/>
      <c r="R265" s="8259"/>
      <c r="S265" s="8259"/>
      <c r="T265" s="8259"/>
      <c r="U265" s="8259"/>
      <c r="V265" s="8259"/>
      <c r="W265" s="8271"/>
    </row>
    <row r="266" spans="1:23" ht="15.75" thickBot="1">
      <c r="A266" s="8270" t="s">
        <v>13256</v>
      </c>
      <c r="B266" s="8259"/>
      <c r="C266" s="8265"/>
      <c r="D266" s="8265"/>
      <c r="E266" s="8271"/>
      <c r="F266" s="8271"/>
      <c r="G266" s="8259">
        <f>G263+G262+G261+G257+G256+G255+G254+G250+G248+G249</f>
        <v>309.95999999999998</v>
      </c>
      <c r="I266" s="8270" t="s">
        <v>13256</v>
      </c>
      <c r="J266" s="8259"/>
      <c r="K266" s="8265"/>
      <c r="L266" s="8265"/>
      <c r="M266" s="8271"/>
      <c r="N266" s="8271"/>
      <c r="O266" s="8259">
        <f>O263+O262+O261+O257+O256+O255+O254+O250+O248+O249</f>
        <v>303.86</v>
      </c>
      <c r="Q266" s="8270" t="s">
        <v>13256</v>
      </c>
      <c r="R266" s="8259"/>
      <c r="S266" s="8265"/>
      <c r="T266" s="8265"/>
      <c r="U266" s="8271"/>
      <c r="V266" s="8271"/>
      <c r="W266" s="8259">
        <f>W263+W262+W261+W257+W256+W255+W254+W250+W248+W249</f>
        <v>312.39999999999998</v>
      </c>
    </row>
    <row r="267" spans="1:23" ht="15.75" thickBot="1">
      <c r="A267" s="8270" t="s">
        <v>13257</v>
      </c>
      <c r="B267" s="8259"/>
      <c r="C267" s="8265"/>
      <c r="D267" s="8265"/>
      <c r="E267" s="8271"/>
      <c r="F267" s="8259"/>
      <c r="G267" s="8259">
        <v>10</v>
      </c>
      <c r="I267" s="8270" t="s">
        <v>13257</v>
      </c>
      <c r="J267" s="8259"/>
      <c r="K267" s="8265"/>
      <c r="L267" s="8265"/>
      <c r="M267" s="8271"/>
      <c r="N267" s="8259"/>
      <c r="O267" s="8259">
        <v>10</v>
      </c>
      <c r="Q267" s="8270" t="s">
        <v>13257</v>
      </c>
      <c r="R267" s="8259"/>
      <c r="S267" s="8265"/>
      <c r="T267" s="8265"/>
      <c r="U267" s="8271"/>
      <c r="V267" s="8259"/>
      <c r="W267" s="8259">
        <v>10</v>
      </c>
    </row>
    <row r="268" spans="1:23" ht="15.75" thickBot="1">
      <c r="A268" s="8270" t="s">
        <v>13487</v>
      </c>
      <c r="B268" s="8259"/>
      <c r="C268" s="8265"/>
      <c r="D268" s="8265"/>
      <c r="E268" s="8271"/>
      <c r="F268" s="8259"/>
      <c r="G268" s="8259">
        <v>7</v>
      </c>
      <c r="I268" s="8270" t="s">
        <v>13487</v>
      </c>
      <c r="J268" s="8259"/>
      <c r="K268" s="8265"/>
      <c r="L268" s="8265"/>
      <c r="M268" s="8271"/>
      <c r="N268" s="8259"/>
      <c r="O268" s="8259">
        <v>7</v>
      </c>
      <c r="Q268" s="8270" t="s">
        <v>13487</v>
      </c>
      <c r="R268" s="8259"/>
      <c r="S268" s="8265"/>
      <c r="T268" s="8265"/>
      <c r="U268" s="8271"/>
      <c r="V268" s="8259"/>
      <c r="W268" s="8259">
        <v>7</v>
      </c>
    </row>
    <row r="269" spans="1:23" ht="15.75" thickBot="1">
      <c r="A269" s="8270" t="s">
        <v>13258</v>
      </c>
      <c r="B269" s="8259"/>
      <c r="C269" s="8265"/>
      <c r="D269" s="8265"/>
      <c r="E269" s="8271"/>
      <c r="F269" s="8259"/>
      <c r="G269" s="8259">
        <f>(G266+G267+G268)</f>
        <v>326.95999999999998</v>
      </c>
      <c r="I269" s="8270" t="s">
        <v>13258</v>
      </c>
      <c r="J269" s="8259"/>
      <c r="K269" s="8265"/>
      <c r="L269" s="8265"/>
      <c r="M269" s="8271"/>
      <c r="N269" s="8259"/>
      <c r="O269" s="8259">
        <f>(O266+O267+O268)</f>
        <v>320.86</v>
      </c>
      <c r="Q269" s="8270" t="s">
        <v>13258</v>
      </c>
      <c r="R269" s="8259"/>
      <c r="S269" s="8265"/>
      <c r="T269" s="8265"/>
      <c r="U269" s="8271"/>
      <c r="V269" s="8259"/>
      <c r="W269" s="8259">
        <f>(W266+W267+W268)</f>
        <v>329.4</v>
      </c>
    </row>
    <row r="270" spans="1:23" ht="15.75" thickBot="1">
      <c r="A270" s="8270" t="s">
        <v>13259</v>
      </c>
      <c r="B270" s="8259"/>
      <c r="C270" s="8265"/>
      <c r="D270" s="8265"/>
      <c r="E270" s="8271"/>
      <c r="F270" s="8259"/>
      <c r="G270" s="8274">
        <f>G269*0.1</f>
        <v>32.695999999999998</v>
      </c>
      <c r="I270" s="8270" t="s">
        <v>13259</v>
      </c>
      <c r="J270" s="8259"/>
      <c r="K270" s="8265"/>
      <c r="L270" s="8265"/>
      <c r="M270" s="8271"/>
      <c r="N270" s="8259"/>
      <c r="O270" s="8274">
        <f>O269*0.1</f>
        <v>32.086000000000006</v>
      </c>
      <c r="Q270" s="8270" t="s">
        <v>13259</v>
      </c>
      <c r="R270" s="8259"/>
      <c r="S270" s="8265"/>
      <c r="T270" s="8265"/>
      <c r="U270" s="8271"/>
      <c r="V270" s="8259"/>
      <c r="W270" s="8274">
        <f>W269*0.1</f>
        <v>32.94</v>
      </c>
    </row>
    <row r="271" spans="1:23" ht="15.75" thickBot="1">
      <c r="A271" s="8270" t="s">
        <v>13260</v>
      </c>
      <c r="B271" s="8259"/>
      <c r="C271" s="8265"/>
      <c r="D271" s="8265"/>
      <c r="E271" s="8271"/>
      <c r="F271" s="8271"/>
      <c r="G271" s="8259">
        <f>SUM(G269:G270)</f>
        <v>359.65599999999995</v>
      </c>
      <c r="I271" s="8270" t="s">
        <v>13260</v>
      </c>
      <c r="J271" s="8259"/>
      <c r="K271" s="8265"/>
      <c r="L271" s="8265"/>
      <c r="M271" s="8271"/>
      <c r="N271" s="8271"/>
      <c r="O271" s="8259">
        <f>SUM(O269:O270)</f>
        <v>352.94600000000003</v>
      </c>
      <c r="Q271" s="8270" t="s">
        <v>13260</v>
      </c>
      <c r="R271" s="8259"/>
      <c r="S271" s="8265"/>
      <c r="T271" s="8265"/>
      <c r="U271" s="8271"/>
      <c r="V271" s="8271"/>
      <c r="W271" s="8259">
        <f>SUM(W269:W270)</f>
        <v>362.34</v>
      </c>
    </row>
    <row r="272" spans="1:23" ht="18.75" thickBot="1">
      <c r="A272" s="8270" t="s">
        <v>13261</v>
      </c>
      <c r="B272" s="8259"/>
      <c r="C272" s="8265"/>
      <c r="D272" s="8265"/>
      <c r="E272" s="8271" t="s">
        <v>13262</v>
      </c>
      <c r="F272" s="8271">
        <v>70</v>
      </c>
      <c r="G272" s="8514">
        <f>G271/F272</f>
        <v>5.137942857142856</v>
      </c>
      <c r="I272" s="8270" t="s">
        <v>13261</v>
      </c>
      <c r="J272" s="8259"/>
      <c r="K272" s="8265"/>
      <c r="L272" s="8265"/>
      <c r="M272" s="8271" t="s">
        <v>13262</v>
      </c>
      <c r="N272" s="8271">
        <v>70</v>
      </c>
      <c r="O272" s="8514">
        <f>O271/N272</f>
        <v>5.0420857142857143</v>
      </c>
      <c r="Q272" s="8270" t="s">
        <v>13261</v>
      </c>
      <c r="R272" s="8259"/>
      <c r="S272" s="8265"/>
      <c r="T272" s="8265"/>
      <c r="U272" s="8271" t="s">
        <v>13262</v>
      </c>
      <c r="V272" s="8271">
        <v>70</v>
      </c>
      <c r="W272" s="8514">
        <f>W271/V272</f>
        <v>5.1762857142857142</v>
      </c>
    </row>
    <row r="273" spans="1:23" ht="26.25">
      <c r="A273" s="8549" t="s">
        <v>13907</v>
      </c>
      <c r="B273" s="8549"/>
      <c r="C273" s="8549"/>
      <c r="D273" s="8549"/>
      <c r="E273" s="8549"/>
      <c r="F273" s="8549"/>
      <c r="G273" s="8549">
        <v>5.14</v>
      </c>
      <c r="I273" s="8549" t="s">
        <v>13907</v>
      </c>
      <c r="J273" s="8549"/>
      <c r="K273" s="8549"/>
      <c r="L273" s="8549"/>
      <c r="M273" s="8549"/>
      <c r="N273" s="8549"/>
      <c r="O273" s="8549">
        <v>5.05</v>
      </c>
      <c r="Q273" s="8549" t="s">
        <v>13907</v>
      </c>
      <c r="R273" s="8549"/>
      <c r="S273" s="8549"/>
      <c r="T273" s="8549"/>
      <c r="U273" s="8549"/>
      <c r="V273" s="8549"/>
      <c r="W273" s="8549">
        <v>4.8</v>
      </c>
    </row>
    <row r="274" spans="1:23" ht="15.75" thickBot="1"/>
    <row r="275" spans="1:23" ht="18.75" thickBot="1">
      <c r="A275" s="8258" t="s">
        <v>13229</v>
      </c>
      <c r="B275" s="8259"/>
      <c r="C275" s="8259"/>
      <c r="D275" s="8259"/>
      <c r="E275" s="8259"/>
      <c r="F275" s="8259"/>
      <c r="G275" s="8260"/>
      <c r="I275" s="8258" t="s">
        <v>13229</v>
      </c>
      <c r="J275" s="8259"/>
      <c r="K275" s="8259"/>
      <c r="L275" s="8259"/>
      <c r="M275" s="8259"/>
      <c r="N275" s="8259"/>
      <c r="O275" s="8260"/>
      <c r="Q275" s="8258" t="s">
        <v>13229</v>
      </c>
      <c r="R275" s="8259"/>
      <c r="S275" s="8259"/>
      <c r="T275" s="8259"/>
      <c r="U275" s="8259"/>
      <c r="V275" s="8259"/>
      <c r="W275" s="8260"/>
    </row>
    <row r="276" spans="1:23" ht="18.75" thickBot="1">
      <c r="A276" s="8261" t="s">
        <v>13230</v>
      </c>
      <c r="B276" s="8261" t="s">
        <v>13231</v>
      </c>
      <c r="C276" s="8259"/>
      <c r="D276" s="8259"/>
      <c r="E276" s="8258" t="s">
        <v>542</v>
      </c>
      <c r="F276" s="8273">
        <v>43847</v>
      </c>
      <c r="G276" s="8258"/>
      <c r="I276" s="8261" t="s">
        <v>13230</v>
      </c>
      <c r="J276" s="8261" t="s">
        <v>13231</v>
      </c>
      <c r="K276" s="8259"/>
      <c r="L276" s="8259"/>
      <c r="M276" s="8258" t="s">
        <v>542</v>
      </c>
      <c r="N276" s="8273">
        <v>43847</v>
      </c>
      <c r="O276" s="8258"/>
      <c r="Q276" s="8261" t="s">
        <v>13230</v>
      </c>
      <c r="R276" s="8261" t="s">
        <v>13231</v>
      </c>
      <c r="S276" s="8259"/>
      <c r="T276" s="8259"/>
      <c r="U276" s="8258" t="s">
        <v>542</v>
      </c>
      <c r="V276" s="8273">
        <v>43847</v>
      </c>
      <c r="W276" s="8258"/>
    </row>
    <row r="277" spans="1:23" ht="30.75" thickBot="1">
      <c r="A277" s="8262" t="s">
        <v>13232</v>
      </c>
      <c r="B277" s="8784" t="s">
        <v>13974</v>
      </c>
      <c r="C277" s="8785"/>
      <c r="D277" s="8785"/>
      <c r="E277" s="8785"/>
      <c r="F277" s="8785"/>
      <c r="G277" s="8786"/>
      <c r="I277" s="8262" t="s">
        <v>13232</v>
      </c>
      <c r="J277" s="8784" t="s">
        <v>13974</v>
      </c>
      <c r="K277" s="8785"/>
      <c r="L277" s="8785"/>
      <c r="M277" s="8785"/>
      <c r="N277" s="8785"/>
      <c r="O277" s="8786"/>
      <c r="Q277" s="8262" t="s">
        <v>13232</v>
      </c>
      <c r="R277" s="8784" t="s">
        <v>13974</v>
      </c>
      <c r="S277" s="8785"/>
      <c r="T277" s="8785"/>
      <c r="U277" s="8785"/>
      <c r="V277" s="8785"/>
      <c r="W277" s="8786"/>
    </row>
    <row r="278" spans="1:23" ht="15.75" thickBot="1">
      <c r="A278" s="8262" t="s">
        <v>13234</v>
      </c>
      <c r="B278" s="8781" t="s">
        <v>13971</v>
      </c>
      <c r="C278" s="8782"/>
      <c r="D278" s="8782"/>
      <c r="E278" s="8782"/>
      <c r="F278" s="8782"/>
      <c r="G278" s="8783"/>
      <c r="I278" s="8262" t="s">
        <v>13234</v>
      </c>
      <c r="J278" s="8781" t="s">
        <v>13975</v>
      </c>
      <c r="K278" s="8782"/>
      <c r="L278" s="8782"/>
      <c r="M278" s="8782"/>
      <c r="N278" s="8782"/>
      <c r="O278" s="8783"/>
      <c r="Q278" s="8262" t="s">
        <v>13234</v>
      </c>
      <c r="R278" s="8781" t="s">
        <v>13975</v>
      </c>
      <c r="S278" s="8782"/>
      <c r="T278" s="8782"/>
      <c r="U278" s="8782"/>
      <c r="V278" s="8782"/>
      <c r="W278" s="8783"/>
    </row>
    <row r="279" spans="1:23" ht="18.75" thickBot="1">
      <c r="A279" s="8262" t="s">
        <v>13236</v>
      </c>
      <c r="B279" s="8392" t="s">
        <v>13483</v>
      </c>
      <c r="C279" s="8259"/>
      <c r="D279" s="8259"/>
      <c r="E279" s="8258"/>
      <c r="F279" s="8258"/>
      <c r="G279" s="8258"/>
      <c r="I279" s="8262" t="s">
        <v>13236</v>
      </c>
      <c r="J279" s="8392" t="s">
        <v>13483</v>
      </c>
      <c r="K279" s="8259"/>
      <c r="L279" s="8259"/>
      <c r="M279" s="8258"/>
      <c r="N279" s="8258"/>
      <c r="O279" s="8258"/>
      <c r="Q279" s="8262" t="s">
        <v>13236</v>
      </c>
      <c r="R279" s="8392" t="s">
        <v>13483</v>
      </c>
      <c r="S279" s="8259"/>
      <c r="T279" s="8259"/>
      <c r="U279" s="8258"/>
      <c r="V279" s="8258"/>
      <c r="W279" s="8258"/>
    </row>
    <row r="280" spans="1:23" ht="18.75" thickBot="1">
      <c r="A280" s="8262"/>
      <c r="B280" s="8262"/>
      <c r="C280" s="8259"/>
      <c r="D280" s="8259"/>
      <c r="E280" s="8259"/>
      <c r="F280" s="8259"/>
      <c r="G280" s="8258"/>
      <c r="I280" s="8262"/>
      <c r="J280" s="8262"/>
      <c r="K280" s="8259"/>
      <c r="L280" s="8259"/>
      <c r="M280" s="8259"/>
      <c r="N280" s="8259"/>
      <c r="O280" s="8258"/>
      <c r="Q280" s="8262"/>
      <c r="R280" s="8262"/>
      <c r="S280" s="8259"/>
      <c r="T280" s="8259"/>
      <c r="U280" s="8259"/>
      <c r="V280" s="8259"/>
      <c r="W280" s="8258"/>
    </row>
    <row r="281" spans="1:23" ht="15.75" thickBot="1">
      <c r="A281" s="8262" t="s">
        <v>13234</v>
      </c>
      <c r="B281" s="8259"/>
      <c r="C281" s="8264" t="s">
        <v>13237</v>
      </c>
      <c r="D281" s="8264" t="s">
        <v>13238</v>
      </c>
      <c r="E281" s="8264" t="s">
        <v>13239</v>
      </c>
      <c r="F281" s="8264" t="s">
        <v>13240</v>
      </c>
      <c r="G281" s="8264" t="s">
        <v>13241</v>
      </c>
      <c r="I281" s="8262" t="s">
        <v>13234</v>
      </c>
      <c r="J281" s="8259"/>
      <c r="K281" s="8264" t="s">
        <v>13237</v>
      </c>
      <c r="L281" s="8264" t="s">
        <v>13238</v>
      </c>
      <c r="M281" s="8264" t="s">
        <v>13239</v>
      </c>
      <c r="N281" s="8264" t="s">
        <v>13240</v>
      </c>
      <c r="O281" s="8264" t="s">
        <v>13241</v>
      </c>
      <c r="Q281" s="8262" t="s">
        <v>13234</v>
      </c>
      <c r="R281" s="8259"/>
      <c r="S281" s="8264" t="s">
        <v>13237</v>
      </c>
      <c r="T281" s="8264" t="s">
        <v>13238</v>
      </c>
      <c r="U281" s="8264" t="s">
        <v>13239</v>
      </c>
      <c r="V281" s="8264" t="s">
        <v>13240</v>
      </c>
      <c r="W281" s="8264" t="s">
        <v>13241</v>
      </c>
    </row>
    <row r="282" spans="1:23" ht="15.75" thickBot="1">
      <c r="A282" s="8265" t="s">
        <v>688</v>
      </c>
      <c r="B282" s="8259"/>
      <c r="C282" s="8429">
        <v>42</v>
      </c>
      <c r="D282" s="8259">
        <v>1.1499999999999999</v>
      </c>
      <c r="E282" s="8259">
        <v>1.1499999999999999</v>
      </c>
      <c r="F282" s="8259">
        <v>78</v>
      </c>
      <c r="G282" s="8259">
        <f>F282*E282</f>
        <v>89.699999999999989</v>
      </c>
      <c r="I282" s="8265" t="s">
        <v>688</v>
      </c>
      <c r="J282" s="8259"/>
      <c r="K282" s="8429">
        <v>42</v>
      </c>
      <c r="L282" s="8259">
        <v>1.1499999999999999</v>
      </c>
      <c r="M282" s="8259">
        <v>1.1499999999999999</v>
      </c>
      <c r="N282" s="8259">
        <v>73</v>
      </c>
      <c r="O282" s="8259">
        <f>N282*M282</f>
        <v>83.949999999999989</v>
      </c>
      <c r="Q282" s="8265" t="s">
        <v>688</v>
      </c>
      <c r="R282" s="8259"/>
      <c r="S282" s="8429">
        <v>42</v>
      </c>
      <c r="T282" s="8259">
        <v>1.1499999999999999</v>
      </c>
      <c r="U282" s="8259">
        <v>1.1499999999999999</v>
      </c>
      <c r="V282" s="8259">
        <v>73</v>
      </c>
      <c r="W282" s="8259">
        <f>V282*U282</f>
        <v>83.949999999999989</v>
      </c>
    </row>
    <row r="283" spans="1:23" ht="15.75" thickBot="1">
      <c r="A283" s="8265" t="s">
        <v>9954</v>
      </c>
      <c r="B283" s="8259"/>
      <c r="C283" s="8259" t="s">
        <v>13786</v>
      </c>
      <c r="D283" s="8259">
        <v>0.6</v>
      </c>
      <c r="E283" s="8259">
        <v>0.6</v>
      </c>
      <c r="F283" s="8259">
        <v>78</v>
      </c>
      <c r="G283" s="8259">
        <f>F283*E283</f>
        <v>46.8</v>
      </c>
      <c r="I283" s="8265" t="s">
        <v>9954</v>
      </c>
      <c r="J283" s="8259"/>
      <c r="K283" s="8259" t="s">
        <v>13786</v>
      </c>
      <c r="L283" s="8259">
        <v>0.6</v>
      </c>
      <c r="M283" s="8259">
        <v>0.6</v>
      </c>
      <c r="N283" s="8259">
        <v>78</v>
      </c>
      <c r="O283" s="8259">
        <f>N283*M283</f>
        <v>46.8</v>
      </c>
      <c r="Q283" s="8265" t="s">
        <v>9954</v>
      </c>
      <c r="R283" s="8259"/>
      <c r="S283" s="8259" t="s">
        <v>13786</v>
      </c>
      <c r="T283" s="8259">
        <v>0.6</v>
      </c>
      <c r="U283" s="8259">
        <v>0.6</v>
      </c>
      <c r="V283" s="8259">
        <v>78</v>
      </c>
      <c r="W283" s="8259">
        <f>V283*U283</f>
        <v>46.8</v>
      </c>
    </row>
    <row r="284" spans="1:23" ht="15.75" thickBot="1">
      <c r="A284" s="8265" t="s">
        <v>13620</v>
      </c>
      <c r="B284" s="8259"/>
      <c r="C284" s="8429" t="s">
        <v>13621</v>
      </c>
      <c r="D284" s="8259">
        <v>7.0000000000000007E-2</v>
      </c>
      <c r="E284" s="8259">
        <v>7.0000000000000007E-2</v>
      </c>
      <c r="F284" s="8259">
        <v>630</v>
      </c>
      <c r="G284" s="8259">
        <f>F284*E284</f>
        <v>44.1</v>
      </c>
      <c r="I284" s="8265" t="s">
        <v>13620</v>
      </c>
      <c r="J284" s="8259"/>
      <c r="K284" s="8429" t="s">
        <v>13621</v>
      </c>
      <c r="L284" s="8259">
        <v>7.0000000000000007E-2</v>
      </c>
      <c r="M284" s="8259">
        <v>7.0000000000000007E-2</v>
      </c>
      <c r="N284" s="8259">
        <v>630</v>
      </c>
      <c r="O284" s="8259">
        <f>N284*M284</f>
        <v>44.1</v>
      </c>
      <c r="Q284" s="8265" t="s">
        <v>13620</v>
      </c>
      <c r="R284" s="8259"/>
      <c r="S284" s="8429" t="s">
        <v>13621</v>
      </c>
      <c r="T284" s="8259">
        <v>7.0000000000000007E-2</v>
      </c>
      <c r="U284" s="8259">
        <v>7.0000000000000007E-2</v>
      </c>
      <c r="V284" s="8259">
        <v>630</v>
      </c>
      <c r="W284" s="8259">
        <f>V284*U284</f>
        <v>44.1</v>
      </c>
    </row>
    <row r="285" spans="1:23" ht="15.75" thickBot="1">
      <c r="A285" s="8268" t="s">
        <v>13104</v>
      </c>
      <c r="B285" s="8259"/>
      <c r="C285" s="8259"/>
      <c r="D285" s="8259"/>
      <c r="E285" s="8259"/>
      <c r="F285" s="8259"/>
      <c r="G285" s="8269"/>
      <c r="I285" s="8268" t="s">
        <v>13104</v>
      </c>
      <c r="J285" s="8259"/>
      <c r="K285" s="8259"/>
      <c r="L285" s="8259"/>
      <c r="M285" s="8259"/>
      <c r="N285" s="8259"/>
      <c r="O285" s="8269"/>
      <c r="Q285" s="8268" t="s">
        <v>13104</v>
      </c>
      <c r="R285" s="8259"/>
      <c r="S285" s="8259"/>
      <c r="T285" s="8259"/>
      <c r="U285" s="8259"/>
      <c r="V285" s="8259"/>
      <c r="W285" s="8269"/>
    </row>
    <row r="286" spans="1:23" ht="15.75" thickBot="1">
      <c r="A286" s="8270"/>
      <c r="B286" s="8259"/>
      <c r="C286" s="8259"/>
      <c r="D286" s="8259"/>
      <c r="E286" s="8259"/>
      <c r="F286" s="8259" t="s">
        <v>13371</v>
      </c>
      <c r="G286" s="8264" t="s">
        <v>13372</v>
      </c>
      <c r="I286" s="8270"/>
      <c r="J286" s="8259"/>
      <c r="K286" s="8259"/>
      <c r="L286" s="8259"/>
      <c r="M286" s="8259"/>
      <c r="N286" s="8259" t="s">
        <v>13371</v>
      </c>
      <c r="O286" s="8264" t="s">
        <v>13372</v>
      </c>
      <c r="Q286" s="8270"/>
      <c r="R286" s="8259"/>
      <c r="S286" s="8259"/>
      <c r="T286" s="8259"/>
      <c r="U286" s="8259"/>
      <c r="V286" s="8259" t="s">
        <v>13371</v>
      </c>
      <c r="W286" s="8264" t="s">
        <v>13372</v>
      </c>
    </row>
    <row r="287" spans="1:23" ht="15.75" thickBot="1">
      <c r="A287" s="8262" t="s">
        <v>13246</v>
      </c>
      <c r="B287" s="8270"/>
      <c r="C287" s="8264" t="s">
        <v>13237</v>
      </c>
      <c r="D287" s="8264" t="s">
        <v>13247</v>
      </c>
      <c r="E287" s="8259"/>
      <c r="F287" s="8264" t="s">
        <v>13248</v>
      </c>
      <c r="G287" s="8264" t="s">
        <v>13158</v>
      </c>
      <c r="I287" s="8262" t="s">
        <v>13246</v>
      </c>
      <c r="J287" s="8270"/>
      <c r="K287" s="8264" t="s">
        <v>13237</v>
      </c>
      <c r="L287" s="8264" t="s">
        <v>13247</v>
      </c>
      <c r="M287" s="8259"/>
      <c r="N287" s="8264" t="s">
        <v>13248</v>
      </c>
      <c r="O287" s="8264" t="s">
        <v>13158</v>
      </c>
      <c r="Q287" s="8262" t="s">
        <v>13246</v>
      </c>
      <c r="R287" s="8270"/>
      <c r="S287" s="8264" t="s">
        <v>13237</v>
      </c>
      <c r="T287" s="8264" t="s">
        <v>13247</v>
      </c>
      <c r="U287" s="8259"/>
      <c r="V287" s="8264" t="s">
        <v>13248</v>
      </c>
      <c r="W287" s="8264" t="s">
        <v>13158</v>
      </c>
    </row>
    <row r="288" spans="1:23" ht="15.75" thickBot="1">
      <c r="A288" s="8265" t="s">
        <v>13100</v>
      </c>
      <c r="B288" s="8265"/>
      <c r="C288" s="8264"/>
      <c r="D288" s="8271">
        <v>1</v>
      </c>
      <c r="E288" s="8259"/>
      <c r="F288" s="8393">
        <v>82</v>
      </c>
      <c r="G288" s="8259">
        <f>F288*D288</f>
        <v>82</v>
      </c>
      <c r="I288" s="8265" t="s">
        <v>13100</v>
      </c>
      <c r="J288" s="8265"/>
      <c r="K288" s="8264"/>
      <c r="L288" s="8271">
        <v>1</v>
      </c>
      <c r="M288" s="8259"/>
      <c r="N288" s="8393">
        <v>82</v>
      </c>
      <c r="O288" s="8259">
        <f>N288*L288</f>
        <v>82</v>
      </c>
      <c r="Q288" s="8265" t="s">
        <v>13100</v>
      </c>
      <c r="R288" s="8265"/>
      <c r="S288" s="8264"/>
      <c r="T288" s="8271">
        <v>1</v>
      </c>
      <c r="U288" s="8259"/>
      <c r="V288" s="8393">
        <v>82</v>
      </c>
      <c r="W288" s="8259">
        <f>V288*T288</f>
        <v>82</v>
      </c>
    </row>
    <row r="289" spans="1:23" ht="15.75" thickBot="1">
      <c r="A289" s="8265" t="s">
        <v>13187</v>
      </c>
      <c r="B289" s="8265"/>
      <c r="C289" s="8264"/>
      <c r="D289" s="8271">
        <v>1</v>
      </c>
      <c r="E289" s="8259"/>
      <c r="F289" s="8393">
        <v>3</v>
      </c>
      <c r="G289" s="8259">
        <f>F289*D289</f>
        <v>3</v>
      </c>
      <c r="I289" s="8265" t="s">
        <v>13187</v>
      </c>
      <c r="J289" s="8265"/>
      <c r="K289" s="8264"/>
      <c r="L289" s="8271">
        <v>1</v>
      </c>
      <c r="M289" s="8259"/>
      <c r="N289" s="8393">
        <v>3</v>
      </c>
      <c r="O289" s="8259">
        <f>N289*L289</f>
        <v>3</v>
      </c>
      <c r="Q289" s="8265" t="s">
        <v>13187</v>
      </c>
      <c r="R289" s="8265"/>
      <c r="S289" s="8264"/>
      <c r="T289" s="8271">
        <v>1</v>
      </c>
      <c r="U289" s="8259"/>
      <c r="V289" s="8393">
        <v>3</v>
      </c>
      <c r="W289" s="8259">
        <f>V289*T289</f>
        <v>3</v>
      </c>
    </row>
    <row r="290" spans="1:23" ht="15.75" thickBot="1">
      <c r="A290" s="8265" t="s">
        <v>13250</v>
      </c>
      <c r="B290" s="8265"/>
      <c r="C290" s="8264"/>
      <c r="D290" s="8271">
        <v>1</v>
      </c>
      <c r="E290" s="8259"/>
      <c r="F290" s="8393">
        <v>3</v>
      </c>
      <c r="G290" s="8259">
        <f>F290*D290</f>
        <v>3</v>
      </c>
      <c r="I290" s="8265" t="s">
        <v>13250</v>
      </c>
      <c r="J290" s="8265"/>
      <c r="K290" s="8264"/>
      <c r="L290" s="8271">
        <v>1</v>
      </c>
      <c r="M290" s="8259"/>
      <c r="N290" s="8393">
        <v>3</v>
      </c>
      <c r="O290" s="8259">
        <f>N290*L290</f>
        <v>3</v>
      </c>
      <c r="Q290" s="8265" t="s">
        <v>13250</v>
      </c>
      <c r="R290" s="8265"/>
      <c r="S290" s="8264"/>
      <c r="T290" s="8271">
        <v>1</v>
      </c>
      <c r="U290" s="8259"/>
      <c r="V290" s="8393">
        <v>3</v>
      </c>
      <c r="W290" s="8259">
        <f>V290*T290</f>
        <v>3</v>
      </c>
    </row>
    <row r="291" spans="1:23" ht="15.75" thickBot="1">
      <c r="A291" s="8265" t="s">
        <v>13276</v>
      </c>
      <c r="B291" s="8265"/>
      <c r="C291" s="8264"/>
      <c r="D291" s="8271">
        <v>0.1</v>
      </c>
      <c r="E291" s="8259"/>
      <c r="F291" s="8393">
        <v>1</v>
      </c>
      <c r="G291" s="8259">
        <f>F291*D291</f>
        <v>0.1</v>
      </c>
      <c r="I291" s="8265" t="s">
        <v>13276</v>
      </c>
      <c r="J291" s="8265"/>
      <c r="K291" s="8264"/>
      <c r="L291" s="8271">
        <v>0.1</v>
      </c>
      <c r="M291" s="8259"/>
      <c r="N291" s="8393">
        <v>1</v>
      </c>
      <c r="O291" s="8259">
        <f>N291*L291</f>
        <v>0.1</v>
      </c>
      <c r="Q291" s="8265" t="s">
        <v>13276</v>
      </c>
      <c r="R291" s="8265"/>
      <c r="S291" s="8264"/>
      <c r="T291" s="8271">
        <v>0.1</v>
      </c>
      <c r="U291" s="8259"/>
      <c r="V291" s="8393">
        <v>1</v>
      </c>
      <c r="W291" s="8259">
        <f>V291*T291</f>
        <v>0.1</v>
      </c>
    </row>
    <row r="292" spans="1:23" ht="15.75" thickBot="1">
      <c r="A292" s="8270"/>
      <c r="B292" s="8268" t="s">
        <v>13104</v>
      </c>
      <c r="C292" s="8259"/>
      <c r="D292" s="8259"/>
      <c r="E292" s="8259"/>
      <c r="F292" s="8259"/>
      <c r="G292" s="8269"/>
      <c r="I292" s="8270"/>
      <c r="J292" s="8268" t="s">
        <v>13104</v>
      </c>
      <c r="K292" s="8259"/>
      <c r="L292" s="8259"/>
      <c r="M292" s="8259"/>
      <c r="N292" s="8259"/>
      <c r="O292" s="8269"/>
      <c r="Q292" s="8270"/>
      <c r="R292" s="8268" t="s">
        <v>13104</v>
      </c>
      <c r="S292" s="8259"/>
      <c r="T292" s="8259"/>
      <c r="U292" s="8259"/>
      <c r="V292" s="8259"/>
      <c r="W292" s="8269"/>
    </row>
    <row r="293" spans="1:23" ht="15.75" thickBot="1">
      <c r="A293" s="8270"/>
      <c r="B293" s="8259"/>
      <c r="C293" s="8259"/>
      <c r="D293" s="8259"/>
      <c r="E293" s="8259"/>
      <c r="F293" s="8259"/>
      <c r="G293" s="8264"/>
      <c r="I293" s="8270"/>
      <c r="J293" s="8259"/>
      <c r="K293" s="8259"/>
      <c r="L293" s="8259"/>
      <c r="M293" s="8259"/>
      <c r="N293" s="8259"/>
      <c r="O293" s="8264"/>
      <c r="Q293" s="8270"/>
      <c r="R293" s="8259"/>
      <c r="S293" s="8259"/>
      <c r="T293" s="8259"/>
      <c r="U293" s="8259"/>
      <c r="V293" s="8259"/>
      <c r="W293" s="8264"/>
    </row>
    <row r="294" spans="1:23" ht="15.75" thickBot="1">
      <c r="A294" s="8262" t="s">
        <v>13252</v>
      </c>
      <c r="B294" s="8270"/>
      <c r="C294" s="8264"/>
      <c r="D294" s="8264" t="s">
        <v>13247</v>
      </c>
      <c r="E294" s="8259"/>
      <c r="F294" s="8264" t="s">
        <v>13248</v>
      </c>
      <c r="G294" s="8264" t="s">
        <v>13158</v>
      </c>
      <c r="I294" s="8262" t="s">
        <v>13252</v>
      </c>
      <c r="J294" s="8270"/>
      <c r="K294" s="8264"/>
      <c r="L294" s="8264" t="s">
        <v>13247</v>
      </c>
      <c r="M294" s="8259"/>
      <c r="N294" s="8264" t="s">
        <v>13248</v>
      </c>
      <c r="O294" s="8264" t="s">
        <v>13158</v>
      </c>
      <c r="Q294" s="8262" t="s">
        <v>13252</v>
      </c>
      <c r="R294" s="8270"/>
      <c r="S294" s="8264"/>
      <c r="T294" s="8264" t="s">
        <v>13247</v>
      </c>
      <c r="U294" s="8259"/>
      <c r="V294" s="8264" t="s">
        <v>13248</v>
      </c>
      <c r="W294" s="8264" t="s">
        <v>13158</v>
      </c>
    </row>
    <row r="295" spans="1:23" ht="15.75" thickBot="1">
      <c r="A295" s="8265" t="s">
        <v>13253</v>
      </c>
      <c r="B295" s="8265" t="s">
        <v>13254</v>
      </c>
      <c r="C295" s="8264"/>
      <c r="D295" s="8271">
        <v>1</v>
      </c>
      <c r="E295" s="8259"/>
      <c r="F295" s="8393">
        <v>10</v>
      </c>
      <c r="G295" s="8259">
        <f>F295*D295</f>
        <v>10</v>
      </c>
      <c r="I295" s="8265" t="s">
        <v>13253</v>
      </c>
      <c r="J295" s="8265" t="s">
        <v>13254</v>
      </c>
      <c r="K295" s="8264"/>
      <c r="L295" s="8271">
        <v>1</v>
      </c>
      <c r="M295" s="8259"/>
      <c r="N295" s="8393">
        <v>10</v>
      </c>
      <c r="O295" s="8259">
        <f>N295*L295</f>
        <v>10</v>
      </c>
      <c r="Q295" s="8265" t="s">
        <v>13253</v>
      </c>
      <c r="R295" s="8265" t="s">
        <v>13254</v>
      </c>
      <c r="S295" s="8264"/>
      <c r="T295" s="8271">
        <v>1</v>
      </c>
      <c r="U295" s="8259"/>
      <c r="V295" s="8393">
        <v>10</v>
      </c>
      <c r="W295" s="8259">
        <f>V295*T295</f>
        <v>10</v>
      </c>
    </row>
    <row r="296" spans="1:23" ht="15.75" thickBot="1">
      <c r="A296" s="8265" t="s">
        <v>13373</v>
      </c>
      <c r="B296" s="8259"/>
      <c r="C296" s="8264"/>
      <c r="D296" s="8271">
        <v>1</v>
      </c>
      <c r="E296" s="8259"/>
      <c r="F296" s="8393">
        <v>5</v>
      </c>
      <c r="G296" s="8259">
        <f>F296*D296</f>
        <v>5</v>
      </c>
      <c r="I296" s="8265" t="s">
        <v>13373</v>
      </c>
      <c r="J296" s="8259"/>
      <c r="K296" s="8264"/>
      <c r="L296" s="8271">
        <v>1</v>
      </c>
      <c r="M296" s="8259"/>
      <c r="N296" s="8393">
        <v>5</v>
      </c>
      <c r="O296" s="8259">
        <f>N296*L296</f>
        <v>5</v>
      </c>
      <c r="Q296" s="8265" t="s">
        <v>13373</v>
      </c>
      <c r="R296" s="8259"/>
      <c r="S296" s="8264"/>
      <c r="T296" s="8271">
        <v>1</v>
      </c>
      <c r="U296" s="8259"/>
      <c r="V296" s="8393">
        <v>5</v>
      </c>
      <c r="W296" s="8259">
        <f>V296*T296</f>
        <v>5</v>
      </c>
    </row>
    <row r="297" spans="1:23" ht="15.75" thickBot="1">
      <c r="A297" s="8265" t="s">
        <v>13486</v>
      </c>
      <c r="B297" s="8259"/>
      <c r="C297" s="8264"/>
      <c r="D297" s="8271">
        <v>1</v>
      </c>
      <c r="E297" s="8259"/>
      <c r="F297" s="8393">
        <v>25</v>
      </c>
      <c r="G297" s="8259">
        <f>F297*D297</f>
        <v>25</v>
      </c>
      <c r="I297" s="8265" t="s">
        <v>13486</v>
      </c>
      <c r="J297" s="8259"/>
      <c r="K297" s="8264"/>
      <c r="L297" s="8271">
        <v>1</v>
      </c>
      <c r="M297" s="8259"/>
      <c r="N297" s="8393">
        <v>25</v>
      </c>
      <c r="O297" s="8259">
        <f>N297*L297</f>
        <v>25</v>
      </c>
      <c r="Q297" s="8265" t="s">
        <v>13486</v>
      </c>
      <c r="R297" s="8259"/>
      <c r="S297" s="8264"/>
      <c r="T297" s="8271">
        <v>1</v>
      </c>
      <c r="U297" s="8259"/>
      <c r="V297" s="8393">
        <v>25</v>
      </c>
      <c r="W297" s="8259">
        <f>V297*T297</f>
        <v>25</v>
      </c>
    </row>
    <row r="298" spans="1:23" ht="15.75" thickBot="1">
      <c r="A298" s="8270"/>
      <c r="B298" s="8268" t="s">
        <v>13104</v>
      </c>
      <c r="C298" s="8259"/>
      <c r="D298" s="8259"/>
      <c r="E298" s="8259"/>
      <c r="F298" s="8259"/>
      <c r="G298" s="8259"/>
      <c r="I298" s="8270"/>
      <c r="J298" s="8268" t="s">
        <v>13104</v>
      </c>
      <c r="K298" s="8259"/>
      <c r="L298" s="8259"/>
      <c r="M298" s="8259"/>
      <c r="N298" s="8259"/>
      <c r="O298" s="8259"/>
      <c r="Q298" s="8270"/>
      <c r="R298" s="8268" t="s">
        <v>13104</v>
      </c>
      <c r="S298" s="8259"/>
      <c r="T298" s="8259"/>
      <c r="U298" s="8259"/>
      <c r="V298" s="8259"/>
      <c r="W298" s="8259"/>
    </row>
    <row r="299" spans="1:23" ht="15.75" thickBot="1">
      <c r="A299" s="8265"/>
      <c r="B299" s="8259"/>
      <c r="C299" s="8259"/>
      <c r="D299" s="8259"/>
      <c r="E299" s="8259"/>
      <c r="F299" s="8259"/>
      <c r="G299" s="8271"/>
      <c r="I299" s="8265"/>
      <c r="J299" s="8259"/>
      <c r="K299" s="8259"/>
      <c r="L299" s="8259"/>
      <c r="M299" s="8259"/>
      <c r="N299" s="8259"/>
      <c r="O299" s="8271"/>
      <c r="Q299" s="8265"/>
      <c r="R299" s="8259"/>
      <c r="S299" s="8259"/>
      <c r="T299" s="8259"/>
      <c r="U299" s="8259"/>
      <c r="V299" s="8259"/>
      <c r="W299" s="8271"/>
    </row>
    <row r="300" spans="1:23" ht="15.75" thickBot="1">
      <c r="A300" s="8270" t="s">
        <v>13256</v>
      </c>
      <c r="B300" s="8259"/>
      <c r="C300" s="8265"/>
      <c r="D300" s="8265"/>
      <c r="E300" s="8271"/>
      <c r="F300" s="8271"/>
      <c r="G300" s="8259">
        <f>G297+G296+G295+G291+G290+G289+G288+G284+G282+G283</f>
        <v>308.7</v>
      </c>
      <c r="I300" s="8270" t="s">
        <v>13256</v>
      </c>
      <c r="J300" s="8259"/>
      <c r="K300" s="8265"/>
      <c r="L300" s="8265"/>
      <c r="M300" s="8271"/>
      <c r="N300" s="8271"/>
      <c r="O300" s="8259">
        <f>O297+O296+O295+O291+O290+O289+O288+O284+O282+O283</f>
        <v>302.95</v>
      </c>
      <c r="Q300" s="8270" t="s">
        <v>13256</v>
      </c>
      <c r="R300" s="8259"/>
      <c r="S300" s="8265"/>
      <c r="T300" s="8265"/>
      <c r="U300" s="8271"/>
      <c r="V300" s="8271"/>
      <c r="W300" s="8259">
        <f>W297+W296+W295+W291+W290+W289+W288+W284+W282+W283</f>
        <v>302.95</v>
      </c>
    </row>
    <row r="301" spans="1:23" ht="15.75" thickBot="1">
      <c r="A301" s="8270" t="s">
        <v>13257</v>
      </c>
      <c r="B301" s="8259"/>
      <c r="C301" s="8265"/>
      <c r="D301" s="8265"/>
      <c r="E301" s="8271"/>
      <c r="F301" s="8259"/>
      <c r="G301" s="8259">
        <v>10</v>
      </c>
      <c r="I301" s="8270" t="s">
        <v>13257</v>
      </c>
      <c r="J301" s="8259"/>
      <c r="K301" s="8265"/>
      <c r="L301" s="8265"/>
      <c r="M301" s="8271"/>
      <c r="N301" s="8259"/>
      <c r="O301" s="8259">
        <v>10</v>
      </c>
      <c r="Q301" s="8270" t="s">
        <v>13257</v>
      </c>
      <c r="R301" s="8259"/>
      <c r="S301" s="8265"/>
      <c r="T301" s="8265"/>
      <c r="U301" s="8271"/>
      <c r="V301" s="8259"/>
      <c r="W301" s="8259">
        <v>10</v>
      </c>
    </row>
    <row r="302" spans="1:23" ht="15.75" thickBot="1">
      <c r="A302" s="8270" t="s">
        <v>13487</v>
      </c>
      <c r="B302" s="8259"/>
      <c r="C302" s="8265"/>
      <c r="D302" s="8265"/>
      <c r="E302" s="8271"/>
      <c r="F302" s="8259"/>
      <c r="G302" s="8259">
        <v>7</v>
      </c>
      <c r="I302" s="8270" t="s">
        <v>13487</v>
      </c>
      <c r="J302" s="8259"/>
      <c r="K302" s="8265"/>
      <c r="L302" s="8265"/>
      <c r="M302" s="8271"/>
      <c r="N302" s="8259"/>
      <c r="O302" s="8259">
        <v>7</v>
      </c>
      <c r="Q302" s="8270" t="s">
        <v>13487</v>
      </c>
      <c r="R302" s="8259"/>
      <c r="S302" s="8265"/>
      <c r="T302" s="8265"/>
      <c r="U302" s="8271"/>
      <c r="V302" s="8259"/>
      <c r="W302" s="8259">
        <v>7</v>
      </c>
    </row>
    <row r="303" spans="1:23" ht="15.75" thickBot="1">
      <c r="A303" s="8270" t="s">
        <v>13258</v>
      </c>
      <c r="B303" s="8259"/>
      <c r="C303" s="8265"/>
      <c r="D303" s="8265"/>
      <c r="E303" s="8271"/>
      <c r="F303" s="8259"/>
      <c r="G303" s="8259">
        <f>(G300+G301+G302)</f>
        <v>325.7</v>
      </c>
      <c r="I303" s="8270" t="s">
        <v>13258</v>
      </c>
      <c r="J303" s="8259"/>
      <c r="K303" s="8265"/>
      <c r="L303" s="8265"/>
      <c r="M303" s="8271"/>
      <c r="N303" s="8259"/>
      <c r="O303" s="8259">
        <f>(O300+O301+O302)</f>
        <v>319.95</v>
      </c>
      <c r="Q303" s="8270" t="s">
        <v>13258</v>
      </c>
      <c r="R303" s="8259"/>
      <c r="S303" s="8265"/>
      <c r="T303" s="8265"/>
      <c r="U303" s="8271"/>
      <c r="V303" s="8259"/>
      <c r="W303" s="8259">
        <f>(W300+W301+W302)</f>
        <v>319.95</v>
      </c>
    </row>
    <row r="304" spans="1:23" ht="15.75" thickBot="1">
      <c r="A304" s="8270" t="s">
        <v>13259</v>
      </c>
      <c r="B304" s="8259"/>
      <c r="C304" s="8265"/>
      <c r="D304" s="8265"/>
      <c r="E304" s="8271"/>
      <c r="F304" s="8259"/>
      <c r="G304" s="8274">
        <f>G303*0.1</f>
        <v>32.57</v>
      </c>
      <c r="I304" s="8270" t="s">
        <v>13259</v>
      </c>
      <c r="J304" s="8259"/>
      <c r="K304" s="8265"/>
      <c r="L304" s="8265"/>
      <c r="M304" s="8271"/>
      <c r="N304" s="8259"/>
      <c r="O304" s="8274">
        <f>O303*0.1</f>
        <v>31.995000000000001</v>
      </c>
      <c r="Q304" s="8270" t="s">
        <v>13259</v>
      </c>
      <c r="R304" s="8259"/>
      <c r="S304" s="8265"/>
      <c r="T304" s="8265"/>
      <c r="U304" s="8271"/>
      <c r="V304" s="8259"/>
      <c r="W304" s="8274">
        <f>W303*0.1</f>
        <v>31.995000000000001</v>
      </c>
    </row>
    <row r="305" spans="1:23" ht="15.75" thickBot="1">
      <c r="A305" s="8270" t="s">
        <v>13260</v>
      </c>
      <c r="B305" s="8259"/>
      <c r="C305" s="8265"/>
      <c r="D305" s="8265"/>
      <c r="E305" s="8271"/>
      <c r="F305" s="8271"/>
      <c r="G305" s="8259">
        <f>SUM(G303:G304)</f>
        <v>358.27</v>
      </c>
      <c r="I305" s="8270" t="s">
        <v>13260</v>
      </c>
      <c r="J305" s="8259"/>
      <c r="K305" s="8265"/>
      <c r="L305" s="8265"/>
      <c r="M305" s="8271"/>
      <c r="N305" s="8271"/>
      <c r="O305" s="8259">
        <f>SUM(O303:O304)</f>
        <v>351.94499999999999</v>
      </c>
      <c r="Q305" s="8270" t="s">
        <v>13260</v>
      </c>
      <c r="R305" s="8259"/>
      <c r="S305" s="8265"/>
      <c r="T305" s="8265"/>
      <c r="U305" s="8271"/>
      <c r="V305" s="8271"/>
      <c r="W305" s="8259">
        <f>SUM(W303:W304)</f>
        <v>351.94499999999999</v>
      </c>
    </row>
    <row r="306" spans="1:23" ht="18.75" thickBot="1">
      <c r="A306" s="8270" t="s">
        <v>13261</v>
      </c>
      <c r="B306" s="8259"/>
      <c r="C306" s="8265"/>
      <c r="D306" s="8265"/>
      <c r="E306" s="8271" t="s">
        <v>13262</v>
      </c>
      <c r="F306" s="8271">
        <v>70</v>
      </c>
      <c r="G306" s="8514">
        <f>G305/F306</f>
        <v>5.1181428571428569</v>
      </c>
      <c r="I306" s="8270" t="s">
        <v>13261</v>
      </c>
      <c r="J306" s="8259"/>
      <c r="K306" s="8265"/>
      <c r="L306" s="8265"/>
      <c r="M306" s="8271" t="s">
        <v>13262</v>
      </c>
      <c r="N306" s="8271">
        <v>70</v>
      </c>
      <c r="O306" s="8514">
        <f>O305/N306</f>
        <v>5.0277857142857139</v>
      </c>
      <c r="Q306" s="8270" t="s">
        <v>13261</v>
      </c>
      <c r="R306" s="8259"/>
      <c r="S306" s="8265"/>
      <c r="T306" s="8265"/>
      <c r="U306" s="8271" t="s">
        <v>13262</v>
      </c>
      <c r="V306" s="8271">
        <v>70</v>
      </c>
      <c r="W306" s="8514">
        <f>W305/V306</f>
        <v>5.0277857142857139</v>
      </c>
    </row>
    <row r="307" spans="1:23" ht="26.25">
      <c r="A307" s="8549" t="s">
        <v>13907</v>
      </c>
      <c r="B307" s="8549"/>
      <c r="C307" s="8549"/>
      <c r="D307" s="8549"/>
      <c r="E307" s="8549"/>
      <c r="F307" s="8549"/>
      <c r="G307" s="8549">
        <v>5.12</v>
      </c>
      <c r="I307" s="8549" t="s">
        <v>13907</v>
      </c>
      <c r="J307" s="8549"/>
      <c r="K307" s="8549"/>
      <c r="L307" s="8549"/>
      <c r="M307" s="8549"/>
      <c r="N307" s="8549"/>
      <c r="O307" s="8549">
        <v>5.03</v>
      </c>
      <c r="Q307" s="8549" t="s">
        <v>13907</v>
      </c>
      <c r="R307" s="8549"/>
      <c r="S307" s="8549"/>
      <c r="T307" s="8549"/>
      <c r="U307" s="8549"/>
      <c r="V307" s="8549"/>
      <c r="W307" s="8549">
        <v>5.03</v>
      </c>
    </row>
    <row r="308" spans="1:23" ht="15.75" thickBot="1"/>
    <row r="309" spans="1:23" ht="18.75" thickBot="1">
      <c r="A309" s="8258" t="s">
        <v>13229</v>
      </c>
      <c r="B309" s="8259"/>
      <c r="C309" s="8259"/>
      <c r="D309" s="8259"/>
      <c r="E309" s="8259"/>
      <c r="F309" s="8259"/>
      <c r="G309" s="8260"/>
      <c r="I309" s="8258" t="s">
        <v>13229</v>
      </c>
      <c r="J309" s="8259"/>
      <c r="K309" s="8259"/>
      <c r="L309" s="8259"/>
      <c r="M309" s="8259"/>
      <c r="N309" s="8259"/>
      <c r="O309" s="8260"/>
    </row>
    <row r="310" spans="1:23" ht="18.75" thickBot="1">
      <c r="A310" s="8261" t="s">
        <v>13230</v>
      </c>
      <c r="B310" s="8261" t="s">
        <v>13231</v>
      </c>
      <c r="C310" s="8259"/>
      <c r="D310" s="8259"/>
      <c r="E310" s="8258" t="s">
        <v>542</v>
      </c>
      <c r="F310" s="8273">
        <v>43847</v>
      </c>
      <c r="G310" s="8258"/>
      <c r="I310" s="8261" t="s">
        <v>13230</v>
      </c>
      <c r="J310" s="8261" t="s">
        <v>13231</v>
      </c>
      <c r="K310" s="8259"/>
      <c r="L310" s="8259"/>
      <c r="M310" s="8258" t="s">
        <v>542</v>
      </c>
      <c r="N310" s="8273">
        <v>43847</v>
      </c>
      <c r="O310" s="8258"/>
    </row>
    <row r="311" spans="1:23" ht="30.75" thickBot="1">
      <c r="A311" s="8262" t="s">
        <v>13232</v>
      </c>
      <c r="B311" s="8784" t="s">
        <v>13976</v>
      </c>
      <c r="C311" s="8785"/>
      <c r="D311" s="8785"/>
      <c r="E311" s="8785"/>
      <c r="F311" s="8785"/>
      <c r="G311" s="8786"/>
      <c r="I311" s="8262" t="s">
        <v>13232</v>
      </c>
      <c r="J311" s="8784" t="s">
        <v>13976</v>
      </c>
      <c r="K311" s="8785"/>
      <c r="L311" s="8785"/>
      <c r="M311" s="8785"/>
      <c r="N311" s="8785"/>
      <c r="O311" s="8786"/>
    </row>
    <row r="312" spans="1:23" ht="15.75" thickBot="1">
      <c r="A312" s="8262" t="s">
        <v>13234</v>
      </c>
      <c r="B312" s="8781" t="s">
        <v>13971</v>
      </c>
      <c r="C312" s="8782"/>
      <c r="D312" s="8782"/>
      <c r="E312" s="8782"/>
      <c r="F312" s="8782"/>
      <c r="G312" s="8783"/>
      <c r="I312" s="8262" t="s">
        <v>13234</v>
      </c>
      <c r="J312" s="8781" t="s">
        <v>13977</v>
      </c>
      <c r="K312" s="8782"/>
      <c r="L312" s="8782"/>
      <c r="M312" s="8782"/>
      <c r="N312" s="8782"/>
      <c r="O312" s="8783"/>
    </row>
    <row r="313" spans="1:23" ht="18.75" thickBot="1">
      <c r="A313" s="8262" t="s">
        <v>13236</v>
      </c>
      <c r="B313" s="8392" t="s">
        <v>13483</v>
      </c>
      <c r="C313" s="8259"/>
      <c r="D313" s="8259"/>
      <c r="E313" s="8258"/>
      <c r="F313" s="8258"/>
      <c r="G313" s="8258"/>
      <c r="I313" s="8262" t="s">
        <v>13236</v>
      </c>
      <c r="J313" s="8392" t="s">
        <v>13483</v>
      </c>
      <c r="K313" s="8259"/>
      <c r="L313" s="8259"/>
      <c r="M313" s="8258"/>
      <c r="N313" s="8258"/>
      <c r="O313" s="8258"/>
    </row>
    <row r="314" spans="1:23" ht="18.75" thickBot="1">
      <c r="A314" s="8262"/>
      <c r="B314" s="8262"/>
      <c r="C314" s="8259"/>
      <c r="D314" s="8259"/>
      <c r="E314" s="8259"/>
      <c r="F314" s="8259"/>
      <c r="G314" s="8258"/>
      <c r="I314" s="8262"/>
      <c r="J314" s="8262"/>
      <c r="K314" s="8259"/>
      <c r="L314" s="8259"/>
      <c r="M314" s="8259"/>
      <c r="N314" s="8259"/>
      <c r="O314" s="8258"/>
    </row>
    <row r="315" spans="1:23" ht="15.75" thickBot="1">
      <c r="A315" s="8262" t="s">
        <v>13234</v>
      </c>
      <c r="B315" s="8259"/>
      <c r="C315" s="8264" t="s">
        <v>13237</v>
      </c>
      <c r="D315" s="8264" t="s">
        <v>13238</v>
      </c>
      <c r="E315" s="8264" t="s">
        <v>13239</v>
      </c>
      <c r="F315" s="8264" t="s">
        <v>13240</v>
      </c>
      <c r="G315" s="8264" t="s">
        <v>13241</v>
      </c>
      <c r="I315" s="8262" t="s">
        <v>13234</v>
      </c>
      <c r="J315" s="8259"/>
      <c r="K315" s="8264" t="s">
        <v>13237</v>
      </c>
      <c r="L315" s="8264" t="s">
        <v>13238</v>
      </c>
      <c r="M315" s="8264" t="s">
        <v>13239</v>
      </c>
      <c r="N315" s="8264" t="s">
        <v>13240</v>
      </c>
      <c r="O315" s="8264" t="s">
        <v>13241</v>
      </c>
    </row>
    <row r="316" spans="1:23" ht="15.75" thickBot="1">
      <c r="A316" s="8265" t="s">
        <v>688</v>
      </c>
      <c r="B316" s="8259"/>
      <c r="C316" s="8429">
        <v>42</v>
      </c>
      <c r="D316" s="8259">
        <v>1.3</v>
      </c>
      <c r="E316" s="8259">
        <v>1.3</v>
      </c>
      <c r="F316" s="8259">
        <v>78</v>
      </c>
      <c r="G316" s="8259">
        <f>F316*E316</f>
        <v>101.4</v>
      </c>
      <c r="I316" s="8265" t="s">
        <v>688</v>
      </c>
      <c r="J316" s="8259"/>
      <c r="K316" s="8429">
        <v>42</v>
      </c>
      <c r="L316" s="8259">
        <v>1.3</v>
      </c>
      <c r="M316" s="8259">
        <v>1.3</v>
      </c>
      <c r="N316" s="8259">
        <v>73</v>
      </c>
      <c r="O316" s="8259">
        <f>N316*M316</f>
        <v>94.9</v>
      </c>
    </row>
    <row r="317" spans="1:23" ht="15.75" thickBot="1">
      <c r="A317" s="8265" t="s">
        <v>9954</v>
      </c>
      <c r="B317" s="8259"/>
      <c r="C317" s="8259" t="s">
        <v>13786</v>
      </c>
      <c r="D317" s="8259">
        <v>0.9</v>
      </c>
      <c r="E317" s="8259">
        <v>0.9</v>
      </c>
      <c r="F317" s="8259">
        <v>78</v>
      </c>
      <c r="G317" s="8259">
        <f>F317*E317</f>
        <v>70.2</v>
      </c>
      <c r="I317" s="8265" t="s">
        <v>9954</v>
      </c>
      <c r="J317" s="8259"/>
      <c r="K317" s="8259" t="s">
        <v>13786</v>
      </c>
      <c r="L317" s="8259">
        <v>0.9</v>
      </c>
      <c r="M317" s="8259">
        <v>0.9</v>
      </c>
      <c r="N317" s="8259">
        <v>78</v>
      </c>
      <c r="O317" s="8259">
        <f>N317*M317</f>
        <v>70.2</v>
      </c>
    </row>
    <row r="318" spans="1:23" ht="15.75" thickBot="1">
      <c r="A318" s="8265" t="s">
        <v>13620</v>
      </c>
      <c r="B318" s="8259"/>
      <c r="C318" s="8429" t="s">
        <v>13621</v>
      </c>
      <c r="D318" s="8259">
        <v>7.0000000000000007E-2</v>
      </c>
      <c r="E318" s="8259">
        <v>7.0000000000000007E-2</v>
      </c>
      <c r="F318" s="8259">
        <v>630</v>
      </c>
      <c r="G318" s="8259">
        <f>F318*E318</f>
        <v>44.1</v>
      </c>
      <c r="I318" s="8265" t="s">
        <v>13620</v>
      </c>
      <c r="J318" s="8259"/>
      <c r="K318" s="8429" t="s">
        <v>13621</v>
      </c>
      <c r="L318" s="8259">
        <v>7.0000000000000007E-2</v>
      </c>
      <c r="M318" s="8259">
        <v>7.0000000000000007E-2</v>
      </c>
      <c r="N318" s="8259">
        <v>630</v>
      </c>
      <c r="O318" s="8259">
        <f>N318*M318</f>
        <v>44.1</v>
      </c>
    </row>
    <row r="319" spans="1:23" ht="15.75" thickBot="1">
      <c r="A319" s="8268" t="s">
        <v>13104</v>
      </c>
      <c r="B319" s="8259"/>
      <c r="C319" s="8259"/>
      <c r="D319" s="8259"/>
      <c r="E319" s="8259"/>
      <c r="F319" s="8259"/>
      <c r="G319" s="8269"/>
      <c r="I319" s="8268" t="s">
        <v>13104</v>
      </c>
      <c r="J319" s="8259"/>
      <c r="K319" s="8259"/>
      <c r="L319" s="8259"/>
      <c r="M319" s="8259"/>
      <c r="N319" s="8259"/>
      <c r="O319" s="8269"/>
    </row>
    <row r="320" spans="1:23" ht="15.75" thickBot="1">
      <c r="A320" s="8270"/>
      <c r="B320" s="8259"/>
      <c r="C320" s="8259"/>
      <c r="D320" s="8259"/>
      <c r="E320" s="8259"/>
      <c r="F320" s="8259" t="s">
        <v>13371</v>
      </c>
      <c r="G320" s="8264" t="s">
        <v>13372</v>
      </c>
      <c r="I320" s="8270"/>
      <c r="J320" s="8259"/>
      <c r="K320" s="8259"/>
      <c r="L320" s="8259"/>
      <c r="M320" s="8259"/>
      <c r="N320" s="8259" t="s">
        <v>13371</v>
      </c>
      <c r="O320" s="8264" t="s">
        <v>13372</v>
      </c>
    </row>
    <row r="321" spans="1:15" ht="15.75" thickBot="1">
      <c r="A321" s="8262" t="s">
        <v>13246</v>
      </c>
      <c r="B321" s="8270"/>
      <c r="C321" s="8264" t="s">
        <v>13237</v>
      </c>
      <c r="D321" s="8264" t="s">
        <v>13247</v>
      </c>
      <c r="E321" s="8259"/>
      <c r="F321" s="8264" t="s">
        <v>13248</v>
      </c>
      <c r="G321" s="8264" t="s">
        <v>13158</v>
      </c>
      <c r="I321" s="8262" t="s">
        <v>13246</v>
      </c>
      <c r="J321" s="8270"/>
      <c r="K321" s="8264" t="s">
        <v>13237</v>
      </c>
      <c r="L321" s="8264" t="s">
        <v>13247</v>
      </c>
      <c r="M321" s="8259"/>
      <c r="N321" s="8264" t="s">
        <v>13248</v>
      </c>
      <c r="O321" s="8264" t="s">
        <v>13158</v>
      </c>
    </row>
    <row r="322" spans="1:15" ht="15.75" thickBot="1">
      <c r="A322" s="8265" t="s">
        <v>13100</v>
      </c>
      <c r="B322" s="8265"/>
      <c r="C322" s="8264"/>
      <c r="D322" s="8271">
        <v>1</v>
      </c>
      <c r="E322" s="8259"/>
      <c r="F322" s="8393">
        <v>82</v>
      </c>
      <c r="G322" s="8259">
        <f>F322*D322</f>
        <v>82</v>
      </c>
      <c r="I322" s="8265" t="s">
        <v>13100</v>
      </c>
      <c r="J322" s="8265"/>
      <c r="K322" s="8264"/>
      <c r="L322" s="8271">
        <v>1</v>
      </c>
      <c r="M322" s="8259"/>
      <c r="N322" s="8393">
        <v>82</v>
      </c>
      <c r="O322" s="8259">
        <f>N322*L322</f>
        <v>82</v>
      </c>
    </row>
    <row r="323" spans="1:15" ht="15.75" thickBot="1">
      <c r="A323" s="8265" t="s">
        <v>13187</v>
      </c>
      <c r="B323" s="8265"/>
      <c r="C323" s="8264"/>
      <c r="D323" s="8271">
        <v>1</v>
      </c>
      <c r="E323" s="8259"/>
      <c r="F323" s="8393">
        <v>3</v>
      </c>
      <c r="G323" s="8259">
        <f>F323*D323</f>
        <v>3</v>
      </c>
      <c r="I323" s="8265" t="s">
        <v>13187</v>
      </c>
      <c r="J323" s="8265"/>
      <c r="K323" s="8264"/>
      <c r="L323" s="8271">
        <v>1</v>
      </c>
      <c r="M323" s="8259"/>
      <c r="N323" s="8393">
        <v>3</v>
      </c>
      <c r="O323" s="8259">
        <f>N323*L323</f>
        <v>3</v>
      </c>
    </row>
    <row r="324" spans="1:15" ht="15.75" thickBot="1">
      <c r="A324" s="8265" t="s">
        <v>13250</v>
      </c>
      <c r="B324" s="8265"/>
      <c r="C324" s="8264"/>
      <c r="D324" s="8271">
        <v>1</v>
      </c>
      <c r="E324" s="8259"/>
      <c r="F324" s="8393">
        <v>3</v>
      </c>
      <c r="G324" s="8259">
        <f>F324*D324</f>
        <v>3</v>
      </c>
      <c r="I324" s="8265" t="s">
        <v>13250</v>
      </c>
      <c r="J324" s="8265"/>
      <c r="K324" s="8264"/>
      <c r="L324" s="8271">
        <v>1</v>
      </c>
      <c r="M324" s="8259"/>
      <c r="N324" s="8393">
        <v>3</v>
      </c>
      <c r="O324" s="8259">
        <f>N324*L324</f>
        <v>3</v>
      </c>
    </row>
    <row r="325" spans="1:15" ht="15.75" thickBot="1">
      <c r="A325" s="8265" t="s">
        <v>13276</v>
      </c>
      <c r="B325" s="8265"/>
      <c r="C325" s="8264"/>
      <c r="D325" s="8271">
        <v>0.1</v>
      </c>
      <c r="E325" s="8259"/>
      <c r="F325" s="8393">
        <v>1</v>
      </c>
      <c r="G325" s="8259">
        <f>F325*D325</f>
        <v>0.1</v>
      </c>
      <c r="I325" s="8265" t="s">
        <v>13276</v>
      </c>
      <c r="J325" s="8265"/>
      <c r="K325" s="8264"/>
      <c r="L325" s="8271">
        <v>0.1</v>
      </c>
      <c r="M325" s="8259"/>
      <c r="N325" s="8393">
        <v>1</v>
      </c>
      <c r="O325" s="8259">
        <f>N325*L325</f>
        <v>0.1</v>
      </c>
    </row>
    <row r="326" spans="1:15" ht="15.75" thickBot="1">
      <c r="A326" s="8270"/>
      <c r="B326" s="8268" t="s">
        <v>13104</v>
      </c>
      <c r="C326" s="8259"/>
      <c r="D326" s="8259"/>
      <c r="E326" s="8259"/>
      <c r="F326" s="8259"/>
      <c r="G326" s="8269"/>
      <c r="I326" s="8270"/>
      <c r="J326" s="8268" t="s">
        <v>13104</v>
      </c>
      <c r="K326" s="8259"/>
      <c r="L326" s="8259"/>
      <c r="M326" s="8259"/>
      <c r="N326" s="8259"/>
      <c r="O326" s="8269"/>
    </row>
    <row r="327" spans="1:15" ht="15.75" thickBot="1">
      <c r="A327" s="8270"/>
      <c r="B327" s="8259"/>
      <c r="C327" s="8259"/>
      <c r="D327" s="8259"/>
      <c r="E327" s="8259"/>
      <c r="F327" s="8259"/>
      <c r="G327" s="8264"/>
      <c r="I327" s="8270"/>
      <c r="J327" s="8259"/>
      <c r="K327" s="8259"/>
      <c r="L327" s="8259"/>
      <c r="M327" s="8259"/>
      <c r="N327" s="8259"/>
      <c r="O327" s="8264"/>
    </row>
    <row r="328" spans="1:15" ht="15.75" thickBot="1">
      <c r="A328" s="8262" t="s">
        <v>13252</v>
      </c>
      <c r="B328" s="8270"/>
      <c r="C328" s="8264"/>
      <c r="D328" s="8264" t="s">
        <v>13247</v>
      </c>
      <c r="E328" s="8259"/>
      <c r="F328" s="8264" t="s">
        <v>13248</v>
      </c>
      <c r="G328" s="8264" t="s">
        <v>13158</v>
      </c>
      <c r="I328" s="8262" t="s">
        <v>13252</v>
      </c>
      <c r="J328" s="8270"/>
      <c r="K328" s="8264"/>
      <c r="L328" s="8264" t="s">
        <v>13247</v>
      </c>
      <c r="M328" s="8259"/>
      <c r="N328" s="8264" t="s">
        <v>13248</v>
      </c>
      <c r="O328" s="8264" t="s">
        <v>13158</v>
      </c>
    </row>
    <row r="329" spans="1:15" ht="15.75" thickBot="1">
      <c r="A329" s="8265" t="s">
        <v>13253</v>
      </c>
      <c r="B329" s="8265" t="s">
        <v>13254</v>
      </c>
      <c r="C329" s="8264"/>
      <c r="D329" s="8271">
        <v>1</v>
      </c>
      <c r="E329" s="8259"/>
      <c r="F329" s="8393">
        <v>10</v>
      </c>
      <c r="G329" s="8259">
        <f>F329*D329</f>
        <v>10</v>
      </c>
      <c r="I329" s="8265" t="s">
        <v>13253</v>
      </c>
      <c r="J329" s="8265" t="s">
        <v>13254</v>
      </c>
      <c r="K329" s="8264"/>
      <c r="L329" s="8271">
        <v>1</v>
      </c>
      <c r="M329" s="8259"/>
      <c r="N329" s="8393">
        <v>10</v>
      </c>
      <c r="O329" s="8259">
        <f>N329*L329</f>
        <v>10</v>
      </c>
    </row>
    <row r="330" spans="1:15" ht="15.75" thickBot="1">
      <c r="A330" s="8265" t="s">
        <v>13373</v>
      </c>
      <c r="B330" s="8259"/>
      <c r="C330" s="8264"/>
      <c r="D330" s="8271">
        <v>1</v>
      </c>
      <c r="E330" s="8259"/>
      <c r="F330" s="8393">
        <v>5</v>
      </c>
      <c r="G330" s="8259">
        <f>F330*D330</f>
        <v>5</v>
      </c>
      <c r="I330" s="8265" t="s">
        <v>13373</v>
      </c>
      <c r="J330" s="8259"/>
      <c r="K330" s="8264"/>
      <c r="L330" s="8271">
        <v>1</v>
      </c>
      <c r="M330" s="8259"/>
      <c r="N330" s="8393">
        <v>5</v>
      </c>
      <c r="O330" s="8259">
        <f>N330*L330</f>
        <v>5</v>
      </c>
    </row>
    <row r="331" spans="1:15" ht="15.75" thickBot="1">
      <c r="A331" s="8265" t="s">
        <v>13486</v>
      </c>
      <c r="B331" s="8259"/>
      <c r="C331" s="8264"/>
      <c r="D331" s="8271">
        <v>1</v>
      </c>
      <c r="E331" s="8259"/>
      <c r="F331" s="8393">
        <v>25</v>
      </c>
      <c r="G331" s="8259">
        <f>F331*D331</f>
        <v>25</v>
      </c>
      <c r="I331" s="8265" t="s">
        <v>13486</v>
      </c>
      <c r="J331" s="8259"/>
      <c r="K331" s="8264"/>
      <c r="L331" s="8271">
        <v>1</v>
      </c>
      <c r="M331" s="8259"/>
      <c r="N331" s="8393">
        <v>25</v>
      </c>
      <c r="O331" s="8259">
        <f>N331*L331</f>
        <v>25</v>
      </c>
    </row>
    <row r="332" spans="1:15" ht="15.75" thickBot="1">
      <c r="A332" s="8270"/>
      <c r="B332" s="8268" t="s">
        <v>13104</v>
      </c>
      <c r="C332" s="8259"/>
      <c r="D332" s="8259"/>
      <c r="E332" s="8259"/>
      <c r="F332" s="8259"/>
      <c r="G332" s="8259"/>
      <c r="I332" s="8270"/>
      <c r="J332" s="8268" t="s">
        <v>13104</v>
      </c>
      <c r="K332" s="8259"/>
      <c r="L332" s="8259"/>
      <c r="M332" s="8259"/>
      <c r="N332" s="8259"/>
      <c r="O332" s="8259"/>
    </row>
    <row r="333" spans="1:15" ht="15.75" thickBot="1">
      <c r="A333" s="8265"/>
      <c r="B333" s="8259"/>
      <c r="C333" s="8259"/>
      <c r="D333" s="8259"/>
      <c r="E333" s="8259"/>
      <c r="F333" s="8259"/>
      <c r="G333" s="8271"/>
      <c r="I333" s="8265"/>
      <c r="J333" s="8259"/>
      <c r="K333" s="8259"/>
      <c r="L333" s="8259"/>
      <c r="M333" s="8259"/>
      <c r="N333" s="8259"/>
      <c r="O333" s="8271"/>
    </row>
    <row r="334" spans="1:15" ht="15.75" thickBot="1">
      <c r="A334" s="8270" t="s">
        <v>13256</v>
      </c>
      <c r="B334" s="8259"/>
      <c r="C334" s="8265"/>
      <c r="D334" s="8265"/>
      <c r="E334" s="8271"/>
      <c r="F334" s="8271"/>
      <c r="G334" s="8259">
        <f>G331+G330+G329+G325+G324+G323+G322+G318+G316+G317</f>
        <v>343.8</v>
      </c>
      <c r="I334" s="8270" t="s">
        <v>13256</v>
      </c>
      <c r="J334" s="8259"/>
      <c r="K334" s="8265"/>
      <c r="L334" s="8265"/>
      <c r="M334" s="8271"/>
      <c r="N334" s="8271"/>
      <c r="O334" s="8259">
        <f>O331+O330+O329+O325+O324+O323+O322+O318+O316+O317</f>
        <v>337.3</v>
      </c>
    </row>
    <row r="335" spans="1:15" ht="15.75" thickBot="1">
      <c r="A335" s="8270" t="s">
        <v>13257</v>
      </c>
      <c r="B335" s="8259"/>
      <c r="C335" s="8265"/>
      <c r="D335" s="8265"/>
      <c r="E335" s="8271"/>
      <c r="F335" s="8259"/>
      <c r="G335" s="8259">
        <v>10</v>
      </c>
      <c r="I335" s="8270" t="s">
        <v>13257</v>
      </c>
      <c r="J335" s="8259"/>
      <c r="K335" s="8265"/>
      <c r="L335" s="8265"/>
      <c r="M335" s="8271"/>
      <c r="N335" s="8259"/>
      <c r="O335" s="8259">
        <v>10</v>
      </c>
    </row>
    <row r="336" spans="1:15" ht="15.75" thickBot="1">
      <c r="A336" s="8270" t="s">
        <v>13487</v>
      </c>
      <c r="B336" s="8259"/>
      <c r="C336" s="8265"/>
      <c r="D336" s="8265"/>
      <c r="E336" s="8271"/>
      <c r="F336" s="8259"/>
      <c r="G336" s="8259">
        <v>7</v>
      </c>
      <c r="I336" s="8270" t="s">
        <v>13487</v>
      </c>
      <c r="J336" s="8259"/>
      <c r="K336" s="8265"/>
      <c r="L336" s="8265"/>
      <c r="M336" s="8271"/>
      <c r="N336" s="8259"/>
      <c r="O336" s="8259">
        <v>7</v>
      </c>
    </row>
    <row r="337" spans="1:23" ht="15.75" thickBot="1">
      <c r="A337" s="8270" t="s">
        <v>13258</v>
      </c>
      <c r="B337" s="8259"/>
      <c r="C337" s="8265"/>
      <c r="D337" s="8265"/>
      <c r="E337" s="8271"/>
      <c r="F337" s="8259"/>
      <c r="G337" s="8259">
        <f>(G334+G335+G336)</f>
        <v>360.8</v>
      </c>
      <c r="I337" s="8270" t="s">
        <v>13258</v>
      </c>
      <c r="J337" s="8259"/>
      <c r="K337" s="8265"/>
      <c r="L337" s="8265"/>
      <c r="M337" s="8271"/>
      <c r="N337" s="8259"/>
      <c r="O337" s="8259">
        <f>(O334+O335+O336)</f>
        <v>354.3</v>
      </c>
    </row>
    <row r="338" spans="1:23" ht="15.75" thickBot="1">
      <c r="A338" s="8270" t="s">
        <v>13259</v>
      </c>
      <c r="B338" s="8259"/>
      <c r="C338" s="8265"/>
      <c r="D338" s="8265"/>
      <c r="E338" s="8271"/>
      <c r="F338" s="8259"/>
      <c r="G338" s="8274">
        <f>G337*0.1</f>
        <v>36.080000000000005</v>
      </c>
      <c r="I338" s="8270" t="s">
        <v>13259</v>
      </c>
      <c r="J338" s="8259"/>
      <c r="K338" s="8265"/>
      <c r="L338" s="8265"/>
      <c r="M338" s="8271"/>
      <c r="N338" s="8259"/>
      <c r="O338" s="8274">
        <f>O337*0.1</f>
        <v>35.43</v>
      </c>
    </row>
    <row r="339" spans="1:23" ht="15.75" thickBot="1">
      <c r="A339" s="8270" t="s">
        <v>13260</v>
      </c>
      <c r="B339" s="8259"/>
      <c r="C339" s="8265"/>
      <c r="D339" s="8265"/>
      <c r="E339" s="8271"/>
      <c r="F339" s="8271"/>
      <c r="G339" s="8259">
        <f>SUM(G337:G338)</f>
        <v>396.88</v>
      </c>
      <c r="I339" s="8270" t="s">
        <v>13260</v>
      </c>
      <c r="J339" s="8259"/>
      <c r="K339" s="8265"/>
      <c r="L339" s="8265"/>
      <c r="M339" s="8271"/>
      <c r="N339" s="8271"/>
      <c r="O339" s="8259">
        <f>SUM(O337:O338)</f>
        <v>389.73</v>
      </c>
    </row>
    <row r="340" spans="1:23" ht="18.75" thickBot="1">
      <c r="A340" s="8270" t="s">
        <v>13261</v>
      </c>
      <c r="B340" s="8259"/>
      <c r="C340" s="8265"/>
      <c r="D340" s="8265"/>
      <c r="E340" s="8271" t="s">
        <v>13262</v>
      </c>
      <c r="F340" s="8271">
        <v>70</v>
      </c>
      <c r="G340" s="8514">
        <f>G339/F340</f>
        <v>5.6697142857142859</v>
      </c>
      <c r="I340" s="8270" t="s">
        <v>13261</v>
      </c>
      <c r="J340" s="8259"/>
      <c r="K340" s="8265"/>
      <c r="L340" s="8265"/>
      <c r="M340" s="8271" t="s">
        <v>13262</v>
      </c>
      <c r="N340" s="8271">
        <v>70</v>
      </c>
      <c r="O340" s="8514">
        <f>O339/N340</f>
        <v>5.5675714285714291</v>
      </c>
    </row>
    <row r="341" spans="1:23" ht="26.25">
      <c r="A341" s="8549" t="s">
        <v>13907</v>
      </c>
      <c r="B341" s="8549"/>
      <c r="C341" s="8549"/>
      <c r="D341" s="8549"/>
      <c r="E341" s="8549"/>
      <c r="F341" s="8549"/>
      <c r="G341" s="8549">
        <v>5.67</v>
      </c>
      <c r="I341" s="8549" t="s">
        <v>13907</v>
      </c>
      <c r="J341" s="8549"/>
      <c r="K341" s="8549"/>
      <c r="L341" s="8549"/>
      <c r="M341" s="8549"/>
      <c r="N341" s="8549"/>
      <c r="O341" s="8549">
        <v>5.57</v>
      </c>
    </row>
    <row r="342" spans="1:23" ht="15.75" thickBot="1"/>
    <row r="343" spans="1:23" ht="18.75" thickBot="1">
      <c r="A343" s="8258" t="s">
        <v>13229</v>
      </c>
      <c r="B343" s="8259"/>
      <c r="C343" s="8259"/>
      <c r="D343" s="8259"/>
      <c r="E343" s="8259"/>
      <c r="F343" s="8259"/>
      <c r="G343" s="8260"/>
      <c r="I343" s="8258" t="s">
        <v>13229</v>
      </c>
      <c r="J343" s="8259"/>
      <c r="K343" s="8259"/>
      <c r="L343" s="8259"/>
      <c r="M343" s="8259"/>
      <c r="N343" s="8259"/>
      <c r="O343" s="8260"/>
      <c r="Q343" s="8258" t="s">
        <v>13229</v>
      </c>
      <c r="R343" s="8259"/>
      <c r="S343" s="8259"/>
      <c r="T343" s="8259"/>
      <c r="U343" s="8259"/>
      <c r="V343" s="8259"/>
      <c r="W343" s="8260"/>
    </row>
    <row r="344" spans="1:23" ht="18.75" thickBot="1">
      <c r="A344" s="8261" t="s">
        <v>13230</v>
      </c>
      <c r="B344" s="8261" t="s">
        <v>13231</v>
      </c>
      <c r="C344" s="8259"/>
      <c r="D344" s="8259"/>
      <c r="E344" s="8258" t="s">
        <v>542</v>
      </c>
      <c r="F344" s="8273">
        <v>43847</v>
      </c>
      <c r="G344" s="8258"/>
      <c r="I344" s="8261" t="s">
        <v>13230</v>
      </c>
      <c r="J344" s="8261" t="s">
        <v>13231</v>
      </c>
      <c r="K344" s="8259"/>
      <c r="L344" s="8259"/>
      <c r="M344" s="8258" t="s">
        <v>542</v>
      </c>
      <c r="N344" s="8273">
        <v>43847</v>
      </c>
      <c r="O344" s="8258"/>
      <c r="Q344" s="8261" t="s">
        <v>13230</v>
      </c>
      <c r="R344" s="8261" t="s">
        <v>13231</v>
      </c>
      <c r="S344" s="8259"/>
      <c r="T344" s="8259"/>
      <c r="U344" s="8258" t="s">
        <v>542</v>
      </c>
      <c r="V344" s="8273">
        <v>43847</v>
      </c>
      <c r="W344" s="8258"/>
    </row>
    <row r="345" spans="1:23" ht="30.75" thickBot="1">
      <c r="A345" s="8262" t="s">
        <v>13232</v>
      </c>
      <c r="B345" s="8784" t="s">
        <v>13978</v>
      </c>
      <c r="C345" s="8785"/>
      <c r="D345" s="8785"/>
      <c r="E345" s="8785"/>
      <c r="F345" s="8785"/>
      <c r="G345" s="8786"/>
      <c r="I345" s="8262" t="s">
        <v>13232</v>
      </c>
      <c r="J345" s="8784" t="s">
        <v>13978</v>
      </c>
      <c r="K345" s="8785"/>
      <c r="L345" s="8785"/>
      <c r="M345" s="8785"/>
      <c r="N345" s="8785"/>
      <c r="O345" s="8786"/>
      <c r="Q345" s="8262" t="s">
        <v>13232</v>
      </c>
      <c r="R345" s="8784" t="s">
        <v>13978</v>
      </c>
      <c r="S345" s="8785"/>
      <c r="T345" s="8785"/>
      <c r="U345" s="8785"/>
      <c r="V345" s="8785"/>
      <c r="W345" s="8786"/>
    </row>
    <row r="346" spans="1:23" ht="15.75" thickBot="1">
      <c r="A346" s="8262" t="s">
        <v>13234</v>
      </c>
      <c r="B346" s="8781" t="s">
        <v>13971</v>
      </c>
      <c r="C346" s="8782"/>
      <c r="D346" s="8782"/>
      <c r="E346" s="8782"/>
      <c r="F346" s="8782"/>
      <c r="G346" s="8783"/>
      <c r="I346" s="8262" t="s">
        <v>13234</v>
      </c>
      <c r="J346" s="8781" t="s">
        <v>13964</v>
      </c>
      <c r="K346" s="8782"/>
      <c r="L346" s="8782"/>
      <c r="M346" s="8782"/>
      <c r="N346" s="8782"/>
      <c r="O346" s="8783"/>
      <c r="Q346" s="8262" t="s">
        <v>13234</v>
      </c>
      <c r="R346" s="8781" t="s">
        <v>13979</v>
      </c>
      <c r="S346" s="8782"/>
      <c r="T346" s="8782"/>
      <c r="U346" s="8782"/>
      <c r="V346" s="8782"/>
      <c r="W346" s="8783"/>
    </row>
    <row r="347" spans="1:23" ht="18.75" thickBot="1">
      <c r="A347" s="8262" t="s">
        <v>13236</v>
      </c>
      <c r="B347" s="8392" t="s">
        <v>13483</v>
      </c>
      <c r="C347" s="8259"/>
      <c r="D347" s="8259"/>
      <c r="E347" s="8258"/>
      <c r="F347" s="8258"/>
      <c r="G347" s="8258"/>
      <c r="I347" s="8262" t="s">
        <v>13236</v>
      </c>
      <c r="J347" s="8392" t="s">
        <v>13483</v>
      </c>
      <c r="K347" s="8259"/>
      <c r="L347" s="8259"/>
      <c r="M347" s="8258"/>
      <c r="N347" s="8258"/>
      <c r="O347" s="8258"/>
      <c r="Q347" s="8262" t="s">
        <v>13236</v>
      </c>
      <c r="R347" s="8392" t="s">
        <v>13483</v>
      </c>
      <c r="S347" s="8259"/>
      <c r="T347" s="8259"/>
      <c r="U347" s="8258"/>
      <c r="V347" s="8258"/>
      <c r="W347" s="8258"/>
    </row>
    <row r="348" spans="1:23" ht="18.75" thickBot="1">
      <c r="A348" s="8262"/>
      <c r="B348" s="8262"/>
      <c r="C348" s="8259"/>
      <c r="D348" s="8259"/>
      <c r="E348" s="8259"/>
      <c r="F348" s="8259"/>
      <c r="G348" s="8258"/>
      <c r="I348" s="8262"/>
      <c r="J348" s="8262"/>
      <c r="K348" s="8259"/>
      <c r="L348" s="8259"/>
      <c r="M348" s="8259"/>
      <c r="N348" s="8259"/>
      <c r="O348" s="8258"/>
      <c r="Q348" s="8262"/>
      <c r="R348" s="8262"/>
      <c r="S348" s="8259"/>
      <c r="T348" s="8259"/>
      <c r="U348" s="8259"/>
      <c r="V348" s="8259"/>
      <c r="W348" s="8258"/>
    </row>
    <row r="349" spans="1:23" ht="15.75" thickBot="1">
      <c r="A349" s="8262" t="s">
        <v>13234</v>
      </c>
      <c r="B349" s="8259"/>
      <c r="C349" s="8264" t="s">
        <v>13237</v>
      </c>
      <c r="D349" s="8264" t="s">
        <v>13238</v>
      </c>
      <c r="E349" s="8264" t="s">
        <v>13239</v>
      </c>
      <c r="F349" s="8264" t="s">
        <v>13240</v>
      </c>
      <c r="G349" s="8264" t="s">
        <v>13241</v>
      </c>
      <c r="I349" s="8262" t="s">
        <v>13234</v>
      </c>
      <c r="J349" s="8259"/>
      <c r="K349" s="8264" t="s">
        <v>13237</v>
      </c>
      <c r="L349" s="8264" t="s">
        <v>13238</v>
      </c>
      <c r="M349" s="8264" t="s">
        <v>13239</v>
      </c>
      <c r="N349" s="8264" t="s">
        <v>13240</v>
      </c>
      <c r="O349" s="8264" t="s">
        <v>13241</v>
      </c>
      <c r="Q349" s="8262" t="s">
        <v>13234</v>
      </c>
      <c r="R349" s="8259"/>
      <c r="S349" s="8264" t="s">
        <v>13237</v>
      </c>
      <c r="T349" s="8264" t="s">
        <v>13238</v>
      </c>
      <c r="U349" s="8264" t="s">
        <v>13239</v>
      </c>
      <c r="V349" s="8264" t="s">
        <v>13240</v>
      </c>
      <c r="W349" s="8264" t="s">
        <v>13241</v>
      </c>
    </row>
    <row r="350" spans="1:23" ht="15.75" thickBot="1">
      <c r="A350" s="8265" t="s">
        <v>688</v>
      </c>
      <c r="B350" s="8259"/>
      <c r="C350" s="8429">
        <v>42</v>
      </c>
      <c r="D350" s="8259">
        <v>0.8</v>
      </c>
      <c r="E350" s="8259">
        <v>0.8</v>
      </c>
      <c r="F350" s="8259">
        <v>78</v>
      </c>
      <c r="G350" s="8259">
        <f>F350*E350</f>
        <v>62.400000000000006</v>
      </c>
      <c r="I350" s="8265" t="s">
        <v>688</v>
      </c>
      <c r="J350" s="8259"/>
      <c r="K350" s="8429">
        <v>42</v>
      </c>
      <c r="L350" s="8259">
        <v>0.8</v>
      </c>
      <c r="M350" s="8259">
        <v>0.8</v>
      </c>
      <c r="N350" s="8259">
        <v>73</v>
      </c>
      <c r="O350" s="8259">
        <f>N350*M350</f>
        <v>58.400000000000006</v>
      </c>
      <c r="Q350" s="8265" t="s">
        <v>688</v>
      </c>
      <c r="R350" s="8259"/>
      <c r="S350" s="8429">
        <v>42</v>
      </c>
      <c r="T350" s="8259">
        <v>0.8</v>
      </c>
      <c r="U350" s="8259">
        <v>0.8</v>
      </c>
      <c r="V350" s="8259">
        <v>60</v>
      </c>
      <c r="W350" s="8259">
        <f>V350*U350</f>
        <v>48</v>
      </c>
    </row>
    <row r="351" spans="1:23" ht="15.75" thickBot="1">
      <c r="A351" s="8265" t="s">
        <v>9954</v>
      </c>
      <c r="B351" s="8259"/>
      <c r="C351" s="8259" t="s">
        <v>13786</v>
      </c>
      <c r="D351" s="8259">
        <v>0.45</v>
      </c>
      <c r="E351" s="8259">
        <v>0.45</v>
      </c>
      <c r="F351" s="8259">
        <v>78</v>
      </c>
      <c r="G351" s="8259">
        <f>F351*E351</f>
        <v>35.1</v>
      </c>
      <c r="I351" s="8265" t="s">
        <v>9954</v>
      </c>
      <c r="J351" s="8259"/>
      <c r="K351" s="8259" t="s">
        <v>13786</v>
      </c>
      <c r="L351" s="8259">
        <v>0.45</v>
      </c>
      <c r="M351" s="8259">
        <v>0.45</v>
      </c>
      <c r="N351" s="8259">
        <v>78</v>
      </c>
      <c r="O351" s="8259">
        <f>N351*M351</f>
        <v>35.1</v>
      </c>
      <c r="Q351" s="8265" t="s">
        <v>9954</v>
      </c>
      <c r="R351" s="8259"/>
      <c r="S351" s="8259" t="s">
        <v>13786</v>
      </c>
      <c r="T351" s="8259">
        <v>0.45</v>
      </c>
      <c r="U351" s="8259">
        <v>0.45</v>
      </c>
      <c r="V351" s="8259">
        <v>78</v>
      </c>
      <c r="W351" s="8259">
        <f>V351*U351</f>
        <v>35.1</v>
      </c>
    </row>
    <row r="352" spans="1:23" ht="15.75" thickBot="1">
      <c r="A352" s="8265" t="s">
        <v>13620</v>
      </c>
      <c r="B352" s="8259"/>
      <c r="C352" s="8429" t="s">
        <v>13621</v>
      </c>
      <c r="D352" s="8259">
        <v>7.0000000000000007E-2</v>
      </c>
      <c r="E352" s="8259">
        <v>7.0000000000000007E-2</v>
      </c>
      <c r="F352" s="8259">
        <v>630</v>
      </c>
      <c r="G352" s="8259">
        <f>F352*E352</f>
        <v>44.1</v>
      </c>
      <c r="I352" s="8265" t="s">
        <v>13620</v>
      </c>
      <c r="J352" s="8259"/>
      <c r="K352" s="8429" t="s">
        <v>13621</v>
      </c>
      <c r="L352" s="8259">
        <v>7.0000000000000007E-2</v>
      </c>
      <c r="M352" s="8259">
        <v>7.0000000000000007E-2</v>
      </c>
      <c r="N352" s="8259">
        <v>630</v>
      </c>
      <c r="O352" s="8259">
        <f>N352*M352</f>
        <v>44.1</v>
      </c>
      <c r="Q352" s="8265" t="s">
        <v>13620</v>
      </c>
      <c r="R352" s="8259"/>
      <c r="S352" s="8429" t="s">
        <v>13621</v>
      </c>
      <c r="T352" s="8259">
        <v>7.0000000000000007E-2</v>
      </c>
      <c r="U352" s="8259">
        <v>7.0000000000000007E-2</v>
      </c>
      <c r="V352" s="8259">
        <v>630</v>
      </c>
      <c r="W352" s="8259">
        <f>V352*U352</f>
        <v>44.1</v>
      </c>
    </row>
    <row r="353" spans="1:23" ht="15.75" thickBot="1">
      <c r="A353" s="8268" t="s">
        <v>13104</v>
      </c>
      <c r="B353" s="8259"/>
      <c r="C353" s="8259"/>
      <c r="D353" s="8259"/>
      <c r="E353" s="8259"/>
      <c r="F353" s="8259"/>
      <c r="G353" s="8269"/>
      <c r="I353" s="8268" t="s">
        <v>13104</v>
      </c>
      <c r="J353" s="8259"/>
      <c r="K353" s="8259"/>
      <c r="L353" s="8259"/>
      <c r="M353" s="8259"/>
      <c r="N353" s="8259"/>
      <c r="O353" s="8269"/>
      <c r="Q353" s="8268" t="s">
        <v>13104</v>
      </c>
      <c r="R353" s="8259"/>
      <c r="S353" s="8259"/>
      <c r="T353" s="8259"/>
      <c r="U353" s="8259"/>
      <c r="V353" s="8259"/>
      <c r="W353" s="8269"/>
    </row>
    <row r="354" spans="1:23" ht="15.75" thickBot="1">
      <c r="A354" s="8270"/>
      <c r="B354" s="8259"/>
      <c r="C354" s="8259"/>
      <c r="D354" s="8259"/>
      <c r="E354" s="8259"/>
      <c r="F354" s="8259" t="s">
        <v>13371</v>
      </c>
      <c r="G354" s="8264" t="s">
        <v>13372</v>
      </c>
      <c r="I354" s="8270"/>
      <c r="J354" s="8259"/>
      <c r="K354" s="8259"/>
      <c r="L354" s="8259"/>
      <c r="M354" s="8259"/>
      <c r="N354" s="8259" t="s">
        <v>13371</v>
      </c>
      <c r="O354" s="8264" t="s">
        <v>13372</v>
      </c>
      <c r="Q354" s="8270"/>
      <c r="R354" s="8259"/>
      <c r="S354" s="8259"/>
      <c r="T354" s="8259"/>
      <c r="U354" s="8259"/>
      <c r="V354" s="8259" t="s">
        <v>13371</v>
      </c>
      <c r="W354" s="8264" t="s">
        <v>13372</v>
      </c>
    </row>
    <row r="355" spans="1:23" ht="15.75" thickBot="1">
      <c r="A355" s="8262" t="s">
        <v>13246</v>
      </c>
      <c r="B355" s="8270"/>
      <c r="C355" s="8264" t="s">
        <v>13237</v>
      </c>
      <c r="D355" s="8264" t="s">
        <v>13247</v>
      </c>
      <c r="E355" s="8259"/>
      <c r="F355" s="8264" t="s">
        <v>13248</v>
      </c>
      <c r="G355" s="8264" t="s">
        <v>13158</v>
      </c>
      <c r="I355" s="8262" t="s">
        <v>13246</v>
      </c>
      <c r="J355" s="8270"/>
      <c r="K355" s="8264" t="s">
        <v>13237</v>
      </c>
      <c r="L355" s="8264" t="s">
        <v>13247</v>
      </c>
      <c r="M355" s="8259"/>
      <c r="N355" s="8264" t="s">
        <v>13248</v>
      </c>
      <c r="O355" s="8264" t="s">
        <v>13158</v>
      </c>
      <c r="Q355" s="8262" t="s">
        <v>13246</v>
      </c>
      <c r="R355" s="8270"/>
      <c r="S355" s="8264" t="s">
        <v>13237</v>
      </c>
      <c r="T355" s="8264" t="s">
        <v>13247</v>
      </c>
      <c r="U355" s="8259"/>
      <c r="V355" s="8264" t="s">
        <v>13248</v>
      </c>
      <c r="W355" s="8264" t="s">
        <v>13158</v>
      </c>
    </row>
    <row r="356" spans="1:23" ht="15.75" thickBot="1">
      <c r="A356" s="8265" t="s">
        <v>13100</v>
      </c>
      <c r="B356" s="8265"/>
      <c r="C356" s="8264"/>
      <c r="D356" s="8271">
        <v>1</v>
      </c>
      <c r="E356" s="8259"/>
      <c r="F356" s="8393">
        <v>73</v>
      </c>
      <c r="G356" s="8259">
        <f>F356*D356</f>
        <v>73</v>
      </c>
      <c r="I356" s="8265" t="s">
        <v>13100</v>
      </c>
      <c r="J356" s="8265"/>
      <c r="K356" s="8264"/>
      <c r="L356" s="8271">
        <v>1</v>
      </c>
      <c r="M356" s="8259"/>
      <c r="N356" s="8393">
        <v>73</v>
      </c>
      <c r="O356" s="8259">
        <f>N356*L356</f>
        <v>73</v>
      </c>
      <c r="Q356" s="8265" t="s">
        <v>13100</v>
      </c>
      <c r="R356" s="8265"/>
      <c r="S356" s="8264"/>
      <c r="T356" s="8271">
        <v>1</v>
      </c>
      <c r="U356" s="8259"/>
      <c r="V356" s="8393">
        <v>73</v>
      </c>
      <c r="W356" s="8259">
        <f>V356*T356</f>
        <v>73</v>
      </c>
    </row>
    <row r="357" spans="1:23" ht="15.75" thickBot="1">
      <c r="A357" s="8265" t="s">
        <v>13187</v>
      </c>
      <c r="B357" s="8265"/>
      <c r="C357" s="8264"/>
      <c r="D357" s="8271">
        <v>1</v>
      </c>
      <c r="E357" s="8259"/>
      <c r="F357" s="8393">
        <v>3</v>
      </c>
      <c r="G357" s="8259">
        <f>F357*D357</f>
        <v>3</v>
      </c>
      <c r="I357" s="8265" t="s">
        <v>13187</v>
      </c>
      <c r="J357" s="8265"/>
      <c r="K357" s="8264"/>
      <c r="L357" s="8271">
        <v>1</v>
      </c>
      <c r="M357" s="8259"/>
      <c r="N357" s="8393">
        <v>3</v>
      </c>
      <c r="O357" s="8259">
        <f>N357*L357</f>
        <v>3</v>
      </c>
      <c r="Q357" s="8265" t="s">
        <v>13187</v>
      </c>
      <c r="R357" s="8265"/>
      <c r="S357" s="8264"/>
      <c r="T357" s="8271">
        <v>1</v>
      </c>
      <c r="U357" s="8259"/>
      <c r="V357" s="8393">
        <v>3</v>
      </c>
      <c r="W357" s="8259">
        <f>V357*T357</f>
        <v>3</v>
      </c>
    </row>
    <row r="358" spans="1:23" ht="15.75" thickBot="1">
      <c r="A358" s="8265" t="s">
        <v>13250</v>
      </c>
      <c r="B358" s="8265"/>
      <c r="C358" s="8264"/>
      <c r="D358" s="8271">
        <v>0</v>
      </c>
      <c r="E358" s="8259"/>
      <c r="F358" s="8393">
        <v>0</v>
      </c>
      <c r="G358" s="8259">
        <f>F358*D358</f>
        <v>0</v>
      </c>
      <c r="I358" s="8265" t="s">
        <v>13250</v>
      </c>
      <c r="J358" s="8265"/>
      <c r="K358" s="8264"/>
      <c r="L358" s="8271">
        <v>0</v>
      </c>
      <c r="M358" s="8259"/>
      <c r="N358" s="8393">
        <v>0</v>
      </c>
      <c r="O358" s="8259">
        <f>N358*L358</f>
        <v>0</v>
      </c>
      <c r="Q358" s="8265" t="s">
        <v>13250</v>
      </c>
      <c r="R358" s="8265"/>
      <c r="S358" s="8264"/>
      <c r="T358" s="8271">
        <v>0</v>
      </c>
      <c r="U358" s="8259"/>
      <c r="V358" s="8393">
        <v>0</v>
      </c>
      <c r="W358" s="8259">
        <f>V358*T358</f>
        <v>0</v>
      </c>
    </row>
    <row r="359" spans="1:23" ht="15.75" thickBot="1">
      <c r="A359" s="8265" t="s">
        <v>13276</v>
      </c>
      <c r="B359" s="8265"/>
      <c r="C359" s="8264"/>
      <c r="D359" s="8271">
        <v>0.1</v>
      </c>
      <c r="E359" s="8259"/>
      <c r="F359" s="8393">
        <v>1</v>
      </c>
      <c r="G359" s="8259">
        <f>F359*D359</f>
        <v>0.1</v>
      </c>
      <c r="I359" s="8265" t="s">
        <v>13276</v>
      </c>
      <c r="J359" s="8265"/>
      <c r="K359" s="8264"/>
      <c r="L359" s="8271">
        <v>0.1</v>
      </c>
      <c r="M359" s="8259"/>
      <c r="N359" s="8393">
        <v>1</v>
      </c>
      <c r="O359" s="8259">
        <f>N359*L359</f>
        <v>0.1</v>
      </c>
      <c r="Q359" s="8265" t="s">
        <v>13276</v>
      </c>
      <c r="R359" s="8265"/>
      <c r="S359" s="8264"/>
      <c r="T359" s="8271">
        <v>0.1</v>
      </c>
      <c r="U359" s="8259"/>
      <c r="V359" s="8393">
        <v>1</v>
      </c>
      <c r="W359" s="8259">
        <f>V359*T359</f>
        <v>0.1</v>
      </c>
    </row>
    <row r="360" spans="1:23" ht="15.75" thickBot="1">
      <c r="A360" s="8270"/>
      <c r="B360" s="8268" t="s">
        <v>13104</v>
      </c>
      <c r="C360" s="8259"/>
      <c r="D360" s="8259"/>
      <c r="E360" s="8259"/>
      <c r="F360" s="8259"/>
      <c r="G360" s="8269"/>
      <c r="I360" s="8270"/>
      <c r="J360" s="8268" t="s">
        <v>13104</v>
      </c>
      <c r="K360" s="8259"/>
      <c r="L360" s="8259"/>
      <c r="M360" s="8259"/>
      <c r="N360" s="8259"/>
      <c r="O360" s="8269"/>
      <c r="Q360" s="8270"/>
      <c r="R360" s="8268" t="s">
        <v>13104</v>
      </c>
      <c r="S360" s="8259"/>
      <c r="T360" s="8259"/>
      <c r="U360" s="8259"/>
      <c r="V360" s="8259"/>
      <c r="W360" s="8269"/>
    </row>
    <row r="361" spans="1:23" ht="15.75" thickBot="1">
      <c r="A361" s="8270"/>
      <c r="B361" s="8259"/>
      <c r="C361" s="8259"/>
      <c r="D361" s="8259"/>
      <c r="E361" s="8259"/>
      <c r="F361" s="8259"/>
      <c r="G361" s="8264"/>
      <c r="I361" s="8270"/>
      <c r="J361" s="8259"/>
      <c r="K361" s="8259"/>
      <c r="L361" s="8259"/>
      <c r="M361" s="8259"/>
      <c r="N361" s="8259"/>
      <c r="O361" s="8264"/>
      <c r="Q361" s="8270"/>
      <c r="R361" s="8259"/>
      <c r="S361" s="8259"/>
      <c r="T361" s="8259"/>
      <c r="U361" s="8259"/>
      <c r="V361" s="8259"/>
      <c r="W361" s="8264"/>
    </row>
    <row r="362" spans="1:23" ht="15.75" thickBot="1">
      <c r="A362" s="8262" t="s">
        <v>13252</v>
      </c>
      <c r="B362" s="8270"/>
      <c r="C362" s="8264"/>
      <c r="D362" s="8264" t="s">
        <v>13247</v>
      </c>
      <c r="E362" s="8259"/>
      <c r="F362" s="8264" t="s">
        <v>13248</v>
      </c>
      <c r="G362" s="8264" t="s">
        <v>13158</v>
      </c>
      <c r="I362" s="8262" t="s">
        <v>13252</v>
      </c>
      <c r="J362" s="8270"/>
      <c r="K362" s="8264"/>
      <c r="L362" s="8264" t="s">
        <v>13247</v>
      </c>
      <c r="M362" s="8259"/>
      <c r="N362" s="8264" t="s">
        <v>13248</v>
      </c>
      <c r="O362" s="8264" t="s">
        <v>13158</v>
      </c>
      <c r="Q362" s="8262" t="s">
        <v>13252</v>
      </c>
      <c r="R362" s="8270"/>
      <c r="S362" s="8264"/>
      <c r="T362" s="8264" t="s">
        <v>13247</v>
      </c>
      <c r="U362" s="8259"/>
      <c r="V362" s="8264" t="s">
        <v>13248</v>
      </c>
      <c r="W362" s="8264" t="s">
        <v>13158</v>
      </c>
    </row>
    <row r="363" spans="1:23" ht="15.75" thickBot="1">
      <c r="A363" s="8265" t="s">
        <v>13253</v>
      </c>
      <c r="B363" s="8265" t="s">
        <v>13254</v>
      </c>
      <c r="C363" s="8264"/>
      <c r="D363" s="8271">
        <v>1</v>
      </c>
      <c r="E363" s="8259"/>
      <c r="F363" s="8393">
        <v>10</v>
      </c>
      <c r="G363" s="8259">
        <f>F363*D363</f>
        <v>10</v>
      </c>
      <c r="I363" s="8265" t="s">
        <v>13253</v>
      </c>
      <c r="J363" s="8265" t="s">
        <v>13254</v>
      </c>
      <c r="K363" s="8264"/>
      <c r="L363" s="8271">
        <v>1</v>
      </c>
      <c r="M363" s="8259"/>
      <c r="N363" s="8393">
        <v>10</v>
      </c>
      <c r="O363" s="8259">
        <f>N363*L363</f>
        <v>10</v>
      </c>
      <c r="Q363" s="8265" t="s">
        <v>13253</v>
      </c>
      <c r="R363" s="8265" t="s">
        <v>13254</v>
      </c>
      <c r="S363" s="8264"/>
      <c r="T363" s="8271">
        <v>1</v>
      </c>
      <c r="U363" s="8259"/>
      <c r="V363" s="8393">
        <v>10</v>
      </c>
      <c r="W363" s="8259">
        <f>V363*T363</f>
        <v>10</v>
      </c>
    </row>
    <row r="364" spans="1:23" ht="15.75" thickBot="1">
      <c r="A364" s="8265" t="s">
        <v>13373</v>
      </c>
      <c r="B364" s="8259"/>
      <c r="C364" s="8264"/>
      <c r="D364" s="8271">
        <v>1</v>
      </c>
      <c r="E364" s="8259"/>
      <c r="F364" s="8393">
        <v>5</v>
      </c>
      <c r="G364" s="8259">
        <f>F364*D364</f>
        <v>5</v>
      </c>
      <c r="I364" s="8265" t="s">
        <v>13373</v>
      </c>
      <c r="J364" s="8259"/>
      <c r="K364" s="8264"/>
      <c r="L364" s="8271">
        <v>1</v>
      </c>
      <c r="M364" s="8259"/>
      <c r="N364" s="8393">
        <v>5</v>
      </c>
      <c r="O364" s="8259">
        <f>N364*L364</f>
        <v>5</v>
      </c>
      <c r="Q364" s="8265" t="s">
        <v>13373</v>
      </c>
      <c r="R364" s="8259"/>
      <c r="S364" s="8264"/>
      <c r="T364" s="8271">
        <v>1</v>
      </c>
      <c r="U364" s="8259"/>
      <c r="V364" s="8393">
        <v>5</v>
      </c>
      <c r="W364" s="8259">
        <f>V364*T364</f>
        <v>5</v>
      </c>
    </row>
    <row r="365" spans="1:23" ht="15.75" thickBot="1">
      <c r="A365" s="8265" t="s">
        <v>13486</v>
      </c>
      <c r="B365" s="8259"/>
      <c r="C365" s="8264"/>
      <c r="D365" s="8271">
        <v>1</v>
      </c>
      <c r="E365" s="8259"/>
      <c r="F365" s="8393">
        <v>25</v>
      </c>
      <c r="G365" s="8259">
        <f>F365*D365</f>
        <v>25</v>
      </c>
      <c r="I365" s="8265" t="s">
        <v>13486</v>
      </c>
      <c r="J365" s="8259"/>
      <c r="K365" s="8264"/>
      <c r="L365" s="8271">
        <v>1</v>
      </c>
      <c r="M365" s="8259"/>
      <c r="N365" s="8393">
        <v>25</v>
      </c>
      <c r="O365" s="8259">
        <f>N365*L365</f>
        <v>25</v>
      </c>
      <c r="Q365" s="8265" t="s">
        <v>13486</v>
      </c>
      <c r="R365" s="8259"/>
      <c r="S365" s="8264"/>
      <c r="T365" s="8271">
        <v>1</v>
      </c>
      <c r="U365" s="8259"/>
      <c r="V365" s="8393">
        <v>25</v>
      </c>
      <c r="W365" s="8259">
        <f>V365*T365</f>
        <v>25</v>
      </c>
    </row>
    <row r="366" spans="1:23" ht="15.75" thickBot="1">
      <c r="A366" s="8270"/>
      <c r="B366" s="8268" t="s">
        <v>13104</v>
      </c>
      <c r="C366" s="8259"/>
      <c r="D366" s="8259"/>
      <c r="E366" s="8259"/>
      <c r="F366" s="8259"/>
      <c r="G366" s="8259"/>
      <c r="I366" s="8270"/>
      <c r="J366" s="8268" t="s">
        <v>13104</v>
      </c>
      <c r="K366" s="8259"/>
      <c r="L366" s="8259"/>
      <c r="M366" s="8259"/>
      <c r="N366" s="8259"/>
      <c r="O366" s="8259"/>
      <c r="Q366" s="8270"/>
      <c r="R366" s="8268" t="s">
        <v>13104</v>
      </c>
      <c r="S366" s="8259"/>
      <c r="T366" s="8259"/>
      <c r="U366" s="8259"/>
      <c r="V366" s="8259"/>
      <c r="W366" s="8259"/>
    </row>
    <row r="367" spans="1:23" ht="15.75" thickBot="1">
      <c r="A367" s="8265"/>
      <c r="B367" s="8259"/>
      <c r="C367" s="8259"/>
      <c r="D367" s="8259"/>
      <c r="E367" s="8259"/>
      <c r="F367" s="8259"/>
      <c r="G367" s="8271"/>
      <c r="I367" s="8265"/>
      <c r="J367" s="8259"/>
      <c r="K367" s="8259"/>
      <c r="L367" s="8259"/>
      <c r="M367" s="8259"/>
      <c r="N367" s="8259"/>
      <c r="O367" s="8271"/>
      <c r="Q367" s="8265"/>
      <c r="R367" s="8259"/>
      <c r="S367" s="8259"/>
      <c r="T367" s="8259"/>
      <c r="U367" s="8259"/>
      <c r="V367" s="8259"/>
      <c r="W367" s="8271"/>
    </row>
    <row r="368" spans="1:23" ht="15.75" thickBot="1">
      <c r="A368" s="8270" t="s">
        <v>13256</v>
      </c>
      <c r="B368" s="8259"/>
      <c r="C368" s="8265"/>
      <c r="D368" s="8265"/>
      <c r="E368" s="8271"/>
      <c r="F368" s="8271"/>
      <c r="G368" s="8259">
        <f>G365+G364+G363+G359+G358+G357+G356+G352+G350+G351</f>
        <v>257.7</v>
      </c>
      <c r="I368" s="8270" t="s">
        <v>13256</v>
      </c>
      <c r="J368" s="8259"/>
      <c r="K368" s="8265"/>
      <c r="L368" s="8265"/>
      <c r="M368" s="8271"/>
      <c r="N368" s="8271"/>
      <c r="O368" s="8259">
        <f>O365+O364+O363+O359+O358+O357+O356+O352+O350+O351</f>
        <v>253.7</v>
      </c>
      <c r="Q368" s="8270" t="s">
        <v>13256</v>
      </c>
      <c r="R368" s="8259"/>
      <c r="S368" s="8265"/>
      <c r="T368" s="8265"/>
      <c r="U368" s="8271"/>
      <c r="V368" s="8271"/>
      <c r="W368" s="8259">
        <f>W365+W364+W363+W359+W358+W357+W356+W352+W350+W351</f>
        <v>243.29999999999998</v>
      </c>
    </row>
    <row r="369" spans="1:23" ht="15.75" thickBot="1">
      <c r="A369" s="8270" t="s">
        <v>13257</v>
      </c>
      <c r="B369" s="8259"/>
      <c r="C369" s="8265"/>
      <c r="D369" s="8265"/>
      <c r="E369" s="8271"/>
      <c r="F369" s="8259"/>
      <c r="G369" s="8259">
        <v>10</v>
      </c>
      <c r="I369" s="8270" t="s">
        <v>13257</v>
      </c>
      <c r="J369" s="8259"/>
      <c r="K369" s="8265"/>
      <c r="L369" s="8265"/>
      <c r="M369" s="8271"/>
      <c r="N369" s="8259"/>
      <c r="O369" s="8259">
        <v>10</v>
      </c>
      <c r="Q369" s="8270" t="s">
        <v>13257</v>
      </c>
      <c r="R369" s="8259"/>
      <c r="S369" s="8265"/>
      <c r="T369" s="8265"/>
      <c r="U369" s="8271"/>
      <c r="V369" s="8259"/>
      <c r="W369" s="8259">
        <v>10</v>
      </c>
    </row>
    <row r="370" spans="1:23" ht="15.75" thickBot="1">
      <c r="A370" s="8270" t="s">
        <v>13487</v>
      </c>
      <c r="B370" s="8259"/>
      <c r="C370" s="8265"/>
      <c r="D370" s="8265"/>
      <c r="E370" s="8271"/>
      <c r="F370" s="8259"/>
      <c r="G370" s="8259">
        <v>7</v>
      </c>
      <c r="I370" s="8270" t="s">
        <v>13487</v>
      </c>
      <c r="J370" s="8259"/>
      <c r="K370" s="8265"/>
      <c r="L370" s="8265"/>
      <c r="M370" s="8271"/>
      <c r="N370" s="8259"/>
      <c r="O370" s="8259">
        <v>7</v>
      </c>
      <c r="Q370" s="8270" t="s">
        <v>13487</v>
      </c>
      <c r="R370" s="8259"/>
      <c r="S370" s="8265"/>
      <c r="T370" s="8265"/>
      <c r="U370" s="8271"/>
      <c r="V370" s="8259"/>
      <c r="W370" s="8259">
        <v>7</v>
      </c>
    </row>
    <row r="371" spans="1:23" ht="15.75" thickBot="1">
      <c r="A371" s="8270" t="s">
        <v>13258</v>
      </c>
      <c r="B371" s="8259"/>
      <c r="C371" s="8265"/>
      <c r="D371" s="8265"/>
      <c r="E371" s="8271"/>
      <c r="F371" s="8259"/>
      <c r="G371" s="8259">
        <f>(G368+G369+G370)</f>
        <v>274.7</v>
      </c>
      <c r="I371" s="8270" t="s">
        <v>13258</v>
      </c>
      <c r="J371" s="8259"/>
      <c r="K371" s="8265"/>
      <c r="L371" s="8265"/>
      <c r="M371" s="8271"/>
      <c r="N371" s="8259"/>
      <c r="O371" s="8259">
        <f>(O368+O369+O370)</f>
        <v>270.7</v>
      </c>
      <c r="Q371" s="8270" t="s">
        <v>13258</v>
      </c>
      <c r="R371" s="8259"/>
      <c r="S371" s="8265"/>
      <c r="T371" s="8265"/>
      <c r="U371" s="8271"/>
      <c r="V371" s="8259"/>
      <c r="W371" s="8259">
        <f>(W368+W369+W370)</f>
        <v>260.29999999999995</v>
      </c>
    </row>
    <row r="372" spans="1:23" ht="15.75" thickBot="1">
      <c r="A372" s="8270" t="s">
        <v>13259</v>
      </c>
      <c r="B372" s="8259"/>
      <c r="C372" s="8265"/>
      <c r="D372" s="8265"/>
      <c r="E372" s="8271"/>
      <c r="F372" s="8259"/>
      <c r="G372" s="8274">
        <f>G371*0.1</f>
        <v>27.47</v>
      </c>
      <c r="I372" s="8270" t="s">
        <v>13259</v>
      </c>
      <c r="J372" s="8259"/>
      <c r="K372" s="8265"/>
      <c r="L372" s="8265"/>
      <c r="M372" s="8271"/>
      <c r="N372" s="8259"/>
      <c r="O372" s="8274">
        <f>O371*0.1</f>
        <v>27.07</v>
      </c>
      <c r="Q372" s="8270" t="s">
        <v>13259</v>
      </c>
      <c r="R372" s="8259"/>
      <c r="S372" s="8265"/>
      <c r="T372" s="8265"/>
      <c r="U372" s="8271"/>
      <c r="V372" s="8259"/>
      <c r="W372" s="8274">
        <f>W371*0.1</f>
        <v>26.029999999999998</v>
      </c>
    </row>
    <row r="373" spans="1:23" ht="15.75" thickBot="1">
      <c r="A373" s="8270" t="s">
        <v>13260</v>
      </c>
      <c r="B373" s="8259"/>
      <c r="C373" s="8265"/>
      <c r="D373" s="8265"/>
      <c r="E373" s="8271"/>
      <c r="F373" s="8271"/>
      <c r="G373" s="8259">
        <f>SUM(G371:G372)</f>
        <v>302.16999999999996</v>
      </c>
      <c r="I373" s="8270" t="s">
        <v>13260</v>
      </c>
      <c r="J373" s="8259"/>
      <c r="K373" s="8265"/>
      <c r="L373" s="8265"/>
      <c r="M373" s="8271"/>
      <c r="N373" s="8271"/>
      <c r="O373" s="8259">
        <f>SUM(O371:O372)</f>
        <v>297.77</v>
      </c>
      <c r="Q373" s="8270" t="s">
        <v>13260</v>
      </c>
      <c r="R373" s="8259"/>
      <c r="S373" s="8265"/>
      <c r="T373" s="8265"/>
      <c r="U373" s="8271"/>
      <c r="V373" s="8271"/>
      <c r="W373" s="8259">
        <f>SUM(W371:W372)</f>
        <v>286.32999999999993</v>
      </c>
    </row>
    <row r="374" spans="1:23" ht="18.75" thickBot="1">
      <c r="A374" s="8270" t="s">
        <v>13261</v>
      </c>
      <c r="B374" s="8259"/>
      <c r="C374" s="8265"/>
      <c r="D374" s="8265"/>
      <c r="E374" s="8271" t="s">
        <v>13262</v>
      </c>
      <c r="F374" s="8271">
        <v>70</v>
      </c>
      <c r="G374" s="8514">
        <f>G373/F374</f>
        <v>4.3167142857142853</v>
      </c>
      <c r="I374" s="8270" t="s">
        <v>13261</v>
      </c>
      <c r="J374" s="8259"/>
      <c r="K374" s="8265"/>
      <c r="L374" s="8265"/>
      <c r="M374" s="8271" t="s">
        <v>13262</v>
      </c>
      <c r="N374" s="8271">
        <v>70</v>
      </c>
      <c r="O374" s="8514">
        <f>O373/N374</f>
        <v>4.253857142857143</v>
      </c>
      <c r="Q374" s="8270" t="s">
        <v>13261</v>
      </c>
      <c r="R374" s="8259"/>
      <c r="S374" s="8265"/>
      <c r="T374" s="8265"/>
      <c r="U374" s="8271" t="s">
        <v>13262</v>
      </c>
      <c r="V374" s="8271">
        <v>70</v>
      </c>
      <c r="W374" s="8514">
        <f>W373/V374</f>
        <v>4.0904285714285704</v>
      </c>
    </row>
    <row r="375" spans="1:23" ht="26.25">
      <c r="A375" s="8549" t="s">
        <v>13907</v>
      </c>
      <c r="B375" s="8549"/>
      <c r="C375" s="8549"/>
      <c r="D375" s="8549"/>
      <c r="E375" s="8549"/>
      <c r="F375" s="8549"/>
      <c r="G375" s="8549">
        <v>4.32</v>
      </c>
      <c r="I375" s="8549" t="s">
        <v>13907</v>
      </c>
      <c r="J375" s="8549"/>
      <c r="K375" s="8549"/>
      <c r="L375" s="8549"/>
      <c r="M375" s="8549"/>
      <c r="N375" s="8549"/>
      <c r="O375" s="8549">
        <v>4.26</v>
      </c>
      <c r="Q375" s="8549" t="s">
        <v>13907</v>
      </c>
      <c r="R375" s="8549"/>
      <c r="S375" s="8549"/>
      <c r="T375" s="8549"/>
      <c r="U375" s="8549"/>
      <c r="V375" s="8549"/>
      <c r="W375" s="8549">
        <v>4.0999999999999996</v>
      </c>
    </row>
    <row r="376" spans="1:23" ht="15.75" thickBot="1">
      <c r="Q376" s="8636"/>
      <c r="R376" s="8636"/>
      <c r="S376" s="8636"/>
      <c r="T376" s="8636"/>
      <c r="U376" s="8636"/>
      <c r="V376" s="8636"/>
      <c r="W376" s="8636"/>
    </row>
    <row r="377" spans="1:23" ht="18.75" thickBot="1">
      <c r="A377" s="8258" t="s">
        <v>13229</v>
      </c>
      <c r="B377" s="8259"/>
      <c r="C377" s="8259"/>
      <c r="D377" s="8259"/>
      <c r="E377" s="8259"/>
      <c r="F377" s="8259"/>
      <c r="G377" s="8260"/>
      <c r="I377" s="8258" t="s">
        <v>13229</v>
      </c>
      <c r="J377" s="8259"/>
      <c r="K377" s="8259"/>
      <c r="L377" s="8259"/>
      <c r="M377" s="8259"/>
      <c r="N377" s="8259"/>
      <c r="O377" s="8260"/>
      <c r="Q377" s="8636"/>
      <c r="R377" s="8636"/>
      <c r="S377" s="8636"/>
      <c r="T377" s="8636"/>
      <c r="U377" s="8636"/>
      <c r="V377" s="8636"/>
      <c r="W377" s="8636"/>
    </row>
    <row r="378" spans="1:23" ht="18.75" thickBot="1">
      <c r="A378" s="8261" t="s">
        <v>13230</v>
      </c>
      <c r="B378" s="8261" t="s">
        <v>13231</v>
      </c>
      <c r="C378" s="8259"/>
      <c r="D378" s="8259"/>
      <c r="E378" s="8258" t="s">
        <v>542</v>
      </c>
      <c r="F378" s="8273">
        <v>43847</v>
      </c>
      <c r="G378" s="8258"/>
      <c r="I378" s="8261" t="s">
        <v>13230</v>
      </c>
      <c r="J378" s="8261" t="s">
        <v>13231</v>
      </c>
      <c r="K378" s="8259"/>
      <c r="L378" s="8259"/>
      <c r="M378" s="8258" t="s">
        <v>542</v>
      </c>
      <c r="N378" s="8273">
        <v>43847</v>
      </c>
      <c r="O378" s="8258"/>
      <c r="Q378" s="8636"/>
      <c r="R378" s="8636"/>
      <c r="S378" s="8636"/>
      <c r="T378" s="8636"/>
      <c r="U378" s="8636"/>
      <c r="V378" s="8636"/>
      <c r="W378" s="8636"/>
    </row>
    <row r="379" spans="1:23" ht="30.75" thickBot="1">
      <c r="A379" s="8262" t="s">
        <v>13232</v>
      </c>
      <c r="B379" s="8784" t="s">
        <v>13980</v>
      </c>
      <c r="C379" s="8785"/>
      <c r="D379" s="8785"/>
      <c r="E379" s="8785"/>
      <c r="F379" s="8785"/>
      <c r="G379" s="8786"/>
      <c r="I379" s="8262" t="s">
        <v>13232</v>
      </c>
      <c r="J379" s="8784" t="s">
        <v>13980</v>
      </c>
      <c r="K379" s="8785"/>
      <c r="L379" s="8785"/>
      <c r="M379" s="8785"/>
      <c r="N379" s="8785"/>
      <c r="O379" s="8786"/>
      <c r="Q379" s="8636"/>
      <c r="R379" s="8636"/>
      <c r="S379" s="8636"/>
      <c r="T379" s="8636"/>
      <c r="U379" s="8636"/>
      <c r="V379" s="8636"/>
      <c r="W379" s="8636"/>
    </row>
    <row r="380" spans="1:23" ht="15.75" thickBot="1">
      <c r="A380" s="8262" t="s">
        <v>13234</v>
      </c>
      <c r="B380" s="8781" t="s">
        <v>13971</v>
      </c>
      <c r="C380" s="8782"/>
      <c r="D380" s="8782"/>
      <c r="E380" s="8782"/>
      <c r="F380" s="8782"/>
      <c r="G380" s="8783"/>
      <c r="I380" s="8262" t="s">
        <v>13234</v>
      </c>
      <c r="J380" s="8781" t="s">
        <v>13981</v>
      </c>
      <c r="K380" s="8782"/>
      <c r="L380" s="8782"/>
      <c r="M380" s="8782"/>
      <c r="N380" s="8782"/>
      <c r="O380" s="8783"/>
    </row>
    <row r="381" spans="1:23" ht="18.75" thickBot="1">
      <c r="A381" s="8262" t="s">
        <v>13236</v>
      </c>
      <c r="B381" s="8392" t="s">
        <v>13483</v>
      </c>
      <c r="C381" s="8259"/>
      <c r="D381" s="8259"/>
      <c r="E381" s="8258"/>
      <c r="F381" s="8258"/>
      <c r="G381" s="8258"/>
      <c r="I381" s="8262" t="s">
        <v>13236</v>
      </c>
      <c r="J381" s="8392" t="s">
        <v>13483</v>
      </c>
      <c r="K381" s="8259"/>
      <c r="L381" s="8259"/>
      <c r="M381" s="8258"/>
      <c r="N381" s="8258"/>
      <c r="O381" s="8258"/>
    </row>
    <row r="382" spans="1:23" ht="18.75" thickBot="1">
      <c r="A382" s="8262"/>
      <c r="B382" s="8262"/>
      <c r="C382" s="8259"/>
      <c r="D382" s="8259"/>
      <c r="E382" s="8259"/>
      <c r="F382" s="8259"/>
      <c r="G382" s="8258"/>
      <c r="I382" s="8262"/>
      <c r="J382" s="8262"/>
      <c r="K382" s="8259"/>
      <c r="L382" s="8259"/>
      <c r="M382" s="8259"/>
      <c r="N382" s="8259"/>
      <c r="O382" s="8258"/>
    </row>
    <row r="383" spans="1:23" ht="15.75" thickBot="1">
      <c r="A383" s="8262" t="s">
        <v>13234</v>
      </c>
      <c r="B383" s="8259"/>
      <c r="C383" s="8264" t="s">
        <v>13237</v>
      </c>
      <c r="D383" s="8264" t="s">
        <v>13238</v>
      </c>
      <c r="E383" s="8264" t="s">
        <v>13239</v>
      </c>
      <c r="F383" s="8264" t="s">
        <v>13240</v>
      </c>
      <c r="G383" s="8264" t="s">
        <v>13241</v>
      </c>
      <c r="I383" s="8262" t="s">
        <v>13234</v>
      </c>
      <c r="J383" s="8259"/>
      <c r="K383" s="8264" t="s">
        <v>13237</v>
      </c>
      <c r="L383" s="8264" t="s">
        <v>13238</v>
      </c>
      <c r="M383" s="8264" t="s">
        <v>13239</v>
      </c>
      <c r="N383" s="8264" t="s">
        <v>13240</v>
      </c>
      <c r="O383" s="8264" t="s">
        <v>13241</v>
      </c>
    </row>
    <row r="384" spans="1:23" ht="15.75" thickBot="1">
      <c r="A384" s="8265" t="s">
        <v>688</v>
      </c>
      <c r="B384" s="8259"/>
      <c r="C384" s="8429">
        <v>42</v>
      </c>
      <c r="D384" s="8259">
        <v>1.03</v>
      </c>
      <c r="E384" s="8259">
        <v>1.03</v>
      </c>
      <c r="F384" s="8259">
        <v>78</v>
      </c>
      <c r="G384" s="8259">
        <f>F384*E384</f>
        <v>80.34</v>
      </c>
      <c r="I384" s="8265" t="s">
        <v>688</v>
      </c>
      <c r="J384" s="8259"/>
      <c r="K384" s="8429">
        <v>42</v>
      </c>
      <c r="L384" s="8259">
        <v>1.03</v>
      </c>
      <c r="M384" s="8259">
        <v>1.03</v>
      </c>
      <c r="N384" s="8259">
        <v>73</v>
      </c>
      <c r="O384" s="8259">
        <f>N384*M384</f>
        <v>75.19</v>
      </c>
    </row>
    <row r="385" spans="1:15" ht="15.75" thickBot="1">
      <c r="A385" s="8265" t="s">
        <v>9954</v>
      </c>
      <c r="B385" s="8259"/>
      <c r="C385" s="8259" t="s">
        <v>13786</v>
      </c>
      <c r="D385" s="8259">
        <v>0.54</v>
      </c>
      <c r="E385" s="8259">
        <v>0.54</v>
      </c>
      <c r="F385" s="8259">
        <v>78</v>
      </c>
      <c r="G385" s="8259">
        <f>F385*E385</f>
        <v>42.120000000000005</v>
      </c>
      <c r="I385" s="8265" t="s">
        <v>9954</v>
      </c>
      <c r="J385" s="8259"/>
      <c r="K385" s="8259" t="s">
        <v>13786</v>
      </c>
      <c r="L385" s="8259">
        <v>0.54</v>
      </c>
      <c r="M385" s="8259">
        <v>0.54</v>
      </c>
      <c r="N385" s="8259">
        <v>78</v>
      </c>
      <c r="O385" s="8259">
        <f>N385*M385</f>
        <v>42.120000000000005</v>
      </c>
    </row>
    <row r="386" spans="1:15" ht="15.75" thickBot="1">
      <c r="A386" s="8265" t="s">
        <v>13620</v>
      </c>
      <c r="B386" s="8259"/>
      <c r="C386" s="8429" t="s">
        <v>13621</v>
      </c>
      <c r="D386" s="8259">
        <v>7.0000000000000007E-2</v>
      </c>
      <c r="E386" s="8259">
        <v>7.0000000000000007E-2</v>
      </c>
      <c r="F386" s="8259">
        <v>630</v>
      </c>
      <c r="G386" s="8259">
        <f>F386*E386</f>
        <v>44.1</v>
      </c>
      <c r="I386" s="8265" t="s">
        <v>13620</v>
      </c>
      <c r="J386" s="8259"/>
      <c r="K386" s="8429" t="s">
        <v>13621</v>
      </c>
      <c r="L386" s="8259">
        <v>7.0000000000000007E-2</v>
      </c>
      <c r="M386" s="8259">
        <v>7.0000000000000007E-2</v>
      </c>
      <c r="N386" s="8259">
        <v>630</v>
      </c>
      <c r="O386" s="8259">
        <f>N386*M386</f>
        <v>44.1</v>
      </c>
    </row>
    <row r="387" spans="1:15" ht="15.75" thickBot="1">
      <c r="A387" s="8268" t="s">
        <v>13104</v>
      </c>
      <c r="B387" s="8259"/>
      <c r="C387" s="8259"/>
      <c r="D387" s="8259"/>
      <c r="E387" s="8259"/>
      <c r="F387" s="8259"/>
      <c r="G387" s="8269"/>
      <c r="I387" s="8268" t="s">
        <v>13104</v>
      </c>
      <c r="J387" s="8259"/>
      <c r="K387" s="8259"/>
      <c r="L387" s="8259"/>
      <c r="M387" s="8259"/>
      <c r="N387" s="8259"/>
      <c r="O387" s="8269"/>
    </row>
    <row r="388" spans="1:15" ht="15.75" thickBot="1">
      <c r="A388" s="8270"/>
      <c r="B388" s="8259"/>
      <c r="C388" s="8259"/>
      <c r="D388" s="8259"/>
      <c r="E388" s="8259"/>
      <c r="F388" s="8259" t="s">
        <v>13371</v>
      </c>
      <c r="G388" s="8264" t="s">
        <v>13372</v>
      </c>
      <c r="I388" s="8270"/>
      <c r="J388" s="8259"/>
      <c r="K388" s="8259"/>
      <c r="L388" s="8259"/>
      <c r="M388" s="8259"/>
      <c r="N388" s="8259" t="s">
        <v>13371</v>
      </c>
      <c r="O388" s="8264" t="s">
        <v>13372</v>
      </c>
    </row>
    <row r="389" spans="1:15" ht="15.75" thickBot="1">
      <c r="A389" s="8262" t="s">
        <v>13246</v>
      </c>
      <c r="B389" s="8270"/>
      <c r="C389" s="8264" t="s">
        <v>13237</v>
      </c>
      <c r="D389" s="8264" t="s">
        <v>13247</v>
      </c>
      <c r="E389" s="8259"/>
      <c r="F389" s="8264" t="s">
        <v>13248</v>
      </c>
      <c r="G389" s="8264" t="s">
        <v>13158</v>
      </c>
      <c r="I389" s="8262" t="s">
        <v>13246</v>
      </c>
      <c r="J389" s="8270"/>
      <c r="K389" s="8264" t="s">
        <v>13237</v>
      </c>
      <c r="L389" s="8264" t="s">
        <v>13247</v>
      </c>
      <c r="M389" s="8259"/>
      <c r="N389" s="8264" t="s">
        <v>13248</v>
      </c>
      <c r="O389" s="8264" t="s">
        <v>13158</v>
      </c>
    </row>
    <row r="390" spans="1:15" ht="15.75" thickBot="1">
      <c r="A390" s="8265" t="s">
        <v>13100</v>
      </c>
      <c r="B390" s="8265"/>
      <c r="C390" s="8264"/>
      <c r="D390" s="8271">
        <v>1</v>
      </c>
      <c r="E390" s="8259"/>
      <c r="F390" s="8393">
        <v>82</v>
      </c>
      <c r="G390" s="8259">
        <f>F390*D390</f>
        <v>82</v>
      </c>
      <c r="I390" s="8265" t="s">
        <v>13100</v>
      </c>
      <c r="J390" s="8265"/>
      <c r="K390" s="8264"/>
      <c r="L390" s="8271">
        <v>1</v>
      </c>
      <c r="M390" s="8259"/>
      <c r="N390" s="8393">
        <v>82</v>
      </c>
      <c r="O390" s="8259">
        <f>N390*L390</f>
        <v>82</v>
      </c>
    </row>
    <row r="391" spans="1:15" ht="15.75" thickBot="1">
      <c r="A391" s="8265" t="s">
        <v>13187</v>
      </c>
      <c r="B391" s="8265"/>
      <c r="C391" s="8264"/>
      <c r="D391" s="8271">
        <v>1</v>
      </c>
      <c r="E391" s="8259"/>
      <c r="F391" s="8393">
        <v>3</v>
      </c>
      <c r="G391" s="8259">
        <f>F391*D391</f>
        <v>3</v>
      </c>
      <c r="I391" s="8265" t="s">
        <v>13187</v>
      </c>
      <c r="J391" s="8265"/>
      <c r="K391" s="8264"/>
      <c r="L391" s="8271">
        <v>1</v>
      </c>
      <c r="M391" s="8259"/>
      <c r="N391" s="8393">
        <v>3</v>
      </c>
      <c r="O391" s="8259">
        <f>N391*L391</f>
        <v>3</v>
      </c>
    </row>
    <row r="392" spans="1:15" ht="15.75" thickBot="1">
      <c r="A392" s="8265" t="s">
        <v>13250</v>
      </c>
      <c r="B392" s="8265"/>
      <c r="C392" s="8264"/>
      <c r="D392" s="8271">
        <v>1</v>
      </c>
      <c r="E392" s="8259"/>
      <c r="F392" s="8393">
        <v>3</v>
      </c>
      <c r="G392" s="8259">
        <f>F392*D392</f>
        <v>3</v>
      </c>
      <c r="I392" s="8265" t="s">
        <v>13250</v>
      </c>
      <c r="J392" s="8265"/>
      <c r="K392" s="8264"/>
      <c r="L392" s="8271">
        <v>1</v>
      </c>
      <c r="M392" s="8259"/>
      <c r="N392" s="8393">
        <v>3</v>
      </c>
      <c r="O392" s="8259">
        <f>N392*L392</f>
        <v>3</v>
      </c>
    </row>
    <row r="393" spans="1:15" ht="15.75" thickBot="1">
      <c r="A393" s="8265" t="s">
        <v>13276</v>
      </c>
      <c r="B393" s="8265"/>
      <c r="C393" s="8264"/>
      <c r="D393" s="8271">
        <v>0.1</v>
      </c>
      <c r="E393" s="8259"/>
      <c r="F393" s="8393">
        <v>1</v>
      </c>
      <c r="G393" s="8259">
        <f>F393*D393</f>
        <v>0.1</v>
      </c>
      <c r="I393" s="8265" t="s">
        <v>13276</v>
      </c>
      <c r="J393" s="8265"/>
      <c r="K393" s="8264"/>
      <c r="L393" s="8271">
        <v>0.1</v>
      </c>
      <c r="M393" s="8259"/>
      <c r="N393" s="8393">
        <v>1</v>
      </c>
      <c r="O393" s="8259">
        <f>N393*L393</f>
        <v>0.1</v>
      </c>
    </row>
    <row r="394" spans="1:15" ht="15.75" thickBot="1">
      <c r="A394" s="8270"/>
      <c r="B394" s="8268" t="s">
        <v>13104</v>
      </c>
      <c r="C394" s="8259"/>
      <c r="D394" s="8259"/>
      <c r="E394" s="8259"/>
      <c r="F394" s="8259"/>
      <c r="G394" s="8269"/>
      <c r="I394" s="8270"/>
      <c r="J394" s="8268" t="s">
        <v>13104</v>
      </c>
      <c r="K394" s="8259"/>
      <c r="L394" s="8259"/>
      <c r="M394" s="8259"/>
      <c r="N394" s="8259"/>
      <c r="O394" s="8269"/>
    </row>
    <row r="395" spans="1:15" ht="15.75" thickBot="1">
      <c r="A395" s="8270"/>
      <c r="B395" s="8259"/>
      <c r="C395" s="8259"/>
      <c r="D395" s="8259"/>
      <c r="E395" s="8259"/>
      <c r="F395" s="8259"/>
      <c r="G395" s="8264"/>
      <c r="I395" s="8270"/>
      <c r="J395" s="8259"/>
      <c r="K395" s="8259"/>
      <c r="L395" s="8259"/>
      <c r="M395" s="8259"/>
      <c r="N395" s="8259"/>
      <c r="O395" s="8264"/>
    </row>
    <row r="396" spans="1:15" ht="15.75" thickBot="1">
      <c r="A396" s="8262" t="s">
        <v>13252</v>
      </c>
      <c r="B396" s="8270"/>
      <c r="C396" s="8264"/>
      <c r="D396" s="8264" t="s">
        <v>13247</v>
      </c>
      <c r="E396" s="8259"/>
      <c r="F396" s="8264" t="s">
        <v>13248</v>
      </c>
      <c r="G396" s="8264" t="s">
        <v>13158</v>
      </c>
      <c r="I396" s="8262" t="s">
        <v>13252</v>
      </c>
      <c r="J396" s="8270"/>
      <c r="K396" s="8264"/>
      <c r="L396" s="8264" t="s">
        <v>13247</v>
      </c>
      <c r="M396" s="8259"/>
      <c r="N396" s="8264" t="s">
        <v>13248</v>
      </c>
      <c r="O396" s="8264" t="s">
        <v>13158</v>
      </c>
    </row>
    <row r="397" spans="1:15" ht="15.75" thickBot="1">
      <c r="A397" s="8265" t="s">
        <v>13253</v>
      </c>
      <c r="B397" s="8265" t="s">
        <v>13254</v>
      </c>
      <c r="C397" s="8264"/>
      <c r="D397" s="8271">
        <v>1</v>
      </c>
      <c r="E397" s="8259"/>
      <c r="F397" s="8393">
        <v>10</v>
      </c>
      <c r="G397" s="8259">
        <f>F397*D397</f>
        <v>10</v>
      </c>
      <c r="I397" s="8265" t="s">
        <v>13253</v>
      </c>
      <c r="J397" s="8265" t="s">
        <v>13254</v>
      </c>
      <c r="K397" s="8264"/>
      <c r="L397" s="8271">
        <v>1</v>
      </c>
      <c r="M397" s="8259"/>
      <c r="N397" s="8393">
        <v>10</v>
      </c>
      <c r="O397" s="8259">
        <f>N397*L397</f>
        <v>10</v>
      </c>
    </row>
    <row r="398" spans="1:15" ht="15.75" thickBot="1">
      <c r="A398" s="8265" t="s">
        <v>13373</v>
      </c>
      <c r="B398" s="8259"/>
      <c r="C398" s="8264"/>
      <c r="D398" s="8271">
        <v>1</v>
      </c>
      <c r="E398" s="8259"/>
      <c r="F398" s="8393">
        <v>5</v>
      </c>
      <c r="G398" s="8259">
        <f>F398*D398</f>
        <v>5</v>
      </c>
      <c r="I398" s="8265" t="s">
        <v>13373</v>
      </c>
      <c r="J398" s="8259"/>
      <c r="K398" s="8264"/>
      <c r="L398" s="8271">
        <v>1</v>
      </c>
      <c r="M398" s="8259"/>
      <c r="N398" s="8393">
        <v>5</v>
      </c>
      <c r="O398" s="8259">
        <f>N398*L398</f>
        <v>5</v>
      </c>
    </row>
    <row r="399" spans="1:15" ht="15.75" thickBot="1">
      <c r="A399" s="8265" t="s">
        <v>13486</v>
      </c>
      <c r="B399" s="8259"/>
      <c r="C399" s="8264"/>
      <c r="D399" s="8271">
        <v>1</v>
      </c>
      <c r="E399" s="8259"/>
      <c r="F399" s="8393">
        <v>25</v>
      </c>
      <c r="G399" s="8259">
        <f>F399*D399</f>
        <v>25</v>
      </c>
      <c r="I399" s="8265" t="s">
        <v>13486</v>
      </c>
      <c r="J399" s="8259"/>
      <c r="K399" s="8264"/>
      <c r="L399" s="8271">
        <v>1</v>
      </c>
      <c r="M399" s="8259"/>
      <c r="N399" s="8393">
        <v>25</v>
      </c>
      <c r="O399" s="8259">
        <f>N399*L399</f>
        <v>25</v>
      </c>
    </row>
    <row r="400" spans="1:15" ht="15.75" thickBot="1">
      <c r="A400" s="8270"/>
      <c r="B400" s="8268" t="s">
        <v>13104</v>
      </c>
      <c r="C400" s="8259"/>
      <c r="D400" s="8259"/>
      <c r="E400" s="8259"/>
      <c r="F400" s="8259"/>
      <c r="G400" s="8259"/>
      <c r="I400" s="8270"/>
      <c r="J400" s="8268" t="s">
        <v>13104</v>
      </c>
      <c r="K400" s="8259"/>
      <c r="L400" s="8259"/>
      <c r="M400" s="8259"/>
      <c r="N400" s="8259"/>
      <c r="O400" s="8259"/>
    </row>
    <row r="401" spans="1:15" ht="15.75" thickBot="1">
      <c r="A401" s="8265"/>
      <c r="B401" s="8259"/>
      <c r="C401" s="8259"/>
      <c r="D401" s="8259"/>
      <c r="E401" s="8259"/>
      <c r="F401" s="8259"/>
      <c r="G401" s="8271"/>
      <c r="I401" s="8265"/>
      <c r="J401" s="8259"/>
      <c r="K401" s="8259"/>
      <c r="L401" s="8259"/>
      <c r="M401" s="8259"/>
      <c r="N401" s="8259"/>
      <c r="O401" s="8271"/>
    </row>
    <row r="402" spans="1:15" ht="15.75" thickBot="1">
      <c r="A402" s="8270" t="s">
        <v>13256</v>
      </c>
      <c r="B402" s="8259"/>
      <c r="C402" s="8265"/>
      <c r="D402" s="8265"/>
      <c r="E402" s="8271"/>
      <c r="F402" s="8271"/>
      <c r="G402" s="8259">
        <f>G399+G398+G397+G393+G392+G391+G390+G386+G384+G385</f>
        <v>294.65999999999997</v>
      </c>
      <c r="I402" s="8270" t="s">
        <v>13256</v>
      </c>
      <c r="J402" s="8259"/>
      <c r="K402" s="8265"/>
      <c r="L402" s="8265"/>
      <c r="M402" s="8271"/>
      <c r="N402" s="8271"/>
      <c r="O402" s="8259">
        <f>O399+O398+O397+O393+O392+O391+O390+O386+O384+O385</f>
        <v>289.51</v>
      </c>
    </row>
    <row r="403" spans="1:15" ht="15.75" thickBot="1">
      <c r="A403" s="8270" t="s">
        <v>13257</v>
      </c>
      <c r="B403" s="8259"/>
      <c r="C403" s="8265"/>
      <c r="D403" s="8265"/>
      <c r="E403" s="8271"/>
      <c r="F403" s="8259"/>
      <c r="G403" s="8259">
        <v>10</v>
      </c>
      <c r="I403" s="8270" t="s">
        <v>13257</v>
      </c>
      <c r="J403" s="8259"/>
      <c r="K403" s="8265"/>
      <c r="L403" s="8265"/>
      <c r="M403" s="8271"/>
      <c r="N403" s="8259"/>
      <c r="O403" s="8259">
        <v>10</v>
      </c>
    </row>
    <row r="404" spans="1:15" ht="15.75" thickBot="1">
      <c r="A404" s="8270" t="s">
        <v>13487</v>
      </c>
      <c r="B404" s="8259"/>
      <c r="C404" s="8265"/>
      <c r="D404" s="8265"/>
      <c r="E404" s="8271"/>
      <c r="F404" s="8259"/>
      <c r="G404" s="8259">
        <v>7</v>
      </c>
      <c r="I404" s="8270" t="s">
        <v>13487</v>
      </c>
      <c r="J404" s="8259"/>
      <c r="K404" s="8265"/>
      <c r="L404" s="8265"/>
      <c r="M404" s="8271"/>
      <c r="N404" s="8259"/>
      <c r="O404" s="8259">
        <v>7</v>
      </c>
    </row>
    <row r="405" spans="1:15" ht="15.75" thickBot="1">
      <c r="A405" s="8270" t="s">
        <v>13258</v>
      </c>
      <c r="B405" s="8259"/>
      <c r="C405" s="8265"/>
      <c r="D405" s="8265"/>
      <c r="E405" s="8271"/>
      <c r="F405" s="8259"/>
      <c r="G405" s="8259">
        <f>(G402+G403+G404)</f>
        <v>311.65999999999997</v>
      </c>
      <c r="I405" s="8270" t="s">
        <v>13258</v>
      </c>
      <c r="J405" s="8259"/>
      <c r="K405" s="8265"/>
      <c r="L405" s="8265"/>
      <c r="M405" s="8271"/>
      <c r="N405" s="8259"/>
      <c r="O405" s="8259">
        <f>(O402+O403+O404)</f>
        <v>306.51</v>
      </c>
    </row>
    <row r="406" spans="1:15" ht="15.75" thickBot="1">
      <c r="A406" s="8270" t="s">
        <v>13259</v>
      </c>
      <c r="B406" s="8259"/>
      <c r="C406" s="8265"/>
      <c r="D406" s="8265"/>
      <c r="E406" s="8271"/>
      <c r="F406" s="8259"/>
      <c r="G406" s="8274">
        <f>G405*0.1</f>
        <v>31.165999999999997</v>
      </c>
      <c r="I406" s="8270" t="s">
        <v>13259</v>
      </c>
      <c r="J406" s="8259"/>
      <c r="K406" s="8265"/>
      <c r="L406" s="8265"/>
      <c r="M406" s="8271"/>
      <c r="N406" s="8259"/>
      <c r="O406" s="8274">
        <f>O405*0.1</f>
        <v>30.651</v>
      </c>
    </row>
    <row r="407" spans="1:15" ht="15.75" thickBot="1">
      <c r="A407" s="8270" t="s">
        <v>13260</v>
      </c>
      <c r="B407" s="8259"/>
      <c r="C407" s="8265"/>
      <c r="D407" s="8265"/>
      <c r="E407" s="8271"/>
      <c r="F407" s="8271"/>
      <c r="G407" s="8259">
        <f>SUM(G405:G406)</f>
        <v>342.82599999999996</v>
      </c>
      <c r="I407" s="8270" t="s">
        <v>13260</v>
      </c>
      <c r="J407" s="8259"/>
      <c r="K407" s="8265"/>
      <c r="L407" s="8265"/>
      <c r="M407" s="8271"/>
      <c r="N407" s="8271"/>
      <c r="O407" s="8259">
        <f>SUM(O405:O406)</f>
        <v>337.161</v>
      </c>
    </row>
    <row r="408" spans="1:15" ht="18.75" thickBot="1">
      <c r="A408" s="8270" t="s">
        <v>13261</v>
      </c>
      <c r="B408" s="8259"/>
      <c r="C408" s="8265"/>
      <c r="D408" s="8265"/>
      <c r="E408" s="8271" t="s">
        <v>13262</v>
      </c>
      <c r="F408" s="8271">
        <v>70</v>
      </c>
      <c r="G408" s="8514">
        <f>G407/F408</f>
        <v>4.8975142857142853</v>
      </c>
      <c r="I408" s="8270" t="s">
        <v>13261</v>
      </c>
      <c r="J408" s="8259"/>
      <c r="K408" s="8265"/>
      <c r="L408" s="8265"/>
      <c r="M408" s="8271" t="s">
        <v>13262</v>
      </c>
      <c r="N408" s="8271">
        <v>70</v>
      </c>
      <c r="O408" s="8514">
        <f>O407/N408</f>
        <v>4.816585714285714</v>
      </c>
    </row>
    <row r="409" spans="1:15" ht="26.25">
      <c r="A409" s="8549" t="s">
        <v>13907</v>
      </c>
      <c r="B409" s="8549"/>
      <c r="C409" s="8549"/>
      <c r="D409" s="8549"/>
      <c r="E409" s="8549"/>
      <c r="F409" s="8549"/>
      <c r="G409" s="8549">
        <v>4.9000000000000004</v>
      </c>
      <c r="I409" s="8549" t="s">
        <v>13907</v>
      </c>
      <c r="J409" s="8549"/>
      <c r="K409" s="8549"/>
      <c r="L409" s="8549"/>
      <c r="M409" s="8549"/>
      <c r="N409" s="8549"/>
      <c r="O409" s="8549">
        <v>4.82</v>
      </c>
    </row>
    <row r="410" spans="1:15" ht="15.75" thickBot="1"/>
    <row r="411" spans="1:15" ht="18.75" thickBot="1">
      <c r="A411" s="8258" t="s">
        <v>13229</v>
      </c>
      <c r="B411" s="8259"/>
      <c r="C411" s="8259"/>
      <c r="D411" s="8259"/>
      <c r="E411" s="8259"/>
      <c r="F411" s="8259"/>
      <c r="G411" s="8260"/>
      <c r="I411" s="8258" t="s">
        <v>13229</v>
      </c>
      <c r="J411" s="8259"/>
      <c r="K411" s="8259"/>
      <c r="L411" s="8259"/>
      <c r="M411" s="8259"/>
      <c r="N411" s="8259"/>
      <c r="O411" s="8260"/>
    </row>
    <row r="412" spans="1:15" ht="18.75" thickBot="1">
      <c r="A412" s="8261" t="s">
        <v>13230</v>
      </c>
      <c r="B412" s="8261" t="s">
        <v>13231</v>
      </c>
      <c r="C412" s="8259"/>
      <c r="D412" s="8259"/>
      <c r="E412" s="8258" t="s">
        <v>542</v>
      </c>
      <c r="F412" s="8273">
        <v>43774</v>
      </c>
      <c r="G412" s="8258"/>
      <c r="I412" s="8261" t="s">
        <v>13230</v>
      </c>
      <c r="J412" s="8261" t="s">
        <v>13231</v>
      </c>
      <c r="K412" s="8259"/>
      <c r="L412" s="8259"/>
      <c r="M412" s="8258" t="s">
        <v>542</v>
      </c>
      <c r="N412" s="8273">
        <v>43774</v>
      </c>
      <c r="O412" s="8258"/>
    </row>
    <row r="413" spans="1:15" ht="27" thickBot="1">
      <c r="A413" s="8262" t="s">
        <v>13232</v>
      </c>
      <c r="B413" s="8533" t="s">
        <v>13986</v>
      </c>
      <c r="C413" s="8534"/>
      <c r="D413" s="8534"/>
      <c r="E413" s="8534"/>
      <c r="F413" s="8535"/>
      <c r="G413" s="8536"/>
      <c r="I413" s="8262" t="s">
        <v>13232</v>
      </c>
      <c r="J413" s="8778" t="s">
        <v>13986</v>
      </c>
      <c r="K413" s="8779"/>
      <c r="L413" s="8779"/>
      <c r="M413" s="8779"/>
      <c r="N413" s="8779"/>
      <c r="O413" s="8780"/>
    </row>
    <row r="414" spans="1:15" ht="18.75" thickBot="1">
      <c r="A414" s="8262" t="s">
        <v>13234</v>
      </c>
      <c r="B414" s="8262" t="s">
        <v>13987</v>
      </c>
      <c r="C414" s="8259"/>
      <c r="D414" s="8259"/>
      <c r="E414" s="8258"/>
      <c r="F414" s="8258"/>
      <c r="G414" s="8258"/>
      <c r="I414" s="8262" t="s">
        <v>13234</v>
      </c>
      <c r="J414" s="8772" t="s">
        <v>13989</v>
      </c>
      <c r="K414" s="8773"/>
      <c r="L414" s="8773"/>
      <c r="M414" s="8773"/>
      <c r="N414" s="8773"/>
      <c r="O414" s="8774"/>
    </row>
    <row r="415" spans="1:15" ht="18.75" thickBot="1">
      <c r="A415" s="8262" t="s">
        <v>13236</v>
      </c>
      <c r="B415" s="8392" t="s">
        <v>13483</v>
      </c>
      <c r="C415" s="8259"/>
      <c r="D415" s="8259"/>
      <c r="E415" s="8258"/>
      <c r="F415" s="8258"/>
      <c r="G415" s="8258"/>
      <c r="I415" s="8262" t="s">
        <v>13236</v>
      </c>
      <c r="J415" s="8392" t="s">
        <v>13483</v>
      </c>
      <c r="K415" s="8259"/>
      <c r="L415" s="8259"/>
      <c r="M415" s="8258"/>
      <c r="N415" s="8258"/>
      <c r="O415" s="8258"/>
    </row>
    <row r="416" spans="1:15" ht="18.75" thickBot="1">
      <c r="A416" s="8262"/>
      <c r="B416" s="8262"/>
      <c r="C416" s="8259"/>
      <c r="D416" s="8259"/>
      <c r="E416" s="8259"/>
      <c r="F416" s="8259"/>
      <c r="G416" s="8258"/>
      <c r="I416" s="8262"/>
      <c r="J416" s="8262"/>
      <c r="K416" s="8259"/>
      <c r="L416" s="8259"/>
      <c r="M416" s="8259"/>
      <c r="N416" s="8259"/>
      <c r="O416" s="8258"/>
    </row>
    <row r="417" spans="1:15" ht="15.75" thickBot="1">
      <c r="A417" s="8262" t="s">
        <v>13234</v>
      </c>
      <c r="B417" s="8259"/>
      <c r="C417" s="8264" t="s">
        <v>13237</v>
      </c>
      <c r="D417" s="8264" t="s">
        <v>13238</v>
      </c>
      <c r="E417" s="8264" t="s">
        <v>13239</v>
      </c>
      <c r="F417" s="8264" t="s">
        <v>13240</v>
      </c>
      <c r="G417" s="8264" t="s">
        <v>13241</v>
      </c>
      <c r="I417" s="8262" t="s">
        <v>13234</v>
      </c>
      <c r="J417" s="8259"/>
      <c r="K417" s="8264" t="s">
        <v>13237</v>
      </c>
      <c r="L417" s="8264" t="s">
        <v>13238</v>
      </c>
      <c r="M417" s="8264" t="s">
        <v>13239</v>
      </c>
      <c r="N417" s="8264" t="s">
        <v>13240</v>
      </c>
      <c r="O417" s="8264" t="s">
        <v>13241</v>
      </c>
    </row>
    <row r="418" spans="1:15" ht="15.75" thickBot="1">
      <c r="A418" s="8265" t="s">
        <v>688</v>
      </c>
      <c r="B418" s="8259"/>
      <c r="C418" s="8259" t="s">
        <v>13485</v>
      </c>
      <c r="D418" s="8259">
        <v>1.1200000000000001</v>
      </c>
      <c r="E418" s="8259">
        <v>1.1200000000000001</v>
      </c>
      <c r="F418" s="8259">
        <v>78</v>
      </c>
      <c r="G418" s="8259">
        <f>F418*E418</f>
        <v>87.360000000000014</v>
      </c>
      <c r="I418" s="8265" t="s">
        <v>688</v>
      </c>
      <c r="J418" s="8259"/>
      <c r="K418" s="8259" t="s">
        <v>13485</v>
      </c>
      <c r="L418" s="8259">
        <v>1.1200000000000001</v>
      </c>
      <c r="M418" s="8259">
        <v>1.1200000000000001</v>
      </c>
      <c r="N418" s="8259">
        <v>73</v>
      </c>
      <c r="O418" s="8259">
        <f>N418*M418</f>
        <v>81.760000000000005</v>
      </c>
    </row>
    <row r="419" spans="1:15" ht="15.75" thickBot="1">
      <c r="A419" s="8265" t="s">
        <v>9954</v>
      </c>
      <c r="B419" s="8259"/>
      <c r="C419" s="8259" t="s">
        <v>13786</v>
      </c>
      <c r="D419" s="8259">
        <v>0.4</v>
      </c>
      <c r="E419" s="8259">
        <v>0.4</v>
      </c>
      <c r="F419" s="8259">
        <v>78</v>
      </c>
      <c r="G419" s="8259">
        <f>F419*E419</f>
        <v>31.200000000000003</v>
      </c>
      <c r="I419" s="8265" t="s">
        <v>9954</v>
      </c>
      <c r="J419" s="8259"/>
      <c r="K419" s="8259" t="s">
        <v>13786</v>
      </c>
      <c r="L419" s="8259">
        <v>0.4</v>
      </c>
      <c r="M419" s="8259">
        <v>0.4</v>
      </c>
      <c r="N419" s="8259">
        <v>78</v>
      </c>
      <c r="O419" s="8259">
        <f>N419*M419</f>
        <v>31.200000000000003</v>
      </c>
    </row>
    <row r="420" spans="1:15" ht="15.75" thickBot="1">
      <c r="A420" s="8265" t="s">
        <v>13620</v>
      </c>
      <c r="B420" s="8259"/>
      <c r="C420" s="8429" t="s">
        <v>13621</v>
      </c>
      <c r="D420" s="8259">
        <v>7.0000000000000007E-2</v>
      </c>
      <c r="E420" s="8259">
        <v>7.0000000000000007E-2</v>
      </c>
      <c r="F420" s="8259">
        <v>630</v>
      </c>
      <c r="G420" s="8259">
        <f>F420*E420</f>
        <v>44.1</v>
      </c>
      <c r="I420" s="8265" t="s">
        <v>13620</v>
      </c>
      <c r="J420" s="8259"/>
      <c r="K420" s="8429" t="s">
        <v>13621</v>
      </c>
      <c r="L420" s="8259">
        <v>7.0000000000000007E-2</v>
      </c>
      <c r="M420" s="8259">
        <v>7.0000000000000007E-2</v>
      </c>
      <c r="N420" s="8259">
        <v>630</v>
      </c>
      <c r="O420" s="8259">
        <f>N420*M420</f>
        <v>44.1</v>
      </c>
    </row>
    <row r="421" spans="1:15" ht="15.75" thickBot="1">
      <c r="A421" s="8268" t="s">
        <v>13104</v>
      </c>
      <c r="B421" s="8259"/>
      <c r="C421" s="8259"/>
      <c r="D421" s="8259"/>
      <c r="E421" s="8259"/>
      <c r="F421" s="8259"/>
      <c r="G421" s="8269"/>
      <c r="I421" s="8268" t="s">
        <v>13104</v>
      </c>
      <c r="J421" s="8259"/>
      <c r="K421" s="8259"/>
      <c r="L421" s="8259"/>
      <c r="M421" s="8259"/>
      <c r="N421" s="8259"/>
      <c r="O421" s="8269"/>
    </row>
    <row r="422" spans="1:15" ht="15.75" thickBot="1">
      <c r="A422" s="8270"/>
      <c r="B422" s="8259"/>
      <c r="C422" s="8259"/>
      <c r="D422" s="8259"/>
      <c r="E422" s="8259"/>
      <c r="F422" s="8259" t="s">
        <v>13371</v>
      </c>
      <c r="G422" s="8264" t="s">
        <v>13372</v>
      </c>
      <c r="I422" s="8270"/>
      <c r="J422" s="8259"/>
      <c r="K422" s="8259"/>
      <c r="L422" s="8259"/>
      <c r="M422" s="8259"/>
      <c r="N422" s="8259" t="s">
        <v>13371</v>
      </c>
      <c r="O422" s="8264" t="s">
        <v>13372</v>
      </c>
    </row>
    <row r="423" spans="1:15" ht="15.75" thickBot="1">
      <c r="A423" s="8262" t="s">
        <v>13246</v>
      </c>
      <c r="B423" s="8270"/>
      <c r="C423" s="8264" t="s">
        <v>13237</v>
      </c>
      <c r="D423" s="8264" t="s">
        <v>13247</v>
      </c>
      <c r="E423" s="8259"/>
      <c r="F423" s="8264" t="s">
        <v>13248</v>
      </c>
      <c r="G423" s="8264" t="s">
        <v>13158</v>
      </c>
      <c r="I423" s="8262" t="s">
        <v>13246</v>
      </c>
      <c r="J423" s="8270"/>
      <c r="K423" s="8264" t="s">
        <v>13237</v>
      </c>
      <c r="L423" s="8264" t="s">
        <v>13247</v>
      </c>
      <c r="M423" s="8259"/>
      <c r="N423" s="8264" t="s">
        <v>13248</v>
      </c>
      <c r="O423" s="8264" t="s">
        <v>13158</v>
      </c>
    </row>
    <row r="424" spans="1:15" ht="15.75" thickBot="1">
      <c r="A424" s="8265" t="s">
        <v>13100</v>
      </c>
      <c r="B424" s="8265"/>
      <c r="C424" s="8264"/>
      <c r="D424" s="8271">
        <v>1</v>
      </c>
      <c r="E424" s="8259"/>
      <c r="F424" s="8393">
        <v>50</v>
      </c>
      <c r="G424" s="8259">
        <f>F424*D424</f>
        <v>50</v>
      </c>
      <c r="I424" s="8265" t="s">
        <v>13100</v>
      </c>
      <c r="J424" s="8265"/>
      <c r="K424" s="8264"/>
      <c r="L424" s="8271">
        <v>1</v>
      </c>
      <c r="M424" s="8259"/>
      <c r="N424" s="8393">
        <v>50</v>
      </c>
      <c r="O424" s="8259">
        <f>N424*L424</f>
        <v>50</v>
      </c>
    </row>
    <row r="425" spans="1:15" ht="15.75" thickBot="1">
      <c r="A425" s="8265" t="s">
        <v>13187</v>
      </c>
      <c r="B425" s="8265"/>
      <c r="C425" s="8264"/>
      <c r="D425" s="8271">
        <v>1</v>
      </c>
      <c r="E425" s="8259"/>
      <c r="F425" s="8393">
        <v>0</v>
      </c>
      <c r="G425" s="8259">
        <f>F425*D425</f>
        <v>0</v>
      </c>
      <c r="I425" s="8265" t="s">
        <v>13187</v>
      </c>
      <c r="J425" s="8265"/>
      <c r="K425" s="8264"/>
      <c r="L425" s="8271">
        <v>1</v>
      </c>
      <c r="M425" s="8259"/>
      <c r="N425" s="8393">
        <v>0</v>
      </c>
      <c r="O425" s="8259">
        <f>N425*L425</f>
        <v>0</v>
      </c>
    </row>
    <row r="426" spans="1:15" ht="15.75" thickBot="1">
      <c r="A426" s="8265" t="s">
        <v>13250</v>
      </c>
      <c r="B426" s="8265"/>
      <c r="C426" s="8264"/>
      <c r="D426" s="8271">
        <v>1</v>
      </c>
      <c r="E426" s="8259"/>
      <c r="F426" s="8393">
        <v>3</v>
      </c>
      <c r="G426" s="8259">
        <f>F426*D426</f>
        <v>3</v>
      </c>
      <c r="I426" s="8265" t="s">
        <v>13250</v>
      </c>
      <c r="J426" s="8265"/>
      <c r="K426" s="8264"/>
      <c r="L426" s="8271">
        <v>1</v>
      </c>
      <c r="M426" s="8259"/>
      <c r="N426" s="8393">
        <v>3</v>
      </c>
      <c r="O426" s="8259">
        <f>N426*L426</f>
        <v>3</v>
      </c>
    </row>
    <row r="427" spans="1:15" ht="15.75" thickBot="1">
      <c r="A427" s="8265" t="s">
        <v>13276</v>
      </c>
      <c r="B427" s="8265"/>
      <c r="C427" s="8264"/>
      <c r="D427" s="8271">
        <v>0.15</v>
      </c>
      <c r="E427" s="8259"/>
      <c r="F427" s="8393">
        <v>1</v>
      </c>
      <c r="G427" s="8259">
        <f>F427*D427</f>
        <v>0.15</v>
      </c>
      <c r="I427" s="8265" t="s">
        <v>13276</v>
      </c>
      <c r="J427" s="8265"/>
      <c r="K427" s="8264"/>
      <c r="L427" s="8271">
        <v>0.15</v>
      </c>
      <c r="M427" s="8259"/>
      <c r="N427" s="8393">
        <v>1</v>
      </c>
      <c r="O427" s="8259">
        <f>N427*L427</f>
        <v>0.15</v>
      </c>
    </row>
    <row r="428" spans="1:15" ht="15.75" thickBot="1">
      <c r="A428" s="8270"/>
      <c r="B428" s="8268" t="s">
        <v>13104</v>
      </c>
      <c r="C428" s="8259"/>
      <c r="D428" s="8259"/>
      <c r="E428" s="8259"/>
      <c r="F428" s="8259"/>
      <c r="G428" s="8269"/>
      <c r="I428" s="8270"/>
      <c r="J428" s="8268" t="s">
        <v>13104</v>
      </c>
      <c r="K428" s="8259"/>
      <c r="L428" s="8259"/>
      <c r="M428" s="8259"/>
      <c r="N428" s="8259"/>
      <c r="O428" s="8269"/>
    </row>
    <row r="429" spans="1:15" ht="15.75" thickBot="1">
      <c r="A429" s="8270"/>
      <c r="B429" s="8259"/>
      <c r="C429" s="8259"/>
      <c r="D429" s="8259"/>
      <c r="E429" s="8259"/>
      <c r="F429" s="8259"/>
      <c r="G429" s="8264"/>
      <c r="I429" s="8270"/>
      <c r="J429" s="8259"/>
      <c r="K429" s="8259"/>
      <c r="L429" s="8259"/>
      <c r="M429" s="8259"/>
      <c r="N429" s="8259"/>
      <c r="O429" s="8264"/>
    </row>
    <row r="430" spans="1:15" ht="15.75" thickBot="1">
      <c r="A430" s="8262" t="s">
        <v>13252</v>
      </c>
      <c r="B430" s="8270"/>
      <c r="C430" s="8264"/>
      <c r="D430" s="8264" t="s">
        <v>13247</v>
      </c>
      <c r="E430" s="8259"/>
      <c r="F430" s="8264" t="s">
        <v>13248</v>
      </c>
      <c r="G430" s="8264" t="s">
        <v>13158</v>
      </c>
      <c r="I430" s="8262" t="s">
        <v>13252</v>
      </c>
      <c r="J430" s="8270"/>
      <c r="K430" s="8264"/>
      <c r="L430" s="8264" t="s">
        <v>13247</v>
      </c>
      <c r="M430" s="8259"/>
      <c r="N430" s="8264" t="s">
        <v>13248</v>
      </c>
      <c r="O430" s="8264" t="s">
        <v>13158</v>
      </c>
    </row>
    <row r="431" spans="1:15" ht="15.75" thickBot="1">
      <c r="A431" s="8265" t="s">
        <v>13253</v>
      </c>
      <c r="B431" s="8265" t="s">
        <v>13254</v>
      </c>
      <c r="C431" s="8264"/>
      <c r="D431" s="8271">
        <v>1</v>
      </c>
      <c r="E431" s="8259"/>
      <c r="F431" s="8393">
        <v>10</v>
      </c>
      <c r="G431" s="8259">
        <f>F431*D431</f>
        <v>10</v>
      </c>
      <c r="I431" s="8265" t="s">
        <v>13253</v>
      </c>
      <c r="J431" s="8265" t="s">
        <v>13254</v>
      </c>
      <c r="K431" s="8264"/>
      <c r="L431" s="8271">
        <v>1</v>
      </c>
      <c r="M431" s="8259"/>
      <c r="N431" s="8393">
        <v>10</v>
      </c>
      <c r="O431" s="8259">
        <f>N431*L431</f>
        <v>10</v>
      </c>
    </row>
    <row r="432" spans="1:15" ht="15.75" thickBot="1">
      <c r="A432" s="8265" t="s">
        <v>13373</v>
      </c>
      <c r="B432" s="8259"/>
      <c r="C432" s="8264"/>
      <c r="D432" s="8271">
        <v>1</v>
      </c>
      <c r="E432" s="8259"/>
      <c r="F432" s="8393">
        <v>5</v>
      </c>
      <c r="G432" s="8259">
        <f>F432*D432</f>
        <v>5</v>
      </c>
      <c r="I432" s="8265" t="s">
        <v>13373</v>
      </c>
      <c r="J432" s="8259"/>
      <c r="K432" s="8264"/>
      <c r="L432" s="8271">
        <v>1</v>
      </c>
      <c r="M432" s="8259"/>
      <c r="N432" s="8393">
        <v>5</v>
      </c>
      <c r="O432" s="8259">
        <f>N432*L432</f>
        <v>5</v>
      </c>
    </row>
    <row r="433" spans="1:15" ht="15.75" thickBot="1">
      <c r="A433" s="8265" t="s">
        <v>13486</v>
      </c>
      <c r="B433" s="8259"/>
      <c r="C433" s="8264"/>
      <c r="D433" s="8271">
        <v>1</v>
      </c>
      <c r="E433" s="8259"/>
      <c r="F433" s="8393">
        <v>25</v>
      </c>
      <c r="G433" s="8259">
        <f>F433*D433</f>
        <v>25</v>
      </c>
      <c r="I433" s="8265" t="s">
        <v>13486</v>
      </c>
      <c r="J433" s="8259"/>
      <c r="K433" s="8264"/>
      <c r="L433" s="8271">
        <v>1</v>
      </c>
      <c r="M433" s="8259"/>
      <c r="N433" s="8393">
        <v>25</v>
      </c>
      <c r="O433" s="8259">
        <f>N433*L433</f>
        <v>25</v>
      </c>
    </row>
    <row r="434" spans="1:15" ht="15.75" thickBot="1">
      <c r="A434" s="8270"/>
      <c r="B434" s="8268" t="s">
        <v>13104</v>
      </c>
      <c r="C434" s="8259"/>
      <c r="D434" s="8259"/>
      <c r="E434" s="8259"/>
      <c r="F434" s="8259"/>
      <c r="G434" s="8259"/>
      <c r="I434" s="8270"/>
      <c r="J434" s="8268" t="s">
        <v>13104</v>
      </c>
      <c r="K434" s="8259"/>
      <c r="L434" s="8259"/>
      <c r="M434" s="8259"/>
      <c r="N434" s="8259"/>
      <c r="O434" s="8259"/>
    </row>
    <row r="435" spans="1:15" ht="15.75" thickBot="1">
      <c r="A435" s="8265"/>
      <c r="B435" s="8259"/>
      <c r="C435" s="8259"/>
      <c r="D435" s="8259"/>
      <c r="E435" s="8259"/>
      <c r="F435" s="8259"/>
      <c r="G435" s="8271"/>
      <c r="I435" s="8265"/>
      <c r="J435" s="8259"/>
      <c r="K435" s="8259"/>
      <c r="L435" s="8259"/>
      <c r="M435" s="8259"/>
      <c r="N435" s="8259"/>
      <c r="O435" s="8271"/>
    </row>
    <row r="436" spans="1:15" ht="15.75" thickBot="1">
      <c r="A436" s="8270" t="s">
        <v>13256</v>
      </c>
      <c r="B436" s="8259"/>
      <c r="C436" s="8265"/>
      <c r="D436" s="8265"/>
      <c r="E436" s="8271"/>
      <c r="F436" s="8271"/>
      <c r="G436" s="8259">
        <f>G433+G432+G431+G427+G426+G425+G424+G420+G418+G419</f>
        <v>255.81</v>
      </c>
      <c r="I436" s="8270" t="s">
        <v>13256</v>
      </c>
      <c r="J436" s="8259"/>
      <c r="K436" s="8265"/>
      <c r="L436" s="8265"/>
      <c r="M436" s="8271"/>
      <c r="N436" s="8271"/>
      <c r="O436" s="8259">
        <f>O433+O432+O431+O427+O426+O425+O424+O420+O418+O419</f>
        <v>250.20999999999998</v>
      </c>
    </row>
    <row r="437" spans="1:15" ht="15.75" thickBot="1">
      <c r="A437" s="8270" t="s">
        <v>13257</v>
      </c>
      <c r="B437" s="8259"/>
      <c r="C437" s="8265"/>
      <c r="D437" s="8265"/>
      <c r="E437" s="8271"/>
      <c r="F437" s="8259"/>
      <c r="G437" s="8259">
        <v>10</v>
      </c>
      <c r="I437" s="8270" t="s">
        <v>13257</v>
      </c>
      <c r="J437" s="8259"/>
      <c r="K437" s="8265"/>
      <c r="L437" s="8265"/>
      <c r="M437" s="8271"/>
      <c r="N437" s="8259"/>
      <c r="O437" s="8259">
        <v>10</v>
      </c>
    </row>
    <row r="438" spans="1:15" ht="15.75" thickBot="1">
      <c r="A438" s="8270" t="s">
        <v>13487</v>
      </c>
      <c r="B438" s="8259"/>
      <c r="C438" s="8265"/>
      <c r="D438" s="8265"/>
      <c r="E438" s="8271"/>
      <c r="F438" s="8259"/>
      <c r="G438" s="8259">
        <v>7</v>
      </c>
      <c r="I438" s="8270" t="s">
        <v>13487</v>
      </c>
      <c r="J438" s="8259"/>
      <c r="K438" s="8265"/>
      <c r="L438" s="8265"/>
      <c r="M438" s="8271"/>
      <c r="N438" s="8259"/>
      <c r="O438" s="8259">
        <v>7</v>
      </c>
    </row>
    <row r="439" spans="1:15" ht="15.75" thickBot="1">
      <c r="A439" s="8270" t="s">
        <v>13258</v>
      </c>
      <c r="B439" s="8259"/>
      <c r="C439" s="8265"/>
      <c r="D439" s="8265"/>
      <c r="E439" s="8271"/>
      <c r="F439" s="8259"/>
      <c r="G439" s="8259">
        <f>G436+G437+G438</f>
        <v>272.81</v>
      </c>
      <c r="I439" s="8270" t="s">
        <v>13258</v>
      </c>
      <c r="J439" s="8259"/>
      <c r="K439" s="8265"/>
      <c r="L439" s="8265"/>
      <c r="M439" s="8271"/>
      <c r="N439" s="8259"/>
      <c r="O439" s="8259">
        <f>O436+O437+O438</f>
        <v>267.20999999999998</v>
      </c>
    </row>
    <row r="440" spans="1:15" ht="15.75" thickBot="1">
      <c r="A440" s="8270" t="s">
        <v>13259</v>
      </c>
      <c r="B440" s="8259"/>
      <c r="C440" s="8265"/>
      <c r="D440" s="8265"/>
      <c r="E440" s="8271"/>
      <c r="F440" s="8259"/>
      <c r="G440" s="8274">
        <f>G439*0.1</f>
        <v>27.281000000000002</v>
      </c>
      <c r="I440" s="8270" t="s">
        <v>13259</v>
      </c>
      <c r="J440" s="8259"/>
      <c r="K440" s="8265"/>
      <c r="L440" s="8265"/>
      <c r="M440" s="8271"/>
      <c r="N440" s="8259"/>
      <c r="O440" s="8274">
        <f>O439*0.1</f>
        <v>26.721</v>
      </c>
    </row>
    <row r="441" spans="1:15" ht="15.75" thickBot="1">
      <c r="A441" s="8270" t="s">
        <v>13260</v>
      </c>
      <c r="B441" s="8259"/>
      <c r="C441" s="8265"/>
      <c r="D441" s="8265"/>
      <c r="E441" s="8271"/>
      <c r="F441" s="8271"/>
      <c r="G441" s="8259">
        <f>SUM(G439:G440)</f>
        <v>300.09100000000001</v>
      </c>
      <c r="I441" s="8270" t="s">
        <v>13260</v>
      </c>
      <c r="J441" s="8259"/>
      <c r="K441" s="8265"/>
      <c r="L441" s="8265"/>
      <c r="M441" s="8271"/>
      <c r="N441" s="8271"/>
      <c r="O441" s="8259">
        <f>SUM(O439:O440)</f>
        <v>293.93099999999998</v>
      </c>
    </row>
    <row r="442" spans="1:15" ht="18.75" thickBot="1">
      <c r="A442" s="8270" t="s">
        <v>13261</v>
      </c>
      <c r="B442" s="8259"/>
      <c r="C442" s="8265"/>
      <c r="D442" s="8265"/>
      <c r="E442" s="8271" t="s">
        <v>13262</v>
      </c>
      <c r="F442" s="8271">
        <v>70</v>
      </c>
      <c r="G442" s="8272">
        <f>G441/F442</f>
        <v>4.2870142857142861</v>
      </c>
      <c r="I442" s="8270" t="s">
        <v>13261</v>
      </c>
      <c r="J442" s="8259"/>
      <c r="K442" s="8265"/>
      <c r="L442" s="8265"/>
      <c r="M442" s="8271" t="s">
        <v>13262</v>
      </c>
      <c r="N442" s="8271">
        <v>70</v>
      </c>
      <c r="O442" s="8272">
        <f>O441/N442</f>
        <v>4.1990142857142851</v>
      </c>
    </row>
    <row r="443" spans="1:15" ht="18.75">
      <c r="A443" s="8640" t="s">
        <v>13988</v>
      </c>
      <c r="B443" s="8641"/>
      <c r="C443" s="8641"/>
      <c r="D443" s="8641"/>
      <c r="E443" s="8641"/>
      <c r="F443" s="8641"/>
      <c r="G443" s="8641">
        <v>4.29</v>
      </c>
      <c r="I443" s="8640" t="s">
        <v>13988</v>
      </c>
      <c r="J443" s="8641"/>
      <c r="K443" s="8641"/>
      <c r="L443" s="8641"/>
      <c r="M443" s="8641"/>
      <c r="N443" s="8641"/>
      <c r="O443" s="8641">
        <v>4.2</v>
      </c>
    </row>
    <row r="444" spans="1:15" ht="15.75" thickBot="1"/>
    <row r="445" spans="1:15" ht="18.75" thickBot="1">
      <c r="A445" s="8258" t="s">
        <v>13229</v>
      </c>
      <c r="B445" s="8259"/>
      <c r="C445" s="8259"/>
      <c r="D445" s="8259"/>
      <c r="E445" s="8259"/>
      <c r="F445" s="8259"/>
      <c r="G445" s="8260"/>
      <c r="I445" s="8258" t="s">
        <v>13229</v>
      </c>
      <c r="J445" s="8259"/>
      <c r="K445" s="8259"/>
      <c r="L445" s="8259"/>
      <c r="M445" s="8259"/>
      <c r="N445" s="8259"/>
      <c r="O445" s="8260"/>
    </row>
    <row r="446" spans="1:15" ht="18.75" thickBot="1">
      <c r="A446" s="8261" t="s">
        <v>13230</v>
      </c>
      <c r="B446" s="8261" t="s">
        <v>13231</v>
      </c>
      <c r="C446" s="8259"/>
      <c r="D446" s="8259"/>
      <c r="E446" s="8258" t="s">
        <v>542</v>
      </c>
      <c r="F446" s="8273">
        <v>43865</v>
      </c>
      <c r="G446" s="8258"/>
      <c r="I446" s="8261" t="s">
        <v>13230</v>
      </c>
      <c r="J446" s="8261" t="s">
        <v>13231</v>
      </c>
      <c r="K446" s="8259"/>
      <c r="L446" s="8259"/>
      <c r="M446" s="8258" t="s">
        <v>542</v>
      </c>
      <c r="N446" s="8273">
        <v>43774</v>
      </c>
      <c r="O446" s="8258"/>
    </row>
    <row r="447" spans="1:15" ht="30.75" thickBot="1">
      <c r="A447" s="8262" t="s">
        <v>13232</v>
      </c>
      <c r="B447" s="8775" t="s">
        <v>13904</v>
      </c>
      <c r="C447" s="8776"/>
      <c r="D447" s="8776"/>
      <c r="E447" s="8776"/>
      <c r="F447" s="8777"/>
      <c r="G447" s="8258"/>
      <c r="I447" s="8262" t="s">
        <v>13232</v>
      </c>
      <c r="J447" s="8790" t="s">
        <v>14015</v>
      </c>
      <c r="K447" s="8791"/>
      <c r="L447" s="8791"/>
      <c r="M447" s="8791"/>
      <c r="N447" s="8791"/>
      <c r="O447" s="8792"/>
    </row>
    <row r="448" spans="1:15" ht="18.75" thickBot="1">
      <c r="A448" s="8262" t="s">
        <v>13234</v>
      </c>
      <c r="B448" s="8262" t="s">
        <v>13905</v>
      </c>
      <c r="C448" s="8259"/>
      <c r="D448" s="8259"/>
      <c r="E448" s="8258"/>
      <c r="F448" s="8258"/>
      <c r="G448" s="8258"/>
      <c r="I448" s="8262" t="s">
        <v>13234</v>
      </c>
      <c r="J448" s="8772" t="s">
        <v>13987</v>
      </c>
      <c r="K448" s="8773"/>
      <c r="L448" s="8773"/>
      <c r="M448" s="8773"/>
      <c r="N448" s="8773"/>
      <c r="O448" s="8774"/>
    </row>
    <row r="449" spans="1:15" ht="18.75" thickBot="1">
      <c r="A449" s="8262" t="s">
        <v>13236</v>
      </c>
      <c r="B449" s="8392" t="s">
        <v>13483</v>
      </c>
      <c r="C449" s="8259"/>
      <c r="D449" s="8259"/>
      <c r="E449" s="8258"/>
      <c r="F449" s="8258"/>
      <c r="G449" s="8258"/>
      <c r="I449" s="8262" t="s">
        <v>13236</v>
      </c>
      <c r="J449" s="8392" t="s">
        <v>13483</v>
      </c>
      <c r="K449" s="8259"/>
      <c r="L449" s="8259"/>
      <c r="M449" s="8258"/>
      <c r="N449" s="8258"/>
      <c r="O449" s="8258"/>
    </row>
    <row r="450" spans="1:15" ht="18.75" thickBot="1">
      <c r="A450" s="8262"/>
      <c r="B450" s="8262"/>
      <c r="C450" s="8259"/>
      <c r="D450" s="8259"/>
      <c r="E450" s="8259"/>
      <c r="F450" s="8259"/>
      <c r="G450" s="8258"/>
      <c r="I450" s="8262"/>
      <c r="J450" s="8262"/>
      <c r="K450" s="8259"/>
      <c r="L450" s="8259"/>
      <c r="M450" s="8259"/>
      <c r="N450" s="8259"/>
      <c r="O450" s="8258"/>
    </row>
    <row r="451" spans="1:15" ht="15.75" thickBot="1">
      <c r="A451" s="8262" t="s">
        <v>13234</v>
      </c>
      <c r="B451" s="8259"/>
      <c r="C451" s="8264" t="s">
        <v>13237</v>
      </c>
      <c r="D451" s="8264" t="s">
        <v>13238</v>
      </c>
      <c r="E451" s="8264" t="s">
        <v>13239</v>
      </c>
      <c r="F451" s="8264" t="s">
        <v>13240</v>
      </c>
      <c r="G451" s="8264" t="s">
        <v>13241</v>
      </c>
      <c r="I451" s="8262" t="s">
        <v>13234</v>
      </c>
      <c r="J451" s="8259"/>
      <c r="K451" s="8264" t="s">
        <v>13237</v>
      </c>
      <c r="L451" s="8264" t="s">
        <v>13238</v>
      </c>
      <c r="M451" s="8264" t="s">
        <v>13239</v>
      </c>
      <c r="N451" s="8264" t="s">
        <v>13240</v>
      </c>
      <c r="O451" s="8264" t="s">
        <v>13241</v>
      </c>
    </row>
    <row r="452" spans="1:15" ht="15.75" thickBot="1">
      <c r="A452" s="8265" t="s">
        <v>688</v>
      </c>
      <c r="B452" s="8259"/>
      <c r="C452" s="8259">
        <v>42</v>
      </c>
      <c r="D452" s="8259">
        <v>0</v>
      </c>
      <c r="E452" s="8259">
        <v>0</v>
      </c>
      <c r="F452" s="8259">
        <v>105</v>
      </c>
      <c r="G452" s="8259">
        <f>F452*E452</f>
        <v>0</v>
      </c>
      <c r="I452" s="8265" t="s">
        <v>688</v>
      </c>
      <c r="J452" s="8259"/>
      <c r="K452" s="8259" t="s">
        <v>13485</v>
      </c>
      <c r="L452" s="8259">
        <v>1.1200000000000001</v>
      </c>
      <c r="M452" s="8259">
        <v>1.1200000000000001</v>
      </c>
      <c r="N452" s="8259">
        <v>78</v>
      </c>
      <c r="O452" s="8259">
        <f>N452*M452</f>
        <v>87.360000000000014</v>
      </c>
    </row>
    <row r="453" spans="1:15" ht="15.75" thickBot="1">
      <c r="A453" s="8265" t="s">
        <v>9954</v>
      </c>
      <c r="B453" s="8259"/>
      <c r="C453" s="8259">
        <v>54</v>
      </c>
      <c r="D453" s="8259">
        <v>0.5</v>
      </c>
      <c r="E453" s="8259">
        <v>0</v>
      </c>
      <c r="F453" s="8259">
        <v>78</v>
      </c>
      <c r="G453" s="8259">
        <f>F453*E453</f>
        <v>0</v>
      </c>
      <c r="I453" s="8265" t="s">
        <v>9954</v>
      </c>
      <c r="J453" s="8259"/>
      <c r="K453" s="8259" t="s">
        <v>13786</v>
      </c>
      <c r="L453" s="8259">
        <v>0</v>
      </c>
      <c r="M453" s="8259">
        <v>0</v>
      </c>
      <c r="N453" s="8259">
        <v>78</v>
      </c>
      <c r="O453" s="8259">
        <f>N453*M453</f>
        <v>0</v>
      </c>
    </row>
    <row r="454" spans="1:15" ht="15.75" thickBot="1">
      <c r="A454" s="8265" t="s">
        <v>296</v>
      </c>
      <c r="B454" s="8259"/>
      <c r="C454" s="8259">
        <v>68</v>
      </c>
      <c r="D454" s="8259">
        <v>5.5E-2</v>
      </c>
      <c r="E454" s="8259">
        <v>5.5E-2</v>
      </c>
      <c r="F454" s="8259">
        <v>630</v>
      </c>
      <c r="G454" s="8259">
        <f>F454*E454</f>
        <v>34.65</v>
      </c>
      <c r="I454" s="8265" t="s">
        <v>13620</v>
      </c>
      <c r="J454" s="8259"/>
      <c r="K454" s="8429" t="s">
        <v>13621</v>
      </c>
      <c r="L454" s="8259">
        <v>5.6000000000000001E-2</v>
      </c>
      <c r="M454" s="8259">
        <v>5.6000000000000001E-2</v>
      </c>
      <c r="N454" s="8259">
        <v>630</v>
      </c>
      <c r="O454" s="8259">
        <f>N454*M454</f>
        <v>35.28</v>
      </c>
    </row>
    <row r="455" spans="1:15" ht="15.75" thickBot="1">
      <c r="A455" s="8268" t="s">
        <v>13104</v>
      </c>
      <c r="B455" s="8259"/>
      <c r="C455" s="8259"/>
      <c r="D455" s="8259"/>
      <c r="E455" s="8259"/>
      <c r="F455" s="8259"/>
      <c r="G455" s="8269"/>
      <c r="I455" s="8268" t="s">
        <v>13104</v>
      </c>
      <c r="J455" s="8259"/>
      <c r="K455" s="8259"/>
      <c r="L455" s="8259"/>
      <c r="M455" s="8259"/>
      <c r="N455" s="8259"/>
      <c r="O455" s="8269"/>
    </row>
    <row r="456" spans="1:15" ht="15.75" thickBot="1">
      <c r="A456" s="8270"/>
      <c r="B456" s="8259"/>
      <c r="C456" s="8259"/>
      <c r="D456" s="8259"/>
      <c r="E456" s="8259"/>
      <c r="F456" s="8259" t="s">
        <v>13371</v>
      </c>
      <c r="G456" s="8264" t="s">
        <v>13372</v>
      </c>
      <c r="I456" s="8270"/>
      <c r="J456" s="8259"/>
      <c r="K456" s="8259"/>
      <c r="L456" s="8259"/>
      <c r="M456" s="8259"/>
      <c r="N456" s="8259" t="s">
        <v>13371</v>
      </c>
      <c r="O456" s="8264" t="s">
        <v>13372</v>
      </c>
    </row>
    <row r="457" spans="1:15" ht="15.75" thickBot="1">
      <c r="A457" s="8262" t="s">
        <v>13246</v>
      </c>
      <c r="B457" s="8270"/>
      <c r="C457" s="8264" t="s">
        <v>13237</v>
      </c>
      <c r="D457" s="8264" t="s">
        <v>13247</v>
      </c>
      <c r="E457" s="8259"/>
      <c r="F457" s="8264" t="s">
        <v>13248</v>
      </c>
      <c r="G457" s="8264" t="s">
        <v>13158</v>
      </c>
      <c r="I457" s="8262" t="s">
        <v>13246</v>
      </c>
      <c r="J457" s="8270"/>
      <c r="K457" s="8264" t="s">
        <v>13237</v>
      </c>
      <c r="L457" s="8264" t="s">
        <v>13247</v>
      </c>
      <c r="M457" s="8259"/>
      <c r="N457" s="8264" t="s">
        <v>13248</v>
      </c>
      <c r="O457" s="8264" t="s">
        <v>13158</v>
      </c>
    </row>
    <row r="458" spans="1:15" ht="15.75" thickBot="1">
      <c r="A458" s="8265" t="s">
        <v>13100</v>
      </c>
      <c r="B458" s="8265"/>
      <c r="C458" s="8264"/>
      <c r="D458" s="8271">
        <v>1</v>
      </c>
      <c r="E458" s="8259"/>
      <c r="F458" s="8259">
        <v>15</v>
      </c>
      <c r="G458" s="8259">
        <f>F458*D458</f>
        <v>15</v>
      </c>
      <c r="I458" s="8265" t="s">
        <v>13100</v>
      </c>
      <c r="J458" s="8265"/>
      <c r="K458" s="8264"/>
      <c r="L458" s="8271">
        <v>1</v>
      </c>
      <c r="M458" s="8259"/>
      <c r="N458" s="8393">
        <v>65</v>
      </c>
      <c r="O458" s="8259">
        <f>N458*L458</f>
        <v>65</v>
      </c>
    </row>
    <row r="459" spans="1:15" ht="15.75" thickBot="1">
      <c r="A459" s="8265" t="s">
        <v>13187</v>
      </c>
      <c r="B459" s="8265"/>
      <c r="C459" s="8264"/>
      <c r="D459" s="8271">
        <v>1</v>
      </c>
      <c r="E459" s="8259"/>
      <c r="F459" s="8259">
        <v>0</v>
      </c>
      <c r="G459" s="8259">
        <f>F459*D459</f>
        <v>0</v>
      </c>
      <c r="I459" s="8265" t="s">
        <v>13187</v>
      </c>
      <c r="J459" s="8265"/>
      <c r="K459" s="8264"/>
      <c r="L459" s="8271">
        <v>1</v>
      </c>
      <c r="M459" s="8259"/>
      <c r="N459" s="8393">
        <v>0</v>
      </c>
      <c r="O459" s="8259">
        <f>N459*L459</f>
        <v>0</v>
      </c>
    </row>
    <row r="460" spans="1:15" ht="15.75" thickBot="1">
      <c r="A460" s="8265" t="s">
        <v>13250</v>
      </c>
      <c r="B460" s="8265"/>
      <c r="C460" s="8264"/>
      <c r="D460" s="8271">
        <v>1</v>
      </c>
      <c r="E460" s="8259"/>
      <c r="F460" s="8259">
        <v>3</v>
      </c>
      <c r="G460" s="8259">
        <f>F460*D460</f>
        <v>3</v>
      </c>
      <c r="I460" s="8265" t="s">
        <v>13250</v>
      </c>
      <c r="J460" s="8265"/>
      <c r="K460" s="8264"/>
      <c r="L460" s="8271">
        <v>1</v>
      </c>
      <c r="M460" s="8259"/>
      <c r="N460" s="8393">
        <v>3</v>
      </c>
      <c r="O460" s="8259">
        <f>N460*L460</f>
        <v>3</v>
      </c>
    </row>
    <row r="461" spans="1:15" ht="15.75" thickBot="1">
      <c r="A461" s="8265" t="s">
        <v>13276</v>
      </c>
      <c r="B461" s="8265"/>
      <c r="C461" s="8264"/>
      <c r="D461" s="8271">
        <v>0.1</v>
      </c>
      <c r="E461" s="8259"/>
      <c r="F461" s="8259">
        <v>0</v>
      </c>
      <c r="G461" s="8259">
        <f>F461*D461</f>
        <v>0</v>
      </c>
      <c r="I461" s="8265" t="s">
        <v>13276</v>
      </c>
      <c r="J461" s="8265"/>
      <c r="K461" s="8264"/>
      <c r="L461" s="8271">
        <v>0.15</v>
      </c>
      <c r="M461" s="8259"/>
      <c r="N461" s="8393">
        <v>1</v>
      </c>
      <c r="O461" s="8259">
        <f>N461*L461</f>
        <v>0.15</v>
      </c>
    </row>
    <row r="462" spans="1:15" ht="15.75" thickBot="1">
      <c r="A462" s="8270"/>
      <c r="B462" s="8268" t="s">
        <v>13104</v>
      </c>
      <c r="C462" s="8259"/>
      <c r="D462" s="8259"/>
      <c r="E462" s="8259"/>
      <c r="F462" s="8259"/>
      <c r="G462" s="8269"/>
      <c r="I462" s="8270"/>
      <c r="J462" s="8268" t="s">
        <v>13104</v>
      </c>
      <c r="K462" s="8259"/>
      <c r="L462" s="8259"/>
      <c r="M462" s="8259"/>
      <c r="N462" s="8259"/>
      <c r="O462" s="8269"/>
    </row>
    <row r="463" spans="1:15" ht="15.75" thickBot="1">
      <c r="A463" s="8270"/>
      <c r="B463" s="8259"/>
      <c r="C463" s="8259"/>
      <c r="D463" s="8259"/>
      <c r="E463" s="8259"/>
      <c r="F463" s="8259"/>
      <c r="G463" s="8264"/>
      <c r="I463" s="8270"/>
      <c r="J463" s="8259"/>
      <c r="K463" s="8259"/>
      <c r="L463" s="8259"/>
      <c r="M463" s="8259"/>
      <c r="N463" s="8259"/>
      <c r="O463" s="8264"/>
    </row>
    <row r="464" spans="1:15" ht="15.75" thickBot="1">
      <c r="A464" s="8262" t="s">
        <v>13252</v>
      </c>
      <c r="B464" s="8270"/>
      <c r="C464" s="8264"/>
      <c r="D464" s="8264" t="s">
        <v>13247</v>
      </c>
      <c r="E464" s="8259"/>
      <c r="F464" s="8264" t="s">
        <v>13248</v>
      </c>
      <c r="G464" s="8264" t="s">
        <v>13158</v>
      </c>
      <c r="I464" s="8262" t="s">
        <v>13252</v>
      </c>
      <c r="J464" s="8270"/>
      <c r="K464" s="8264"/>
      <c r="L464" s="8264" t="s">
        <v>13247</v>
      </c>
      <c r="M464" s="8259"/>
      <c r="N464" s="8264" t="s">
        <v>13248</v>
      </c>
      <c r="O464" s="8264" t="s">
        <v>13158</v>
      </c>
    </row>
    <row r="465" spans="1:15" ht="15.75" thickBot="1">
      <c r="A465" s="8265" t="s">
        <v>13253</v>
      </c>
      <c r="B465" s="8265" t="s">
        <v>13254</v>
      </c>
      <c r="C465" s="8264"/>
      <c r="D465" s="8271">
        <v>1</v>
      </c>
      <c r="E465" s="8259"/>
      <c r="F465" s="8259">
        <v>5</v>
      </c>
      <c r="G465" s="8259">
        <v>5</v>
      </c>
      <c r="I465" s="8265" t="s">
        <v>13253</v>
      </c>
      <c r="J465" s="8265" t="s">
        <v>13254</v>
      </c>
      <c r="K465" s="8264"/>
      <c r="L465" s="8271">
        <v>1</v>
      </c>
      <c r="M465" s="8259"/>
      <c r="N465" s="8393">
        <v>10</v>
      </c>
      <c r="O465" s="8259">
        <f>N465*L465</f>
        <v>10</v>
      </c>
    </row>
    <row r="466" spans="1:15" ht="15.75" thickBot="1">
      <c r="A466" s="8265" t="s">
        <v>13373</v>
      </c>
      <c r="B466" s="8259"/>
      <c r="C466" s="8264"/>
      <c r="D466" s="8271">
        <v>1</v>
      </c>
      <c r="E466" s="8259"/>
      <c r="F466" s="8259">
        <v>5</v>
      </c>
      <c r="G466" s="8259">
        <f>F466*D466</f>
        <v>5</v>
      </c>
      <c r="I466" s="8265" t="s">
        <v>13373</v>
      </c>
      <c r="J466" s="8259"/>
      <c r="K466" s="8264"/>
      <c r="L466" s="8271">
        <v>1</v>
      </c>
      <c r="M466" s="8259"/>
      <c r="N466" s="8393">
        <v>5</v>
      </c>
      <c r="O466" s="8259">
        <f>N466*L466</f>
        <v>5</v>
      </c>
    </row>
    <row r="467" spans="1:15" ht="15.75" thickBot="1">
      <c r="A467" s="8265" t="s">
        <v>13906</v>
      </c>
      <c r="B467" s="8259"/>
      <c r="C467" s="8264"/>
      <c r="D467" s="8271">
        <v>1</v>
      </c>
      <c r="E467" s="8259"/>
      <c r="F467" s="8259">
        <v>5</v>
      </c>
      <c r="G467" s="8259">
        <v>5</v>
      </c>
      <c r="I467" s="8265" t="s">
        <v>13486</v>
      </c>
      <c r="J467" s="8259"/>
      <c r="K467" s="8264"/>
      <c r="L467" s="8271">
        <v>1</v>
      </c>
      <c r="M467" s="8259"/>
      <c r="N467" s="8393">
        <v>25</v>
      </c>
      <c r="O467" s="8259">
        <f>N467*L467</f>
        <v>25</v>
      </c>
    </row>
    <row r="468" spans="1:15" ht="15.75" thickBot="1">
      <c r="A468" s="8270"/>
      <c r="B468" s="8268" t="s">
        <v>13104</v>
      </c>
      <c r="C468" s="8259"/>
      <c r="D468" s="8259"/>
      <c r="E468" s="8259"/>
      <c r="F468" s="8259"/>
      <c r="G468" s="8259"/>
      <c r="I468" s="8270"/>
      <c r="J468" s="8268" t="s">
        <v>13104</v>
      </c>
      <c r="K468" s="8259"/>
      <c r="L468" s="8259"/>
      <c r="M468" s="8259"/>
      <c r="N468" s="8259"/>
      <c r="O468" s="8259"/>
    </row>
    <row r="469" spans="1:15" ht="15.75" thickBot="1">
      <c r="A469" s="8265"/>
      <c r="B469" s="8259"/>
      <c r="C469" s="8259"/>
      <c r="D469" s="8259"/>
      <c r="E469" s="8259"/>
      <c r="F469" s="8259"/>
      <c r="G469" s="8271"/>
      <c r="I469" s="8265"/>
      <c r="J469" s="8259"/>
      <c r="K469" s="8259"/>
      <c r="L469" s="8259"/>
      <c r="M469" s="8259"/>
      <c r="N469" s="8259"/>
      <c r="O469" s="8271"/>
    </row>
    <row r="470" spans="1:15" ht="15.75" thickBot="1">
      <c r="A470" s="8270" t="s">
        <v>13256</v>
      </c>
      <c r="B470" s="8259"/>
      <c r="C470" s="8265"/>
      <c r="D470" s="8265"/>
      <c r="E470" s="8271"/>
      <c r="F470" s="8271"/>
      <c r="G470" s="8259">
        <f>G467+G466+G465+G461+G460+G459+G458+G454+G452+G453</f>
        <v>67.650000000000006</v>
      </c>
      <c r="I470" s="8270" t="s">
        <v>13256</v>
      </c>
      <c r="J470" s="8259"/>
      <c r="K470" s="8265"/>
      <c r="L470" s="8265"/>
      <c r="M470" s="8271"/>
      <c r="N470" s="8271"/>
      <c r="O470" s="8259">
        <f>O467+O466+O465+O461+O460+O459+O458+O454+O452+O453</f>
        <v>230.79000000000002</v>
      </c>
    </row>
    <row r="471" spans="1:15" ht="15.75" thickBot="1">
      <c r="A471" s="8270" t="s">
        <v>13257</v>
      </c>
      <c r="B471" s="8259"/>
      <c r="C471" s="8265"/>
      <c r="D471" s="8265"/>
      <c r="E471" s="8271"/>
      <c r="F471" s="8259"/>
      <c r="G471" s="8259">
        <v>5</v>
      </c>
      <c r="I471" s="8270" t="s">
        <v>13257</v>
      </c>
      <c r="J471" s="8259"/>
      <c r="K471" s="8265"/>
      <c r="L471" s="8265"/>
      <c r="M471" s="8271"/>
      <c r="N471" s="8259"/>
      <c r="O471" s="8259">
        <v>10</v>
      </c>
    </row>
    <row r="472" spans="1:15" ht="15.75" thickBot="1">
      <c r="A472" s="8270" t="s">
        <v>13487</v>
      </c>
      <c r="B472" s="8259"/>
      <c r="C472" s="8265"/>
      <c r="D472" s="8265"/>
      <c r="E472" s="8271"/>
      <c r="F472" s="8259"/>
      <c r="G472" s="8259">
        <v>0</v>
      </c>
      <c r="I472" s="8270" t="s">
        <v>13487</v>
      </c>
      <c r="J472" s="8259"/>
      <c r="K472" s="8265"/>
      <c r="L472" s="8265"/>
      <c r="M472" s="8271"/>
      <c r="N472" s="8259"/>
      <c r="O472" s="8259">
        <v>7</v>
      </c>
    </row>
    <row r="473" spans="1:15" ht="15.75" thickBot="1">
      <c r="A473" s="8270" t="s">
        <v>13258</v>
      </c>
      <c r="B473" s="8259"/>
      <c r="C473" s="8265"/>
      <c r="D473" s="8265"/>
      <c r="E473" s="8271"/>
      <c r="F473" s="8259"/>
      <c r="G473" s="8259">
        <f>G470+G471+G472</f>
        <v>72.650000000000006</v>
      </c>
      <c r="I473" s="8270" t="s">
        <v>13258</v>
      </c>
      <c r="J473" s="8259"/>
      <c r="K473" s="8265"/>
      <c r="L473" s="8265"/>
      <c r="M473" s="8271"/>
      <c r="N473" s="8259"/>
      <c r="O473" s="8259">
        <f>O470+O471+O472</f>
        <v>247.79000000000002</v>
      </c>
    </row>
    <row r="474" spans="1:15" ht="15.75" thickBot="1">
      <c r="A474" s="8270" t="s">
        <v>13259</v>
      </c>
      <c r="B474" s="8259"/>
      <c r="C474" s="8265"/>
      <c r="D474" s="8265"/>
      <c r="E474" s="8271"/>
      <c r="F474" s="8259"/>
      <c r="G474" s="8274">
        <f>G473*0.1</f>
        <v>7.2650000000000006</v>
      </c>
      <c r="I474" s="8270" t="s">
        <v>13259</v>
      </c>
      <c r="J474" s="8259"/>
      <c r="K474" s="8265"/>
      <c r="L474" s="8265"/>
      <c r="M474" s="8271"/>
      <c r="N474" s="8259"/>
      <c r="O474" s="8274">
        <f>O473*0.1</f>
        <v>24.779000000000003</v>
      </c>
    </row>
    <row r="475" spans="1:15" ht="15.75" thickBot="1">
      <c r="A475" s="8270" t="s">
        <v>13260</v>
      </c>
      <c r="B475" s="8259"/>
      <c r="C475" s="8265"/>
      <c r="D475" s="8265"/>
      <c r="E475" s="8271"/>
      <c r="F475" s="8271"/>
      <c r="G475" s="8259">
        <f>SUM(G473:G474)</f>
        <v>79.915000000000006</v>
      </c>
      <c r="I475" s="8270" t="s">
        <v>13260</v>
      </c>
      <c r="J475" s="8259"/>
      <c r="K475" s="8265"/>
      <c r="L475" s="8265"/>
      <c r="M475" s="8271"/>
      <c r="N475" s="8271"/>
      <c r="O475" s="8259">
        <f>SUM(O473:O474)</f>
        <v>272.56900000000002</v>
      </c>
    </row>
    <row r="476" spans="1:15" ht="18.75" thickBot="1">
      <c r="A476" s="8538" t="s">
        <v>13261</v>
      </c>
      <c r="B476" s="8539"/>
      <c r="C476" s="8540"/>
      <c r="D476" s="8540"/>
      <c r="E476" s="8541" t="s">
        <v>13262</v>
      </c>
      <c r="F476" s="8541">
        <v>70</v>
      </c>
      <c r="G476" s="8542">
        <f>G475/F476</f>
        <v>1.1416428571428572</v>
      </c>
      <c r="I476" s="8270" t="s">
        <v>13261</v>
      </c>
      <c r="J476" s="8259"/>
      <c r="K476" s="8265"/>
      <c r="L476" s="8265"/>
      <c r="M476" s="8271" t="s">
        <v>13262</v>
      </c>
      <c r="N476" s="8271">
        <v>70</v>
      </c>
      <c r="O476" s="8272">
        <f>O475/N476</f>
        <v>3.8938428571428574</v>
      </c>
    </row>
    <row r="477" spans="1:15" ht="23.25">
      <c r="A477" s="8543" t="s">
        <v>13907</v>
      </c>
      <c r="B477" s="7711"/>
      <c r="C477" s="7711"/>
      <c r="D477" s="7711"/>
      <c r="E477" s="7711"/>
      <c r="F477" s="7711"/>
      <c r="G477" s="8544">
        <v>1.1499999999999999</v>
      </c>
      <c r="I477" s="8640" t="s">
        <v>13988</v>
      </c>
      <c r="J477" s="8641"/>
      <c r="K477" s="8641"/>
      <c r="L477" s="8641"/>
      <c r="M477" s="8641"/>
      <c r="N477" s="8641"/>
      <c r="O477" s="8641">
        <v>3.9</v>
      </c>
    </row>
    <row r="478" spans="1:15" ht="15.75" thickBot="1">
      <c r="I478" s="8654"/>
      <c r="J478" s="8654"/>
      <c r="K478" s="8654"/>
      <c r="L478" s="8654"/>
      <c r="M478" s="8654"/>
      <c r="N478" s="8654"/>
      <c r="O478" s="8654"/>
    </row>
    <row r="479" spans="1:15" ht="18.75" thickBot="1">
      <c r="A479" s="8258" t="s">
        <v>13229</v>
      </c>
      <c r="B479" s="8259"/>
      <c r="C479" s="8259"/>
      <c r="D479" s="8259"/>
      <c r="E479" s="8259"/>
      <c r="F479" s="8259"/>
      <c r="G479" s="8260"/>
      <c r="I479" s="8258"/>
      <c r="J479" s="8259"/>
      <c r="K479" s="8259"/>
      <c r="L479" s="8259"/>
      <c r="M479" s="8259"/>
      <c r="N479" s="8259"/>
      <c r="O479" s="8260"/>
    </row>
    <row r="480" spans="1:15" ht="18.75" thickBot="1">
      <c r="A480" s="8261" t="s">
        <v>13230</v>
      </c>
      <c r="B480" s="8261" t="s">
        <v>13231</v>
      </c>
      <c r="C480" s="8259"/>
      <c r="D480" s="8259"/>
      <c r="E480" s="8258" t="s">
        <v>542</v>
      </c>
      <c r="F480" s="8273">
        <v>43774</v>
      </c>
      <c r="G480" s="8258"/>
      <c r="I480" s="8261"/>
      <c r="J480" s="8261"/>
      <c r="K480" s="8259"/>
      <c r="L480" s="8259"/>
      <c r="M480" s="8258"/>
      <c r="N480" s="8273"/>
      <c r="O480" s="8258"/>
    </row>
    <row r="481" spans="1:15" ht="30.75" thickBot="1">
      <c r="A481" s="8262" t="s">
        <v>13232</v>
      </c>
      <c r="B481" s="8778" t="s">
        <v>14016</v>
      </c>
      <c r="C481" s="8779"/>
      <c r="D481" s="8779"/>
      <c r="E481" s="8779"/>
      <c r="F481" s="8779"/>
      <c r="G481" s="8780"/>
      <c r="I481" s="8262"/>
      <c r="J481" s="8775"/>
      <c r="K481" s="8776"/>
      <c r="L481" s="8776"/>
      <c r="M481" s="8776"/>
      <c r="N481" s="8777"/>
      <c r="O481" s="8258"/>
    </row>
    <row r="482" spans="1:15" ht="18.75" thickBot="1">
      <c r="A482" s="8262" t="s">
        <v>13234</v>
      </c>
      <c r="B482" s="8772" t="s">
        <v>13989</v>
      </c>
      <c r="C482" s="8773"/>
      <c r="D482" s="8773"/>
      <c r="E482" s="8773"/>
      <c r="F482" s="8773"/>
      <c r="G482" s="8774"/>
      <c r="I482" s="8262"/>
      <c r="J482" s="8262"/>
      <c r="K482" s="8259"/>
      <c r="L482" s="8259"/>
      <c r="M482" s="8258"/>
      <c r="N482" s="8258"/>
      <c r="O482" s="8258"/>
    </row>
    <row r="483" spans="1:15" ht="18.75" thickBot="1">
      <c r="A483" s="8262" t="s">
        <v>13236</v>
      </c>
      <c r="B483" s="8392" t="s">
        <v>13483</v>
      </c>
      <c r="C483" s="8259"/>
      <c r="D483" s="8259"/>
      <c r="E483" s="8258"/>
      <c r="F483" s="8258"/>
      <c r="G483" s="8258"/>
      <c r="I483" s="8262"/>
      <c r="J483" s="8392"/>
      <c r="K483" s="8259"/>
      <c r="L483" s="8259"/>
      <c r="M483" s="8258"/>
      <c r="N483" s="8258"/>
      <c r="O483" s="8258"/>
    </row>
    <row r="484" spans="1:15" ht="18.75" thickBot="1">
      <c r="A484" s="8262"/>
      <c r="B484" s="8262"/>
      <c r="C484" s="8259"/>
      <c r="D484" s="8259"/>
      <c r="E484" s="8259"/>
      <c r="F484" s="8259"/>
      <c r="G484" s="8258"/>
      <c r="I484" s="8262"/>
      <c r="J484" s="8262"/>
      <c r="K484" s="8259"/>
      <c r="L484" s="8259"/>
      <c r="M484" s="8259"/>
      <c r="N484" s="8259"/>
      <c r="O484" s="8258"/>
    </row>
    <row r="485" spans="1:15" ht="15.75" thickBot="1">
      <c r="A485" s="8262" t="s">
        <v>13234</v>
      </c>
      <c r="B485" s="8259"/>
      <c r="C485" s="8264" t="s">
        <v>13237</v>
      </c>
      <c r="D485" s="8264" t="s">
        <v>13238</v>
      </c>
      <c r="E485" s="8264" t="s">
        <v>13239</v>
      </c>
      <c r="F485" s="8264" t="s">
        <v>13240</v>
      </c>
      <c r="G485" s="8264" t="s">
        <v>13241</v>
      </c>
      <c r="I485" s="8262"/>
      <c r="J485" s="8259"/>
      <c r="K485" s="8264"/>
      <c r="L485" s="8264"/>
      <c r="M485" s="8264"/>
      <c r="N485" s="8264"/>
      <c r="O485" s="8264"/>
    </row>
    <row r="486" spans="1:15" ht="15.75" thickBot="1">
      <c r="A486" s="8265" t="s">
        <v>688</v>
      </c>
      <c r="B486" s="8259"/>
      <c r="C486" s="8259" t="s">
        <v>13485</v>
      </c>
      <c r="D486" s="8259">
        <v>1.1200000000000001</v>
      </c>
      <c r="E486" s="8259">
        <v>1.1200000000000001</v>
      </c>
      <c r="F486" s="8259">
        <v>73</v>
      </c>
      <c r="G486" s="8259">
        <f>F486*E486</f>
        <v>81.760000000000005</v>
      </c>
      <c r="I486" s="8265"/>
      <c r="J486" s="8259"/>
      <c r="K486" s="8259"/>
      <c r="L486" s="8259"/>
      <c r="M486" s="8259"/>
      <c r="N486" s="8259"/>
      <c r="O486" s="8259"/>
    </row>
    <row r="487" spans="1:15" ht="15.75" thickBot="1">
      <c r="A487" s="8265" t="s">
        <v>9954</v>
      </c>
      <c r="B487" s="8259"/>
      <c r="C487" s="8259" t="s">
        <v>13786</v>
      </c>
      <c r="D487" s="8259">
        <v>0</v>
      </c>
      <c r="E487" s="8259">
        <v>0</v>
      </c>
      <c r="F487" s="8259">
        <v>78</v>
      </c>
      <c r="G487" s="8259">
        <f>F487*E487</f>
        <v>0</v>
      </c>
      <c r="I487" s="8265"/>
      <c r="J487" s="8259"/>
      <c r="K487" s="8259"/>
      <c r="L487" s="8259"/>
      <c r="M487" s="8259"/>
      <c r="N487" s="8259"/>
      <c r="O487" s="8259"/>
    </row>
    <row r="488" spans="1:15" ht="15.75" thickBot="1">
      <c r="A488" s="8265" t="s">
        <v>13620</v>
      </c>
      <c r="B488" s="8259"/>
      <c r="C488" s="8429" t="s">
        <v>13621</v>
      </c>
      <c r="D488" s="8259">
        <v>5.6000000000000001E-2</v>
      </c>
      <c r="E488" s="8259">
        <v>5.6000000000000001E-2</v>
      </c>
      <c r="F488" s="8259">
        <v>630</v>
      </c>
      <c r="G488" s="8259">
        <f>F488*E488</f>
        <v>35.28</v>
      </c>
      <c r="I488" s="8265"/>
      <c r="J488" s="8259"/>
      <c r="K488" s="8259"/>
      <c r="L488" s="8259"/>
      <c r="M488" s="8259"/>
      <c r="N488" s="8259"/>
      <c r="O488" s="8259"/>
    </row>
    <row r="489" spans="1:15" ht="15.75" thickBot="1">
      <c r="A489" s="8268" t="s">
        <v>13104</v>
      </c>
      <c r="B489" s="8259"/>
      <c r="C489" s="8259"/>
      <c r="D489" s="8259"/>
      <c r="E489" s="8259"/>
      <c r="F489" s="8259"/>
      <c r="G489" s="8269"/>
      <c r="I489" s="8268"/>
      <c r="J489" s="8259"/>
      <c r="K489" s="8259"/>
      <c r="L489" s="8259"/>
      <c r="M489" s="8259"/>
      <c r="N489" s="8259"/>
      <c r="O489" s="8269"/>
    </row>
    <row r="490" spans="1:15" ht="15.75" thickBot="1">
      <c r="A490" s="8270"/>
      <c r="B490" s="8259"/>
      <c r="C490" s="8259"/>
      <c r="D490" s="8259"/>
      <c r="E490" s="8259"/>
      <c r="F490" s="8259" t="s">
        <v>13371</v>
      </c>
      <c r="G490" s="8264" t="s">
        <v>13372</v>
      </c>
      <c r="I490" s="8270"/>
      <c r="J490" s="8259"/>
      <c r="K490" s="8259"/>
      <c r="L490" s="8259"/>
      <c r="M490" s="8259"/>
      <c r="N490" s="8259"/>
      <c r="O490" s="8264"/>
    </row>
    <row r="491" spans="1:15" ht="15.75" thickBot="1">
      <c r="A491" s="8262" t="s">
        <v>13246</v>
      </c>
      <c r="B491" s="8270"/>
      <c r="C491" s="8264" t="s">
        <v>13237</v>
      </c>
      <c r="D491" s="8264" t="s">
        <v>13247</v>
      </c>
      <c r="E491" s="8259"/>
      <c r="F491" s="8264" t="s">
        <v>13248</v>
      </c>
      <c r="G491" s="8264" t="s">
        <v>13158</v>
      </c>
      <c r="I491" s="8262"/>
      <c r="J491" s="8270"/>
      <c r="K491" s="8264"/>
      <c r="L491" s="8264"/>
      <c r="M491" s="8259"/>
      <c r="N491" s="8264"/>
      <c r="O491" s="8264"/>
    </row>
    <row r="492" spans="1:15" ht="15.75" thickBot="1">
      <c r="A492" s="8265" t="s">
        <v>13100</v>
      </c>
      <c r="B492" s="8265"/>
      <c r="C492" s="8264"/>
      <c r="D492" s="8271">
        <v>1</v>
      </c>
      <c r="E492" s="8259"/>
      <c r="F492" s="8393">
        <v>65</v>
      </c>
      <c r="G492" s="8259">
        <f>F492*D492</f>
        <v>65</v>
      </c>
      <c r="I492" s="8265"/>
      <c r="J492" s="8265"/>
      <c r="K492" s="8264"/>
      <c r="L492" s="8271"/>
      <c r="M492" s="8259"/>
      <c r="N492" s="8259"/>
      <c r="O492" s="8259"/>
    </row>
    <row r="493" spans="1:15" ht="15.75" thickBot="1">
      <c r="A493" s="8265" t="s">
        <v>13187</v>
      </c>
      <c r="B493" s="8265"/>
      <c r="C493" s="8264"/>
      <c r="D493" s="8271">
        <v>1</v>
      </c>
      <c r="E493" s="8259"/>
      <c r="F493" s="8393">
        <v>0</v>
      </c>
      <c r="G493" s="8259">
        <f>F493*D493</f>
        <v>0</v>
      </c>
      <c r="I493" s="8265"/>
      <c r="J493" s="8265"/>
      <c r="K493" s="8264"/>
      <c r="L493" s="8271"/>
      <c r="M493" s="8259"/>
      <c r="N493" s="8259"/>
      <c r="O493" s="8259"/>
    </row>
    <row r="494" spans="1:15" ht="15.75" thickBot="1">
      <c r="A494" s="8265" t="s">
        <v>13250</v>
      </c>
      <c r="B494" s="8265"/>
      <c r="C494" s="8264"/>
      <c r="D494" s="8271">
        <v>1</v>
      </c>
      <c r="E494" s="8259"/>
      <c r="F494" s="8393">
        <v>3</v>
      </c>
      <c r="G494" s="8259">
        <f>F494*D494</f>
        <v>3</v>
      </c>
      <c r="I494" s="8265"/>
      <c r="J494" s="8265"/>
      <c r="K494" s="8264"/>
      <c r="L494" s="8271"/>
      <c r="M494" s="8259"/>
      <c r="N494" s="8259"/>
      <c r="O494" s="8259"/>
    </row>
    <row r="495" spans="1:15" ht="15.75" thickBot="1">
      <c r="A495" s="8265" t="s">
        <v>13276</v>
      </c>
      <c r="B495" s="8265"/>
      <c r="C495" s="8264"/>
      <c r="D495" s="8271">
        <v>0.15</v>
      </c>
      <c r="E495" s="8259"/>
      <c r="F495" s="8393">
        <v>1</v>
      </c>
      <c r="G495" s="8259">
        <f>F495*D495</f>
        <v>0.15</v>
      </c>
      <c r="I495" s="8265"/>
      <c r="J495" s="8265"/>
      <c r="K495" s="8264"/>
      <c r="L495" s="8271"/>
      <c r="M495" s="8259"/>
      <c r="N495" s="8259"/>
      <c r="O495" s="8259"/>
    </row>
    <row r="496" spans="1:15" ht="15.75" thickBot="1">
      <c r="A496" s="8270"/>
      <c r="B496" s="8268" t="s">
        <v>13104</v>
      </c>
      <c r="C496" s="8259"/>
      <c r="D496" s="8259"/>
      <c r="E496" s="8259"/>
      <c r="F496" s="8259"/>
      <c r="G496" s="8269"/>
      <c r="I496" s="8270"/>
      <c r="J496" s="8268"/>
      <c r="K496" s="8259"/>
      <c r="L496" s="8259"/>
      <c r="M496" s="8259"/>
      <c r="N496" s="8259"/>
      <c r="O496" s="8269"/>
    </row>
    <row r="497" spans="1:15" ht="15.75" thickBot="1">
      <c r="A497" s="8270"/>
      <c r="B497" s="8259"/>
      <c r="C497" s="8259"/>
      <c r="D497" s="8259"/>
      <c r="E497" s="8259"/>
      <c r="F497" s="8259"/>
      <c r="G497" s="8264"/>
      <c r="I497" s="8270"/>
      <c r="J497" s="8259"/>
      <c r="K497" s="8259"/>
      <c r="L497" s="8259"/>
      <c r="M497" s="8259"/>
      <c r="N497" s="8259"/>
      <c r="O497" s="8264"/>
    </row>
    <row r="498" spans="1:15" ht="15.75" thickBot="1">
      <c r="A498" s="8262" t="s">
        <v>13252</v>
      </c>
      <c r="B498" s="8270"/>
      <c r="C498" s="8264"/>
      <c r="D498" s="8264" t="s">
        <v>13247</v>
      </c>
      <c r="E498" s="8259"/>
      <c r="F498" s="8264" t="s">
        <v>13248</v>
      </c>
      <c r="G498" s="8264" t="s">
        <v>13158</v>
      </c>
      <c r="I498" s="8262"/>
      <c r="J498" s="8270"/>
      <c r="K498" s="8264"/>
      <c r="L498" s="8264"/>
      <c r="M498" s="8259"/>
      <c r="N498" s="8264"/>
      <c r="O498" s="8264"/>
    </row>
    <row r="499" spans="1:15" ht="15.75" thickBot="1">
      <c r="A499" s="8265" t="s">
        <v>13253</v>
      </c>
      <c r="B499" s="8265" t="s">
        <v>13254</v>
      </c>
      <c r="C499" s="8264"/>
      <c r="D499" s="8271">
        <v>1</v>
      </c>
      <c r="E499" s="8259"/>
      <c r="F499" s="8393">
        <v>10</v>
      </c>
      <c r="G499" s="8259">
        <f>F499*D499</f>
        <v>10</v>
      </c>
      <c r="I499" s="8265"/>
      <c r="J499" s="8265"/>
      <c r="K499" s="8264"/>
      <c r="L499" s="8271"/>
      <c r="M499" s="8259"/>
      <c r="N499" s="8259"/>
      <c r="O499" s="8259"/>
    </row>
    <row r="500" spans="1:15" ht="15.75" thickBot="1">
      <c r="A500" s="8265" t="s">
        <v>13373</v>
      </c>
      <c r="B500" s="8259"/>
      <c r="C500" s="8264"/>
      <c r="D500" s="8271">
        <v>1</v>
      </c>
      <c r="E500" s="8259"/>
      <c r="F500" s="8393">
        <v>5</v>
      </c>
      <c r="G500" s="8259">
        <f>F500*D500</f>
        <v>5</v>
      </c>
      <c r="I500" s="8265"/>
      <c r="J500" s="8259"/>
      <c r="K500" s="8264"/>
      <c r="L500" s="8271"/>
      <c r="M500" s="8259"/>
      <c r="N500" s="8259"/>
      <c r="O500" s="8259"/>
    </row>
    <row r="501" spans="1:15" ht="15.75" thickBot="1">
      <c r="A501" s="8265" t="s">
        <v>13486</v>
      </c>
      <c r="B501" s="8259"/>
      <c r="C501" s="8264"/>
      <c r="D501" s="8271">
        <v>1</v>
      </c>
      <c r="E501" s="8259"/>
      <c r="F501" s="8393">
        <v>25</v>
      </c>
      <c r="G501" s="8259">
        <f>F501*D501</f>
        <v>25</v>
      </c>
      <c r="I501" s="8265"/>
      <c r="J501" s="8259"/>
      <c r="K501" s="8264"/>
      <c r="L501" s="8271"/>
      <c r="M501" s="8259"/>
      <c r="N501" s="8259"/>
      <c r="O501" s="8259"/>
    </row>
    <row r="502" spans="1:15" ht="15.75" thickBot="1">
      <c r="A502" s="8270"/>
      <c r="B502" s="8268" t="s">
        <v>13104</v>
      </c>
      <c r="C502" s="8259"/>
      <c r="D502" s="8259"/>
      <c r="E502" s="8259"/>
      <c r="F502" s="8259"/>
      <c r="G502" s="8259"/>
      <c r="I502" s="8270"/>
      <c r="J502" s="8268"/>
      <c r="K502" s="8259"/>
      <c r="L502" s="8259"/>
      <c r="M502" s="8259"/>
      <c r="N502" s="8259"/>
      <c r="O502" s="8259"/>
    </row>
    <row r="503" spans="1:15" ht="15.75" thickBot="1">
      <c r="A503" s="8265"/>
      <c r="B503" s="8259"/>
      <c r="C503" s="8259"/>
      <c r="D503" s="8259"/>
      <c r="E503" s="8259"/>
      <c r="F503" s="8259"/>
      <c r="G503" s="8271"/>
      <c r="I503" s="8265"/>
      <c r="J503" s="8259"/>
      <c r="K503" s="8259"/>
      <c r="L503" s="8259"/>
      <c r="M503" s="8259"/>
      <c r="N503" s="8259"/>
      <c r="O503" s="8271"/>
    </row>
    <row r="504" spans="1:15" ht="15.75" thickBot="1">
      <c r="A504" s="8270" t="s">
        <v>13256</v>
      </c>
      <c r="B504" s="8259"/>
      <c r="C504" s="8265"/>
      <c r="D504" s="8265"/>
      <c r="E504" s="8271"/>
      <c r="F504" s="8271"/>
      <c r="G504" s="8259">
        <f>G501+G500+G499+G495+G494+G493+G492+G488+G486+G487</f>
        <v>225.19</v>
      </c>
      <c r="I504" s="8270"/>
      <c r="J504" s="8259"/>
      <c r="K504" s="8265"/>
      <c r="L504" s="8265"/>
      <c r="M504" s="8271"/>
      <c r="N504" s="8271"/>
      <c r="O504" s="8259"/>
    </row>
    <row r="505" spans="1:15" ht="15.75" thickBot="1">
      <c r="A505" s="8270" t="s">
        <v>13257</v>
      </c>
      <c r="B505" s="8259"/>
      <c r="C505" s="8265"/>
      <c r="D505" s="8265"/>
      <c r="E505" s="8271"/>
      <c r="F505" s="8259"/>
      <c r="G505" s="8259">
        <v>10</v>
      </c>
      <c r="I505" s="8270"/>
      <c r="J505" s="8259"/>
      <c r="K505" s="8265"/>
      <c r="L505" s="8265"/>
      <c r="M505" s="8271"/>
      <c r="N505" s="8259"/>
      <c r="O505" s="8259"/>
    </row>
    <row r="506" spans="1:15" ht="15.75" thickBot="1">
      <c r="A506" s="8270" t="s">
        <v>13487</v>
      </c>
      <c r="B506" s="8259"/>
      <c r="C506" s="8265"/>
      <c r="D506" s="8265"/>
      <c r="E506" s="8271"/>
      <c r="F506" s="8259"/>
      <c r="G506" s="8259">
        <v>7</v>
      </c>
      <c r="I506" s="8270"/>
      <c r="J506" s="8259"/>
      <c r="K506" s="8265"/>
      <c r="L506" s="8265"/>
      <c r="M506" s="8271"/>
      <c r="N506" s="8259"/>
      <c r="O506" s="8259"/>
    </row>
    <row r="507" spans="1:15" ht="15.75" thickBot="1">
      <c r="A507" s="8270" t="s">
        <v>13258</v>
      </c>
      <c r="B507" s="8259"/>
      <c r="C507" s="8265"/>
      <c r="D507" s="8265"/>
      <c r="E507" s="8271"/>
      <c r="F507" s="8259"/>
      <c r="G507" s="8259">
        <f>G504+G505+G506</f>
        <v>242.19</v>
      </c>
      <c r="I507" s="8270"/>
      <c r="J507" s="8259"/>
      <c r="K507" s="8265"/>
      <c r="L507" s="8265"/>
      <c r="M507" s="8271"/>
      <c r="N507" s="8259"/>
      <c r="O507" s="8259"/>
    </row>
    <row r="508" spans="1:15" ht="15.75" thickBot="1">
      <c r="A508" s="8270" t="s">
        <v>13259</v>
      </c>
      <c r="B508" s="8259"/>
      <c r="C508" s="8265"/>
      <c r="D508" s="8265"/>
      <c r="E508" s="8271"/>
      <c r="F508" s="8259"/>
      <c r="G508" s="8274">
        <f>G507*0.1</f>
        <v>24.219000000000001</v>
      </c>
      <c r="I508" s="8270"/>
      <c r="J508" s="8259"/>
      <c r="K508" s="8265"/>
      <c r="L508" s="8265"/>
      <c r="M508" s="8271"/>
      <c r="N508" s="8259"/>
      <c r="O508" s="8274"/>
    </row>
    <row r="509" spans="1:15" ht="15.75" thickBot="1">
      <c r="A509" s="8270" t="s">
        <v>13260</v>
      </c>
      <c r="B509" s="8259"/>
      <c r="C509" s="8265"/>
      <c r="D509" s="8265"/>
      <c r="E509" s="8271"/>
      <c r="F509" s="8271"/>
      <c r="G509" s="8259">
        <f>SUM(G507:G508)</f>
        <v>266.40899999999999</v>
      </c>
      <c r="I509" s="8270"/>
      <c r="J509" s="8259"/>
      <c r="K509" s="8265"/>
      <c r="L509" s="8265"/>
      <c r="M509" s="8271"/>
      <c r="N509" s="8271"/>
      <c r="O509" s="8259"/>
    </row>
    <row r="510" spans="1:15" ht="18.75" thickBot="1">
      <c r="A510" s="8270" t="s">
        <v>13261</v>
      </c>
      <c r="B510" s="8259"/>
      <c r="C510" s="8265"/>
      <c r="D510" s="8265"/>
      <c r="E510" s="8271" t="s">
        <v>13262</v>
      </c>
      <c r="F510" s="8271">
        <v>70</v>
      </c>
      <c r="G510" s="8272">
        <f>G509/F510</f>
        <v>3.8058428571428569</v>
      </c>
      <c r="I510" s="8538"/>
      <c r="J510" s="8539"/>
      <c r="K510" s="8540"/>
      <c r="L510" s="8540"/>
      <c r="M510" s="8541"/>
      <c r="N510" s="8541"/>
      <c r="O510" s="8542"/>
    </row>
    <row r="511" spans="1:15" ht="23.25">
      <c r="A511" s="8640" t="s">
        <v>13988</v>
      </c>
      <c r="B511" s="8641"/>
      <c r="C511" s="8641"/>
      <c r="D511" s="8641"/>
      <c r="E511" s="8641"/>
      <c r="F511" s="8641"/>
      <c r="G511" s="8641">
        <v>3.8</v>
      </c>
      <c r="I511" s="8543"/>
      <c r="J511" s="7711"/>
      <c r="K511" s="7711"/>
      <c r="L511" s="7711"/>
      <c r="M511" s="7711"/>
      <c r="N511" s="7711"/>
      <c r="O511" s="8544"/>
    </row>
  </sheetData>
  <mergeCells count="49">
    <mergeCell ref="B447:F447"/>
    <mergeCell ref="J447:O447"/>
    <mergeCell ref="J448:O448"/>
    <mergeCell ref="B481:G481"/>
    <mergeCell ref="B482:G482"/>
    <mergeCell ref="J481:N481"/>
    <mergeCell ref="R345:W345"/>
    <mergeCell ref="R346:W346"/>
    <mergeCell ref="B379:G379"/>
    <mergeCell ref="B380:G380"/>
    <mergeCell ref="J379:O379"/>
    <mergeCell ref="J380:O380"/>
    <mergeCell ref="J312:O312"/>
    <mergeCell ref="B345:G345"/>
    <mergeCell ref="B346:G346"/>
    <mergeCell ref="J345:O345"/>
    <mergeCell ref="J346:O346"/>
    <mergeCell ref="R243:W243"/>
    <mergeCell ref="R244:W244"/>
    <mergeCell ref="B277:G277"/>
    <mergeCell ref="B278:G278"/>
    <mergeCell ref="R277:W277"/>
    <mergeCell ref="R278:W278"/>
    <mergeCell ref="J277:O277"/>
    <mergeCell ref="J278:O278"/>
    <mergeCell ref="X175:AC175"/>
    <mergeCell ref="B175:G175"/>
    <mergeCell ref="J107:O107"/>
    <mergeCell ref="B209:G209"/>
    <mergeCell ref="J209:O209"/>
    <mergeCell ref="J175:O175"/>
    <mergeCell ref="J141:O141"/>
    <mergeCell ref="B141:G141"/>
    <mergeCell ref="J414:O414"/>
    <mergeCell ref="B3:F3"/>
    <mergeCell ref="J3:N3"/>
    <mergeCell ref="B39:F39"/>
    <mergeCell ref="B74:F74"/>
    <mergeCell ref="J413:O413"/>
    <mergeCell ref="J210:O210"/>
    <mergeCell ref="B243:G243"/>
    <mergeCell ref="J74:N74"/>
    <mergeCell ref="B210:G210"/>
    <mergeCell ref="B244:G244"/>
    <mergeCell ref="J243:O243"/>
    <mergeCell ref="J244:O244"/>
    <mergeCell ref="B311:G311"/>
    <mergeCell ref="B312:G312"/>
    <mergeCell ref="J311:O31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0F555-E872-446A-B351-4D3FE139C823}">
  <sheetPr codeName="Sheet40"/>
  <dimension ref="A1:Q1048576"/>
  <sheetViews>
    <sheetView topLeftCell="B1" workbookViewId="0">
      <selection activeCell="G5" sqref="G5"/>
    </sheetView>
  </sheetViews>
  <sheetFormatPr defaultColWidth="9.140625" defaultRowHeight="14.65" customHeight="1"/>
  <cols>
    <col min="1" max="1" width="59.7109375" style="7682" customWidth="1"/>
    <col min="2" max="2" width="17.85546875" style="7682" customWidth="1"/>
    <col min="3" max="3" width="21.28515625" style="7682" customWidth="1"/>
    <col min="4" max="4" width="17.85546875" style="7682" customWidth="1"/>
    <col min="5" max="6" width="20" style="7682" customWidth="1"/>
    <col min="7" max="7" width="16.5703125" style="7682" customWidth="1"/>
    <col min="8" max="8" width="17.42578125" style="7682" customWidth="1"/>
    <col min="9" max="10" width="20.85546875" style="7682" customWidth="1"/>
    <col min="11" max="11" width="17.28515625" style="7682" customWidth="1"/>
    <col min="12" max="12" width="17" style="7682" customWidth="1"/>
    <col min="13" max="14" width="20.140625" style="7682" customWidth="1"/>
    <col min="15" max="15" width="22.5703125" style="7682" customWidth="1"/>
    <col min="16" max="16" width="16" style="7682" customWidth="1"/>
    <col min="17" max="17" width="20.140625" style="7682" customWidth="1"/>
    <col min="18" max="1024" width="12.28515625" style="7682" customWidth="1"/>
    <col min="1025" max="16384" width="9.140625" style="7682"/>
  </cols>
  <sheetData>
    <row r="1" spans="1:17" ht="74.650000000000006" customHeight="1">
      <c r="A1" s="8794" t="s">
        <v>13062</v>
      </c>
      <c r="B1" s="8794"/>
      <c r="C1" s="8794"/>
      <c r="D1" s="8794"/>
      <c r="E1" s="8794"/>
      <c r="F1" s="8794"/>
      <c r="G1" s="8794"/>
      <c r="H1" s="8794"/>
      <c r="I1" s="8794"/>
      <c r="J1" s="8794"/>
      <c r="K1" s="8794"/>
      <c r="L1" s="8794"/>
      <c r="M1" s="8794"/>
      <c r="N1" s="8794"/>
    </row>
    <row r="2" spans="1:17" ht="39.75" customHeight="1">
      <c r="A2" s="8795" t="s">
        <v>9871</v>
      </c>
      <c r="B2" s="8796" t="s">
        <v>12986</v>
      </c>
      <c r="C2" s="8796"/>
      <c r="D2" s="8796"/>
      <c r="E2" s="7728"/>
      <c r="F2" s="8797" t="s">
        <v>12987</v>
      </c>
      <c r="G2" s="8797"/>
      <c r="H2" s="8797"/>
      <c r="I2" s="7729"/>
      <c r="J2" s="8797" t="s">
        <v>12988</v>
      </c>
      <c r="K2" s="8797"/>
      <c r="L2" s="8797"/>
      <c r="M2" s="7729"/>
      <c r="N2" s="8797" t="s">
        <v>13058</v>
      </c>
      <c r="O2" s="8797"/>
      <c r="P2" s="8797"/>
      <c r="Q2" s="7729"/>
    </row>
    <row r="3" spans="1:17" ht="50.85" customHeight="1">
      <c r="A3" s="8795"/>
      <c r="B3" s="7730" t="s">
        <v>13063</v>
      </c>
      <c r="C3" s="7731" t="s">
        <v>13064</v>
      </c>
      <c r="D3" s="7731" t="s">
        <v>13065</v>
      </c>
      <c r="E3" s="7732" t="s">
        <v>13066</v>
      </c>
      <c r="F3" s="7730" t="s">
        <v>13063</v>
      </c>
      <c r="G3" s="7731" t="s">
        <v>13064</v>
      </c>
      <c r="H3" s="7731" t="s">
        <v>13065</v>
      </c>
      <c r="I3" s="7732" t="s">
        <v>13066</v>
      </c>
      <c r="J3" s="7730" t="s">
        <v>13063</v>
      </c>
      <c r="K3" s="7731" t="s">
        <v>13064</v>
      </c>
      <c r="L3" s="7731" t="s">
        <v>13065</v>
      </c>
      <c r="M3" s="7732"/>
      <c r="N3" s="7730" t="s">
        <v>13063</v>
      </c>
      <c r="O3" s="7731" t="s">
        <v>13064</v>
      </c>
      <c r="P3" s="7731" t="s">
        <v>13065</v>
      </c>
      <c r="Q3" s="7732" t="s">
        <v>13066</v>
      </c>
    </row>
    <row r="4" spans="1:17" ht="43.5" customHeight="1">
      <c r="A4" s="7733" t="s">
        <v>13067</v>
      </c>
      <c r="B4" s="7734">
        <v>4.67</v>
      </c>
      <c r="C4" s="7735"/>
      <c r="D4" s="7735">
        <v>0.22</v>
      </c>
      <c r="E4" s="7736">
        <v>5.09</v>
      </c>
      <c r="F4" s="7734">
        <v>5.09</v>
      </c>
      <c r="G4" s="7735"/>
      <c r="H4" s="7735">
        <v>0.22</v>
      </c>
      <c r="I4" s="7736">
        <f>F4+G4+H4</f>
        <v>5.31</v>
      </c>
      <c r="J4" s="7734">
        <v>5.14</v>
      </c>
      <c r="K4" s="7735">
        <v>0.2</v>
      </c>
      <c r="L4" s="7735">
        <v>0.22</v>
      </c>
      <c r="M4" s="7736">
        <f>J4+K4+L4</f>
        <v>5.56</v>
      </c>
      <c r="N4" s="7734">
        <v>5.51</v>
      </c>
      <c r="O4" s="7735">
        <v>0.2</v>
      </c>
      <c r="P4" s="7735">
        <v>0.22</v>
      </c>
      <c r="Q4" s="7736">
        <f>N4+O4+P4</f>
        <v>5.93</v>
      </c>
    </row>
    <row r="5" spans="1:17" ht="49.7" customHeight="1">
      <c r="A5" s="7733" t="s">
        <v>13068</v>
      </c>
      <c r="B5" s="7734">
        <v>5</v>
      </c>
      <c r="C5" s="7735"/>
      <c r="D5" s="7735">
        <v>1.01</v>
      </c>
      <c r="E5" s="7736">
        <v>6.21</v>
      </c>
      <c r="F5" s="7734">
        <v>5.45</v>
      </c>
      <c r="G5" s="7735"/>
      <c r="H5" s="7735">
        <v>1.01</v>
      </c>
      <c r="I5" s="7736">
        <f>F5+G5+H5</f>
        <v>6.46</v>
      </c>
      <c r="J5" s="7734">
        <v>5.5</v>
      </c>
      <c r="K5" s="7735">
        <v>0.2</v>
      </c>
      <c r="L5" s="7735">
        <v>1.01</v>
      </c>
      <c r="M5" s="7736">
        <f>J5+K5+L5</f>
        <v>6.71</v>
      </c>
      <c r="N5" s="7734">
        <v>5.85</v>
      </c>
      <c r="O5" s="7735">
        <v>0.2</v>
      </c>
      <c r="P5" s="7735">
        <v>1.01</v>
      </c>
      <c r="Q5" s="7736">
        <f>N5+O5+P5</f>
        <v>7.06</v>
      </c>
    </row>
    <row r="6" spans="1:17" ht="63.6" customHeight="1">
      <c r="A6" s="7733" t="s">
        <v>13069</v>
      </c>
      <c r="B6" s="7734">
        <v>5.45</v>
      </c>
      <c r="C6" s="7735">
        <v>0.2</v>
      </c>
      <c r="D6" s="7735">
        <v>1.01</v>
      </c>
      <c r="E6" s="7736">
        <v>6.66</v>
      </c>
      <c r="F6" s="7734">
        <v>5.7</v>
      </c>
      <c r="G6" s="7735">
        <v>0.2</v>
      </c>
      <c r="H6" s="7735">
        <v>1.01</v>
      </c>
      <c r="I6" s="7736">
        <f>F6+G6+H6</f>
        <v>6.91</v>
      </c>
      <c r="J6" s="7734">
        <v>5.8</v>
      </c>
      <c r="K6" s="7735">
        <v>0.2</v>
      </c>
      <c r="L6" s="7735">
        <v>1.01</v>
      </c>
      <c r="M6" s="7736">
        <f>J6+K6+L6</f>
        <v>7.01</v>
      </c>
      <c r="N6" s="7734">
        <v>6.15</v>
      </c>
      <c r="O6" s="7735">
        <v>0.2</v>
      </c>
      <c r="P6" s="7735">
        <v>1.01</v>
      </c>
      <c r="Q6" s="7736">
        <f>N6+O6+P6</f>
        <v>7.36</v>
      </c>
    </row>
    <row r="7" spans="1:17" ht="35.85" customHeight="1">
      <c r="A7" s="7733" t="s">
        <v>13070</v>
      </c>
      <c r="B7" s="7734">
        <v>5.9</v>
      </c>
      <c r="C7" s="7735">
        <v>0.2</v>
      </c>
      <c r="D7" s="7735">
        <v>1.01</v>
      </c>
      <c r="E7" s="7736">
        <v>7.11</v>
      </c>
      <c r="F7" s="7734">
        <v>6.35</v>
      </c>
      <c r="G7" s="7735">
        <v>0.2</v>
      </c>
      <c r="H7" s="7735">
        <v>1.01</v>
      </c>
      <c r="I7" s="7736">
        <f>F7+G7+H7</f>
        <v>7.56</v>
      </c>
      <c r="J7" s="7734">
        <v>6.45</v>
      </c>
      <c r="K7" s="7735">
        <v>0.2</v>
      </c>
      <c r="L7" s="7735">
        <v>1.01</v>
      </c>
      <c r="M7" s="7736">
        <f>J7+K7+L7</f>
        <v>7.66</v>
      </c>
      <c r="N7" s="7734">
        <v>6.85</v>
      </c>
      <c r="O7" s="7735">
        <v>0.2</v>
      </c>
      <c r="P7" s="7735">
        <v>1.01</v>
      </c>
      <c r="Q7" s="7736">
        <f>N7+O7+P7</f>
        <v>8.06</v>
      </c>
    </row>
    <row r="8" spans="1:17" ht="14.65" customHeight="1">
      <c r="I8" s="7682">
        <v>6.21</v>
      </c>
    </row>
    <row r="9" spans="1:17" ht="14.65" customHeight="1">
      <c r="I9" s="7682">
        <v>6.66</v>
      </c>
    </row>
    <row r="10" spans="1:17" ht="14.65" customHeight="1">
      <c r="A10" s="8798" t="s">
        <v>13071</v>
      </c>
      <c r="B10" s="8798"/>
      <c r="C10" s="8798"/>
      <c r="D10" s="8798"/>
      <c r="E10" s="8798"/>
      <c r="F10" s="8798"/>
      <c r="I10" s="7682">
        <v>6.71</v>
      </c>
    </row>
    <row r="11" spans="1:17" ht="30.95" customHeight="1">
      <c r="A11" s="8798"/>
      <c r="B11" s="8798"/>
      <c r="C11" s="8798"/>
      <c r="D11" s="8798"/>
      <c r="E11" s="8798"/>
      <c r="F11" s="8798"/>
      <c r="I11" s="7682">
        <v>7.11</v>
      </c>
    </row>
    <row r="12" spans="1:17" ht="55.15" customHeight="1">
      <c r="A12" s="8799" t="s">
        <v>9871</v>
      </c>
      <c r="B12" s="8799"/>
      <c r="C12" s="7737" t="s">
        <v>12986</v>
      </c>
      <c r="D12" s="7737" t="s">
        <v>12987</v>
      </c>
      <c r="E12" s="7737" t="s">
        <v>12988</v>
      </c>
      <c r="F12" s="7737" t="s">
        <v>13058</v>
      </c>
      <c r="I12" s="7682">
        <v>7.11</v>
      </c>
    </row>
    <row r="13" spans="1:17" ht="26.45" customHeight="1">
      <c r="A13" s="8793" t="s">
        <v>13067</v>
      </c>
      <c r="B13" s="8793"/>
      <c r="C13" s="7738">
        <v>4.8899999999999997</v>
      </c>
      <c r="D13" s="7738">
        <v>5.31</v>
      </c>
      <c r="E13" s="7738">
        <v>5.36</v>
      </c>
      <c r="F13" s="7738">
        <v>5.73</v>
      </c>
      <c r="I13" s="7682">
        <v>7.56</v>
      </c>
    </row>
    <row r="14" spans="1:17" ht="26.45" customHeight="1">
      <c r="A14" s="8793" t="s">
        <v>13068</v>
      </c>
      <c r="B14" s="8793"/>
      <c r="C14" s="7738">
        <v>6.02</v>
      </c>
      <c r="D14" s="7738">
        <v>6.47</v>
      </c>
      <c r="E14" s="7738">
        <v>6.52</v>
      </c>
      <c r="F14" s="7738">
        <v>6.92</v>
      </c>
      <c r="I14" s="7682">
        <v>7.66</v>
      </c>
    </row>
    <row r="15" spans="1:17" ht="27.6" customHeight="1">
      <c r="A15" s="8793" t="s">
        <v>13069</v>
      </c>
      <c r="B15" s="8793"/>
      <c r="C15" s="7739">
        <v>6.47</v>
      </c>
      <c r="D15" s="7738">
        <v>6.72</v>
      </c>
      <c r="E15" s="7738">
        <v>6.82</v>
      </c>
      <c r="F15" s="7738">
        <v>7.17</v>
      </c>
      <c r="I15" s="7682">
        <v>8.0599999999999987</v>
      </c>
    </row>
    <row r="16" spans="1:17" ht="26.45" customHeight="1">
      <c r="A16" s="8793" t="s">
        <v>13070</v>
      </c>
      <c r="B16" s="8793"/>
      <c r="C16" s="7738">
        <v>6.92</v>
      </c>
      <c r="D16" s="7738">
        <v>7.37</v>
      </c>
      <c r="E16" s="7738">
        <v>7.47</v>
      </c>
      <c r="F16" s="7738">
        <v>7.87</v>
      </c>
    </row>
    <row r="1048576" ht="12.75" customHeight="1"/>
  </sheetData>
  <mergeCells count="12">
    <mergeCell ref="A16:B16"/>
    <mergeCell ref="A1:N1"/>
    <mergeCell ref="A2:A3"/>
    <mergeCell ref="B2:D2"/>
    <mergeCell ref="F2:H2"/>
    <mergeCell ref="J2:L2"/>
    <mergeCell ref="N2:P2"/>
    <mergeCell ref="A10:F11"/>
    <mergeCell ref="A12:B12"/>
    <mergeCell ref="A13:B13"/>
    <mergeCell ref="A14:B14"/>
    <mergeCell ref="A15:B15"/>
  </mergeCells>
  <printOptions headings="1"/>
  <pageMargins left="0.10980000000000001" right="2.9900000000000006E-2" top="1.3287000000000002" bottom="1.3086000000000002" header="0.92990000000000006" footer="0.90980000000000005"/>
  <pageSetup scale="50" fitToWidth="0" fitToHeight="0" pageOrder="overThenDown" orientation="landscape" useFirstPageNumber="1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75D56-29FF-4EDA-A280-DD5A89661C2F}">
  <sheetPr codeName="Sheet49"/>
  <dimension ref="A1:E72"/>
  <sheetViews>
    <sheetView workbookViewId="0">
      <selection activeCell="C4" sqref="C4"/>
    </sheetView>
  </sheetViews>
  <sheetFormatPr defaultRowHeight="15"/>
  <cols>
    <col min="1" max="1" width="14.28515625" customWidth="1"/>
    <col min="2" max="2" width="20.5703125" bestFit="1" customWidth="1"/>
    <col min="3" max="3" width="12" customWidth="1"/>
  </cols>
  <sheetData>
    <row r="1" spans="1:5" ht="30">
      <c r="A1" s="121" t="s">
        <v>9725</v>
      </c>
      <c r="B1" s="121"/>
      <c r="C1" s="8358" t="s">
        <v>12692</v>
      </c>
    </row>
    <row r="2" spans="1:5" ht="15.75" thickBot="1">
      <c r="A2" s="121" t="s">
        <v>13504</v>
      </c>
      <c r="B2" s="121"/>
      <c r="C2" s="8358" t="s">
        <v>12720</v>
      </c>
    </row>
    <row r="3" spans="1:5" ht="15.75" thickBot="1">
      <c r="A3" s="8557" t="s">
        <v>9822</v>
      </c>
      <c r="B3" s="2391" t="s">
        <v>9740</v>
      </c>
      <c r="C3" s="8359">
        <v>4.0999999999999996</v>
      </c>
    </row>
    <row r="4" spans="1:5">
      <c r="A4" s="8557" t="s">
        <v>9748</v>
      </c>
      <c r="B4" s="2391" t="s">
        <v>335</v>
      </c>
      <c r="C4" s="84">
        <v>4.6700000000000008</v>
      </c>
      <c r="D4">
        <v>5.2300000000000013</v>
      </c>
      <c r="E4">
        <f>'GE-costing'!G16</f>
        <v>5.13</v>
      </c>
    </row>
    <row r="5" spans="1:5">
      <c r="A5" s="8557" t="s">
        <v>13399</v>
      </c>
      <c r="B5" s="2391" t="s">
        <v>335</v>
      </c>
      <c r="C5" s="84">
        <v>4.4400000000000004</v>
      </c>
      <c r="D5">
        <v>5.0000000000000009</v>
      </c>
      <c r="E5">
        <f>'GE-costing'!G7</f>
        <v>4.9799999999999995</v>
      </c>
    </row>
    <row r="6" spans="1:5">
      <c r="A6" s="8557" t="s">
        <v>9749</v>
      </c>
      <c r="B6" s="2391" t="s">
        <v>9738</v>
      </c>
      <c r="C6" s="84">
        <v>5.09</v>
      </c>
      <c r="D6">
        <v>5.65</v>
      </c>
      <c r="E6">
        <f>'GE-costing'!G24</f>
        <v>6.04</v>
      </c>
    </row>
    <row r="7" spans="1:5">
      <c r="A7" s="8557" t="s">
        <v>9750</v>
      </c>
      <c r="B7" s="2391" t="s">
        <v>441</v>
      </c>
      <c r="C7" s="84">
        <v>5.1425000000000001</v>
      </c>
      <c r="D7">
        <v>5.7025000000000006</v>
      </c>
      <c r="E7">
        <f>'GE-costing'!C16</f>
        <v>6.04</v>
      </c>
    </row>
    <row r="8" spans="1:5">
      <c r="A8" s="8557" t="s">
        <v>13400</v>
      </c>
      <c r="B8" s="2391" t="s">
        <v>441</v>
      </c>
      <c r="C8" s="84">
        <v>4.99</v>
      </c>
      <c r="D8">
        <v>5.5500000000000007</v>
      </c>
      <c r="E8">
        <f>'GE-costing'!C7</f>
        <v>4.99</v>
      </c>
    </row>
    <row r="9" spans="1:5">
      <c r="A9" s="2390" t="s">
        <v>9751</v>
      </c>
      <c r="B9" s="2391" t="s">
        <v>9739</v>
      </c>
      <c r="C9" s="84">
        <v>5.5100000000000007</v>
      </c>
      <c r="D9">
        <v>6.0700000000000012</v>
      </c>
      <c r="E9">
        <f>'GE-costing'!C25</f>
        <v>6.46</v>
      </c>
    </row>
    <row r="10" spans="1:5">
      <c r="A10" s="8557" t="s">
        <v>9752</v>
      </c>
      <c r="B10" s="2391" t="s">
        <v>13269</v>
      </c>
      <c r="C10" s="84">
        <v>3.95</v>
      </c>
      <c r="D10">
        <v>4.3600000000000003</v>
      </c>
      <c r="E10">
        <f>'GE-costing'!C33</f>
        <v>5.67</v>
      </c>
    </row>
    <row r="11" spans="1:5">
      <c r="A11" s="8557" t="s">
        <v>13919</v>
      </c>
      <c r="B11" s="2391" t="s">
        <v>13269</v>
      </c>
      <c r="C11" s="84">
        <v>3.95</v>
      </c>
    </row>
    <row r="12" spans="1:5">
      <c r="A12" s="8557" t="s">
        <v>13920</v>
      </c>
      <c r="B12" s="2391" t="s">
        <v>13269</v>
      </c>
      <c r="C12" s="84">
        <v>3.95</v>
      </c>
    </row>
    <row r="13" spans="1:5">
      <c r="A13" s="8557" t="s">
        <v>13398</v>
      </c>
      <c r="B13" s="2391" t="s">
        <v>13407</v>
      </c>
      <c r="C13" s="84">
        <v>3.9</v>
      </c>
      <c r="D13">
        <v>4.3100000000000005</v>
      </c>
    </row>
    <row r="14" spans="1:5">
      <c r="A14" s="8557" t="s">
        <v>13347</v>
      </c>
      <c r="B14" s="2391" t="s">
        <v>13271</v>
      </c>
      <c r="C14" s="84">
        <v>2.29</v>
      </c>
      <c r="D14">
        <v>2.4500000000000002</v>
      </c>
      <c r="E14">
        <f>'GE-costing'!G33</f>
        <v>4.04</v>
      </c>
    </row>
    <row r="15" spans="1:5">
      <c r="A15" s="8557" t="s">
        <v>13365</v>
      </c>
      <c r="B15" s="2391" t="s">
        <v>13271</v>
      </c>
      <c r="C15" s="84">
        <v>1.04</v>
      </c>
      <c r="D15">
        <v>1.2</v>
      </c>
      <c r="E15">
        <f>'GE-costing'!G42</f>
        <v>2.25</v>
      </c>
    </row>
    <row r="16" spans="1:5">
      <c r="A16" s="8557" t="s">
        <v>9753</v>
      </c>
      <c r="B16" s="2391" t="s">
        <v>12601</v>
      </c>
      <c r="C16" s="84"/>
    </row>
    <row r="17" spans="1:3">
      <c r="A17" s="8557" t="s">
        <v>9961</v>
      </c>
      <c r="B17" s="2391" t="s">
        <v>13375</v>
      </c>
      <c r="C17" s="84"/>
    </row>
    <row r="18" spans="1:3">
      <c r="A18" s="8557" t="s">
        <v>9841</v>
      </c>
      <c r="B18" s="2391" t="s">
        <v>9741</v>
      </c>
      <c r="C18" s="84"/>
    </row>
    <row r="19" spans="1:3">
      <c r="A19" s="8557" t="s">
        <v>9842</v>
      </c>
      <c r="B19" s="2391" t="s">
        <v>9741</v>
      </c>
      <c r="C19" s="84"/>
    </row>
    <row r="20" spans="1:3">
      <c r="A20" s="8557" t="s">
        <v>9703</v>
      </c>
      <c r="B20" s="2391" t="s">
        <v>9742</v>
      </c>
      <c r="C20" s="84"/>
    </row>
    <row r="21" spans="1:3">
      <c r="A21" s="8557" t="s">
        <v>9919</v>
      </c>
      <c r="B21" s="2391" t="s">
        <v>9921</v>
      </c>
      <c r="C21" s="84"/>
    </row>
    <row r="22" spans="1:3">
      <c r="A22" s="8557" t="s">
        <v>9920</v>
      </c>
      <c r="B22" s="2391" t="s">
        <v>9922</v>
      </c>
      <c r="C22" s="84"/>
    </row>
    <row r="23" spans="1:3">
      <c r="A23" s="8557" t="s">
        <v>9754</v>
      </c>
      <c r="B23" s="2391" t="s">
        <v>9745</v>
      </c>
      <c r="C23" s="84"/>
    </row>
    <row r="24" spans="1:3">
      <c r="A24" s="8557" t="s">
        <v>9755</v>
      </c>
      <c r="B24" s="2391" t="s">
        <v>9743</v>
      </c>
      <c r="C24" s="84"/>
    </row>
    <row r="25" spans="1:3">
      <c r="A25" s="8557" t="s">
        <v>9756</v>
      </c>
      <c r="B25" s="2412" t="s">
        <v>9744</v>
      </c>
      <c r="C25" s="84"/>
    </row>
    <row r="26" spans="1:3">
      <c r="A26" s="8557" t="s">
        <v>9823</v>
      </c>
      <c r="B26" s="2391" t="s">
        <v>12594</v>
      </c>
      <c r="C26" s="84"/>
    </row>
    <row r="27" spans="1:3">
      <c r="A27" s="8557" t="s">
        <v>12863</v>
      </c>
      <c r="B27" s="2391" t="s">
        <v>12864</v>
      </c>
      <c r="C27" s="84">
        <v>4.8</v>
      </c>
    </row>
    <row r="28" spans="1:3">
      <c r="A28" s="2418" t="s">
        <v>12933</v>
      </c>
      <c r="B28" s="5" t="s">
        <v>12939</v>
      </c>
      <c r="C28" s="84"/>
    </row>
    <row r="29" spans="1:3">
      <c r="A29" s="2418" t="s">
        <v>12935</v>
      </c>
      <c r="B29" s="5" t="s">
        <v>12941</v>
      </c>
      <c r="C29" s="84"/>
    </row>
    <row r="30" spans="1:3">
      <c r="A30" s="2418" t="s">
        <v>12936</v>
      </c>
      <c r="B30" s="5" t="s">
        <v>12943</v>
      </c>
      <c r="C30" s="84"/>
    </row>
    <row r="31" spans="1:3">
      <c r="A31" s="2418" t="s">
        <v>12951</v>
      </c>
      <c r="B31" s="5" t="s">
        <v>12946</v>
      </c>
      <c r="C31" s="84"/>
    </row>
    <row r="32" spans="1:3">
      <c r="A32" s="2418" t="s">
        <v>12934</v>
      </c>
      <c r="B32" s="5" t="s">
        <v>12940</v>
      </c>
      <c r="C32" s="84"/>
    </row>
    <row r="33" spans="1:3">
      <c r="A33" s="2418" t="s">
        <v>12937</v>
      </c>
      <c r="B33" s="5" t="s">
        <v>12942</v>
      </c>
      <c r="C33" s="84"/>
    </row>
    <row r="34" spans="1:3">
      <c r="A34" s="2418" t="s">
        <v>12938</v>
      </c>
      <c r="B34" s="5" t="s">
        <v>12944</v>
      </c>
      <c r="C34" s="84"/>
    </row>
    <row r="35" spans="1:3">
      <c r="A35" s="2418" t="s">
        <v>12952</v>
      </c>
      <c r="B35" s="5" t="s">
        <v>12945</v>
      </c>
      <c r="C35" s="84"/>
    </row>
    <row r="36" spans="1:3">
      <c r="A36" s="2418" t="s">
        <v>9781</v>
      </c>
      <c r="B36" s="8556"/>
      <c r="C36" s="84"/>
    </row>
    <row r="37" spans="1:3">
      <c r="A37" s="2418" t="s">
        <v>9782</v>
      </c>
      <c r="B37" s="8556"/>
      <c r="C37" s="84"/>
    </row>
    <row r="38" spans="1:3">
      <c r="A38" s="2418" t="s">
        <v>10424</v>
      </c>
      <c r="B38" s="8556"/>
      <c r="C38" s="84"/>
    </row>
    <row r="39" spans="1:3">
      <c r="A39" s="2418" t="s">
        <v>9783</v>
      </c>
      <c r="B39" s="8556"/>
      <c r="C39" s="84"/>
    </row>
    <row r="40" spans="1:3">
      <c r="A40" s="2418" t="s">
        <v>9784</v>
      </c>
      <c r="B40" s="8556"/>
      <c r="C40" s="84"/>
    </row>
    <row r="41" spans="1:3">
      <c r="A41" s="2418" t="s">
        <v>9785</v>
      </c>
      <c r="B41" s="8556"/>
      <c r="C41" s="84"/>
    </row>
    <row r="42" spans="1:3">
      <c r="A42" s="2418" t="s">
        <v>10425</v>
      </c>
      <c r="B42" s="8556"/>
      <c r="C42" s="84"/>
    </row>
    <row r="43" spans="1:3">
      <c r="A43" s="2418" t="s">
        <v>9786</v>
      </c>
      <c r="B43" s="8556"/>
      <c r="C43" s="84"/>
    </row>
    <row r="44" spans="1:3">
      <c r="A44" s="2418" t="s">
        <v>9787</v>
      </c>
      <c r="B44" s="8556" t="s">
        <v>9788</v>
      </c>
      <c r="C44" s="84"/>
    </row>
    <row r="45" spans="1:3">
      <c r="A45" s="2418" t="s">
        <v>9789</v>
      </c>
      <c r="B45" s="8556" t="s">
        <v>9788</v>
      </c>
      <c r="C45" s="84"/>
    </row>
    <row r="46" spans="1:3">
      <c r="A46" s="2418" t="s">
        <v>10423</v>
      </c>
      <c r="B46" s="8556" t="s">
        <v>9788</v>
      </c>
      <c r="C46" s="84"/>
    </row>
    <row r="47" spans="1:3">
      <c r="A47" s="2418" t="s">
        <v>9790</v>
      </c>
      <c r="B47" s="8556" t="s">
        <v>9788</v>
      </c>
      <c r="C47" s="84"/>
    </row>
    <row r="48" spans="1:3">
      <c r="A48" s="2418" t="s">
        <v>9791</v>
      </c>
      <c r="B48" s="8556" t="s">
        <v>9792</v>
      </c>
      <c r="C48" s="84"/>
    </row>
    <row r="49" spans="1:3">
      <c r="A49" s="2418" t="s">
        <v>9793</v>
      </c>
      <c r="B49" s="8556" t="s">
        <v>9792</v>
      </c>
      <c r="C49" s="84"/>
    </row>
    <row r="50" spans="1:3">
      <c r="A50" s="2418" t="s">
        <v>9794</v>
      </c>
      <c r="B50" s="8556" t="s">
        <v>9792</v>
      </c>
      <c r="C50" s="84"/>
    </row>
    <row r="51" spans="1:3">
      <c r="A51" s="2418" t="s">
        <v>9795</v>
      </c>
      <c r="B51" s="8556"/>
      <c r="C51" s="84"/>
    </row>
    <row r="52" spans="1:3">
      <c r="A52" s="2418" t="s">
        <v>9796</v>
      </c>
      <c r="B52" s="8556"/>
      <c r="C52" s="84"/>
    </row>
    <row r="53" spans="1:3">
      <c r="A53" s="2418" t="s">
        <v>9797</v>
      </c>
      <c r="B53" s="8556"/>
      <c r="C53" s="84"/>
    </row>
    <row r="54" spans="1:3">
      <c r="A54" s="2418" t="s">
        <v>9798</v>
      </c>
      <c r="B54" s="8556"/>
      <c r="C54" s="84"/>
    </row>
    <row r="55" spans="1:3">
      <c r="A55" s="2418" t="s">
        <v>9799</v>
      </c>
      <c r="B55" s="8556"/>
      <c r="C55" s="84"/>
    </row>
    <row r="56" spans="1:3">
      <c r="A56" s="2418" t="s">
        <v>10426</v>
      </c>
      <c r="B56" s="8556"/>
      <c r="C56" s="84"/>
    </row>
    <row r="57" spans="1:3">
      <c r="A57" s="2418" t="s">
        <v>9800</v>
      </c>
      <c r="B57" s="8556"/>
      <c r="C57" s="84"/>
    </row>
    <row r="58" spans="1:3">
      <c r="A58" s="2418" t="s">
        <v>9801</v>
      </c>
      <c r="B58" s="8556"/>
      <c r="C58" s="84"/>
    </row>
    <row r="59" spans="1:3">
      <c r="A59" s="2418" t="s">
        <v>9802</v>
      </c>
      <c r="B59" s="8556"/>
      <c r="C59" s="84"/>
    </row>
    <row r="60" spans="1:3">
      <c r="A60" s="2418" t="s">
        <v>10427</v>
      </c>
      <c r="B60" s="8556"/>
      <c r="C60" s="84"/>
    </row>
    <row r="61" spans="1:3">
      <c r="A61" s="2418" t="s">
        <v>9803</v>
      </c>
      <c r="B61" s="8556"/>
      <c r="C61" s="84"/>
    </row>
    <row r="62" spans="1:3">
      <c r="A62" s="2418" t="s">
        <v>9804</v>
      </c>
      <c r="B62" s="8556" t="s">
        <v>9805</v>
      </c>
      <c r="C62" s="84"/>
    </row>
    <row r="63" spans="1:3">
      <c r="A63" s="2418" t="s">
        <v>9806</v>
      </c>
      <c r="B63" s="8556"/>
      <c r="C63" s="84"/>
    </row>
    <row r="64" spans="1:3">
      <c r="A64" s="2418" t="s">
        <v>9807</v>
      </c>
      <c r="B64" s="8556"/>
      <c r="C64" s="84"/>
    </row>
    <row r="65" spans="1:3">
      <c r="A65" s="2418" t="s">
        <v>9808</v>
      </c>
      <c r="B65" s="8556"/>
      <c r="C65" s="84"/>
    </row>
    <row r="66" spans="1:3">
      <c r="A66" s="2418" t="s">
        <v>9809</v>
      </c>
      <c r="B66" s="8556"/>
      <c r="C66" s="84"/>
    </row>
    <row r="67" spans="1:3">
      <c r="A67" s="2418" t="s">
        <v>9810</v>
      </c>
      <c r="B67" s="8556"/>
      <c r="C67" s="84"/>
    </row>
    <row r="68" spans="1:3">
      <c r="A68" s="8556" t="s">
        <v>9933</v>
      </c>
      <c r="B68" s="8556"/>
      <c r="C68" s="84"/>
    </row>
    <row r="69" spans="1:3">
      <c r="A69" s="8556" t="s">
        <v>9934</v>
      </c>
      <c r="B69" s="8556"/>
      <c r="C69" s="84"/>
    </row>
    <row r="70" spans="1:3">
      <c r="A70" s="8556" t="s">
        <v>9935</v>
      </c>
      <c r="B70" s="8556"/>
      <c r="C70" s="84"/>
    </row>
    <row r="71" spans="1:3">
      <c r="A71" s="8556" t="s">
        <v>9936</v>
      </c>
      <c r="B71" s="8556"/>
      <c r="C71" s="84"/>
    </row>
    <row r="72" spans="1:3">
      <c r="A72" s="8556" t="s">
        <v>9937</v>
      </c>
      <c r="B72" s="8556"/>
      <c r="C72" s="8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D45CE-B5AA-4BB3-9707-B67C2017E7BF}">
  <sheetPr codeName="Sheet20"/>
  <dimension ref="B1:I42"/>
  <sheetViews>
    <sheetView workbookViewId="0">
      <selection activeCell="J7" sqref="J7"/>
    </sheetView>
  </sheetViews>
  <sheetFormatPr defaultRowHeight="15"/>
  <cols>
    <col min="2" max="2" width="57.140625" customWidth="1"/>
    <col min="6" max="6" width="53.28515625" customWidth="1"/>
  </cols>
  <sheetData>
    <row r="1" spans="2:9" ht="29.25" customHeight="1">
      <c r="B1" s="8561" t="s">
        <v>13936</v>
      </c>
      <c r="C1" s="8561" t="s">
        <v>13637</v>
      </c>
      <c r="D1" s="8563" t="s">
        <v>13638</v>
      </c>
      <c r="F1" s="8563" t="s">
        <v>13945</v>
      </c>
      <c r="G1" s="8563" t="s">
        <v>13637</v>
      </c>
      <c r="H1" s="8563" t="s">
        <v>13638</v>
      </c>
    </row>
    <row r="2" spans="2:9" ht="29.25" customHeight="1">
      <c r="B2" s="7768" t="s">
        <v>13937</v>
      </c>
      <c r="C2" s="7768">
        <v>2.0099999999999998</v>
      </c>
      <c r="D2" s="8554">
        <v>130.65</v>
      </c>
      <c r="F2" s="8554" t="s">
        <v>13937</v>
      </c>
      <c r="G2" s="8554">
        <v>2.0499999999999998</v>
      </c>
      <c r="H2" s="8554">
        <v>133.25</v>
      </c>
      <c r="I2">
        <f>H2/65</f>
        <v>2.0499999999999998</v>
      </c>
    </row>
    <row r="3" spans="2:9" ht="29.25" customHeight="1">
      <c r="B3" s="7768" t="s">
        <v>13938</v>
      </c>
      <c r="C3" s="7768">
        <v>0.27</v>
      </c>
      <c r="D3" s="8554">
        <v>17.55</v>
      </c>
      <c r="F3" s="8554" t="s">
        <v>13938</v>
      </c>
      <c r="G3" s="8554">
        <v>0.27</v>
      </c>
      <c r="H3" s="8554">
        <v>17.55</v>
      </c>
    </row>
    <row r="4" spans="2:9" ht="29.25" customHeight="1">
      <c r="B4" s="8562" t="s">
        <v>13939</v>
      </c>
      <c r="C4" s="7768">
        <v>0</v>
      </c>
      <c r="D4" s="8554">
        <v>0</v>
      </c>
      <c r="F4" s="8564" t="s">
        <v>13946</v>
      </c>
      <c r="G4" s="8554">
        <v>0</v>
      </c>
      <c r="H4" s="8554">
        <v>0</v>
      </c>
    </row>
    <row r="5" spans="2:9" ht="29.25" customHeight="1">
      <c r="B5" s="7768" t="s">
        <v>13940</v>
      </c>
      <c r="C5" s="7768">
        <v>0.11</v>
      </c>
      <c r="D5" s="8554">
        <v>7.15</v>
      </c>
      <c r="F5" s="8554" t="s">
        <v>13940</v>
      </c>
      <c r="G5" s="8554">
        <v>0.11</v>
      </c>
      <c r="H5" s="8554">
        <v>7.15</v>
      </c>
    </row>
    <row r="6" spans="2:9" ht="29.25" customHeight="1">
      <c r="B6" s="7768" t="s">
        <v>13941</v>
      </c>
      <c r="C6" s="7768">
        <v>2.6</v>
      </c>
      <c r="D6" s="8554">
        <v>169</v>
      </c>
      <c r="F6" s="8554" t="s">
        <v>13941</v>
      </c>
      <c r="G6" s="8554">
        <v>2.5499999999999998</v>
      </c>
      <c r="H6" s="8554">
        <v>165.75</v>
      </c>
    </row>
    <row r="7" spans="2:9" ht="29.25" customHeight="1">
      <c r="B7" s="8561" t="s">
        <v>13942</v>
      </c>
      <c r="C7" s="8561">
        <f>SUM(C2:C6)</f>
        <v>4.99</v>
      </c>
      <c r="D7" s="8563">
        <f>SUM(D2:D6)</f>
        <v>324.35000000000002</v>
      </c>
      <c r="F7" s="8563" t="s">
        <v>13942</v>
      </c>
      <c r="G7" s="8563">
        <f>SUM(G2:G6)</f>
        <v>4.9799999999999995</v>
      </c>
      <c r="H7" s="8563">
        <f>SUM(H2:H6)</f>
        <v>323.70000000000005</v>
      </c>
    </row>
    <row r="8" spans="2:9" ht="29.25" customHeight="1">
      <c r="B8" s="8555"/>
      <c r="C8" s="8555"/>
      <c r="D8" s="8555"/>
      <c r="F8" s="8555"/>
      <c r="G8" s="8555"/>
      <c r="H8" s="8555"/>
    </row>
    <row r="9" spans="2:9" ht="29.25" customHeight="1">
      <c r="B9" s="8555"/>
      <c r="C9" s="8555"/>
      <c r="D9" s="8555"/>
      <c r="F9" s="8555"/>
      <c r="G9" s="8555"/>
      <c r="H9" s="8555"/>
    </row>
    <row r="10" spans="2:9" ht="29.25" customHeight="1">
      <c r="B10" s="8561" t="s">
        <v>13943</v>
      </c>
      <c r="C10" s="8561" t="s">
        <v>13637</v>
      </c>
      <c r="D10" s="8563" t="s">
        <v>13638</v>
      </c>
      <c r="F10" s="8563" t="s">
        <v>13947</v>
      </c>
      <c r="G10" s="8563" t="s">
        <v>13637</v>
      </c>
      <c r="H10" s="8563" t="s">
        <v>13638</v>
      </c>
    </row>
    <row r="11" spans="2:9" ht="29.25" customHeight="1">
      <c r="B11" s="7768" t="s">
        <v>13937</v>
      </c>
      <c r="C11" s="7768">
        <v>3.06</v>
      </c>
      <c r="D11" s="8554">
        <v>198.9</v>
      </c>
      <c r="F11" s="8554" t="s">
        <v>13937</v>
      </c>
      <c r="G11" s="8554">
        <v>2.2000000000000002</v>
      </c>
      <c r="H11" s="8554">
        <v>143</v>
      </c>
    </row>
    <row r="12" spans="2:9" ht="29.25" customHeight="1">
      <c r="B12" s="7768" t="s">
        <v>13938</v>
      </c>
      <c r="C12" s="7768">
        <v>0.27</v>
      </c>
      <c r="D12" s="8554">
        <v>17.55</v>
      </c>
      <c r="F12" s="8554" t="s">
        <v>13938</v>
      </c>
      <c r="G12" s="8554">
        <v>0.27</v>
      </c>
      <c r="H12" s="8554">
        <v>17.55</v>
      </c>
    </row>
    <row r="13" spans="2:9" ht="29.25" customHeight="1">
      <c r="B13" s="8562" t="s">
        <v>13939</v>
      </c>
      <c r="C13" s="7768">
        <v>0</v>
      </c>
      <c r="D13" s="8554">
        <v>0</v>
      </c>
      <c r="F13" s="8564" t="s">
        <v>13946</v>
      </c>
      <c r="G13" s="8554">
        <v>0</v>
      </c>
      <c r="H13" s="8554">
        <v>0</v>
      </c>
    </row>
    <row r="14" spans="2:9" ht="29.25" customHeight="1">
      <c r="B14" s="7768" t="s">
        <v>13940</v>
      </c>
      <c r="C14" s="7768">
        <v>0.11</v>
      </c>
      <c r="D14" s="8554">
        <v>7.15</v>
      </c>
      <c r="F14" s="8554" t="s">
        <v>13940</v>
      </c>
      <c r="G14" s="8554">
        <v>0.11</v>
      </c>
      <c r="H14" s="8554">
        <v>7.15</v>
      </c>
    </row>
    <row r="15" spans="2:9" ht="29.25" customHeight="1">
      <c r="B15" s="7768" t="s">
        <v>13941</v>
      </c>
      <c r="C15" s="7768">
        <v>2.6</v>
      </c>
      <c r="D15" s="8554">
        <v>169</v>
      </c>
      <c r="F15" s="8554" t="s">
        <v>13941</v>
      </c>
      <c r="G15" s="8554">
        <v>2.5499999999999998</v>
      </c>
      <c r="H15" s="8554">
        <v>165.5</v>
      </c>
    </row>
    <row r="16" spans="2:9" ht="29.25" customHeight="1">
      <c r="B16" s="8561" t="s">
        <v>13942</v>
      </c>
      <c r="C16" s="8561">
        <f>SUM(C11:C15)</f>
        <v>6.04</v>
      </c>
      <c r="D16" s="8563">
        <f>SUM(D11:D15)</f>
        <v>392.6</v>
      </c>
      <c r="F16" s="8563" t="s">
        <v>13942</v>
      </c>
      <c r="G16" s="8563">
        <f>SUM(G11:G15)</f>
        <v>5.13</v>
      </c>
      <c r="H16" s="8563">
        <v>333.45</v>
      </c>
    </row>
    <row r="17" spans="2:8" ht="29.25" customHeight="1">
      <c r="B17" s="8555"/>
      <c r="C17" s="8555"/>
      <c r="D17" s="8555"/>
      <c r="F17" s="8555"/>
      <c r="G17" s="8555"/>
      <c r="H17" s="8555"/>
    </row>
    <row r="18" spans="2:8" ht="29.25" customHeight="1">
      <c r="B18" s="8555"/>
      <c r="C18" s="8555"/>
      <c r="D18" s="8555"/>
      <c r="F18" s="8563" t="s">
        <v>13948</v>
      </c>
      <c r="G18" s="8563" t="s">
        <v>13637</v>
      </c>
      <c r="H18" s="8563" t="s">
        <v>13638</v>
      </c>
    </row>
    <row r="19" spans="2:8" ht="29.25" customHeight="1">
      <c r="B19" s="8561" t="s">
        <v>13944</v>
      </c>
      <c r="C19" s="8561" t="s">
        <v>13637</v>
      </c>
      <c r="D19" s="8563" t="s">
        <v>13638</v>
      </c>
      <c r="F19" s="8554" t="s">
        <v>13937</v>
      </c>
      <c r="G19" s="8554">
        <v>2.99</v>
      </c>
      <c r="H19" s="8554">
        <v>194.35</v>
      </c>
    </row>
    <row r="20" spans="2:8" ht="29.25" customHeight="1">
      <c r="B20" s="7768" t="s">
        <v>13937</v>
      </c>
      <c r="C20" s="7768">
        <v>3.35</v>
      </c>
      <c r="D20" s="8554">
        <v>217.75</v>
      </c>
      <c r="F20" s="8554" t="s">
        <v>13938</v>
      </c>
      <c r="G20" s="8554">
        <v>0.27</v>
      </c>
      <c r="H20" s="8554">
        <v>17.55</v>
      </c>
    </row>
    <row r="21" spans="2:8" ht="29.25" customHeight="1">
      <c r="B21" s="7768" t="s">
        <v>13938</v>
      </c>
      <c r="C21" s="7768">
        <v>0.27</v>
      </c>
      <c r="D21" s="8554">
        <v>17.55</v>
      </c>
      <c r="F21" s="8564" t="s">
        <v>13946</v>
      </c>
      <c r="G21" s="8554">
        <v>0</v>
      </c>
      <c r="H21" s="8554">
        <v>0</v>
      </c>
    </row>
    <row r="22" spans="2:8" ht="29.25" customHeight="1">
      <c r="B22" s="8562" t="s">
        <v>13939</v>
      </c>
      <c r="C22" s="7768">
        <v>0</v>
      </c>
      <c r="D22" s="8554">
        <v>0</v>
      </c>
      <c r="F22" s="8554" t="s">
        <v>13940</v>
      </c>
      <c r="G22" s="8554">
        <v>0.11</v>
      </c>
      <c r="H22" s="8554">
        <v>7.15</v>
      </c>
    </row>
    <row r="23" spans="2:8" ht="29.25" customHeight="1">
      <c r="B23" s="7768" t="s">
        <v>13940</v>
      </c>
      <c r="C23" s="7768">
        <v>0.11</v>
      </c>
      <c r="D23" s="8554">
        <v>7.15</v>
      </c>
      <c r="F23" s="8554" t="s">
        <v>13941</v>
      </c>
      <c r="G23" s="8554">
        <v>2.67</v>
      </c>
      <c r="H23" s="8554">
        <v>173.55</v>
      </c>
    </row>
    <row r="24" spans="2:8" ht="29.25" customHeight="1">
      <c r="B24" s="7768" t="s">
        <v>13941</v>
      </c>
      <c r="C24" s="7768">
        <v>2.73</v>
      </c>
      <c r="D24" s="8554">
        <v>177.45</v>
      </c>
      <c r="F24" s="8563" t="s">
        <v>13942</v>
      </c>
      <c r="G24" s="8563">
        <f>SUM(G19:G23)</f>
        <v>6.04</v>
      </c>
      <c r="H24" s="8563">
        <f>SUM(H19:H23)</f>
        <v>392.6</v>
      </c>
    </row>
    <row r="25" spans="2:8" ht="29.25" customHeight="1">
      <c r="B25" s="8561" t="s">
        <v>13942</v>
      </c>
      <c r="C25" s="8561">
        <f>SUM(C20:C24)</f>
        <v>6.46</v>
      </c>
      <c r="D25" s="8563">
        <f>SUM(D20:D24)</f>
        <v>419.9</v>
      </c>
    </row>
    <row r="27" spans="2:8">
      <c r="B27" s="8563" t="s">
        <v>13949</v>
      </c>
      <c r="C27" s="8563" t="s">
        <v>13637</v>
      </c>
      <c r="D27" s="8563" t="s">
        <v>13638</v>
      </c>
      <c r="F27" s="8561" t="s">
        <v>13951</v>
      </c>
      <c r="G27" s="8561" t="s">
        <v>13637</v>
      </c>
      <c r="H27" s="8563" t="s">
        <v>13638</v>
      </c>
    </row>
    <row r="28" spans="2:8">
      <c r="B28" s="8554" t="s">
        <v>13937</v>
      </c>
      <c r="C28" s="8554">
        <v>3.14</v>
      </c>
      <c r="D28" s="8554">
        <v>204.1</v>
      </c>
      <c r="F28" s="7768" t="s">
        <v>13952</v>
      </c>
      <c r="G28" s="7768">
        <v>1.48</v>
      </c>
      <c r="H28" s="8554">
        <v>96.2</v>
      </c>
    </row>
    <row r="29" spans="2:8" ht="30">
      <c r="B29" s="8564" t="s">
        <v>13938</v>
      </c>
      <c r="C29" s="8554">
        <v>0.27</v>
      </c>
      <c r="D29" s="8554">
        <v>17.55</v>
      </c>
      <c r="F29" s="8562" t="s">
        <v>13953</v>
      </c>
      <c r="G29" s="7768">
        <v>0.34</v>
      </c>
      <c r="H29" s="8554">
        <v>22.1</v>
      </c>
    </row>
    <row r="30" spans="2:8" ht="30">
      <c r="B30" s="8564" t="s">
        <v>13950</v>
      </c>
      <c r="C30" s="8554">
        <v>0</v>
      </c>
      <c r="D30" s="8554">
        <v>0</v>
      </c>
      <c r="F30" s="8562" t="s">
        <v>13950</v>
      </c>
      <c r="G30" s="7768">
        <v>0</v>
      </c>
      <c r="H30" s="8554">
        <v>0</v>
      </c>
    </row>
    <row r="31" spans="2:8">
      <c r="B31" s="8554" t="s">
        <v>13940</v>
      </c>
      <c r="C31" s="8554">
        <v>0.11</v>
      </c>
      <c r="D31" s="8554">
        <v>7.15</v>
      </c>
      <c r="F31" s="7768" t="s">
        <v>13940</v>
      </c>
      <c r="G31" s="7768">
        <v>0.11</v>
      </c>
      <c r="H31" s="8554">
        <v>7.15</v>
      </c>
    </row>
    <row r="32" spans="2:8">
      <c r="B32" s="8554" t="s">
        <v>13941</v>
      </c>
      <c r="C32" s="8554">
        <v>2.15</v>
      </c>
      <c r="D32" s="8554">
        <v>139.75</v>
      </c>
      <c r="F32" s="7768" t="s">
        <v>13941</v>
      </c>
      <c r="G32" s="7768">
        <v>2.11</v>
      </c>
      <c r="H32" s="8554">
        <v>137.15</v>
      </c>
    </row>
    <row r="33" spans="2:8">
      <c r="B33" s="8563" t="s">
        <v>13942</v>
      </c>
      <c r="C33" s="8563">
        <f>SUM(C28:C32)</f>
        <v>5.67</v>
      </c>
      <c r="D33" s="8563">
        <f>SUM(D28:D32)</f>
        <v>368.55</v>
      </c>
      <c r="F33" s="8561" t="s">
        <v>13942</v>
      </c>
      <c r="G33" s="8561">
        <f>SUM(G28:G32)</f>
        <v>4.04</v>
      </c>
      <c r="H33" s="8563">
        <f>SUM(H28:H32)</f>
        <v>262.60000000000002</v>
      </c>
    </row>
    <row r="34" spans="2:8">
      <c r="F34" s="8555"/>
      <c r="G34" s="8555"/>
      <c r="H34" s="8555"/>
    </row>
    <row r="35" spans="2:8">
      <c r="F35" s="8555"/>
      <c r="G35" s="8555"/>
      <c r="H35" s="8555"/>
    </row>
    <row r="36" spans="2:8">
      <c r="F36" s="8561" t="s">
        <v>13954</v>
      </c>
      <c r="G36" s="8561" t="s">
        <v>13637</v>
      </c>
      <c r="H36" s="8563" t="s">
        <v>13638</v>
      </c>
    </row>
    <row r="37" spans="2:8">
      <c r="F37" s="7768" t="s">
        <v>13937</v>
      </c>
      <c r="G37" s="7768">
        <v>0.73</v>
      </c>
      <c r="H37" s="8554">
        <v>47.45</v>
      </c>
    </row>
    <row r="38" spans="2:8" ht="30">
      <c r="F38" s="8562" t="s">
        <v>13953</v>
      </c>
      <c r="G38" s="7768">
        <v>0.34</v>
      </c>
      <c r="H38" s="8554">
        <v>22.1</v>
      </c>
    </row>
    <row r="39" spans="2:8" ht="30">
      <c r="F39" s="8562" t="s">
        <v>13950</v>
      </c>
      <c r="G39" s="7768">
        <v>0</v>
      </c>
      <c r="H39" s="8554">
        <v>0</v>
      </c>
    </row>
    <row r="40" spans="2:8">
      <c r="F40" s="7768" t="s">
        <v>13940</v>
      </c>
      <c r="G40" s="7768">
        <v>0.11</v>
      </c>
      <c r="H40" s="8554">
        <v>7.15</v>
      </c>
    </row>
    <row r="41" spans="2:8">
      <c r="F41" s="7768" t="s">
        <v>13941</v>
      </c>
      <c r="G41" s="7768">
        <v>1.07</v>
      </c>
      <c r="H41" s="8554">
        <v>69.55</v>
      </c>
    </row>
    <row r="42" spans="2:8">
      <c r="F42" s="8561" t="s">
        <v>13942</v>
      </c>
      <c r="G42" s="8561">
        <f>SUM(G37:G41)</f>
        <v>2.25</v>
      </c>
      <c r="H42" s="8563">
        <f>SUM(H37:H41)</f>
        <v>146.25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CD1C9-11FA-42FE-951B-05E234C1A31F}">
  <sheetPr codeName="Sheet43">
    <outlinePr summaryBelow="0" summaryRight="0"/>
  </sheetPr>
  <dimension ref="A1:V1033"/>
  <sheetViews>
    <sheetView topLeftCell="A31" zoomScale="70" zoomScaleNormal="70" workbookViewId="0">
      <selection activeCell="M61" sqref="M61"/>
    </sheetView>
  </sheetViews>
  <sheetFormatPr defaultColWidth="14.42578125" defaultRowHeight="15" customHeight="1"/>
  <cols>
    <col min="1" max="7" width="14.42578125" style="3" customWidth="1"/>
    <col min="8" max="16384" width="14.42578125" style="3"/>
  </cols>
  <sheetData>
    <row r="1" spans="1:18" ht="25.5" customHeight="1" thickBot="1">
      <c r="A1" s="8804"/>
      <c r="B1" s="8804"/>
      <c r="C1" s="8804"/>
      <c r="D1" s="8804"/>
      <c r="E1" s="8804"/>
      <c r="F1" s="8804"/>
      <c r="G1" s="7743" t="s">
        <v>13074</v>
      </c>
      <c r="J1" s="8807" t="s">
        <v>13280</v>
      </c>
      <c r="K1" s="8808"/>
      <c r="L1" s="8808"/>
      <c r="M1" s="8808"/>
      <c r="N1" s="8808"/>
      <c r="O1" s="8808"/>
      <c r="P1" s="8808"/>
      <c r="Q1" s="8809"/>
      <c r="R1" s="6"/>
    </row>
    <row r="2" spans="1:18" ht="54.75" customHeight="1" thickBot="1">
      <c r="A2" s="8805" t="s">
        <v>13075</v>
      </c>
      <c r="B2" s="8806"/>
      <c r="C2" s="8806"/>
      <c r="D2" s="8806"/>
      <c r="E2" s="8806"/>
      <c r="F2" s="8806"/>
      <c r="G2" s="7743"/>
      <c r="J2" s="8243" t="s">
        <v>13281</v>
      </c>
      <c r="K2" s="8810">
        <v>43493</v>
      </c>
      <c r="L2" s="8811"/>
      <c r="M2" s="8146"/>
      <c r="N2" s="8147" t="s">
        <v>13282</v>
      </c>
      <c r="O2" s="8148"/>
      <c r="P2" s="8149" t="s">
        <v>12986</v>
      </c>
      <c r="Q2" s="8150"/>
      <c r="R2" s="6"/>
    </row>
    <row r="3" spans="1:18" ht="21.75" customHeight="1" thickBot="1">
      <c r="A3" s="7612" t="s">
        <v>13076</v>
      </c>
      <c r="B3" s="7744"/>
      <c r="C3" s="7745"/>
      <c r="D3" s="7612" t="s">
        <v>12603</v>
      </c>
      <c r="E3" s="7744"/>
      <c r="F3" s="7745"/>
      <c r="G3"/>
      <c r="J3" s="8151"/>
      <c r="K3" s="8152"/>
      <c r="L3" s="8152"/>
      <c r="M3" s="8812" t="s">
        <v>13283</v>
      </c>
      <c r="N3" s="8153"/>
      <c r="O3" s="8154"/>
      <c r="P3" s="8155"/>
      <c r="Q3" s="8156"/>
      <c r="R3" s="6"/>
    </row>
    <row r="4" spans="1:18" ht="24.75" customHeight="1" thickBot="1">
      <c r="A4" s="7616" t="s">
        <v>13077</v>
      </c>
      <c r="B4"/>
      <c r="C4" s="7746"/>
      <c r="D4" s="7616" t="s">
        <v>13077</v>
      </c>
      <c r="E4"/>
      <c r="F4" s="7746"/>
      <c r="G4"/>
      <c r="J4" s="8151" t="s">
        <v>13284</v>
      </c>
      <c r="K4" s="8814" t="s">
        <v>13231</v>
      </c>
      <c r="L4" s="8814"/>
      <c r="M4" s="8813"/>
      <c r="N4" s="8153" t="s">
        <v>13285</v>
      </c>
      <c r="O4" s="8154"/>
      <c r="P4" s="8153"/>
      <c r="Q4" s="8157" t="s">
        <v>13286</v>
      </c>
      <c r="R4" s="8158"/>
    </row>
    <row r="5" spans="1:18" ht="15" customHeight="1" thickBot="1">
      <c r="A5" s="7747" t="s">
        <v>12605</v>
      </c>
      <c r="B5" s="7747"/>
      <c r="C5" s="7747" t="s">
        <v>12885</v>
      </c>
      <c r="D5" s="7747" t="s">
        <v>12605</v>
      </c>
      <c r="E5" s="7747"/>
      <c r="F5" s="7747" t="s">
        <v>12885</v>
      </c>
      <c r="G5" s="76"/>
      <c r="J5" s="8151"/>
      <c r="K5" s="8159"/>
      <c r="L5" s="8160"/>
      <c r="M5" s="8160"/>
      <c r="N5" s="8153"/>
      <c r="O5" s="8154"/>
      <c r="P5" s="8153"/>
      <c r="Q5" s="8157" t="s">
        <v>13287</v>
      </c>
      <c r="R5" s="8161"/>
    </row>
    <row r="6" spans="1:18" ht="15" customHeight="1" thickBot="1">
      <c r="A6" s="7711"/>
      <c r="B6" s="7711"/>
      <c r="C6" s="7711"/>
      <c r="D6" s="7711"/>
      <c r="E6" s="7711"/>
      <c r="F6" s="7711"/>
      <c r="G6"/>
      <c r="J6" s="8151" t="s">
        <v>13288</v>
      </c>
      <c r="K6" s="8152" t="s">
        <v>13289</v>
      </c>
      <c r="L6" s="8152"/>
      <c r="M6" s="8152"/>
      <c r="N6" s="8153" t="s">
        <v>13290</v>
      </c>
      <c r="O6" s="8154" t="s">
        <v>13291</v>
      </c>
      <c r="P6" s="8153"/>
      <c r="Q6" s="8157" t="s">
        <v>13292</v>
      </c>
      <c r="R6" s="8162"/>
    </row>
    <row r="7" spans="1:18" ht="15" customHeight="1">
      <c r="A7" s="7711" t="s">
        <v>12886</v>
      </c>
      <c r="B7" s="7711"/>
      <c r="C7" s="7711">
        <v>28</v>
      </c>
      <c r="D7" s="7711" t="s">
        <v>12886</v>
      </c>
      <c r="E7" s="7711"/>
      <c r="F7" s="7711">
        <v>34</v>
      </c>
      <c r="G7"/>
      <c r="J7" s="8151"/>
      <c r="K7" s="8160"/>
      <c r="L7" s="8160"/>
      <c r="M7" s="8163"/>
      <c r="N7" s="8153"/>
      <c r="O7" s="8154"/>
      <c r="P7" s="8153"/>
      <c r="Q7" s="8156"/>
      <c r="R7" s="6"/>
    </row>
    <row r="8" spans="1:18" ht="15" customHeight="1">
      <c r="A8" s="7748" t="s">
        <v>12608</v>
      </c>
      <c r="B8" s="7711"/>
      <c r="C8" s="7711">
        <v>26</v>
      </c>
      <c r="D8" s="7748" t="s">
        <v>12608</v>
      </c>
      <c r="E8" s="7711"/>
      <c r="F8" s="7711">
        <v>36</v>
      </c>
      <c r="G8"/>
      <c r="J8" s="8164" t="s">
        <v>13293</v>
      </c>
      <c r="K8" s="8152" t="s">
        <v>13294</v>
      </c>
      <c r="L8" s="8159"/>
      <c r="M8" s="8159"/>
      <c r="N8" s="8153" t="s">
        <v>13295</v>
      </c>
      <c r="O8" s="8153"/>
      <c r="P8" s="8153" t="s">
        <v>13296</v>
      </c>
      <c r="Q8" s="8159"/>
      <c r="R8" s="6"/>
    </row>
    <row r="9" spans="1:18" ht="15" customHeight="1">
      <c r="A9" s="7711" t="s">
        <v>12887</v>
      </c>
      <c r="B9" s="7711"/>
      <c r="C9" s="7711">
        <v>35</v>
      </c>
      <c r="D9" s="7711" t="s">
        <v>12887</v>
      </c>
      <c r="E9" s="7711"/>
      <c r="F9" s="7711">
        <v>35</v>
      </c>
      <c r="G9"/>
      <c r="J9" s="8165"/>
      <c r="K9" s="8159"/>
      <c r="L9" s="8159"/>
      <c r="M9" s="8159"/>
      <c r="N9" s="8153"/>
      <c r="O9" s="8153"/>
      <c r="P9" s="8153"/>
      <c r="Q9" s="8156"/>
      <c r="R9" s="6"/>
    </row>
    <row r="10" spans="1:18" ht="15" customHeight="1">
      <c r="A10" s="7711" t="s">
        <v>12610</v>
      </c>
      <c r="B10" s="7711"/>
      <c r="C10" s="7711">
        <v>75</v>
      </c>
      <c r="D10" s="7711" t="s">
        <v>12610</v>
      </c>
      <c r="E10" s="7711"/>
      <c r="F10" s="7711">
        <v>75</v>
      </c>
      <c r="G10"/>
      <c r="J10" s="8166" t="s">
        <v>13297</v>
      </c>
      <c r="K10" s="8800" t="s">
        <v>13298</v>
      </c>
      <c r="L10" s="8800"/>
      <c r="M10" s="8800"/>
      <c r="N10" s="8160" t="s">
        <v>13299</v>
      </c>
      <c r="O10" s="8154"/>
      <c r="P10" s="8153"/>
      <c r="Q10" s="8156"/>
      <c r="R10" s="6"/>
    </row>
    <row r="11" spans="1:18" ht="15" customHeight="1" thickBot="1">
      <c r="A11" s="7711" t="s">
        <v>13078</v>
      </c>
      <c r="B11" s="7711"/>
      <c r="C11" s="7711">
        <v>80</v>
      </c>
      <c r="D11" s="7711" t="s">
        <v>13078</v>
      </c>
      <c r="E11" s="7711"/>
      <c r="F11" s="7711">
        <v>80</v>
      </c>
      <c r="G11"/>
      <c r="J11" s="8167" t="s">
        <v>13300</v>
      </c>
      <c r="K11" s="8801"/>
      <c r="L11" s="8801"/>
      <c r="M11" s="8801"/>
      <c r="N11" s="8168"/>
      <c r="O11" s="8169"/>
      <c r="P11" s="8169"/>
      <c r="Q11" s="8170"/>
      <c r="R11" s="6"/>
    </row>
    <row r="12" spans="1:18" ht="15" customHeight="1">
      <c r="A12" s="7748" t="s">
        <v>12611</v>
      </c>
      <c r="B12" s="7711"/>
      <c r="C12" s="7749">
        <v>90</v>
      </c>
      <c r="D12" s="7748" t="s">
        <v>12611</v>
      </c>
      <c r="E12" s="7711"/>
      <c r="F12" s="7749">
        <v>90</v>
      </c>
      <c r="G12" s="82"/>
      <c r="J12" s="8171"/>
      <c r="K12" s="8172"/>
      <c r="L12" s="8172"/>
      <c r="M12" s="8172"/>
      <c r="N12" s="8172"/>
      <c r="O12" s="8172"/>
      <c r="P12" s="8172"/>
      <c r="Q12" s="8173"/>
      <c r="R12" s="6"/>
    </row>
    <row r="13" spans="1:18" ht="15" customHeight="1">
      <c r="A13" s="7748" t="s">
        <v>13079</v>
      </c>
      <c r="B13" s="7711"/>
      <c r="C13" s="7749">
        <v>10</v>
      </c>
      <c r="D13" s="7748" t="s">
        <v>13079</v>
      </c>
      <c r="E13" s="7711"/>
      <c r="F13" s="7749">
        <v>10</v>
      </c>
      <c r="G13"/>
      <c r="J13" s="8174" t="s">
        <v>13301</v>
      </c>
      <c r="K13" s="8175"/>
      <c r="L13" s="8176"/>
      <c r="M13" s="8802" t="s">
        <v>13302</v>
      </c>
      <c r="N13" s="8802"/>
      <c r="O13" s="8177" t="s">
        <v>330</v>
      </c>
      <c r="P13" s="8802" t="s">
        <v>13303</v>
      </c>
      <c r="Q13" s="8803"/>
      <c r="R13" s="6"/>
    </row>
    <row r="14" spans="1:18" ht="15" customHeight="1">
      <c r="A14" s="7748" t="s">
        <v>12613</v>
      </c>
      <c r="B14" s="7711"/>
      <c r="C14" s="7749">
        <v>5</v>
      </c>
      <c r="D14" s="7748" t="s">
        <v>12613</v>
      </c>
      <c r="E14" s="7711"/>
      <c r="F14" s="7749">
        <v>5</v>
      </c>
      <c r="G14"/>
      <c r="J14" s="8178" t="s">
        <v>13304</v>
      </c>
      <c r="K14" s="8179"/>
      <c r="L14" s="8180"/>
      <c r="M14" s="8172"/>
      <c r="N14" s="8172"/>
      <c r="O14" s="8172"/>
      <c r="P14" s="8172"/>
      <c r="Q14" s="8173"/>
      <c r="R14" s="6"/>
    </row>
    <row r="15" spans="1:18" ht="15" customHeight="1" thickBot="1">
      <c r="A15" s="7711" t="s">
        <v>12614</v>
      </c>
      <c r="B15" s="7711"/>
      <c r="C15" s="7711">
        <f>SUM(C7:C14)*10%</f>
        <v>34.9</v>
      </c>
      <c r="D15" s="7711" t="s">
        <v>12614</v>
      </c>
      <c r="E15" s="7711"/>
      <c r="F15" s="7711">
        <f>SUM(F7:F14)*10%</f>
        <v>36.5</v>
      </c>
      <c r="G15"/>
      <c r="J15" s="8181" t="s">
        <v>13305</v>
      </c>
      <c r="K15" s="8182"/>
      <c r="L15" s="8172"/>
      <c r="M15" s="8172"/>
      <c r="N15" s="8183"/>
      <c r="O15" s="8172" t="s">
        <v>13306</v>
      </c>
      <c r="P15" s="8172" t="s">
        <v>330</v>
      </c>
      <c r="Q15" s="8184"/>
      <c r="R15" s="6"/>
    </row>
    <row r="16" spans="1:18" ht="15" customHeight="1" thickBot="1">
      <c r="A16" s="7750"/>
      <c r="B16"/>
      <c r="C16" s="7746"/>
      <c r="D16" s="7750"/>
      <c r="E16"/>
      <c r="F16" s="7746"/>
      <c r="G16" s="7751"/>
      <c r="J16" s="8185" t="s">
        <v>13307</v>
      </c>
      <c r="K16" s="8186">
        <f>65</f>
        <v>65</v>
      </c>
      <c r="L16" s="8187"/>
      <c r="M16" s="8188" t="s">
        <v>13308</v>
      </c>
      <c r="N16" s="8189">
        <v>12</v>
      </c>
      <c r="O16" s="8190" t="s">
        <v>13309</v>
      </c>
      <c r="P16" s="8188"/>
      <c r="Q16" s="8191"/>
      <c r="R16" s="8161" t="s">
        <v>13310</v>
      </c>
    </row>
    <row r="17" spans="1:18" ht="15" customHeight="1" thickBot="1">
      <c r="A17" s="8014"/>
      <c r="B17" s="8015"/>
      <c r="C17" s="8016">
        <f>SUM(C7:C15)</f>
        <v>383.9</v>
      </c>
      <c r="D17" s="80">
        <f>C17/65</f>
        <v>5.9061538461538454</v>
      </c>
      <c r="E17" s="8015"/>
      <c r="F17" s="8017">
        <f>SUM(F7:F15)</f>
        <v>401.5</v>
      </c>
      <c r="G17" s="80">
        <f>F17/65</f>
        <v>6.1769230769230772</v>
      </c>
      <c r="J17" s="8204" t="s">
        <v>13311</v>
      </c>
      <c r="K17" s="8200">
        <v>0.67</v>
      </c>
      <c r="L17" s="8192">
        <v>0.03</v>
      </c>
      <c r="M17" s="8213" t="s">
        <v>13312</v>
      </c>
      <c r="N17" s="8244">
        <f>3*0.27</f>
        <v>0.81</v>
      </c>
      <c r="O17" s="8171" t="s">
        <v>13313</v>
      </c>
      <c r="P17" s="8199"/>
      <c r="Q17" s="8245"/>
      <c r="R17" s="8193">
        <v>24.9</v>
      </c>
    </row>
    <row r="18" spans="1:18" ht="22.5" customHeight="1" thickBot="1">
      <c r="A18" s="7612" t="s">
        <v>13080</v>
      </c>
      <c r="B18" s="7744"/>
      <c r="C18" s="7745"/>
      <c r="D18" s="7612" t="s">
        <v>13081</v>
      </c>
      <c r="E18" s="7744"/>
      <c r="F18" s="7745"/>
      <c r="G18"/>
      <c r="J18" s="8204" t="s">
        <v>13314</v>
      </c>
      <c r="K18" s="8200">
        <f>K16*K17</f>
        <v>43.550000000000004</v>
      </c>
      <c r="L18" s="8194"/>
      <c r="M18" s="8199" t="s">
        <v>13315</v>
      </c>
      <c r="N18" s="8195">
        <v>0.6</v>
      </c>
      <c r="O18" s="8196"/>
      <c r="P18" s="8199" t="s">
        <v>13316</v>
      </c>
      <c r="Q18" s="8231">
        <f>R20*R22</f>
        <v>100</v>
      </c>
      <c r="R18" s="6"/>
    </row>
    <row r="19" spans="1:18" ht="26.25" customHeight="1" thickBot="1">
      <c r="A19" s="7616" t="s">
        <v>13077</v>
      </c>
      <c r="B19"/>
      <c r="C19" s="7746"/>
      <c r="D19" s="7616" t="s">
        <v>13077</v>
      </c>
      <c r="E19"/>
      <c r="F19" s="7746"/>
      <c r="G19"/>
      <c r="J19" s="8197" t="s">
        <v>13317</v>
      </c>
      <c r="K19" s="8198"/>
      <c r="L19" s="8171"/>
      <c r="M19" s="8199" t="s">
        <v>13318</v>
      </c>
      <c r="N19" s="8244">
        <v>1.5</v>
      </c>
      <c r="O19" s="8196"/>
      <c r="P19" s="8199"/>
      <c r="Q19" s="8200"/>
      <c r="R19" s="8201" t="s">
        <v>13319</v>
      </c>
    </row>
    <row r="20" spans="1:18" ht="15" customHeight="1" thickBot="1">
      <c r="A20" s="7747" t="s">
        <v>12605</v>
      </c>
      <c r="B20" s="7747"/>
      <c r="C20" s="7747" t="s">
        <v>12885</v>
      </c>
      <c r="D20" s="7747" t="s">
        <v>12605</v>
      </c>
      <c r="E20" s="7747"/>
      <c r="F20" s="7747" t="s">
        <v>12885</v>
      </c>
      <c r="G20"/>
      <c r="J20" s="8202" t="s">
        <v>13320</v>
      </c>
      <c r="K20" s="8203"/>
      <c r="L20" s="8171"/>
      <c r="M20" s="8199" t="s">
        <v>13321</v>
      </c>
      <c r="N20" s="8195">
        <v>0</v>
      </c>
      <c r="O20" s="8171"/>
      <c r="P20" s="8199"/>
      <c r="Q20" s="8200"/>
      <c r="R20" s="8201">
        <v>25</v>
      </c>
    </row>
    <row r="21" spans="1:18" ht="15" customHeight="1" thickBot="1">
      <c r="A21" s="7711"/>
      <c r="B21" s="7711"/>
      <c r="C21" s="7711"/>
      <c r="D21" s="7711"/>
      <c r="E21" s="7711"/>
      <c r="F21" s="7711"/>
      <c r="G21"/>
      <c r="J21" s="8204" t="s">
        <v>13307</v>
      </c>
      <c r="K21" s="8186">
        <v>60</v>
      </c>
      <c r="L21" s="8187"/>
      <c r="M21" s="8199" t="s">
        <v>13322</v>
      </c>
      <c r="N21" s="8195">
        <v>0</v>
      </c>
      <c r="O21" s="8171"/>
      <c r="P21" s="8199"/>
      <c r="Q21" s="8231"/>
      <c r="R21" s="8205" t="s">
        <v>13323</v>
      </c>
    </row>
    <row r="22" spans="1:18" ht="15" customHeight="1" thickBot="1">
      <c r="A22" s="7711" t="s">
        <v>12886</v>
      </c>
      <c r="B22" s="7711"/>
      <c r="C22" s="7711">
        <v>30</v>
      </c>
      <c r="D22" s="7711" t="s">
        <v>12886</v>
      </c>
      <c r="E22" s="7711"/>
      <c r="F22" s="7711">
        <v>36</v>
      </c>
      <c r="G22"/>
      <c r="J22" s="8204" t="s">
        <v>13324</v>
      </c>
      <c r="K22" s="8200">
        <v>0.52</v>
      </c>
      <c r="L22" s="8192">
        <v>0.03</v>
      </c>
      <c r="M22" s="8199" t="s">
        <v>13325</v>
      </c>
      <c r="N22" s="8195">
        <v>0</v>
      </c>
      <c r="O22" s="8171"/>
      <c r="P22" s="8206" t="s">
        <v>13326</v>
      </c>
      <c r="Q22" s="8207">
        <f>SUM(Q16:Q21)</f>
        <v>100</v>
      </c>
      <c r="R22" s="8208">
        <v>4</v>
      </c>
    </row>
    <row r="23" spans="1:18" ht="15" customHeight="1" thickBot="1">
      <c r="A23" s="7748" t="s">
        <v>12608</v>
      </c>
      <c r="B23" s="7711"/>
      <c r="C23" s="7711">
        <v>28</v>
      </c>
      <c r="D23" s="7748" t="s">
        <v>12608</v>
      </c>
      <c r="E23" s="7711"/>
      <c r="F23" s="7711">
        <v>48</v>
      </c>
      <c r="G23"/>
      <c r="J23" s="8209" t="s">
        <v>13314</v>
      </c>
      <c r="K23" s="8200">
        <f>K21*K22</f>
        <v>31.200000000000003</v>
      </c>
      <c r="L23" s="8194"/>
      <c r="M23" s="8199" t="s">
        <v>13327</v>
      </c>
      <c r="N23" s="8195">
        <v>1.9</v>
      </c>
      <c r="O23" s="8171"/>
      <c r="P23" s="8210"/>
      <c r="Q23" s="8211"/>
      <c r="R23" s="5"/>
    </row>
    <row r="24" spans="1:18" ht="15" customHeight="1" thickBot="1">
      <c r="A24" s="7711" t="s">
        <v>12887</v>
      </c>
      <c r="B24" s="7711"/>
      <c r="C24" s="7711">
        <v>35</v>
      </c>
      <c r="D24" s="7711" t="s">
        <v>12887</v>
      </c>
      <c r="E24" s="7711"/>
      <c r="F24" s="7711">
        <v>35</v>
      </c>
      <c r="G24"/>
      <c r="J24" s="8212"/>
      <c r="K24" s="8198"/>
      <c r="L24" s="8171"/>
      <c r="M24" s="8213" t="s">
        <v>13328</v>
      </c>
      <c r="N24" s="8195">
        <v>0</v>
      </c>
      <c r="O24" s="8171"/>
      <c r="P24" s="8214" t="s">
        <v>13329</v>
      </c>
      <c r="Q24" s="8215">
        <f>K33+N33+Q22</f>
        <v>225.66</v>
      </c>
      <c r="R24" s="5"/>
    </row>
    <row r="25" spans="1:18" ht="15" customHeight="1">
      <c r="A25" s="7711" t="s">
        <v>12610</v>
      </c>
      <c r="B25" s="7711"/>
      <c r="C25" s="7711">
        <v>80</v>
      </c>
      <c r="D25" s="7711" t="s">
        <v>12610</v>
      </c>
      <c r="E25" s="7711"/>
      <c r="F25" s="7711">
        <v>85</v>
      </c>
      <c r="G25"/>
      <c r="J25" s="8202" t="s">
        <v>13330</v>
      </c>
      <c r="K25" s="8216"/>
      <c r="L25" s="8171"/>
      <c r="M25" s="8213" t="s">
        <v>13331</v>
      </c>
      <c r="N25" s="8195">
        <v>0</v>
      </c>
      <c r="O25" s="8171"/>
      <c r="P25" s="8217" t="s">
        <v>13332</v>
      </c>
      <c r="Q25" s="8245">
        <f>Q24*3%</f>
        <v>6.7698</v>
      </c>
      <c r="R25" s="5"/>
    </row>
    <row r="26" spans="1:18" ht="15" customHeight="1" thickBot="1">
      <c r="A26" s="7711" t="s">
        <v>13078</v>
      </c>
      <c r="B26" s="7711"/>
      <c r="C26" s="7711">
        <v>80</v>
      </c>
      <c r="D26" s="7711" t="s">
        <v>13078</v>
      </c>
      <c r="E26" s="7711"/>
      <c r="F26" s="7711">
        <v>80</v>
      </c>
      <c r="G26"/>
      <c r="J26" s="8204" t="s">
        <v>13307</v>
      </c>
      <c r="K26" s="8200">
        <v>550</v>
      </c>
      <c r="L26" s="8218"/>
      <c r="M26" s="8199" t="s">
        <v>13333</v>
      </c>
      <c r="N26" s="8195">
        <v>0</v>
      </c>
      <c r="O26" s="8171"/>
      <c r="P26" s="8217" t="s">
        <v>13334</v>
      </c>
      <c r="Q26" s="8231">
        <v>2</v>
      </c>
      <c r="R26" s="5"/>
    </row>
    <row r="27" spans="1:18" ht="15" customHeight="1" thickBot="1">
      <c r="A27" s="7748" t="s">
        <v>12611</v>
      </c>
      <c r="B27" s="7752"/>
      <c r="C27" s="7749">
        <v>90</v>
      </c>
      <c r="D27" s="7748" t="s">
        <v>12611</v>
      </c>
      <c r="E27" s="7752"/>
      <c r="F27" s="7749">
        <v>90</v>
      </c>
      <c r="G27" s="82"/>
      <c r="J27" s="8204" t="s">
        <v>13324</v>
      </c>
      <c r="K27" s="8219">
        <v>6.2E-2</v>
      </c>
      <c r="L27" s="8192">
        <v>0.03</v>
      </c>
      <c r="M27" s="8213" t="s">
        <v>13335</v>
      </c>
      <c r="N27" s="8195">
        <v>0</v>
      </c>
      <c r="O27" s="8171"/>
      <c r="P27" s="8217" t="s">
        <v>13336</v>
      </c>
      <c r="Q27" s="8220">
        <v>10</v>
      </c>
      <c r="R27" s="8221" t="s">
        <v>13337</v>
      </c>
    </row>
    <row r="28" spans="1:18" ht="15" customHeight="1" thickBot="1">
      <c r="A28" s="7748" t="s">
        <v>13079</v>
      </c>
      <c r="B28" s="7711"/>
      <c r="C28" s="7749">
        <v>10</v>
      </c>
      <c r="D28" s="7748" t="s">
        <v>13079</v>
      </c>
      <c r="E28" s="7711"/>
      <c r="F28" s="7749">
        <v>10</v>
      </c>
      <c r="G28"/>
      <c r="J28" s="8209" t="s">
        <v>13314</v>
      </c>
      <c r="K28" s="8222">
        <f>K26*K27</f>
        <v>34.1</v>
      </c>
      <c r="L28" s="8218"/>
      <c r="M28" s="8199" t="s">
        <v>13338</v>
      </c>
      <c r="N28" s="8195">
        <v>0</v>
      </c>
      <c r="O28" s="8171"/>
      <c r="P28" s="8217" t="s">
        <v>13339</v>
      </c>
      <c r="Q28" s="8245">
        <v>0</v>
      </c>
      <c r="R28" s="8223">
        <f>+Q25+Q26+Q27+Q28</f>
        <v>18.7698</v>
      </c>
    </row>
    <row r="29" spans="1:18" ht="15" customHeight="1" thickBot="1">
      <c r="A29" s="7748" t="s">
        <v>12613</v>
      </c>
      <c r="B29" s="7711"/>
      <c r="C29" s="7749">
        <v>5</v>
      </c>
      <c r="D29" s="7748" t="s">
        <v>12613</v>
      </c>
      <c r="E29" s="7711"/>
      <c r="F29" s="7749">
        <v>5</v>
      </c>
      <c r="G29"/>
      <c r="J29" s="8224"/>
      <c r="K29" s="8198"/>
      <c r="L29" s="8171"/>
      <c r="M29" s="8199"/>
      <c r="N29" s="8195"/>
      <c r="O29" s="8171"/>
      <c r="P29" s="8225" t="s">
        <v>13340</v>
      </c>
      <c r="Q29" s="8226">
        <f>Q24*12%</f>
        <v>27.0792</v>
      </c>
      <c r="R29" s="8227"/>
    </row>
    <row r="30" spans="1:18" ht="15" customHeight="1" thickBot="1">
      <c r="A30" s="7711" t="s">
        <v>12614</v>
      </c>
      <c r="B30" s="7711"/>
      <c r="C30" s="7711">
        <f>SUM(C22:C29)*10%</f>
        <v>35.800000000000004</v>
      </c>
      <c r="D30" s="7711" t="s">
        <v>12614</v>
      </c>
      <c r="E30" s="7711"/>
      <c r="F30" s="7711">
        <f>SUM(F22:F29)*10%</f>
        <v>38.900000000000006</v>
      </c>
      <c r="G30"/>
      <c r="J30" s="8202"/>
      <c r="K30" s="8216"/>
      <c r="L30" s="8171"/>
      <c r="M30" s="8199"/>
      <c r="N30" s="8195"/>
      <c r="O30" s="8171"/>
      <c r="P30" s="8228" t="s">
        <v>13341</v>
      </c>
      <c r="Q30" s="8229">
        <f>SUM(Q24:Q29)</f>
        <v>271.50900000000001</v>
      </c>
      <c r="R30" s="6"/>
    </row>
    <row r="31" spans="1:18" ht="15" customHeight="1">
      <c r="A31" s="7750"/>
      <c r="B31"/>
      <c r="C31" s="7746"/>
      <c r="D31" s="7750"/>
      <c r="E31"/>
      <c r="F31" s="7746"/>
      <c r="G31"/>
      <c r="J31" s="8204"/>
      <c r="K31" s="8200"/>
      <c r="L31" s="8171"/>
      <c r="M31" s="8199"/>
      <c r="N31" s="8195"/>
      <c r="O31" s="8196"/>
      <c r="P31" s="8246"/>
      <c r="Q31" s="8247"/>
      <c r="R31" s="5"/>
    </row>
    <row r="32" spans="1:18" ht="15" customHeight="1" thickBot="1">
      <c r="A32" s="8014"/>
      <c r="B32" s="8015"/>
      <c r="C32" s="8016">
        <f>SUM(C22:C30)</f>
        <v>393.8</v>
      </c>
      <c r="D32" s="80">
        <f>C32/65</f>
        <v>6.0584615384615388</v>
      </c>
      <c r="E32" s="8015"/>
      <c r="F32" s="8017">
        <f>SUM(F22:F30)</f>
        <v>427.9</v>
      </c>
      <c r="G32" s="80">
        <f>F32/65</f>
        <v>6.5830769230769226</v>
      </c>
      <c r="J32" s="8230"/>
      <c r="K32" s="8231"/>
      <c r="L32" s="8171"/>
      <c r="M32" s="8225"/>
      <c r="N32" s="8232"/>
      <c r="O32" s="8171"/>
      <c r="P32" s="8233"/>
      <c r="Q32" s="8234"/>
      <c r="R32" s="8235"/>
    </row>
    <row r="33" spans="1:22" ht="15" customHeight="1" thickBot="1">
      <c r="J33" s="8236" t="s">
        <v>13241</v>
      </c>
      <c r="K33" s="8229">
        <f>K18+K23+K28+K32</f>
        <v>108.85</v>
      </c>
      <c r="L33" s="8237"/>
      <c r="M33" s="8228" t="s">
        <v>13342</v>
      </c>
      <c r="N33" s="8238">
        <f>SUM(N16:N32)</f>
        <v>16.809999999999999</v>
      </c>
      <c r="O33" s="8239"/>
      <c r="P33" s="8240" t="s">
        <v>13343</v>
      </c>
      <c r="Q33" s="8241">
        <f>Q30</f>
        <v>271.50900000000001</v>
      </c>
      <c r="R33" s="8242"/>
    </row>
    <row r="34" spans="1:22" ht="15.75" customHeight="1">
      <c r="G34" s="3" t="s">
        <v>13083</v>
      </c>
      <c r="H34"/>
      <c r="I34"/>
      <c r="J34"/>
      <c r="K34"/>
      <c r="L34"/>
      <c r="M34"/>
      <c r="N34" s="7981" t="s">
        <v>13196</v>
      </c>
      <c r="O34"/>
      <c r="P34"/>
      <c r="Q34"/>
      <c r="R34"/>
      <c r="S34"/>
      <c r="T34"/>
      <c r="U34"/>
      <c r="V34" s="7981" t="s">
        <v>13215</v>
      </c>
    </row>
    <row r="35" spans="1:22" ht="15.75" customHeight="1">
      <c r="A35" s="3" t="s">
        <v>13075</v>
      </c>
      <c r="H35" t="s">
        <v>13075</v>
      </c>
      <c r="I35"/>
      <c r="J35"/>
      <c r="K35"/>
      <c r="L35"/>
      <c r="M35"/>
      <c r="N35"/>
      <c r="O35" t="s">
        <v>13216</v>
      </c>
      <c r="P35"/>
      <c r="Q35"/>
      <c r="R35"/>
      <c r="S35"/>
      <c r="T35"/>
      <c r="U35"/>
      <c r="V35"/>
    </row>
    <row r="36" spans="1:22" ht="15.75" customHeight="1">
      <c r="A36" s="7753" t="s">
        <v>13076</v>
      </c>
      <c r="B36" s="7754"/>
      <c r="C36" s="7754"/>
      <c r="D36" s="7754" t="s">
        <v>12603</v>
      </c>
      <c r="E36" s="7754"/>
      <c r="F36" s="7755"/>
      <c r="H36" s="7982" t="s">
        <v>13076</v>
      </c>
      <c r="I36" s="7983"/>
      <c r="J36" s="7983"/>
      <c r="K36" s="7983" t="s">
        <v>12603</v>
      </c>
      <c r="L36" s="7983"/>
      <c r="M36" s="7984"/>
      <c r="N36"/>
      <c r="O36" s="8004" t="s">
        <v>13076</v>
      </c>
      <c r="P36" s="8005"/>
      <c r="Q36" s="8005"/>
      <c r="R36" s="8005"/>
      <c r="S36" s="8005" t="s">
        <v>12603</v>
      </c>
      <c r="T36" s="8005"/>
      <c r="U36" s="8006"/>
      <c r="V36"/>
    </row>
    <row r="37" spans="1:22" ht="15.75" customHeight="1">
      <c r="A37" s="7756" t="s">
        <v>13084</v>
      </c>
      <c r="B37" s="7757"/>
      <c r="C37" s="7757"/>
      <c r="D37" s="7757" t="s">
        <v>13084</v>
      </c>
      <c r="E37" s="7757"/>
      <c r="F37" s="7758"/>
      <c r="H37" s="7985" t="s">
        <v>13084</v>
      </c>
      <c r="I37" s="7986"/>
      <c r="J37" s="7986"/>
      <c r="K37" s="7986" t="s">
        <v>13084</v>
      </c>
      <c r="L37" s="7986"/>
      <c r="M37" s="7987"/>
      <c r="N37"/>
      <c r="O37" s="8007" t="s">
        <v>13084</v>
      </c>
      <c r="P37" s="8008"/>
      <c r="Q37" s="8008"/>
      <c r="R37" s="8008"/>
      <c r="S37" s="8008" t="s">
        <v>13084</v>
      </c>
      <c r="T37" s="8008"/>
      <c r="U37" s="8009"/>
      <c r="V37"/>
    </row>
    <row r="38" spans="1:22" ht="15.75" customHeight="1">
      <c r="A38" s="7756" t="s">
        <v>12605</v>
      </c>
      <c r="B38" s="7757"/>
      <c r="C38" s="7757" t="s">
        <v>12885</v>
      </c>
      <c r="D38" s="7757" t="s">
        <v>12605</v>
      </c>
      <c r="E38" s="7757"/>
      <c r="F38" s="7758" t="s">
        <v>12885</v>
      </c>
      <c r="H38" s="7985" t="s">
        <v>12605</v>
      </c>
      <c r="I38" s="7986"/>
      <c r="J38" s="7986" t="s">
        <v>12885</v>
      </c>
      <c r="K38" s="7986" t="s">
        <v>12605</v>
      </c>
      <c r="L38" s="7986"/>
      <c r="M38" s="7987" t="s">
        <v>12885</v>
      </c>
      <c r="N38"/>
      <c r="O38" s="8007" t="s">
        <v>12605</v>
      </c>
      <c r="P38" s="8008"/>
      <c r="Q38" s="8008" t="s">
        <v>12885</v>
      </c>
      <c r="R38" s="8008"/>
      <c r="S38" s="8008" t="s">
        <v>12605</v>
      </c>
      <c r="T38" s="8008"/>
      <c r="U38" s="8009" t="s">
        <v>12885</v>
      </c>
      <c r="V38"/>
    </row>
    <row r="39" spans="1:22" ht="15.75" customHeight="1">
      <c r="A39" s="7756"/>
      <c r="B39" s="7757"/>
      <c r="C39" s="7757"/>
      <c r="D39" s="7757"/>
      <c r="E39" s="7757"/>
      <c r="F39" s="7758"/>
      <c r="H39" s="7985"/>
      <c r="I39" s="7986"/>
      <c r="J39" s="7986"/>
      <c r="K39" s="7986"/>
      <c r="L39" s="7986"/>
      <c r="M39" s="7987"/>
      <c r="N39"/>
      <c r="O39" s="8007"/>
      <c r="P39" s="8008"/>
      <c r="Q39" s="8008"/>
      <c r="R39" s="8008"/>
      <c r="S39" s="8008"/>
      <c r="T39" s="8008"/>
      <c r="U39" s="8009"/>
      <c r="V39"/>
    </row>
    <row r="40" spans="1:22" ht="15.75" customHeight="1">
      <c r="A40" s="7756" t="s">
        <v>12886</v>
      </c>
      <c r="B40" s="7757"/>
      <c r="C40" s="7757">
        <v>27</v>
      </c>
      <c r="D40" s="7757" t="s">
        <v>12886</v>
      </c>
      <c r="E40" s="7757"/>
      <c r="F40" s="7758">
        <v>32</v>
      </c>
      <c r="H40" s="7985" t="s">
        <v>12886</v>
      </c>
      <c r="I40" s="7986"/>
      <c r="J40" s="7986">
        <v>27</v>
      </c>
      <c r="K40" s="7986" t="s">
        <v>12886</v>
      </c>
      <c r="L40" s="7986"/>
      <c r="M40" s="7987">
        <v>33</v>
      </c>
      <c r="N40"/>
      <c r="O40" s="8007" t="s">
        <v>12886</v>
      </c>
      <c r="P40" s="8008"/>
      <c r="Q40" s="8008">
        <v>34</v>
      </c>
      <c r="R40" s="8008"/>
      <c r="S40" s="8008" t="s">
        <v>12886</v>
      </c>
      <c r="T40" s="8008"/>
      <c r="U40" s="8009">
        <v>40</v>
      </c>
      <c r="V40" s="8008"/>
    </row>
    <row r="41" spans="1:22" ht="15.75" customHeight="1">
      <c r="A41" s="7756" t="s">
        <v>12608</v>
      </c>
      <c r="B41" s="7757"/>
      <c r="C41" s="7757">
        <v>24</v>
      </c>
      <c r="D41" s="7757" t="s">
        <v>12608</v>
      </c>
      <c r="E41" s="7757"/>
      <c r="F41" s="7758">
        <v>34</v>
      </c>
      <c r="H41" s="7985" t="s">
        <v>12608</v>
      </c>
      <c r="I41" s="7986"/>
      <c r="J41" s="7986">
        <v>28.5</v>
      </c>
      <c r="K41" s="7986" t="s">
        <v>12608</v>
      </c>
      <c r="L41" s="7986"/>
      <c r="M41" s="7987">
        <v>40</v>
      </c>
      <c r="N41"/>
      <c r="O41" s="8007" t="s">
        <v>12608</v>
      </c>
      <c r="P41" s="8008"/>
      <c r="Q41" s="8008">
        <v>28.5</v>
      </c>
      <c r="R41" s="8008"/>
      <c r="S41" s="8008" t="s">
        <v>12608</v>
      </c>
      <c r="T41" s="8008"/>
      <c r="U41" s="8009">
        <v>40</v>
      </c>
      <c r="V41" s="8008"/>
    </row>
    <row r="42" spans="1:22" ht="15.75" customHeight="1">
      <c r="A42" s="7756" t="s">
        <v>12887</v>
      </c>
      <c r="B42" s="7757"/>
      <c r="C42" s="7757">
        <v>30</v>
      </c>
      <c r="D42" s="7757" t="s">
        <v>12887</v>
      </c>
      <c r="E42" s="7757"/>
      <c r="F42" s="7758">
        <v>30</v>
      </c>
      <c r="H42" s="7985" t="s">
        <v>12887</v>
      </c>
      <c r="I42" s="7986"/>
      <c r="J42" s="7986">
        <v>38</v>
      </c>
      <c r="K42" s="7986" t="s">
        <v>12887</v>
      </c>
      <c r="L42" s="7986"/>
      <c r="M42" s="7987">
        <v>38</v>
      </c>
      <c r="N42"/>
      <c r="O42" s="8007" t="s">
        <v>12887</v>
      </c>
      <c r="P42" s="8008"/>
      <c r="Q42" s="8008">
        <v>35</v>
      </c>
      <c r="R42" s="8008"/>
      <c r="S42" s="8008" t="s">
        <v>12887</v>
      </c>
      <c r="T42" s="8008"/>
      <c r="U42" s="8009">
        <v>35</v>
      </c>
      <c r="V42" s="8008"/>
    </row>
    <row r="43" spans="1:22" ht="15.75" customHeight="1">
      <c r="A43" s="7756" t="s">
        <v>12610</v>
      </c>
      <c r="B43" s="7757"/>
      <c r="C43" s="7757">
        <v>75</v>
      </c>
      <c r="D43" s="7757" t="s">
        <v>12610</v>
      </c>
      <c r="E43" s="7757"/>
      <c r="F43" s="7758">
        <v>75</v>
      </c>
      <c r="H43" s="7985" t="s">
        <v>12610</v>
      </c>
      <c r="I43" s="7986"/>
      <c r="J43" s="7986">
        <v>75</v>
      </c>
      <c r="K43" s="7986" t="s">
        <v>12610</v>
      </c>
      <c r="L43" s="7986"/>
      <c r="M43" s="7987">
        <v>75</v>
      </c>
      <c r="N43"/>
      <c r="O43" s="8007" t="s">
        <v>12610</v>
      </c>
      <c r="P43" s="8008"/>
      <c r="Q43" s="8008">
        <v>75</v>
      </c>
      <c r="R43" s="8008"/>
      <c r="S43" s="8008" t="s">
        <v>12610</v>
      </c>
      <c r="T43" s="8008"/>
      <c r="U43" s="8009">
        <v>75</v>
      </c>
      <c r="V43" s="8008"/>
    </row>
    <row r="44" spans="1:22" ht="15.75" customHeight="1">
      <c r="A44" s="7756" t="s">
        <v>12611</v>
      </c>
      <c r="B44" s="7757"/>
      <c r="C44" s="7757">
        <v>20</v>
      </c>
      <c r="D44" s="7757" t="s">
        <v>12611</v>
      </c>
      <c r="E44" s="7757"/>
      <c r="F44" s="7758">
        <v>20</v>
      </c>
      <c r="H44" s="7985" t="s">
        <v>12611</v>
      </c>
      <c r="I44" s="7986"/>
      <c r="J44" s="7986">
        <v>28</v>
      </c>
      <c r="K44" s="7986" t="s">
        <v>12611</v>
      </c>
      <c r="L44" s="7986"/>
      <c r="M44" s="7987">
        <v>28</v>
      </c>
      <c r="N44"/>
      <c r="O44" s="8007" t="s">
        <v>12611</v>
      </c>
      <c r="P44" s="8008"/>
      <c r="Q44" s="8008">
        <v>28</v>
      </c>
      <c r="R44" s="8008"/>
      <c r="S44" s="8008" t="s">
        <v>12611</v>
      </c>
      <c r="T44" s="8008"/>
      <c r="U44" s="8009">
        <v>28</v>
      </c>
      <c r="V44" s="8008"/>
    </row>
    <row r="45" spans="1:22" ht="15.75" customHeight="1">
      <c r="A45" s="7756" t="s">
        <v>13085</v>
      </c>
      <c r="B45" s="7757"/>
      <c r="C45" s="7757">
        <v>5</v>
      </c>
      <c r="D45" s="7757" t="s">
        <v>13085</v>
      </c>
      <c r="E45" s="7757"/>
      <c r="F45" s="7758">
        <v>5</v>
      </c>
      <c r="H45" s="7985" t="s">
        <v>13085</v>
      </c>
      <c r="I45" s="7986"/>
      <c r="J45" s="7986">
        <v>5</v>
      </c>
      <c r="K45" s="7986" t="s">
        <v>13085</v>
      </c>
      <c r="L45" s="7986"/>
      <c r="M45" s="7987">
        <v>5</v>
      </c>
      <c r="N45"/>
      <c r="O45" s="8007" t="s">
        <v>13085</v>
      </c>
      <c r="P45" s="8008"/>
      <c r="Q45" s="8008">
        <v>5</v>
      </c>
      <c r="R45" s="8008"/>
      <c r="S45" s="8008" t="s">
        <v>13085</v>
      </c>
      <c r="T45" s="8008"/>
      <c r="U45" s="8009">
        <v>5</v>
      </c>
      <c r="V45" s="8008"/>
    </row>
    <row r="46" spans="1:22" ht="15.75" customHeight="1">
      <c r="A46" s="7756" t="s">
        <v>12614</v>
      </c>
      <c r="B46" s="7757"/>
      <c r="C46" s="7757">
        <v>18.100000000000001</v>
      </c>
      <c r="D46" s="7757" t="s">
        <v>12614</v>
      </c>
      <c r="E46" s="7757"/>
      <c r="F46" s="7758">
        <v>19.600000000000001</v>
      </c>
      <c r="H46" s="7985" t="s">
        <v>12614</v>
      </c>
      <c r="I46" s="7986"/>
      <c r="J46" s="7986">
        <v>20.149999999999999</v>
      </c>
      <c r="K46" s="7986" t="s">
        <v>12614</v>
      </c>
      <c r="L46" s="7986"/>
      <c r="M46" s="7987">
        <v>21.9</v>
      </c>
      <c r="N46"/>
      <c r="O46" s="8007" t="s">
        <v>12614</v>
      </c>
      <c r="P46" s="8008"/>
      <c r="Q46" s="8008">
        <v>20.55</v>
      </c>
      <c r="R46" s="8008"/>
      <c r="S46" s="8008" t="s">
        <v>12614</v>
      </c>
      <c r="T46" s="8008"/>
      <c r="U46" s="8009">
        <v>22.3</v>
      </c>
      <c r="V46"/>
    </row>
    <row r="47" spans="1:22" ht="15.75" customHeight="1">
      <c r="A47" s="7756"/>
      <c r="B47" s="7757"/>
      <c r="C47" s="7757"/>
      <c r="D47" s="7757"/>
      <c r="E47" s="7757"/>
      <c r="F47" s="7758"/>
      <c r="H47" s="7985"/>
      <c r="I47" s="7986"/>
      <c r="J47" s="7986"/>
      <c r="K47" s="7986"/>
      <c r="L47" s="7986"/>
      <c r="M47" s="7987"/>
      <c r="N47"/>
      <c r="O47" s="8007"/>
      <c r="P47" s="8008"/>
      <c r="Q47" s="8008"/>
      <c r="R47" s="8008"/>
      <c r="S47" s="8008"/>
      <c r="T47" s="8008"/>
      <c r="U47" s="8009"/>
      <c r="V47"/>
    </row>
    <row r="48" spans="1:22" ht="15.75" customHeight="1">
      <c r="A48" s="7759"/>
      <c r="B48" s="7760"/>
      <c r="C48" s="7760">
        <v>199</v>
      </c>
      <c r="D48" s="7760"/>
      <c r="E48" s="7760"/>
      <c r="F48" s="7761">
        <v>215.6</v>
      </c>
      <c r="G48" s="80">
        <f>F48/65</f>
        <v>3.3169230769230769</v>
      </c>
      <c r="H48" s="7988"/>
      <c r="I48" s="7989"/>
      <c r="J48" s="7990">
        <f>SUM(J40:J46)</f>
        <v>221.65</v>
      </c>
      <c r="K48" s="80">
        <f>J48/65</f>
        <v>3.41</v>
      </c>
      <c r="L48" s="7989"/>
      <c r="M48" s="7990">
        <f>SUM(M40:M46)</f>
        <v>240.9</v>
      </c>
      <c r="N48" s="80">
        <f>M48/65</f>
        <v>3.7061538461538461</v>
      </c>
      <c r="O48" s="8010"/>
      <c r="P48" s="8011"/>
      <c r="Q48" s="8012">
        <f>SUM(Q40:Q46)</f>
        <v>226.05</v>
      </c>
      <c r="R48" s="80">
        <f>Q48/65</f>
        <v>3.4776923076923079</v>
      </c>
      <c r="S48" s="8011"/>
      <c r="T48" s="8011"/>
      <c r="U48" s="8012">
        <f>SUM(U40:U46)</f>
        <v>245.3</v>
      </c>
      <c r="V48" s="80">
        <f>U48/65</f>
        <v>3.7738461538461539</v>
      </c>
    </row>
    <row r="49" spans="1:22" ht="15.75" customHeight="1">
      <c r="A49" s="7753" t="s">
        <v>13080</v>
      </c>
      <c r="B49" s="7754"/>
      <c r="C49" s="7754"/>
      <c r="D49" s="7754" t="s">
        <v>13081</v>
      </c>
      <c r="E49" s="7754"/>
      <c r="F49" s="7755"/>
      <c r="H49" s="7982" t="s">
        <v>13080</v>
      </c>
      <c r="I49" s="7983"/>
      <c r="J49" s="7983"/>
      <c r="K49" s="7983" t="s">
        <v>13081</v>
      </c>
      <c r="L49" s="7983"/>
      <c r="M49" s="7984"/>
      <c r="N49"/>
      <c r="O49" s="8004" t="s">
        <v>13080</v>
      </c>
      <c r="P49" s="8005"/>
      <c r="Q49" s="8005"/>
      <c r="R49" s="8005"/>
      <c r="S49" s="8005" t="s">
        <v>13081</v>
      </c>
      <c r="T49" s="8005"/>
      <c r="U49" s="8006"/>
      <c r="V49"/>
    </row>
    <row r="50" spans="1:22" ht="15.75" customHeight="1">
      <c r="A50" s="7756" t="s">
        <v>13086</v>
      </c>
      <c r="B50" s="7757"/>
      <c r="C50" s="7757"/>
      <c r="D50" s="7757" t="s">
        <v>13086</v>
      </c>
      <c r="E50" s="7757"/>
      <c r="F50" s="7758"/>
      <c r="H50" s="7985" t="s">
        <v>13086</v>
      </c>
      <c r="I50" s="7986"/>
      <c r="J50" s="7986"/>
      <c r="K50" s="7986" t="s">
        <v>13086</v>
      </c>
      <c r="L50" s="7986"/>
      <c r="M50" s="7987"/>
      <c r="N50"/>
      <c r="O50" s="8007" t="s">
        <v>13086</v>
      </c>
      <c r="P50" s="8008"/>
      <c r="Q50" s="8008"/>
      <c r="R50" s="8008"/>
      <c r="S50" s="8008" t="s">
        <v>13086</v>
      </c>
      <c r="T50" s="8008"/>
      <c r="U50" s="8009"/>
      <c r="V50"/>
    </row>
    <row r="51" spans="1:22" ht="15.75" customHeight="1">
      <c r="A51" s="7756" t="s">
        <v>12605</v>
      </c>
      <c r="B51" s="7757"/>
      <c r="C51" s="7757" t="s">
        <v>12885</v>
      </c>
      <c r="D51" s="7757" t="s">
        <v>12605</v>
      </c>
      <c r="E51" s="7757"/>
      <c r="F51" s="7758" t="s">
        <v>12885</v>
      </c>
      <c r="H51" s="7985" t="s">
        <v>12605</v>
      </c>
      <c r="I51" s="7986"/>
      <c r="J51" s="7986" t="s">
        <v>12885</v>
      </c>
      <c r="K51" s="7986" t="s">
        <v>12605</v>
      </c>
      <c r="L51" s="7986"/>
      <c r="M51" s="7987" t="s">
        <v>12885</v>
      </c>
      <c r="N51"/>
      <c r="O51" s="8007" t="s">
        <v>12605</v>
      </c>
      <c r="P51" s="8008"/>
      <c r="Q51" s="8008" t="s">
        <v>12885</v>
      </c>
      <c r="R51" s="8008"/>
      <c r="S51" s="8008" t="s">
        <v>12605</v>
      </c>
      <c r="T51" s="8008"/>
      <c r="U51" s="8009" t="s">
        <v>12885</v>
      </c>
      <c r="V51"/>
    </row>
    <row r="52" spans="1:22" ht="15.75" customHeight="1">
      <c r="A52" s="7756"/>
      <c r="B52" s="7757"/>
      <c r="C52" s="7757"/>
      <c r="D52" s="7757"/>
      <c r="E52" s="7757"/>
      <c r="F52" s="7758"/>
      <c r="H52" s="7985"/>
      <c r="I52" s="7986"/>
      <c r="J52" s="7986"/>
      <c r="K52" s="7986"/>
      <c r="L52" s="7986"/>
      <c r="M52" s="7987"/>
      <c r="N52"/>
      <c r="O52" s="8007"/>
      <c r="P52" s="8008"/>
      <c r="Q52" s="8008"/>
      <c r="R52" s="8008"/>
      <c r="S52" s="8008"/>
      <c r="T52" s="8008"/>
      <c r="U52" s="8009"/>
      <c r="V52"/>
    </row>
    <row r="53" spans="1:22" ht="15.75" customHeight="1">
      <c r="A53" s="7756" t="s">
        <v>12886</v>
      </c>
      <c r="B53" s="7757"/>
      <c r="C53" s="7757">
        <v>33</v>
      </c>
      <c r="D53" s="7757" t="s">
        <v>12886</v>
      </c>
      <c r="E53" s="7757"/>
      <c r="F53" s="7758">
        <v>35</v>
      </c>
      <c r="H53" s="7985" t="s">
        <v>12886</v>
      </c>
      <c r="I53" s="7986"/>
      <c r="J53" s="7986">
        <v>33</v>
      </c>
      <c r="K53" s="7986" t="s">
        <v>12886</v>
      </c>
      <c r="L53" s="7986"/>
      <c r="M53" s="7987">
        <v>35</v>
      </c>
      <c r="N53"/>
      <c r="O53" s="8007" t="s">
        <v>12886</v>
      </c>
      <c r="P53" s="8008"/>
      <c r="Q53" s="8008">
        <v>38</v>
      </c>
      <c r="R53" s="8008"/>
      <c r="S53" s="8008" t="s">
        <v>12886</v>
      </c>
      <c r="T53" s="8008"/>
      <c r="U53" s="8009">
        <v>48</v>
      </c>
      <c r="V53" s="8008"/>
    </row>
    <row r="54" spans="1:22" ht="15.75" customHeight="1">
      <c r="A54" s="7756" t="s">
        <v>12608</v>
      </c>
      <c r="B54" s="7757"/>
      <c r="C54" s="7757">
        <v>30</v>
      </c>
      <c r="D54" s="7757" t="s">
        <v>12608</v>
      </c>
      <c r="E54" s="7757"/>
      <c r="F54" s="7758">
        <v>43</v>
      </c>
      <c r="H54" s="7985" t="s">
        <v>12608</v>
      </c>
      <c r="I54" s="7986"/>
      <c r="J54" s="7986">
        <v>30</v>
      </c>
      <c r="K54" s="7986" t="s">
        <v>12608</v>
      </c>
      <c r="L54" s="7986"/>
      <c r="M54" s="7987">
        <v>47.5</v>
      </c>
      <c r="N54"/>
      <c r="O54" s="8007" t="s">
        <v>12608</v>
      </c>
      <c r="P54" s="8008"/>
      <c r="Q54" s="8008">
        <v>30</v>
      </c>
      <c r="R54" s="8008"/>
      <c r="S54" s="8008" t="s">
        <v>12608</v>
      </c>
      <c r="T54" s="8008"/>
      <c r="U54" s="8009">
        <v>47.5</v>
      </c>
      <c r="V54" s="8008"/>
    </row>
    <row r="55" spans="1:22" ht="15.75" customHeight="1">
      <c r="A55" s="7756" t="s">
        <v>12887</v>
      </c>
      <c r="B55" s="7757"/>
      <c r="C55" s="7757">
        <v>30</v>
      </c>
      <c r="D55" s="7757" t="s">
        <v>12887</v>
      </c>
      <c r="E55" s="7757"/>
      <c r="F55" s="7758">
        <v>30</v>
      </c>
      <c r="H55" s="7985" t="s">
        <v>12887</v>
      </c>
      <c r="I55" s="7986"/>
      <c r="J55" s="7986">
        <v>38</v>
      </c>
      <c r="K55" s="7986" t="s">
        <v>12887</v>
      </c>
      <c r="L55" s="7986"/>
      <c r="M55" s="7987">
        <v>38</v>
      </c>
      <c r="N55"/>
      <c r="O55" s="8007" t="s">
        <v>12887</v>
      </c>
      <c r="P55" s="8008"/>
      <c r="Q55" s="8008">
        <v>35</v>
      </c>
      <c r="R55" s="8008"/>
      <c r="S55" s="8008" t="s">
        <v>12887</v>
      </c>
      <c r="T55" s="8008"/>
      <c r="U55" s="8009">
        <v>35</v>
      </c>
      <c r="V55" s="8008"/>
    </row>
    <row r="56" spans="1:22" ht="15.75" customHeight="1">
      <c r="A56" s="7756" t="s">
        <v>12610</v>
      </c>
      <c r="B56" s="7757"/>
      <c r="C56" s="7757">
        <v>80</v>
      </c>
      <c r="D56" s="7757" t="s">
        <v>12610</v>
      </c>
      <c r="E56" s="7757"/>
      <c r="F56" s="7758">
        <v>90</v>
      </c>
      <c r="H56" s="7985" t="s">
        <v>12610</v>
      </c>
      <c r="I56" s="7986"/>
      <c r="J56" s="7986">
        <v>80</v>
      </c>
      <c r="K56" s="7986" t="s">
        <v>12610</v>
      </c>
      <c r="L56" s="7986"/>
      <c r="M56" s="7987">
        <v>90</v>
      </c>
      <c r="N56"/>
      <c r="O56" s="8007" t="s">
        <v>12610</v>
      </c>
      <c r="P56" s="8008"/>
      <c r="Q56" s="8008">
        <v>80</v>
      </c>
      <c r="R56" s="8008"/>
      <c r="S56" s="8008" t="s">
        <v>12610</v>
      </c>
      <c r="T56" s="8008"/>
      <c r="U56" s="8009">
        <v>85</v>
      </c>
      <c r="V56" s="8008"/>
    </row>
    <row r="57" spans="1:22" ht="15.75" customHeight="1">
      <c r="A57" s="7756" t="s">
        <v>12611</v>
      </c>
      <c r="B57" s="7757"/>
      <c r="C57" s="7757">
        <v>20</v>
      </c>
      <c r="D57" s="7757" t="s">
        <v>12611</v>
      </c>
      <c r="E57" s="7757"/>
      <c r="F57" s="7758">
        <v>20</v>
      </c>
      <c r="H57" s="7985" t="s">
        <v>12611</v>
      </c>
      <c r="I57" s="7986"/>
      <c r="J57" s="7986">
        <v>28</v>
      </c>
      <c r="K57" s="7986" t="s">
        <v>12611</v>
      </c>
      <c r="L57" s="7986"/>
      <c r="M57" s="7987">
        <v>28</v>
      </c>
      <c r="N57"/>
      <c r="O57" s="8007" t="s">
        <v>12611</v>
      </c>
      <c r="P57" s="8008"/>
      <c r="Q57" s="8008">
        <v>28</v>
      </c>
      <c r="R57" s="8008"/>
      <c r="S57" s="8008" t="s">
        <v>12611</v>
      </c>
      <c r="T57" s="8008"/>
      <c r="U57" s="8009">
        <v>28</v>
      </c>
      <c r="V57" s="8008"/>
    </row>
    <row r="58" spans="1:22" ht="15.75" customHeight="1">
      <c r="A58" s="7756" t="s">
        <v>13085</v>
      </c>
      <c r="B58" s="7757"/>
      <c r="C58" s="7757">
        <v>5</v>
      </c>
      <c r="D58" s="7757" t="s">
        <v>13085</v>
      </c>
      <c r="E58" s="7757"/>
      <c r="F58" s="7758">
        <v>5</v>
      </c>
      <c r="H58" s="7985" t="s">
        <v>13085</v>
      </c>
      <c r="I58" s="7986"/>
      <c r="J58" s="7986">
        <v>5</v>
      </c>
      <c r="K58" s="7986" t="s">
        <v>13085</v>
      </c>
      <c r="L58" s="7986"/>
      <c r="M58" s="7987">
        <v>5</v>
      </c>
      <c r="N58"/>
      <c r="O58" s="8007" t="s">
        <v>13085</v>
      </c>
      <c r="P58" s="8008"/>
      <c r="Q58" s="8008">
        <v>5</v>
      </c>
      <c r="R58" s="8008"/>
      <c r="S58" s="8008" t="s">
        <v>13085</v>
      </c>
      <c r="T58" s="8008"/>
      <c r="U58" s="8009">
        <v>5</v>
      </c>
      <c r="V58"/>
    </row>
    <row r="59" spans="1:22" ht="15.75" customHeight="1">
      <c r="A59" s="7756" t="s">
        <v>12614</v>
      </c>
      <c r="B59" s="7757"/>
      <c r="C59" s="7757">
        <v>19.8</v>
      </c>
      <c r="D59" s="7757" t="s">
        <v>12614</v>
      </c>
      <c r="E59" s="7757"/>
      <c r="F59" s="7758">
        <v>22.3</v>
      </c>
      <c r="H59" s="7985" t="s">
        <v>12614</v>
      </c>
      <c r="I59" s="7986"/>
      <c r="J59" s="7986">
        <v>21.4</v>
      </c>
      <c r="K59" s="7986" t="s">
        <v>12614</v>
      </c>
      <c r="L59" s="7986"/>
      <c r="M59" s="7987">
        <v>24.35</v>
      </c>
      <c r="N59"/>
      <c r="O59" s="8007" t="s">
        <v>12614</v>
      </c>
      <c r="P59" s="8008"/>
      <c r="Q59" s="8008">
        <v>21.6</v>
      </c>
      <c r="R59" s="8008"/>
      <c r="S59" s="8008" t="s">
        <v>12614</v>
      </c>
      <c r="T59" s="8008"/>
      <c r="U59" s="8009">
        <v>24.05</v>
      </c>
      <c r="V59"/>
    </row>
    <row r="60" spans="1:22" ht="15.75" customHeight="1">
      <c r="A60" s="7756"/>
      <c r="B60" s="7757"/>
      <c r="C60" s="7757"/>
      <c r="D60" s="7757"/>
      <c r="E60" s="7757"/>
      <c r="F60" s="7758"/>
      <c r="H60" s="7985"/>
      <c r="I60" s="7986"/>
      <c r="J60" s="7986"/>
      <c r="K60" s="7986"/>
      <c r="L60" s="7986"/>
      <c r="M60" s="7987"/>
      <c r="N60"/>
      <c r="O60" s="8007"/>
      <c r="P60" s="8008"/>
      <c r="Q60" s="8008"/>
      <c r="R60" s="8008"/>
      <c r="S60" s="8008"/>
      <c r="T60" s="8008"/>
      <c r="U60" s="8009"/>
      <c r="V60"/>
    </row>
    <row r="61" spans="1:22" ht="15.75" customHeight="1">
      <c r="A61" s="7756"/>
      <c r="B61" s="7757"/>
      <c r="C61" s="7757">
        <v>218</v>
      </c>
      <c r="D61" s="7757"/>
      <c r="E61" s="7757"/>
      <c r="F61" s="7758">
        <v>245</v>
      </c>
      <c r="G61" s="80">
        <f>F61/65</f>
        <v>3.7692307692307692</v>
      </c>
      <c r="H61" s="7985"/>
      <c r="I61" s="7986"/>
      <c r="J61" s="7990">
        <f>SUM(J53:J59)</f>
        <v>235.4</v>
      </c>
      <c r="K61" s="80">
        <f>J61/65</f>
        <v>3.6215384615384618</v>
      </c>
      <c r="L61" s="7986"/>
      <c r="M61" s="7990">
        <f>SUM(M53:M59)</f>
        <v>267.85000000000002</v>
      </c>
      <c r="N61" s="80">
        <f>M61/65</f>
        <v>4.1207692307692314</v>
      </c>
      <c r="O61" s="8007"/>
      <c r="P61" s="8008"/>
      <c r="Q61" s="8012">
        <f>SUM(Q53:Q59)</f>
        <v>237.6</v>
      </c>
      <c r="R61" s="80">
        <f>Q61/65</f>
        <v>3.6553846153846155</v>
      </c>
      <c r="S61" s="8008"/>
      <c r="T61" s="8008"/>
      <c r="U61" s="8012">
        <f>SUM(U53:U59)</f>
        <v>272.55</v>
      </c>
      <c r="V61" s="80">
        <f>U61/65</f>
        <v>4.1930769230769229</v>
      </c>
    </row>
    <row r="62" spans="1:22" ht="15.75" customHeight="1">
      <c r="A62" s="7759"/>
      <c r="B62" s="7760"/>
      <c r="C62" s="7760"/>
      <c r="D62" s="7760"/>
      <c r="E62" s="7760"/>
      <c r="F62" s="7761"/>
      <c r="O62" s="8010"/>
      <c r="P62" s="8011"/>
      <c r="Q62" s="8011"/>
      <c r="R62" s="8011"/>
      <c r="S62" s="8011"/>
      <c r="T62" s="8011"/>
      <c r="U62" s="8013"/>
      <c r="V62"/>
    </row>
    <row r="63" spans="1:22" ht="15.75" customHeight="1"/>
    <row r="64" spans="1:22" ht="25.5" customHeight="1">
      <c r="A64" s="8003" t="s">
        <v>13214</v>
      </c>
      <c r="B64"/>
      <c r="C64"/>
      <c r="D64"/>
      <c r="E64"/>
      <c r="F64"/>
      <c r="G64"/>
      <c r="H64" s="7981" t="s">
        <v>13215</v>
      </c>
      <c r="J64" s="8003" t="s">
        <v>13214</v>
      </c>
      <c r="K64" s="8018"/>
      <c r="L64" s="8019"/>
      <c r="M64"/>
      <c r="N64"/>
      <c r="O64"/>
      <c r="P64" s="8018"/>
      <c r="Q64" s="8019"/>
      <c r="R64" s="7981" t="s">
        <v>13215</v>
      </c>
    </row>
    <row r="65" spans="1:18" ht="26.25" customHeight="1" thickBot="1">
      <c r="A65" t="s">
        <v>13216</v>
      </c>
      <c r="B65"/>
      <c r="C65"/>
      <c r="D65"/>
      <c r="E65"/>
      <c r="F65"/>
      <c r="G65"/>
      <c r="H65"/>
      <c r="J65" s="7981" t="s">
        <v>13218</v>
      </c>
      <c r="K65" s="8018"/>
      <c r="L65" s="8019"/>
      <c r="M65"/>
      <c r="N65"/>
      <c r="O65"/>
      <c r="P65" s="8018"/>
      <c r="Q65" s="8019"/>
      <c r="R65"/>
    </row>
    <row r="66" spans="1:18" ht="15.75" customHeight="1">
      <c r="A66" s="8004" t="s">
        <v>13076</v>
      </c>
      <c r="B66" s="8005"/>
      <c r="C66" s="8005"/>
      <c r="D66" s="8005"/>
      <c r="E66" s="8005" t="s">
        <v>12603</v>
      </c>
      <c r="F66" s="8005"/>
      <c r="G66" s="8006"/>
      <c r="H66"/>
      <c r="J66" s="8020" t="s">
        <v>13076</v>
      </c>
      <c r="K66" s="8021" t="s">
        <v>13219</v>
      </c>
      <c r="L66" s="8022" t="s">
        <v>13220</v>
      </c>
      <c r="M66" s="8023"/>
      <c r="N66" s="8020" t="s">
        <v>12603</v>
      </c>
      <c r="O66" s="8024"/>
      <c r="P66" s="8021" t="s">
        <v>13219</v>
      </c>
      <c r="Q66" s="8025" t="s">
        <v>13220</v>
      </c>
      <c r="R66"/>
    </row>
    <row r="67" spans="1:18" ht="15.75" customHeight="1">
      <c r="A67" s="8007"/>
      <c r="B67" s="8008"/>
      <c r="C67" s="8008"/>
      <c r="D67" s="8008"/>
      <c r="E67" s="8008"/>
      <c r="F67" s="8008"/>
      <c r="G67" s="8009"/>
      <c r="H67"/>
      <c r="J67" s="8026"/>
      <c r="K67" s="8027"/>
      <c r="L67" s="8028"/>
      <c r="M67" s="8029"/>
      <c r="N67" s="8026"/>
      <c r="O67" s="7995"/>
      <c r="P67" s="8027"/>
      <c r="Q67" s="8030"/>
      <c r="R67"/>
    </row>
    <row r="68" spans="1:18" ht="15.75" customHeight="1">
      <c r="A68" s="8007" t="s">
        <v>12605</v>
      </c>
      <c r="B68" s="8008"/>
      <c r="C68" s="8008" t="s">
        <v>12885</v>
      </c>
      <c r="D68" s="8008"/>
      <c r="E68" s="8008" t="s">
        <v>12605</v>
      </c>
      <c r="F68" s="8008"/>
      <c r="G68" s="8009" t="s">
        <v>12885</v>
      </c>
      <c r="H68"/>
      <c r="J68" s="8026" t="s">
        <v>12605</v>
      </c>
      <c r="K68" s="8027"/>
      <c r="L68" s="8028" t="s">
        <v>12885</v>
      </c>
      <c r="M68" s="8029"/>
      <c r="N68" s="8026" t="s">
        <v>12605</v>
      </c>
      <c r="O68" s="7995"/>
      <c r="P68" s="8027"/>
      <c r="Q68" s="8030" t="s">
        <v>12885</v>
      </c>
      <c r="R68"/>
    </row>
    <row r="69" spans="1:18" ht="15.75" customHeight="1">
      <c r="A69" s="8007"/>
      <c r="B69" s="8008"/>
      <c r="C69" s="8008"/>
      <c r="D69" s="8008"/>
      <c r="E69" s="8008"/>
      <c r="F69" s="8008"/>
      <c r="G69" s="8009"/>
      <c r="H69"/>
      <c r="J69" s="8026"/>
      <c r="K69" s="8027"/>
      <c r="L69" s="8028"/>
      <c r="M69" s="8029"/>
      <c r="N69" s="8026"/>
      <c r="O69" s="7995"/>
      <c r="P69" s="8027"/>
      <c r="Q69" s="8030"/>
      <c r="R69"/>
    </row>
    <row r="70" spans="1:18" ht="15.75" customHeight="1">
      <c r="A70" s="8007" t="s">
        <v>12886</v>
      </c>
      <c r="B70" s="8008"/>
      <c r="C70" s="8008">
        <v>95</v>
      </c>
      <c r="D70" s="8008"/>
      <c r="E70" s="8008" t="s">
        <v>12886</v>
      </c>
      <c r="F70" s="8008"/>
      <c r="G70" s="8009">
        <v>100</v>
      </c>
      <c r="H70" s="7993" t="s">
        <v>13217</v>
      </c>
      <c r="J70" s="8026" t="s">
        <v>12886</v>
      </c>
      <c r="K70" s="8027">
        <v>55</v>
      </c>
      <c r="L70" s="8028">
        <v>90</v>
      </c>
      <c r="M70" s="8029"/>
      <c r="N70" s="8026" t="s">
        <v>12886</v>
      </c>
      <c r="O70" s="7995"/>
      <c r="P70" s="8027">
        <v>60</v>
      </c>
      <c r="Q70" s="8030">
        <v>95</v>
      </c>
      <c r="R70" s="7993"/>
    </row>
    <row r="71" spans="1:18" ht="15.75" customHeight="1">
      <c r="A71" s="8007" t="s">
        <v>12608</v>
      </c>
      <c r="B71" s="8008"/>
      <c r="C71" s="8008">
        <v>28.5</v>
      </c>
      <c r="D71" s="8008"/>
      <c r="E71" s="8008" t="s">
        <v>12608</v>
      </c>
      <c r="F71" s="8008"/>
      <c r="G71" s="8009">
        <v>40</v>
      </c>
      <c r="H71" s="8008"/>
      <c r="J71" s="8031" t="s">
        <v>12608</v>
      </c>
      <c r="K71" s="8027">
        <v>28.5</v>
      </c>
      <c r="L71" s="8028">
        <v>28.5</v>
      </c>
      <c r="M71" s="8029"/>
      <c r="N71" s="8031" t="s">
        <v>12608</v>
      </c>
      <c r="O71" s="7995"/>
      <c r="P71" s="8027">
        <v>28.5</v>
      </c>
      <c r="Q71" s="8030">
        <v>40</v>
      </c>
      <c r="R71" s="7993"/>
    </row>
    <row r="72" spans="1:18" ht="15.75" customHeight="1">
      <c r="A72" s="8007" t="s">
        <v>12887</v>
      </c>
      <c r="B72" s="8008"/>
      <c r="C72" s="8008">
        <v>35</v>
      </c>
      <c r="D72" s="8008"/>
      <c r="E72" s="8008" t="s">
        <v>12887</v>
      </c>
      <c r="F72" s="8008"/>
      <c r="G72" s="8009">
        <v>35</v>
      </c>
      <c r="H72" s="8008"/>
      <c r="J72" s="8026" t="s">
        <v>12887</v>
      </c>
      <c r="K72" s="8027">
        <v>35</v>
      </c>
      <c r="L72" s="8028">
        <v>35</v>
      </c>
      <c r="M72" s="8029"/>
      <c r="N72" s="8026" t="s">
        <v>12887</v>
      </c>
      <c r="O72" s="7995"/>
      <c r="P72" s="8027">
        <v>35</v>
      </c>
      <c r="Q72" s="8030">
        <v>35</v>
      </c>
      <c r="R72" s="7993"/>
    </row>
    <row r="73" spans="1:18" ht="15.75" customHeight="1">
      <c r="A73" s="8007" t="s">
        <v>12610</v>
      </c>
      <c r="B73" s="8008"/>
      <c r="C73" s="8008">
        <v>75</v>
      </c>
      <c r="D73" s="8008"/>
      <c r="E73" s="8008" t="s">
        <v>12610</v>
      </c>
      <c r="F73" s="8008"/>
      <c r="G73" s="8009">
        <v>75</v>
      </c>
      <c r="H73" s="8008"/>
      <c r="J73" s="8026" t="s">
        <v>12610</v>
      </c>
      <c r="K73" s="8027">
        <v>75</v>
      </c>
      <c r="L73" s="8028">
        <v>75</v>
      </c>
      <c r="M73" s="8029"/>
      <c r="N73" s="8026" t="s">
        <v>12610</v>
      </c>
      <c r="O73" s="7995"/>
      <c r="P73" s="8027">
        <v>75</v>
      </c>
      <c r="Q73" s="8030">
        <v>75</v>
      </c>
      <c r="R73" s="7993"/>
    </row>
    <row r="74" spans="1:18" ht="15.75" customHeight="1">
      <c r="A74" s="8007" t="s">
        <v>12611</v>
      </c>
      <c r="B74" s="8008"/>
      <c r="C74" s="8008">
        <v>40</v>
      </c>
      <c r="D74" s="8008"/>
      <c r="E74" s="8008" t="s">
        <v>12611</v>
      </c>
      <c r="F74" s="8008"/>
      <c r="G74" s="8009">
        <v>40</v>
      </c>
      <c r="H74" s="8008"/>
      <c r="J74" s="8031" t="s">
        <v>13221</v>
      </c>
      <c r="K74" s="8027">
        <v>35</v>
      </c>
      <c r="L74" s="8028">
        <v>35</v>
      </c>
      <c r="M74" s="8029"/>
      <c r="N74" s="8031" t="s">
        <v>13221</v>
      </c>
      <c r="O74" s="7995"/>
      <c r="P74" s="8027">
        <v>35</v>
      </c>
      <c r="Q74" s="8030">
        <v>35</v>
      </c>
      <c r="R74" s="7993"/>
    </row>
    <row r="75" spans="1:18" ht="15.75" customHeight="1">
      <c r="A75" s="8007" t="s">
        <v>13085</v>
      </c>
      <c r="B75" s="8008"/>
      <c r="C75" s="8008">
        <v>5</v>
      </c>
      <c r="D75" s="8008"/>
      <c r="E75" s="8008" t="s">
        <v>13085</v>
      </c>
      <c r="F75" s="8008"/>
      <c r="G75" s="8009">
        <v>5</v>
      </c>
      <c r="H75" s="8008"/>
      <c r="J75" s="8026" t="s">
        <v>13085</v>
      </c>
      <c r="K75" s="8027">
        <v>5</v>
      </c>
      <c r="L75" s="8028">
        <v>5</v>
      </c>
      <c r="M75" s="8029"/>
      <c r="N75" s="8026" t="s">
        <v>13085</v>
      </c>
      <c r="O75" s="7995"/>
      <c r="P75" s="8027">
        <v>5</v>
      </c>
      <c r="Q75" s="8030">
        <v>5</v>
      </c>
      <c r="R75" s="7993"/>
    </row>
    <row r="76" spans="1:18" ht="15.75" customHeight="1">
      <c r="A76" s="8007" t="s">
        <v>12614</v>
      </c>
      <c r="B76" s="8008"/>
      <c r="C76" s="8008">
        <v>27.85</v>
      </c>
      <c r="D76" s="8008"/>
      <c r="E76" s="8008" t="s">
        <v>12614</v>
      </c>
      <c r="F76" s="8008"/>
      <c r="G76" s="8009">
        <v>29.5</v>
      </c>
      <c r="H76"/>
      <c r="J76" s="8026" t="s">
        <v>12614</v>
      </c>
      <c r="K76" s="8027">
        <f>SUM(K70:K75)*10%</f>
        <v>23.35</v>
      </c>
      <c r="L76" s="8028">
        <f>SUM(L70:L75)*10%</f>
        <v>26.85</v>
      </c>
      <c r="M76" s="8029"/>
      <c r="N76" s="8026" t="s">
        <v>12614</v>
      </c>
      <c r="O76" s="7995"/>
      <c r="P76" s="8027">
        <f>SUM(P70:P75)*10%</f>
        <v>23.85</v>
      </c>
      <c r="Q76" s="8028">
        <f>SUM(Q70:Q75)*10%</f>
        <v>28.5</v>
      </c>
      <c r="R76"/>
    </row>
    <row r="77" spans="1:18" ht="15.75" customHeight="1">
      <c r="A77" s="8007"/>
      <c r="B77" s="8008"/>
      <c r="C77" s="8008"/>
      <c r="D77" s="8008"/>
      <c r="E77" s="8008"/>
      <c r="F77" s="8008"/>
      <c r="G77" s="8009"/>
      <c r="H77"/>
      <c r="J77" s="8026"/>
      <c r="K77" s="8027"/>
      <c r="L77" s="8028"/>
      <c r="M77" s="8029"/>
      <c r="N77" s="8026"/>
      <c r="O77" s="7995"/>
      <c r="P77" s="8027"/>
      <c r="Q77" s="8030"/>
      <c r="R77"/>
    </row>
    <row r="78" spans="1:18" ht="15.75" customHeight="1" thickBot="1">
      <c r="A78" s="8010"/>
      <c r="B78" s="8011"/>
      <c r="C78" s="8012">
        <f>SUM(C70:C76)</f>
        <v>306.35000000000002</v>
      </c>
      <c r="D78" s="80">
        <f>C78/65</f>
        <v>4.7130769230769234</v>
      </c>
      <c r="E78" s="8011"/>
      <c r="F78" s="8011"/>
      <c r="G78" s="8012">
        <f>SUM(G70:G76)</f>
        <v>324.5</v>
      </c>
      <c r="H78" s="80">
        <f>G78/65</f>
        <v>4.9923076923076923</v>
      </c>
      <c r="J78" s="8032"/>
      <c r="K78" s="8033">
        <f>SUM(K70:K76)</f>
        <v>256.85000000000002</v>
      </c>
      <c r="L78" s="8034">
        <f>SUM(L70:L76)</f>
        <v>295.35000000000002</v>
      </c>
      <c r="M78" s="80">
        <f>L78/65</f>
        <v>4.5438461538461539</v>
      </c>
      <c r="N78" s="8032"/>
      <c r="O78" s="8035"/>
      <c r="P78" s="8033">
        <f>SUM(P70:P76)</f>
        <v>262.35000000000002</v>
      </c>
      <c r="Q78" s="8036">
        <f>SUM(Q70:Q76)</f>
        <v>313.5</v>
      </c>
      <c r="R78" s="80">
        <f>Q78/65</f>
        <v>4.8230769230769228</v>
      </c>
    </row>
    <row r="79" spans="1:18" ht="15.75" customHeight="1">
      <c r="A79" s="8004" t="s">
        <v>13080</v>
      </c>
      <c r="B79" s="8005"/>
      <c r="C79" s="8005"/>
      <c r="D79" s="8005"/>
      <c r="E79" s="8005" t="s">
        <v>13081</v>
      </c>
      <c r="F79" s="8005"/>
      <c r="G79" s="8006"/>
      <c r="H79"/>
      <c r="J79" s="8020" t="s">
        <v>13080</v>
      </c>
      <c r="K79" s="8037"/>
      <c r="L79" s="8038"/>
      <c r="M79" s="8023"/>
      <c r="N79" s="8020" t="s">
        <v>13081</v>
      </c>
      <c r="O79" s="8024"/>
      <c r="P79" s="8037"/>
      <c r="Q79" s="8039"/>
      <c r="R79"/>
    </row>
    <row r="80" spans="1:18" ht="15.75" customHeight="1">
      <c r="A80" s="8007"/>
      <c r="B80" s="8008"/>
      <c r="C80" s="8008"/>
      <c r="D80" s="8008"/>
      <c r="E80" s="8008"/>
      <c r="F80" s="8008"/>
      <c r="G80" s="8009"/>
      <c r="H80"/>
      <c r="J80" s="8026"/>
      <c r="K80" s="8027"/>
      <c r="L80" s="8028"/>
      <c r="M80" s="8029"/>
      <c r="N80" s="8026"/>
      <c r="O80" s="7995"/>
      <c r="P80" s="8027"/>
      <c r="Q80" s="8030"/>
      <c r="R80"/>
    </row>
    <row r="81" spans="1:18" ht="15.75" customHeight="1">
      <c r="A81" s="8007" t="s">
        <v>12605</v>
      </c>
      <c r="B81" s="8008"/>
      <c r="C81" s="8008" t="s">
        <v>12885</v>
      </c>
      <c r="D81" s="8008"/>
      <c r="E81" s="8008" t="s">
        <v>12605</v>
      </c>
      <c r="F81" s="8008"/>
      <c r="G81" s="8009" t="s">
        <v>12885</v>
      </c>
      <c r="H81"/>
      <c r="J81" s="8026" t="s">
        <v>12605</v>
      </c>
      <c r="K81" s="8027"/>
      <c r="L81" s="8028" t="s">
        <v>12885</v>
      </c>
      <c r="M81" s="8029"/>
      <c r="N81" s="8026" t="s">
        <v>12605</v>
      </c>
      <c r="O81" s="7995"/>
      <c r="P81" s="8027"/>
      <c r="Q81" s="8030" t="s">
        <v>12885</v>
      </c>
      <c r="R81"/>
    </row>
    <row r="82" spans="1:18" ht="15.75" customHeight="1">
      <c r="A82" s="8007"/>
      <c r="B82" s="8008"/>
      <c r="C82" s="8008"/>
      <c r="D82" s="8008"/>
      <c r="E82" s="8008"/>
      <c r="F82" s="8008"/>
      <c r="G82" s="8009"/>
      <c r="H82"/>
      <c r="J82" s="8026"/>
      <c r="K82" s="8027"/>
      <c r="L82" s="8028"/>
      <c r="M82" s="8029"/>
      <c r="N82" s="8026"/>
      <c r="O82" s="7995"/>
      <c r="P82" s="8027"/>
      <c r="Q82" s="8030"/>
      <c r="R82"/>
    </row>
    <row r="83" spans="1:18" ht="15.75" customHeight="1">
      <c r="A83" s="8007" t="s">
        <v>12886</v>
      </c>
      <c r="B83" s="8008"/>
      <c r="C83" s="8008">
        <v>100</v>
      </c>
      <c r="D83" s="8008"/>
      <c r="E83" s="8008" t="s">
        <v>12886</v>
      </c>
      <c r="F83" s="8008"/>
      <c r="G83" s="8009">
        <v>120</v>
      </c>
      <c r="H83" s="8008"/>
      <c r="J83" s="8026" t="s">
        <v>12886</v>
      </c>
      <c r="K83" s="8027">
        <v>60</v>
      </c>
      <c r="L83" s="8028">
        <v>100</v>
      </c>
      <c r="M83" s="8029"/>
      <c r="N83" s="8026" t="s">
        <v>12886</v>
      </c>
      <c r="O83" s="7995"/>
      <c r="P83" s="8027">
        <v>72</v>
      </c>
      <c r="Q83" s="8030">
        <v>115</v>
      </c>
      <c r="R83" s="7993"/>
    </row>
    <row r="84" spans="1:18" ht="15.75" customHeight="1">
      <c r="A84" s="8007" t="s">
        <v>12608</v>
      </c>
      <c r="B84" s="8008"/>
      <c r="C84" s="8008">
        <v>30</v>
      </c>
      <c r="D84" s="8008"/>
      <c r="E84" s="8008" t="s">
        <v>12608</v>
      </c>
      <c r="F84" s="8008"/>
      <c r="G84" s="8009">
        <v>47.5</v>
      </c>
      <c r="H84" s="8008"/>
      <c r="J84" s="8031" t="s">
        <v>12608</v>
      </c>
      <c r="K84" s="8027">
        <v>28.5</v>
      </c>
      <c r="L84" s="8028">
        <v>30</v>
      </c>
      <c r="M84" s="8029"/>
      <c r="N84" s="8031" t="s">
        <v>12608</v>
      </c>
      <c r="O84" s="7995"/>
      <c r="P84" s="8027">
        <v>28.5</v>
      </c>
      <c r="Q84" s="8030">
        <v>47.5</v>
      </c>
      <c r="R84" s="7993"/>
    </row>
    <row r="85" spans="1:18" ht="15.75" customHeight="1">
      <c r="A85" s="8007" t="s">
        <v>12887</v>
      </c>
      <c r="B85" s="8008"/>
      <c r="C85" s="8008">
        <v>35</v>
      </c>
      <c r="D85" s="8008"/>
      <c r="E85" s="8008" t="s">
        <v>12887</v>
      </c>
      <c r="F85" s="8008"/>
      <c r="G85" s="8009">
        <v>35</v>
      </c>
      <c r="H85" s="8008"/>
      <c r="J85" s="8026" t="s">
        <v>12887</v>
      </c>
      <c r="K85" s="8027">
        <v>35</v>
      </c>
      <c r="L85" s="8028">
        <v>35</v>
      </c>
      <c r="M85" s="8029"/>
      <c r="N85" s="8026" t="s">
        <v>12887</v>
      </c>
      <c r="O85" s="7995"/>
      <c r="P85" s="8027">
        <v>35</v>
      </c>
      <c r="Q85" s="8030">
        <v>35</v>
      </c>
      <c r="R85" s="7993"/>
    </row>
    <row r="86" spans="1:18" ht="15.75" customHeight="1">
      <c r="A86" s="8007" t="s">
        <v>12610</v>
      </c>
      <c r="B86" s="8008"/>
      <c r="C86" s="8008">
        <v>80</v>
      </c>
      <c r="D86" s="8008"/>
      <c r="E86" s="8008" t="s">
        <v>12610</v>
      </c>
      <c r="F86" s="8008"/>
      <c r="G86" s="8009">
        <v>85</v>
      </c>
      <c r="H86" s="8008"/>
      <c r="J86" s="8026" t="s">
        <v>12610</v>
      </c>
      <c r="K86" s="8027">
        <v>80</v>
      </c>
      <c r="L86" s="8028">
        <v>80</v>
      </c>
      <c r="M86" s="8029"/>
      <c r="N86" s="8026" t="s">
        <v>12610</v>
      </c>
      <c r="O86" s="7995"/>
      <c r="P86" s="8027">
        <v>85</v>
      </c>
      <c r="Q86" s="8030">
        <v>85</v>
      </c>
      <c r="R86" s="7993"/>
    </row>
    <row r="87" spans="1:18" ht="15.75" customHeight="1">
      <c r="A87" s="8007" t="s">
        <v>12611</v>
      </c>
      <c r="B87" s="8008"/>
      <c r="C87" s="8008">
        <v>40</v>
      </c>
      <c r="D87" s="8008"/>
      <c r="E87" s="8008" t="s">
        <v>12611</v>
      </c>
      <c r="F87" s="8008"/>
      <c r="G87" s="8009">
        <v>40</v>
      </c>
      <c r="H87" s="8008"/>
      <c r="J87" s="8031" t="s">
        <v>13221</v>
      </c>
      <c r="K87" s="8027">
        <v>35</v>
      </c>
      <c r="L87" s="8028">
        <v>35</v>
      </c>
      <c r="M87" s="8029"/>
      <c r="N87" s="8031" t="s">
        <v>13221</v>
      </c>
      <c r="O87" s="7995"/>
      <c r="P87" s="8027">
        <v>35</v>
      </c>
      <c r="Q87" s="8030">
        <v>35</v>
      </c>
      <c r="R87" s="7993"/>
    </row>
    <row r="88" spans="1:18" ht="15.75" customHeight="1">
      <c r="A88" s="8007" t="s">
        <v>13085</v>
      </c>
      <c r="B88" s="8008"/>
      <c r="C88" s="8008">
        <v>5</v>
      </c>
      <c r="D88" s="8008"/>
      <c r="E88" s="8008" t="s">
        <v>13085</v>
      </c>
      <c r="F88" s="8008"/>
      <c r="G88" s="8009">
        <v>5</v>
      </c>
      <c r="H88"/>
      <c r="J88" s="8026" t="s">
        <v>13085</v>
      </c>
      <c r="K88" s="8027">
        <v>5</v>
      </c>
      <c r="L88" s="8028">
        <v>5</v>
      </c>
      <c r="M88" s="8029"/>
      <c r="N88" s="8026" t="s">
        <v>13085</v>
      </c>
      <c r="O88" s="7995"/>
      <c r="P88" s="8027">
        <v>5</v>
      </c>
      <c r="Q88" s="8030">
        <v>5</v>
      </c>
      <c r="R88"/>
    </row>
    <row r="89" spans="1:18" ht="15.75" customHeight="1">
      <c r="A89" s="8007" t="s">
        <v>12614</v>
      </c>
      <c r="B89" s="8008"/>
      <c r="C89" s="8008">
        <v>29</v>
      </c>
      <c r="D89" s="8008"/>
      <c r="E89" s="8008" t="s">
        <v>12614</v>
      </c>
      <c r="F89" s="8008"/>
      <c r="G89" s="8009">
        <v>33.25</v>
      </c>
      <c r="H89"/>
      <c r="J89" s="8026" t="s">
        <v>12614</v>
      </c>
      <c r="K89" s="8027">
        <f>SUM(K83:K88)*10%</f>
        <v>24.35</v>
      </c>
      <c r="L89" s="8028">
        <f>SUM(L83:L88)*10%</f>
        <v>28.5</v>
      </c>
      <c r="M89" s="8029"/>
      <c r="N89" s="8026" t="s">
        <v>12614</v>
      </c>
      <c r="O89" s="7995"/>
      <c r="P89" s="8027">
        <f>SUM(P83:P88)*10%</f>
        <v>26.05</v>
      </c>
      <c r="Q89" s="8028">
        <f>SUM(Q83:Q88)*10%</f>
        <v>32.25</v>
      </c>
      <c r="R89"/>
    </row>
    <row r="90" spans="1:18" ht="15.75" customHeight="1">
      <c r="A90" s="8007"/>
      <c r="B90" s="8008"/>
      <c r="C90" s="8008"/>
      <c r="D90" s="8008"/>
      <c r="E90" s="8008"/>
      <c r="F90" s="8008"/>
      <c r="G90" s="8009"/>
      <c r="H90"/>
      <c r="J90" s="8026"/>
      <c r="K90" s="8027"/>
      <c r="L90" s="8028"/>
      <c r="M90" s="8029"/>
      <c r="N90" s="8026"/>
      <c r="O90" s="7995"/>
      <c r="P90" s="8027"/>
      <c r="Q90" s="8030"/>
      <c r="R90"/>
    </row>
    <row r="91" spans="1:18" ht="15.75" customHeight="1" thickBot="1">
      <c r="A91" s="8007"/>
      <c r="B91" s="8008"/>
      <c r="C91" s="8012">
        <f>SUM(C83:C89)</f>
        <v>319</v>
      </c>
      <c r="D91" s="80">
        <f>C91/65</f>
        <v>4.907692307692308</v>
      </c>
      <c r="E91" s="8008"/>
      <c r="F91" s="8008"/>
      <c r="G91" s="8012">
        <f>SUM(G83:G89)</f>
        <v>365.75</v>
      </c>
      <c r="H91" s="80">
        <f>G91/65</f>
        <v>5.6269230769230774</v>
      </c>
      <c r="J91" s="8026"/>
      <c r="K91" s="8033">
        <f>SUM(K83:K89)</f>
        <v>267.85000000000002</v>
      </c>
      <c r="L91" s="8040">
        <f>SUM(L83:L89)</f>
        <v>313.5</v>
      </c>
      <c r="M91" s="80">
        <f>L91/65</f>
        <v>4.8230769230769228</v>
      </c>
      <c r="N91" s="8026"/>
      <c r="O91" s="7995"/>
      <c r="P91" s="8033">
        <f>SUM(P83:P89)</f>
        <v>286.55</v>
      </c>
      <c r="Q91" s="8041">
        <f>SUM(Q83:Q89)</f>
        <v>354.75</v>
      </c>
      <c r="R91" s="80">
        <f>Q91/65</f>
        <v>5.4576923076923078</v>
      </c>
    </row>
    <row r="92" spans="1:18" ht="15.75" customHeight="1" thickBot="1">
      <c r="A92" s="8010"/>
      <c r="B92" s="8011"/>
      <c r="C92" s="8011"/>
      <c r="D92" s="8011"/>
      <c r="E92" s="8011"/>
      <c r="F92" s="8011"/>
      <c r="G92" s="8013"/>
      <c r="H92"/>
      <c r="J92" s="8032"/>
      <c r="K92" s="8042"/>
      <c r="L92" s="8043"/>
      <c r="M92" s="8044"/>
      <c r="N92" s="8032"/>
      <c r="O92" s="8035"/>
      <c r="P92" s="8042"/>
      <c r="Q92" s="8045"/>
      <c r="R92"/>
    </row>
    <row r="93" spans="1:18" ht="15.75" customHeight="1"/>
    <row r="94" spans="1:18" ht="15.75" customHeight="1">
      <c r="I94"/>
      <c r="J94" s="8553"/>
      <c r="K94" s="8553"/>
      <c r="L94" s="8553"/>
      <c r="M94" s="8553"/>
      <c r="N94" s="8553"/>
      <c r="O94" s="8553"/>
      <c r="P94" s="8553"/>
    </row>
    <row r="95" spans="1:18" ht="15.75" customHeight="1">
      <c r="A95" s="3" t="s">
        <v>13216</v>
      </c>
      <c r="H95" s="8559">
        <v>43764</v>
      </c>
      <c r="I95"/>
      <c r="J95" s="8553" t="s">
        <v>13216</v>
      </c>
      <c r="K95" s="8553"/>
      <c r="L95" s="8553"/>
      <c r="M95" s="8553"/>
      <c r="N95" s="8553"/>
      <c r="O95" s="8553"/>
      <c r="P95" s="7981" t="s">
        <v>13215</v>
      </c>
      <c r="Q95" s="8553"/>
    </row>
    <row r="96" spans="1:18" ht="15.75" customHeight="1">
      <c r="A96" s="7747" t="s">
        <v>12605</v>
      </c>
      <c r="B96" s="7747" t="s">
        <v>13387</v>
      </c>
      <c r="C96" s="7747" t="s">
        <v>9750</v>
      </c>
      <c r="D96" s="7747" t="s">
        <v>13266</v>
      </c>
      <c r="E96" s="7747" t="s">
        <v>9752</v>
      </c>
      <c r="F96" s="7747" t="s">
        <v>13430</v>
      </c>
      <c r="G96" s="7747" t="s">
        <v>13927</v>
      </c>
      <c r="H96" s="7747" t="s">
        <v>13928</v>
      </c>
      <c r="I96"/>
      <c r="J96" s="8004" t="s">
        <v>13076</v>
      </c>
      <c r="K96" s="8005"/>
      <c r="L96" s="8005"/>
      <c r="M96" s="8005"/>
      <c r="N96" s="8005" t="s">
        <v>12603</v>
      </c>
      <c r="O96" s="8005"/>
      <c r="P96" s="8006"/>
      <c r="Q96" s="8553"/>
    </row>
    <row r="97" spans="1:17" ht="15.75" customHeight="1">
      <c r="A97" s="7711"/>
      <c r="B97" s="7711"/>
      <c r="C97" s="7711"/>
      <c r="D97" s="7711"/>
      <c r="E97" s="7711"/>
      <c r="F97" s="7711"/>
      <c r="G97" s="7711"/>
      <c r="H97" s="7711"/>
      <c r="I97"/>
      <c r="J97" s="8007" t="s">
        <v>13084</v>
      </c>
      <c r="K97" s="8008"/>
      <c r="L97" s="8008"/>
      <c r="M97" s="8008"/>
      <c r="N97" s="8008" t="s">
        <v>13084</v>
      </c>
      <c r="O97" s="8008"/>
      <c r="P97" s="8009"/>
      <c r="Q97" s="8553"/>
    </row>
    <row r="98" spans="1:17" ht="15.75" customHeight="1">
      <c r="A98" s="7711" t="s">
        <v>13929</v>
      </c>
      <c r="B98" s="7711">
        <v>36</v>
      </c>
      <c r="C98" s="7711">
        <v>40</v>
      </c>
      <c r="D98" s="7711">
        <v>53</v>
      </c>
      <c r="E98" s="7711">
        <v>53</v>
      </c>
      <c r="F98" s="7711">
        <v>4</v>
      </c>
      <c r="G98" s="7711">
        <v>10</v>
      </c>
      <c r="H98" s="7711">
        <v>38</v>
      </c>
      <c r="I98"/>
      <c r="J98" s="8007" t="s">
        <v>12605</v>
      </c>
      <c r="K98" s="8008"/>
      <c r="L98" s="8008" t="s">
        <v>12885</v>
      </c>
      <c r="M98" s="8008"/>
      <c r="N98" s="8008" t="s">
        <v>12605</v>
      </c>
      <c r="O98" s="8008"/>
      <c r="P98" s="8009" t="s">
        <v>12885</v>
      </c>
      <c r="Q98" s="8553"/>
    </row>
    <row r="99" spans="1:17" ht="15.75" customHeight="1">
      <c r="A99" s="7711" t="s">
        <v>13930</v>
      </c>
      <c r="B99" s="7711">
        <v>26</v>
      </c>
      <c r="C99" s="7711">
        <v>29</v>
      </c>
      <c r="D99" s="7711">
        <v>48</v>
      </c>
      <c r="E99" s="7711">
        <v>19</v>
      </c>
      <c r="F99" s="7711">
        <v>0</v>
      </c>
      <c r="G99" s="7711">
        <v>0</v>
      </c>
      <c r="H99" s="7711">
        <v>0</v>
      </c>
      <c r="I99"/>
      <c r="J99" s="8007"/>
      <c r="K99" s="8008"/>
      <c r="L99" s="8008"/>
      <c r="M99" s="8008"/>
      <c r="N99" s="8008"/>
      <c r="O99" s="8008"/>
      <c r="P99" s="8009"/>
      <c r="Q99" s="8553"/>
    </row>
    <row r="100" spans="1:17" ht="15.75" customHeight="1">
      <c r="A100" s="7711" t="s">
        <v>13931</v>
      </c>
      <c r="B100" s="7711">
        <v>38</v>
      </c>
      <c r="C100" s="7711">
        <v>38</v>
      </c>
      <c r="D100" s="7711">
        <v>38</v>
      </c>
      <c r="E100" s="7711">
        <v>0</v>
      </c>
      <c r="F100" s="7711">
        <v>38</v>
      </c>
      <c r="G100" s="7711">
        <v>49</v>
      </c>
      <c r="H100" s="7711">
        <v>33</v>
      </c>
      <c r="I100"/>
      <c r="J100" s="8007" t="s">
        <v>12886</v>
      </c>
      <c r="K100" s="8008"/>
      <c r="L100" s="8008">
        <v>34</v>
      </c>
      <c r="M100" s="8008"/>
      <c r="N100" s="8008" t="s">
        <v>12886</v>
      </c>
      <c r="O100" s="8008"/>
      <c r="P100" s="8009">
        <v>40</v>
      </c>
      <c r="Q100" s="8008"/>
    </row>
    <row r="101" spans="1:17" ht="15.75" customHeight="1">
      <c r="A101" s="7711" t="s">
        <v>13932</v>
      </c>
      <c r="B101" s="7711">
        <v>85</v>
      </c>
      <c r="C101" s="7711">
        <v>85</v>
      </c>
      <c r="D101" s="7711">
        <v>85</v>
      </c>
      <c r="E101" s="7711">
        <v>70</v>
      </c>
      <c r="F101" s="7711">
        <v>30</v>
      </c>
      <c r="G101" s="7711">
        <v>50</v>
      </c>
      <c r="H101" s="7711">
        <v>55</v>
      </c>
      <c r="I101"/>
      <c r="J101" s="8007" t="s">
        <v>12608</v>
      </c>
      <c r="K101" s="8008"/>
      <c r="L101" s="8008">
        <v>28.5</v>
      </c>
      <c r="M101" s="8008"/>
      <c r="N101" s="8008" t="s">
        <v>12608</v>
      </c>
      <c r="O101" s="8008"/>
      <c r="P101" s="8009">
        <v>40</v>
      </c>
      <c r="Q101" s="8008"/>
    </row>
    <row r="102" spans="1:17" ht="15.75" customHeight="1">
      <c r="A102" s="7711" t="s">
        <v>13933</v>
      </c>
      <c r="B102" s="7711">
        <v>40</v>
      </c>
      <c r="C102" s="7711">
        <v>40</v>
      </c>
      <c r="D102" s="7711">
        <v>40</v>
      </c>
      <c r="E102" s="7711">
        <v>40</v>
      </c>
      <c r="F102" s="7711">
        <v>30</v>
      </c>
      <c r="G102" s="7711">
        <v>30</v>
      </c>
      <c r="H102" s="7711">
        <v>35</v>
      </c>
      <c r="I102"/>
      <c r="J102" s="8007" t="s">
        <v>12887</v>
      </c>
      <c r="K102" s="8008"/>
      <c r="L102" s="8008">
        <v>35</v>
      </c>
      <c r="M102" s="8008"/>
      <c r="N102" s="8008" t="s">
        <v>12887</v>
      </c>
      <c r="O102" s="8008"/>
      <c r="P102" s="8009">
        <v>35</v>
      </c>
      <c r="Q102" s="8008"/>
    </row>
    <row r="103" spans="1:17" ht="15.75" customHeight="1">
      <c r="A103" s="7711" t="s">
        <v>13583</v>
      </c>
      <c r="B103" s="7711">
        <f t="shared" ref="B103:H103" si="0">SUM(B98:B102)*10%</f>
        <v>22.5</v>
      </c>
      <c r="C103" s="7711">
        <f t="shared" si="0"/>
        <v>23.200000000000003</v>
      </c>
      <c r="D103" s="7711">
        <f t="shared" si="0"/>
        <v>26.400000000000002</v>
      </c>
      <c r="E103" s="7711">
        <f t="shared" si="0"/>
        <v>18.2</v>
      </c>
      <c r="F103" s="7711">
        <f t="shared" si="0"/>
        <v>10.200000000000001</v>
      </c>
      <c r="G103" s="7711">
        <f t="shared" si="0"/>
        <v>13.9</v>
      </c>
      <c r="H103" s="7711">
        <f t="shared" si="0"/>
        <v>16.100000000000001</v>
      </c>
      <c r="I103"/>
      <c r="J103" s="8007" t="s">
        <v>12610</v>
      </c>
      <c r="K103" s="8008"/>
      <c r="L103" s="8008">
        <v>75</v>
      </c>
      <c r="M103" s="8008"/>
      <c r="N103" s="8008" t="s">
        <v>12610</v>
      </c>
      <c r="O103" s="8008"/>
      <c r="P103" s="8009">
        <v>75</v>
      </c>
      <c r="Q103" s="8008"/>
    </row>
    <row r="104" spans="1:17" ht="15.75" customHeight="1">
      <c r="A104" s="7711"/>
      <c r="B104" s="7711"/>
      <c r="C104" s="7711"/>
      <c r="D104" s="7711"/>
      <c r="E104" s="7711"/>
      <c r="F104" s="7711"/>
      <c r="G104" s="7711"/>
      <c r="H104" s="7711"/>
      <c r="I104"/>
      <c r="J104" s="8007" t="s">
        <v>12611</v>
      </c>
      <c r="K104" s="8008"/>
      <c r="L104" s="8008">
        <v>28</v>
      </c>
      <c r="M104" s="8008"/>
      <c r="N104" s="8008" t="s">
        <v>12611</v>
      </c>
      <c r="O104" s="8008"/>
      <c r="P104" s="8009">
        <v>28</v>
      </c>
      <c r="Q104" s="8008"/>
    </row>
    <row r="105" spans="1:17" ht="15.75" customHeight="1">
      <c r="A105" s="7711"/>
      <c r="B105" s="7711"/>
      <c r="C105" s="7711"/>
      <c r="D105" s="7711"/>
      <c r="E105" s="7711"/>
      <c r="F105" s="7711"/>
      <c r="G105" s="7711"/>
      <c r="H105" s="7711"/>
      <c r="I105"/>
      <c r="J105" s="8007" t="s">
        <v>13085</v>
      </c>
      <c r="K105" s="8008"/>
      <c r="L105" s="8008">
        <v>5</v>
      </c>
      <c r="M105" s="8008"/>
      <c r="N105" s="8008" t="s">
        <v>13085</v>
      </c>
      <c r="O105" s="8008"/>
      <c r="P105" s="8009">
        <v>5</v>
      </c>
      <c r="Q105" s="8008"/>
    </row>
    <row r="106" spans="1:17" ht="15.75" customHeight="1">
      <c r="A106" s="7747" t="s">
        <v>13104</v>
      </c>
      <c r="B106" s="8558">
        <f>SUM(B98:B105)</f>
        <v>247.5</v>
      </c>
      <c r="C106" s="8558">
        <f t="shared" ref="C106:H106" si="1">SUM(C98:C105)</f>
        <v>255.2</v>
      </c>
      <c r="D106" s="8558">
        <f t="shared" si="1"/>
        <v>290.39999999999998</v>
      </c>
      <c r="E106" s="8558">
        <f>SUM(E98:E105)</f>
        <v>200.2</v>
      </c>
      <c r="F106" s="8558">
        <f t="shared" si="1"/>
        <v>112.2</v>
      </c>
      <c r="G106" s="8558">
        <f t="shared" si="1"/>
        <v>152.9</v>
      </c>
      <c r="H106" s="8558">
        <f t="shared" si="1"/>
        <v>177.1</v>
      </c>
      <c r="I106"/>
      <c r="J106" s="8007" t="s">
        <v>12614</v>
      </c>
      <c r="K106" s="8008"/>
      <c r="L106" s="8008">
        <v>20.55</v>
      </c>
      <c r="M106" s="8008"/>
      <c r="N106" s="8008" t="s">
        <v>12614</v>
      </c>
      <c r="O106" s="8008"/>
      <c r="P106" s="8009">
        <v>22.3</v>
      </c>
      <c r="Q106" s="8553"/>
    </row>
    <row r="107" spans="1:17" ht="15.75" customHeight="1">
      <c r="A107"/>
      <c r="B107" s="80">
        <f>B106/70</f>
        <v>3.5357142857142856</v>
      </c>
      <c r="C107" s="80">
        <f t="shared" ref="C107:H107" si="2">C106/70</f>
        <v>3.6457142857142855</v>
      </c>
      <c r="D107" s="80">
        <f t="shared" si="2"/>
        <v>4.1485714285714286</v>
      </c>
      <c r="E107" s="80">
        <f t="shared" si="2"/>
        <v>2.86</v>
      </c>
      <c r="F107" s="80">
        <f t="shared" si="2"/>
        <v>1.602857142857143</v>
      </c>
      <c r="G107" s="80">
        <f t="shared" si="2"/>
        <v>2.1842857142857142</v>
      </c>
      <c r="H107" s="80">
        <f t="shared" si="2"/>
        <v>2.5299999999999998</v>
      </c>
      <c r="I107"/>
      <c r="J107" s="8007"/>
      <c r="K107" s="8008"/>
      <c r="L107" s="8008"/>
      <c r="M107" s="8008"/>
      <c r="N107" s="8008"/>
      <c r="O107" s="8008"/>
      <c r="P107" s="8009"/>
      <c r="Q107" s="8553"/>
    </row>
    <row r="108" spans="1:17" ht="15.75" customHeight="1">
      <c r="A108"/>
      <c r="B108"/>
      <c r="C108"/>
      <c r="D108"/>
      <c r="E108"/>
      <c r="F108"/>
      <c r="G108"/>
      <c r="H108"/>
      <c r="I108"/>
      <c r="J108" s="8010"/>
      <c r="K108" s="8011"/>
      <c r="L108" s="8012">
        <f>SUM(L100:L106)</f>
        <v>226.05</v>
      </c>
      <c r="M108" s="80">
        <f>L108/65</f>
        <v>3.4776923076923079</v>
      </c>
      <c r="N108" s="8011"/>
      <c r="O108" s="8011"/>
      <c r="P108" s="8012">
        <f>SUM(P100:P106)</f>
        <v>245.3</v>
      </c>
      <c r="Q108" s="80">
        <f>P108/65</f>
        <v>3.7738461538461539</v>
      </c>
    </row>
    <row r="109" spans="1:17" ht="15.75" customHeight="1">
      <c r="A109"/>
      <c r="B109"/>
      <c r="C109"/>
      <c r="D109"/>
      <c r="E109"/>
      <c r="F109"/>
      <c r="G109"/>
      <c r="H109"/>
      <c r="I109"/>
      <c r="J109" s="8004" t="s">
        <v>13080</v>
      </c>
      <c r="K109" s="8005"/>
      <c r="L109" s="8005"/>
      <c r="M109" s="8005"/>
      <c r="N109" s="8005" t="s">
        <v>13081</v>
      </c>
      <c r="O109" s="8005"/>
      <c r="P109" s="8006"/>
      <c r="Q109" s="8553"/>
    </row>
    <row r="110" spans="1:17" ht="15.75" customHeight="1">
      <c r="A110"/>
      <c r="B110"/>
      <c r="C110"/>
      <c r="D110"/>
      <c r="E110"/>
      <c r="F110"/>
      <c r="G110"/>
      <c r="H110"/>
      <c r="I110"/>
      <c r="J110" s="8007" t="s">
        <v>13086</v>
      </c>
      <c r="K110" s="8008"/>
      <c r="L110" s="8008"/>
      <c r="M110" s="8008"/>
      <c r="N110" s="8008" t="s">
        <v>13086</v>
      </c>
      <c r="O110" s="8008"/>
      <c r="P110" s="8009"/>
      <c r="Q110" s="8553"/>
    </row>
    <row r="111" spans="1:17" ht="15.75" customHeight="1">
      <c r="A111"/>
      <c r="B111"/>
      <c r="C111"/>
      <c r="D111"/>
      <c r="E111"/>
      <c r="F111"/>
      <c r="G111"/>
      <c r="H111"/>
      <c r="I111"/>
      <c r="J111" s="8007" t="s">
        <v>12605</v>
      </c>
      <c r="K111" s="8008"/>
      <c r="L111" s="8008" t="s">
        <v>12885</v>
      </c>
      <c r="M111" s="8008"/>
      <c r="N111" s="8008" t="s">
        <v>12605</v>
      </c>
      <c r="O111" s="8008"/>
      <c r="P111" s="8009" t="s">
        <v>12885</v>
      </c>
      <c r="Q111" s="8553"/>
    </row>
    <row r="112" spans="1:17" ht="15.75" customHeight="1">
      <c r="A112"/>
      <c r="B112"/>
      <c r="C112"/>
      <c r="D112"/>
      <c r="E112"/>
      <c r="F112"/>
      <c r="G112"/>
      <c r="H112"/>
      <c r="I112"/>
      <c r="J112" s="8007"/>
      <c r="K112" s="8008"/>
      <c r="L112" s="8008"/>
      <c r="M112" s="8008"/>
      <c r="N112" s="8008"/>
      <c r="O112" s="8008"/>
      <c r="P112" s="8009"/>
      <c r="Q112" s="8553"/>
    </row>
    <row r="113" spans="1:17" ht="15.75" customHeight="1">
      <c r="A113"/>
      <c r="B113"/>
      <c r="C113"/>
      <c r="D113"/>
      <c r="E113"/>
      <c r="F113"/>
      <c r="G113"/>
      <c r="H113"/>
      <c r="I113"/>
      <c r="J113" s="8007" t="s">
        <v>12886</v>
      </c>
      <c r="K113" s="8008"/>
      <c r="L113" s="8008">
        <v>38</v>
      </c>
      <c r="M113" s="8008"/>
      <c r="N113" s="8008" t="s">
        <v>12886</v>
      </c>
      <c r="O113" s="8008"/>
      <c r="P113" s="8009">
        <v>48</v>
      </c>
      <c r="Q113" s="8008"/>
    </row>
    <row r="114" spans="1:17" ht="15.75" customHeight="1">
      <c r="A114"/>
      <c r="B114"/>
      <c r="C114"/>
      <c r="D114"/>
      <c r="E114"/>
      <c r="F114"/>
      <c r="G114"/>
      <c r="H114"/>
      <c r="I114"/>
      <c r="J114" s="8007" t="s">
        <v>12608</v>
      </c>
      <c r="K114" s="8008"/>
      <c r="L114" s="8008">
        <v>30</v>
      </c>
      <c r="M114" s="8008"/>
      <c r="N114" s="8008" t="s">
        <v>12608</v>
      </c>
      <c r="O114" s="8008"/>
      <c r="P114" s="8009">
        <v>47.5</v>
      </c>
      <c r="Q114" s="8008"/>
    </row>
    <row r="115" spans="1:17" ht="15.75" customHeight="1">
      <c r="A115"/>
      <c r="B115"/>
      <c r="C115"/>
      <c r="D115"/>
      <c r="E115"/>
      <c r="F115"/>
      <c r="G115"/>
      <c r="H115"/>
      <c r="I115"/>
      <c r="J115" s="8007" t="s">
        <v>12887</v>
      </c>
      <c r="K115" s="8008"/>
      <c r="L115" s="8008">
        <v>35</v>
      </c>
      <c r="M115" s="8008"/>
      <c r="N115" s="8008" t="s">
        <v>12887</v>
      </c>
      <c r="O115" s="8008"/>
      <c r="P115" s="8009">
        <v>35</v>
      </c>
      <c r="Q115" s="8008"/>
    </row>
    <row r="116" spans="1:17" ht="15.75" customHeight="1">
      <c r="A116"/>
      <c r="B116"/>
      <c r="C116"/>
      <c r="D116"/>
      <c r="E116"/>
      <c r="F116"/>
      <c r="G116"/>
      <c r="H116"/>
      <c r="I116"/>
      <c r="J116" s="8007" t="s">
        <v>12610</v>
      </c>
      <c r="K116" s="8008"/>
      <c r="L116" s="8008">
        <v>80</v>
      </c>
      <c r="M116" s="8008"/>
      <c r="N116" s="8008" t="s">
        <v>12610</v>
      </c>
      <c r="O116" s="8008"/>
      <c r="P116" s="8009">
        <v>85</v>
      </c>
      <c r="Q116" s="8008"/>
    </row>
    <row r="117" spans="1:17" ht="15.75" customHeight="1">
      <c r="A117"/>
      <c r="B117"/>
      <c r="C117"/>
      <c r="D117"/>
      <c r="E117"/>
      <c r="F117"/>
      <c r="G117"/>
      <c r="H117"/>
      <c r="I117"/>
      <c r="J117" s="8007" t="s">
        <v>12611</v>
      </c>
      <c r="K117" s="8008"/>
      <c r="L117" s="8008">
        <v>28</v>
      </c>
      <c r="M117" s="8008"/>
      <c r="N117" s="8008" t="s">
        <v>12611</v>
      </c>
      <c r="O117" s="8008"/>
      <c r="P117" s="8009">
        <v>28</v>
      </c>
      <c r="Q117" s="8008"/>
    </row>
    <row r="118" spans="1:17" ht="15.75" customHeight="1">
      <c r="A118"/>
      <c r="B118"/>
      <c r="C118"/>
      <c r="D118"/>
      <c r="E118"/>
      <c r="F118"/>
      <c r="G118"/>
      <c r="H118"/>
      <c r="I118"/>
      <c r="J118" s="8007" t="s">
        <v>13085</v>
      </c>
      <c r="K118" s="8008"/>
      <c r="L118" s="8008">
        <v>5</v>
      </c>
      <c r="M118" s="8008"/>
      <c r="N118" s="8008" t="s">
        <v>13085</v>
      </c>
      <c r="O118" s="8008"/>
      <c r="P118" s="8009">
        <v>5</v>
      </c>
      <c r="Q118" s="8553"/>
    </row>
    <row r="119" spans="1:17" ht="15.75" customHeight="1">
      <c r="A119"/>
      <c r="B119"/>
      <c r="C119"/>
      <c r="D119"/>
      <c r="E119"/>
      <c r="F119"/>
      <c r="G119"/>
      <c r="H119"/>
      <c r="I119"/>
      <c r="J119" s="8007" t="s">
        <v>12614</v>
      </c>
      <c r="K119" s="8008"/>
      <c r="L119" s="8008">
        <v>21.6</v>
      </c>
      <c r="M119" s="8008"/>
      <c r="N119" s="8008" t="s">
        <v>12614</v>
      </c>
      <c r="O119" s="8008"/>
      <c r="P119" s="8009">
        <v>24.05</v>
      </c>
      <c r="Q119" s="8553"/>
    </row>
    <row r="120" spans="1:17" ht="15.75" customHeight="1">
      <c r="A120"/>
      <c r="B120"/>
      <c r="C120"/>
      <c r="D120"/>
      <c r="E120"/>
      <c r="F120"/>
      <c r="G120"/>
      <c r="H120"/>
      <c r="I120"/>
      <c r="J120" s="8007"/>
      <c r="K120" s="8008"/>
      <c r="L120" s="8008"/>
      <c r="M120" s="8008"/>
      <c r="N120" s="8008"/>
      <c r="O120" s="8008"/>
      <c r="P120" s="8009"/>
      <c r="Q120" s="8553"/>
    </row>
    <row r="121" spans="1:17" ht="15.75" customHeight="1">
      <c r="A121"/>
      <c r="B121"/>
      <c r="C121"/>
      <c r="D121"/>
      <c r="E121"/>
      <c r="F121"/>
      <c r="G121"/>
      <c r="H121"/>
      <c r="I121"/>
      <c r="J121" s="8007"/>
      <c r="K121" s="8008"/>
      <c r="L121" s="8012">
        <f>SUM(L113:L119)</f>
        <v>237.6</v>
      </c>
      <c r="M121" s="80">
        <f>L121/65</f>
        <v>3.6553846153846155</v>
      </c>
      <c r="N121" s="8008"/>
      <c r="O121" s="8008"/>
      <c r="P121" s="8012">
        <f>SUM(P113:P119)</f>
        <v>272.55</v>
      </c>
      <c r="Q121" s="80">
        <f>P121/65</f>
        <v>4.1930769230769229</v>
      </c>
    </row>
    <row r="122" spans="1:17" ht="15.75" customHeight="1">
      <c r="A122"/>
      <c r="B122"/>
      <c r="C122"/>
      <c r="D122"/>
      <c r="E122"/>
      <c r="F122"/>
      <c r="G122"/>
      <c r="H122"/>
      <c r="I122"/>
      <c r="J122" s="8010"/>
      <c r="K122" s="8011"/>
      <c r="L122" s="8011"/>
      <c r="M122" s="8011"/>
      <c r="N122" s="8011"/>
      <c r="O122" s="8011"/>
      <c r="P122" s="8013"/>
      <c r="Q122" s="8553"/>
    </row>
    <row r="123" spans="1:17" ht="15.75" customHeight="1">
      <c r="A123"/>
      <c r="B123"/>
      <c r="C123"/>
      <c r="D123"/>
      <c r="E123"/>
      <c r="F123"/>
      <c r="G123"/>
      <c r="H123"/>
      <c r="I123"/>
      <c r="J123"/>
      <c r="K123"/>
    </row>
    <row r="124" spans="1:17" ht="15.75" customHeight="1">
      <c r="A124"/>
      <c r="B124"/>
      <c r="C124"/>
      <c r="D124"/>
      <c r="E124"/>
      <c r="F124"/>
      <c r="G124"/>
      <c r="H124"/>
      <c r="I124"/>
      <c r="J124"/>
      <c r="K124"/>
    </row>
    <row r="125" spans="1:17" ht="15.75" customHeight="1">
      <c r="A125"/>
      <c r="B125"/>
      <c r="C125"/>
      <c r="D125"/>
      <c r="E125"/>
      <c r="F125"/>
      <c r="G125"/>
      <c r="H125"/>
      <c r="I125"/>
      <c r="J125"/>
      <c r="K125"/>
    </row>
    <row r="126" spans="1:17" ht="15.75" customHeight="1">
      <c r="A126"/>
      <c r="B126"/>
      <c r="C126"/>
      <c r="D126"/>
      <c r="E126"/>
      <c r="F126"/>
      <c r="G126"/>
      <c r="H126"/>
      <c r="I126"/>
      <c r="J126"/>
      <c r="K126"/>
    </row>
    <row r="127" spans="1:17" ht="15.75" customHeight="1">
      <c r="A127"/>
      <c r="B127"/>
      <c r="C127"/>
      <c r="D127"/>
      <c r="E127"/>
      <c r="F127"/>
      <c r="G127"/>
      <c r="H127"/>
      <c r="I127"/>
      <c r="J127"/>
      <c r="K127"/>
    </row>
    <row r="128" spans="1:17" ht="15.75" customHeight="1">
      <c r="A128"/>
      <c r="B128"/>
      <c r="C128"/>
      <c r="D128"/>
      <c r="E128"/>
      <c r="F128"/>
      <c r="G128"/>
      <c r="H128"/>
      <c r="I128"/>
      <c r="J128"/>
      <c r="K128"/>
    </row>
    <row r="129" spans="1:11" ht="15.75" customHeight="1">
      <c r="A129"/>
      <c r="B129"/>
      <c r="C129"/>
      <c r="D129"/>
      <c r="E129"/>
      <c r="F129"/>
      <c r="G129"/>
      <c r="H129"/>
      <c r="I129"/>
      <c r="J129"/>
      <c r="K129"/>
    </row>
    <row r="130" spans="1:11" ht="15.75" customHeight="1">
      <c r="A130"/>
      <c r="B130"/>
      <c r="C130"/>
      <c r="D130"/>
      <c r="E130"/>
      <c r="F130"/>
      <c r="G130"/>
      <c r="H130"/>
      <c r="I130"/>
      <c r="J130"/>
      <c r="K130"/>
    </row>
    <row r="131" spans="1:11" ht="15.75" customHeight="1">
      <c r="A131"/>
      <c r="B131"/>
      <c r="C131"/>
      <c r="D131"/>
      <c r="E131"/>
      <c r="F131"/>
      <c r="G131"/>
      <c r="H131"/>
      <c r="I131"/>
      <c r="J131"/>
      <c r="K131"/>
    </row>
    <row r="132" spans="1:11" ht="15.75" customHeight="1">
      <c r="A132"/>
      <c r="B132"/>
      <c r="C132"/>
      <c r="D132"/>
      <c r="E132"/>
      <c r="F132"/>
      <c r="G132"/>
      <c r="H132"/>
      <c r="I132"/>
      <c r="J132"/>
      <c r="K132"/>
    </row>
    <row r="133" spans="1:11" ht="15.75" customHeight="1"/>
    <row r="134" spans="1:11" ht="15.75" customHeight="1"/>
    <row r="135" spans="1:11" ht="15.75" customHeight="1"/>
    <row r="136" spans="1:11" ht="15.75" customHeight="1"/>
    <row r="137" spans="1:11" ht="15.75" customHeight="1"/>
    <row r="138" spans="1:11" ht="15.75" customHeight="1"/>
    <row r="139" spans="1:11" ht="15.75" customHeight="1"/>
    <row r="140" spans="1:11" ht="15.75" customHeight="1"/>
    <row r="141" spans="1:11" ht="15.75" customHeight="1"/>
    <row r="142" spans="1:11" ht="15.75" customHeight="1"/>
    <row r="143" spans="1:11" ht="15.75" customHeight="1"/>
    <row r="144" spans="1:11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</sheetData>
  <mergeCells count="10">
    <mergeCell ref="K10:M10"/>
    <mergeCell ref="K11:M11"/>
    <mergeCell ref="M13:N13"/>
    <mergeCell ref="P13:Q13"/>
    <mergeCell ref="A1:F1"/>
    <mergeCell ref="A2:F2"/>
    <mergeCell ref="J1:Q1"/>
    <mergeCell ref="K2:L2"/>
    <mergeCell ref="M3:M4"/>
    <mergeCell ref="K4:L4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BA5FF-C59E-4512-A4D5-574AE4F6DD64}">
  <sheetPr codeName="Sheet47"/>
  <dimension ref="A1:AF57"/>
  <sheetViews>
    <sheetView zoomScale="90" zoomScaleNormal="90" workbookViewId="0">
      <selection activeCell="E12" sqref="E12"/>
    </sheetView>
  </sheetViews>
  <sheetFormatPr defaultRowHeight="15"/>
  <cols>
    <col min="1" max="1" width="13.42578125" customWidth="1"/>
    <col min="2" max="3" width="10.85546875" customWidth="1"/>
    <col min="4" max="4" width="14" customWidth="1"/>
    <col min="6" max="6" width="11.28515625" bestFit="1" customWidth="1"/>
    <col min="11" max="17" width="9.140625" style="84"/>
    <col min="18" max="18" width="9.140625" style="8560"/>
    <col min="19" max="19" width="13.140625" style="8560" customWidth="1"/>
    <col min="20" max="20" width="9.140625" style="8560"/>
    <col min="21" max="21" width="21" style="84" customWidth="1"/>
    <col min="22" max="22" width="9.140625" style="8560"/>
    <col min="28" max="28" width="13" customWidth="1"/>
    <col min="32" max="32" width="12.7109375" bestFit="1" customWidth="1"/>
  </cols>
  <sheetData>
    <row r="1" spans="1:32" ht="122.25" customHeight="1">
      <c r="A1" s="121" t="s">
        <v>9725</v>
      </c>
      <c r="B1" s="121"/>
      <c r="C1" s="2387" t="s">
        <v>12709</v>
      </c>
      <c r="D1" s="82" t="s">
        <v>13191</v>
      </c>
      <c r="E1" s="7978" t="s">
        <v>13190</v>
      </c>
      <c r="F1" s="7978" t="s">
        <v>13190</v>
      </c>
      <c r="G1" s="7978" t="s">
        <v>13268</v>
      </c>
      <c r="K1" s="8358" t="s">
        <v>13427</v>
      </c>
      <c r="L1" s="8358" t="s">
        <v>13428</v>
      </c>
      <c r="M1" s="8358" t="s">
        <v>13429</v>
      </c>
      <c r="N1" s="8358" t="s">
        <v>13439</v>
      </c>
      <c r="O1" s="8358" t="s">
        <v>13438</v>
      </c>
      <c r="P1" s="8358" t="s">
        <v>13440</v>
      </c>
      <c r="Q1" s="8358" t="s">
        <v>13441</v>
      </c>
      <c r="R1" s="8358" t="s">
        <v>13442</v>
      </c>
      <c r="S1" s="8358" t="s">
        <v>13443</v>
      </c>
      <c r="T1" s="8358" t="s">
        <v>13444</v>
      </c>
      <c r="U1" s="8358" t="s">
        <v>13464</v>
      </c>
      <c r="V1" s="8358" t="s">
        <v>13921</v>
      </c>
    </row>
    <row r="2" spans="1:32" ht="15.75" customHeight="1">
      <c r="A2" s="121" t="s">
        <v>13504</v>
      </c>
      <c r="B2" s="121"/>
      <c r="C2" s="2387">
        <v>1.46</v>
      </c>
      <c r="E2" s="7979"/>
      <c r="H2" t="s">
        <v>12693</v>
      </c>
      <c r="K2" s="8358" t="s">
        <v>13924</v>
      </c>
      <c r="L2" s="8358"/>
      <c r="M2" s="8358"/>
      <c r="N2" s="8358"/>
      <c r="O2" s="8358"/>
      <c r="P2" s="8358"/>
      <c r="Q2" s="8358"/>
      <c r="R2" s="8358"/>
      <c r="S2" s="8358"/>
      <c r="T2" s="8358"/>
      <c r="U2" s="8358"/>
      <c r="AA2" s="7997" t="s">
        <v>9953</v>
      </c>
      <c r="AB2" s="7998" t="s">
        <v>13107</v>
      </c>
      <c r="AC2" s="7998" t="s">
        <v>13200</v>
      </c>
      <c r="AD2" s="7998" t="s">
        <v>13201</v>
      </c>
      <c r="AE2" s="7998" t="s">
        <v>13202</v>
      </c>
      <c r="AF2" s="7998" t="s">
        <v>13203</v>
      </c>
    </row>
    <row r="3" spans="1:32" ht="15.75" customHeight="1">
      <c r="A3" s="126" t="s">
        <v>9822</v>
      </c>
      <c r="B3" s="2391" t="s">
        <v>9740</v>
      </c>
      <c r="E3" s="7637"/>
      <c r="AA3" s="7999" t="s">
        <v>13204</v>
      </c>
      <c r="AB3" s="8000">
        <v>3.86</v>
      </c>
      <c r="AC3" s="8000">
        <v>0.57761799999999996</v>
      </c>
      <c r="AD3" s="8000">
        <v>4.4376179999999996</v>
      </c>
      <c r="AE3" s="8001">
        <v>6712</v>
      </c>
      <c r="AF3" s="8002">
        <v>29785.29</v>
      </c>
    </row>
    <row r="4" spans="1:32" ht="15.75" customHeight="1">
      <c r="A4" s="126" t="s">
        <v>9748</v>
      </c>
      <c r="B4" s="2391" t="s">
        <v>335</v>
      </c>
      <c r="C4" s="2405">
        <v>4.9000000000000004</v>
      </c>
      <c r="D4">
        <v>4.82</v>
      </c>
      <c r="E4" s="7980">
        <v>4.16</v>
      </c>
      <c r="F4" s="2403">
        <v>4.58</v>
      </c>
      <c r="G4">
        <v>3.2</v>
      </c>
      <c r="H4" s="80">
        <v>4.4904000000000002</v>
      </c>
      <c r="K4" s="84">
        <v>0.17</v>
      </c>
      <c r="L4" s="84">
        <v>0.21</v>
      </c>
      <c r="M4" s="84">
        <v>1.01</v>
      </c>
      <c r="N4" s="84">
        <v>0.15</v>
      </c>
      <c r="O4" s="84">
        <v>0.2</v>
      </c>
      <c r="P4" s="84">
        <v>0.45</v>
      </c>
      <c r="Q4" s="84">
        <v>0.3</v>
      </c>
      <c r="R4" s="84"/>
      <c r="S4" s="84"/>
      <c r="T4" s="84"/>
      <c r="U4" s="84">
        <v>0.2</v>
      </c>
      <c r="AA4" s="7999" t="s">
        <v>13205</v>
      </c>
      <c r="AB4" s="8000">
        <v>4.21</v>
      </c>
      <c r="AC4" s="8000">
        <v>0.57761799999999996</v>
      </c>
      <c r="AD4" s="8000">
        <v>4.7876180000000002</v>
      </c>
      <c r="AE4" s="8001">
        <v>19615</v>
      </c>
      <c r="AF4" s="8002">
        <v>93909.119999999995</v>
      </c>
    </row>
    <row r="5" spans="1:32" ht="15.75" customHeight="1">
      <c r="A5" s="126" t="s">
        <v>9749</v>
      </c>
      <c r="B5" s="2391" t="s">
        <v>9738</v>
      </c>
      <c r="C5" s="2405">
        <v>5.3</v>
      </c>
      <c r="D5">
        <v>5.08</v>
      </c>
      <c r="E5" s="7980">
        <v>4.41</v>
      </c>
      <c r="F5" s="2403">
        <v>4.92</v>
      </c>
      <c r="G5">
        <v>3.4</v>
      </c>
      <c r="H5" s="80">
        <v>4.9554999999999998</v>
      </c>
      <c r="K5" s="84">
        <v>0.17</v>
      </c>
      <c r="L5" s="84">
        <v>0.21</v>
      </c>
      <c r="M5" s="84">
        <v>1.01</v>
      </c>
      <c r="N5" s="84">
        <v>0.15</v>
      </c>
      <c r="O5" s="84">
        <v>0.2</v>
      </c>
      <c r="P5" s="84">
        <v>0.45</v>
      </c>
      <c r="Q5" s="84">
        <v>0.3</v>
      </c>
      <c r="R5" s="84"/>
      <c r="S5" s="84"/>
      <c r="T5" s="84"/>
      <c r="U5" s="84">
        <v>0.2</v>
      </c>
      <c r="AA5" s="7999" t="s">
        <v>13206</v>
      </c>
      <c r="AB5" s="8000">
        <v>3.79</v>
      </c>
      <c r="AC5" s="8000">
        <v>0.57761799999999996</v>
      </c>
      <c r="AD5" s="8000">
        <v>4.3676180000000002</v>
      </c>
      <c r="AE5" s="8001">
        <v>7997</v>
      </c>
      <c r="AF5" s="8002">
        <v>34927.839999999997</v>
      </c>
    </row>
    <row r="6" spans="1:32" ht="13.9" customHeight="1">
      <c r="A6" s="126" t="s">
        <v>9750</v>
      </c>
      <c r="B6" s="2391" t="s">
        <v>441</v>
      </c>
      <c r="C6" s="2405">
        <v>5.3</v>
      </c>
      <c r="D6">
        <v>5.04</v>
      </c>
      <c r="E6" s="7980">
        <v>4.47</v>
      </c>
      <c r="F6" s="2403">
        <v>4.51</v>
      </c>
      <c r="G6">
        <v>3.4</v>
      </c>
      <c r="H6" s="80">
        <v>4.3959000000000001</v>
      </c>
      <c r="K6" s="84">
        <v>0.17</v>
      </c>
      <c r="L6" s="84">
        <v>0.21</v>
      </c>
      <c r="M6" s="84">
        <v>1.01</v>
      </c>
      <c r="N6" s="84">
        <v>0.15</v>
      </c>
      <c r="O6" s="84">
        <v>0.2</v>
      </c>
      <c r="P6" s="84">
        <v>0.45</v>
      </c>
      <c r="Q6" s="84">
        <v>0.3</v>
      </c>
      <c r="R6" s="84"/>
      <c r="S6" s="84"/>
      <c r="T6" s="84"/>
      <c r="U6" s="84">
        <v>0.2</v>
      </c>
      <c r="AA6" s="7999" t="s">
        <v>13207</v>
      </c>
      <c r="AB6" s="8000">
        <v>4.68</v>
      </c>
      <c r="AC6" s="8000">
        <v>0.57761799999999996</v>
      </c>
      <c r="AD6" s="8000">
        <v>5.2576179999999999</v>
      </c>
      <c r="AE6" s="8001">
        <v>3544</v>
      </c>
      <c r="AF6" s="8002">
        <v>18633</v>
      </c>
    </row>
    <row r="7" spans="1:32" ht="18" customHeight="1">
      <c r="A7" s="2390" t="s">
        <v>9751</v>
      </c>
      <c r="B7" s="2391" t="s">
        <v>9739</v>
      </c>
      <c r="C7" s="2405">
        <v>6</v>
      </c>
      <c r="D7">
        <v>5.81</v>
      </c>
      <c r="E7" s="7980">
        <v>5.35</v>
      </c>
      <c r="F7" s="2403">
        <v>5.39</v>
      </c>
      <c r="G7">
        <v>3.8</v>
      </c>
      <c r="H7" s="80">
        <v>5.3536999999999999</v>
      </c>
      <c r="K7" s="8361">
        <v>0.12</v>
      </c>
      <c r="L7" s="84">
        <v>0.21</v>
      </c>
      <c r="M7" s="84">
        <v>1.01</v>
      </c>
      <c r="N7" s="84">
        <v>0.15</v>
      </c>
      <c r="O7" s="84">
        <v>0.2</v>
      </c>
      <c r="P7" s="84">
        <v>0.45</v>
      </c>
      <c r="R7" s="84"/>
      <c r="S7" s="84"/>
      <c r="T7" s="84"/>
      <c r="U7" s="84">
        <v>0.2</v>
      </c>
      <c r="AA7" s="8815" t="s">
        <v>13208</v>
      </c>
      <c r="AB7" s="8816"/>
      <c r="AC7" s="8816"/>
      <c r="AD7" s="8817"/>
      <c r="AE7" s="8001">
        <v>37868</v>
      </c>
      <c r="AF7" s="8002">
        <v>177255.25</v>
      </c>
    </row>
    <row r="8" spans="1:32" ht="15.75" thickBot="1">
      <c r="A8" s="126" t="s">
        <v>12869</v>
      </c>
      <c r="B8" s="2391" t="s">
        <v>12870</v>
      </c>
      <c r="C8" s="2405">
        <v>6</v>
      </c>
      <c r="K8" s="8361">
        <v>0.12</v>
      </c>
      <c r="L8" s="84">
        <v>0.21</v>
      </c>
      <c r="M8" s="84">
        <v>1.01</v>
      </c>
      <c r="N8" s="84">
        <v>0.15</v>
      </c>
      <c r="O8" s="84">
        <v>0.2</v>
      </c>
      <c r="P8" s="84">
        <v>0.45</v>
      </c>
      <c r="R8" s="84"/>
      <c r="S8" s="84"/>
      <c r="T8" s="84"/>
      <c r="U8" s="84">
        <v>0.2</v>
      </c>
    </row>
    <row r="9" spans="1:32" ht="75.75" customHeight="1" thickBot="1">
      <c r="A9" s="126" t="s">
        <v>12863</v>
      </c>
      <c r="B9" s="2391" t="s">
        <v>12864</v>
      </c>
      <c r="C9" s="2405">
        <v>6.1</v>
      </c>
      <c r="J9" s="8254"/>
      <c r="K9" s="8361"/>
      <c r="R9" s="84"/>
      <c r="S9" s="84"/>
      <c r="T9" s="84"/>
      <c r="AA9" s="8634"/>
      <c r="AB9" s="8634" t="s">
        <v>13965</v>
      </c>
    </row>
    <row r="10" spans="1:32" ht="15.75" thickBot="1">
      <c r="A10" s="126" t="s">
        <v>9752</v>
      </c>
      <c r="B10" s="2391" t="s">
        <v>13223</v>
      </c>
      <c r="C10" s="2405"/>
      <c r="J10" s="8254"/>
      <c r="AA10" s="8634" t="s">
        <v>13204</v>
      </c>
      <c r="AB10" s="8635">
        <v>4.4904000000000002</v>
      </c>
    </row>
    <row r="11" spans="1:32" ht="30.75" thickBot="1">
      <c r="A11" s="126" t="s">
        <v>9753</v>
      </c>
      <c r="B11" s="2391" t="s">
        <v>12601</v>
      </c>
      <c r="C11" s="2405"/>
      <c r="J11" s="8254"/>
      <c r="AA11" s="8634" t="s">
        <v>13205</v>
      </c>
      <c r="AB11" s="8635">
        <v>4.9554999999999998</v>
      </c>
    </row>
    <row r="12" spans="1:32" ht="15.75" thickBot="1">
      <c r="A12" s="126" t="s">
        <v>9841</v>
      </c>
      <c r="B12" s="2391" t="s">
        <v>9741</v>
      </c>
      <c r="C12" s="2405"/>
      <c r="J12" s="8254"/>
      <c r="AA12" s="8634" t="s">
        <v>13206</v>
      </c>
      <c r="AB12" s="8635">
        <v>4.3959000000000001</v>
      </c>
    </row>
    <row r="13" spans="1:32" ht="30.75" thickBot="1">
      <c r="A13" s="126" t="s">
        <v>9842</v>
      </c>
      <c r="B13" s="2391" t="s">
        <v>9741</v>
      </c>
      <c r="C13" s="2405"/>
      <c r="AA13" s="8634" t="s">
        <v>13207</v>
      </c>
      <c r="AB13" s="8635">
        <v>5.3536999999999999</v>
      </c>
    </row>
    <row r="14" spans="1:32">
      <c r="A14" s="126" t="s">
        <v>9703</v>
      </c>
      <c r="B14" s="2391" t="s">
        <v>9742</v>
      </c>
      <c r="C14" s="2405"/>
    </row>
    <row r="15" spans="1:32">
      <c r="A15" s="126" t="s">
        <v>9919</v>
      </c>
      <c r="B15" s="2391" t="s">
        <v>9921</v>
      </c>
      <c r="C15" s="2405"/>
    </row>
    <row r="16" spans="1:32">
      <c r="A16" s="126" t="s">
        <v>9920</v>
      </c>
      <c r="B16" s="2391" t="s">
        <v>9922</v>
      </c>
      <c r="C16" s="2405"/>
    </row>
    <row r="17" spans="1:3">
      <c r="A17" s="126" t="s">
        <v>9754</v>
      </c>
      <c r="B17" s="2391" t="s">
        <v>9745</v>
      </c>
      <c r="C17" s="2405"/>
    </row>
    <row r="18" spans="1:3">
      <c r="A18" s="126" t="s">
        <v>9755</v>
      </c>
      <c r="B18" s="2391" t="s">
        <v>9743</v>
      </c>
      <c r="C18" s="2405"/>
    </row>
    <row r="19" spans="1:3">
      <c r="A19" s="126" t="s">
        <v>9756</v>
      </c>
      <c r="B19" s="2412" t="s">
        <v>9744</v>
      </c>
      <c r="C19" s="2405"/>
    </row>
    <row r="20" spans="1:3">
      <c r="A20" s="126" t="s">
        <v>9823</v>
      </c>
      <c r="B20" s="2391" t="s">
        <v>12594</v>
      </c>
      <c r="C20" s="2405"/>
    </row>
    <row r="21" spans="1:3">
      <c r="A21" s="2418" t="s">
        <v>9781</v>
      </c>
      <c r="C21" s="2403"/>
    </row>
    <row r="22" spans="1:3">
      <c r="A22" s="2418" t="s">
        <v>9782</v>
      </c>
      <c r="C22" s="2403"/>
    </row>
    <row r="23" spans="1:3">
      <c r="A23" s="2418" t="s">
        <v>10424</v>
      </c>
      <c r="C23" s="2403"/>
    </row>
    <row r="24" spans="1:3">
      <c r="A24" s="2418" t="s">
        <v>9783</v>
      </c>
      <c r="C24" s="2403"/>
    </row>
    <row r="25" spans="1:3">
      <c r="A25" s="2418" t="s">
        <v>9784</v>
      </c>
      <c r="C25" s="2403"/>
    </row>
    <row r="26" spans="1:3">
      <c r="A26" s="2418" t="s">
        <v>9785</v>
      </c>
      <c r="C26" s="2403"/>
    </row>
    <row r="27" spans="1:3">
      <c r="A27" s="2418" t="s">
        <v>10425</v>
      </c>
      <c r="C27" s="2403"/>
    </row>
    <row r="28" spans="1:3">
      <c r="A28" s="2418" t="s">
        <v>9786</v>
      </c>
      <c r="C28" s="2403"/>
    </row>
    <row r="29" spans="1:3">
      <c r="A29" s="2418" t="s">
        <v>9787</v>
      </c>
      <c r="B29" t="s">
        <v>9788</v>
      </c>
    </row>
    <row r="30" spans="1:3">
      <c r="A30" s="2418" t="s">
        <v>9789</v>
      </c>
      <c r="B30" t="s">
        <v>9788</v>
      </c>
    </row>
    <row r="31" spans="1:3">
      <c r="A31" s="2418" t="s">
        <v>10423</v>
      </c>
      <c r="B31" t="s">
        <v>9788</v>
      </c>
    </row>
    <row r="32" spans="1:3">
      <c r="A32" s="2418" t="s">
        <v>9790</v>
      </c>
      <c r="B32" t="s">
        <v>9788</v>
      </c>
    </row>
    <row r="33" spans="1:2">
      <c r="A33" s="2418" t="s">
        <v>9791</v>
      </c>
      <c r="B33" t="s">
        <v>9792</v>
      </c>
    </row>
    <row r="34" spans="1:2">
      <c r="A34" s="2418" t="s">
        <v>9793</v>
      </c>
      <c r="B34" t="s">
        <v>9792</v>
      </c>
    </row>
    <row r="35" spans="1:2">
      <c r="A35" s="2418" t="s">
        <v>9794</v>
      </c>
      <c r="B35" t="s">
        <v>9792</v>
      </c>
    </row>
    <row r="36" spans="1:2">
      <c r="A36" s="2418" t="s">
        <v>9795</v>
      </c>
    </row>
    <row r="37" spans="1:2">
      <c r="A37" s="2418" t="s">
        <v>9796</v>
      </c>
    </row>
    <row r="38" spans="1:2">
      <c r="A38" s="2418" t="s">
        <v>9797</v>
      </c>
    </row>
    <row r="39" spans="1:2">
      <c r="A39" s="2418" t="s">
        <v>9798</v>
      </c>
    </row>
    <row r="40" spans="1:2">
      <c r="A40" s="2418" t="s">
        <v>9799</v>
      </c>
    </row>
    <row r="41" spans="1:2">
      <c r="A41" s="2418" t="s">
        <v>10426</v>
      </c>
    </row>
    <row r="42" spans="1:2">
      <c r="A42" s="2418" t="s">
        <v>9800</v>
      </c>
    </row>
    <row r="43" spans="1:2">
      <c r="A43" s="2418" t="s">
        <v>9801</v>
      </c>
    </row>
    <row r="44" spans="1:2">
      <c r="A44" s="2418" t="s">
        <v>9802</v>
      </c>
    </row>
    <row r="45" spans="1:2">
      <c r="A45" s="2418" t="s">
        <v>10427</v>
      </c>
    </row>
    <row r="46" spans="1:2">
      <c r="A46" s="2418" t="s">
        <v>9803</v>
      </c>
    </row>
    <row r="47" spans="1:2">
      <c r="A47" s="2418" t="s">
        <v>9804</v>
      </c>
      <c r="B47" t="s">
        <v>9805</v>
      </c>
    </row>
    <row r="48" spans="1:2">
      <c r="A48" s="2418" t="s">
        <v>9806</v>
      </c>
    </row>
    <row r="49" spans="1:1">
      <c r="A49" s="2418" t="s">
        <v>9807</v>
      </c>
    </row>
    <row r="50" spans="1:1">
      <c r="A50" s="2418" t="s">
        <v>9808</v>
      </c>
    </row>
    <row r="51" spans="1:1">
      <c r="A51" s="2418" t="s">
        <v>9809</v>
      </c>
    </row>
    <row r="52" spans="1:1">
      <c r="A52" s="2418" t="s">
        <v>9810</v>
      </c>
    </row>
    <row r="53" spans="1:1">
      <c r="A53" t="s">
        <v>9933</v>
      </c>
    </row>
    <row r="54" spans="1:1">
      <c r="A54" t="s">
        <v>9934</v>
      </c>
    </row>
    <row r="55" spans="1:1">
      <c r="A55" t="s">
        <v>9935</v>
      </c>
    </row>
    <row r="56" spans="1:1">
      <c r="A56" t="s">
        <v>9936</v>
      </c>
    </row>
    <row r="57" spans="1:1">
      <c r="A57" t="s">
        <v>9937</v>
      </c>
    </row>
  </sheetData>
  <mergeCells count="1">
    <mergeCell ref="AA7:AD7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G29"/>
  <sheetViews>
    <sheetView topLeftCell="A2" workbookViewId="0">
      <selection activeCell="K23" sqref="K23"/>
    </sheetView>
  </sheetViews>
  <sheetFormatPr defaultRowHeight="15"/>
  <cols>
    <col min="1" max="1" width="27.5703125" bestFit="1" customWidth="1"/>
    <col min="2" max="2" width="19.140625" bestFit="1" customWidth="1"/>
    <col min="3" max="3" width="5.85546875" bestFit="1" customWidth="1"/>
    <col min="4" max="4" width="10.140625" bestFit="1" customWidth="1"/>
    <col min="5" max="5" width="11.28515625" bestFit="1" customWidth="1"/>
    <col min="6" max="6" width="17" bestFit="1" customWidth="1"/>
    <col min="7" max="7" width="20.140625" bestFit="1" customWidth="1"/>
  </cols>
  <sheetData>
    <row r="1" spans="1:7" ht="18.75" thickBot="1">
      <c r="A1" s="8258" t="s">
        <v>13229</v>
      </c>
      <c r="B1" s="8259"/>
      <c r="C1" s="8259"/>
      <c r="D1" s="8259"/>
      <c r="E1" s="8259"/>
      <c r="F1" s="8259"/>
      <c r="G1" s="8260"/>
    </row>
    <row r="2" spans="1:7" ht="18.75" thickBot="1">
      <c r="A2" s="8261" t="s">
        <v>13230</v>
      </c>
      <c r="B2" s="8261" t="s">
        <v>13231</v>
      </c>
      <c r="C2" s="8259"/>
      <c r="D2" s="8259"/>
      <c r="E2" s="8258" t="s">
        <v>542</v>
      </c>
      <c r="F2" s="8258"/>
      <c r="G2" s="8258"/>
    </row>
    <row r="3" spans="1:7" ht="30.75" thickBot="1">
      <c r="A3" s="8262" t="s">
        <v>13232</v>
      </c>
      <c r="B3" s="8263" t="s">
        <v>9961</v>
      </c>
      <c r="C3" s="8259"/>
      <c r="D3" s="8259"/>
      <c r="E3" s="8258"/>
      <c r="F3" s="8258"/>
      <c r="G3" s="8258"/>
    </row>
    <row r="4" spans="1:7" ht="18.75" thickBot="1">
      <c r="A4" s="8262" t="s">
        <v>13234</v>
      </c>
      <c r="B4" s="8262" t="s">
        <v>13367</v>
      </c>
      <c r="C4" s="8259"/>
      <c r="D4" s="8259"/>
      <c r="E4" s="8258"/>
      <c r="F4" s="8258"/>
      <c r="G4" s="8258"/>
    </row>
    <row r="5" spans="1:7" ht="18.75" thickBot="1">
      <c r="A5" s="8262" t="s">
        <v>13236</v>
      </c>
      <c r="B5" s="8261" t="s">
        <v>13368</v>
      </c>
      <c r="C5" s="8259"/>
      <c r="D5" s="8259"/>
      <c r="E5" s="8258"/>
      <c r="F5" s="8258"/>
      <c r="G5" s="8258"/>
    </row>
    <row r="6" spans="1:7" ht="18.75" thickBot="1">
      <c r="A6" s="8262"/>
      <c r="B6" s="8262"/>
      <c r="C6" s="8259"/>
      <c r="D6" s="8259"/>
      <c r="E6" s="8259"/>
      <c r="F6" s="8259"/>
      <c r="G6" s="8258"/>
    </row>
    <row r="7" spans="1:7" ht="15.75" thickBot="1">
      <c r="A7" s="8262" t="s">
        <v>13234</v>
      </c>
      <c r="B7" s="8259"/>
      <c r="C7" s="8264" t="s">
        <v>13237</v>
      </c>
      <c r="D7" s="8264" t="s">
        <v>13238</v>
      </c>
      <c r="E7" s="8264" t="s">
        <v>13239</v>
      </c>
      <c r="F7" s="8264" t="s">
        <v>13240</v>
      </c>
      <c r="G7" s="8264" t="s">
        <v>13241</v>
      </c>
    </row>
    <row r="8" spans="1:7" ht="15.75" thickBot="1">
      <c r="A8" s="8265" t="s">
        <v>13369</v>
      </c>
      <c r="B8" s="8259"/>
      <c r="C8" s="8259"/>
      <c r="D8" s="8259"/>
      <c r="E8" s="8259"/>
      <c r="F8" s="8259"/>
      <c r="G8" s="8259"/>
    </row>
    <row r="9" spans="1:7" ht="15.75" thickBot="1">
      <c r="A9" s="8266" t="s">
        <v>13370</v>
      </c>
      <c r="B9" s="8267"/>
      <c r="C9" s="8267"/>
      <c r="D9" s="8267"/>
      <c r="E9" s="8267"/>
      <c r="F9" s="8267"/>
      <c r="G9" s="8267"/>
    </row>
    <row r="10" spans="1:7" ht="15.75" thickBot="1">
      <c r="A10" s="8268" t="s">
        <v>13104</v>
      </c>
      <c r="B10" s="8259"/>
      <c r="C10" s="8259"/>
      <c r="D10" s="8259"/>
      <c r="E10" s="8259"/>
      <c r="F10" s="8259"/>
      <c r="G10" s="8269"/>
    </row>
    <row r="11" spans="1:7" ht="15.75" thickBot="1">
      <c r="A11" s="8270"/>
      <c r="B11" s="8259"/>
      <c r="C11" s="8259"/>
      <c r="D11" s="8259"/>
      <c r="E11" s="8259"/>
      <c r="F11" s="8259" t="s">
        <v>13371</v>
      </c>
      <c r="G11" s="8264" t="s">
        <v>13372</v>
      </c>
    </row>
    <row r="12" spans="1:7" ht="15.75" thickBot="1">
      <c r="A12" s="8262" t="s">
        <v>13246</v>
      </c>
      <c r="B12" s="8270"/>
      <c r="C12" s="8264" t="s">
        <v>13237</v>
      </c>
      <c r="D12" s="8264" t="s">
        <v>13247</v>
      </c>
      <c r="E12" s="8259"/>
      <c r="F12" s="8264" t="s">
        <v>13248</v>
      </c>
      <c r="G12" s="8264" t="s">
        <v>13158</v>
      </c>
    </row>
    <row r="13" spans="1:7" ht="15.75" thickBot="1">
      <c r="A13" s="8265" t="s">
        <v>13100</v>
      </c>
      <c r="B13" s="8265"/>
      <c r="C13" s="8264"/>
      <c r="D13" s="8271">
        <v>1</v>
      </c>
      <c r="E13" s="8259"/>
      <c r="F13" s="8259"/>
      <c r="G13" s="8259"/>
    </row>
    <row r="14" spans="1:7" ht="15.75" thickBot="1">
      <c r="A14" s="8265" t="s">
        <v>13187</v>
      </c>
      <c r="B14" s="8265"/>
      <c r="C14" s="8264"/>
      <c r="D14" s="8271">
        <v>1</v>
      </c>
      <c r="E14" s="8259"/>
      <c r="F14" s="8259"/>
      <c r="G14" s="8259"/>
    </row>
    <row r="15" spans="1:7" ht="15.75" thickBot="1">
      <c r="A15" s="8265" t="s">
        <v>13250</v>
      </c>
      <c r="B15" s="8265"/>
      <c r="C15" s="8264"/>
      <c r="D15" s="8271">
        <v>1</v>
      </c>
      <c r="E15" s="8259"/>
      <c r="F15" s="8259"/>
      <c r="G15" s="8259"/>
    </row>
    <row r="16" spans="1:7" ht="15.75" thickBot="1">
      <c r="A16" s="8265" t="s">
        <v>13276</v>
      </c>
      <c r="B16" s="8265"/>
      <c r="C16" s="8264"/>
      <c r="D16" s="8271">
        <v>1</v>
      </c>
      <c r="E16" s="8259"/>
      <c r="F16" s="8259"/>
      <c r="G16" s="8259"/>
    </row>
    <row r="17" spans="1:7" ht="15.75" thickBot="1">
      <c r="A17" s="8270"/>
      <c r="B17" s="8268" t="s">
        <v>13104</v>
      </c>
      <c r="C17" s="8259"/>
      <c r="D17" s="8259"/>
      <c r="E17" s="8259"/>
      <c r="F17" s="8259"/>
      <c r="G17" s="8269"/>
    </row>
    <row r="18" spans="1:7" ht="15.75" thickBot="1">
      <c r="A18" s="8270"/>
      <c r="B18" s="8259"/>
      <c r="C18" s="8259"/>
      <c r="D18" s="8259"/>
      <c r="E18" s="8259"/>
      <c r="F18" s="8259"/>
      <c r="G18" s="8264"/>
    </row>
    <row r="19" spans="1:7" ht="15.75" thickBot="1">
      <c r="A19" s="8262" t="s">
        <v>13252</v>
      </c>
      <c r="B19" s="8270"/>
      <c r="C19" s="8264"/>
      <c r="D19" s="8264" t="s">
        <v>13247</v>
      </c>
      <c r="E19" s="8259"/>
      <c r="F19" s="8264" t="s">
        <v>13248</v>
      </c>
      <c r="G19" s="8264" t="s">
        <v>13158</v>
      </c>
    </row>
    <row r="20" spans="1:7" ht="15.75" thickBot="1">
      <c r="A20" s="8265" t="s">
        <v>13253</v>
      </c>
      <c r="B20" s="8265" t="s">
        <v>13254</v>
      </c>
      <c r="C20" s="8264"/>
      <c r="D20" s="8271">
        <v>1</v>
      </c>
      <c r="E20" s="8259"/>
      <c r="F20" s="8259"/>
      <c r="G20" s="8259"/>
    </row>
    <row r="21" spans="1:7" ht="15.75" thickBot="1">
      <c r="A21" s="8265" t="s">
        <v>13265</v>
      </c>
      <c r="B21" s="8259"/>
      <c r="C21" s="8264"/>
      <c r="D21" s="8271">
        <v>1</v>
      </c>
      <c r="E21" s="8259"/>
      <c r="F21" s="8259"/>
      <c r="G21" s="8259"/>
    </row>
    <row r="22" spans="1:7" ht="15.75" thickBot="1">
      <c r="A22" s="8270"/>
      <c r="B22" s="8268" t="s">
        <v>13104</v>
      </c>
      <c r="C22" s="8259"/>
      <c r="D22" s="8259"/>
      <c r="E22" s="8259"/>
      <c r="F22" s="8259"/>
      <c r="G22" s="8259"/>
    </row>
    <row r="23" spans="1:7" ht="15.75" thickBot="1">
      <c r="A23" s="8265"/>
      <c r="B23" s="8259"/>
      <c r="C23" s="8259"/>
      <c r="D23" s="8259"/>
      <c r="E23" s="8259"/>
      <c r="F23" s="8259"/>
      <c r="G23" s="8271"/>
    </row>
    <row r="24" spans="1:7" ht="15.75" thickBot="1">
      <c r="A24" s="8270" t="s">
        <v>13256</v>
      </c>
      <c r="B24" s="8259"/>
      <c r="C24" s="8265"/>
      <c r="D24" s="8265"/>
      <c r="E24" s="8271"/>
      <c r="F24" s="8271"/>
      <c r="G24" s="8259"/>
    </row>
    <row r="25" spans="1:7" ht="15.75" thickBot="1">
      <c r="A25" s="8270" t="s">
        <v>13257</v>
      </c>
      <c r="B25" s="8259"/>
      <c r="C25" s="8265"/>
      <c r="D25" s="8265"/>
      <c r="E25" s="8271"/>
      <c r="F25" s="8259"/>
      <c r="G25" s="8259"/>
    </row>
    <row r="26" spans="1:7" ht="15.75" thickBot="1">
      <c r="A26" s="8270" t="s">
        <v>13258</v>
      </c>
      <c r="B26" s="8259"/>
      <c r="C26" s="8265"/>
      <c r="D26" s="8265"/>
      <c r="E26" s="8271"/>
      <c r="F26" s="8259"/>
      <c r="G26" s="8259"/>
    </row>
    <row r="27" spans="1:7" ht="15.75" thickBot="1">
      <c r="A27" s="8270" t="s">
        <v>13259</v>
      </c>
      <c r="B27" s="8259"/>
      <c r="C27" s="8265"/>
      <c r="D27" s="8265"/>
      <c r="E27" s="8271"/>
      <c r="F27" s="8259"/>
      <c r="G27" s="8259"/>
    </row>
    <row r="28" spans="1:7" ht="15.75" thickBot="1">
      <c r="A28" s="8270" t="s">
        <v>13260</v>
      </c>
      <c r="B28" s="8259"/>
      <c r="C28" s="8265"/>
      <c r="D28" s="8265"/>
      <c r="E28" s="8271"/>
      <c r="F28" s="8271"/>
      <c r="G28" s="8259"/>
    </row>
    <row r="29" spans="1:7" ht="18.75" thickBot="1">
      <c r="A29" s="8270" t="s">
        <v>13261</v>
      </c>
      <c r="B29" s="8259"/>
      <c r="C29" s="8265"/>
      <c r="D29" s="8265"/>
      <c r="E29" s="8271" t="s">
        <v>13262</v>
      </c>
      <c r="F29" s="8271">
        <v>70</v>
      </c>
      <c r="G29" s="8272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EAF50-C296-4398-A32B-F61C95AEC810}">
  <sheetPr codeName="Sheet48"/>
  <dimension ref="A1:D17"/>
  <sheetViews>
    <sheetView zoomScaleNormal="100" workbookViewId="0">
      <selection activeCell="A6" sqref="A6"/>
    </sheetView>
  </sheetViews>
  <sheetFormatPr defaultRowHeight="15"/>
  <cols>
    <col min="1" max="1" width="69.7109375" bestFit="1" customWidth="1"/>
    <col min="3" max="3" width="10" bestFit="1" customWidth="1"/>
  </cols>
  <sheetData>
    <row r="1" spans="1:3" ht="16.5">
      <c r="A1" s="7991" t="s">
        <v>13197</v>
      </c>
      <c r="B1" s="7991"/>
      <c r="C1" s="7992"/>
    </row>
    <row r="2" spans="1:3" ht="16.5">
      <c r="A2" s="7993" t="s">
        <v>13198</v>
      </c>
      <c r="B2" s="7993"/>
      <c r="C2" s="7994"/>
    </row>
    <row r="3" spans="1:3" ht="16.5">
      <c r="A3" s="7993"/>
      <c r="B3" s="7993"/>
      <c r="C3" s="7994" t="s">
        <v>12885</v>
      </c>
    </row>
    <row r="4" spans="1:3" ht="16.5">
      <c r="A4" s="7993"/>
      <c r="B4" s="7993"/>
      <c r="C4" s="7994"/>
    </row>
    <row r="5" spans="1:3" ht="16.5">
      <c r="A5" s="7991" t="s">
        <v>12603</v>
      </c>
      <c r="B5" s="7991"/>
      <c r="C5" s="7992"/>
    </row>
    <row r="6" spans="1:3" ht="16.5">
      <c r="A6" s="7993" t="s">
        <v>13084</v>
      </c>
      <c r="B6" s="7993"/>
      <c r="C6" s="7994"/>
    </row>
    <row r="7" spans="1:3" ht="16.5">
      <c r="A7" s="7995" t="s">
        <v>12605</v>
      </c>
      <c r="B7" s="7995"/>
      <c r="C7" s="7995" t="s">
        <v>12885</v>
      </c>
    </row>
    <row r="8" spans="1:3" ht="16.5">
      <c r="A8" s="7995"/>
      <c r="B8" s="7995"/>
      <c r="C8" s="7995"/>
    </row>
    <row r="9" spans="1:3" ht="16.5">
      <c r="A9" s="7995" t="s">
        <v>12886</v>
      </c>
      <c r="B9" s="7995"/>
      <c r="C9" s="7995">
        <v>47</v>
      </c>
    </row>
    <row r="10" spans="1:3" ht="16.5">
      <c r="A10" s="7995" t="s">
        <v>12608</v>
      </c>
      <c r="B10" s="7995"/>
      <c r="C10" s="7995">
        <v>42</v>
      </c>
    </row>
    <row r="11" spans="1:3" ht="16.5">
      <c r="A11" s="7995" t="s">
        <v>12887</v>
      </c>
      <c r="B11" s="7995"/>
      <c r="C11" s="7995">
        <v>40</v>
      </c>
    </row>
    <row r="12" spans="1:3" ht="16.5">
      <c r="A12" s="7995" t="s">
        <v>12610</v>
      </c>
      <c r="B12" s="7995"/>
      <c r="C12" s="7995">
        <v>75</v>
      </c>
    </row>
    <row r="13" spans="1:3" ht="16.5">
      <c r="A13" s="7995" t="s">
        <v>12611</v>
      </c>
      <c r="B13" s="7995"/>
      <c r="C13" s="7995">
        <v>28</v>
      </c>
    </row>
    <row r="14" spans="1:3" ht="16.5">
      <c r="A14" s="7995" t="s">
        <v>13085</v>
      </c>
      <c r="B14" s="7995"/>
      <c r="C14" s="7995">
        <v>5</v>
      </c>
    </row>
    <row r="15" spans="1:3" ht="16.5">
      <c r="A15" s="7995" t="s">
        <v>12614</v>
      </c>
      <c r="B15" s="7995"/>
      <c r="C15" s="7995">
        <v>23.7</v>
      </c>
    </row>
    <row r="16" spans="1:3" ht="16.5">
      <c r="A16" s="7995"/>
      <c r="B16" s="7995"/>
      <c r="C16" s="7995"/>
    </row>
    <row r="17" spans="1:4" ht="16.5">
      <c r="A17" s="7995"/>
      <c r="B17" s="7995"/>
      <c r="C17" s="7996">
        <f>SUM(C9:C15)</f>
        <v>260.7</v>
      </c>
      <c r="D17">
        <f>C17/70</f>
        <v>3.7242857142857142</v>
      </c>
    </row>
  </sheetData>
  <pageMargins left="0.7" right="0.7" top="0.75" bottom="0.75" header="0.3" footer="0.3"/>
  <pageSetup orientation="landscape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/>
  <dimension ref="A1:BB56"/>
  <sheetViews>
    <sheetView zoomScale="90" zoomScaleNormal="90" workbookViewId="0">
      <selection activeCell="AY9" sqref="AY9"/>
    </sheetView>
  </sheetViews>
  <sheetFormatPr defaultRowHeight="15"/>
  <cols>
    <col min="1" max="1" width="13.42578125" customWidth="1"/>
    <col min="2" max="2" width="12.42578125" customWidth="1"/>
    <col min="10" max="11" width="9.140625" customWidth="1"/>
    <col min="12" max="12" width="13.28515625" customWidth="1"/>
    <col min="15" max="15" width="11.42578125" customWidth="1"/>
    <col min="39" max="42" width="9.140625" customWidth="1"/>
    <col min="43" max="43" width="13.28515625" customWidth="1"/>
    <col min="46" max="46" width="11.42578125" customWidth="1"/>
    <col min="51" max="51" width="17.28515625" bestFit="1" customWidth="1"/>
    <col min="53" max="53" width="17.28515625" customWidth="1"/>
    <col min="54" max="54" width="9.140625" customWidth="1"/>
  </cols>
  <sheetData>
    <row r="1" spans="1:54" ht="167.45" customHeight="1">
      <c r="A1" s="121" t="s">
        <v>9725</v>
      </c>
      <c r="B1" s="121"/>
      <c r="C1" s="2387" t="s">
        <v>9726</v>
      </c>
      <c r="D1" s="2387" t="s">
        <v>9727</v>
      </c>
      <c r="E1" s="2387" t="s">
        <v>12854</v>
      </c>
      <c r="F1" s="2387" t="s">
        <v>12593</v>
      </c>
      <c r="G1" s="2387" t="s">
        <v>9729</v>
      </c>
      <c r="H1" s="2387" t="s">
        <v>9730</v>
      </c>
      <c r="I1" s="2385" t="s">
        <v>9731</v>
      </c>
      <c r="J1" s="2388" t="s">
        <v>9732</v>
      </c>
      <c r="K1" s="2388" t="s">
        <v>9733</v>
      </c>
      <c r="L1" s="2389" t="s">
        <v>9734</v>
      </c>
      <c r="M1" s="2389" t="s">
        <v>9735</v>
      </c>
      <c r="N1" s="2389" t="s">
        <v>9736</v>
      </c>
      <c r="O1" s="2389" t="s">
        <v>9737</v>
      </c>
      <c r="P1" s="2414" t="s">
        <v>10457</v>
      </c>
      <c r="Q1" s="2414" t="s">
        <v>10448</v>
      </c>
      <c r="R1" s="2414" t="s">
        <v>10454</v>
      </c>
      <c r="S1" s="2414" t="s">
        <v>10449</v>
      </c>
      <c r="T1" s="2414" t="s">
        <v>10452</v>
      </c>
      <c r="U1" s="2414" t="s">
        <v>10453</v>
      </c>
      <c r="V1" s="2387" t="s">
        <v>10422</v>
      </c>
      <c r="W1" s="2414" t="s">
        <v>9780</v>
      </c>
      <c r="Y1" s="2424" t="s">
        <v>9835</v>
      </c>
      <c r="Z1" s="82" t="s">
        <v>9850</v>
      </c>
      <c r="AA1" s="82" t="s">
        <v>9849</v>
      </c>
      <c r="AB1" s="2387" t="s">
        <v>12709</v>
      </c>
      <c r="AC1" s="82" t="s">
        <v>12716</v>
      </c>
      <c r="AD1" s="82" t="s">
        <v>12722</v>
      </c>
      <c r="AE1" s="82" t="s">
        <v>12721</v>
      </c>
      <c r="AF1" s="7579" t="s">
        <v>12737</v>
      </c>
      <c r="AG1" s="7579" t="s">
        <v>12738</v>
      </c>
      <c r="AH1" s="7579" t="s">
        <v>12739</v>
      </c>
      <c r="AI1" s="7579" t="s">
        <v>12740</v>
      </c>
      <c r="AJ1" s="7579" t="s">
        <v>12741</v>
      </c>
      <c r="AK1" s="7579" t="s">
        <v>12742</v>
      </c>
      <c r="AL1" s="7579" t="s">
        <v>12746</v>
      </c>
      <c r="AM1" s="7579" t="s">
        <v>12743</v>
      </c>
      <c r="AN1" s="7579" t="s">
        <v>12744</v>
      </c>
      <c r="AO1" s="7579" t="s">
        <v>12856</v>
      </c>
      <c r="AP1" s="7579" t="s">
        <v>13034</v>
      </c>
      <c r="AQ1" s="7580" t="s">
        <v>12745</v>
      </c>
      <c r="AR1" s="7580" t="s">
        <v>12724</v>
      </c>
      <c r="AS1" s="7580" t="s">
        <v>12725</v>
      </c>
      <c r="AT1" s="7580" t="s">
        <v>12726</v>
      </c>
      <c r="AU1" s="7580" t="s">
        <v>12727</v>
      </c>
      <c r="AV1" s="7580" t="s">
        <v>12728</v>
      </c>
      <c r="AW1" s="7580" t="s">
        <v>12729</v>
      </c>
      <c r="AX1" s="7580" t="s">
        <v>12730</v>
      </c>
      <c r="AY1" s="7636" t="s">
        <v>12910</v>
      </c>
      <c r="AZ1" s="7579" t="s">
        <v>12904</v>
      </c>
      <c r="BA1" s="7636" t="s">
        <v>12899</v>
      </c>
      <c r="BB1" s="7579" t="s">
        <v>12856</v>
      </c>
    </row>
    <row r="2" spans="1:54" ht="15.75" thickBot="1">
      <c r="A2" s="121"/>
      <c r="B2" s="121"/>
      <c r="C2" s="2387" t="s">
        <v>12710</v>
      </c>
      <c r="D2" s="2387" t="s">
        <v>12711</v>
      </c>
      <c r="E2" s="2387" t="s">
        <v>12712</v>
      </c>
      <c r="F2" s="2387" t="s">
        <v>12713</v>
      </c>
      <c r="G2" s="2387" t="s">
        <v>12714</v>
      </c>
      <c r="H2" s="2387" t="s">
        <v>12715</v>
      </c>
      <c r="I2" s="2385"/>
      <c r="J2" s="2388"/>
      <c r="K2" s="2388"/>
      <c r="L2" s="7574"/>
      <c r="M2" s="7574"/>
      <c r="N2" s="7574"/>
      <c r="O2" s="7574"/>
      <c r="P2" s="2414"/>
      <c r="Q2" s="2414"/>
      <c r="R2" s="2414"/>
      <c r="S2" s="2414"/>
      <c r="T2" s="2414"/>
      <c r="U2" s="2414"/>
      <c r="V2" s="7575"/>
      <c r="W2" s="4526"/>
      <c r="Y2" s="7576"/>
      <c r="Z2" s="82"/>
      <c r="AA2" s="82"/>
      <c r="AB2" s="2387" t="s">
        <v>12718</v>
      </c>
      <c r="AC2" t="s">
        <v>12717</v>
      </c>
      <c r="AD2" t="s">
        <v>12719</v>
      </c>
      <c r="AE2" t="s">
        <v>12720</v>
      </c>
      <c r="AF2" s="2387"/>
      <c r="AG2" s="2387"/>
      <c r="AH2" s="2387"/>
      <c r="AI2" s="2387"/>
      <c r="AJ2" s="2387"/>
      <c r="AK2" s="2387"/>
      <c r="AL2" s="2385"/>
      <c r="AM2" s="2388"/>
      <c r="AN2" s="2388"/>
      <c r="AO2" s="2388"/>
      <c r="AP2" s="2388"/>
      <c r="AQ2" s="7574"/>
      <c r="AR2" s="7574"/>
      <c r="AS2" s="7574"/>
      <c r="AT2" s="7574"/>
      <c r="AU2" s="2414"/>
      <c r="AV2" s="2414"/>
      <c r="AW2" s="2414"/>
      <c r="AX2" s="2414"/>
      <c r="AY2">
        <v>1.5</v>
      </c>
      <c r="BA2">
        <v>1.5</v>
      </c>
      <c r="BB2" s="2388"/>
    </row>
    <row r="3" spans="1:54" ht="15.75" thickBot="1">
      <c r="A3" s="126" t="s">
        <v>9822</v>
      </c>
      <c r="B3" s="2391" t="s">
        <v>9740</v>
      </c>
      <c r="C3" s="2392">
        <v>3.65</v>
      </c>
      <c r="D3" s="2393">
        <v>3.8</v>
      </c>
      <c r="E3" s="2404">
        <v>3.9</v>
      </c>
      <c r="F3" s="2405">
        <v>4.0999999999999996</v>
      </c>
      <c r="G3" s="2406">
        <v>4.4000000000000004</v>
      </c>
      <c r="H3" s="2407">
        <v>4.5999999999999996</v>
      </c>
      <c r="I3" s="2394"/>
      <c r="J3" s="2408">
        <v>3.92</v>
      </c>
      <c r="K3" s="2408">
        <v>4.05</v>
      </c>
      <c r="L3" s="2399">
        <v>4.5999999999999996</v>
      </c>
      <c r="M3" s="2400">
        <v>4.25</v>
      </c>
      <c r="N3" s="2401">
        <v>4.0999999999999996</v>
      </c>
      <c r="O3" s="2402">
        <v>4.25</v>
      </c>
      <c r="P3" s="2415">
        <v>3.65</v>
      </c>
      <c r="Q3" s="2420">
        <v>4.05</v>
      </c>
      <c r="R3" s="2415">
        <v>3.8</v>
      </c>
      <c r="S3" s="2415">
        <v>5</v>
      </c>
      <c r="T3" s="2416">
        <v>5.4</v>
      </c>
      <c r="U3" s="2416">
        <v>4.5</v>
      </c>
      <c r="AA3" s="4529">
        <v>4.95</v>
      </c>
      <c r="AB3" s="2405">
        <v>4.0999999999999996</v>
      </c>
      <c r="AD3" s="7577">
        <v>3.9</v>
      </c>
      <c r="AE3" s="7577">
        <v>4.0999999999999996</v>
      </c>
      <c r="AY3" s="7635">
        <v>16.61</v>
      </c>
      <c r="BA3" s="7635">
        <v>15.45</v>
      </c>
    </row>
    <row r="4" spans="1:54" ht="15.75" thickBot="1">
      <c r="A4" s="126" t="s">
        <v>9748</v>
      </c>
      <c r="B4" s="2391" t="s">
        <v>335</v>
      </c>
      <c r="C4" s="2392">
        <v>3.95</v>
      </c>
      <c r="D4" s="2393">
        <v>4.0999999999999996</v>
      </c>
      <c r="E4" s="2404">
        <v>4.2</v>
      </c>
      <c r="F4" s="2405">
        <v>4.4000000000000004</v>
      </c>
      <c r="G4" s="2406">
        <v>4.7</v>
      </c>
      <c r="H4" s="2407">
        <v>4.9000000000000004</v>
      </c>
      <c r="I4" s="2394"/>
      <c r="J4" s="2408">
        <v>4.26</v>
      </c>
      <c r="K4" s="2408">
        <v>4.45</v>
      </c>
      <c r="L4" s="2395">
        <v>4.95</v>
      </c>
      <c r="M4" s="2396">
        <v>4.7</v>
      </c>
      <c r="N4" s="2397">
        <v>4.5999999999999996</v>
      </c>
      <c r="O4" s="2398">
        <v>4.7</v>
      </c>
      <c r="P4" s="2415">
        <v>4.05</v>
      </c>
      <c r="Q4" s="2420">
        <v>4.95</v>
      </c>
      <c r="R4" s="2415">
        <v>4.45</v>
      </c>
      <c r="S4" s="2415">
        <v>5.52</v>
      </c>
      <c r="T4" s="2415">
        <v>6.15</v>
      </c>
      <c r="U4" s="2415">
        <v>5.03</v>
      </c>
      <c r="V4" s="2423">
        <v>5</v>
      </c>
      <c r="X4" s="2422">
        <v>3.65</v>
      </c>
      <c r="Z4" s="2385">
        <v>6.95</v>
      </c>
      <c r="AA4" s="4529">
        <v>5.75</v>
      </c>
      <c r="AB4" s="2405">
        <v>4.8</v>
      </c>
      <c r="AC4" s="7577">
        <v>6.25</v>
      </c>
      <c r="AD4">
        <v>4.2</v>
      </c>
      <c r="AE4">
        <v>4.4000000000000004</v>
      </c>
      <c r="AY4" s="7635">
        <v>18.309999999999999</v>
      </c>
      <c r="BA4" s="7635">
        <v>17.149999999999999</v>
      </c>
    </row>
    <row r="5" spans="1:54" ht="15.75" thickBot="1">
      <c r="A5" s="126" t="s">
        <v>9749</v>
      </c>
      <c r="B5" s="2391" t="s">
        <v>9738</v>
      </c>
      <c r="C5" s="2392">
        <v>4.3</v>
      </c>
      <c r="D5" s="2393">
        <v>4.5</v>
      </c>
      <c r="E5" s="2404">
        <v>4.55</v>
      </c>
      <c r="F5" s="2405">
        <v>4.8</v>
      </c>
      <c r="G5" s="2406">
        <v>5.4</v>
      </c>
      <c r="H5" s="2407">
        <v>5.65</v>
      </c>
      <c r="I5" s="2394">
        <v>4.0999999999999996</v>
      </c>
      <c r="J5" s="2408">
        <v>4.8499999999999996</v>
      </c>
      <c r="K5" s="2408">
        <v>5.0999999999999996</v>
      </c>
      <c r="L5" s="2395">
        <v>5.85</v>
      </c>
      <c r="M5" s="2396">
        <v>5.05</v>
      </c>
      <c r="N5" s="2397">
        <v>4.9000000000000004</v>
      </c>
      <c r="O5" s="2398">
        <v>5.05</v>
      </c>
      <c r="P5" s="2415">
        <v>4.45</v>
      </c>
      <c r="Q5" s="2420">
        <v>5.2</v>
      </c>
      <c r="R5" s="2415">
        <v>4.75</v>
      </c>
      <c r="S5" s="2415">
        <v>6.06</v>
      </c>
      <c r="T5" s="2415">
        <v>6.55</v>
      </c>
      <c r="U5" s="2415">
        <v>5.37</v>
      </c>
      <c r="V5" s="2423">
        <v>5.5</v>
      </c>
      <c r="W5" s="2420"/>
      <c r="X5" s="2421">
        <v>4.05</v>
      </c>
      <c r="Z5" s="2385">
        <v>7.5</v>
      </c>
      <c r="AA5" s="4529">
        <v>6.3</v>
      </c>
      <c r="AB5" s="2405">
        <v>5.0999999999999996</v>
      </c>
      <c r="AC5" s="7577">
        <v>6.65</v>
      </c>
      <c r="AD5">
        <v>4.55</v>
      </c>
      <c r="AE5">
        <v>4.8</v>
      </c>
      <c r="AY5" s="7635">
        <v>18.11</v>
      </c>
      <c r="BA5" s="7635">
        <v>16.95</v>
      </c>
    </row>
    <row r="6" spans="1:54" ht="15.75" thickBot="1">
      <c r="A6" s="126" t="s">
        <v>9750</v>
      </c>
      <c r="B6" s="2391" t="s">
        <v>441</v>
      </c>
      <c r="C6" s="2392">
        <v>4.4000000000000004</v>
      </c>
      <c r="D6" s="2393">
        <v>4.55</v>
      </c>
      <c r="E6" s="2404">
        <v>4.6500000000000004</v>
      </c>
      <c r="F6" s="2405">
        <v>4.8499999999999996</v>
      </c>
      <c r="G6" s="2406">
        <v>5.5</v>
      </c>
      <c r="H6" s="2407">
        <v>5.85</v>
      </c>
      <c r="I6" s="2394"/>
      <c r="J6" s="2408">
        <v>4.6100000000000003</v>
      </c>
      <c r="K6" s="2408">
        <v>4.8100000000000005</v>
      </c>
      <c r="L6" s="2395">
        <v>5.75</v>
      </c>
      <c r="M6" s="2396">
        <v>5.0999999999999996</v>
      </c>
      <c r="N6" s="2397">
        <v>5</v>
      </c>
      <c r="O6" s="2398">
        <v>5.0999999999999996</v>
      </c>
      <c r="P6" s="2415">
        <v>4.43</v>
      </c>
      <c r="Q6" s="2415">
        <v>6</v>
      </c>
      <c r="R6" s="2415">
        <v>4.3499999999999996</v>
      </c>
      <c r="S6" s="2415">
        <v>6.39</v>
      </c>
      <c r="T6" s="2416">
        <v>6.6</v>
      </c>
      <c r="U6" s="2416">
        <v>5.65</v>
      </c>
      <c r="W6" s="2420"/>
      <c r="Z6" s="2385">
        <v>7.9</v>
      </c>
      <c r="AA6" s="4529">
        <v>6.7</v>
      </c>
      <c r="AB6" s="2405">
        <v>5.2</v>
      </c>
      <c r="AC6" s="7577">
        <v>6.7</v>
      </c>
      <c r="AD6">
        <v>4.6500000000000004</v>
      </c>
      <c r="AE6">
        <v>4.8499999999999996</v>
      </c>
      <c r="AY6" s="7635">
        <v>19.010000000000002</v>
      </c>
      <c r="BA6" s="7635">
        <v>17.850000000000001</v>
      </c>
    </row>
    <row r="7" spans="1:54" ht="15.75" thickBot="1">
      <c r="A7" s="2390" t="s">
        <v>9751</v>
      </c>
      <c r="B7" s="2391" t="s">
        <v>9739</v>
      </c>
      <c r="C7" s="2392">
        <v>4.75</v>
      </c>
      <c r="D7" s="2393">
        <v>4.95</v>
      </c>
      <c r="E7" s="2404">
        <v>5</v>
      </c>
      <c r="F7" s="2405">
        <v>5.2</v>
      </c>
      <c r="G7" s="2406">
        <v>6.3</v>
      </c>
      <c r="H7" s="2407">
        <v>6.65</v>
      </c>
      <c r="I7" s="2394"/>
      <c r="J7" s="2408">
        <v>5.75</v>
      </c>
      <c r="K7" s="2408">
        <v>6.1</v>
      </c>
      <c r="L7" s="2395">
        <v>6.7</v>
      </c>
      <c r="M7" s="2396">
        <v>5.5</v>
      </c>
      <c r="N7" s="2397">
        <v>5.4</v>
      </c>
      <c r="O7" s="2398">
        <v>5.5</v>
      </c>
      <c r="P7" s="2415">
        <v>5.69</v>
      </c>
      <c r="Q7" s="2417"/>
      <c r="R7" s="2417">
        <v>5.58</v>
      </c>
      <c r="S7" s="2415">
        <v>7.12</v>
      </c>
      <c r="T7" s="2416">
        <v>8.15</v>
      </c>
      <c r="U7" s="2416">
        <v>6.85</v>
      </c>
      <c r="W7" s="2420"/>
      <c r="Z7" s="2385">
        <v>8.15</v>
      </c>
      <c r="AA7" s="2385">
        <v>6.95</v>
      </c>
      <c r="AB7" s="2405">
        <v>5.7</v>
      </c>
      <c r="AC7" s="7577">
        <v>7.15</v>
      </c>
      <c r="AD7">
        <v>5</v>
      </c>
      <c r="AE7">
        <v>5.2</v>
      </c>
    </row>
    <row r="8" spans="1:54">
      <c r="A8" s="126" t="s">
        <v>9752</v>
      </c>
      <c r="B8" s="2391" t="s">
        <v>9838</v>
      </c>
      <c r="C8" s="2392"/>
      <c r="D8" s="2393"/>
      <c r="E8" s="2404"/>
      <c r="F8" s="2405"/>
      <c r="G8" s="2406"/>
      <c r="H8" s="2407"/>
      <c r="I8" s="2394"/>
      <c r="J8" s="2408"/>
      <c r="K8" s="2408"/>
      <c r="L8" s="2399"/>
      <c r="M8" s="2400"/>
      <c r="N8" s="2401"/>
      <c r="O8" s="2402"/>
      <c r="W8" s="2420"/>
      <c r="AB8" s="2405"/>
    </row>
    <row r="9" spans="1:54">
      <c r="A9" s="126" t="s">
        <v>9753</v>
      </c>
      <c r="B9" s="2391" t="s">
        <v>12601</v>
      </c>
      <c r="C9" s="2392"/>
      <c r="D9" s="2393"/>
      <c r="E9" s="2404"/>
      <c r="F9" s="2405"/>
      <c r="G9" s="2406"/>
      <c r="H9" s="2407"/>
      <c r="I9" s="2394"/>
      <c r="J9" s="2408"/>
      <c r="K9" s="2408"/>
      <c r="L9" s="2399"/>
      <c r="M9" s="2400"/>
      <c r="N9" s="2401"/>
      <c r="O9" s="2402"/>
      <c r="W9" s="2420"/>
      <c r="Y9">
        <v>4.5</v>
      </c>
      <c r="AB9" s="2405"/>
    </row>
    <row r="10" spans="1:54">
      <c r="A10" s="126" t="s">
        <v>9841</v>
      </c>
      <c r="B10" s="2391" t="s">
        <v>9741</v>
      </c>
      <c r="C10" s="2392"/>
      <c r="D10" s="2393">
        <v>6</v>
      </c>
      <c r="E10" s="2404">
        <v>5.6</v>
      </c>
      <c r="F10" s="2405">
        <v>5.8</v>
      </c>
      <c r="G10" s="2406"/>
      <c r="H10" s="2407"/>
      <c r="I10" s="2394"/>
      <c r="J10" s="2408"/>
      <c r="K10" s="2408">
        <v>7.06</v>
      </c>
      <c r="L10" s="2399"/>
      <c r="M10" s="2400"/>
      <c r="N10" s="2401"/>
      <c r="O10" s="2402"/>
      <c r="AB10" s="2405"/>
      <c r="AD10">
        <v>5.6</v>
      </c>
      <c r="AE10">
        <v>5.8</v>
      </c>
    </row>
    <row r="11" spans="1:54">
      <c r="A11" s="126" t="s">
        <v>9842</v>
      </c>
      <c r="B11" s="2391" t="s">
        <v>9741</v>
      </c>
      <c r="C11" s="2392"/>
      <c r="D11" s="2393">
        <v>6.2</v>
      </c>
      <c r="E11" s="2404">
        <v>5.8</v>
      </c>
      <c r="F11" s="2405">
        <v>6</v>
      </c>
      <c r="G11" s="2406"/>
      <c r="H11" s="2407"/>
      <c r="I11" s="2394"/>
      <c r="J11" s="2408"/>
      <c r="K11" s="2408">
        <v>7.55</v>
      </c>
      <c r="L11" s="2399"/>
      <c r="M11" s="2400"/>
      <c r="N11" s="2401"/>
      <c r="O11" s="2402"/>
      <c r="AB11" s="2405"/>
      <c r="AD11">
        <v>5.8</v>
      </c>
      <c r="AE11">
        <v>6</v>
      </c>
    </row>
    <row r="12" spans="1:54">
      <c r="A12" s="126" t="s">
        <v>9703</v>
      </c>
      <c r="B12" s="2391" t="s">
        <v>9742</v>
      </c>
      <c r="C12" s="2392"/>
      <c r="D12" s="2393">
        <v>9</v>
      </c>
      <c r="E12" s="2404">
        <v>8.8000000000000007</v>
      </c>
      <c r="F12" s="2405">
        <v>9</v>
      </c>
      <c r="G12" s="2406"/>
      <c r="H12" s="2407"/>
      <c r="I12" s="2394"/>
      <c r="J12" s="2408"/>
      <c r="K12" s="2408">
        <v>9.1</v>
      </c>
      <c r="L12" s="2399"/>
      <c r="M12" s="2400"/>
      <c r="N12" s="2401"/>
      <c r="O12" s="2402"/>
      <c r="AB12" s="2405"/>
      <c r="AD12">
        <v>8.8000000000000007</v>
      </c>
      <c r="AE12">
        <v>9</v>
      </c>
    </row>
    <row r="13" spans="1:54">
      <c r="A13" s="126" t="s">
        <v>9919</v>
      </c>
      <c r="B13" s="2391" t="s">
        <v>9921</v>
      </c>
      <c r="C13" s="2392"/>
      <c r="D13" s="2393">
        <v>5</v>
      </c>
      <c r="E13" s="2404">
        <v>4.7</v>
      </c>
      <c r="F13" s="2405">
        <v>4.9000000000000004</v>
      </c>
      <c r="G13" s="2406"/>
      <c r="H13" s="2407"/>
      <c r="I13" s="2394"/>
      <c r="J13" s="2408"/>
      <c r="K13" s="2408">
        <v>5.6</v>
      </c>
      <c r="L13" s="2399"/>
      <c r="M13" s="2400"/>
      <c r="N13" s="2401"/>
      <c r="O13" s="2402"/>
      <c r="AB13" s="2405"/>
      <c r="AD13">
        <v>4.7</v>
      </c>
      <c r="AE13">
        <v>4.9000000000000004</v>
      </c>
    </row>
    <row r="14" spans="1:54">
      <c r="A14" s="126" t="s">
        <v>9920</v>
      </c>
      <c r="B14" s="2391" t="s">
        <v>9922</v>
      </c>
      <c r="C14" s="2392"/>
      <c r="D14" s="2393">
        <v>6</v>
      </c>
      <c r="E14" s="2404">
        <v>5.6</v>
      </c>
      <c r="F14" s="2405">
        <v>5.8</v>
      </c>
      <c r="G14" s="2406"/>
      <c r="H14" s="2407"/>
      <c r="I14" s="2394"/>
      <c r="J14" s="2408"/>
      <c r="K14" s="2408">
        <v>7.06</v>
      </c>
      <c r="L14" s="2399"/>
      <c r="M14" s="2400"/>
      <c r="N14" s="2401"/>
      <c r="O14" s="2402"/>
      <c r="AB14" s="2405"/>
      <c r="AD14">
        <v>5.6</v>
      </c>
      <c r="AE14">
        <v>5.8</v>
      </c>
    </row>
    <row r="15" spans="1:54">
      <c r="A15" s="126" t="s">
        <v>9754</v>
      </c>
      <c r="B15" s="2391" t="s">
        <v>9745</v>
      </c>
      <c r="C15" s="2392"/>
      <c r="D15" s="2393">
        <v>5.15</v>
      </c>
      <c r="E15" s="2404"/>
      <c r="F15" s="2405">
        <v>5</v>
      </c>
      <c r="G15" s="2406"/>
      <c r="H15" s="2407">
        <v>5.5</v>
      </c>
      <c r="I15" s="2394"/>
      <c r="J15" s="2408"/>
      <c r="K15" s="2408"/>
      <c r="L15" s="2399"/>
      <c r="M15" s="2400">
        <v>5.55</v>
      </c>
      <c r="N15" s="2401"/>
      <c r="O15" s="2402"/>
      <c r="AB15" s="2405"/>
      <c r="AE15">
        <v>5</v>
      </c>
    </row>
    <row r="16" spans="1:54">
      <c r="A16" s="126" t="s">
        <v>9755</v>
      </c>
      <c r="B16" s="2391" t="s">
        <v>9743</v>
      </c>
      <c r="C16" s="2392"/>
      <c r="D16" s="2393"/>
      <c r="E16" s="2404"/>
      <c r="F16" s="2405"/>
      <c r="G16" s="2406"/>
      <c r="H16" s="2407"/>
      <c r="I16" s="2394"/>
      <c r="J16" s="2408"/>
      <c r="K16" s="2408"/>
      <c r="L16" s="2399"/>
      <c r="M16" s="2400"/>
      <c r="N16" s="2401"/>
      <c r="O16" s="2402"/>
      <c r="AB16" s="2405"/>
    </row>
    <row r="17" spans="1:54">
      <c r="A17" s="126" t="s">
        <v>9756</v>
      </c>
      <c r="B17" s="2412" t="s">
        <v>9744</v>
      </c>
      <c r="C17" s="2392"/>
      <c r="D17" s="2393"/>
      <c r="E17" s="2404"/>
      <c r="F17" s="2405"/>
      <c r="G17" s="2406"/>
      <c r="H17" s="2407"/>
      <c r="I17" s="2394"/>
      <c r="J17" s="2408"/>
      <c r="K17" s="2408"/>
      <c r="L17" s="2399"/>
      <c r="M17" s="2400"/>
      <c r="N17" s="2401"/>
      <c r="O17" s="2402"/>
      <c r="AB17" s="2405"/>
    </row>
    <row r="18" spans="1:54" ht="15.75" thickBot="1">
      <c r="A18" s="126" t="s">
        <v>9823</v>
      </c>
      <c r="B18" s="2391" t="s">
        <v>12594</v>
      </c>
      <c r="C18" s="2392"/>
      <c r="D18" s="2393"/>
      <c r="E18" s="2404"/>
      <c r="F18" s="2405"/>
      <c r="G18" s="2406"/>
      <c r="H18" s="2407"/>
      <c r="I18" s="2394"/>
      <c r="J18" s="2408"/>
      <c r="K18" s="2408">
        <v>3</v>
      </c>
      <c r="L18" s="2408">
        <v>4</v>
      </c>
      <c r="M18" s="2408">
        <v>5</v>
      </c>
      <c r="N18" s="2408">
        <v>6</v>
      </c>
      <c r="O18" s="2408">
        <v>7</v>
      </c>
      <c r="P18" s="2408">
        <v>8</v>
      </c>
      <c r="Q18" s="2408">
        <v>9</v>
      </c>
      <c r="R18" s="2408">
        <v>10</v>
      </c>
      <c r="S18" s="2408">
        <v>11</v>
      </c>
      <c r="T18" s="2408">
        <v>12</v>
      </c>
      <c r="U18" s="2408">
        <v>13</v>
      </c>
      <c r="V18" s="2408">
        <v>14</v>
      </c>
      <c r="W18" s="2408">
        <v>15</v>
      </c>
      <c r="X18" s="2408">
        <v>16</v>
      </c>
      <c r="Y18">
        <v>3.4</v>
      </c>
      <c r="AB18" s="2405"/>
    </row>
    <row r="19" spans="1:54" ht="15.75" thickBot="1">
      <c r="A19" s="126" t="s">
        <v>12863</v>
      </c>
      <c r="B19" s="2391" t="s">
        <v>12864</v>
      </c>
      <c r="C19" s="2392">
        <v>4.3</v>
      </c>
      <c r="D19" s="2393">
        <v>4.5</v>
      </c>
      <c r="E19" s="2404">
        <v>4.55</v>
      </c>
      <c r="F19" s="2405">
        <v>4.8</v>
      </c>
      <c r="G19" s="2406">
        <v>5.4</v>
      </c>
      <c r="H19" s="2407">
        <v>5.65</v>
      </c>
      <c r="I19" s="2394">
        <v>4.0999999999999996</v>
      </c>
      <c r="J19" s="2408">
        <v>4.8499999999999996</v>
      </c>
      <c r="K19" s="2408">
        <v>5.0999999999999996</v>
      </c>
      <c r="L19" s="2395">
        <v>5.85</v>
      </c>
      <c r="M19" s="2396">
        <v>5.05</v>
      </c>
      <c r="N19" s="2397">
        <v>4.9000000000000004</v>
      </c>
      <c r="O19" s="2398">
        <v>5.05</v>
      </c>
      <c r="P19" s="2415">
        <v>4.45</v>
      </c>
      <c r="Q19" s="2420">
        <v>5.2</v>
      </c>
      <c r="R19" s="2415">
        <v>4.75</v>
      </c>
      <c r="S19" s="2415">
        <v>6.06</v>
      </c>
      <c r="T19" s="2415">
        <v>6.55</v>
      </c>
      <c r="U19" s="2415">
        <v>5.37</v>
      </c>
      <c r="V19" s="2423">
        <v>5.5</v>
      </c>
      <c r="W19" s="2420"/>
      <c r="X19" s="2421">
        <v>4.05</v>
      </c>
      <c r="Z19" s="2385">
        <v>7.5</v>
      </c>
      <c r="AA19" s="4529">
        <v>6.3</v>
      </c>
      <c r="AB19" s="2405">
        <v>5.0999999999999996</v>
      </c>
      <c r="AC19" s="7577">
        <v>6.65</v>
      </c>
      <c r="AD19">
        <v>4.55</v>
      </c>
      <c r="AE19">
        <v>4.8</v>
      </c>
    </row>
    <row r="20" spans="1:54">
      <c r="A20" s="126" t="s">
        <v>329</v>
      </c>
      <c r="B20" s="2391" t="s">
        <v>12747</v>
      </c>
      <c r="C20" s="2403"/>
      <c r="D20" s="2403"/>
      <c r="E20" s="2403"/>
      <c r="F20" s="2403"/>
      <c r="G20" s="2403"/>
      <c r="H20" s="2403"/>
      <c r="I20" s="2409"/>
      <c r="J20" s="2403"/>
      <c r="K20" s="2403"/>
      <c r="L20" s="2403"/>
      <c r="M20" s="2403"/>
      <c r="N20" s="2403"/>
      <c r="O20" s="2403"/>
      <c r="S20" s="2415">
        <v>9.25</v>
      </c>
      <c r="AB20" s="2403"/>
      <c r="AF20" s="7581">
        <v>5</v>
      </c>
      <c r="AG20" s="7581">
        <v>3.48</v>
      </c>
      <c r="AH20" s="7581">
        <v>4.8</v>
      </c>
      <c r="AI20" s="7581">
        <v>5.05</v>
      </c>
      <c r="AJ20" s="7581">
        <v>6.13</v>
      </c>
      <c r="AK20" s="7581">
        <v>3.09</v>
      </c>
      <c r="AL20" s="7581">
        <v>3.78</v>
      </c>
      <c r="AM20" s="7581">
        <v>10.9</v>
      </c>
      <c r="AN20" s="7581">
        <v>10.8</v>
      </c>
      <c r="AO20" s="7581">
        <f>12.95+kcpo2!K5</f>
        <v>14.403099999999998</v>
      </c>
      <c r="AP20" s="7581">
        <f>12.95+kcpo2!K9</f>
        <v>15.514339999999999</v>
      </c>
      <c r="AQ20" s="7581">
        <v>10.95</v>
      </c>
      <c r="AR20" s="7581">
        <v>3.8</v>
      </c>
      <c r="AS20" s="7581">
        <v>3.8</v>
      </c>
      <c r="AT20" s="7581">
        <v>7</v>
      </c>
      <c r="AU20" s="7581">
        <v>3.75</v>
      </c>
      <c r="AV20" s="7581">
        <v>3.05</v>
      </c>
      <c r="AW20" s="7581">
        <v>3.9</v>
      </c>
      <c r="AX20" s="7581">
        <v>3.69</v>
      </c>
      <c r="AZ20">
        <f>3.95+0.15</f>
        <v>4.1000000000000005</v>
      </c>
      <c r="BB20">
        <v>14.44</v>
      </c>
    </row>
    <row r="21" spans="1:54">
      <c r="C21" s="2403"/>
      <c r="D21" s="2403"/>
      <c r="E21" s="2403"/>
      <c r="F21" s="2403">
        <v>4.5</v>
      </c>
      <c r="G21" s="2403"/>
      <c r="H21" s="2403"/>
      <c r="I21" s="2409"/>
      <c r="J21" s="2403"/>
      <c r="K21" s="2403"/>
      <c r="L21" s="2403"/>
      <c r="M21" s="2403"/>
      <c r="N21" s="2403"/>
      <c r="O21" s="2403"/>
      <c r="S21" s="2415">
        <v>6.5</v>
      </c>
      <c r="AB21" s="2403"/>
    </row>
    <row r="22" spans="1:54">
      <c r="C22" s="2403"/>
      <c r="D22" s="2403"/>
      <c r="E22" s="2403"/>
      <c r="F22" s="2403">
        <v>5</v>
      </c>
      <c r="G22" s="2403"/>
      <c r="H22" s="2403"/>
      <c r="I22" s="2411"/>
      <c r="J22" s="2403"/>
      <c r="K22" s="2403"/>
      <c r="L22" s="2403"/>
      <c r="M22" s="2403"/>
      <c r="N22" s="2403"/>
      <c r="O22" s="2403"/>
      <c r="S22" s="2415">
        <v>5.5</v>
      </c>
      <c r="AB22" s="2403"/>
    </row>
    <row r="23" spans="1:54">
      <c r="C23" s="2403"/>
      <c r="D23" s="2403"/>
      <c r="E23" s="2403"/>
      <c r="F23" s="2403">
        <v>4.95</v>
      </c>
      <c r="G23" s="2403"/>
      <c r="H23" s="2403"/>
      <c r="I23" s="2411"/>
      <c r="J23" s="2403"/>
      <c r="K23" s="2403"/>
      <c r="L23" s="2403"/>
      <c r="M23" s="2403"/>
      <c r="N23" s="2403"/>
      <c r="O23" s="2403"/>
      <c r="S23" s="2415">
        <v>6</v>
      </c>
      <c r="AB23" s="2403"/>
    </row>
    <row r="24" spans="1:54">
      <c r="C24" s="2403"/>
      <c r="D24" s="2403"/>
      <c r="E24" s="2403"/>
      <c r="F24" s="2403">
        <v>5.3</v>
      </c>
      <c r="G24" s="2403"/>
      <c r="H24" s="2403"/>
      <c r="I24" s="2409"/>
      <c r="J24" s="2403"/>
      <c r="K24" s="2403"/>
      <c r="L24" s="2403"/>
      <c r="M24" s="2403"/>
      <c r="N24" s="2403"/>
      <c r="O24" s="2403"/>
      <c r="V24" s="2415">
        <v>9.25</v>
      </c>
      <c r="AB24" s="2403"/>
    </row>
    <row r="25" spans="1:54">
      <c r="C25" s="2403"/>
      <c r="D25" s="2403"/>
      <c r="E25" s="2403"/>
      <c r="F25" s="2403"/>
      <c r="G25" s="2403"/>
      <c r="H25" s="2403"/>
      <c r="I25" s="2410"/>
      <c r="J25" s="2403"/>
      <c r="K25" s="2403"/>
      <c r="L25" s="2403"/>
      <c r="M25" s="2403"/>
      <c r="N25" s="2403"/>
      <c r="O25" s="2403"/>
      <c r="V25" s="2419">
        <v>6.5</v>
      </c>
      <c r="AB25" s="2403"/>
    </row>
    <row r="26" spans="1:54">
      <c r="C26" s="2403"/>
      <c r="D26" s="2403"/>
      <c r="E26" s="2403"/>
      <c r="F26" s="2403"/>
      <c r="G26" s="2403"/>
      <c r="H26" s="2403"/>
      <c r="I26" s="2410"/>
      <c r="J26" s="2403"/>
      <c r="K26" s="2403"/>
      <c r="L26" s="2403"/>
      <c r="M26" s="2403"/>
      <c r="N26" s="2403"/>
      <c r="O26" s="2403"/>
      <c r="V26" s="2415">
        <v>5</v>
      </c>
      <c r="AB26" s="2403"/>
    </row>
    <row r="27" spans="1:54">
      <c r="C27" s="2403"/>
      <c r="D27" s="2403"/>
      <c r="E27" s="2403"/>
      <c r="F27" s="2403"/>
      <c r="G27" s="2403"/>
      <c r="H27" s="2403"/>
      <c r="I27" s="2410"/>
      <c r="J27" s="2403"/>
      <c r="K27" s="2403"/>
      <c r="L27" s="2403"/>
      <c r="M27" s="2403"/>
      <c r="N27" s="2403"/>
      <c r="O27" s="2403"/>
      <c r="V27" s="2415">
        <v>5.5</v>
      </c>
      <c r="AB27" s="2403"/>
    </row>
    <row r="28" spans="1:54">
      <c r="I28" s="2386"/>
      <c r="J28" s="2415">
        <v>10.65</v>
      </c>
    </row>
    <row r="29" spans="1:54">
      <c r="I29" s="2386"/>
      <c r="J29" s="2419">
        <v>6.5</v>
      </c>
    </row>
    <row r="30" spans="1:54">
      <c r="I30" s="2386"/>
      <c r="J30" s="2419">
        <v>4.25</v>
      </c>
    </row>
    <row r="31" spans="1:54">
      <c r="I31" s="2386"/>
      <c r="J31" s="2419">
        <v>4.8499999999999996</v>
      </c>
    </row>
    <row r="32" spans="1:54">
      <c r="I32" s="2385"/>
      <c r="J32" s="2415">
        <v>6.8</v>
      </c>
    </row>
    <row r="33" spans="9:23">
      <c r="I33" s="2386"/>
      <c r="J33" s="2419">
        <v>6.15</v>
      </c>
    </row>
    <row r="34" spans="9:23">
      <c r="I34" s="2386"/>
      <c r="J34" s="2419">
        <v>5.5</v>
      </c>
    </row>
    <row r="35" spans="9:23">
      <c r="I35" s="2385"/>
    </row>
    <row r="36" spans="9:23">
      <c r="I36" s="2385"/>
    </row>
    <row r="37" spans="9:23">
      <c r="I37" s="2385"/>
    </row>
    <row r="38" spans="9:23">
      <c r="I38" s="2386"/>
      <c r="Q38" s="2415">
        <v>11.25</v>
      </c>
      <c r="R38" s="2415">
        <v>11.25</v>
      </c>
    </row>
    <row r="39" spans="9:23">
      <c r="I39" s="2386"/>
      <c r="Q39" s="2419">
        <v>6.5</v>
      </c>
      <c r="R39" s="2419">
        <v>6.5</v>
      </c>
    </row>
    <row r="40" spans="9:23">
      <c r="I40" s="2386"/>
      <c r="Q40" s="2419">
        <v>4.95</v>
      </c>
      <c r="R40" s="2419">
        <v>4.45</v>
      </c>
    </row>
    <row r="41" spans="9:23">
      <c r="I41" s="2386"/>
      <c r="Q41" s="2419">
        <v>5.2</v>
      </c>
      <c r="R41" s="2419">
        <v>4.75</v>
      </c>
    </row>
    <row r="42" spans="9:23">
      <c r="I42" s="2386"/>
      <c r="U42" s="2415">
        <v>9.25</v>
      </c>
    </row>
    <row r="43" spans="9:23">
      <c r="I43" s="2386"/>
      <c r="U43" s="2419">
        <v>6.5</v>
      </c>
    </row>
    <row r="44" spans="9:23">
      <c r="I44" s="2385"/>
      <c r="U44" s="2419">
        <v>3.5</v>
      </c>
    </row>
    <row r="45" spans="9:23">
      <c r="I45" s="2385"/>
      <c r="U45" s="2419">
        <v>4.05</v>
      </c>
    </row>
    <row r="46" spans="9:23">
      <c r="I46" s="2386"/>
      <c r="W46" s="2415">
        <v>6.9</v>
      </c>
    </row>
    <row r="47" spans="9:23">
      <c r="I47" s="2386"/>
      <c r="W47" s="2415">
        <v>6.1</v>
      </c>
    </row>
    <row r="48" spans="9:23">
      <c r="W48">
        <v>3.6</v>
      </c>
    </row>
    <row r="49" spans="10:25">
      <c r="J49" s="2415">
        <v>6.25</v>
      </c>
    </row>
    <row r="50" spans="10:25">
      <c r="J50" s="2415">
        <v>6</v>
      </c>
    </row>
    <row r="51" spans="10:25">
      <c r="J51">
        <v>3.85</v>
      </c>
    </row>
    <row r="52" spans="10:25">
      <c r="Y52">
        <v>3</v>
      </c>
    </row>
    <row r="53" spans="10:25">
      <c r="Y53">
        <v>3</v>
      </c>
    </row>
    <row r="54" spans="10:25">
      <c r="Y54">
        <v>3</v>
      </c>
    </row>
    <row r="55" spans="10:25">
      <c r="Y55">
        <v>3</v>
      </c>
    </row>
    <row r="56" spans="10:25">
      <c r="Y56">
        <v>3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EF15E-64F2-4D0B-84E2-CFE7E29C60AD}">
  <sheetPr codeName="Sheet36"/>
  <dimension ref="B2:XCK17"/>
  <sheetViews>
    <sheetView topLeftCell="A7" zoomScale="90" zoomScaleNormal="90" workbookViewId="0">
      <selection activeCell="K13" sqref="K13"/>
    </sheetView>
  </sheetViews>
  <sheetFormatPr defaultRowHeight="15"/>
  <cols>
    <col min="1" max="1" width="9.7109375" style="7663" customWidth="1"/>
    <col min="2" max="2" width="11.7109375" style="7663" customWidth="1"/>
    <col min="3" max="3" width="9.7109375" style="7663" customWidth="1"/>
    <col min="4" max="4" width="13.7109375" style="7663" customWidth="1"/>
    <col min="5" max="5" width="15" style="7663" customWidth="1"/>
    <col min="6" max="6" width="9.7109375" style="7663" customWidth="1"/>
    <col min="7" max="7" width="14" style="7663" customWidth="1"/>
    <col min="8" max="8" width="12.85546875" style="7663" customWidth="1"/>
    <col min="9" max="10" width="9.7109375" style="7663" customWidth="1"/>
    <col min="11" max="11" width="15.140625" style="7663" customWidth="1"/>
    <col min="12" max="12" width="17.28515625" style="7663" customWidth="1"/>
    <col min="13" max="949" width="9.7109375" style="7663" customWidth="1"/>
    <col min="950" max="953" width="9.7109375" style="7682" customWidth="1"/>
    <col min="954" max="16313" width="9.140625" style="7682"/>
    <col min="16314" max="16384" width="9.140625" style="7663"/>
  </cols>
  <sheetData>
    <row r="2" spans="2:12">
      <c r="J2" s="7664"/>
    </row>
    <row r="3" spans="2:12" ht="15.75" thickBot="1">
      <c r="B3" s="7663" t="s">
        <v>13000</v>
      </c>
    </row>
    <row r="4" spans="2:12" ht="60" customHeight="1">
      <c r="B4" s="7665" t="s">
        <v>13001</v>
      </c>
      <c r="C4" s="7666" t="s">
        <v>13002</v>
      </c>
      <c r="D4" s="7667" t="s">
        <v>13003</v>
      </c>
      <c r="E4" s="7667" t="s">
        <v>13004</v>
      </c>
      <c r="F4" s="7668" t="s">
        <v>13005</v>
      </c>
      <c r="G4" s="7667" t="s">
        <v>13006</v>
      </c>
      <c r="H4" s="7667" t="s">
        <v>13007</v>
      </c>
      <c r="I4" s="7669" t="s">
        <v>13008</v>
      </c>
      <c r="J4" s="7667" t="s">
        <v>13009</v>
      </c>
      <c r="K4" s="7670" t="s">
        <v>13010</v>
      </c>
      <c r="L4" s="7671" t="s">
        <v>13011</v>
      </c>
    </row>
    <row r="5" spans="2:12" ht="61.5" customHeight="1">
      <c r="B5" s="7672" t="s">
        <v>13012</v>
      </c>
      <c r="C5" s="7673"/>
      <c r="D5" s="7674" t="s">
        <v>13013</v>
      </c>
      <c r="E5" s="7673">
        <v>0.05</v>
      </c>
      <c r="F5" s="7673">
        <v>0.4</v>
      </c>
      <c r="G5" s="7675">
        <v>1</v>
      </c>
      <c r="H5" s="7676" t="s">
        <v>13014</v>
      </c>
      <c r="I5" s="7674" t="s">
        <v>13015</v>
      </c>
      <c r="J5" s="7673">
        <v>3.0999999999999999E-3</v>
      </c>
      <c r="K5" s="7677">
        <f t="shared" ref="K5:K16" si="0">SUM(D5:J5)</f>
        <v>1.4531000000000001</v>
      </c>
      <c r="L5" s="7673"/>
    </row>
    <row r="6" spans="2:12" ht="57" customHeight="1">
      <c r="B6" s="7672" t="s">
        <v>13016</v>
      </c>
      <c r="C6" s="7673"/>
      <c r="D6" s="7674" t="s">
        <v>13013</v>
      </c>
      <c r="E6" s="7673">
        <v>0.05</v>
      </c>
      <c r="F6" s="7673">
        <v>0.4</v>
      </c>
      <c r="G6" s="7675">
        <v>1</v>
      </c>
      <c r="H6" s="7676" t="s">
        <v>13014</v>
      </c>
      <c r="I6" s="7674" t="s">
        <v>13015</v>
      </c>
      <c r="J6" s="7673">
        <v>3.0999999999999999E-3</v>
      </c>
      <c r="K6" s="7677">
        <f t="shared" si="0"/>
        <v>1.4531000000000001</v>
      </c>
      <c r="L6" s="7673"/>
    </row>
    <row r="7" spans="2:12" ht="55.5" customHeight="1">
      <c r="B7" s="7672" t="s">
        <v>13017</v>
      </c>
      <c r="C7" s="7673"/>
      <c r="D7" s="7674" t="s">
        <v>13013</v>
      </c>
      <c r="E7" s="7673">
        <v>0.05</v>
      </c>
      <c r="F7" s="7673">
        <v>0.4</v>
      </c>
      <c r="G7" s="7675">
        <v>1</v>
      </c>
      <c r="H7" s="7676" t="s">
        <v>13014</v>
      </c>
      <c r="I7" s="7674" t="s">
        <v>13015</v>
      </c>
      <c r="J7" s="7673">
        <v>3.0999999999999999E-3</v>
      </c>
      <c r="K7" s="7677">
        <f t="shared" si="0"/>
        <v>1.4531000000000001</v>
      </c>
      <c r="L7" s="7673"/>
    </row>
    <row r="8" spans="2:12" ht="58.5" customHeight="1">
      <c r="B8" s="7672" t="s">
        <v>13018</v>
      </c>
      <c r="C8" s="7673"/>
      <c r="D8" s="7674" t="s">
        <v>13013</v>
      </c>
      <c r="E8" s="7673">
        <v>0.05</v>
      </c>
      <c r="F8" s="7673">
        <v>0.4</v>
      </c>
      <c r="G8" s="7675">
        <v>1</v>
      </c>
      <c r="H8" s="7676" t="s">
        <v>13014</v>
      </c>
      <c r="I8" s="7674" t="s">
        <v>13015</v>
      </c>
      <c r="J8" s="7673">
        <v>3.0999999999999999E-3</v>
      </c>
      <c r="K8" s="7677">
        <f t="shared" si="0"/>
        <v>1.4531000000000001</v>
      </c>
      <c r="L8" s="7673"/>
    </row>
    <row r="9" spans="2:12" ht="54" customHeight="1">
      <c r="B9" s="7672" t="s">
        <v>13019</v>
      </c>
      <c r="C9" s="7673"/>
      <c r="D9" s="7673">
        <v>3.124E-2</v>
      </c>
      <c r="E9" s="7673">
        <v>0.05</v>
      </c>
      <c r="F9" s="7673">
        <v>0.4</v>
      </c>
      <c r="G9" s="7675">
        <v>1</v>
      </c>
      <c r="H9" s="7675">
        <v>1</v>
      </c>
      <c r="I9" s="7673">
        <v>0.08</v>
      </c>
      <c r="J9" s="7673">
        <v>3.0999999999999999E-3</v>
      </c>
      <c r="K9" s="7677">
        <f t="shared" si="0"/>
        <v>2.5643400000000001</v>
      </c>
      <c r="L9" s="7673"/>
    </row>
    <row r="10" spans="2:12" ht="63.75" customHeight="1">
      <c r="B10" s="7672" t="s">
        <v>13020</v>
      </c>
      <c r="C10" s="7678"/>
      <c r="D10" s="7673">
        <v>3.124E-2</v>
      </c>
      <c r="E10" s="7673">
        <v>0.05</v>
      </c>
      <c r="F10" s="7673">
        <v>0.4</v>
      </c>
      <c r="G10" s="7675">
        <v>1</v>
      </c>
      <c r="H10" s="7675">
        <v>1</v>
      </c>
      <c r="I10" s="7673">
        <v>0.08</v>
      </c>
      <c r="J10" s="7673">
        <v>3.0999999999999999E-3</v>
      </c>
      <c r="K10" s="7677">
        <f t="shared" si="0"/>
        <v>2.5643400000000001</v>
      </c>
      <c r="L10" s="7673"/>
    </row>
    <row r="11" spans="2:12" ht="57.75" customHeight="1">
      <c r="B11" s="7672" t="s">
        <v>13021</v>
      </c>
      <c r="C11" s="7673"/>
      <c r="D11" s="7673">
        <v>3.124E-2</v>
      </c>
      <c r="E11" s="7673">
        <v>0.05</v>
      </c>
      <c r="F11" s="7673">
        <v>0.4</v>
      </c>
      <c r="G11" s="7675">
        <v>1</v>
      </c>
      <c r="H11" s="7675">
        <v>1</v>
      </c>
      <c r="I11" s="7673">
        <v>0.08</v>
      </c>
      <c r="J11" s="7673">
        <v>3.0999999999999999E-3</v>
      </c>
      <c r="K11" s="7677">
        <f t="shared" si="0"/>
        <v>2.5643400000000001</v>
      </c>
      <c r="L11" s="7673"/>
    </row>
    <row r="12" spans="2:12" ht="52.5" customHeight="1">
      <c r="B12" s="7672" t="s">
        <v>13022</v>
      </c>
      <c r="C12" s="7673"/>
      <c r="D12" s="7673">
        <v>3.124E-2</v>
      </c>
      <c r="E12" s="7673">
        <v>0.05</v>
      </c>
      <c r="F12" s="7673">
        <v>0.4</v>
      </c>
      <c r="G12" s="7675">
        <v>1</v>
      </c>
      <c r="H12" s="7675">
        <v>1</v>
      </c>
      <c r="I12" s="7673">
        <v>0.08</v>
      </c>
      <c r="J12" s="7673">
        <v>3.0999999999999999E-3</v>
      </c>
      <c r="K12" s="7677">
        <f t="shared" si="0"/>
        <v>2.5643400000000001</v>
      </c>
      <c r="L12" s="7673"/>
    </row>
    <row r="13" spans="2:12" ht="57" customHeight="1">
      <c r="B13" s="7679" t="s">
        <v>13023</v>
      </c>
      <c r="C13" s="7673"/>
      <c r="D13" s="7673">
        <v>3.124E-2</v>
      </c>
      <c r="E13" s="7673">
        <v>0.05</v>
      </c>
      <c r="F13" s="7673"/>
      <c r="G13" s="7675">
        <v>1</v>
      </c>
      <c r="H13" s="7673"/>
      <c r="I13" s="7673">
        <v>0.08</v>
      </c>
      <c r="J13" s="7673">
        <v>3.0999999999999999E-3</v>
      </c>
      <c r="K13" s="7677">
        <f t="shared" si="0"/>
        <v>1.1643400000000002</v>
      </c>
      <c r="L13" s="7673" t="s">
        <v>13024</v>
      </c>
    </row>
    <row r="14" spans="2:12" ht="52.5" customHeight="1">
      <c r="B14" s="7679" t="s">
        <v>13025</v>
      </c>
      <c r="C14" s="7673"/>
      <c r="D14" s="7673">
        <v>3.124E-2</v>
      </c>
      <c r="E14" s="7673">
        <v>0.05</v>
      </c>
      <c r="F14" s="7673"/>
      <c r="G14" s="7675">
        <v>1</v>
      </c>
      <c r="H14" s="7673"/>
      <c r="I14" s="7673">
        <v>0.08</v>
      </c>
      <c r="J14" s="7673">
        <v>3.0999999999999999E-3</v>
      </c>
      <c r="K14" s="7677">
        <f t="shared" si="0"/>
        <v>1.1643400000000002</v>
      </c>
      <c r="L14" s="7673" t="s">
        <v>13024</v>
      </c>
    </row>
    <row r="15" spans="2:12" ht="60.75" customHeight="1">
      <c r="B15" s="7679" t="s">
        <v>13026</v>
      </c>
      <c r="C15" s="7673"/>
      <c r="D15" s="7673">
        <v>3.124E-2</v>
      </c>
      <c r="E15" s="7673">
        <v>0.05</v>
      </c>
      <c r="F15" s="7673"/>
      <c r="G15" s="7675">
        <v>1</v>
      </c>
      <c r="H15" s="7673"/>
      <c r="I15" s="7673">
        <v>0.08</v>
      </c>
      <c r="J15" s="7673">
        <v>3.0999999999999999E-3</v>
      </c>
      <c r="K15" s="7677">
        <f t="shared" si="0"/>
        <v>1.1643400000000002</v>
      </c>
      <c r="L15" s="7673" t="s">
        <v>13024</v>
      </c>
    </row>
    <row r="16" spans="2:12" ht="58.5" customHeight="1" thickBot="1">
      <c r="B16" s="7680" t="s">
        <v>13027</v>
      </c>
      <c r="C16" s="7681"/>
      <c r="D16" s="7681">
        <v>3.124E-2</v>
      </c>
      <c r="E16" s="7681">
        <v>0.05</v>
      </c>
      <c r="F16" s="7681"/>
      <c r="G16" s="7675">
        <v>1</v>
      </c>
      <c r="H16" s="7681"/>
      <c r="I16" s="7673">
        <v>0.08</v>
      </c>
      <c r="J16" s="7681">
        <v>3.0999999999999999E-3</v>
      </c>
      <c r="K16" s="7677">
        <f t="shared" si="0"/>
        <v>1.1643400000000002</v>
      </c>
      <c r="L16" s="7673" t="s">
        <v>13024</v>
      </c>
    </row>
    <row r="17" spans="7:7">
      <c r="G17" s="7675"/>
    </row>
  </sheetData>
  <pageMargins left="0.70000000000000007" right="0.70000000000000007" top="1.1437000000000002" bottom="1.1437000000000002" header="0.75000000000000011" footer="0.75000000000000011"/>
  <pageSetup fitToWidth="0" fitToHeight="0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CBC0-374C-4028-91C0-3B528047C2C9}">
  <sheetPr codeName="Sheet37"/>
  <dimension ref="A1:AMG5"/>
  <sheetViews>
    <sheetView workbookViewId="0"/>
  </sheetViews>
  <sheetFormatPr defaultColWidth="9.140625" defaultRowHeight="48" customHeight="1"/>
  <cols>
    <col min="1" max="1" width="9.7109375" style="7683" customWidth="1"/>
    <col min="2" max="2" width="12.85546875" style="7683" customWidth="1"/>
    <col min="3" max="3" width="20.140625" style="7683" customWidth="1"/>
    <col min="4" max="4" width="9.7109375" style="7683" customWidth="1"/>
    <col min="5" max="5" width="14.5703125" style="7683" customWidth="1"/>
    <col min="6" max="6" width="16" style="7683" customWidth="1"/>
    <col min="7" max="1021" width="9.7109375" style="7683" customWidth="1"/>
    <col min="1022" max="1024" width="9.7109375" style="7682" customWidth="1"/>
    <col min="1025" max="16384" width="9.140625" style="7682"/>
  </cols>
  <sheetData>
    <row r="1" spans="2:6" ht="15">
      <c r="D1" s="7663"/>
      <c r="E1" s="7663"/>
    </row>
    <row r="2" spans="2:6" ht="15.75" thickBot="1">
      <c r="B2" s="7663" t="s">
        <v>13028</v>
      </c>
      <c r="C2" s="7663"/>
      <c r="D2" s="7663"/>
      <c r="E2" s="7663"/>
      <c r="F2" s="7663"/>
    </row>
    <row r="3" spans="2:6" ht="39" customHeight="1">
      <c r="B3" s="7665" t="s">
        <v>13001</v>
      </c>
      <c r="C3" s="7668" t="s">
        <v>13002</v>
      </c>
      <c r="D3" s="7669" t="s">
        <v>13029</v>
      </c>
      <c r="E3" s="7667" t="s">
        <v>13030</v>
      </c>
      <c r="F3" s="7667" t="s">
        <v>13031</v>
      </c>
    </row>
    <row r="4" spans="2:6" ht="45.75" customHeight="1">
      <c r="B4" s="7684" t="s">
        <v>13032</v>
      </c>
      <c r="C4" s="7685"/>
      <c r="D4" s="7685">
        <v>0.25</v>
      </c>
      <c r="E4" s="7685">
        <v>0.05</v>
      </c>
      <c r="F4" s="7685">
        <v>9.3719999999999998E-2</v>
      </c>
    </row>
    <row r="5" spans="2:6" ht="48" customHeight="1" thickBot="1">
      <c r="B5" s="7686" t="s">
        <v>13033</v>
      </c>
      <c r="C5" s="7687"/>
      <c r="D5" s="7687">
        <v>0.25</v>
      </c>
      <c r="E5" s="7685">
        <v>0.05</v>
      </c>
      <c r="F5" s="7687">
        <v>9.3719999999999998E-2</v>
      </c>
    </row>
  </sheetData>
  <pageMargins left="0.70000000000000007" right="0.70000000000000007" top="1.1437000000000002" bottom="1.1437000000000002" header="0.75000000000000011" footer="0.75000000000000011"/>
  <pageSetup fitToWidth="0" fitToHeight="0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9"/>
  <dimension ref="A1:AH56"/>
  <sheetViews>
    <sheetView topLeftCell="I1" zoomScale="90" zoomScaleNormal="90" workbookViewId="0">
      <selection activeCell="AF4" sqref="AF4"/>
    </sheetView>
  </sheetViews>
  <sheetFormatPr defaultRowHeight="15"/>
  <cols>
    <col min="1" max="1" width="13.42578125" customWidth="1"/>
    <col min="2" max="2" width="12.42578125" customWidth="1"/>
    <col min="10" max="11" width="9.140625" customWidth="1"/>
    <col min="12" max="12" width="13.28515625" customWidth="1"/>
    <col min="15" max="15" width="11.42578125" customWidth="1"/>
    <col min="34" max="34" width="8" bestFit="1" customWidth="1"/>
  </cols>
  <sheetData>
    <row r="1" spans="1:34" ht="121.5">
      <c r="A1" s="121" t="s">
        <v>9725</v>
      </c>
      <c r="B1" s="121"/>
      <c r="C1" s="2387" t="s">
        <v>9726</v>
      </c>
      <c r="D1" s="2387" t="s">
        <v>9727</v>
      </c>
      <c r="E1" s="2387" t="s">
        <v>9728</v>
      </c>
      <c r="F1" s="2387" t="s">
        <v>12593</v>
      </c>
      <c r="G1" s="2387" t="s">
        <v>9729</v>
      </c>
      <c r="H1" s="2387" t="s">
        <v>9730</v>
      </c>
      <c r="I1" s="2385" t="s">
        <v>9731</v>
      </c>
      <c r="J1" s="2388" t="s">
        <v>9732</v>
      </c>
      <c r="K1" s="2388" t="s">
        <v>9733</v>
      </c>
      <c r="L1" s="2389" t="s">
        <v>9734</v>
      </c>
      <c r="M1" s="2389" t="s">
        <v>9735</v>
      </c>
      <c r="N1" s="2389" t="s">
        <v>9736</v>
      </c>
      <c r="O1" s="2389" t="s">
        <v>9737</v>
      </c>
      <c r="P1" s="2414" t="s">
        <v>10457</v>
      </c>
      <c r="Q1" s="2414" t="s">
        <v>10448</v>
      </c>
      <c r="R1" s="2414" t="s">
        <v>10454</v>
      </c>
      <c r="S1" s="2414" t="s">
        <v>10449</v>
      </c>
      <c r="T1" s="2414" t="s">
        <v>10452</v>
      </c>
      <c r="U1" s="2414" t="s">
        <v>10453</v>
      </c>
      <c r="V1" s="2387" t="s">
        <v>10422</v>
      </c>
      <c r="W1" s="2414" t="s">
        <v>9780</v>
      </c>
      <c r="Y1" s="2424" t="s">
        <v>9835</v>
      </c>
      <c r="Z1" s="82" t="s">
        <v>9850</v>
      </c>
      <c r="AA1" s="82" t="s">
        <v>9849</v>
      </c>
      <c r="AB1" s="2387" t="s">
        <v>12709</v>
      </c>
      <c r="AC1" s="82" t="s">
        <v>12716</v>
      </c>
      <c r="AD1" s="82" t="s">
        <v>12722</v>
      </c>
      <c r="AE1" s="82" t="s">
        <v>12721</v>
      </c>
      <c r="AF1" s="82" t="s">
        <v>12767</v>
      </c>
      <c r="AG1" s="82" t="s">
        <v>12855</v>
      </c>
      <c r="AH1" s="82" t="s">
        <v>12898</v>
      </c>
    </row>
    <row r="2" spans="1:34" ht="15.75" thickBot="1">
      <c r="A2" s="121"/>
      <c r="B2" s="121"/>
      <c r="C2" s="2387" t="s">
        <v>12710</v>
      </c>
      <c r="D2" s="2387" t="s">
        <v>12711</v>
      </c>
      <c r="E2" s="2387" t="s">
        <v>12712</v>
      </c>
      <c r="F2" s="2387" t="s">
        <v>12713</v>
      </c>
      <c r="G2" s="2387" t="s">
        <v>12714</v>
      </c>
      <c r="H2" s="2387" t="s">
        <v>12715</v>
      </c>
      <c r="I2" s="2385"/>
      <c r="J2" s="2388"/>
      <c r="K2" s="2388"/>
      <c r="L2" s="7574"/>
      <c r="M2" s="7574"/>
      <c r="N2" s="7574"/>
      <c r="O2" s="7574"/>
      <c r="P2" s="2414"/>
      <c r="Q2" s="2414"/>
      <c r="R2" s="2414"/>
      <c r="S2" s="2414"/>
      <c r="T2" s="2414"/>
      <c r="U2" s="2414"/>
      <c r="V2" s="7575"/>
      <c r="W2" s="4526"/>
      <c r="Y2" s="7576"/>
      <c r="Z2" s="82"/>
      <c r="AA2" s="82"/>
      <c r="AB2" s="2387" t="s">
        <v>12718</v>
      </c>
      <c r="AC2" t="s">
        <v>12717</v>
      </c>
      <c r="AD2" t="s">
        <v>12719</v>
      </c>
      <c r="AE2" t="s">
        <v>12720</v>
      </c>
    </row>
    <row r="3" spans="1:34" ht="15.75" thickBot="1">
      <c r="A3" s="126" t="s">
        <v>9822</v>
      </c>
      <c r="B3" s="2391" t="s">
        <v>9740</v>
      </c>
      <c r="C3" s="2392">
        <v>3.65</v>
      </c>
      <c r="D3" s="2393">
        <v>3.8</v>
      </c>
      <c r="E3" s="2404">
        <v>3.9</v>
      </c>
      <c r="F3" s="2405">
        <v>4.0999999999999996</v>
      </c>
      <c r="G3" s="2406">
        <v>4.4000000000000004</v>
      </c>
      <c r="H3" s="2407">
        <v>4.5999999999999996</v>
      </c>
      <c r="I3" s="2394"/>
      <c r="J3" s="2408">
        <v>3.92</v>
      </c>
      <c r="K3" s="2408">
        <v>4.05</v>
      </c>
      <c r="L3" s="2399">
        <v>4.5999999999999996</v>
      </c>
      <c r="M3" s="2400">
        <v>4.25</v>
      </c>
      <c r="N3" s="2401">
        <v>4.0999999999999996</v>
      </c>
      <c r="O3" s="2402">
        <v>4.25</v>
      </c>
      <c r="P3" s="2415">
        <v>3.65</v>
      </c>
      <c r="Q3" s="2420">
        <v>4.05</v>
      </c>
      <c r="R3" s="2415">
        <v>3.8</v>
      </c>
      <c r="S3" s="2415">
        <v>5</v>
      </c>
      <c r="T3" s="2416">
        <v>5.4</v>
      </c>
      <c r="U3" s="2416">
        <v>4.5</v>
      </c>
      <c r="AA3" s="4529">
        <v>4.95</v>
      </c>
      <c r="AB3" s="2405">
        <v>4.0999999999999996</v>
      </c>
      <c r="AD3" s="7577">
        <v>3.9</v>
      </c>
      <c r="AE3" s="7577">
        <v>4.0999999999999996</v>
      </c>
      <c r="AF3" s="7577"/>
      <c r="AG3" s="7577"/>
      <c r="AH3" s="7577"/>
    </row>
    <row r="4" spans="1:34" ht="24" thickBot="1">
      <c r="A4" s="126" t="s">
        <v>9748</v>
      </c>
      <c r="B4" s="2391" t="s">
        <v>335</v>
      </c>
      <c r="C4" s="2392">
        <v>3.95</v>
      </c>
      <c r="D4" s="2393">
        <v>4.0999999999999996</v>
      </c>
      <c r="E4" s="2404">
        <v>4.2</v>
      </c>
      <c r="F4" s="2405">
        <v>4.4000000000000004</v>
      </c>
      <c r="G4" s="2406">
        <v>4.7</v>
      </c>
      <c r="H4" s="2407">
        <v>4.9000000000000004</v>
      </c>
      <c r="I4" s="2394"/>
      <c r="J4" s="2408">
        <v>4.26</v>
      </c>
      <c r="K4" s="2408">
        <v>4.45</v>
      </c>
      <c r="L4" s="2395">
        <v>4.95</v>
      </c>
      <c r="M4" s="2396">
        <v>4.7</v>
      </c>
      <c r="N4" s="2397">
        <v>4.5999999999999996</v>
      </c>
      <c r="O4" s="2398">
        <v>4.7</v>
      </c>
      <c r="P4" s="2415">
        <v>4.05</v>
      </c>
      <c r="Q4" s="2420">
        <v>4.95</v>
      </c>
      <c r="R4" s="2415">
        <v>4.45</v>
      </c>
      <c r="S4" s="2415">
        <v>5.52</v>
      </c>
      <c r="T4" s="2415">
        <v>6.15</v>
      </c>
      <c r="U4" s="2415">
        <v>5.03</v>
      </c>
      <c r="V4" s="2423">
        <v>5</v>
      </c>
      <c r="X4" s="2422">
        <v>3.65</v>
      </c>
      <c r="Z4" s="2385">
        <v>6.95</v>
      </c>
      <c r="AA4" s="4529">
        <v>5.75</v>
      </c>
      <c r="AB4" s="2405">
        <v>4.45</v>
      </c>
      <c r="AC4" s="7577">
        <v>6.25</v>
      </c>
      <c r="AD4">
        <v>4.2</v>
      </c>
      <c r="AE4">
        <v>4.4000000000000004</v>
      </c>
      <c r="AF4">
        <v>4.8499999999999996</v>
      </c>
      <c r="AG4">
        <v>4.7</v>
      </c>
      <c r="AH4" s="7611">
        <v>7.3</v>
      </c>
    </row>
    <row r="5" spans="1:34" ht="24" thickBot="1">
      <c r="A5" s="126" t="s">
        <v>9749</v>
      </c>
      <c r="B5" s="2391" t="s">
        <v>9738</v>
      </c>
      <c r="C5" s="2392">
        <v>4.3</v>
      </c>
      <c r="D5" s="2393">
        <v>4.5</v>
      </c>
      <c r="E5" s="2404">
        <v>4.55</v>
      </c>
      <c r="F5" s="2405">
        <v>4.8</v>
      </c>
      <c r="G5" s="2406">
        <v>5.4</v>
      </c>
      <c r="H5" s="2407">
        <v>5.65</v>
      </c>
      <c r="I5" s="2394">
        <v>4.0999999999999996</v>
      </c>
      <c r="J5" s="2408">
        <v>4.8499999999999996</v>
      </c>
      <c r="K5" s="2408">
        <v>5.0999999999999996</v>
      </c>
      <c r="L5" s="2395">
        <v>5.85</v>
      </c>
      <c r="M5" s="2396">
        <v>5.05</v>
      </c>
      <c r="N5" s="2397">
        <v>4.9000000000000004</v>
      </c>
      <c r="O5" s="2398">
        <v>5.05</v>
      </c>
      <c r="P5" s="2415">
        <v>4.45</v>
      </c>
      <c r="Q5" s="2420">
        <v>5.2</v>
      </c>
      <c r="R5" s="2415">
        <v>4.75</v>
      </c>
      <c r="S5" s="2415">
        <v>6.06</v>
      </c>
      <c r="T5" s="2415">
        <v>6.55</v>
      </c>
      <c r="U5" s="2415">
        <v>5.37</v>
      </c>
      <c r="V5" s="2423">
        <v>5.5</v>
      </c>
      <c r="W5" s="2420"/>
      <c r="X5" s="2421">
        <v>4.05</v>
      </c>
      <c r="Z5" s="2385">
        <v>7.5</v>
      </c>
      <c r="AA5" s="4529">
        <v>6.3</v>
      </c>
      <c r="AB5" s="2405">
        <v>4.8499999999999996</v>
      </c>
      <c r="AC5" s="7577">
        <v>6.65</v>
      </c>
      <c r="AD5">
        <v>4.55</v>
      </c>
      <c r="AE5">
        <v>4.8</v>
      </c>
      <c r="AF5">
        <v>5.35</v>
      </c>
      <c r="AG5">
        <v>5.25</v>
      </c>
      <c r="AH5" s="7611">
        <v>7.55</v>
      </c>
    </row>
    <row r="6" spans="1:34" ht="13.9" customHeight="1" thickBot="1">
      <c r="A6" s="126" t="s">
        <v>9750</v>
      </c>
      <c r="B6" s="2391" t="s">
        <v>441</v>
      </c>
      <c r="C6" s="2392">
        <v>4.4000000000000004</v>
      </c>
      <c r="D6" s="2393">
        <v>4.55</v>
      </c>
      <c r="E6" s="2404">
        <v>4.6500000000000004</v>
      </c>
      <c r="F6" s="2405">
        <v>4.8499999999999996</v>
      </c>
      <c r="G6" s="2406">
        <v>5.5</v>
      </c>
      <c r="H6" s="2407">
        <v>5.85</v>
      </c>
      <c r="I6" s="2394"/>
      <c r="J6" s="2408">
        <v>4.6100000000000003</v>
      </c>
      <c r="K6" s="2408">
        <v>4.8100000000000005</v>
      </c>
      <c r="L6" s="2395">
        <v>5.75</v>
      </c>
      <c r="M6" s="2396">
        <v>5.0999999999999996</v>
      </c>
      <c r="N6" s="2397">
        <v>5</v>
      </c>
      <c r="O6" s="2398">
        <v>5.0999999999999996</v>
      </c>
      <c r="P6" s="2415">
        <v>4.43</v>
      </c>
      <c r="Q6" s="2415">
        <v>6</v>
      </c>
      <c r="R6" s="2415">
        <v>4.3499999999999996</v>
      </c>
      <c r="S6" s="2415">
        <v>6.39</v>
      </c>
      <c r="T6" s="2416">
        <v>6.6</v>
      </c>
      <c r="U6" s="2416">
        <v>5.65</v>
      </c>
      <c r="W6" s="2420"/>
      <c r="Z6" s="2385">
        <v>7.9</v>
      </c>
      <c r="AA6" s="4529">
        <v>6.7</v>
      </c>
      <c r="AB6" s="2405">
        <v>4.8499999999999996</v>
      </c>
      <c r="AC6" s="7577">
        <v>6.7</v>
      </c>
      <c r="AD6">
        <v>4.6500000000000004</v>
      </c>
      <c r="AE6">
        <v>4.8499999999999996</v>
      </c>
      <c r="AF6">
        <v>5.35</v>
      </c>
      <c r="AG6">
        <v>5.0999999999999996</v>
      </c>
      <c r="AH6" s="7611">
        <v>7.55</v>
      </c>
    </row>
    <row r="7" spans="1:34" ht="18" customHeight="1" thickBot="1">
      <c r="A7" s="2390" t="s">
        <v>9751</v>
      </c>
      <c r="B7" s="2391" t="s">
        <v>9739</v>
      </c>
      <c r="C7" s="2392">
        <v>4.75</v>
      </c>
      <c r="D7" s="2393">
        <v>4.95</v>
      </c>
      <c r="E7" s="2404">
        <v>5</v>
      </c>
      <c r="F7" s="2405">
        <v>5.2</v>
      </c>
      <c r="G7" s="2406">
        <v>6.3</v>
      </c>
      <c r="H7" s="2407">
        <v>6.65</v>
      </c>
      <c r="I7" s="2394"/>
      <c r="J7" s="2408">
        <v>5.75</v>
      </c>
      <c r="K7" s="2408">
        <v>6.1</v>
      </c>
      <c r="L7" s="2395">
        <v>6.7</v>
      </c>
      <c r="M7" s="2396">
        <v>5.5</v>
      </c>
      <c r="N7" s="2397">
        <v>5.4</v>
      </c>
      <c r="O7" s="2398">
        <v>5.5</v>
      </c>
      <c r="P7" s="2415">
        <v>5.69</v>
      </c>
      <c r="Q7" s="2417"/>
      <c r="R7" s="2417">
        <v>5.58</v>
      </c>
      <c r="S7" s="2415">
        <v>7.12</v>
      </c>
      <c r="T7" s="2416">
        <v>8.15</v>
      </c>
      <c r="U7" s="2416">
        <v>6.85</v>
      </c>
      <c r="W7" s="2420"/>
      <c r="Z7" s="2385">
        <v>8.15</v>
      </c>
      <c r="AA7" s="2385">
        <v>6.95</v>
      </c>
      <c r="AB7" s="2405">
        <v>5</v>
      </c>
      <c r="AC7" s="7577">
        <v>7.15</v>
      </c>
      <c r="AD7">
        <v>5</v>
      </c>
      <c r="AE7">
        <v>5.2</v>
      </c>
      <c r="AF7">
        <v>5.75</v>
      </c>
      <c r="AG7" s="80">
        <v>5.5</v>
      </c>
      <c r="AH7" s="7611">
        <v>7.95</v>
      </c>
    </row>
    <row r="8" spans="1:34">
      <c r="A8" s="126" t="s">
        <v>9752</v>
      </c>
      <c r="B8" s="2391" t="s">
        <v>9838</v>
      </c>
      <c r="C8" s="2392"/>
      <c r="D8" s="2393"/>
      <c r="E8" s="2404"/>
      <c r="F8" s="2405"/>
      <c r="G8" s="2406"/>
      <c r="H8" s="2407"/>
      <c r="I8" s="2394"/>
      <c r="J8" s="2408"/>
      <c r="K8" s="2408"/>
      <c r="L8" s="2399"/>
      <c r="M8" s="2400"/>
      <c r="N8" s="2401"/>
      <c r="O8" s="2402"/>
      <c r="W8" s="2420"/>
      <c r="AB8" s="2405"/>
    </row>
    <row r="9" spans="1:34">
      <c r="A9" s="126" t="s">
        <v>9753</v>
      </c>
      <c r="B9" s="2391" t="s">
        <v>12601</v>
      </c>
      <c r="C9" s="2392"/>
      <c r="D9" s="2393"/>
      <c r="E9" s="2404"/>
      <c r="F9" s="2405"/>
      <c r="G9" s="2406"/>
      <c r="H9" s="2407"/>
      <c r="I9" s="2394"/>
      <c r="J9" s="2408"/>
      <c r="K9" s="2408"/>
      <c r="L9" s="2399"/>
      <c r="M9" s="2400"/>
      <c r="N9" s="2401"/>
      <c r="O9" s="2402"/>
      <c r="W9" s="2420"/>
      <c r="Y9">
        <v>4.5</v>
      </c>
      <c r="AB9" s="2405"/>
    </row>
    <row r="10" spans="1:34">
      <c r="A10" s="126" t="s">
        <v>9841</v>
      </c>
      <c r="B10" s="2391" t="s">
        <v>9741</v>
      </c>
      <c r="C10" s="2392"/>
      <c r="D10" s="2393">
        <v>6</v>
      </c>
      <c r="E10" s="2404">
        <v>5.6</v>
      </c>
      <c r="F10" s="2405">
        <v>5.8</v>
      </c>
      <c r="G10" s="2406"/>
      <c r="H10" s="2407"/>
      <c r="I10" s="2394"/>
      <c r="J10" s="2408"/>
      <c r="K10" s="2408">
        <v>7.06</v>
      </c>
      <c r="L10" s="2399"/>
      <c r="M10" s="2400"/>
      <c r="N10" s="2401"/>
      <c r="O10" s="2402"/>
      <c r="AB10" s="2405"/>
      <c r="AD10">
        <v>5.6</v>
      </c>
      <c r="AE10">
        <v>5.8</v>
      </c>
    </row>
    <row r="11" spans="1:34">
      <c r="A11" s="126" t="s">
        <v>9842</v>
      </c>
      <c r="B11" s="2391" t="s">
        <v>9741</v>
      </c>
      <c r="C11" s="2392"/>
      <c r="D11" s="2393">
        <v>6.2</v>
      </c>
      <c r="E11" s="2404">
        <v>5.8</v>
      </c>
      <c r="F11" s="2405">
        <v>6</v>
      </c>
      <c r="G11" s="2406"/>
      <c r="H11" s="2407"/>
      <c r="I11" s="2394"/>
      <c r="J11" s="2408"/>
      <c r="K11" s="2408">
        <v>7.55</v>
      </c>
      <c r="L11" s="2399"/>
      <c r="M11" s="2400"/>
      <c r="N11" s="2401"/>
      <c r="O11" s="2402"/>
      <c r="AB11" s="2405"/>
      <c r="AD11">
        <v>5.8</v>
      </c>
      <c r="AE11">
        <v>6</v>
      </c>
    </row>
    <row r="12" spans="1:34">
      <c r="A12" s="126" t="s">
        <v>9703</v>
      </c>
      <c r="B12" s="2391" t="s">
        <v>9742</v>
      </c>
      <c r="C12" s="2392"/>
      <c r="D12" s="2393">
        <v>9</v>
      </c>
      <c r="E12" s="2404">
        <v>8.8000000000000007</v>
      </c>
      <c r="F12" s="2405">
        <v>9</v>
      </c>
      <c r="G12" s="2406"/>
      <c r="H12" s="2407"/>
      <c r="I12" s="2394"/>
      <c r="J12" s="2408"/>
      <c r="K12" s="2408">
        <v>9.1</v>
      </c>
      <c r="L12" s="2399"/>
      <c r="M12" s="2400"/>
      <c r="N12" s="2401"/>
      <c r="O12" s="2402"/>
      <c r="AB12" s="2405"/>
      <c r="AD12">
        <v>8.8000000000000007</v>
      </c>
      <c r="AE12">
        <v>9</v>
      </c>
    </row>
    <row r="13" spans="1:34">
      <c r="A13" s="126" t="s">
        <v>9919</v>
      </c>
      <c r="B13" s="2391" t="s">
        <v>9921</v>
      </c>
      <c r="C13" s="2392"/>
      <c r="D13" s="2393">
        <v>5</v>
      </c>
      <c r="E13" s="2404">
        <v>4.7</v>
      </c>
      <c r="F13" s="2405">
        <v>4.9000000000000004</v>
      </c>
      <c r="G13" s="2406"/>
      <c r="H13" s="2407"/>
      <c r="I13" s="2394"/>
      <c r="J13" s="2408"/>
      <c r="K13" s="2408">
        <v>5.6</v>
      </c>
      <c r="L13" s="2399"/>
      <c r="M13" s="2400"/>
      <c r="N13" s="2401"/>
      <c r="O13" s="2402"/>
      <c r="AB13" s="2405"/>
      <c r="AD13">
        <v>4.7</v>
      </c>
      <c r="AE13">
        <v>4.9000000000000004</v>
      </c>
    </row>
    <row r="14" spans="1:34">
      <c r="A14" s="126" t="s">
        <v>9920</v>
      </c>
      <c r="B14" s="2391" t="s">
        <v>9922</v>
      </c>
      <c r="C14" s="2392"/>
      <c r="D14" s="2393">
        <v>6</v>
      </c>
      <c r="E14" s="2404">
        <v>5.6</v>
      </c>
      <c r="F14" s="2405">
        <v>5.8</v>
      </c>
      <c r="G14" s="2406"/>
      <c r="H14" s="2407"/>
      <c r="I14" s="2394"/>
      <c r="J14" s="2408"/>
      <c r="K14" s="2408">
        <v>7.06</v>
      </c>
      <c r="L14" s="2399"/>
      <c r="M14" s="2400"/>
      <c r="N14" s="2401"/>
      <c r="O14" s="2402"/>
      <c r="AB14" s="2405"/>
      <c r="AD14">
        <v>5.6</v>
      </c>
      <c r="AE14">
        <v>5.8</v>
      </c>
    </row>
    <row r="15" spans="1:34">
      <c r="A15" s="126" t="s">
        <v>9754</v>
      </c>
      <c r="B15" s="2391" t="s">
        <v>9745</v>
      </c>
      <c r="C15" s="2392"/>
      <c r="D15" s="2393">
        <v>5.15</v>
      </c>
      <c r="E15" s="2404"/>
      <c r="F15" s="2405">
        <v>5</v>
      </c>
      <c r="G15" s="2406"/>
      <c r="H15" s="2407">
        <v>5.5</v>
      </c>
      <c r="I15" s="2394"/>
      <c r="J15" s="2408"/>
      <c r="K15" s="2408"/>
      <c r="L15" s="2399"/>
      <c r="M15" s="2400">
        <v>5.55</v>
      </c>
      <c r="N15" s="2401"/>
      <c r="O15" s="2402"/>
      <c r="AB15" s="2405"/>
      <c r="AE15">
        <v>5</v>
      </c>
    </row>
    <row r="16" spans="1:34">
      <c r="A16" s="126" t="s">
        <v>9755</v>
      </c>
      <c r="B16" s="2391" t="s">
        <v>9743</v>
      </c>
      <c r="C16" s="2392"/>
      <c r="D16" s="2393"/>
      <c r="E16" s="2404"/>
      <c r="F16" s="2405"/>
      <c r="G16" s="2406"/>
      <c r="H16" s="2407"/>
      <c r="I16" s="2394"/>
      <c r="J16" s="2408"/>
      <c r="K16" s="2408"/>
      <c r="L16" s="2399"/>
      <c r="M16" s="2400"/>
      <c r="N16" s="2401"/>
      <c r="O16" s="2402"/>
      <c r="AB16" s="2405"/>
    </row>
    <row r="17" spans="1:34">
      <c r="A17" s="126" t="s">
        <v>9756</v>
      </c>
      <c r="B17" s="2412" t="s">
        <v>9744</v>
      </c>
      <c r="C17" s="2392"/>
      <c r="D17" s="2393"/>
      <c r="E17" s="2404"/>
      <c r="F17" s="2405"/>
      <c r="G17" s="2406"/>
      <c r="H17" s="2407"/>
      <c r="I17" s="2394"/>
      <c r="J17" s="2408"/>
      <c r="K17" s="2408"/>
      <c r="L17" s="2399"/>
      <c r="M17" s="2400"/>
      <c r="N17" s="2401"/>
      <c r="O17" s="2402"/>
      <c r="AB17" s="2405"/>
    </row>
    <row r="18" spans="1:34" ht="15.75" thickBot="1">
      <c r="A18" s="126" t="s">
        <v>9823</v>
      </c>
      <c r="B18" s="2391" t="s">
        <v>12594</v>
      </c>
      <c r="C18" s="2392"/>
      <c r="D18" s="2393"/>
      <c r="E18" s="2404"/>
      <c r="F18" s="2405"/>
      <c r="G18" s="2406"/>
      <c r="H18" s="2407"/>
      <c r="I18" s="2394"/>
      <c r="J18" s="2408"/>
      <c r="K18" s="2408">
        <v>3</v>
      </c>
      <c r="L18" s="2408">
        <v>4</v>
      </c>
      <c r="M18" s="2408">
        <v>5</v>
      </c>
      <c r="N18" s="2408">
        <v>6</v>
      </c>
      <c r="O18" s="2408">
        <v>7</v>
      </c>
      <c r="P18" s="2408">
        <v>8</v>
      </c>
      <c r="Q18" s="2408">
        <v>9</v>
      </c>
      <c r="R18" s="2408">
        <v>10</v>
      </c>
      <c r="S18" s="2408">
        <v>11</v>
      </c>
      <c r="T18" s="2408">
        <v>12</v>
      </c>
      <c r="U18" s="2408">
        <v>13</v>
      </c>
      <c r="V18" s="2408">
        <v>14</v>
      </c>
      <c r="W18" s="2408">
        <v>15</v>
      </c>
      <c r="X18" s="2408">
        <v>16</v>
      </c>
      <c r="Y18">
        <v>3.4</v>
      </c>
      <c r="AB18" s="2405"/>
    </row>
    <row r="19" spans="1:34" ht="24" thickBot="1">
      <c r="A19" s="126" t="s">
        <v>12863</v>
      </c>
      <c r="B19" s="2391" t="s">
        <v>12864</v>
      </c>
      <c r="C19" s="2392">
        <v>4.3</v>
      </c>
      <c r="D19" s="2393">
        <v>4.5</v>
      </c>
      <c r="E19" s="2404">
        <v>4.55</v>
      </c>
      <c r="F19" s="2405">
        <v>4.8</v>
      </c>
      <c r="G19" s="2406">
        <v>5.4</v>
      </c>
      <c r="H19" s="2407">
        <v>5.65</v>
      </c>
      <c r="I19" s="2394">
        <v>4.0999999999999996</v>
      </c>
      <c r="J19" s="2408">
        <v>4.8499999999999996</v>
      </c>
      <c r="K19" s="2408">
        <v>5.0999999999999996</v>
      </c>
      <c r="L19" s="2395">
        <v>5.85</v>
      </c>
      <c r="M19" s="2396">
        <v>5.05</v>
      </c>
      <c r="N19" s="2397">
        <v>4.9000000000000004</v>
      </c>
      <c r="O19" s="2398">
        <v>5.05</v>
      </c>
      <c r="P19" s="2415">
        <v>4.45</v>
      </c>
      <c r="Q19" s="2420">
        <v>5.2</v>
      </c>
      <c r="R19" s="2415">
        <v>4.75</v>
      </c>
      <c r="S19" s="2415">
        <v>6.06</v>
      </c>
      <c r="T19" s="2415">
        <v>6.55</v>
      </c>
      <c r="U19" s="2415">
        <v>5.37</v>
      </c>
      <c r="V19" s="2423">
        <v>5.5</v>
      </c>
      <c r="W19" s="2420"/>
      <c r="X19" s="2421">
        <v>4.05</v>
      </c>
      <c r="Z19" s="2385">
        <v>7.5</v>
      </c>
      <c r="AA19" s="4529">
        <v>6.3</v>
      </c>
      <c r="AB19" s="2405">
        <v>4.8499999999999996</v>
      </c>
      <c r="AC19" s="7577">
        <v>6.65</v>
      </c>
      <c r="AD19">
        <v>4.55</v>
      </c>
      <c r="AE19">
        <v>4.8</v>
      </c>
      <c r="AF19">
        <v>5.35</v>
      </c>
      <c r="AG19">
        <v>5.25</v>
      </c>
      <c r="AH19" s="7611">
        <v>7.55</v>
      </c>
    </row>
    <row r="20" spans="1:34">
      <c r="A20" s="2418" t="s">
        <v>9781</v>
      </c>
      <c r="C20" s="2403"/>
      <c r="D20" s="2403"/>
      <c r="E20" s="2403"/>
      <c r="F20" s="2403"/>
      <c r="G20" s="2403"/>
      <c r="H20" s="2403"/>
      <c r="I20" s="2409"/>
      <c r="J20" s="2403"/>
      <c r="K20" s="2403"/>
      <c r="L20" s="2403"/>
      <c r="M20" s="2403"/>
      <c r="N20" s="2403"/>
      <c r="O20" s="2403"/>
      <c r="S20" s="2415">
        <v>9.25</v>
      </c>
      <c r="AB20" s="2403"/>
    </row>
    <row r="21" spans="1:34">
      <c r="A21" s="2418" t="s">
        <v>9782</v>
      </c>
      <c r="C21" s="2403"/>
      <c r="D21" s="2403"/>
      <c r="E21" s="2403"/>
      <c r="F21" s="2403"/>
      <c r="G21" s="2403"/>
      <c r="H21" s="2403"/>
      <c r="I21" s="2409"/>
      <c r="J21" s="2403"/>
      <c r="K21" s="2403"/>
      <c r="L21" s="2403"/>
      <c r="M21" s="2403"/>
      <c r="N21" s="2403"/>
      <c r="O21" s="2403"/>
      <c r="S21" s="2415">
        <v>6.5</v>
      </c>
      <c r="AB21" s="2403"/>
    </row>
    <row r="22" spans="1:34">
      <c r="A22" s="2418" t="s">
        <v>10424</v>
      </c>
      <c r="C22" s="2403"/>
      <c r="D22" s="2403"/>
      <c r="E22" s="2403"/>
      <c r="F22" s="2403"/>
      <c r="G22" s="2403"/>
      <c r="H22" s="2403"/>
      <c r="I22" s="2411"/>
      <c r="J22" s="2403"/>
      <c r="K22" s="2403"/>
      <c r="L22" s="2403"/>
      <c r="M22" s="2403"/>
      <c r="N22" s="2403"/>
      <c r="O22" s="2403"/>
      <c r="S22" s="2415">
        <v>5.5</v>
      </c>
      <c r="AB22" s="2403"/>
    </row>
    <row r="23" spans="1:34">
      <c r="A23" s="2418" t="s">
        <v>9783</v>
      </c>
      <c r="C23" s="2403"/>
      <c r="D23" s="2403"/>
      <c r="E23" s="2403"/>
      <c r="F23" s="2403"/>
      <c r="G23" s="2403"/>
      <c r="H23" s="2403"/>
      <c r="I23" s="2411"/>
      <c r="J23" s="2403"/>
      <c r="K23" s="2403"/>
      <c r="L23" s="2403"/>
      <c r="M23" s="2403"/>
      <c r="N23" s="2403"/>
      <c r="O23" s="2403"/>
      <c r="S23" s="2415">
        <v>6</v>
      </c>
      <c r="AB23" s="2403"/>
    </row>
    <row r="24" spans="1:34">
      <c r="A24" s="2418" t="s">
        <v>9784</v>
      </c>
      <c r="C24" s="2403"/>
      <c r="D24" s="2403"/>
      <c r="E24" s="2403"/>
      <c r="F24" s="2403"/>
      <c r="G24" s="2403"/>
      <c r="H24" s="2403"/>
      <c r="I24" s="2409"/>
      <c r="J24" s="2403"/>
      <c r="K24" s="2403"/>
      <c r="L24" s="2403"/>
      <c r="M24" s="2403"/>
      <c r="N24" s="2403"/>
      <c r="O24" s="2403"/>
      <c r="V24" s="2415">
        <v>9.25</v>
      </c>
      <c r="AB24" s="2403"/>
    </row>
    <row r="25" spans="1:34">
      <c r="A25" s="2418" t="s">
        <v>9785</v>
      </c>
      <c r="C25" s="2403"/>
      <c r="D25" s="2403"/>
      <c r="E25" s="2403"/>
      <c r="F25" s="2403"/>
      <c r="G25" s="2403"/>
      <c r="H25" s="2403"/>
      <c r="I25" s="2410"/>
      <c r="J25" s="2403"/>
      <c r="K25" s="2403"/>
      <c r="L25" s="2403"/>
      <c r="M25" s="2403"/>
      <c r="N25" s="2403"/>
      <c r="O25" s="2403"/>
      <c r="V25" s="2419">
        <v>6.5</v>
      </c>
      <c r="AB25" s="2403"/>
    </row>
    <row r="26" spans="1:34">
      <c r="A26" s="2418" t="s">
        <v>10425</v>
      </c>
      <c r="C26" s="2403"/>
      <c r="D26" s="2403"/>
      <c r="E26" s="2403"/>
      <c r="F26" s="2403"/>
      <c r="G26" s="2403"/>
      <c r="H26" s="2403"/>
      <c r="I26" s="2410"/>
      <c r="J26" s="2403"/>
      <c r="K26" s="2403"/>
      <c r="L26" s="2403"/>
      <c r="M26" s="2403"/>
      <c r="N26" s="2403"/>
      <c r="O26" s="2403"/>
      <c r="V26" s="2415">
        <v>5</v>
      </c>
      <c r="AB26" s="2403"/>
    </row>
    <row r="27" spans="1:34">
      <c r="A27" s="2418" t="s">
        <v>9786</v>
      </c>
      <c r="C27" s="2403"/>
      <c r="D27" s="2403"/>
      <c r="E27" s="2403"/>
      <c r="F27" s="2403"/>
      <c r="G27" s="2403"/>
      <c r="H27" s="2403"/>
      <c r="I27" s="2410"/>
      <c r="J27" s="2403"/>
      <c r="K27" s="2403"/>
      <c r="L27" s="2403"/>
      <c r="M27" s="2403"/>
      <c r="N27" s="2403"/>
      <c r="O27" s="2403"/>
      <c r="V27" s="2415">
        <v>5.5</v>
      </c>
      <c r="AB27" s="2403"/>
    </row>
    <row r="28" spans="1:34">
      <c r="A28" s="2418" t="s">
        <v>9787</v>
      </c>
      <c r="B28" t="s">
        <v>9788</v>
      </c>
      <c r="I28" s="2386"/>
      <c r="J28" s="2415">
        <v>10.65</v>
      </c>
    </row>
    <row r="29" spans="1:34">
      <c r="A29" s="2418" t="s">
        <v>9789</v>
      </c>
      <c r="B29" t="s">
        <v>9788</v>
      </c>
      <c r="I29" s="2386"/>
      <c r="J29" s="2419">
        <v>6.5</v>
      </c>
    </row>
    <row r="30" spans="1:34">
      <c r="A30" s="2418" t="s">
        <v>10423</v>
      </c>
      <c r="B30" t="s">
        <v>9788</v>
      </c>
      <c r="I30" s="2386"/>
      <c r="J30" s="2419">
        <v>4.25</v>
      </c>
    </row>
    <row r="31" spans="1:34">
      <c r="A31" s="2418" t="s">
        <v>9790</v>
      </c>
      <c r="B31" t="s">
        <v>9788</v>
      </c>
      <c r="I31" s="2386"/>
      <c r="J31" s="2419">
        <v>4.8499999999999996</v>
      </c>
    </row>
    <row r="32" spans="1:34">
      <c r="A32" s="2418" t="s">
        <v>9791</v>
      </c>
      <c r="B32" t="s">
        <v>9792</v>
      </c>
      <c r="I32" s="2385"/>
      <c r="J32" s="2415">
        <v>6.8</v>
      </c>
    </row>
    <row r="33" spans="1:23">
      <c r="A33" s="2418" t="s">
        <v>9793</v>
      </c>
      <c r="B33" t="s">
        <v>9792</v>
      </c>
      <c r="I33" s="2386"/>
      <c r="J33" s="2419">
        <v>6.15</v>
      </c>
    </row>
    <row r="34" spans="1:23">
      <c r="A34" s="2418" t="s">
        <v>9794</v>
      </c>
      <c r="B34" t="s">
        <v>9792</v>
      </c>
      <c r="I34" s="2386"/>
      <c r="J34" s="2419">
        <v>5.5</v>
      </c>
    </row>
    <row r="35" spans="1:23">
      <c r="A35" s="2418" t="s">
        <v>9795</v>
      </c>
      <c r="I35" s="2385"/>
    </row>
    <row r="36" spans="1:23">
      <c r="A36" s="2418" t="s">
        <v>9796</v>
      </c>
      <c r="I36" s="2385"/>
    </row>
    <row r="37" spans="1:23">
      <c r="A37" s="2418" t="s">
        <v>9797</v>
      </c>
      <c r="I37" s="2385"/>
    </row>
    <row r="38" spans="1:23">
      <c r="A38" s="2418" t="s">
        <v>9798</v>
      </c>
      <c r="I38" s="2386"/>
      <c r="Q38" s="2415">
        <v>11.25</v>
      </c>
      <c r="R38" s="2415">
        <v>11.25</v>
      </c>
    </row>
    <row r="39" spans="1:23">
      <c r="A39" s="2418" t="s">
        <v>9799</v>
      </c>
      <c r="I39" s="2386"/>
      <c r="Q39" s="2419">
        <v>6.5</v>
      </c>
      <c r="R39" s="2419">
        <v>6.5</v>
      </c>
    </row>
    <row r="40" spans="1:23">
      <c r="A40" s="2418" t="s">
        <v>10426</v>
      </c>
      <c r="I40" s="2386"/>
      <c r="Q40" s="2419">
        <v>4.95</v>
      </c>
      <c r="R40" s="2419">
        <v>4.45</v>
      </c>
    </row>
    <row r="41" spans="1:23">
      <c r="A41" s="2418" t="s">
        <v>9800</v>
      </c>
      <c r="I41" s="2386"/>
      <c r="Q41" s="2419">
        <v>5.2</v>
      </c>
      <c r="R41" s="2419">
        <v>4.75</v>
      </c>
    </row>
    <row r="42" spans="1:23">
      <c r="A42" s="2418" t="s">
        <v>9801</v>
      </c>
      <c r="I42" s="2386"/>
      <c r="U42" s="2415">
        <v>9.25</v>
      </c>
    </row>
    <row r="43" spans="1:23">
      <c r="A43" s="2418" t="s">
        <v>9802</v>
      </c>
      <c r="I43" s="2386"/>
      <c r="U43" s="2419">
        <v>6.5</v>
      </c>
    </row>
    <row r="44" spans="1:23">
      <c r="A44" s="2418" t="s">
        <v>10427</v>
      </c>
      <c r="I44" s="2385"/>
      <c r="U44" s="2419">
        <v>3.5</v>
      </c>
    </row>
    <row r="45" spans="1:23">
      <c r="A45" s="2418" t="s">
        <v>9803</v>
      </c>
      <c r="I45" s="2385"/>
      <c r="U45" s="2419">
        <v>4.05</v>
      </c>
    </row>
    <row r="46" spans="1:23">
      <c r="A46" s="2418" t="s">
        <v>9804</v>
      </c>
      <c r="B46" t="s">
        <v>9805</v>
      </c>
      <c r="I46" s="2386"/>
      <c r="W46" s="2415">
        <v>6.9</v>
      </c>
    </row>
    <row r="47" spans="1:23">
      <c r="A47" s="2418" t="s">
        <v>9806</v>
      </c>
      <c r="I47" s="2386"/>
      <c r="W47" s="2415">
        <v>6.1</v>
      </c>
    </row>
    <row r="48" spans="1:23">
      <c r="A48" s="2418" t="s">
        <v>9807</v>
      </c>
      <c r="W48">
        <v>3.6</v>
      </c>
    </row>
    <row r="49" spans="1:25">
      <c r="A49" s="2418" t="s">
        <v>9808</v>
      </c>
      <c r="J49" s="2415">
        <v>6.25</v>
      </c>
    </row>
    <row r="50" spans="1:25">
      <c r="A50" s="2418" t="s">
        <v>9809</v>
      </c>
      <c r="J50" s="2415">
        <v>6</v>
      </c>
    </row>
    <row r="51" spans="1:25">
      <c r="A51" s="2418" t="s">
        <v>9810</v>
      </c>
      <c r="J51">
        <v>3.85</v>
      </c>
    </row>
    <row r="52" spans="1:25">
      <c r="A52" t="s">
        <v>9933</v>
      </c>
      <c r="Y52">
        <v>3</v>
      </c>
    </row>
    <row r="53" spans="1:25">
      <c r="A53" t="s">
        <v>9934</v>
      </c>
      <c r="Y53">
        <v>3</v>
      </c>
    </row>
    <row r="54" spans="1:25">
      <c r="A54" t="s">
        <v>9935</v>
      </c>
      <c r="Y54">
        <v>3</v>
      </c>
    </row>
    <row r="55" spans="1:25">
      <c r="A55" t="s">
        <v>9936</v>
      </c>
      <c r="Y55">
        <v>3</v>
      </c>
    </row>
    <row r="56" spans="1:25">
      <c r="A56" t="s">
        <v>9937</v>
      </c>
      <c r="Y56">
        <v>3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3"/>
  <dimension ref="A1:AP57"/>
  <sheetViews>
    <sheetView zoomScale="90" zoomScaleNormal="90" workbookViewId="0">
      <selection activeCell="E4" sqref="E4"/>
    </sheetView>
  </sheetViews>
  <sheetFormatPr defaultRowHeight="15"/>
  <cols>
    <col min="1" max="1" width="13.42578125" customWidth="1"/>
    <col min="2" max="2" width="12.42578125" customWidth="1"/>
    <col min="9" max="9" width="0" hidden="1" customWidth="1"/>
    <col min="10" max="11" width="9.140625" hidden="1" customWidth="1"/>
    <col min="12" max="12" width="13.28515625" hidden="1" customWidth="1"/>
    <col min="13" max="14" width="0" hidden="1" customWidth="1"/>
    <col min="15" max="15" width="11.42578125" hidden="1" customWidth="1"/>
    <col min="17" max="17" width="3.85546875" customWidth="1"/>
    <col min="19" max="19" width="6.140625" customWidth="1"/>
    <col min="30" max="33" width="9.85546875" bestFit="1" customWidth="1"/>
    <col min="36" max="37" width="12.42578125" customWidth="1"/>
  </cols>
  <sheetData>
    <row r="1" spans="1:42" ht="122.25" customHeight="1" thickBot="1">
      <c r="A1" s="121" t="s">
        <v>9725</v>
      </c>
      <c r="B1" s="121"/>
      <c r="C1" s="2387" t="s">
        <v>9726</v>
      </c>
      <c r="D1" s="2387" t="s">
        <v>9727</v>
      </c>
      <c r="E1" s="2387" t="s">
        <v>13050</v>
      </c>
      <c r="F1" s="2387" t="s">
        <v>13051</v>
      </c>
      <c r="G1" s="2387" t="s">
        <v>9729</v>
      </c>
      <c r="H1" s="2387" t="s">
        <v>9730</v>
      </c>
      <c r="I1" s="2385" t="s">
        <v>9731</v>
      </c>
      <c r="J1" s="2388" t="s">
        <v>9732</v>
      </c>
      <c r="K1" s="2388" t="s">
        <v>9733</v>
      </c>
      <c r="L1" s="2389" t="s">
        <v>9734</v>
      </c>
      <c r="M1" s="2389" t="s">
        <v>9735</v>
      </c>
      <c r="N1" s="2389" t="s">
        <v>9736</v>
      </c>
      <c r="O1" s="2389" t="s">
        <v>9737</v>
      </c>
      <c r="P1" s="2387" t="s">
        <v>10422</v>
      </c>
      <c r="Q1" s="2414" t="s">
        <v>9780</v>
      </c>
      <c r="S1" s="2424" t="s">
        <v>9835</v>
      </c>
      <c r="T1" s="82" t="s">
        <v>9850</v>
      </c>
      <c r="U1" s="82" t="s">
        <v>9849</v>
      </c>
      <c r="V1" s="2387" t="s">
        <v>12709</v>
      </c>
      <c r="W1" s="82" t="s">
        <v>12716</v>
      </c>
      <c r="X1" s="82" t="s">
        <v>12722</v>
      </c>
      <c r="Y1" s="82" t="s">
        <v>12721</v>
      </c>
      <c r="Z1" s="82" t="s">
        <v>12868</v>
      </c>
      <c r="AA1" s="82" t="s">
        <v>12855</v>
      </c>
      <c r="AB1" s="82" t="s">
        <v>12874</v>
      </c>
      <c r="AC1" s="7582" t="s">
        <v>12875</v>
      </c>
      <c r="AD1" s="7705" t="s">
        <v>13038</v>
      </c>
      <c r="AE1" s="7705" t="s">
        <v>13039</v>
      </c>
      <c r="AF1" s="7705" t="s">
        <v>13040</v>
      </c>
      <c r="AG1" s="7705" t="s">
        <v>13041</v>
      </c>
      <c r="AI1" s="7705" t="s">
        <v>13039</v>
      </c>
      <c r="AJ1" s="7705" t="s">
        <v>13039</v>
      </c>
      <c r="AK1" s="7705" t="s">
        <v>12975</v>
      </c>
      <c r="AL1" s="7724" t="s">
        <v>12709</v>
      </c>
      <c r="AM1" s="7725" t="s">
        <v>13061</v>
      </c>
      <c r="AN1" s="7724" t="s">
        <v>13050</v>
      </c>
      <c r="AO1" s="7725" t="s">
        <v>12874</v>
      </c>
      <c r="AP1" s="7726" t="s">
        <v>12875</v>
      </c>
    </row>
    <row r="2" spans="1:42" ht="15.75" customHeight="1" thickBot="1">
      <c r="A2" s="121"/>
      <c r="B2" s="121"/>
      <c r="C2" s="2387" t="s">
        <v>12710</v>
      </c>
      <c r="D2" s="2387" t="s">
        <v>12711</v>
      </c>
      <c r="E2" s="2387">
        <v>1.0900000000000001</v>
      </c>
      <c r="F2" s="2387" t="s">
        <v>12713</v>
      </c>
      <c r="G2" s="2387" t="s">
        <v>12714</v>
      </c>
      <c r="H2" s="2387" t="s">
        <v>12715</v>
      </c>
      <c r="I2" s="2385"/>
      <c r="J2" s="2388"/>
      <c r="K2" s="2388"/>
      <c r="L2" s="7574"/>
      <c r="M2" s="7574"/>
      <c r="N2" s="7574"/>
      <c r="O2" s="7574"/>
      <c r="P2" s="7575"/>
      <c r="Q2" s="4526"/>
      <c r="S2" s="7576"/>
      <c r="T2" s="82"/>
      <c r="U2" s="82"/>
      <c r="V2" s="2387">
        <v>1.46</v>
      </c>
      <c r="W2" t="s">
        <v>12717</v>
      </c>
      <c r="X2" t="s">
        <v>12719</v>
      </c>
      <c r="Y2" t="s">
        <v>12720</v>
      </c>
      <c r="Z2" s="7577">
        <v>1.71</v>
      </c>
      <c r="AB2">
        <v>1.42</v>
      </c>
      <c r="AC2">
        <v>1.51</v>
      </c>
      <c r="AD2" s="7695">
        <v>1.37</v>
      </c>
      <c r="AE2" s="7696">
        <v>1.17</v>
      </c>
      <c r="AF2" s="7696">
        <v>1.47</v>
      </c>
      <c r="AG2" s="7697">
        <v>1.52</v>
      </c>
      <c r="AI2">
        <v>1.17</v>
      </c>
      <c r="AL2" s="7727"/>
      <c r="AM2" s="7727"/>
      <c r="AN2" s="7727"/>
      <c r="AO2" s="7727"/>
      <c r="AP2" s="7727"/>
    </row>
    <row r="3" spans="1:42" ht="15.75" customHeight="1" thickBot="1">
      <c r="A3" s="126" t="s">
        <v>9822</v>
      </c>
      <c r="B3" s="2391" t="s">
        <v>9740</v>
      </c>
      <c r="C3" s="7638"/>
      <c r="D3" s="7638"/>
      <c r="F3" s="7639"/>
      <c r="G3" s="7639"/>
      <c r="H3" s="7639"/>
      <c r="I3" s="7638"/>
      <c r="J3" s="7640">
        <v>3.92</v>
      </c>
      <c r="K3" s="7640">
        <v>4.05</v>
      </c>
      <c r="L3" s="7638">
        <v>4.5999999999999996</v>
      </c>
      <c r="M3" s="7638">
        <v>4.25</v>
      </c>
      <c r="N3" s="7638">
        <v>4.0999999999999996</v>
      </c>
      <c r="O3" s="7638">
        <v>4.25</v>
      </c>
      <c r="U3" s="4529">
        <v>4.95</v>
      </c>
      <c r="X3" s="7577">
        <v>3.9</v>
      </c>
      <c r="Y3" s="7577">
        <v>4.0999999999999996</v>
      </c>
      <c r="AA3" s="7577"/>
      <c r="AL3" s="7727"/>
      <c r="AM3" s="7727"/>
      <c r="AN3" s="7727"/>
      <c r="AO3" s="7727"/>
      <c r="AP3" s="7727"/>
    </row>
    <row r="4" spans="1:42" ht="15.75" customHeight="1" thickBot="1">
      <c r="A4" s="126" t="s">
        <v>9748</v>
      </c>
      <c r="B4" s="2391" t="s">
        <v>335</v>
      </c>
      <c r="C4" s="7638">
        <v>3.95</v>
      </c>
      <c r="D4" s="7638">
        <v>4.0999999999999996</v>
      </c>
      <c r="E4" s="7642">
        <v>4.5999999999999996</v>
      </c>
      <c r="F4" s="7639">
        <v>4.5</v>
      </c>
      <c r="G4" s="7639">
        <v>4.7</v>
      </c>
      <c r="H4" s="7639">
        <v>4.9000000000000004</v>
      </c>
      <c r="I4" s="7638"/>
      <c r="J4" s="7640">
        <v>4.26</v>
      </c>
      <c r="K4" s="7640">
        <v>4.45</v>
      </c>
      <c r="L4" s="7641">
        <v>4.95</v>
      </c>
      <c r="M4" s="7641">
        <v>4.7</v>
      </c>
      <c r="N4" s="7641">
        <v>4.5999999999999996</v>
      </c>
      <c r="O4" s="7641">
        <v>4.7</v>
      </c>
      <c r="P4" s="2423">
        <v>5</v>
      </c>
      <c r="R4" s="2422">
        <v>3.65</v>
      </c>
      <c r="T4" s="2385">
        <v>6.95</v>
      </c>
      <c r="U4" s="4529">
        <v>5.75</v>
      </c>
      <c r="V4" s="2405">
        <v>4.9000000000000004</v>
      </c>
      <c r="W4" s="7577">
        <v>6.25</v>
      </c>
      <c r="X4">
        <v>4.2</v>
      </c>
      <c r="Y4">
        <v>4.4000000000000004</v>
      </c>
      <c r="Z4" s="4852">
        <v>4.95</v>
      </c>
      <c r="AA4">
        <v>4.7</v>
      </c>
      <c r="AB4" s="7643">
        <v>5.09</v>
      </c>
      <c r="AC4" s="7637">
        <v>5.22</v>
      </c>
      <c r="AD4" s="7706">
        <v>5.63</v>
      </c>
      <c r="AE4" s="7707">
        <v>5.0199999999999996</v>
      </c>
      <c r="AF4" s="7708">
        <v>5.26</v>
      </c>
      <c r="AG4" s="7709">
        <v>5.3</v>
      </c>
      <c r="AI4">
        <v>4.8</v>
      </c>
      <c r="AJ4">
        <v>4.62</v>
      </c>
      <c r="AK4">
        <v>3.4</v>
      </c>
      <c r="AL4" s="7727">
        <v>4.9000000000000004</v>
      </c>
      <c r="AM4" s="7727">
        <v>4.5</v>
      </c>
      <c r="AN4" s="7727">
        <v>4.5999999999999996</v>
      </c>
      <c r="AO4" s="7727">
        <v>5.09</v>
      </c>
      <c r="AP4" s="7727">
        <v>5.22</v>
      </c>
    </row>
    <row r="5" spans="1:42" ht="15.75" customHeight="1" thickBot="1">
      <c r="A5" s="126" t="s">
        <v>9749</v>
      </c>
      <c r="B5" s="2391" t="s">
        <v>9738</v>
      </c>
      <c r="C5" s="7638">
        <v>4.3</v>
      </c>
      <c r="D5" s="7638">
        <v>4.5</v>
      </c>
      <c r="E5" s="7642">
        <v>5.0999999999999996</v>
      </c>
      <c r="F5" s="7639">
        <v>5</v>
      </c>
      <c r="G5" s="7639">
        <v>5.4</v>
      </c>
      <c r="H5" s="7639">
        <v>5.65</v>
      </c>
      <c r="I5" s="7638">
        <v>4.0999999999999996</v>
      </c>
      <c r="J5" s="7640">
        <v>4.8499999999999996</v>
      </c>
      <c r="K5" s="7640">
        <v>5.0999999999999996</v>
      </c>
      <c r="L5" s="7641">
        <v>5.85</v>
      </c>
      <c r="M5" s="7641">
        <v>5.05</v>
      </c>
      <c r="N5" s="7641">
        <v>4.9000000000000004</v>
      </c>
      <c r="O5" s="7641">
        <v>5.05</v>
      </c>
      <c r="P5" s="2423">
        <v>5.5</v>
      </c>
      <c r="Q5" s="2420"/>
      <c r="R5" s="2421">
        <v>4.05</v>
      </c>
      <c r="T5" s="2385">
        <v>7.5</v>
      </c>
      <c r="U5" s="4529">
        <v>6.3</v>
      </c>
      <c r="V5" s="2405">
        <v>5.3</v>
      </c>
      <c r="W5" s="7577">
        <v>6.65</v>
      </c>
      <c r="X5">
        <v>4.55</v>
      </c>
      <c r="Y5">
        <v>4.8</v>
      </c>
      <c r="Z5" s="4852">
        <v>5.45</v>
      </c>
      <c r="AA5">
        <v>5.25</v>
      </c>
      <c r="AB5" s="4840">
        <v>5.59</v>
      </c>
      <c r="AC5" s="7637">
        <v>5.72</v>
      </c>
      <c r="AD5" s="7706">
        <v>5.9</v>
      </c>
      <c r="AE5" s="7707">
        <v>5.29</v>
      </c>
      <c r="AF5" s="7708">
        <v>5.58</v>
      </c>
      <c r="AG5" s="7709">
        <v>5.62</v>
      </c>
      <c r="AI5">
        <v>5.0599999999999996</v>
      </c>
      <c r="AJ5">
        <v>4.88</v>
      </c>
      <c r="AK5">
        <v>3.65</v>
      </c>
      <c r="AL5" s="7727">
        <v>5.3</v>
      </c>
      <c r="AM5" s="7727">
        <v>5</v>
      </c>
      <c r="AN5" s="7727">
        <v>5.0999999999999996</v>
      </c>
      <c r="AO5" s="7727">
        <v>5.59</v>
      </c>
      <c r="AP5" s="7727">
        <v>5.72</v>
      </c>
    </row>
    <row r="6" spans="1:42" ht="13.9" customHeight="1" thickBot="1">
      <c r="A6" s="126" t="s">
        <v>9750</v>
      </c>
      <c r="B6" s="2391" t="s">
        <v>441</v>
      </c>
      <c r="C6" s="7638">
        <v>4.4000000000000004</v>
      </c>
      <c r="D6" s="7638">
        <v>4.55</v>
      </c>
      <c r="E6" s="7642">
        <v>5.05</v>
      </c>
      <c r="F6" s="7639">
        <v>4.95</v>
      </c>
      <c r="G6" s="7639">
        <v>5.5</v>
      </c>
      <c r="H6" s="7639">
        <v>5.85</v>
      </c>
      <c r="I6" s="7638"/>
      <c r="J6" s="7640">
        <v>4.6100000000000003</v>
      </c>
      <c r="K6" s="7640">
        <v>4.8100000000000005</v>
      </c>
      <c r="L6" s="7641">
        <v>5.75</v>
      </c>
      <c r="M6" s="7641">
        <v>5.0999999999999996</v>
      </c>
      <c r="N6" s="7641">
        <v>5</v>
      </c>
      <c r="O6" s="7641">
        <v>5.0999999999999996</v>
      </c>
      <c r="Q6" s="2420"/>
      <c r="T6" s="2385">
        <v>7.9</v>
      </c>
      <c r="U6" s="4529">
        <v>6.7</v>
      </c>
      <c r="V6" s="2405">
        <v>5.3</v>
      </c>
      <c r="W6" s="7577">
        <v>6.7</v>
      </c>
      <c r="X6">
        <v>4.6500000000000004</v>
      </c>
      <c r="Y6">
        <v>4.8499999999999996</v>
      </c>
      <c r="Z6" s="4852">
        <v>5.45</v>
      </c>
      <c r="AA6">
        <v>5.0999999999999996</v>
      </c>
      <c r="AB6" s="4840">
        <v>5.64</v>
      </c>
      <c r="AC6" s="7637">
        <v>5.77</v>
      </c>
      <c r="AD6" s="7706">
        <v>5.61</v>
      </c>
      <c r="AE6" s="7707">
        <v>5.09</v>
      </c>
      <c r="AF6" s="7708">
        <v>5.36</v>
      </c>
      <c r="AG6" s="7709">
        <v>5.4</v>
      </c>
      <c r="AI6">
        <v>4.87</v>
      </c>
      <c r="AJ6">
        <v>4.6900000000000004</v>
      </c>
      <c r="AK6">
        <v>3.75</v>
      </c>
      <c r="AL6" s="7727">
        <v>5.3</v>
      </c>
      <c r="AM6" s="7727">
        <v>4.95</v>
      </c>
      <c r="AN6" s="7727">
        <v>5.05</v>
      </c>
      <c r="AO6" s="7727">
        <v>5.64</v>
      </c>
      <c r="AP6" s="7727">
        <v>5.77</v>
      </c>
    </row>
    <row r="7" spans="1:42" ht="18" customHeight="1" thickBot="1">
      <c r="A7" s="2390" t="s">
        <v>9751</v>
      </c>
      <c r="B7" s="2391" t="s">
        <v>9739</v>
      </c>
      <c r="C7" s="7638">
        <v>4.75</v>
      </c>
      <c r="D7" s="7638">
        <v>4.95</v>
      </c>
      <c r="E7" s="7642">
        <v>5.4</v>
      </c>
      <c r="F7" s="7639">
        <v>5.3</v>
      </c>
      <c r="G7" s="7639">
        <v>6.3</v>
      </c>
      <c r="H7" s="7639">
        <v>6.65</v>
      </c>
      <c r="I7" s="7638"/>
      <c r="J7" s="7640">
        <v>5.75</v>
      </c>
      <c r="K7" s="7640">
        <v>6.1</v>
      </c>
      <c r="L7" s="7641">
        <v>6.7</v>
      </c>
      <c r="M7" s="7641">
        <v>5.5</v>
      </c>
      <c r="N7" s="7641">
        <v>5.4</v>
      </c>
      <c r="O7" s="7641">
        <v>5.5</v>
      </c>
      <c r="Q7" s="2420"/>
      <c r="T7" s="2385">
        <v>8.15</v>
      </c>
      <c r="U7" s="2385">
        <v>6.95</v>
      </c>
      <c r="V7" s="2405">
        <v>6</v>
      </c>
      <c r="W7" s="7577">
        <v>7.15</v>
      </c>
      <c r="X7">
        <v>5</v>
      </c>
      <c r="Y7">
        <v>5.2</v>
      </c>
      <c r="Z7" s="4852">
        <v>6.05</v>
      </c>
      <c r="AA7" s="80">
        <v>5.6</v>
      </c>
      <c r="AB7" s="4840">
        <v>5.7</v>
      </c>
      <c r="AC7" s="7637">
        <v>5.8</v>
      </c>
      <c r="AD7" s="7706">
        <v>6.41</v>
      </c>
      <c r="AE7" s="7707">
        <v>6.03</v>
      </c>
      <c r="AF7" s="7710">
        <v>6.42</v>
      </c>
      <c r="AG7" s="7709">
        <v>6.48</v>
      </c>
      <c r="AI7">
        <v>5.77</v>
      </c>
      <c r="AJ7">
        <v>5.57</v>
      </c>
      <c r="AK7">
        <v>3.8</v>
      </c>
      <c r="AL7" s="7727">
        <v>6</v>
      </c>
      <c r="AM7" s="7727">
        <v>5.3</v>
      </c>
      <c r="AN7" s="7727">
        <v>5.4</v>
      </c>
      <c r="AO7" s="7727">
        <v>5.7</v>
      </c>
      <c r="AP7" s="7727">
        <v>5.8</v>
      </c>
    </row>
    <row r="8" spans="1:42" ht="15.75" thickBot="1">
      <c r="A8" s="126" t="s">
        <v>12869</v>
      </c>
      <c r="B8" s="2391" t="s">
        <v>12870</v>
      </c>
      <c r="C8" s="7638">
        <v>4.75</v>
      </c>
      <c r="D8" s="7638">
        <v>4.95</v>
      </c>
      <c r="E8" s="7642">
        <v>5.4</v>
      </c>
      <c r="F8" s="7639">
        <v>5.3</v>
      </c>
      <c r="G8" s="7639">
        <v>6.3</v>
      </c>
      <c r="H8" s="7639">
        <v>6.65</v>
      </c>
      <c r="I8" s="7638">
        <v>4.0999999999999996</v>
      </c>
      <c r="J8" s="7640">
        <v>5.75</v>
      </c>
      <c r="K8" s="7640">
        <v>6.1</v>
      </c>
      <c r="L8" s="7641">
        <v>6.7</v>
      </c>
      <c r="M8" s="7641">
        <v>5.5</v>
      </c>
      <c r="N8" s="7641">
        <v>5.4</v>
      </c>
      <c r="O8" s="7641">
        <v>5.5</v>
      </c>
      <c r="P8" s="2423">
        <v>5.5</v>
      </c>
      <c r="Q8" s="2420"/>
      <c r="R8" s="2421">
        <v>4.05</v>
      </c>
      <c r="T8" s="2385">
        <v>8.15</v>
      </c>
      <c r="U8" s="4529">
        <v>6.3</v>
      </c>
      <c r="V8" s="2405">
        <v>6</v>
      </c>
      <c r="W8" s="7577">
        <v>7.15</v>
      </c>
      <c r="X8">
        <v>5</v>
      </c>
      <c r="Y8">
        <v>5.2</v>
      </c>
      <c r="Z8" s="4852">
        <v>6.05</v>
      </c>
      <c r="AA8" s="80">
        <v>5.6</v>
      </c>
      <c r="AB8" s="4840">
        <v>5.7</v>
      </c>
      <c r="AC8" s="7637">
        <v>5.8</v>
      </c>
    </row>
    <row r="9" spans="1:42" ht="75.75" customHeight="1" thickBot="1">
      <c r="A9" s="126" t="s">
        <v>12863</v>
      </c>
      <c r="B9" s="2391" t="s">
        <v>12864</v>
      </c>
      <c r="C9" s="7638">
        <v>4.75</v>
      </c>
      <c r="D9" s="7638">
        <v>4.95</v>
      </c>
      <c r="E9" s="7642">
        <v>5.45</v>
      </c>
      <c r="F9" s="7639">
        <v>5.3</v>
      </c>
      <c r="G9" s="7639">
        <v>6.3</v>
      </c>
      <c r="H9" s="7639">
        <v>6.65</v>
      </c>
      <c r="I9" s="7638">
        <v>4.0999999999999996</v>
      </c>
      <c r="J9" s="7640">
        <v>5.75</v>
      </c>
      <c r="K9" s="7640">
        <v>6.1</v>
      </c>
      <c r="L9" s="7641">
        <v>6.7</v>
      </c>
      <c r="M9" s="7641">
        <v>5.5</v>
      </c>
      <c r="N9" s="7641">
        <v>5.4</v>
      </c>
      <c r="O9" s="7641">
        <v>5.5</v>
      </c>
      <c r="P9" s="2423">
        <v>5.5</v>
      </c>
      <c r="Q9" s="2420"/>
      <c r="R9" s="2421">
        <v>4.05</v>
      </c>
      <c r="T9" s="2385">
        <v>8.15</v>
      </c>
      <c r="U9" s="4529">
        <v>6.3</v>
      </c>
      <c r="V9" s="2405">
        <v>6.1</v>
      </c>
      <c r="W9" s="7577">
        <v>7.2</v>
      </c>
      <c r="X9">
        <v>5</v>
      </c>
      <c r="Y9">
        <v>5.2</v>
      </c>
      <c r="Z9" s="4852">
        <v>6.1</v>
      </c>
      <c r="AA9" s="80">
        <v>5.7</v>
      </c>
      <c r="AB9" s="4840">
        <v>5.8</v>
      </c>
      <c r="AC9" s="7637">
        <v>5.9</v>
      </c>
    </row>
    <row r="10" spans="1:42">
      <c r="A10" s="126" t="s">
        <v>9752</v>
      </c>
      <c r="B10" s="2391" t="s">
        <v>9838</v>
      </c>
      <c r="C10" s="7638"/>
      <c r="D10" s="7638"/>
      <c r="E10" s="7639"/>
      <c r="F10" s="7639"/>
      <c r="G10" s="7639"/>
      <c r="H10" s="7639"/>
      <c r="I10" s="7638"/>
      <c r="J10" s="7640"/>
      <c r="K10" s="7640"/>
      <c r="L10" s="7638"/>
      <c r="M10" s="7638"/>
      <c r="N10" s="7638"/>
      <c r="O10" s="7638"/>
      <c r="Q10" s="2420"/>
      <c r="V10" s="2405"/>
    </row>
    <row r="11" spans="1:42">
      <c r="A11" s="126" t="s">
        <v>9753</v>
      </c>
      <c r="B11" s="2391" t="s">
        <v>12601</v>
      </c>
      <c r="C11" s="7638"/>
      <c r="D11" s="7638"/>
      <c r="E11" s="7639"/>
      <c r="F11" s="7639"/>
      <c r="G11" s="7639"/>
      <c r="H11" s="7639"/>
      <c r="I11" s="7638"/>
      <c r="J11" s="7640"/>
      <c r="K11" s="7640"/>
      <c r="L11" s="7638"/>
      <c r="M11" s="7638"/>
      <c r="N11" s="7638"/>
      <c r="O11" s="7638"/>
      <c r="Q11" s="2420"/>
      <c r="S11">
        <v>4.5</v>
      </c>
      <c r="V11" s="2405"/>
    </row>
    <row r="12" spans="1:42">
      <c r="A12" s="126" t="s">
        <v>9841</v>
      </c>
      <c r="B12" s="2391" t="s">
        <v>9741</v>
      </c>
      <c r="C12" s="7638"/>
      <c r="D12" s="7638">
        <v>6</v>
      </c>
      <c r="E12" s="7639">
        <v>5.6</v>
      </c>
      <c r="F12" s="7639">
        <v>5.8</v>
      </c>
      <c r="G12" s="7639"/>
      <c r="H12" s="7639"/>
      <c r="I12" s="7638"/>
      <c r="J12" s="7640"/>
      <c r="K12" s="7640">
        <v>7.06</v>
      </c>
      <c r="L12" s="7638"/>
      <c r="M12" s="7638"/>
      <c r="N12" s="7638"/>
      <c r="O12" s="7638"/>
      <c r="V12" s="2405"/>
      <c r="X12">
        <v>5.6</v>
      </c>
      <c r="Y12">
        <v>5.8</v>
      </c>
    </row>
    <row r="13" spans="1:42">
      <c r="A13" s="126" t="s">
        <v>9842</v>
      </c>
      <c r="B13" s="2391" t="s">
        <v>9741</v>
      </c>
      <c r="C13" s="7638"/>
      <c r="D13" s="7638">
        <v>6.2</v>
      </c>
      <c r="E13" s="7639">
        <v>5.8</v>
      </c>
      <c r="F13" s="7639">
        <v>6</v>
      </c>
      <c r="G13" s="7639"/>
      <c r="H13" s="7639"/>
      <c r="I13" s="7638"/>
      <c r="J13" s="7640"/>
      <c r="K13" s="7640">
        <v>7.55</v>
      </c>
      <c r="L13" s="7638"/>
      <c r="M13" s="7638"/>
      <c r="N13" s="7638"/>
      <c r="O13" s="7638"/>
      <c r="V13" s="2405"/>
      <c r="X13">
        <v>5.8</v>
      </c>
      <c r="Y13">
        <v>6</v>
      </c>
    </row>
    <row r="14" spans="1:42">
      <c r="A14" s="126" t="s">
        <v>9703</v>
      </c>
      <c r="B14" s="2391" t="s">
        <v>9742</v>
      </c>
      <c r="C14" s="7638"/>
      <c r="D14" s="7638">
        <v>9</v>
      </c>
      <c r="E14" s="7639">
        <v>8.8000000000000007</v>
      </c>
      <c r="F14" s="7639">
        <v>9</v>
      </c>
      <c r="G14" s="7639"/>
      <c r="H14" s="7639"/>
      <c r="I14" s="7638"/>
      <c r="J14" s="7640"/>
      <c r="K14" s="7640">
        <v>9.1</v>
      </c>
      <c r="L14" s="7638"/>
      <c r="M14" s="7638"/>
      <c r="N14" s="7638"/>
      <c r="O14" s="7638"/>
      <c r="V14" s="2405"/>
      <c r="X14">
        <v>8.8000000000000007</v>
      </c>
      <c r="Y14">
        <v>9</v>
      </c>
    </row>
    <row r="15" spans="1:42">
      <c r="A15" s="126" t="s">
        <v>9919</v>
      </c>
      <c r="B15" s="2391" t="s">
        <v>9921</v>
      </c>
      <c r="C15" s="7638"/>
      <c r="D15" s="7638">
        <v>5</v>
      </c>
      <c r="E15" s="7639">
        <v>4.7</v>
      </c>
      <c r="F15" s="7639">
        <v>4.9000000000000004</v>
      </c>
      <c r="G15" s="7639"/>
      <c r="H15" s="7639"/>
      <c r="I15" s="7638"/>
      <c r="J15" s="7640"/>
      <c r="K15" s="7640">
        <v>5.6</v>
      </c>
      <c r="L15" s="7638"/>
      <c r="M15" s="7638"/>
      <c r="N15" s="7638"/>
      <c r="O15" s="7638"/>
      <c r="V15" s="2405"/>
      <c r="X15">
        <v>4.7</v>
      </c>
      <c r="Y15">
        <v>4.9000000000000004</v>
      </c>
    </row>
    <row r="16" spans="1:42">
      <c r="A16" s="126" t="s">
        <v>9920</v>
      </c>
      <c r="B16" s="2391" t="s">
        <v>9922</v>
      </c>
      <c r="C16" s="7638"/>
      <c r="D16" s="7638">
        <v>6</v>
      </c>
      <c r="E16" s="7639">
        <v>5.6</v>
      </c>
      <c r="F16" s="7639">
        <v>5.8</v>
      </c>
      <c r="G16" s="7639"/>
      <c r="H16" s="7639"/>
      <c r="I16" s="7638"/>
      <c r="J16" s="7640"/>
      <c r="K16" s="7640">
        <v>7.06</v>
      </c>
      <c r="L16" s="7638"/>
      <c r="M16" s="7638"/>
      <c r="N16" s="7638"/>
      <c r="O16" s="7638"/>
      <c r="V16" s="2405"/>
      <c r="X16">
        <v>5.6</v>
      </c>
      <c r="Y16">
        <v>5.8</v>
      </c>
    </row>
    <row r="17" spans="1:25">
      <c r="A17" s="126" t="s">
        <v>9754</v>
      </c>
      <c r="B17" s="2391" t="s">
        <v>9745</v>
      </c>
      <c r="C17" s="7638"/>
      <c r="D17" s="7638">
        <v>5.15</v>
      </c>
      <c r="E17" s="7639"/>
      <c r="F17" s="7639">
        <v>5</v>
      </c>
      <c r="G17" s="7639"/>
      <c r="H17" s="7639">
        <v>5.5</v>
      </c>
      <c r="I17" s="7638"/>
      <c r="J17" s="7640"/>
      <c r="K17" s="7640"/>
      <c r="L17" s="7638"/>
      <c r="M17" s="7638">
        <v>5.55</v>
      </c>
      <c r="N17" s="7638"/>
      <c r="O17" s="7638"/>
      <c r="V17" s="2405"/>
      <c r="Y17">
        <v>5</v>
      </c>
    </row>
    <row r="18" spans="1:25">
      <c r="A18" s="126" t="s">
        <v>9755</v>
      </c>
      <c r="B18" s="2391" t="s">
        <v>9743</v>
      </c>
      <c r="C18" s="7638"/>
      <c r="D18" s="7638"/>
      <c r="E18" s="7639"/>
      <c r="F18" s="7639"/>
      <c r="G18" s="7639"/>
      <c r="H18" s="7639"/>
      <c r="I18" s="7638"/>
      <c r="J18" s="7640"/>
      <c r="K18" s="7640"/>
      <c r="L18" s="7638"/>
      <c r="M18" s="7638"/>
      <c r="N18" s="7638"/>
      <c r="O18" s="7638"/>
      <c r="V18" s="2405"/>
    </row>
    <row r="19" spans="1:25">
      <c r="A19" s="126" t="s">
        <v>9756</v>
      </c>
      <c r="B19" s="2412" t="s">
        <v>9744</v>
      </c>
      <c r="C19" s="7638"/>
      <c r="D19" s="7638"/>
      <c r="E19" s="7639"/>
      <c r="F19" s="7639"/>
      <c r="G19" s="7639"/>
      <c r="H19" s="7639"/>
      <c r="I19" s="7638"/>
      <c r="J19" s="7640"/>
      <c r="K19" s="7640"/>
      <c r="L19" s="7638"/>
      <c r="M19" s="7638"/>
      <c r="N19" s="7638"/>
      <c r="O19" s="7638"/>
      <c r="V19" s="2405"/>
    </row>
    <row r="20" spans="1:25">
      <c r="A20" s="126" t="s">
        <v>9823</v>
      </c>
      <c r="B20" s="2391" t="s">
        <v>12594</v>
      </c>
      <c r="C20" s="7638"/>
      <c r="D20" s="7638"/>
      <c r="E20" s="7639"/>
      <c r="F20" s="7639"/>
      <c r="G20" s="7639"/>
      <c r="H20" s="7639"/>
      <c r="I20" s="7638"/>
      <c r="J20" s="7640"/>
      <c r="K20" s="7640">
        <v>3</v>
      </c>
      <c r="L20" s="7640">
        <v>4</v>
      </c>
      <c r="M20" s="7640">
        <v>5</v>
      </c>
      <c r="N20" s="7640">
        <v>6</v>
      </c>
      <c r="O20" s="7640">
        <v>7</v>
      </c>
      <c r="P20" s="2408">
        <v>14</v>
      </c>
      <c r="Q20" s="2408">
        <v>15</v>
      </c>
      <c r="R20" s="2408">
        <v>16</v>
      </c>
      <c r="S20">
        <v>3.4</v>
      </c>
      <c r="V20" s="2405"/>
    </row>
    <row r="21" spans="1:25">
      <c r="A21" s="2418" t="s">
        <v>9781</v>
      </c>
      <c r="C21" s="2403"/>
      <c r="D21" s="2403"/>
      <c r="E21" s="2403"/>
      <c r="F21" s="2403"/>
      <c r="G21" s="2403"/>
      <c r="H21" s="2403"/>
      <c r="I21" s="2409"/>
      <c r="J21" s="2403"/>
      <c r="K21" s="2403"/>
      <c r="L21" s="2403"/>
      <c r="M21" s="2403"/>
      <c r="N21" s="2403"/>
      <c r="O21" s="2403"/>
      <c r="V21" s="2403"/>
    </row>
    <row r="22" spans="1:25">
      <c r="A22" s="2418" t="s">
        <v>9782</v>
      </c>
      <c r="C22" s="2403"/>
      <c r="D22" s="2403"/>
      <c r="E22" s="2403"/>
      <c r="F22" s="2403"/>
      <c r="G22" s="2403"/>
      <c r="H22" s="2403"/>
      <c r="I22" s="2409"/>
      <c r="J22" s="2403"/>
      <c r="K22" s="2403"/>
      <c r="L22" s="2403"/>
      <c r="M22" s="2403"/>
      <c r="N22" s="2403"/>
      <c r="O22" s="2403"/>
      <c r="V22" s="2403"/>
    </row>
    <row r="23" spans="1:25">
      <c r="A23" s="2418" t="s">
        <v>10424</v>
      </c>
      <c r="C23" s="2403"/>
      <c r="D23" s="2403"/>
      <c r="E23" s="2403"/>
      <c r="F23" s="2403"/>
      <c r="G23" s="2403"/>
      <c r="H23" s="2403"/>
      <c r="I23" s="2411"/>
      <c r="J23" s="2403"/>
      <c r="K23" s="2403"/>
      <c r="L23" s="2403"/>
      <c r="M23" s="2403"/>
      <c r="N23" s="2403"/>
      <c r="O23" s="2403"/>
      <c r="V23" s="2403"/>
    </row>
    <row r="24" spans="1:25">
      <c r="A24" s="2418" t="s">
        <v>9783</v>
      </c>
      <c r="C24" s="2403"/>
      <c r="D24" s="2403"/>
      <c r="E24" s="2403"/>
      <c r="F24" s="2403"/>
      <c r="G24" s="2403"/>
      <c r="H24" s="2403"/>
      <c r="I24" s="2411"/>
      <c r="J24" s="2403"/>
      <c r="K24" s="2403"/>
      <c r="L24" s="2403"/>
      <c r="M24" s="2403"/>
      <c r="N24" s="2403"/>
      <c r="O24" s="2403"/>
      <c r="V24" s="2403"/>
    </row>
    <row r="25" spans="1:25">
      <c r="A25" s="2418" t="s">
        <v>9784</v>
      </c>
      <c r="C25" s="2403"/>
      <c r="D25" s="2403"/>
      <c r="E25" s="2403"/>
      <c r="F25" s="2403"/>
      <c r="G25" s="2403"/>
      <c r="H25" s="2403"/>
      <c r="I25" s="2409"/>
      <c r="J25" s="2403"/>
      <c r="K25" s="2403"/>
      <c r="L25" s="2403"/>
      <c r="M25" s="2403"/>
      <c r="N25" s="2403"/>
      <c r="O25" s="2403"/>
      <c r="P25" s="2415"/>
      <c r="V25" s="2403"/>
    </row>
    <row r="26" spans="1:25">
      <c r="A26" s="2418" t="s">
        <v>9785</v>
      </c>
      <c r="C26" s="2403"/>
      <c r="D26" s="2403"/>
      <c r="E26" s="2403"/>
      <c r="F26" s="2403"/>
      <c r="G26" s="2403"/>
      <c r="H26" s="2403"/>
      <c r="I26" s="2410"/>
      <c r="J26" s="2403"/>
      <c r="K26" s="2403"/>
      <c r="L26" s="2403"/>
      <c r="M26" s="2403"/>
      <c r="N26" s="2403"/>
      <c r="O26" s="2403"/>
      <c r="P26" s="2419"/>
      <c r="V26" s="2403"/>
    </row>
    <row r="27" spans="1:25">
      <c r="A27" s="2418" t="s">
        <v>10425</v>
      </c>
      <c r="C27" s="2403"/>
      <c r="D27" s="2403"/>
      <c r="E27" s="2403"/>
      <c r="F27" s="2403"/>
      <c r="G27" s="2403"/>
      <c r="H27" s="2403"/>
      <c r="I27" s="2410"/>
      <c r="J27" s="2403"/>
      <c r="K27" s="2403"/>
      <c r="L27" s="2403"/>
      <c r="M27" s="2403"/>
      <c r="N27" s="2403"/>
      <c r="O27" s="2403"/>
      <c r="P27" s="2415"/>
      <c r="V27" s="2403"/>
    </row>
    <row r="28" spans="1:25">
      <c r="A28" s="2418" t="s">
        <v>9786</v>
      </c>
      <c r="C28" s="2403"/>
      <c r="D28" s="2403"/>
      <c r="E28" s="2403"/>
      <c r="F28" s="2403"/>
      <c r="G28" s="2403"/>
      <c r="H28" s="2403"/>
      <c r="I28" s="2410"/>
      <c r="J28" s="2403"/>
      <c r="K28" s="2403"/>
      <c r="L28" s="2403"/>
      <c r="M28" s="2403"/>
      <c r="N28" s="2403"/>
      <c r="O28" s="2403"/>
      <c r="P28" s="2415"/>
      <c r="V28" s="2403"/>
    </row>
    <row r="29" spans="1:25">
      <c r="A29" s="2418" t="s">
        <v>9787</v>
      </c>
      <c r="B29" t="s">
        <v>9788</v>
      </c>
      <c r="I29" s="2386"/>
      <c r="J29" s="2415"/>
    </row>
    <row r="30" spans="1:25">
      <c r="A30" s="2418" t="s">
        <v>9789</v>
      </c>
      <c r="B30" t="s">
        <v>9788</v>
      </c>
      <c r="I30" s="2386"/>
      <c r="J30" s="2419"/>
    </row>
    <row r="31" spans="1:25">
      <c r="A31" s="2418" t="s">
        <v>10423</v>
      </c>
      <c r="B31" t="s">
        <v>9788</v>
      </c>
      <c r="I31" s="2386"/>
      <c r="J31" s="2419"/>
    </row>
    <row r="32" spans="1:25">
      <c r="A32" s="2418" t="s">
        <v>9790</v>
      </c>
      <c r="B32" t="s">
        <v>9788</v>
      </c>
      <c r="I32" s="2386"/>
      <c r="J32" s="2419"/>
    </row>
    <row r="33" spans="1:17">
      <c r="A33" s="2418" t="s">
        <v>9791</v>
      </c>
      <c r="B33" t="s">
        <v>9792</v>
      </c>
      <c r="I33" s="2385"/>
      <c r="J33" s="2415"/>
    </row>
    <row r="34" spans="1:17">
      <c r="A34" s="2418" t="s">
        <v>9793</v>
      </c>
      <c r="B34" t="s">
        <v>9792</v>
      </c>
      <c r="I34" s="2386"/>
      <c r="J34" s="2419"/>
    </row>
    <row r="35" spans="1:17">
      <c r="A35" s="2418" t="s">
        <v>9794</v>
      </c>
      <c r="B35" t="s">
        <v>9792</v>
      </c>
      <c r="I35" s="2386"/>
      <c r="J35" s="2419"/>
    </row>
    <row r="36" spans="1:17">
      <c r="A36" s="2418" t="s">
        <v>9795</v>
      </c>
      <c r="I36" s="2385"/>
    </row>
    <row r="37" spans="1:17">
      <c r="A37" s="2418" t="s">
        <v>9796</v>
      </c>
      <c r="I37" s="2385"/>
    </row>
    <row r="38" spans="1:17">
      <c r="A38" s="2418" t="s">
        <v>9797</v>
      </c>
      <c r="I38" s="2385"/>
    </row>
    <row r="39" spans="1:17">
      <c r="A39" s="2418" t="s">
        <v>9798</v>
      </c>
      <c r="I39" s="2386"/>
    </row>
    <row r="40" spans="1:17">
      <c r="A40" s="2418" t="s">
        <v>9799</v>
      </c>
      <c r="I40" s="2386"/>
    </row>
    <row r="41" spans="1:17">
      <c r="A41" s="2418" t="s">
        <v>10426</v>
      </c>
      <c r="I41" s="2386"/>
    </row>
    <row r="42" spans="1:17">
      <c r="A42" s="2418" t="s">
        <v>9800</v>
      </c>
      <c r="I42" s="2386"/>
    </row>
    <row r="43" spans="1:17">
      <c r="A43" s="2418" t="s">
        <v>9801</v>
      </c>
      <c r="I43" s="2386"/>
    </row>
    <row r="44" spans="1:17">
      <c r="A44" s="2418" t="s">
        <v>9802</v>
      </c>
      <c r="I44" s="2386"/>
    </row>
    <row r="45" spans="1:17">
      <c r="A45" s="2418" t="s">
        <v>10427</v>
      </c>
      <c r="I45" s="2385"/>
    </row>
    <row r="46" spans="1:17">
      <c r="A46" s="2418" t="s">
        <v>9803</v>
      </c>
      <c r="I46" s="2385"/>
    </row>
    <row r="47" spans="1:17">
      <c r="A47" s="2418" t="s">
        <v>9804</v>
      </c>
      <c r="B47" t="s">
        <v>9805</v>
      </c>
      <c r="I47" s="2386"/>
      <c r="Q47" s="2415"/>
    </row>
    <row r="48" spans="1:17">
      <c r="A48" s="2418" t="s">
        <v>9806</v>
      </c>
      <c r="I48" s="2386"/>
      <c r="Q48" s="2415"/>
    </row>
    <row r="49" spans="1:10">
      <c r="A49" s="2418" t="s">
        <v>9807</v>
      </c>
    </row>
    <row r="50" spans="1:10">
      <c r="A50" s="2418" t="s">
        <v>9808</v>
      </c>
      <c r="J50" s="2415"/>
    </row>
    <row r="51" spans="1:10">
      <c r="A51" s="2418" t="s">
        <v>9809</v>
      </c>
      <c r="J51" s="2415"/>
    </row>
    <row r="52" spans="1:10">
      <c r="A52" s="2418" t="s">
        <v>9810</v>
      </c>
    </row>
    <row r="53" spans="1:10">
      <c r="A53" t="s">
        <v>9933</v>
      </c>
    </row>
    <row r="54" spans="1:10">
      <c r="A54" t="s">
        <v>9934</v>
      </c>
    </row>
    <row r="55" spans="1:10">
      <c r="A55" t="s">
        <v>9935</v>
      </c>
    </row>
    <row r="56" spans="1:10">
      <c r="A56" t="s">
        <v>9936</v>
      </c>
    </row>
    <row r="57" spans="1:10">
      <c r="A57" t="s">
        <v>9937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B491E-34B8-4F60-90C0-B648690C5D10}">
  <sheetPr codeName="Sheet46">
    <tabColor rgb="FFFF0000"/>
    <pageSetUpPr fitToPage="1"/>
  </sheetPr>
  <dimension ref="A1:W76"/>
  <sheetViews>
    <sheetView view="pageBreakPreview" zoomScale="70" zoomScaleNormal="80" zoomScaleSheetLayoutView="70" workbookViewId="0">
      <selection activeCell="C7" sqref="C7:C8"/>
    </sheetView>
  </sheetViews>
  <sheetFormatPr defaultRowHeight="15"/>
  <cols>
    <col min="1" max="1" width="9.5703125" customWidth="1"/>
    <col min="2" max="2" width="22.5703125" customWidth="1"/>
    <col min="3" max="3" width="44.85546875" customWidth="1"/>
    <col min="4" max="4" width="15.7109375" customWidth="1"/>
    <col min="5" max="5" width="18.28515625" customWidth="1"/>
    <col min="6" max="6" width="15" customWidth="1"/>
    <col min="7" max="7" width="12.140625" customWidth="1"/>
    <col min="8" max="8" width="14.42578125" customWidth="1"/>
    <col min="9" max="9" width="18" customWidth="1"/>
    <col min="10" max="10" width="14.85546875" customWidth="1"/>
    <col min="11" max="11" width="21.28515625" customWidth="1"/>
    <col min="12" max="12" width="12.140625" customWidth="1"/>
    <col min="13" max="13" width="13.140625" customWidth="1"/>
    <col min="14" max="14" width="10.140625" customWidth="1"/>
    <col min="15" max="16" width="9.7109375" customWidth="1"/>
    <col min="17" max="17" width="15.7109375" customWidth="1"/>
    <col min="18" max="18" width="17" customWidth="1"/>
    <col min="19" max="21" width="11" customWidth="1"/>
  </cols>
  <sheetData>
    <row r="1" spans="1:22" ht="18">
      <c r="A1" s="7773"/>
      <c r="B1" s="7774"/>
      <c r="C1" s="7775"/>
      <c r="D1" s="7775"/>
      <c r="E1" s="7775"/>
      <c r="F1" s="7775"/>
      <c r="G1" s="7775"/>
      <c r="H1" s="7775"/>
      <c r="I1" s="7775"/>
      <c r="J1" s="7775"/>
      <c r="K1" s="7775"/>
      <c r="L1" s="7775"/>
      <c r="M1" s="7775"/>
      <c r="N1" s="7775"/>
      <c r="O1" s="7775"/>
      <c r="P1" s="7775"/>
      <c r="Q1" s="7776"/>
      <c r="R1" s="7776"/>
    </row>
    <row r="2" spans="1:22" ht="18">
      <c r="A2" s="7773"/>
      <c r="B2" s="7774"/>
      <c r="C2" s="7775"/>
      <c r="D2" s="7775"/>
      <c r="E2" s="7775"/>
      <c r="F2" s="7775"/>
      <c r="G2" s="7775"/>
      <c r="H2" s="7775"/>
      <c r="I2" s="7775"/>
      <c r="J2" s="7775"/>
      <c r="K2" s="7775"/>
      <c r="L2" s="7775"/>
      <c r="M2" s="7775"/>
      <c r="N2" s="7775"/>
      <c r="O2" s="7775"/>
      <c r="P2" s="7775"/>
      <c r="Q2" s="7776"/>
      <c r="R2" s="7776"/>
    </row>
    <row r="3" spans="1:22">
      <c r="A3" s="7775"/>
      <c r="B3" s="7775"/>
      <c r="C3" s="7775"/>
      <c r="D3" s="7775"/>
      <c r="E3" s="7775"/>
      <c r="F3" s="7775"/>
      <c r="G3" s="7775"/>
      <c r="H3" s="7775"/>
      <c r="I3" s="7775"/>
      <c r="J3" s="7775"/>
      <c r="K3" s="7775"/>
      <c r="L3" s="7775"/>
      <c r="M3" s="7775"/>
      <c r="N3" s="7775"/>
      <c r="O3" s="7775"/>
      <c r="P3" s="7776"/>
      <c r="Q3" s="7777"/>
      <c r="R3" s="7777"/>
    </row>
    <row r="4" spans="1:22" ht="16.5" thickBot="1">
      <c r="A4" s="7775"/>
      <c r="B4" s="7775"/>
      <c r="C4" s="7775"/>
      <c r="D4" s="7775"/>
      <c r="E4" s="7775"/>
      <c r="F4" s="7775"/>
      <c r="G4" s="7775"/>
      <c r="H4" s="7775"/>
      <c r="I4" s="7775"/>
      <c r="J4" s="7775"/>
      <c r="K4" s="7775"/>
      <c r="L4" s="7775"/>
      <c r="M4" s="7775"/>
      <c r="N4" s="7775"/>
      <c r="O4" s="7775"/>
      <c r="P4" s="7776"/>
      <c r="Q4" s="7778" t="s">
        <v>13094</v>
      </c>
      <c r="R4" s="7779">
        <v>43201</v>
      </c>
    </row>
    <row r="5" spans="1:22" ht="18" customHeight="1">
      <c r="A5" s="7780" t="s">
        <v>13095</v>
      </c>
      <c r="B5" s="7780" t="s">
        <v>491</v>
      </c>
      <c r="C5" s="7780" t="s">
        <v>13096</v>
      </c>
      <c r="D5" s="7781" t="s">
        <v>13097</v>
      </c>
      <c r="E5" s="7781" t="s">
        <v>13098</v>
      </c>
      <c r="F5" s="7781" t="s">
        <v>13099</v>
      </c>
      <c r="G5" s="7781" t="s">
        <v>13100</v>
      </c>
      <c r="H5" s="7781" t="s">
        <v>13101</v>
      </c>
      <c r="I5" s="7781" t="s">
        <v>13102</v>
      </c>
      <c r="J5" s="7781" t="s">
        <v>13103</v>
      </c>
      <c r="K5" s="7781" t="s">
        <v>13104</v>
      </c>
      <c r="L5" s="7782" t="s">
        <v>13105</v>
      </c>
      <c r="M5" s="7781" t="s">
        <v>13106</v>
      </c>
      <c r="N5" s="7781" t="s">
        <v>13107</v>
      </c>
      <c r="O5" s="7783" t="s">
        <v>13103</v>
      </c>
      <c r="P5" s="8818" t="s">
        <v>13108</v>
      </c>
      <c r="Q5" s="8820" t="s">
        <v>13109</v>
      </c>
      <c r="R5" s="7784" t="s">
        <v>13110</v>
      </c>
    </row>
    <row r="6" spans="1:22" ht="32.25" thickBot="1">
      <c r="A6" s="7785"/>
      <c r="B6" s="7785"/>
      <c r="C6" s="7785"/>
      <c r="D6" s="7786">
        <v>0.05</v>
      </c>
      <c r="E6" s="7787" t="s">
        <v>13111</v>
      </c>
      <c r="F6" s="7788"/>
      <c r="G6" s="7788"/>
      <c r="H6" s="7788"/>
      <c r="I6" s="7788"/>
      <c r="J6" s="7787" t="s">
        <v>13112</v>
      </c>
      <c r="K6" s="7788"/>
      <c r="L6" s="7787" t="s">
        <v>13113</v>
      </c>
      <c r="M6" s="7787" t="s">
        <v>13114</v>
      </c>
      <c r="N6" s="7788"/>
      <c r="O6" s="7789" t="s">
        <v>13115</v>
      </c>
      <c r="P6" s="8819"/>
      <c r="Q6" s="8821"/>
      <c r="R6" s="7790" t="s">
        <v>13113</v>
      </c>
      <c r="S6" t="s">
        <v>13116</v>
      </c>
      <c r="T6" t="s">
        <v>13117</v>
      </c>
      <c r="U6" t="s">
        <v>13118</v>
      </c>
      <c r="V6" t="s">
        <v>13119</v>
      </c>
    </row>
    <row r="7" spans="1:22" s="7808" customFormat="1" ht="21">
      <c r="A7" s="7791">
        <v>1</v>
      </c>
      <c r="B7" s="8822" t="s">
        <v>13189</v>
      </c>
      <c r="C7" s="7792" t="s">
        <v>13121</v>
      </c>
      <c r="D7" s="7793">
        <v>0.97319999999999995</v>
      </c>
      <c r="E7" s="7794">
        <f>1.42+0.02</f>
        <v>1.44</v>
      </c>
      <c r="F7" s="7795">
        <f>D7*E7</f>
        <v>1.401408</v>
      </c>
      <c r="G7" s="7796">
        <v>1</v>
      </c>
      <c r="H7" s="7797">
        <f>H75</f>
        <v>0.86938612019230788</v>
      </c>
      <c r="I7" s="7798"/>
      <c r="J7" s="7799"/>
      <c r="K7" s="7800">
        <f>SUM(F7:J7)+$F$37+$F$43</f>
        <v>4.339114120192308</v>
      </c>
      <c r="L7" s="7801">
        <f>M7/N7</f>
        <v>7.2999999999999912E-2</v>
      </c>
      <c r="M7" s="7795">
        <f>N7-K7</f>
        <v>0.3416993859482611</v>
      </c>
      <c r="N7" s="7802">
        <f>K7/0.927</f>
        <v>4.6808135061405691</v>
      </c>
      <c r="O7" s="7800">
        <f>N7*0.03</f>
        <v>0.14042440518421706</v>
      </c>
      <c r="P7" s="7803">
        <f>N7+O7</f>
        <v>4.8212379113247863</v>
      </c>
      <c r="Q7" s="7799">
        <f>P7-K7</f>
        <v>0.48212379113247827</v>
      </c>
      <c r="R7" s="7804">
        <f>Q7/P7</f>
        <v>9.9999999999999922E-2</v>
      </c>
      <c r="S7" s="7805">
        <v>4</v>
      </c>
      <c r="T7" s="7805"/>
      <c r="U7" s="7806">
        <f>T7*P7</f>
        <v>0</v>
      </c>
      <c r="V7" s="7807">
        <f>T7*Q7</f>
        <v>0</v>
      </c>
    </row>
    <row r="8" spans="1:22" s="7808" customFormat="1" ht="19.5">
      <c r="A8" s="7820"/>
      <c r="B8" s="8823"/>
      <c r="C8" s="7809" t="s">
        <v>13122</v>
      </c>
      <c r="D8" s="7810"/>
      <c r="E8" s="7811" t="s">
        <v>13123</v>
      </c>
      <c r="F8" s="7800"/>
      <c r="G8" s="7812"/>
      <c r="H8" s="7813"/>
      <c r="I8" s="7814"/>
      <c r="J8" s="7802"/>
      <c r="K8" s="7800"/>
      <c r="L8" s="7815"/>
      <c r="M8" s="7800"/>
      <c r="N8" s="7816"/>
      <c r="O8" s="7817"/>
      <c r="P8" s="7802"/>
      <c r="Q8" s="7818"/>
      <c r="R8" s="7819"/>
    </row>
    <row r="9" spans="1:22" s="7808" customFormat="1" ht="19.5">
      <c r="A9" s="7820"/>
      <c r="B9" s="7821"/>
      <c r="C9" s="7822" t="s">
        <v>13124</v>
      </c>
      <c r="D9" s="7823"/>
      <c r="E9" s="7823"/>
      <c r="F9" s="7823"/>
      <c r="G9" s="7823"/>
      <c r="H9" s="7823"/>
      <c r="I9" s="7823"/>
      <c r="J9" s="7823"/>
      <c r="K9" s="7823"/>
      <c r="L9" s="7823"/>
      <c r="M9" s="7823"/>
      <c r="N9" s="7823"/>
      <c r="O9" s="7824" t="s">
        <v>13125</v>
      </c>
      <c r="P9" s="7825">
        <v>5.69</v>
      </c>
      <c r="Q9" s="7826"/>
      <c r="R9" s="7823"/>
    </row>
    <row r="10" spans="1:22" s="7808" customFormat="1" ht="19.5">
      <c r="A10" s="7820"/>
      <c r="B10" s="7821"/>
      <c r="C10" s="7827" t="s">
        <v>13126</v>
      </c>
      <c r="D10" s="7823"/>
      <c r="E10" s="7823"/>
      <c r="F10" s="7823"/>
      <c r="G10" s="7823"/>
      <c r="H10" s="7823"/>
      <c r="I10" s="7823"/>
      <c r="J10" s="7823"/>
      <c r="K10" s="7823"/>
      <c r="L10" s="7823"/>
      <c r="M10" s="7823"/>
      <c r="N10" s="7823"/>
      <c r="O10" s="7823"/>
      <c r="P10" s="7823"/>
      <c r="Q10" s="7823"/>
      <c r="R10" s="7823"/>
    </row>
    <row r="11" spans="1:22" s="7808" customFormat="1" ht="19.5">
      <c r="A11" s="7820"/>
      <c r="B11" s="7821" t="s">
        <v>13127</v>
      </c>
      <c r="C11" s="7828" t="s">
        <v>13128</v>
      </c>
      <c r="D11" s="7823"/>
      <c r="E11" s="7823"/>
      <c r="F11" s="7823"/>
      <c r="G11" s="7823"/>
      <c r="H11" s="7823"/>
      <c r="I11" s="7823"/>
      <c r="J11" s="7823"/>
      <c r="K11" s="7823"/>
      <c r="L11" s="7823"/>
      <c r="M11" s="7823"/>
      <c r="N11" s="7823"/>
      <c r="O11" s="7823"/>
      <c r="P11" s="7823"/>
      <c r="Q11" s="7823"/>
      <c r="R11" s="7823"/>
    </row>
    <row r="12" spans="1:22" s="7808" customFormat="1" ht="20.25" thickBot="1">
      <c r="A12" s="7829"/>
      <c r="B12" s="7830" t="s">
        <v>13129</v>
      </c>
      <c r="C12" s="7831"/>
      <c r="D12" s="7832"/>
      <c r="E12" s="7833"/>
      <c r="F12" s="7834"/>
      <c r="G12" s="7835"/>
      <c r="H12" s="7836"/>
      <c r="I12" s="7831"/>
      <c r="J12" s="7834"/>
      <c r="K12" s="7834"/>
      <c r="L12" s="7837"/>
      <c r="M12" s="7834"/>
      <c r="N12" s="7838"/>
      <c r="O12" s="7839"/>
      <c r="P12" s="7834"/>
      <c r="Q12" s="7832"/>
      <c r="R12" s="7840"/>
    </row>
    <row r="13" spans="1:22" s="7808" customFormat="1" ht="21">
      <c r="A13" s="7791"/>
      <c r="B13" s="8822"/>
      <c r="C13" s="7841" t="s">
        <v>13130</v>
      </c>
      <c r="D13" s="7842">
        <v>0.68779999999999997</v>
      </c>
      <c r="E13" s="7794">
        <f>1.15+0.02</f>
        <v>1.17</v>
      </c>
      <c r="F13" s="7795">
        <f>D13*E13</f>
        <v>0.80472599999999994</v>
      </c>
      <c r="G13" s="7796">
        <v>1</v>
      </c>
      <c r="H13" s="7797">
        <f>H75</f>
        <v>0.86938612019230788</v>
      </c>
      <c r="I13" s="7798"/>
      <c r="J13" s="7799"/>
      <c r="K13" s="7800">
        <f>SUM(F13:J13)+$F$37+$F$43</f>
        <v>3.7424321201923076</v>
      </c>
      <c r="L13" s="7801">
        <f>M13/N13</f>
        <v>7.3000000000000023E-2</v>
      </c>
      <c r="M13" s="7795">
        <f>N13-K13</f>
        <v>0.29471148303564032</v>
      </c>
      <c r="N13" s="7802">
        <f>K13/0.927</f>
        <v>4.037143603227948</v>
      </c>
      <c r="O13" s="7800">
        <f>N13*0.03</f>
        <v>0.12111430809683843</v>
      </c>
      <c r="P13" s="7803">
        <f>N13+O13</f>
        <v>4.1582579113247862</v>
      </c>
      <c r="Q13" s="7799">
        <f>P13-K13</f>
        <v>0.41582579113247853</v>
      </c>
      <c r="R13" s="7804">
        <f>Q13/P13</f>
        <v>9.9999999999999978E-2</v>
      </c>
      <c r="S13" s="7805">
        <v>4</v>
      </c>
      <c r="T13" s="7805"/>
      <c r="U13" s="7806">
        <f>T13*P13</f>
        <v>0</v>
      </c>
      <c r="V13" s="7807">
        <f>T13*Q13</f>
        <v>0</v>
      </c>
    </row>
    <row r="14" spans="1:22" s="7808" customFormat="1" ht="19.5">
      <c r="A14" s="7820"/>
      <c r="B14" s="8823"/>
      <c r="C14" s="7809" t="s">
        <v>13131</v>
      </c>
      <c r="D14" s="7810"/>
      <c r="E14" s="7811" t="s">
        <v>13132</v>
      </c>
      <c r="F14" s="7800"/>
      <c r="G14" s="7812"/>
      <c r="H14" s="7813"/>
      <c r="I14" s="7814"/>
      <c r="J14" s="7802"/>
      <c r="K14" s="7800"/>
      <c r="L14" s="7815"/>
      <c r="M14" s="7800"/>
      <c r="N14" s="7816"/>
      <c r="O14" s="7817"/>
      <c r="P14" s="7802"/>
      <c r="Q14" s="7818"/>
      <c r="R14" s="7819"/>
    </row>
    <row r="15" spans="1:22" s="7808" customFormat="1" ht="19.5">
      <c r="A15" s="7820"/>
      <c r="B15" s="7821"/>
      <c r="C15" s="7822"/>
      <c r="D15" s="7823"/>
      <c r="E15" s="7823"/>
      <c r="F15" s="7823"/>
      <c r="G15" s="7823"/>
      <c r="H15" s="7823"/>
      <c r="I15" s="7823"/>
      <c r="J15" s="7823"/>
      <c r="K15" s="7823"/>
      <c r="L15" s="7823"/>
      <c r="M15" s="7823"/>
      <c r="N15" s="7823"/>
      <c r="O15" s="7824" t="s">
        <v>13125</v>
      </c>
      <c r="P15" s="7825">
        <v>5.69</v>
      </c>
      <c r="Q15" s="7826"/>
      <c r="R15" s="7823"/>
    </row>
    <row r="16" spans="1:22" s="7808" customFormat="1" ht="19.5">
      <c r="A16" s="7820"/>
      <c r="B16" s="7821"/>
      <c r="C16" s="7822"/>
      <c r="D16" s="7823"/>
      <c r="E16" s="7823"/>
      <c r="F16" s="7823"/>
      <c r="G16" s="7823"/>
      <c r="H16" s="7823"/>
      <c r="I16" s="7823"/>
      <c r="J16" s="7823"/>
      <c r="K16" s="7823"/>
      <c r="L16" s="7823"/>
      <c r="M16" s="7823"/>
      <c r="N16" s="7823"/>
      <c r="O16" s="7823"/>
      <c r="P16" s="7823"/>
      <c r="Q16" s="7823"/>
      <c r="R16" s="7823"/>
    </row>
    <row r="17" spans="1:23" s="7808" customFormat="1" ht="19.5">
      <c r="A17" s="7820"/>
      <c r="B17" s="7821" t="s">
        <v>13127</v>
      </c>
      <c r="C17" s="7828" t="s">
        <v>13133</v>
      </c>
      <c r="D17" s="7823"/>
      <c r="E17" s="7823"/>
      <c r="F17" s="7823"/>
      <c r="G17" s="7823"/>
      <c r="H17" s="7823"/>
      <c r="I17" s="7823"/>
      <c r="J17" s="7823"/>
      <c r="K17" s="7823"/>
      <c r="L17" s="7823"/>
      <c r="M17" s="7823"/>
      <c r="N17" s="7823"/>
      <c r="O17" s="7823"/>
      <c r="P17" s="7823"/>
      <c r="Q17" s="7823"/>
      <c r="R17" s="7823"/>
    </row>
    <row r="18" spans="1:23" s="7808" customFormat="1" ht="20.25" thickBot="1">
      <c r="A18" s="7829"/>
      <c r="B18" s="7830" t="s">
        <v>13129</v>
      </c>
      <c r="C18" s="7831"/>
      <c r="D18" s="7832"/>
      <c r="E18" s="7833"/>
      <c r="F18" s="7834"/>
      <c r="G18" s="7835"/>
      <c r="H18" s="7836"/>
      <c r="I18" s="7831"/>
      <c r="J18" s="7834"/>
      <c r="K18" s="7834"/>
      <c r="L18" s="7837"/>
      <c r="M18" s="7834"/>
      <c r="N18" s="7838"/>
      <c r="O18" s="7839"/>
      <c r="P18" s="7834"/>
      <c r="Q18" s="7832"/>
      <c r="R18" s="7840"/>
    </row>
    <row r="19" spans="1:23" s="7808" customFormat="1" ht="21" hidden="1" customHeight="1">
      <c r="A19" s="7791"/>
      <c r="B19" s="7843"/>
      <c r="C19" s="7841" t="s">
        <v>13134</v>
      </c>
      <c r="D19" s="7842">
        <v>0.68779999999999997</v>
      </c>
      <c r="E19" s="7794">
        <f>1.45+0.02</f>
        <v>1.47</v>
      </c>
      <c r="F19" s="7800">
        <f>D19*E19</f>
        <v>1.011066</v>
      </c>
      <c r="G19" s="7796">
        <v>1.2</v>
      </c>
      <c r="H19" s="7813">
        <f>H75</f>
        <v>0.86938612019230788</v>
      </c>
      <c r="I19" s="7844"/>
      <c r="J19" s="7818"/>
      <c r="K19" s="7800">
        <f>SUM(F19:J19)+$F$37+$F$43</f>
        <v>4.1487721201923078</v>
      </c>
      <c r="L19" s="7815">
        <f>M19/N19</f>
        <v>9.9999999999999978E-2</v>
      </c>
      <c r="M19" s="7800">
        <f>N19-K19</f>
        <v>0.46097468002136743</v>
      </c>
      <c r="N19" s="7802">
        <f>K19/0.9</f>
        <v>4.6097468002136752</v>
      </c>
      <c r="O19" s="7800">
        <f>N19*0.0375</f>
        <v>0.17286550500801282</v>
      </c>
      <c r="P19" s="7845">
        <f>N19+O19</f>
        <v>4.7826123052216882</v>
      </c>
      <c r="Q19" s="7818">
        <f>P19-K19</f>
        <v>0.63384018502938044</v>
      </c>
      <c r="R19" s="7819">
        <f>Q19/P19</f>
        <v>0.13253012048192772</v>
      </c>
      <c r="S19" s="7805">
        <v>5</v>
      </c>
      <c r="T19" s="7846"/>
      <c r="U19" s="7847">
        <f>T19*P19</f>
        <v>0</v>
      </c>
      <c r="V19" s="7848">
        <f>T19*Q19</f>
        <v>0</v>
      </c>
      <c r="W19" s="7849"/>
    </row>
    <row r="20" spans="1:23" s="7808" customFormat="1" ht="23.25" hidden="1" customHeight="1">
      <c r="A20" s="7791"/>
      <c r="B20" s="7850"/>
      <c r="C20" s="7809" t="s">
        <v>13135</v>
      </c>
      <c r="D20" s="7810"/>
      <c r="E20" s="7811" t="s">
        <v>13136</v>
      </c>
      <c r="F20" s="7800"/>
      <c r="G20" s="7812"/>
      <c r="H20" s="7813"/>
      <c r="I20" s="7814"/>
      <c r="J20" s="7802"/>
      <c r="K20" s="7800"/>
      <c r="L20" s="7815"/>
      <c r="M20" s="7800"/>
      <c r="N20" s="7816"/>
      <c r="O20" s="7817"/>
      <c r="P20" s="7802"/>
      <c r="Q20" s="7818"/>
      <c r="R20" s="7819"/>
      <c r="S20" s="7805"/>
      <c r="T20" s="7805"/>
      <c r="U20" s="7805" t="e">
        <f>U19+U7+#REF!+#REF!+#REF!</f>
        <v>#REF!</v>
      </c>
      <c r="V20" s="7805" t="e">
        <f>V19+V7+#REF!+#REF!+#REF!</f>
        <v>#REF!</v>
      </c>
      <c r="W20" s="7851" t="e">
        <f>V20/U20</f>
        <v>#REF!</v>
      </c>
    </row>
    <row r="21" spans="1:23" s="7808" customFormat="1" ht="20.25" hidden="1" thickBot="1">
      <c r="A21" s="7820"/>
      <c r="B21" s="7821"/>
      <c r="C21" s="7822" t="s">
        <v>13137</v>
      </c>
      <c r="D21" s="7852"/>
      <c r="E21" s="7853"/>
      <c r="F21" s="7800"/>
      <c r="G21" s="7812"/>
      <c r="H21" s="7813"/>
      <c r="I21" s="7854"/>
      <c r="J21" s="7802"/>
      <c r="K21" s="7800"/>
      <c r="L21" s="7815"/>
      <c r="M21" s="7800"/>
      <c r="N21" s="7816"/>
      <c r="O21" s="7824" t="s">
        <v>13125</v>
      </c>
      <c r="P21" s="7825">
        <v>5.8</v>
      </c>
      <c r="Q21" s="7826"/>
      <c r="R21" s="7819"/>
      <c r="S21" s="7805"/>
      <c r="T21" s="7805"/>
      <c r="U21" s="7805"/>
    </row>
    <row r="22" spans="1:23" s="7808" customFormat="1" ht="20.25" hidden="1" thickBot="1">
      <c r="A22" s="7855"/>
      <c r="B22" s="7821"/>
      <c r="C22" s="7822"/>
      <c r="D22" s="7856"/>
      <c r="E22" s="7857"/>
      <c r="F22" s="7800"/>
      <c r="G22" s="7858"/>
      <c r="H22" s="7813"/>
      <c r="I22" s="7844"/>
      <c r="J22" s="7818"/>
      <c r="K22" s="7800"/>
      <c r="L22" s="7815"/>
      <c r="M22" s="7800"/>
      <c r="N22" s="7802"/>
      <c r="O22" s="7800"/>
      <c r="P22" s="7859"/>
      <c r="Q22" s="7818"/>
      <c r="R22" s="7819"/>
      <c r="S22" s="7805"/>
      <c r="T22" s="7805"/>
      <c r="U22" s="7805"/>
    </row>
    <row r="23" spans="1:23" s="7808" customFormat="1" ht="20.25" hidden="1" thickBot="1">
      <c r="A23" s="7820"/>
      <c r="B23" s="7821" t="s">
        <v>13138</v>
      </c>
      <c r="C23" s="7828" t="s">
        <v>13133</v>
      </c>
      <c r="D23" s="7860"/>
      <c r="E23" s="7811"/>
      <c r="F23" s="7800"/>
      <c r="G23" s="7812"/>
      <c r="H23" s="7813"/>
      <c r="I23" s="7814"/>
      <c r="J23" s="7802"/>
      <c r="K23" s="7800"/>
      <c r="L23" s="7815"/>
      <c r="M23" s="7800"/>
      <c r="N23" s="7816"/>
      <c r="O23" s="7817"/>
      <c r="P23" s="7802"/>
      <c r="Q23" s="7818"/>
      <c r="R23" s="7819"/>
    </row>
    <row r="24" spans="1:23" s="7808" customFormat="1" ht="20.25" hidden="1" thickBot="1">
      <c r="A24" s="7820"/>
      <c r="B24" s="7861" t="s">
        <v>13129</v>
      </c>
      <c r="C24" s="7862"/>
      <c r="D24" s="7863"/>
      <c r="E24" s="7862"/>
      <c r="F24" s="7865"/>
      <c r="G24" s="7865"/>
      <c r="H24" s="7865"/>
      <c r="I24" s="7862"/>
      <c r="J24" s="7862"/>
      <c r="K24" s="7862"/>
      <c r="L24" s="7862"/>
      <c r="M24" s="7862"/>
      <c r="N24" s="7862"/>
      <c r="O24" s="7862"/>
      <c r="P24" s="7862"/>
      <c r="Q24" s="7862"/>
      <c r="R24" s="7862"/>
    </row>
    <row r="25" spans="1:23" s="7808" customFormat="1" ht="21" hidden="1" customHeight="1">
      <c r="A25" s="7791"/>
      <c r="B25" s="7843"/>
      <c r="C25" s="7841" t="s">
        <v>13134</v>
      </c>
      <c r="D25" s="7842">
        <v>0.68779999999999997</v>
      </c>
      <c r="E25" s="7794">
        <f>1.5+0.02</f>
        <v>1.52</v>
      </c>
      <c r="F25" s="7800">
        <f>D25*E25</f>
        <v>1.0454559999999999</v>
      </c>
      <c r="G25" s="7796">
        <v>1.2</v>
      </c>
      <c r="H25" s="7813">
        <f>+H75</f>
        <v>0.86938612019230788</v>
      </c>
      <c r="I25" s="7844"/>
      <c r="J25" s="7818"/>
      <c r="K25" s="7800">
        <f>SUM(F25:J25)+$F$37+$F$43</f>
        <v>4.1831621201923079</v>
      </c>
      <c r="L25" s="7815">
        <f>M25/N25</f>
        <v>9.9999999999999922E-2</v>
      </c>
      <c r="M25" s="7800">
        <f>N25-K25</f>
        <v>0.46479579113247826</v>
      </c>
      <c r="N25" s="7802">
        <f>K25/0.9</f>
        <v>4.6479579113247862</v>
      </c>
      <c r="O25" s="7800">
        <f>N25*0.0375</f>
        <v>0.17429842167467949</v>
      </c>
      <c r="P25" s="7845">
        <f>N25+O25</f>
        <v>4.8222563329994657</v>
      </c>
      <c r="Q25" s="7818">
        <f>P25-K25</f>
        <v>0.63909421280715772</v>
      </c>
      <c r="R25" s="7819">
        <f>Q25/P25</f>
        <v>0.13253012048192764</v>
      </c>
      <c r="S25" s="7805">
        <v>5</v>
      </c>
      <c r="T25" s="7846"/>
      <c r="U25" s="7847">
        <f>T25*P25</f>
        <v>0</v>
      </c>
      <c r="V25" s="7848">
        <f>T25*Q25</f>
        <v>0</v>
      </c>
      <c r="W25" s="7849"/>
    </row>
    <row r="26" spans="1:23" s="7808" customFormat="1" ht="23.25" hidden="1" customHeight="1">
      <c r="A26" s="7791"/>
      <c r="B26" s="7850"/>
      <c r="C26" s="7809" t="s">
        <v>13135</v>
      </c>
      <c r="D26" s="7810"/>
      <c r="E26" s="7811" t="s">
        <v>13139</v>
      </c>
      <c r="F26" s="7800"/>
      <c r="G26" s="7812"/>
      <c r="H26" s="7813"/>
      <c r="I26" s="7814"/>
      <c r="J26" s="7802"/>
      <c r="K26" s="7800"/>
      <c r="L26" s="7815"/>
      <c r="M26" s="7800"/>
      <c r="N26" s="7816"/>
      <c r="O26" s="7817"/>
      <c r="P26" s="7802"/>
      <c r="Q26" s="7818"/>
      <c r="R26" s="7819"/>
      <c r="S26" s="7805"/>
      <c r="T26" s="7805"/>
      <c r="U26" s="7805" t="e">
        <f>U25+U19+U7+#REF!+#REF!</f>
        <v>#REF!</v>
      </c>
      <c r="V26" s="7805" t="e">
        <f>V25+V19+V7+#REF!+#REF!</f>
        <v>#REF!</v>
      </c>
      <c r="W26" s="7851" t="e">
        <f>V26/U26</f>
        <v>#REF!</v>
      </c>
    </row>
    <row r="27" spans="1:23" s="7808" customFormat="1" ht="20.25" hidden="1" thickBot="1">
      <c r="A27" s="7820"/>
      <c r="B27" s="7821"/>
      <c r="C27" s="7822" t="s">
        <v>13140</v>
      </c>
      <c r="D27" s="7852"/>
      <c r="E27" s="7853"/>
      <c r="F27" s="7800"/>
      <c r="G27" s="7812"/>
      <c r="H27" s="7813"/>
      <c r="I27" s="7854"/>
      <c r="J27" s="7802"/>
      <c r="K27" s="7800"/>
      <c r="L27" s="7815"/>
      <c r="M27" s="7800"/>
      <c r="N27" s="7816"/>
      <c r="O27" s="7824" t="s">
        <v>13125</v>
      </c>
      <c r="P27" s="7825">
        <v>5.8</v>
      </c>
      <c r="Q27" s="7826"/>
      <c r="R27" s="7819"/>
      <c r="S27" s="7805"/>
      <c r="T27" s="7805"/>
      <c r="U27" s="7805"/>
    </row>
    <row r="28" spans="1:23" s="7808" customFormat="1" ht="20.25" hidden="1" thickBot="1">
      <c r="A28" s="7855"/>
      <c r="B28" s="7821"/>
      <c r="C28" s="7822"/>
      <c r="D28" s="7856"/>
      <c r="E28" s="7857"/>
      <c r="F28" s="7800"/>
      <c r="G28" s="7858"/>
      <c r="H28" s="7813"/>
      <c r="I28" s="7844"/>
      <c r="J28" s="7818"/>
      <c r="K28" s="7800"/>
      <c r="L28" s="7815"/>
      <c r="M28" s="7800"/>
      <c r="N28" s="7802"/>
      <c r="O28" s="7800"/>
      <c r="P28" s="7859"/>
      <c r="Q28" s="7818"/>
      <c r="R28" s="7819"/>
      <c r="S28" s="7805"/>
      <c r="T28" s="7805"/>
      <c r="U28" s="7805"/>
    </row>
    <row r="29" spans="1:23" s="7808" customFormat="1" ht="20.25" hidden="1" thickBot="1">
      <c r="A29" s="7820"/>
      <c r="B29" s="7821" t="s">
        <v>13141</v>
      </c>
      <c r="C29" s="7828" t="s">
        <v>13133</v>
      </c>
      <c r="D29" s="7860"/>
      <c r="E29" s="7811"/>
      <c r="F29" s="7800"/>
      <c r="G29" s="7812"/>
      <c r="H29" s="7813"/>
      <c r="I29" s="7814"/>
      <c r="J29" s="7802"/>
      <c r="K29" s="7800"/>
      <c r="L29" s="7815"/>
      <c r="M29" s="7800"/>
      <c r="N29" s="7816"/>
      <c r="O29" s="7817"/>
      <c r="P29" s="7802"/>
      <c r="Q29" s="7818"/>
      <c r="R29" s="7819"/>
    </row>
    <row r="30" spans="1:23" s="7808" customFormat="1" ht="20.25" hidden="1" thickBot="1">
      <c r="A30" s="7820"/>
      <c r="B30" s="7861" t="s">
        <v>13129</v>
      </c>
      <c r="C30" s="7862"/>
      <c r="D30" s="7863"/>
      <c r="E30" s="7862"/>
      <c r="F30" s="7865"/>
      <c r="G30" s="7865"/>
      <c r="H30" s="7865"/>
      <c r="I30" s="7862"/>
      <c r="J30" s="7862"/>
      <c r="K30" s="7862"/>
      <c r="L30" s="7862"/>
      <c r="M30" s="7862"/>
      <c r="N30" s="7862"/>
      <c r="O30" s="7862"/>
      <c r="P30" s="7862"/>
      <c r="Q30" s="7862"/>
      <c r="R30" s="7862"/>
    </row>
    <row r="31" spans="1:23" s="7808" customFormat="1" ht="21">
      <c r="A31" s="7791"/>
      <c r="B31" s="8822"/>
      <c r="C31" s="7841" t="s">
        <v>13130</v>
      </c>
      <c r="D31" s="7842">
        <v>0.68779999999999997</v>
      </c>
      <c r="E31" s="7794">
        <f>1.35+0.02</f>
        <v>1.37</v>
      </c>
      <c r="F31" s="7795">
        <f>D31*E31</f>
        <v>0.94228600000000007</v>
      </c>
      <c r="G31" s="7796">
        <v>1</v>
      </c>
      <c r="H31" s="7797">
        <f>H75</f>
        <v>0.86938612019230788</v>
      </c>
      <c r="I31" s="7798"/>
      <c r="J31" s="7799"/>
      <c r="K31" s="7800">
        <f>SUM(F31:J31)+$F$37+$F$43</f>
        <v>3.8799921201923082</v>
      </c>
      <c r="L31" s="7801">
        <f>M31/N31</f>
        <v>7.2999999999999982E-2</v>
      </c>
      <c r="M31" s="7795">
        <f>N31-K31</f>
        <v>0.30554414754480952</v>
      </c>
      <c r="N31" s="7802">
        <f>K31/0.927</f>
        <v>4.1855362677371177</v>
      </c>
      <c r="O31" s="7800">
        <f>N31*0.03</f>
        <v>0.12556608803211353</v>
      </c>
      <c r="P31" s="7803">
        <f>N31+O31</f>
        <v>4.311102355769231</v>
      </c>
      <c r="Q31" s="7799">
        <f>P31-K31</f>
        <v>0.43111023557692274</v>
      </c>
      <c r="R31" s="7804">
        <f>Q31/P31</f>
        <v>9.9999999999999922E-2</v>
      </c>
      <c r="S31" s="7805">
        <v>4</v>
      </c>
      <c r="T31" s="7805"/>
      <c r="U31" s="7806">
        <f>T31*P31</f>
        <v>0</v>
      </c>
      <c r="V31" s="7807">
        <f>T31*Q31</f>
        <v>0</v>
      </c>
    </row>
    <row r="32" spans="1:23" s="7808" customFormat="1" ht="19.5">
      <c r="A32" s="7820"/>
      <c r="B32" s="8823"/>
      <c r="C32" s="7809" t="s">
        <v>13131</v>
      </c>
      <c r="D32" s="7810"/>
      <c r="E32" s="7811" t="s">
        <v>13132</v>
      </c>
      <c r="F32" s="7800"/>
      <c r="G32" s="7812"/>
      <c r="H32" s="7813"/>
      <c r="I32" s="7814"/>
      <c r="J32" s="7802"/>
      <c r="K32" s="7800"/>
      <c r="L32" s="7815"/>
      <c r="M32" s="7800"/>
      <c r="N32" s="7816"/>
      <c r="O32" s="7817"/>
      <c r="P32" s="7802"/>
      <c r="Q32" s="7818"/>
      <c r="R32" s="7819"/>
    </row>
    <row r="33" spans="1:18" s="7808" customFormat="1" ht="19.5">
      <c r="A33" s="7820"/>
      <c r="B33" s="7821"/>
      <c r="C33" s="7822"/>
      <c r="D33" s="7823"/>
      <c r="E33" s="7823"/>
      <c r="F33" s="7823"/>
      <c r="G33" s="7823"/>
      <c r="H33" s="7823"/>
      <c r="I33" s="7823"/>
      <c r="J33" s="7823"/>
      <c r="K33" s="7823"/>
      <c r="L33" s="7823"/>
      <c r="M33" s="7823"/>
      <c r="N33" s="7823"/>
      <c r="O33" s="7824" t="s">
        <v>13125</v>
      </c>
      <c r="P33" s="7825">
        <v>5.69</v>
      </c>
      <c r="Q33" s="7826"/>
      <c r="R33" s="7823"/>
    </row>
    <row r="34" spans="1:18" s="7808" customFormat="1" ht="19.5">
      <c r="A34" s="7820"/>
      <c r="B34" s="7821"/>
      <c r="C34" s="7822"/>
      <c r="D34" s="7823"/>
      <c r="E34" s="7823"/>
      <c r="F34" s="7823"/>
      <c r="G34" s="7823"/>
      <c r="H34" s="7823"/>
      <c r="I34" s="7823"/>
      <c r="J34" s="7823"/>
      <c r="K34" s="7823"/>
      <c r="L34" s="7823"/>
      <c r="M34" s="7823"/>
      <c r="N34" s="7823"/>
      <c r="O34" s="7823"/>
      <c r="P34" s="7823"/>
      <c r="Q34" s="7823"/>
      <c r="R34" s="7823"/>
    </row>
    <row r="35" spans="1:18" s="7808" customFormat="1" ht="19.5">
      <c r="A35" s="7820"/>
      <c r="B35" s="7821" t="s">
        <v>13127</v>
      </c>
      <c r="C35" s="7828" t="s">
        <v>13133</v>
      </c>
      <c r="D35" s="7823"/>
      <c r="E35" s="7823"/>
      <c r="F35" s="7823"/>
      <c r="G35" s="7823"/>
      <c r="H35" s="7823"/>
      <c r="I35" s="7823"/>
      <c r="J35" s="7823"/>
      <c r="K35" s="7823"/>
      <c r="L35" s="7823"/>
      <c r="M35" s="7823"/>
      <c r="N35" s="7823"/>
      <c r="O35" s="7823"/>
      <c r="P35" s="7823"/>
      <c r="Q35" s="7823"/>
      <c r="R35" s="7823"/>
    </row>
    <row r="36" spans="1:18" s="7808" customFormat="1" ht="20.25" thickBot="1">
      <c r="A36" s="7829"/>
      <c r="B36" s="7830" t="s">
        <v>13129</v>
      </c>
      <c r="C36" s="7831"/>
      <c r="D36" s="7832"/>
      <c r="E36" s="7833"/>
      <c r="F36" s="7834"/>
      <c r="G36" s="7835"/>
      <c r="H36" s="7836"/>
      <c r="I36" s="7831"/>
      <c r="J36" s="7834"/>
      <c r="K36" s="7834"/>
      <c r="L36" s="7837"/>
      <c r="M36" s="7834"/>
      <c r="N36" s="7838"/>
      <c r="O36" s="7839"/>
      <c r="P36" s="7834"/>
      <c r="Q36" s="7832"/>
      <c r="R36" s="7840"/>
    </row>
    <row r="37" spans="1:18" s="7808" customFormat="1" ht="19.5">
      <c r="A37" s="7820"/>
      <c r="B37" s="7866"/>
      <c r="C37" s="7841" t="s">
        <v>13142</v>
      </c>
      <c r="D37" s="7842">
        <v>0.51519999999999999</v>
      </c>
      <c r="E37" s="7867">
        <f>1.08+0.02</f>
        <v>1.1000000000000001</v>
      </c>
      <c r="F37" s="7800">
        <f>D37*E37</f>
        <v>0.56672</v>
      </c>
      <c r="G37" s="7868"/>
      <c r="H37" s="7813"/>
      <c r="I37" s="7841"/>
      <c r="J37" s="7795"/>
      <c r="K37" s="7795"/>
      <c r="L37" s="7869"/>
      <c r="M37" s="7795"/>
      <c r="N37" s="7870"/>
      <c r="O37" s="7871"/>
      <c r="P37" s="7795"/>
      <c r="Q37" s="7872"/>
      <c r="R37" s="7872"/>
    </row>
    <row r="38" spans="1:18" s="7808" customFormat="1" ht="19.5">
      <c r="A38" s="7820"/>
      <c r="B38" s="7866"/>
      <c r="C38" s="7822"/>
      <c r="D38" s="7810"/>
      <c r="E38" s="7811" t="s">
        <v>13143</v>
      </c>
      <c r="F38" s="7800"/>
      <c r="G38" s="7812"/>
      <c r="H38" s="7813"/>
      <c r="I38" s="7822"/>
      <c r="J38" s="7873"/>
      <c r="K38" s="7873"/>
      <c r="L38" s="7874"/>
      <c r="M38" s="7873"/>
      <c r="N38" s="7875"/>
      <c r="O38" s="7876"/>
      <c r="P38" s="7873"/>
      <c r="Q38" s="7877"/>
      <c r="R38" s="7877"/>
    </row>
    <row r="39" spans="1:18" s="7808" customFormat="1" ht="19.5">
      <c r="A39" s="7820"/>
      <c r="B39" s="7866"/>
      <c r="C39" s="7822" t="s">
        <v>13144</v>
      </c>
      <c r="D39" s="7878"/>
      <c r="E39" s="7879"/>
      <c r="F39" s="7873"/>
      <c r="G39" s="7880"/>
      <c r="H39" s="7881"/>
      <c r="I39" s="7822"/>
      <c r="J39" s="7873"/>
      <c r="K39" s="7873"/>
      <c r="L39" s="7874"/>
      <c r="M39" s="7873"/>
      <c r="N39" s="7875"/>
      <c r="O39" s="7876"/>
      <c r="P39" s="7873"/>
      <c r="Q39" s="7877"/>
      <c r="R39" s="7877"/>
    </row>
    <row r="40" spans="1:18" s="7808" customFormat="1" ht="19.5">
      <c r="A40" s="7820"/>
      <c r="B40" s="7866"/>
      <c r="C40" s="7827"/>
      <c r="D40" s="7793"/>
      <c r="E40" s="7882"/>
      <c r="F40" s="7800"/>
      <c r="G40" s="7880"/>
      <c r="H40" s="7881"/>
      <c r="I40" s="7822"/>
      <c r="J40" s="7873"/>
      <c r="K40" s="7873"/>
      <c r="L40" s="7874"/>
      <c r="M40" s="7873"/>
      <c r="N40" s="7875"/>
      <c r="O40" s="7876"/>
      <c r="P40" s="7873"/>
      <c r="Q40" s="7877"/>
      <c r="R40" s="7877"/>
    </row>
    <row r="41" spans="1:18" s="7808" customFormat="1" ht="19.5">
      <c r="A41" s="7820"/>
      <c r="B41" s="7866"/>
      <c r="C41" s="7828" t="s">
        <v>13145</v>
      </c>
      <c r="D41" s="7878"/>
      <c r="E41" s="7879"/>
      <c r="F41" s="7883"/>
      <c r="G41" s="7884"/>
      <c r="H41" s="7885"/>
      <c r="I41" s="7886"/>
      <c r="J41" s="7873"/>
      <c r="K41" s="7873"/>
      <c r="L41" s="7874"/>
      <c r="M41" s="7873"/>
      <c r="N41" s="7875"/>
      <c r="O41" s="7876"/>
      <c r="P41" s="7873"/>
      <c r="Q41" s="7877"/>
      <c r="R41" s="7877"/>
    </row>
    <row r="42" spans="1:18" s="7808" customFormat="1" ht="20.25" thickBot="1">
      <c r="A42" s="7820"/>
      <c r="B42" s="7866"/>
      <c r="C42" s="7822"/>
      <c r="D42" s="7887"/>
      <c r="E42" s="7833"/>
      <c r="F42" s="7834"/>
      <c r="G42" s="7835"/>
      <c r="H42" s="7836"/>
      <c r="I42" s="7831"/>
      <c r="J42" s="7873"/>
      <c r="K42" s="7873"/>
      <c r="L42" s="7874"/>
      <c r="M42" s="7873"/>
      <c r="N42" s="7875"/>
      <c r="O42" s="7876"/>
      <c r="P42" s="7873"/>
      <c r="Q42" s="7877"/>
      <c r="R42" s="7877"/>
    </row>
    <row r="43" spans="1:18" s="7808" customFormat="1" ht="19.5">
      <c r="A43" s="7820"/>
      <c r="B43" s="7866"/>
      <c r="C43" s="7841" t="s">
        <v>13146</v>
      </c>
      <c r="D43" s="7793">
        <f>0.285*1.1</f>
        <v>0.3135</v>
      </c>
      <c r="E43" s="7888">
        <f>1.58+0.02</f>
        <v>1.6</v>
      </c>
      <c r="F43" s="7800">
        <f>D43*E43</f>
        <v>0.50160000000000005</v>
      </c>
      <c r="G43" s="7868"/>
      <c r="H43" s="7813"/>
      <c r="I43" s="7792"/>
      <c r="J43" s="7795"/>
      <c r="K43" s="7795"/>
      <c r="L43" s="7869"/>
      <c r="M43" s="7795"/>
      <c r="N43" s="7870"/>
      <c r="O43" s="7871"/>
      <c r="P43" s="7795"/>
      <c r="Q43" s="7872"/>
      <c r="R43" s="7872"/>
    </row>
    <row r="44" spans="1:18" s="7808" customFormat="1" ht="19.5">
      <c r="A44" s="7820"/>
      <c r="B44" s="7866"/>
      <c r="C44" s="7822" t="s">
        <v>13147</v>
      </c>
      <c r="D44" s="7810"/>
      <c r="E44" s="7811" t="s">
        <v>13148</v>
      </c>
      <c r="F44" s="7800"/>
      <c r="G44" s="7812"/>
      <c r="H44" s="7813"/>
      <c r="I44" s="7822"/>
      <c r="J44" s="7873"/>
      <c r="K44" s="7873"/>
      <c r="L44" s="7874"/>
      <c r="M44" s="7873"/>
      <c r="N44" s="7875"/>
      <c r="O44" s="7876"/>
      <c r="P44" s="7873"/>
      <c r="Q44" s="7877"/>
      <c r="R44" s="7877"/>
    </row>
    <row r="45" spans="1:18" s="7808" customFormat="1" ht="19.5">
      <c r="A45" s="7820"/>
      <c r="B45" s="7866"/>
      <c r="C45" s="7827" t="s">
        <v>13149</v>
      </c>
      <c r="D45" s="7889"/>
      <c r="E45" s="7890"/>
      <c r="F45" s="7873"/>
      <c r="G45" s="7880"/>
      <c r="H45" s="7881"/>
      <c r="I45" s="7822"/>
      <c r="J45" s="7873"/>
      <c r="K45" s="7873"/>
      <c r="L45" s="7874"/>
      <c r="M45" s="7873"/>
      <c r="N45" s="7875"/>
      <c r="O45" s="7876"/>
      <c r="P45" s="7873"/>
      <c r="Q45" s="7877"/>
      <c r="R45" s="7877"/>
    </row>
    <row r="46" spans="1:18" s="7808" customFormat="1" ht="19.5">
      <c r="A46" s="7820"/>
      <c r="B46" s="7866"/>
      <c r="C46" s="7828" t="s">
        <v>13150</v>
      </c>
      <c r="D46" s="7889"/>
      <c r="E46" s="7890"/>
      <c r="F46" s="7873"/>
      <c r="G46" s="7880"/>
      <c r="H46" s="7881"/>
      <c r="I46" s="7822"/>
      <c r="J46" s="7873"/>
      <c r="K46" s="7873"/>
      <c r="L46" s="7874"/>
      <c r="M46" s="7873"/>
      <c r="N46" s="7875"/>
      <c r="O46" s="7876"/>
      <c r="P46" s="7873"/>
      <c r="Q46" s="7877"/>
      <c r="R46" s="7877"/>
    </row>
    <row r="47" spans="1:18" s="7808" customFormat="1" ht="19.5">
      <c r="A47" s="7829"/>
      <c r="B47" s="7830"/>
      <c r="C47" s="7822"/>
      <c r="D47" s="7877"/>
      <c r="E47" s="7890"/>
      <c r="F47" s="7873"/>
      <c r="G47" s="7880"/>
      <c r="H47" s="7881"/>
      <c r="I47" s="7822"/>
      <c r="J47" s="7873"/>
      <c r="K47" s="7873"/>
      <c r="L47" s="7874"/>
      <c r="M47" s="7873"/>
      <c r="N47" s="7875"/>
      <c r="O47" s="7876"/>
      <c r="P47" s="7873"/>
      <c r="Q47" s="7877"/>
      <c r="R47" s="7877"/>
    </row>
    <row r="48" spans="1:18" s="7808" customFormat="1" ht="19.5">
      <c r="A48" s="7829"/>
      <c r="B48" s="7830"/>
      <c r="C48" s="7822"/>
      <c r="D48" s="7877"/>
      <c r="E48" s="7890"/>
      <c r="F48" s="7873"/>
      <c r="G48" s="7880"/>
      <c r="H48" s="7881"/>
      <c r="I48" s="7822"/>
      <c r="J48" s="7873"/>
      <c r="K48" s="7873"/>
      <c r="L48" s="7874"/>
      <c r="M48" s="7873"/>
      <c r="N48" s="7875"/>
      <c r="O48" s="7876"/>
      <c r="P48" s="7873"/>
      <c r="Q48" s="7877"/>
      <c r="R48" s="7877"/>
    </row>
    <row r="49" spans="1:18" s="7808" customFormat="1" ht="19.5">
      <c r="A49" s="7829"/>
      <c r="B49" s="7830"/>
      <c r="C49" s="7822"/>
      <c r="D49" s="7877"/>
      <c r="E49" s="7890"/>
      <c r="F49" s="7873"/>
      <c r="G49" s="7880"/>
      <c r="H49" s="7881"/>
      <c r="I49" s="7822"/>
      <c r="J49" s="7873"/>
      <c r="K49" s="7873"/>
      <c r="L49" s="7874"/>
      <c r="M49" s="7873"/>
      <c r="N49" s="7875"/>
      <c r="O49" s="7876"/>
      <c r="P49" s="7873"/>
      <c r="Q49" s="7877"/>
      <c r="R49" s="7877"/>
    </row>
    <row r="50" spans="1:18" s="7808" customFormat="1" ht="19.5">
      <c r="A50" s="7829"/>
      <c r="B50" s="7830"/>
      <c r="C50" s="7822"/>
      <c r="D50" s="7877"/>
      <c r="E50" s="7890"/>
      <c r="F50" s="7873"/>
      <c r="G50" s="7880"/>
      <c r="H50" s="7881"/>
      <c r="I50" s="7822"/>
      <c r="J50" s="7873"/>
      <c r="K50" s="7873"/>
      <c r="L50" s="7874"/>
      <c r="M50" s="7873"/>
      <c r="N50" s="7875"/>
      <c r="O50" s="7876"/>
      <c r="P50" s="7873"/>
      <c r="Q50" s="7877"/>
      <c r="R50" s="7877"/>
    </row>
    <row r="51" spans="1:18" ht="17.25" thickBot="1">
      <c r="A51" s="7891"/>
      <c r="B51" s="7892" t="s">
        <v>13151</v>
      </c>
      <c r="C51" s="7893"/>
      <c r="D51" s="7894"/>
      <c r="E51" s="7893"/>
      <c r="F51" s="7895"/>
      <c r="G51" s="7896"/>
      <c r="H51" s="7897"/>
      <c r="I51" s="7893"/>
      <c r="J51" s="7895"/>
      <c r="K51" s="7895"/>
      <c r="L51" s="7898"/>
      <c r="M51" s="7899"/>
      <c r="N51" s="7900"/>
      <c r="O51" s="7901"/>
      <c r="P51" s="7901"/>
      <c r="Q51" s="7902"/>
      <c r="R51" s="7903"/>
    </row>
    <row r="52" spans="1:18" ht="18.75" thickBot="1">
      <c r="A52" s="7893"/>
      <c r="B52" s="7904" t="s">
        <v>13152</v>
      </c>
      <c r="C52" s="7893"/>
      <c r="D52" s="7902"/>
      <c r="E52" s="7895"/>
      <c r="F52" s="7895"/>
      <c r="G52" s="7905"/>
      <c r="H52" s="7897"/>
      <c r="I52" s="7906"/>
      <c r="J52" s="7907"/>
      <c r="K52" s="7895"/>
      <c r="L52" s="7898"/>
      <c r="M52" s="7908"/>
      <c r="N52" s="7909"/>
      <c r="O52" s="7910"/>
      <c r="P52" s="7910"/>
      <c r="Q52" s="7911"/>
      <c r="R52" s="7903"/>
    </row>
    <row r="53" spans="1:18" ht="18">
      <c r="A53" s="7912"/>
      <c r="B53" s="7773"/>
      <c r="C53" s="7912"/>
      <c r="D53" s="7913"/>
      <c r="E53" s="7914"/>
      <c r="F53" s="7914"/>
      <c r="G53" s="7915"/>
      <c r="H53" s="7916"/>
      <c r="I53" s="7917"/>
      <c r="J53" s="7914"/>
      <c r="K53" s="7914"/>
      <c r="L53" s="7918"/>
      <c r="M53" s="7919"/>
      <c r="N53" s="7920"/>
      <c r="O53" s="7921"/>
      <c r="P53" s="7921"/>
      <c r="Q53" s="7913"/>
      <c r="R53" s="7922"/>
    </row>
    <row r="54" spans="1:18" ht="17.25" thickBot="1">
      <c r="A54" s="7912"/>
      <c r="B54" s="7923" t="s">
        <v>13153</v>
      </c>
      <c r="C54" s="7912"/>
      <c r="D54" s="7913"/>
      <c r="E54" s="7913"/>
      <c r="F54" s="7924"/>
      <c r="G54" s="7919"/>
      <c r="H54" s="7916"/>
      <c r="I54" s="7912"/>
      <c r="J54" s="7914"/>
      <c r="K54" s="7914"/>
      <c r="L54" s="7918"/>
      <c r="M54" s="7925"/>
      <c r="N54" s="7926"/>
      <c r="O54" s="7921"/>
      <c r="P54" s="7921"/>
      <c r="Q54" s="7913"/>
      <c r="R54" s="7917"/>
    </row>
    <row r="55" spans="1:18" ht="48" customHeight="1" thickBot="1">
      <c r="A55" s="7912"/>
      <c r="B55" s="7927" t="s">
        <v>13095</v>
      </c>
      <c r="C55" s="7927" t="s">
        <v>13154</v>
      </c>
      <c r="D55" s="7927" t="s">
        <v>13097</v>
      </c>
      <c r="E55" s="7928" t="s">
        <v>13155</v>
      </c>
      <c r="F55" s="7928" t="s">
        <v>13156</v>
      </c>
      <c r="G55" s="7928" t="s">
        <v>13157</v>
      </c>
      <c r="H55" s="7928" t="s">
        <v>13158</v>
      </c>
      <c r="I55" s="7928" t="s">
        <v>13159</v>
      </c>
      <c r="Q55" s="7912"/>
    </row>
    <row r="56" spans="1:18" ht="16.5">
      <c r="A56" s="7912"/>
      <c r="B56" s="7929">
        <v>1</v>
      </c>
      <c r="C56" s="7930" t="s">
        <v>13160</v>
      </c>
      <c r="D56" s="7931">
        <f>160/5000</f>
        <v>3.2000000000000001E-2</v>
      </c>
      <c r="E56" s="7932">
        <v>0.8</v>
      </c>
      <c r="F56" s="7933">
        <f t="shared" ref="F56:F62" si="0">D56*E56*1.03</f>
        <v>2.6368000000000003E-2</v>
      </c>
      <c r="G56" s="7934">
        <v>1.03</v>
      </c>
      <c r="H56" s="7935">
        <f t="shared" ref="H56:H70" si="1">F56*G56</f>
        <v>2.7159040000000002E-2</v>
      </c>
      <c r="I56" s="7936" t="s">
        <v>13161</v>
      </c>
      <c r="Q56" s="7937"/>
    </row>
    <row r="57" spans="1:18" ht="16.5">
      <c r="A57" s="7912"/>
      <c r="B57" s="7929">
        <f>B56+1</f>
        <v>2</v>
      </c>
      <c r="C57" s="7938" t="s">
        <v>13162</v>
      </c>
      <c r="D57" s="7939">
        <v>2</v>
      </c>
      <c r="E57" s="7940">
        <v>1.1538461538461539E-2</v>
      </c>
      <c r="F57" s="7941">
        <f t="shared" si="0"/>
        <v>2.3769230769230772E-2</v>
      </c>
      <c r="G57" s="7934">
        <v>1.03</v>
      </c>
      <c r="H57" s="7935">
        <f t="shared" si="1"/>
        <v>2.4482307692307696E-2</v>
      </c>
      <c r="I57" s="7942" t="s">
        <v>13163</v>
      </c>
      <c r="Q57" s="7943"/>
    </row>
    <row r="58" spans="1:18" ht="16.5">
      <c r="A58" s="7912"/>
      <c r="B58" s="7929">
        <f t="shared" ref="B58:B71" si="2">B57+1</f>
        <v>3</v>
      </c>
      <c r="C58" s="7938" t="s">
        <v>13164</v>
      </c>
      <c r="D58" s="7939">
        <v>1</v>
      </c>
      <c r="E58" s="7940">
        <v>1.3461538461538462E-2</v>
      </c>
      <c r="F58" s="7941">
        <f t="shared" si="0"/>
        <v>1.3865384615384616E-2</v>
      </c>
      <c r="G58" s="7934">
        <v>1.03</v>
      </c>
      <c r="H58" s="7935">
        <f t="shared" si="1"/>
        <v>1.4281346153846155E-2</v>
      </c>
      <c r="I58" s="7942" t="s">
        <v>13163</v>
      </c>
      <c r="Q58" s="7943"/>
    </row>
    <row r="59" spans="1:18" ht="16.5">
      <c r="A59" s="7912"/>
      <c r="B59" s="7929">
        <f>+B58+1</f>
        <v>4</v>
      </c>
      <c r="C59" s="7930" t="s">
        <v>13165</v>
      </c>
      <c r="D59" s="7931">
        <f>0.14 + 0.11</f>
        <v>0.25</v>
      </c>
      <c r="E59" s="7932">
        <v>2.5999999999999999E-2</v>
      </c>
      <c r="F59" s="7944">
        <f t="shared" si="0"/>
        <v>6.6949999999999996E-3</v>
      </c>
      <c r="G59" s="7934">
        <v>1.03</v>
      </c>
      <c r="H59" s="7945">
        <f t="shared" si="1"/>
        <v>6.8958499999999994E-3</v>
      </c>
      <c r="I59" s="7946" t="s">
        <v>13166</v>
      </c>
      <c r="Q59" s="7943"/>
    </row>
    <row r="60" spans="1:18" ht="16.5">
      <c r="A60" s="7912"/>
      <c r="B60" s="7929">
        <f t="shared" si="2"/>
        <v>5</v>
      </c>
      <c r="C60" s="7930" t="s">
        <v>13167</v>
      </c>
      <c r="D60" s="7939">
        <v>1</v>
      </c>
      <c r="E60" s="7932">
        <v>2.9615384615384616E-2</v>
      </c>
      <c r="F60" s="7947">
        <f t="shared" si="0"/>
        <v>3.0503846153846156E-2</v>
      </c>
      <c r="G60" s="7934">
        <v>1.03</v>
      </c>
      <c r="H60" s="7935">
        <f t="shared" si="1"/>
        <v>3.1418961538461541E-2</v>
      </c>
      <c r="I60" s="7942" t="s">
        <v>13168</v>
      </c>
      <c r="Q60" s="7943"/>
    </row>
    <row r="61" spans="1:18" ht="16.5">
      <c r="A61" s="7912"/>
      <c r="B61" s="7929">
        <f>+B60+1</f>
        <v>6</v>
      </c>
      <c r="C61" s="7930" t="s">
        <v>13169</v>
      </c>
      <c r="D61" s="7939">
        <v>1</v>
      </c>
      <c r="E61" s="7932">
        <v>3.8461538461538464E-2</v>
      </c>
      <c r="F61" s="7947">
        <f t="shared" si="0"/>
        <v>3.9615384615384622E-2</v>
      </c>
      <c r="G61" s="7934">
        <v>1.03</v>
      </c>
      <c r="H61" s="7935">
        <f t="shared" si="1"/>
        <v>4.0803846153846163E-2</v>
      </c>
      <c r="I61" s="7942"/>
      <c r="Q61" s="7943"/>
    </row>
    <row r="62" spans="1:18" ht="16.5">
      <c r="A62" s="7912"/>
      <c r="B62" s="7929">
        <f>+B61+1</f>
        <v>7</v>
      </c>
      <c r="C62" s="7938" t="s">
        <v>13170</v>
      </c>
      <c r="D62" s="7939">
        <v>1</v>
      </c>
      <c r="E62" s="7940">
        <v>7.6923076923076927E-3</v>
      </c>
      <c r="F62" s="7947">
        <f t="shared" si="0"/>
        <v>7.9230769230769233E-3</v>
      </c>
      <c r="G62" s="7934">
        <v>1.03</v>
      </c>
      <c r="H62" s="7935">
        <f t="shared" si="1"/>
        <v>8.1607692307692319E-3</v>
      </c>
      <c r="I62" s="7942" t="s">
        <v>13168</v>
      </c>
      <c r="Q62" s="7943"/>
    </row>
    <row r="63" spans="1:18" ht="16.5">
      <c r="A63" s="7912"/>
      <c r="B63" s="7929">
        <f>+B62+1</f>
        <v>8</v>
      </c>
      <c r="C63" s="7948"/>
      <c r="D63" s="7939"/>
      <c r="E63" s="7940"/>
      <c r="F63" s="7947"/>
      <c r="G63" s="7934"/>
      <c r="H63" s="7935"/>
      <c r="I63" s="7942"/>
      <c r="Q63" s="7943"/>
    </row>
    <row r="64" spans="1:18" ht="16.5">
      <c r="A64" s="7912"/>
      <c r="B64" s="7929">
        <f>+B63+1</f>
        <v>9</v>
      </c>
      <c r="C64" s="7938" t="s">
        <v>13171</v>
      </c>
      <c r="D64" s="7939">
        <v>1</v>
      </c>
      <c r="E64" s="7940">
        <v>0.15384615384615385</v>
      </c>
      <c r="F64" s="7947">
        <f t="shared" ref="F64:F70" si="3">D64*E64*1.03</f>
        <v>0.15846153846153849</v>
      </c>
      <c r="G64" s="7934">
        <v>1.03</v>
      </c>
      <c r="H64" s="7935">
        <f t="shared" si="1"/>
        <v>0.16321538461538465</v>
      </c>
      <c r="I64" s="7949" t="s">
        <v>13168</v>
      </c>
      <c r="Q64" s="7943"/>
    </row>
    <row r="65" spans="1:21" ht="16.5">
      <c r="A65" s="7912"/>
      <c r="B65" s="7929">
        <f>+B64+1</f>
        <v>10</v>
      </c>
      <c r="C65" s="7930" t="s">
        <v>13172</v>
      </c>
      <c r="D65" s="7931">
        <v>1</v>
      </c>
      <c r="E65" s="7932">
        <v>2.2307692307692306E-2</v>
      </c>
      <c r="F65" s="7933">
        <f t="shared" si="3"/>
        <v>2.2976923076923075E-2</v>
      </c>
      <c r="G65" s="7934">
        <v>1.03</v>
      </c>
      <c r="H65" s="7935">
        <f t="shared" si="1"/>
        <v>2.3666230769230769E-2</v>
      </c>
      <c r="I65" s="7950" t="s">
        <v>13173</v>
      </c>
      <c r="Q65" s="7943"/>
    </row>
    <row r="66" spans="1:21" ht="16.5">
      <c r="A66" s="7912"/>
      <c r="B66" s="7929">
        <f t="shared" si="2"/>
        <v>11</v>
      </c>
      <c r="C66" s="7930" t="s">
        <v>13174</v>
      </c>
      <c r="D66" s="7931">
        <v>1</v>
      </c>
      <c r="E66" s="7932">
        <v>0.38461538461538464</v>
      </c>
      <c r="F66" s="7933">
        <f t="shared" si="3"/>
        <v>0.39615384615384619</v>
      </c>
      <c r="G66" s="7934">
        <v>1.03</v>
      </c>
      <c r="H66" s="7935">
        <f t="shared" si="1"/>
        <v>0.40803846153846157</v>
      </c>
      <c r="I66" s="7936" t="s">
        <v>13175</v>
      </c>
      <c r="Q66" s="7943"/>
    </row>
    <row r="67" spans="1:21" ht="16.5">
      <c r="A67" s="7912"/>
      <c r="B67" s="7929">
        <f t="shared" si="2"/>
        <v>12</v>
      </c>
      <c r="C67" s="7938" t="s">
        <v>13176</v>
      </c>
      <c r="D67" s="7939">
        <f>3.5/100*D68</f>
        <v>2.1875000000000002E-3</v>
      </c>
      <c r="E67" s="7940">
        <v>2.0246153846153847</v>
      </c>
      <c r="F67" s="7947">
        <f t="shared" si="3"/>
        <v>4.5617115384615397E-3</v>
      </c>
      <c r="G67" s="7934">
        <v>1.03</v>
      </c>
      <c r="H67" s="7935">
        <f t="shared" si="1"/>
        <v>4.698562884615386E-3</v>
      </c>
      <c r="I67" s="7949" t="s">
        <v>13177</v>
      </c>
      <c r="Q67" s="7943"/>
    </row>
    <row r="68" spans="1:21" ht="16.5">
      <c r="A68" s="7912"/>
      <c r="B68" s="7929">
        <f t="shared" si="2"/>
        <v>13</v>
      </c>
      <c r="C68" s="7938" t="s">
        <v>13178</v>
      </c>
      <c r="D68" s="7939">
        <v>6.25E-2</v>
      </c>
      <c r="E68" s="7932">
        <v>1.0323076923076924</v>
      </c>
      <c r="F68" s="7947">
        <f t="shared" si="3"/>
        <v>6.6454807692307702E-2</v>
      </c>
      <c r="G68" s="7934">
        <v>1.03</v>
      </c>
      <c r="H68" s="7935">
        <f t="shared" si="1"/>
        <v>6.8448451923076928E-2</v>
      </c>
      <c r="I68" s="7949" t="s">
        <v>13179</v>
      </c>
      <c r="Q68" s="7943"/>
    </row>
    <row r="69" spans="1:21" ht="16.5">
      <c r="A69" s="7912"/>
      <c r="B69" s="7929">
        <f t="shared" si="2"/>
        <v>14</v>
      </c>
      <c r="C69" s="7951" t="s">
        <v>13180</v>
      </c>
      <c r="D69" s="7952">
        <v>0.2</v>
      </c>
      <c r="E69" s="7953">
        <v>0.06</v>
      </c>
      <c r="F69" s="7947">
        <f t="shared" si="3"/>
        <v>1.2360000000000001E-2</v>
      </c>
      <c r="G69" s="7934">
        <v>1.03</v>
      </c>
      <c r="H69" s="7935">
        <f t="shared" si="1"/>
        <v>1.2730800000000002E-2</v>
      </c>
      <c r="I69" s="7954"/>
      <c r="Q69" s="7943"/>
    </row>
    <row r="70" spans="1:21" ht="16.5">
      <c r="A70" s="7912"/>
      <c r="B70" s="7929">
        <f t="shared" si="2"/>
        <v>15</v>
      </c>
      <c r="C70" s="7951" t="s">
        <v>13181</v>
      </c>
      <c r="D70" s="7952">
        <v>2.9999999999999997E-4</v>
      </c>
      <c r="E70" s="7953">
        <f>220000/13000</f>
        <v>16.923076923076923</v>
      </c>
      <c r="F70" s="7947">
        <f t="shared" si="3"/>
        <v>5.229230769230769E-3</v>
      </c>
      <c r="G70" s="7934">
        <v>1.03</v>
      </c>
      <c r="H70" s="7935">
        <f t="shared" si="1"/>
        <v>5.3861076923076923E-3</v>
      </c>
      <c r="I70" s="7955"/>
      <c r="Q70" s="7943"/>
    </row>
    <row r="71" spans="1:21" ht="16.5">
      <c r="A71" s="7912"/>
      <c r="B71" s="7929">
        <f t="shared" si="2"/>
        <v>16</v>
      </c>
      <c r="C71" s="7956" t="s">
        <v>13182</v>
      </c>
      <c r="D71" s="7957"/>
      <c r="E71" s="7958"/>
      <c r="F71" s="7959"/>
      <c r="G71" s="7960"/>
      <c r="H71" s="7961">
        <v>0.03</v>
      </c>
      <c r="I71" s="7955"/>
      <c r="Q71" s="7943"/>
    </row>
    <row r="72" spans="1:21" ht="16.5">
      <c r="A72" s="7912"/>
      <c r="B72" s="7962"/>
      <c r="C72" s="7951"/>
      <c r="D72" s="7952"/>
      <c r="E72" s="7953"/>
      <c r="F72" s="7959"/>
      <c r="G72" s="7960"/>
      <c r="H72" s="7961"/>
      <c r="I72" s="7955"/>
      <c r="Q72" s="7943"/>
    </row>
    <row r="73" spans="1:21" ht="16.5">
      <c r="A73" s="7912"/>
      <c r="B73" s="7962"/>
      <c r="C73" s="7951"/>
      <c r="D73" s="7952"/>
      <c r="E73" s="7953"/>
      <c r="F73" s="7959"/>
      <c r="G73" s="7960"/>
      <c r="H73" s="7961"/>
      <c r="I73" s="7955"/>
      <c r="Q73" s="7943"/>
    </row>
    <row r="74" spans="1:21" ht="16.5">
      <c r="A74" s="7912"/>
      <c r="B74" s="7962"/>
      <c r="C74" s="7951"/>
      <c r="D74" s="7952"/>
      <c r="E74" s="7953"/>
      <c r="F74" s="7959"/>
      <c r="G74" s="7960"/>
      <c r="H74" s="7961"/>
      <c r="I74" s="7955"/>
      <c r="Q74" s="7943"/>
    </row>
    <row r="75" spans="1:21" ht="17.25" thickBot="1">
      <c r="A75" s="7963"/>
      <c r="B75" s="7964"/>
      <c r="C75" s="7965"/>
      <c r="D75" s="7966"/>
      <c r="E75" s="7967"/>
      <c r="F75" s="7968"/>
      <c r="G75" s="7969" t="s">
        <v>13104</v>
      </c>
      <c r="H75" s="7970">
        <f>SUM(H56:H71)</f>
        <v>0.86938612019230788</v>
      </c>
      <c r="I75" s="7971"/>
      <c r="J75" s="7943"/>
      <c r="L75" s="7943"/>
      <c r="M75" s="7943"/>
      <c r="O75" s="7943"/>
      <c r="P75" s="7775"/>
      <c r="Q75" s="7943"/>
    </row>
    <row r="76" spans="1:21" ht="16.5">
      <c r="A76" s="7972"/>
      <c r="B76" s="7972"/>
      <c r="C76" s="7972"/>
      <c r="D76" s="7972"/>
      <c r="E76" s="7972"/>
      <c r="F76" s="7972"/>
      <c r="G76" s="7972"/>
      <c r="H76" s="7972"/>
      <c r="I76" s="7972"/>
      <c r="J76" s="7972"/>
      <c r="P76" s="7973"/>
      <c r="Q76" s="7973"/>
      <c r="R76" s="7973"/>
      <c r="S76" s="7775"/>
      <c r="T76" s="7775"/>
      <c r="U76" s="7775"/>
    </row>
  </sheetData>
  <mergeCells count="5">
    <mergeCell ref="P5:P6"/>
    <mergeCell ref="Q5:Q6"/>
    <mergeCell ref="B7:B8"/>
    <mergeCell ref="B13:B14"/>
    <mergeCell ref="B31:B32"/>
  </mergeCells>
  <pageMargins left="0.1" right="0.1" top="0.5" bottom="0.2" header="0.31496062992126" footer="0.31496062992126"/>
  <pageSetup paperSize="9" scale="46" orientation="landscape" horizontalDpi="4294967293" verticalDpi="429496729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9BF6-9582-4F53-824E-CF50B7140E48}">
  <sheetPr codeName="Sheet23">
    <tabColor rgb="FFFF0000"/>
    <pageSetUpPr fitToPage="1"/>
  </sheetPr>
  <dimension ref="A1:W76"/>
  <sheetViews>
    <sheetView zoomScale="80" zoomScaleNormal="80" zoomScaleSheetLayoutView="70" workbookViewId="0">
      <selection activeCell="K42" sqref="K42"/>
    </sheetView>
  </sheetViews>
  <sheetFormatPr defaultRowHeight="15"/>
  <cols>
    <col min="1" max="1" width="9.5703125" customWidth="1"/>
    <col min="2" max="2" width="22.5703125" customWidth="1"/>
    <col min="3" max="3" width="44.85546875" customWidth="1"/>
    <col min="4" max="4" width="15.7109375" customWidth="1"/>
    <col min="5" max="5" width="18.28515625" customWidth="1"/>
    <col min="6" max="6" width="15" customWidth="1"/>
    <col min="7" max="7" width="12.140625" customWidth="1"/>
    <col min="8" max="8" width="14.42578125" customWidth="1"/>
    <col min="9" max="9" width="18" customWidth="1"/>
    <col min="10" max="10" width="14.85546875" customWidth="1"/>
    <col min="11" max="11" width="21.28515625" customWidth="1"/>
    <col min="12" max="12" width="12.140625" customWidth="1"/>
    <col min="13" max="13" width="13.140625" customWidth="1"/>
    <col min="14" max="14" width="10.140625" customWidth="1"/>
    <col min="15" max="16" width="9.7109375" customWidth="1"/>
    <col min="17" max="17" width="15.7109375" customWidth="1"/>
    <col min="18" max="18" width="17" customWidth="1"/>
    <col min="19" max="21" width="11" customWidth="1"/>
  </cols>
  <sheetData>
    <row r="1" spans="1:22" ht="18">
      <c r="A1" s="7773"/>
      <c r="B1" s="7774"/>
      <c r="C1" s="7775"/>
      <c r="D1" s="7775"/>
      <c r="E1" s="7775"/>
      <c r="F1" s="7775"/>
      <c r="G1" s="7775"/>
      <c r="H1" s="7775"/>
      <c r="I1" s="7775"/>
      <c r="J1" s="7775"/>
      <c r="K1" s="7775"/>
      <c r="L1" s="7775"/>
      <c r="M1" s="7775"/>
      <c r="N1" s="7775"/>
      <c r="O1" s="7775"/>
      <c r="P1" s="7775"/>
      <c r="Q1" s="7776"/>
      <c r="R1" s="7776"/>
    </row>
    <row r="2" spans="1:22" ht="18">
      <c r="A2" s="7773"/>
      <c r="B2" s="7774"/>
      <c r="C2" s="7775"/>
      <c r="D2" s="7775"/>
      <c r="E2" s="7775"/>
      <c r="F2" s="7775"/>
      <c r="G2" s="7775"/>
      <c r="H2" s="7775"/>
      <c r="I2" s="7775"/>
      <c r="J2" s="7775"/>
      <c r="K2" s="7775"/>
      <c r="L2" s="7775"/>
      <c r="M2" s="7775"/>
      <c r="N2" s="7775"/>
      <c r="O2" s="7775"/>
      <c r="P2" s="7775"/>
      <c r="Q2" s="7776"/>
      <c r="R2" s="7776"/>
    </row>
    <row r="3" spans="1:22">
      <c r="A3" s="7775"/>
      <c r="B3" s="7775"/>
      <c r="C3" s="7775"/>
      <c r="D3" s="7775"/>
      <c r="E3" s="7775"/>
      <c r="F3" s="7775"/>
      <c r="G3" s="7775"/>
      <c r="H3" s="7775"/>
      <c r="I3" s="7775"/>
      <c r="J3" s="7775"/>
      <c r="K3" s="7775"/>
      <c r="L3" s="7775"/>
      <c r="M3" s="7775"/>
      <c r="N3" s="7775"/>
      <c r="O3" s="7775"/>
      <c r="P3" s="7776"/>
      <c r="Q3" s="7777"/>
      <c r="R3" s="7777"/>
    </row>
    <row r="4" spans="1:22" ht="16.5" thickBot="1">
      <c r="A4" s="7775"/>
      <c r="B4" s="7775"/>
      <c r="C4" s="7775"/>
      <c r="D4" s="7775"/>
      <c r="E4" s="7775"/>
      <c r="F4" s="7775"/>
      <c r="G4" s="7775"/>
      <c r="H4" s="7775"/>
      <c r="I4" s="7775"/>
      <c r="J4" s="7775"/>
      <c r="K4" s="7775"/>
      <c r="L4" s="7775"/>
      <c r="M4" s="7775"/>
      <c r="N4" s="7775"/>
      <c r="O4" s="7775"/>
      <c r="P4" s="7776"/>
      <c r="Q4" s="7778" t="s">
        <v>13094</v>
      </c>
      <c r="R4" s="7779">
        <v>43201</v>
      </c>
    </row>
    <row r="5" spans="1:22" ht="18" customHeight="1">
      <c r="A5" s="7780" t="s">
        <v>13095</v>
      </c>
      <c r="B5" s="7780" t="s">
        <v>491</v>
      </c>
      <c r="C5" s="7780" t="s">
        <v>13096</v>
      </c>
      <c r="D5" s="7781" t="s">
        <v>13097</v>
      </c>
      <c r="E5" s="7781" t="s">
        <v>13098</v>
      </c>
      <c r="F5" s="7781" t="s">
        <v>13099</v>
      </c>
      <c r="G5" s="7781" t="s">
        <v>13100</v>
      </c>
      <c r="H5" s="7781" t="s">
        <v>13101</v>
      </c>
      <c r="I5" s="7781" t="s">
        <v>13102</v>
      </c>
      <c r="J5" s="7781" t="s">
        <v>13103</v>
      </c>
      <c r="K5" s="7781" t="s">
        <v>13104</v>
      </c>
      <c r="L5" s="7782" t="s">
        <v>13105</v>
      </c>
      <c r="M5" s="7781" t="s">
        <v>13106</v>
      </c>
      <c r="N5" s="7781" t="s">
        <v>13107</v>
      </c>
      <c r="O5" s="7783" t="s">
        <v>13103</v>
      </c>
      <c r="P5" s="8818" t="s">
        <v>13108</v>
      </c>
      <c r="Q5" s="8820" t="s">
        <v>13109</v>
      </c>
      <c r="R5" s="7784" t="s">
        <v>13110</v>
      </c>
    </row>
    <row r="6" spans="1:22" ht="32.25" thickBot="1">
      <c r="A6" s="7785"/>
      <c r="B6" s="7785"/>
      <c r="C6" s="7785"/>
      <c r="D6" s="7786">
        <v>0.05</v>
      </c>
      <c r="E6" s="7787" t="s">
        <v>13111</v>
      </c>
      <c r="F6" s="7788"/>
      <c r="G6" s="7788"/>
      <c r="H6" s="7788"/>
      <c r="I6" s="7788"/>
      <c r="J6" s="7787" t="s">
        <v>13112</v>
      </c>
      <c r="K6" s="7788"/>
      <c r="L6" s="7787" t="s">
        <v>13113</v>
      </c>
      <c r="M6" s="7787" t="s">
        <v>13114</v>
      </c>
      <c r="N6" s="7788"/>
      <c r="O6" s="7789" t="s">
        <v>13115</v>
      </c>
      <c r="P6" s="8819"/>
      <c r="Q6" s="8821"/>
      <c r="R6" s="7790" t="s">
        <v>13113</v>
      </c>
      <c r="S6" t="s">
        <v>13116</v>
      </c>
      <c r="T6" t="s">
        <v>13117</v>
      </c>
      <c r="U6" t="s">
        <v>13118</v>
      </c>
      <c r="V6" t="s">
        <v>13119</v>
      </c>
    </row>
    <row r="7" spans="1:22" s="7808" customFormat="1" ht="21">
      <c r="A7" s="7791">
        <v>1</v>
      </c>
      <c r="B7" s="8822" t="s">
        <v>13120</v>
      </c>
      <c r="C7" s="7792" t="s">
        <v>13121</v>
      </c>
      <c r="D7" s="7793">
        <v>1.0991</v>
      </c>
      <c r="E7" s="7794">
        <f>1.42+0.02</f>
        <v>1.44</v>
      </c>
      <c r="F7" s="7795">
        <f>D7*E7</f>
        <v>1.5827039999999999</v>
      </c>
      <c r="G7" s="7796">
        <v>1</v>
      </c>
      <c r="H7" s="7797">
        <f>H75</f>
        <v>0.86780150480769236</v>
      </c>
      <c r="I7" s="7798"/>
      <c r="J7" s="7799"/>
      <c r="K7" s="7800">
        <f>SUM(F7:J7)+$F$37+$F$43</f>
        <v>4.5764655048076923</v>
      </c>
      <c r="L7" s="7801">
        <f>M7/N7</f>
        <v>7.2999999999999912E-2</v>
      </c>
      <c r="M7" s="7795">
        <f>N7-K7</f>
        <v>0.36039048743361501</v>
      </c>
      <c r="N7" s="7802">
        <f>K7/0.927</f>
        <v>4.9368559922413073</v>
      </c>
      <c r="O7" s="7800">
        <f>N7*0.03</f>
        <v>0.14810567976723921</v>
      </c>
      <c r="P7" s="7803">
        <f>N7+O7</f>
        <v>5.0849616720085464</v>
      </c>
      <c r="Q7" s="7799">
        <f>P7-K7</f>
        <v>0.50849616720085411</v>
      </c>
      <c r="R7" s="7804">
        <f>Q7/P7</f>
        <v>9.9999999999999895E-2</v>
      </c>
      <c r="S7" s="7805">
        <v>4</v>
      </c>
      <c r="T7" s="7805"/>
      <c r="U7" s="7806">
        <f>T7*P7</f>
        <v>0</v>
      </c>
      <c r="V7" s="7807">
        <f>T7*Q7</f>
        <v>0</v>
      </c>
    </row>
    <row r="8" spans="1:22" s="7808" customFormat="1" ht="21">
      <c r="A8" s="7791"/>
      <c r="B8" s="8823"/>
      <c r="C8" s="7809" t="s">
        <v>13122</v>
      </c>
      <c r="D8" s="7810"/>
      <c r="E8" s="7811" t="s">
        <v>13123</v>
      </c>
      <c r="F8" s="7800"/>
      <c r="G8" s="7812"/>
      <c r="H8" s="7813"/>
      <c r="I8" s="7814"/>
      <c r="J8" s="7802"/>
      <c r="K8" s="7800"/>
      <c r="L8" s="7815"/>
      <c r="M8" s="7800"/>
      <c r="N8" s="7816"/>
      <c r="O8" s="7817"/>
      <c r="P8" s="7802"/>
      <c r="Q8" s="7818"/>
      <c r="R8" s="7819"/>
    </row>
    <row r="9" spans="1:22" s="7808" customFormat="1" ht="19.5">
      <c r="A9" s="7820"/>
      <c r="B9" s="7821"/>
      <c r="C9" s="7822" t="s">
        <v>13124</v>
      </c>
      <c r="D9" s="7823"/>
      <c r="E9" s="7823"/>
      <c r="F9" s="7823"/>
      <c r="G9" s="7823"/>
      <c r="H9" s="7823"/>
      <c r="I9" s="7823"/>
      <c r="J9" s="7823"/>
      <c r="K9" s="7823"/>
      <c r="L9" s="7823"/>
      <c r="M9" s="7823"/>
      <c r="N9" s="7823"/>
      <c r="O9" s="7824" t="s">
        <v>13125</v>
      </c>
      <c r="P9" s="7825">
        <v>5.69</v>
      </c>
      <c r="Q9" s="7826"/>
      <c r="R9" s="7823"/>
    </row>
    <row r="10" spans="1:22" s="7808" customFormat="1" ht="19.5">
      <c r="A10" s="7820"/>
      <c r="B10" s="7821"/>
      <c r="C10" s="7827" t="s">
        <v>13126</v>
      </c>
      <c r="D10" s="7823"/>
      <c r="E10" s="7823"/>
      <c r="F10" s="7823"/>
      <c r="G10" s="7823"/>
      <c r="H10" s="7823"/>
      <c r="I10" s="7823"/>
      <c r="J10" s="7823"/>
      <c r="K10" s="7823"/>
      <c r="L10" s="7823"/>
      <c r="M10" s="7823"/>
      <c r="N10" s="7823"/>
      <c r="O10" s="7823"/>
      <c r="P10" s="7823"/>
      <c r="Q10" s="7823"/>
      <c r="R10" s="7823"/>
    </row>
    <row r="11" spans="1:22" s="7808" customFormat="1" ht="19.5">
      <c r="A11" s="7820"/>
      <c r="B11" s="7821" t="s">
        <v>13127</v>
      </c>
      <c r="C11" s="7828" t="s">
        <v>13128</v>
      </c>
      <c r="D11" s="7823"/>
      <c r="E11" s="7823"/>
      <c r="F11" s="7823"/>
      <c r="G11" s="7823"/>
      <c r="H11" s="7823"/>
      <c r="I11" s="7823"/>
      <c r="J11" s="7823"/>
      <c r="K11" s="7823"/>
      <c r="L11" s="7823"/>
      <c r="M11" s="7823"/>
      <c r="N11" s="7823"/>
      <c r="O11" s="7823"/>
      <c r="P11" s="7823"/>
      <c r="Q11" s="7823"/>
      <c r="R11" s="7823"/>
    </row>
    <row r="12" spans="1:22" s="7808" customFormat="1" ht="20.25" thickBot="1">
      <c r="A12" s="7829"/>
      <c r="B12" s="7830" t="s">
        <v>13129</v>
      </c>
      <c r="C12" s="7831"/>
      <c r="D12" s="7832"/>
      <c r="E12" s="7833"/>
      <c r="F12" s="7834"/>
      <c r="G12" s="7835"/>
      <c r="H12" s="7836"/>
      <c r="I12" s="7831"/>
      <c r="J12" s="7834"/>
      <c r="K12" s="7834"/>
      <c r="L12" s="7837"/>
      <c r="M12" s="7834"/>
      <c r="N12" s="7838"/>
      <c r="O12" s="7839"/>
      <c r="P12" s="7834"/>
      <c r="Q12" s="7832"/>
      <c r="R12" s="7840"/>
    </row>
    <row r="13" spans="1:22" s="7808" customFormat="1" ht="21">
      <c r="A13" s="7791"/>
      <c r="B13" s="8822"/>
      <c r="C13" s="7841" t="s">
        <v>13130</v>
      </c>
      <c r="D13" s="7842">
        <v>0.83509999999999995</v>
      </c>
      <c r="E13" s="7794">
        <f>1.15+0.02</f>
        <v>1.17</v>
      </c>
      <c r="F13" s="7795">
        <f>D13*E13</f>
        <v>0.97706699999999991</v>
      </c>
      <c r="G13" s="7796">
        <v>1</v>
      </c>
      <c r="H13" s="7797">
        <f>H75</f>
        <v>0.86780150480769236</v>
      </c>
      <c r="I13" s="7798"/>
      <c r="J13" s="7799"/>
      <c r="K13" s="7800">
        <f>SUM(F13:J13)+$F$37+$F$43</f>
        <v>3.9708285048076926</v>
      </c>
      <c r="L13" s="7801">
        <f>M13/N13</f>
        <v>7.2999999999999871E-2</v>
      </c>
      <c r="M13" s="7795">
        <f>N13-K13</f>
        <v>0.31269739034623623</v>
      </c>
      <c r="N13" s="7802">
        <f>K13/0.927</f>
        <v>4.2835258951539288</v>
      </c>
      <c r="O13" s="7800">
        <f>N13*0.03</f>
        <v>0.12850577685461786</v>
      </c>
      <c r="P13" s="7803">
        <f>N13+O13</f>
        <v>4.4120316720085464</v>
      </c>
      <c r="Q13" s="7799">
        <f>P13-K13</f>
        <v>0.44120316720085384</v>
      </c>
      <c r="R13" s="7804">
        <f>Q13/P13</f>
        <v>9.9999999999999825E-2</v>
      </c>
      <c r="S13" s="7805">
        <v>4</v>
      </c>
      <c r="T13" s="7805"/>
      <c r="U13" s="7806">
        <f>T13*P13</f>
        <v>0</v>
      </c>
      <c r="V13" s="7807">
        <f>T13*Q13</f>
        <v>0</v>
      </c>
    </row>
    <row r="14" spans="1:22" s="7808" customFormat="1" ht="21">
      <c r="A14" s="7791"/>
      <c r="B14" s="8823"/>
      <c r="C14" s="7809" t="s">
        <v>13131</v>
      </c>
      <c r="D14" s="7810"/>
      <c r="E14" s="7811" t="s">
        <v>13132</v>
      </c>
      <c r="F14" s="7800"/>
      <c r="G14" s="7812"/>
      <c r="H14" s="7813"/>
      <c r="I14" s="7814"/>
      <c r="J14" s="7802"/>
      <c r="K14" s="7800"/>
      <c r="L14" s="7815"/>
      <c r="M14" s="7800"/>
      <c r="N14" s="7816"/>
      <c r="O14" s="7817"/>
      <c r="P14" s="7802"/>
      <c r="Q14" s="7818"/>
      <c r="R14" s="7819"/>
    </row>
    <row r="15" spans="1:22" s="7808" customFormat="1" ht="19.5">
      <c r="A15" s="7820"/>
      <c r="B15" s="7821"/>
      <c r="C15" s="7822"/>
      <c r="D15" s="7823"/>
      <c r="E15" s="7823"/>
      <c r="F15" s="7823"/>
      <c r="G15" s="7823"/>
      <c r="H15" s="7823"/>
      <c r="I15" s="7823"/>
      <c r="J15" s="7823"/>
      <c r="K15" s="7823"/>
      <c r="L15" s="7823"/>
      <c r="M15" s="7823"/>
      <c r="N15" s="7823"/>
      <c r="O15" s="7824" t="s">
        <v>13125</v>
      </c>
      <c r="P15" s="7825">
        <v>5.69</v>
      </c>
      <c r="Q15" s="7826"/>
      <c r="R15" s="7823"/>
    </row>
    <row r="16" spans="1:22" s="7808" customFormat="1" ht="19.5">
      <c r="A16" s="7820"/>
      <c r="B16" s="7821"/>
      <c r="C16" s="7822"/>
      <c r="D16" s="7823"/>
      <c r="E16" s="7823"/>
      <c r="F16" s="7823"/>
      <c r="G16" s="7823"/>
      <c r="H16" s="7823"/>
      <c r="I16" s="7823"/>
      <c r="J16" s="7823"/>
      <c r="K16" s="7823"/>
      <c r="L16" s="7823"/>
      <c r="M16" s="7823"/>
      <c r="N16" s="7823"/>
      <c r="O16" s="7823"/>
      <c r="P16" s="7823"/>
      <c r="Q16" s="7823"/>
      <c r="R16" s="7823"/>
    </row>
    <row r="17" spans="1:23" s="7808" customFormat="1" ht="19.5">
      <c r="A17" s="7820"/>
      <c r="B17" s="7821" t="s">
        <v>13127</v>
      </c>
      <c r="C17" s="7828" t="s">
        <v>13133</v>
      </c>
      <c r="D17" s="7823"/>
      <c r="E17" s="7823"/>
      <c r="F17" s="7823"/>
      <c r="G17" s="7823"/>
      <c r="H17" s="7823"/>
      <c r="I17" s="7823"/>
      <c r="J17" s="7823"/>
      <c r="K17" s="7823"/>
      <c r="L17" s="7823"/>
      <c r="M17" s="7823"/>
      <c r="N17" s="7823"/>
      <c r="O17" s="7823"/>
      <c r="P17" s="7823"/>
      <c r="Q17" s="7823"/>
      <c r="R17" s="7823"/>
    </row>
    <row r="18" spans="1:23" s="7808" customFormat="1" ht="20.25" thickBot="1">
      <c r="A18" s="7829"/>
      <c r="B18" s="7830" t="s">
        <v>13129</v>
      </c>
      <c r="C18" s="7831"/>
      <c r="D18" s="7832"/>
      <c r="E18" s="7833"/>
      <c r="F18" s="7834"/>
      <c r="G18" s="7835"/>
      <c r="H18" s="7836"/>
      <c r="I18" s="7831"/>
      <c r="J18" s="7834"/>
      <c r="K18" s="7834"/>
      <c r="L18" s="7837"/>
      <c r="M18" s="7834"/>
      <c r="N18" s="7838"/>
      <c r="O18" s="7839"/>
      <c r="P18" s="7834"/>
      <c r="Q18" s="7832"/>
      <c r="R18" s="7840"/>
    </row>
    <row r="19" spans="1:23" s="7808" customFormat="1" ht="21" hidden="1" customHeight="1">
      <c r="A19" s="7791"/>
      <c r="B19" s="7843"/>
      <c r="C19" s="7841" t="s">
        <v>13134</v>
      </c>
      <c r="D19" s="7842">
        <v>0.83509999999999995</v>
      </c>
      <c r="E19" s="7794">
        <f>1.45+0.02</f>
        <v>1.47</v>
      </c>
      <c r="F19" s="7800">
        <f>D19*E19</f>
        <v>1.2275969999999998</v>
      </c>
      <c r="G19" s="7796">
        <v>1.2</v>
      </c>
      <c r="H19" s="7813">
        <f>H75</f>
        <v>0.86780150480769236</v>
      </c>
      <c r="I19" s="7844"/>
      <c r="J19" s="7818"/>
      <c r="K19" s="7800">
        <f>SUM(F19:J19)+$F$37+$F$43</f>
        <v>4.4213585048076922</v>
      </c>
      <c r="L19" s="7815">
        <f>M19/N19</f>
        <v>9.9999999999999964E-2</v>
      </c>
      <c r="M19" s="7800">
        <f>N19-K19</f>
        <v>0.49126205608974338</v>
      </c>
      <c r="N19" s="7802">
        <f>K19/0.9</f>
        <v>4.9126205608974356</v>
      </c>
      <c r="O19" s="7800">
        <f>N19*0.0375</f>
        <v>0.18422327103365382</v>
      </c>
      <c r="P19" s="7845">
        <f>N19+O19</f>
        <v>5.0968438319310891</v>
      </c>
      <c r="Q19" s="7818">
        <f>P19-K19</f>
        <v>0.67548532712339693</v>
      </c>
      <c r="R19" s="7819">
        <f>Q19/P19</f>
        <v>0.13253012048192764</v>
      </c>
      <c r="S19" s="7805">
        <v>5</v>
      </c>
      <c r="T19" s="7846"/>
      <c r="U19" s="7847">
        <f>T19*P19</f>
        <v>0</v>
      </c>
      <c r="V19" s="7848">
        <f>T19*Q19</f>
        <v>0</v>
      </c>
      <c r="W19" s="7849"/>
    </row>
    <row r="20" spans="1:23" s="7808" customFormat="1" ht="23.25" hidden="1" customHeight="1">
      <c r="A20" s="7791"/>
      <c r="B20" s="7850"/>
      <c r="C20" s="7809" t="s">
        <v>13135</v>
      </c>
      <c r="D20" s="7810"/>
      <c r="E20" s="7811" t="s">
        <v>13136</v>
      </c>
      <c r="F20" s="7800"/>
      <c r="G20" s="7812"/>
      <c r="H20" s="7813"/>
      <c r="I20" s="7814"/>
      <c r="J20" s="7802"/>
      <c r="K20" s="7800"/>
      <c r="L20" s="7815"/>
      <c r="M20" s="7800"/>
      <c r="N20" s="7816"/>
      <c r="O20" s="7817"/>
      <c r="P20" s="7802"/>
      <c r="Q20" s="7818"/>
      <c r="R20" s="7819"/>
      <c r="S20" s="7805"/>
      <c r="T20" s="7805"/>
      <c r="U20" s="7805" t="e">
        <f>U19+U7+#REF!+#REF!+#REF!</f>
        <v>#REF!</v>
      </c>
      <c r="V20" s="7805" t="e">
        <f>V19+V7+#REF!+#REF!+#REF!</f>
        <v>#REF!</v>
      </c>
      <c r="W20" s="7851" t="e">
        <f>V20/U20</f>
        <v>#REF!</v>
      </c>
    </row>
    <row r="21" spans="1:23" s="7808" customFormat="1" ht="20.25" hidden="1" thickBot="1">
      <c r="A21" s="7820"/>
      <c r="B21" s="7821"/>
      <c r="C21" s="7822" t="s">
        <v>13137</v>
      </c>
      <c r="D21" s="7852"/>
      <c r="E21" s="7853"/>
      <c r="F21" s="7800"/>
      <c r="G21" s="7812"/>
      <c r="H21" s="7813"/>
      <c r="I21" s="7854"/>
      <c r="J21" s="7802"/>
      <c r="K21" s="7800"/>
      <c r="L21" s="7815"/>
      <c r="M21" s="7800"/>
      <c r="N21" s="7816"/>
      <c r="O21" s="7824" t="s">
        <v>13125</v>
      </c>
      <c r="P21" s="7825">
        <v>5.8</v>
      </c>
      <c r="Q21" s="7826"/>
      <c r="R21" s="7819"/>
      <c r="S21" s="7805"/>
      <c r="T21" s="7805"/>
      <c r="U21" s="7805"/>
    </row>
    <row r="22" spans="1:23" s="7808" customFormat="1" ht="20.25" hidden="1" thickBot="1">
      <c r="A22" s="7855"/>
      <c r="B22" s="7821"/>
      <c r="C22" s="7822"/>
      <c r="D22" s="7856"/>
      <c r="E22" s="7857"/>
      <c r="F22" s="7800"/>
      <c r="G22" s="7858"/>
      <c r="H22" s="7813"/>
      <c r="I22" s="7844"/>
      <c r="J22" s="7818"/>
      <c r="K22" s="7800"/>
      <c r="L22" s="7815"/>
      <c r="M22" s="7800"/>
      <c r="N22" s="7802"/>
      <c r="O22" s="7800"/>
      <c r="P22" s="7859"/>
      <c r="Q22" s="7818"/>
      <c r="R22" s="7819"/>
      <c r="S22" s="7805"/>
      <c r="T22" s="7805"/>
      <c r="U22" s="7805"/>
    </row>
    <row r="23" spans="1:23" s="7808" customFormat="1" ht="20.25" hidden="1" thickBot="1">
      <c r="A23" s="7820"/>
      <c r="B23" s="7821" t="s">
        <v>13138</v>
      </c>
      <c r="C23" s="7828" t="s">
        <v>13133</v>
      </c>
      <c r="D23" s="7860"/>
      <c r="E23" s="7811"/>
      <c r="F23" s="7800"/>
      <c r="G23" s="7812"/>
      <c r="H23" s="7813"/>
      <c r="I23" s="7814"/>
      <c r="J23" s="7802"/>
      <c r="K23" s="7800"/>
      <c r="L23" s="7815"/>
      <c r="M23" s="7800"/>
      <c r="N23" s="7816"/>
      <c r="O23" s="7817"/>
      <c r="P23" s="7802"/>
      <c r="Q23" s="7818"/>
      <c r="R23" s="7819"/>
    </row>
    <row r="24" spans="1:23" s="7808" customFormat="1" ht="20.25" hidden="1" thickBot="1">
      <c r="A24" s="7820"/>
      <c r="B24" s="7861" t="s">
        <v>13129</v>
      </c>
      <c r="C24" s="7862"/>
      <c r="D24" s="7863"/>
      <c r="E24" s="7862"/>
      <c r="F24" s="7864"/>
      <c r="G24" s="7864"/>
      <c r="H24" s="7864"/>
      <c r="I24" s="7862"/>
      <c r="J24" s="7862"/>
      <c r="K24" s="7862"/>
      <c r="L24" s="7862"/>
      <c r="M24" s="7862"/>
      <c r="N24" s="7862"/>
      <c r="O24" s="7862"/>
      <c r="P24" s="7862"/>
      <c r="Q24" s="7862"/>
      <c r="R24" s="7862"/>
    </row>
    <row r="25" spans="1:23" s="7808" customFormat="1" ht="21" hidden="1" customHeight="1">
      <c r="A25" s="7791"/>
      <c r="B25" s="7843"/>
      <c r="C25" s="7841" t="s">
        <v>13134</v>
      </c>
      <c r="D25" s="7842">
        <v>0.83509999999999995</v>
      </c>
      <c r="E25" s="7794">
        <f>1.5+0.02</f>
        <v>1.52</v>
      </c>
      <c r="F25" s="7800">
        <f>D25*E25</f>
        <v>1.269352</v>
      </c>
      <c r="G25" s="7796">
        <v>1.2</v>
      </c>
      <c r="H25" s="7813">
        <f>+H75</f>
        <v>0.86780150480769236</v>
      </c>
      <c r="I25" s="7844"/>
      <c r="J25" s="7818"/>
      <c r="K25" s="7800">
        <f>SUM(F25:J25)+$F$37+$F$43</f>
        <v>4.4631135048076924</v>
      </c>
      <c r="L25" s="7815">
        <f>M25/N25</f>
        <v>0.10000000000000003</v>
      </c>
      <c r="M25" s="7800">
        <f>N25-K25</f>
        <v>0.49590150053418824</v>
      </c>
      <c r="N25" s="7802">
        <f>K25/0.9</f>
        <v>4.9590150053418807</v>
      </c>
      <c r="O25" s="7800">
        <f>N25*0.0375</f>
        <v>0.18596306270032051</v>
      </c>
      <c r="P25" s="7845">
        <f>N25+O25</f>
        <v>5.1449780680422013</v>
      </c>
      <c r="Q25" s="7818">
        <f>P25-K25</f>
        <v>0.68186456323450884</v>
      </c>
      <c r="R25" s="7819">
        <f>Q25/P25</f>
        <v>0.13253012048192775</v>
      </c>
      <c r="S25" s="7805">
        <v>5</v>
      </c>
      <c r="T25" s="7846"/>
      <c r="U25" s="7847">
        <f>T25*P25</f>
        <v>0</v>
      </c>
      <c r="V25" s="7848">
        <f>T25*Q25</f>
        <v>0</v>
      </c>
      <c r="W25" s="7849"/>
    </row>
    <row r="26" spans="1:23" s="7808" customFormat="1" ht="23.25" hidden="1" customHeight="1">
      <c r="A26" s="7791"/>
      <c r="B26" s="7850"/>
      <c r="C26" s="7809" t="s">
        <v>13135</v>
      </c>
      <c r="D26" s="7810"/>
      <c r="E26" s="7811" t="s">
        <v>13139</v>
      </c>
      <c r="F26" s="7800"/>
      <c r="G26" s="7812"/>
      <c r="H26" s="7813"/>
      <c r="I26" s="7814"/>
      <c r="J26" s="7802"/>
      <c r="K26" s="7800"/>
      <c r="L26" s="7815"/>
      <c r="M26" s="7800"/>
      <c r="N26" s="7816"/>
      <c r="O26" s="7817"/>
      <c r="P26" s="7802"/>
      <c r="Q26" s="7818"/>
      <c r="R26" s="7819"/>
      <c r="S26" s="7805"/>
      <c r="T26" s="7805"/>
      <c r="U26" s="7805" t="e">
        <f>U25+U19+U7+#REF!+#REF!</f>
        <v>#REF!</v>
      </c>
      <c r="V26" s="7805" t="e">
        <f>V25+V19+V7+#REF!+#REF!</f>
        <v>#REF!</v>
      </c>
      <c r="W26" s="7851" t="e">
        <f>V26/U26</f>
        <v>#REF!</v>
      </c>
    </row>
    <row r="27" spans="1:23" s="7808" customFormat="1" ht="20.25" hidden="1" thickBot="1">
      <c r="A27" s="7820"/>
      <c r="B27" s="7821"/>
      <c r="C27" s="7822" t="s">
        <v>13140</v>
      </c>
      <c r="D27" s="7852"/>
      <c r="E27" s="7853"/>
      <c r="F27" s="7800"/>
      <c r="G27" s="7812"/>
      <c r="H27" s="7813"/>
      <c r="I27" s="7854"/>
      <c r="J27" s="7802"/>
      <c r="K27" s="7800"/>
      <c r="L27" s="7815"/>
      <c r="M27" s="7800"/>
      <c r="N27" s="7816"/>
      <c r="O27" s="7824" t="s">
        <v>13125</v>
      </c>
      <c r="P27" s="7825">
        <v>5.8</v>
      </c>
      <c r="Q27" s="7826"/>
      <c r="R27" s="7819"/>
      <c r="S27" s="7805"/>
      <c r="T27" s="7805"/>
      <c r="U27" s="7805"/>
    </row>
    <row r="28" spans="1:23" s="7808" customFormat="1" ht="20.25" hidden="1" thickBot="1">
      <c r="A28" s="7855"/>
      <c r="B28" s="7821"/>
      <c r="C28" s="7822"/>
      <c r="D28" s="7856"/>
      <c r="E28" s="7857"/>
      <c r="F28" s="7800"/>
      <c r="G28" s="7858"/>
      <c r="H28" s="7813"/>
      <c r="I28" s="7844"/>
      <c r="J28" s="7818"/>
      <c r="K28" s="7800"/>
      <c r="L28" s="7815"/>
      <c r="M28" s="7800"/>
      <c r="N28" s="7802"/>
      <c r="O28" s="7800"/>
      <c r="P28" s="7859"/>
      <c r="Q28" s="7818"/>
      <c r="R28" s="7819"/>
      <c r="S28" s="7805"/>
      <c r="T28" s="7805"/>
      <c r="U28" s="7805"/>
    </row>
    <row r="29" spans="1:23" s="7808" customFormat="1" ht="20.25" hidden="1" thickBot="1">
      <c r="A29" s="7820"/>
      <c r="B29" s="7821" t="s">
        <v>13141</v>
      </c>
      <c r="C29" s="7828" t="s">
        <v>13133</v>
      </c>
      <c r="D29" s="7860"/>
      <c r="E29" s="7811"/>
      <c r="F29" s="7800"/>
      <c r="G29" s="7812"/>
      <c r="H29" s="7813"/>
      <c r="I29" s="7814"/>
      <c r="J29" s="7802"/>
      <c r="K29" s="7800"/>
      <c r="L29" s="7815"/>
      <c r="M29" s="7800"/>
      <c r="N29" s="7816"/>
      <c r="O29" s="7817"/>
      <c r="P29" s="7802"/>
      <c r="Q29" s="7818"/>
      <c r="R29" s="7819"/>
    </row>
    <row r="30" spans="1:23" s="7808" customFormat="1" ht="20.25" hidden="1" thickBot="1">
      <c r="A30" s="7820"/>
      <c r="B30" s="7861" t="s">
        <v>13129</v>
      </c>
      <c r="C30" s="7862"/>
      <c r="D30" s="7863"/>
      <c r="E30" s="7862"/>
      <c r="F30" s="7865"/>
      <c r="G30" s="7865"/>
      <c r="H30" s="7865"/>
      <c r="I30" s="7862"/>
      <c r="J30" s="7862"/>
      <c r="K30" s="7862"/>
      <c r="L30" s="7862"/>
      <c r="M30" s="7862"/>
      <c r="N30" s="7862"/>
      <c r="O30" s="7862"/>
      <c r="P30" s="7862"/>
      <c r="Q30" s="7862"/>
      <c r="R30" s="7862"/>
    </row>
    <row r="31" spans="1:23" s="7808" customFormat="1" ht="21">
      <c r="A31" s="7791"/>
      <c r="B31" s="8822"/>
      <c r="C31" s="7841" t="s">
        <v>13130</v>
      </c>
      <c r="D31" s="7842">
        <v>0.83509999999999995</v>
      </c>
      <c r="E31" s="7794">
        <f>1.35+0.02</f>
        <v>1.37</v>
      </c>
      <c r="F31" s="7795">
        <f>D31*E31</f>
        <v>1.1440870000000001</v>
      </c>
      <c r="G31" s="7796">
        <v>1</v>
      </c>
      <c r="H31" s="7797">
        <f>H75</f>
        <v>0.86780150480769236</v>
      </c>
      <c r="I31" s="7798"/>
      <c r="J31" s="7799"/>
      <c r="K31" s="7800">
        <f>SUM(F31:J31)+$F$37+$F$43</f>
        <v>4.1378485048076925</v>
      </c>
      <c r="L31" s="7801">
        <f>M31/N31</f>
        <v>7.2999999999999926E-2</v>
      </c>
      <c r="M31" s="7795">
        <f>N31-K31</f>
        <v>0.32584999013048677</v>
      </c>
      <c r="N31" s="7802">
        <f>K31/0.927</f>
        <v>4.4636984949381793</v>
      </c>
      <c r="O31" s="7800">
        <f>N31*0.03</f>
        <v>0.13391095484814539</v>
      </c>
      <c r="P31" s="7803">
        <f>N31+O31</f>
        <v>4.5976094497863249</v>
      </c>
      <c r="Q31" s="7799">
        <f>P31-K31</f>
        <v>0.4597609449786324</v>
      </c>
      <c r="R31" s="7804">
        <f>Q31/P31</f>
        <v>9.9999999999999978E-2</v>
      </c>
      <c r="S31" s="7805">
        <v>4</v>
      </c>
      <c r="T31" s="7805"/>
      <c r="U31" s="7806">
        <f>T31*P31</f>
        <v>0</v>
      </c>
      <c r="V31" s="7807">
        <f>T31*Q31</f>
        <v>0</v>
      </c>
    </row>
    <row r="32" spans="1:23" s="7808" customFormat="1" ht="21">
      <c r="A32" s="7791"/>
      <c r="B32" s="8823"/>
      <c r="C32" s="7809" t="s">
        <v>13131</v>
      </c>
      <c r="D32" s="7810"/>
      <c r="E32" s="7811" t="s">
        <v>13132</v>
      </c>
      <c r="F32" s="7800"/>
      <c r="G32" s="7812"/>
      <c r="H32" s="7813"/>
      <c r="I32" s="7814"/>
      <c r="J32" s="7802"/>
      <c r="K32" s="7800"/>
      <c r="L32" s="7815"/>
      <c r="M32" s="7800"/>
      <c r="N32" s="7816"/>
      <c r="O32" s="7817"/>
      <c r="P32" s="7802"/>
      <c r="Q32" s="7818"/>
      <c r="R32" s="7819"/>
    </row>
    <row r="33" spans="1:18" s="7808" customFormat="1" ht="19.5">
      <c r="A33" s="7820"/>
      <c r="B33" s="7821"/>
      <c r="C33" s="7822"/>
      <c r="D33" s="7823"/>
      <c r="E33" s="7823"/>
      <c r="F33" s="7823"/>
      <c r="G33" s="7823"/>
      <c r="H33" s="7823"/>
      <c r="I33" s="7823"/>
      <c r="J33" s="7823"/>
      <c r="K33" s="7823"/>
      <c r="L33" s="7823"/>
      <c r="M33" s="7823"/>
      <c r="N33" s="7823"/>
      <c r="O33" s="7824" t="s">
        <v>13125</v>
      </c>
      <c r="P33" s="7825">
        <v>5.69</v>
      </c>
      <c r="Q33" s="7826"/>
      <c r="R33" s="7823"/>
    </row>
    <row r="34" spans="1:18" s="7808" customFormat="1" ht="19.5">
      <c r="A34" s="7820"/>
      <c r="B34" s="7821"/>
      <c r="C34" s="7822"/>
      <c r="D34" s="7823"/>
      <c r="E34" s="7823"/>
      <c r="F34" s="7823"/>
      <c r="G34" s="7823"/>
      <c r="H34" s="7823"/>
      <c r="I34" s="7823"/>
      <c r="J34" s="7823"/>
      <c r="K34" s="7823"/>
      <c r="L34" s="7823"/>
      <c r="M34" s="7823"/>
      <c r="N34" s="7823"/>
      <c r="O34" s="7823"/>
      <c r="P34" s="7823"/>
      <c r="Q34" s="7823"/>
      <c r="R34" s="7823"/>
    </row>
    <row r="35" spans="1:18" s="7808" customFormat="1" ht="19.5">
      <c r="A35" s="7820"/>
      <c r="B35" s="7821" t="s">
        <v>13127</v>
      </c>
      <c r="C35" s="7828" t="s">
        <v>13133</v>
      </c>
      <c r="D35" s="7823"/>
      <c r="E35" s="7823"/>
      <c r="F35" s="7823"/>
      <c r="G35" s="7823"/>
      <c r="H35" s="7823"/>
      <c r="I35" s="7823"/>
      <c r="J35" s="7823"/>
      <c r="K35" s="7823"/>
      <c r="L35" s="7823"/>
      <c r="M35" s="7823"/>
      <c r="N35" s="7823"/>
      <c r="O35" s="7823"/>
      <c r="P35" s="7823"/>
      <c r="Q35" s="7823"/>
      <c r="R35" s="7823"/>
    </row>
    <row r="36" spans="1:18" s="7808" customFormat="1" ht="20.25" thickBot="1">
      <c r="A36" s="7829"/>
      <c r="B36" s="7830" t="s">
        <v>13129</v>
      </c>
      <c r="C36" s="7831"/>
      <c r="D36" s="7832"/>
      <c r="E36" s="7833"/>
      <c r="F36" s="7834"/>
      <c r="G36" s="7835"/>
      <c r="H36" s="7836"/>
      <c r="I36" s="7831"/>
      <c r="J36" s="7834"/>
      <c r="K36" s="7834"/>
      <c r="L36" s="7837"/>
      <c r="M36" s="7834"/>
      <c r="N36" s="7838"/>
      <c r="O36" s="7839"/>
      <c r="P36" s="7834"/>
      <c r="Q36" s="7832"/>
      <c r="R36" s="7840"/>
    </row>
    <row r="37" spans="1:18" s="7808" customFormat="1" ht="19.5">
      <c r="A37" s="7820"/>
      <c r="B37" s="7866"/>
      <c r="C37" s="7841" t="s">
        <v>13142</v>
      </c>
      <c r="D37" s="7842">
        <f>0.516*1.1</f>
        <v>0.5676000000000001</v>
      </c>
      <c r="E37" s="7867">
        <f>1.08+0.02</f>
        <v>1.1000000000000001</v>
      </c>
      <c r="F37" s="7800">
        <f>D37*E37</f>
        <v>0.62436000000000014</v>
      </c>
      <c r="G37" s="7868"/>
      <c r="H37" s="7813"/>
      <c r="I37" s="7841"/>
      <c r="J37" s="7795"/>
      <c r="K37" s="7795"/>
      <c r="L37" s="7869"/>
      <c r="M37" s="7795"/>
      <c r="N37" s="7870"/>
      <c r="O37" s="7871"/>
      <c r="P37" s="7795"/>
      <c r="Q37" s="7872"/>
      <c r="R37" s="7872"/>
    </row>
    <row r="38" spans="1:18" s="7808" customFormat="1" ht="19.5">
      <c r="A38" s="7820"/>
      <c r="B38" s="7866"/>
      <c r="C38" s="7822"/>
      <c r="D38" s="7810"/>
      <c r="E38" s="7811" t="s">
        <v>13143</v>
      </c>
      <c r="F38" s="7800"/>
      <c r="G38" s="7812"/>
      <c r="H38" s="7813"/>
      <c r="I38" s="7822"/>
      <c r="J38" s="7873"/>
      <c r="K38" s="7873"/>
      <c r="L38" s="7874"/>
      <c r="M38" s="7873"/>
      <c r="N38" s="7875"/>
      <c r="O38" s="7876"/>
      <c r="P38" s="7873"/>
      <c r="Q38" s="7877"/>
      <c r="R38" s="7877"/>
    </row>
    <row r="39" spans="1:18" s="7808" customFormat="1" ht="19.5">
      <c r="A39" s="7820"/>
      <c r="B39" s="7866"/>
      <c r="C39" s="7822" t="s">
        <v>13144</v>
      </c>
      <c r="D39" s="7878"/>
      <c r="E39" s="7879"/>
      <c r="F39" s="7873"/>
      <c r="G39" s="7880"/>
      <c r="H39" s="7881"/>
      <c r="I39" s="7822"/>
      <c r="J39" s="7873"/>
      <c r="K39" s="7873"/>
      <c r="L39" s="7874"/>
      <c r="M39" s="7873"/>
      <c r="N39" s="7875"/>
      <c r="O39" s="7876"/>
      <c r="P39" s="7873"/>
      <c r="Q39" s="7877"/>
      <c r="R39" s="7877"/>
    </row>
    <row r="40" spans="1:18" s="7808" customFormat="1" ht="19.5">
      <c r="A40" s="7820"/>
      <c r="B40" s="7866"/>
      <c r="C40" s="7827"/>
      <c r="D40" s="7793"/>
      <c r="E40" s="7882"/>
      <c r="F40" s="7800"/>
      <c r="G40" s="7880"/>
      <c r="H40" s="7881"/>
      <c r="I40" s="7822"/>
      <c r="J40" s="7873"/>
      <c r="K40" s="7873"/>
      <c r="L40" s="7874"/>
      <c r="M40" s="7873"/>
      <c r="N40" s="7875"/>
      <c r="O40" s="7876"/>
      <c r="P40" s="7873"/>
      <c r="Q40" s="7877"/>
      <c r="R40" s="7877"/>
    </row>
    <row r="41" spans="1:18" s="7808" customFormat="1" ht="19.5">
      <c r="A41" s="7820"/>
      <c r="B41" s="7866"/>
      <c r="C41" s="7828" t="s">
        <v>13145</v>
      </c>
      <c r="D41" s="7878"/>
      <c r="E41" s="7879"/>
      <c r="F41" s="7883"/>
      <c r="G41" s="7884"/>
      <c r="H41" s="7885"/>
      <c r="I41" s="7886"/>
      <c r="J41" s="7873"/>
      <c r="K41" s="7873"/>
      <c r="L41" s="7874"/>
      <c r="M41" s="7873"/>
      <c r="N41" s="7875"/>
      <c r="O41" s="7876"/>
      <c r="P41" s="7873"/>
      <c r="Q41" s="7877"/>
      <c r="R41" s="7877"/>
    </row>
    <row r="42" spans="1:18" s="7808" customFormat="1" ht="20.25" thickBot="1">
      <c r="A42" s="7820"/>
      <c r="B42" s="7866"/>
      <c r="C42" s="7822"/>
      <c r="D42" s="7887"/>
      <c r="E42" s="7833"/>
      <c r="F42" s="7834"/>
      <c r="G42" s="7835"/>
      <c r="H42" s="7836"/>
      <c r="I42" s="7831"/>
      <c r="J42" s="7873"/>
      <c r="K42" s="7873"/>
      <c r="L42" s="7874"/>
      <c r="M42" s="7873"/>
      <c r="N42" s="7875"/>
      <c r="O42" s="7876"/>
      <c r="P42" s="7873"/>
      <c r="Q42" s="7877"/>
      <c r="R42" s="7877"/>
    </row>
    <row r="43" spans="1:18" s="7808" customFormat="1" ht="19.5">
      <c r="A43" s="7820"/>
      <c r="B43" s="7866"/>
      <c r="C43" s="7841" t="s">
        <v>13146</v>
      </c>
      <c r="D43" s="7793">
        <f>0.285*1.1</f>
        <v>0.3135</v>
      </c>
      <c r="E43" s="7888">
        <f>1.58+0.02</f>
        <v>1.6</v>
      </c>
      <c r="F43" s="7800">
        <f>D43*E43</f>
        <v>0.50160000000000005</v>
      </c>
      <c r="G43" s="7868"/>
      <c r="H43" s="7813"/>
      <c r="I43" s="7792"/>
      <c r="J43" s="7795"/>
      <c r="K43" s="7795"/>
      <c r="L43" s="7869"/>
      <c r="M43" s="7795"/>
      <c r="N43" s="7870"/>
      <c r="O43" s="7871"/>
      <c r="P43" s="7795"/>
      <c r="Q43" s="7872"/>
      <c r="R43" s="7872"/>
    </row>
    <row r="44" spans="1:18" s="7808" customFormat="1" ht="19.5">
      <c r="A44" s="7820"/>
      <c r="B44" s="7866"/>
      <c r="C44" s="7822" t="s">
        <v>13147</v>
      </c>
      <c r="D44" s="7810"/>
      <c r="E44" s="7811" t="s">
        <v>13148</v>
      </c>
      <c r="F44" s="7800"/>
      <c r="G44" s="7812"/>
      <c r="H44" s="7813"/>
      <c r="I44" s="7822"/>
      <c r="J44" s="7873"/>
      <c r="K44" s="7873"/>
      <c r="L44" s="7874"/>
      <c r="M44" s="7873"/>
      <c r="N44" s="7875"/>
      <c r="O44" s="7876"/>
      <c r="P44" s="7873"/>
      <c r="Q44" s="7877"/>
      <c r="R44" s="7877"/>
    </row>
    <row r="45" spans="1:18" s="7808" customFormat="1" ht="19.5">
      <c r="A45" s="7820"/>
      <c r="B45" s="7866"/>
      <c r="C45" s="7827" t="s">
        <v>13149</v>
      </c>
      <c r="D45" s="7889"/>
      <c r="E45" s="7890"/>
      <c r="F45" s="7873"/>
      <c r="G45" s="7880"/>
      <c r="H45" s="7881"/>
      <c r="I45" s="7822"/>
      <c r="J45" s="7873"/>
      <c r="K45" s="7873"/>
      <c r="L45" s="7874"/>
      <c r="M45" s="7873"/>
      <c r="N45" s="7875"/>
      <c r="O45" s="7876"/>
      <c r="P45" s="7873"/>
      <c r="Q45" s="7877"/>
      <c r="R45" s="7877"/>
    </row>
    <row r="46" spans="1:18" s="7808" customFormat="1" ht="19.5">
      <c r="A46" s="7820"/>
      <c r="B46" s="7866"/>
      <c r="C46" s="7828" t="s">
        <v>13150</v>
      </c>
      <c r="D46" s="7889"/>
      <c r="E46" s="7890"/>
      <c r="F46" s="7873"/>
      <c r="G46" s="7880"/>
      <c r="H46" s="7881"/>
      <c r="I46" s="7822"/>
      <c r="J46" s="7873"/>
      <c r="K46" s="7873"/>
      <c r="L46" s="7874"/>
      <c r="M46" s="7873"/>
      <c r="N46" s="7875"/>
      <c r="O46" s="7876"/>
      <c r="P46" s="7873"/>
      <c r="Q46" s="7877"/>
      <c r="R46" s="7877"/>
    </row>
    <row r="47" spans="1:18" s="7808" customFormat="1" ht="19.5">
      <c r="A47" s="7829"/>
      <c r="B47" s="7830"/>
      <c r="C47" s="7822"/>
      <c r="D47" s="7877"/>
      <c r="E47" s="7890"/>
      <c r="F47" s="7873"/>
      <c r="G47" s="7880"/>
      <c r="H47" s="7881"/>
      <c r="I47" s="7822"/>
      <c r="J47" s="7873"/>
      <c r="K47" s="7873"/>
      <c r="L47" s="7874"/>
      <c r="M47" s="7873"/>
      <c r="N47" s="7875"/>
      <c r="O47" s="7876"/>
      <c r="P47" s="7873"/>
      <c r="Q47" s="7877"/>
      <c r="R47" s="7877"/>
    </row>
    <row r="48" spans="1:18" s="7808" customFormat="1" ht="19.5">
      <c r="A48" s="7829"/>
      <c r="B48" s="7830"/>
      <c r="C48" s="7822"/>
      <c r="D48" s="7877"/>
      <c r="E48" s="7890"/>
      <c r="F48" s="7873"/>
      <c r="G48" s="7880"/>
      <c r="H48" s="7881"/>
      <c r="I48" s="7822"/>
      <c r="J48" s="7873"/>
      <c r="K48" s="7873"/>
      <c r="L48" s="7874"/>
      <c r="M48" s="7873"/>
      <c r="N48" s="7875"/>
      <c r="O48" s="7876"/>
      <c r="P48" s="7873"/>
      <c r="Q48" s="7877"/>
      <c r="R48" s="7877"/>
    </row>
    <row r="49" spans="1:18" s="7808" customFormat="1" ht="19.5">
      <c r="A49" s="7829"/>
      <c r="B49" s="7830"/>
      <c r="C49" s="7822"/>
      <c r="D49" s="7877"/>
      <c r="E49" s="7890"/>
      <c r="F49" s="7873"/>
      <c r="G49" s="7880"/>
      <c r="H49" s="7881"/>
      <c r="I49" s="7822"/>
      <c r="J49" s="7873"/>
      <c r="K49" s="7873"/>
      <c r="L49" s="7874"/>
      <c r="M49" s="7873"/>
      <c r="N49" s="7875"/>
      <c r="O49" s="7876"/>
      <c r="P49" s="7873"/>
      <c r="Q49" s="7877"/>
      <c r="R49" s="7877"/>
    </row>
    <row r="50" spans="1:18" s="7808" customFormat="1" ht="19.5">
      <c r="A50" s="7829"/>
      <c r="B50" s="7830"/>
      <c r="C50" s="7822"/>
      <c r="D50" s="7877"/>
      <c r="E50" s="7890"/>
      <c r="F50" s="7873"/>
      <c r="G50" s="7880"/>
      <c r="H50" s="7881"/>
      <c r="I50" s="7822"/>
      <c r="J50" s="7873"/>
      <c r="K50" s="7873"/>
      <c r="L50" s="7874"/>
      <c r="M50" s="7873"/>
      <c r="N50" s="7875"/>
      <c r="O50" s="7876"/>
      <c r="P50" s="7873"/>
      <c r="Q50" s="7877"/>
      <c r="R50" s="7877"/>
    </row>
    <row r="51" spans="1:18" ht="17.25" thickBot="1">
      <c r="A51" s="7891"/>
      <c r="B51" s="7892" t="s">
        <v>13151</v>
      </c>
      <c r="C51" s="7893"/>
      <c r="D51" s="7894"/>
      <c r="E51" s="7893"/>
      <c r="F51" s="7895"/>
      <c r="G51" s="7896"/>
      <c r="H51" s="7897"/>
      <c r="I51" s="7893"/>
      <c r="J51" s="7895"/>
      <c r="K51" s="7895"/>
      <c r="L51" s="7898"/>
      <c r="M51" s="7899"/>
      <c r="N51" s="7900"/>
      <c r="O51" s="7901"/>
      <c r="P51" s="7901"/>
      <c r="Q51" s="7902"/>
      <c r="R51" s="7903"/>
    </row>
    <row r="52" spans="1:18" ht="18.75" thickBot="1">
      <c r="A52" s="7893"/>
      <c r="B52" s="7904" t="s">
        <v>13152</v>
      </c>
      <c r="C52" s="7893"/>
      <c r="D52" s="7902"/>
      <c r="E52" s="7895"/>
      <c r="F52" s="7895"/>
      <c r="G52" s="7905"/>
      <c r="H52" s="7897"/>
      <c r="I52" s="7906"/>
      <c r="J52" s="7907"/>
      <c r="K52" s="7895"/>
      <c r="L52" s="7898"/>
      <c r="M52" s="7908"/>
      <c r="N52" s="7909"/>
      <c r="O52" s="7910"/>
      <c r="P52" s="7910"/>
      <c r="Q52" s="7911"/>
      <c r="R52" s="7903"/>
    </row>
    <row r="53" spans="1:18" ht="18">
      <c r="A53" s="7912"/>
      <c r="B53" s="7773"/>
      <c r="C53" s="7912"/>
      <c r="D53" s="7913"/>
      <c r="E53" s="7914"/>
      <c r="F53" s="7914"/>
      <c r="G53" s="7915"/>
      <c r="H53" s="7916"/>
      <c r="I53" s="7917"/>
      <c r="J53" s="7914"/>
      <c r="K53" s="7914"/>
      <c r="L53" s="7918"/>
      <c r="M53" s="7919"/>
      <c r="N53" s="7920"/>
      <c r="O53" s="7921"/>
      <c r="P53" s="7921"/>
      <c r="Q53" s="7913"/>
      <c r="R53" s="7922"/>
    </row>
    <row r="54" spans="1:18" ht="17.25" thickBot="1">
      <c r="A54" s="7912"/>
      <c r="B54" s="7923" t="s">
        <v>13153</v>
      </c>
      <c r="C54" s="7912"/>
      <c r="D54" s="7913"/>
      <c r="E54" s="7913"/>
      <c r="F54" s="7924"/>
      <c r="G54" s="7919"/>
      <c r="H54" s="7916"/>
      <c r="I54" s="7912"/>
      <c r="J54" s="7914"/>
      <c r="K54" s="7914"/>
      <c r="L54" s="7918"/>
      <c r="M54" s="7925"/>
      <c r="N54" s="7926"/>
      <c r="O54" s="7921"/>
      <c r="P54" s="7921"/>
      <c r="Q54" s="7913"/>
      <c r="R54" s="7917"/>
    </row>
    <row r="55" spans="1:18" ht="48" customHeight="1" thickBot="1">
      <c r="A55" s="7912"/>
      <c r="B55" s="7927" t="s">
        <v>13095</v>
      </c>
      <c r="C55" s="7927" t="s">
        <v>13154</v>
      </c>
      <c r="D55" s="7927" t="s">
        <v>13097</v>
      </c>
      <c r="E55" s="7928" t="s">
        <v>13155</v>
      </c>
      <c r="F55" s="7928" t="s">
        <v>13156</v>
      </c>
      <c r="G55" s="7928" t="s">
        <v>13157</v>
      </c>
      <c r="H55" s="7928" t="s">
        <v>13158</v>
      </c>
      <c r="I55" s="7928" t="s">
        <v>13159</v>
      </c>
      <c r="Q55" s="7912"/>
    </row>
    <row r="56" spans="1:18" ht="16.5">
      <c r="A56" s="7912"/>
      <c r="B56" s="7929">
        <v>1</v>
      </c>
      <c r="C56" s="7930" t="s">
        <v>13160</v>
      </c>
      <c r="D56" s="7931">
        <f>160/5000</f>
        <v>3.2000000000000001E-2</v>
      </c>
      <c r="E56" s="7932">
        <v>0.8</v>
      </c>
      <c r="F56" s="7933">
        <f t="shared" ref="F56:F62" si="0">D56*E56*1.03</f>
        <v>2.6368000000000003E-2</v>
      </c>
      <c r="G56" s="7934">
        <v>1.03</v>
      </c>
      <c r="H56" s="7935">
        <f t="shared" ref="H56:H70" si="1">F56*G56</f>
        <v>2.7159040000000002E-2</v>
      </c>
      <c r="I56" s="7936" t="s">
        <v>13161</v>
      </c>
      <c r="Q56" s="7937"/>
    </row>
    <row r="57" spans="1:18" ht="16.5">
      <c r="A57" s="7912"/>
      <c r="B57" s="7929">
        <f>B56+1</f>
        <v>2</v>
      </c>
      <c r="C57" s="7938" t="s">
        <v>13162</v>
      </c>
      <c r="D57" s="7939">
        <v>2</v>
      </c>
      <c r="E57" s="7940">
        <v>1.1538461538461539E-2</v>
      </c>
      <c r="F57" s="7941">
        <f t="shared" si="0"/>
        <v>2.3769230769230772E-2</v>
      </c>
      <c r="G57" s="7934">
        <v>1.03</v>
      </c>
      <c r="H57" s="7935">
        <f t="shared" si="1"/>
        <v>2.4482307692307696E-2</v>
      </c>
      <c r="I57" s="7942" t="s">
        <v>13163</v>
      </c>
      <c r="Q57" s="7943"/>
    </row>
    <row r="58" spans="1:18" ht="16.5">
      <c r="A58" s="7912"/>
      <c r="B58" s="7929">
        <f t="shared" ref="B58:B71" si="2">B57+1</f>
        <v>3</v>
      </c>
      <c r="C58" s="7938" t="s">
        <v>13164</v>
      </c>
      <c r="D58" s="7939">
        <v>1</v>
      </c>
      <c r="E58" s="7940">
        <v>1.3461538461538462E-2</v>
      </c>
      <c r="F58" s="7941">
        <f t="shared" si="0"/>
        <v>1.3865384615384616E-2</v>
      </c>
      <c r="G58" s="7934">
        <v>1.03</v>
      </c>
      <c r="H58" s="7935">
        <f t="shared" si="1"/>
        <v>1.4281346153846155E-2</v>
      </c>
      <c r="I58" s="7942" t="s">
        <v>13163</v>
      </c>
      <c r="Q58" s="7943"/>
    </row>
    <row r="59" spans="1:18" ht="16.5">
      <c r="A59" s="7912"/>
      <c r="B59" s="7929">
        <f>+B58+1</f>
        <v>4</v>
      </c>
      <c r="C59" s="7930" t="s">
        <v>13165</v>
      </c>
      <c r="D59" s="7931">
        <f>0.14 + 0.11</f>
        <v>0.25</v>
      </c>
      <c r="E59" s="7932">
        <v>2.5999999999999999E-2</v>
      </c>
      <c r="F59" s="7944">
        <f t="shared" si="0"/>
        <v>6.6949999999999996E-3</v>
      </c>
      <c r="G59" s="7934">
        <v>1.03</v>
      </c>
      <c r="H59" s="7945">
        <f t="shared" si="1"/>
        <v>6.8958499999999994E-3</v>
      </c>
      <c r="I59" s="7946" t="s">
        <v>13166</v>
      </c>
      <c r="Q59" s="7943"/>
    </row>
    <row r="60" spans="1:18" ht="16.5">
      <c r="A60" s="7912"/>
      <c r="B60" s="7929">
        <f t="shared" si="2"/>
        <v>5</v>
      </c>
      <c r="C60" s="7930" t="s">
        <v>13167</v>
      </c>
      <c r="D60" s="7939">
        <v>1</v>
      </c>
      <c r="E60" s="7932">
        <v>2.9615384615384616E-2</v>
      </c>
      <c r="F60" s="7947">
        <f t="shared" si="0"/>
        <v>3.0503846153846156E-2</v>
      </c>
      <c r="G60" s="7934">
        <v>1.03</v>
      </c>
      <c r="H60" s="7935">
        <f t="shared" si="1"/>
        <v>3.1418961538461541E-2</v>
      </c>
      <c r="I60" s="7942" t="s">
        <v>13168</v>
      </c>
      <c r="Q60" s="7943"/>
    </row>
    <row r="61" spans="1:18" ht="16.5">
      <c r="A61" s="7912"/>
      <c r="B61" s="7929">
        <f>+B60+1</f>
        <v>6</v>
      </c>
      <c r="C61" s="7930" t="s">
        <v>13169</v>
      </c>
      <c r="D61" s="7939">
        <v>1</v>
      </c>
      <c r="E61" s="7932">
        <v>3.8461538461538464E-2</v>
      </c>
      <c r="F61" s="7947">
        <f t="shared" si="0"/>
        <v>3.9615384615384622E-2</v>
      </c>
      <c r="G61" s="7934">
        <v>1.03</v>
      </c>
      <c r="H61" s="7935">
        <f t="shared" si="1"/>
        <v>4.0803846153846163E-2</v>
      </c>
      <c r="I61" s="7942"/>
      <c r="Q61" s="7943"/>
    </row>
    <row r="62" spans="1:18" ht="16.5">
      <c r="A62" s="7912"/>
      <c r="B62" s="7929">
        <f>+B61+1</f>
        <v>7</v>
      </c>
      <c r="C62" s="7938" t="s">
        <v>13170</v>
      </c>
      <c r="D62" s="7939">
        <v>1</v>
      </c>
      <c r="E62" s="7940">
        <v>7.6923076923076927E-3</v>
      </c>
      <c r="F62" s="7947">
        <f t="shared" si="0"/>
        <v>7.9230769230769233E-3</v>
      </c>
      <c r="G62" s="7934">
        <v>1.03</v>
      </c>
      <c r="H62" s="7935">
        <f t="shared" si="1"/>
        <v>8.1607692307692319E-3</v>
      </c>
      <c r="I62" s="7942" t="s">
        <v>13168</v>
      </c>
      <c r="Q62" s="7943"/>
    </row>
    <row r="63" spans="1:18" ht="16.5">
      <c r="A63" s="7912"/>
      <c r="B63" s="7929">
        <f>+B62+1</f>
        <v>8</v>
      </c>
      <c r="C63" s="7948"/>
      <c r="D63" s="7939"/>
      <c r="E63" s="7940"/>
      <c r="F63" s="7947"/>
      <c r="G63" s="7934"/>
      <c r="H63" s="7935"/>
      <c r="I63" s="7942"/>
      <c r="Q63" s="7943"/>
    </row>
    <row r="64" spans="1:18" ht="16.5">
      <c r="A64" s="7912"/>
      <c r="B64" s="7929">
        <f>+B63+1</f>
        <v>9</v>
      </c>
      <c r="C64" s="7938" t="s">
        <v>13171</v>
      </c>
      <c r="D64" s="7939">
        <v>1</v>
      </c>
      <c r="E64" s="7940">
        <v>0.15384615384615385</v>
      </c>
      <c r="F64" s="7947">
        <f t="shared" ref="F64:F70" si="3">D64*E64*1.03</f>
        <v>0.15846153846153849</v>
      </c>
      <c r="G64" s="7934">
        <v>1.02</v>
      </c>
      <c r="H64" s="7935">
        <f>F64*G64</f>
        <v>0.16163076923076927</v>
      </c>
      <c r="I64" s="7949" t="s">
        <v>13168</v>
      </c>
      <c r="Q64" s="7943"/>
    </row>
    <row r="65" spans="1:21" ht="16.5">
      <c r="A65" s="7912"/>
      <c r="B65" s="7929">
        <f>+B64+1</f>
        <v>10</v>
      </c>
      <c r="C65" s="7930" t="s">
        <v>13172</v>
      </c>
      <c r="D65" s="7931">
        <v>1</v>
      </c>
      <c r="E65" s="7932">
        <v>2.2307692307692306E-2</v>
      </c>
      <c r="F65" s="7933">
        <f t="shared" si="3"/>
        <v>2.2976923076923075E-2</v>
      </c>
      <c r="G65" s="7934">
        <v>1.03</v>
      </c>
      <c r="H65" s="7935">
        <f t="shared" si="1"/>
        <v>2.3666230769230769E-2</v>
      </c>
      <c r="I65" s="7950" t="s">
        <v>13173</v>
      </c>
      <c r="Q65" s="7943"/>
    </row>
    <row r="66" spans="1:21" ht="16.5">
      <c r="A66" s="7912"/>
      <c r="B66" s="7929">
        <f t="shared" si="2"/>
        <v>11</v>
      </c>
      <c r="C66" s="7930" t="s">
        <v>13174</v>
      </c>
      <c r="D66" s="7931">
        <v>1</v>
      </c>
      <c r="E66" s="7932">
        <v>0.38461538461538464</v>
      </c>
      <c r="F66" s="7933">
        <f t="shared" si="3"/>
        <v>0.39615384615384619</v>
      </c>
      <c r="G66" s="7934">
        <v>1.03</v>
      </c>
      <c r="H66" s="7935">
        <f t="shared" si="1"/>
        <v>0.40803846153846157</v>
      </c>
      <c r="I66" s="7936" t="s">
        <v>13175</v>
      </c>
      <c r="Q66" s="7943"/>
    </row>
    <row r="67" spans="1:21" ht="16.5">
      <c r="A67" s="7912"/>
      <c r="B67" s="7929">
        <f t="shared" si="2"/>
        <v>12</v>
      </c>
      <c r="C67" s="7938" t="s">
        <v>13176</v>
      </c>
      <c r="D67" s="7939">
        <f>3.5/100*D68</f>
        <v>2.1875000000000002E-3</v>
      </c>
      <c r="E67" s="7940">
        <v>2.0246153846153847</v>
      </c>
      <c r="F67" s="7947">
        <f t="shared" si="3"/>
        <v>4.5617115384615397E-3</v>
      </c>
      <c r="G67" s="7934">
        <v>1.03</v>
      </c>
      <c r="H67" s="7935">
        <f t="shared" si="1"/>
        <v>4.698562884615386E-3</v>
      </c>
      <c r="I67" s="7949" t="s">
        <v>13177</v>
      </c>
      <c r="Q67" s="7943"/>
    </row>
    <row r="68" spans="1:21" ht="16.5">
      <c r="A68" s="7912"/>
      <c r="B68" s="7929">
        <f t="shared" si="2"/>
        <v>13</v>
      </c>
      <c r="C68" s="7938" t="s">
        <v>13178</v>
      </c>
      <c r="D68" s="7939">
        <v>6.25E-2</v>
      </c>
      <c r="E68" s="7932">
        <v>1.0323076923076924</v>
      </c>
      <c r="F68" s="7947">
        <f t="shared" si="3"/>
        <v>6.6454807692307702E-2</v>
      </c>
      <c r="G68" s="7934">
        <v>1.03</v>
      </c>
      <c r="H68" s="7935">
        <f t="shared" si="1"/>
        <v>6.8448451923076928E-2</v>
      </c>
      <c r="I68" s="7949" t="s">
        <v>13179</v>
      </c>
      <c r="Q68" s="7943"/>
    </row>
    <row r="69" spans="1:21" ht="16.5">
      <c r="A69" s="7912"/>
      <c r="B69" s="7929">
        <f t="shared" si="2"/>
        <v>14</v>
      </c>
      <c r="C69" s="7951" t="s">
        <v>13180</v>
      </c>
      <c r="D69" s="7952">
        <v>0.2</v>
      </c>
      <c r="E69" s="7953">
        <v>0.06</v>
      </c>
      <c r="F69" s="7947">
        <f t="shared" si="3"/>
        <v>1.2360000000000001E-2</v>
      </c>
      <c r="G69" s="7934">
        <v>1.03</v>
      </c>
      <c r="H69" s="7935">
        <f t="shared" si="1"/>
        <v>1.2730800000000002E-2</v>
      </c>
      <c r="I69" s="7954"/>
      <c r="Q69" s="7943"/>
    </row>
    <row r="70" spans="1:21" ht="16.5">
      <c r="A70" s="7912"/>
      <c r="B70" s="7929">
        <f t="shared" si="2"/>
        <v>15</v>
      </c>
      <c r="C70" s="7951" t="s">
        <v>13181</v>
      </c>
      <c r="D70" s="7952">
        <v>2.9999999999999997E-4</v>
      </c>
      <c r="E70" s="7953">
        <f>220000/13000</f>
        <v>16.923076923076923</v>
      </c>
      <c r="F70" s="7947">
        <f t="shared" si="3"/>
        <v>5.229230769230769E-3</v>
      </c>
      <c r="G70" s="7934">
        <v>1.03</v>
      </c>
      <c r="H70" s="7935">
        <f t="shared" si="1"/>
        <v>5.3861076923076923E-3</v>
      </c>
      <c r="I70" s="7955"/>
      <c r="Q70" s="7943"/>
    </row>
    <row r="71" spans="1:21" ht="16.5">
      <c r="A71" s="7912"/>
      <c r="B71" s="7929">
        <f t="shared" si="2"/>
        <v>16</v>
      </c>
      <c r="C71" s="7956" t="s">
        <v>13182</v>
      </c>
      <c r="D71" s="7957"/>
      <c r="E71" s="7958"/>
      <c r="F71" s="7959"/>
      <c r="G71" s="7960"/>
      <c r="H71" s="7961">
        <v>0.03</v>
      </c>
      <c r="I71" s="7955"/>
      <c r="Q71" s="7943"/>
    </row>
    <row r="72" spans="1:21" ht="16.5">
      <c r="A72" s="7912"/>
      <c r="B72" s="7962"/>
      <c r="C72" s="7951"/>
      <c r="D72" s="7952"/>
      <c r="E72" s="7953"/>
      <c r="F72" s="7959"/>
      <c r="G72" s="7960"/>
      <c r="H72" s="7961"/>
      <c r="I72" s="7955"/>
      <c r="Q72" s="7943"/>
    </row>
    <row r="73" spans="1:21" ht="16.5">
      <c r="A73" s="7912"/>
      <c r="B73" s="7962"/>
      <c r="C73" s="7951"/>
      <c r="D73" s="7952"/>
      <c r="E73" s="7953"/>
      <c r="F73" s="7959"/>
      <c r="G73" s="7960"/>
      <c r="H73" s="7961"/>
      <c r="I73" s="7955"/>
      <c r="Q73" s="7943"/>
    </row>
    <row r="74" spans="1:21" ht="16.5">
      <c r="A74" s="7912"/>
      <c r="B74" s="7962"/>
      <c r="C74" s="7951"/>
      <c r="D74" s="7952"/>
      <c r="E74" s="7953"/>
      <c r="F74" s="7959"/>
      <c r="G74" s="7960"/>
      <c r="H74" s="7961"/>
      <c r="I74" s="7955"/>
      <c r="Q74" s="7943"/>
    </row>
    <row r="75" spans="1:21" ht="17.25" thickBot="1">
      <c r="A75" s="7963"/>
      <c r="B75" s="7964"/>
      <c r="C75" s="7965"/>
      <c r="D75" s="7966"/>
      <c r="E75" s="7967"/>
      <c r="F75" s="7968"/>
      <c r="G75" s="7969" t="s">
        <v>13104</v>
      </c>
      <c r="H75" s="7970">
        <f>SUM(H56:H71)</f>
        <v>0.86780150480769236</v>
      </c>
      <c r="I75" s="7971"/>
      <c r="J75" s="7943"/>
      <c r="L75" s="7943"/>
      <c r="M75" s="7943"/>
      <c r="O75" s="7943"/>
      <c r="P75" s="7775"/>
      <c r="Q75" s="7943"/>
    </row>
    <row r="76" spans="1:21" ht="16.5">
      <c r="A76" s="7972"/>
      <c r="B76" s="7972"/>
      <c r="C76" s="7972"/>
      <c r="D76" s="7972"/>
      <c r="E76" s="7972"/>
      <c r="F76" s="7972"/>
      <c r="G76" s="7972"/>
      <c r="H76" s="7972"/>
      <c r="I76" s="7972"/>
      <c r="J76" s="7972"/>
      <c r="P76" s="7973"/>
      <c r="Q76" s="7973"/>
      <c r="R76" s="7973"/>
      <c r="S76" s="7775"/>
      <c r="T76" s="7775"/>
      <c r="U76" s="7775"/>
    </row>
  </sheetData>
  <mergeCells count="5">
    <mergeCell ref="P5:P6"/>
    <mergeCell ref="Q5:Q6"/>
    <mergeCell ref="B7:B8"/>
    <mergeCell ref="B13:B14"/>
    <mergeCell ref="B31:B32"/>
  </mergeCells>
  <pageMargins left="0.1" right="0.1" top="0.5" bottom="0.2" header="0.31496062992126" footer="0.31496062992126"/>
  <pageSetup paperSize="9" scale="46" orientation="landscape" horizontalDpi="4294967293" verticalDpi="4294967293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1DE2-2BE4-4596-8ED4-2614484839C3}">
  <sheetPr codeName="Sheet45">
    <tabColor rgb="FFFF0000"/>
    <pageSetUpPr fitToPage="1"/>
  </sheetPr>
  <dimension ref="A1:W76"/>
  <sheetViews>
    <sheetView view="pageBreakPreview" topLeftCell="A3" zoomScale="70" zoomScaleNormal="80" zoomScaleSheetLayoutView="70" workbookViewId="0">
      <selection activeCell="C31" sqref="C31"/>
    </sheetView>
  </sheetViews>
  <sheetFormatPr defaultRowHeight="15"/>
  <cols>
    <col min="1" max="1" width="9.5703125" customWidth="1"/>
    <col min="2" max="2" width="22.5703125" customWidth="1"/>
    <col min="3" max="3" width="44.85546875" customWidth="1"/>
    <col min="4" max="4" width="15.7109375" customWidth="1"/>
    <col min="5" max="5" width="18.28515625" customWidth="1"/>
    <col min="6" max="6" width="15" customWidth="1"/>
    <col min="7" max="7" width="12.140625" customWidth="1"/>
    <col min="8" max="8" width="14.42578125" customWidth="1"/>
    <col min="9" max="9" width="18" customWidth="1"/>
    <col min="10" max="10" width="14.85546875" customWidth="1"/>
    <col min="11" max="11" width="21.28515625" customWidth="1"/>
    <col min="12" max="12" width="12.140625" customWidth="1"/>
    <col min="13" max="13" width="13.140625" customWidth="1"/>
    <col min="14" max="14" width="10.140625" customWidth="1"/>
    <col min="15" max="16" width="9.7109375" customWidth="1"/>
    <col min="17" max="17" width="15.7109375" customWidth="1"/>
    <col min="18" max="18" width="17" customWidth="1"/>
    <col min="19" max="21" width="11" customWidth="1"/>
  </cols>
  <sheetData>
    <row r="1" spans="1:22" ht="18">
      <c r="A1" s="7773"/>
      <c r="B1" s="7774"/>
      <c r="C1" s="7775"/>
      <c r="D1" s="7775"/>
      <c r="E1" s="7775"/>
      <c r="F1" s="7775"/>
      <c r="G1" s="7775"/>
      <c r="H1" s="7775"/>
      <c r="I1" s="7775"/>
      <c r="J1" s="7775"/>
      <c r="K1" s="7775"/>
      <c r="L1" s="7775"/>
      <c r="M1" s="7775"/>
      <c r="N1" s="7775"/>
      <c r="O1" s="7775"/>
      <c r="P1" s="7775"/>
      <c r="Q1" s="7776"/>
      <c r="R1" s="7776"/>
    </row>
    <row r="2" spans="1:22" ht="18">
      <c r="A2" s="7773"/>
      <c r="B2" s="7774"/>
      <c r="C2" s="7775"/>
      <c r="D2" s="7775"/>
      <c r="E2" s="7775"/>
      <c r="F2" s="7775"/>
      <c r="G2" s="7775"/>
      <c r="H2" s="7775"/>
      <c r="I2" s="7775"/>
      <c r="J2" s="7775"/>
      <c r="K2" s="7775"/>
      <c r="L2" s="7775"/>
      <c r="M2" s="7775"/>
      <c r="N2" s="7775"/>
      <c r="O2" s="7775"/>
      <c r="P2" s="7775"/>
      <c r="Q2" s="7776"/>
      <c r="R2" s="7776"/>
    </row>
    <row r="3" spans="1:22">
      <c r="A3" s="7775"/>
      <c r="B3" s="7775"/>
      <c r="C3" s="7775"/>
      <c r="D3" s="7775"/>
      <c r="E3" s="7775"/>
      <c r="F3" s="7775"/>
      <c r="G3" s="7775"/>
      <c r="H3" s="7775"/>
      <c r="I3" s="7775"/>
      <c r="J3" s="7775"/>
      <c r="K3" s="7775"/>
      <c r="L3" s="7775"/>
      <c r="M3" s="7775"/>
      <c r="N3" s="7775"/>
      <c r="O3" s="7775"/>
      <c r="P3" s="7776"/>
      <c r="Q3" s="7777"/>
      <c r="R3" s="7777"/>
    </row>
    <row r="4" spans="1:22" ht="16.5" thickBot="1">
      <c r="A4" s="7775"/>
      <c r="B4" s="7775"/>
      <c r="C4" s="7775"/>
      <c r="D4" s="7775"/>
      <c r="E4" s="7775"/>
      <c r="F4" s="7775"/>
      <c r="G4" s="7775"/>
      <c r="H4" s="7775"/>
      <c r="I4" s="7775"/>
      <c r="J4" s="7775"/>
      <c r="K4" s="7775"/>
      <c r="L4" s="7775"/>
      <c r="M4" s="7775"/>
      <c r="N4" s="7775"/>
      <c r="O4" s="7775"/>
      <c r="P4" s="7776"/>
      <c r="Q4" s="7778" t="s">
        <v>13094</v>
      </c>
      <c r="R4" s="7779">
        <v>43201</v>
      </c>
    </row>
    <row r="5" spans="1:22" ht="18" customHeight="1">
      <c r="A5" s="7780" t="s">
        <v>13095</v>
      </c>
      <c r="B5" s="7780" t="s">
        <v>491</v>
      </c>
      <c r="C5" s="7780" t="s">
        <v>13096</v>
      </c>
      <c r="D5" s="7781" t="s">
        <v>13097</v>
      </c>
      <c r="E5" s="7781" t="s">
        <v>13098</v>
      </c>
      <c r="F5" s="7781" t="s">
        <v>13099</v>
      </c>
      <c r="G5" s="7781" t="s">
        <v>13100</v>
      </c>
      <c r="H5" s="7781" t="s">
        <v>13101</v>
      </c>
      <c r="I5" s="7781" t="s">
        <v>13102</v>
      </c>
      <c r="J5" s="7781" t="s">
        <v>13103</v>
      </c>
      <c r="K5" s="7781" t="s">
        <v>13104</v>
      </c>
      <c r="L5" s="7782" t="s">
        <v>13105</v>
      </c>
      <c r="M5" s="7781" t="s">
        <v>13106</v>
      </c>
      <c r="N5" s="7781" t="s">
        <v>13107</v>
      </c>
      <c r="O5" s="7783" t="s">
        <v>13103</v>
      </c>
      <c r="P5" s="8818" t="s">
        <v>13108</v>
      </c>
      <c r="Q5" s="8820" t="s">
        <v>13109</v>
      </c>
      <c r="R5" s="7784" t="s">
        <v>13110</v>
      </c>
    </row>
    <row r="6" spans="1:22" ht="32.25" thickBot="1">
      <c r="A6" s="7785"/>
      <c r="B6" s="7785"/>
      <c r="C6" s="7785"/>
      <c r="D6" s="7786">
        <v>0.05</v>
      </c>
      <c r="E6" s="7787" t="s">
        <v>13111</v>
      </c>
      <c r="F6" s="7788"/>
      <c r="G6" s="7788"/>
      <c r="H6" s="7788"/>
      <c r="I6" s="7788"/>
      <c r="J6" s="7787" t="s">
        <v>13112</v>
      </c>
      <c r="K6" s="7788"/>
      <c r="L6" s="7787" t="s">
        <v>13113</v>
      </c>
      <c r="M6" s="7787" t="s">
        <v>13114</v>
      </c>
      <c r="N6" s="7788"/>
      <c r="O6" s="7789" t="s">
        <v>13115</v>
      </c>
      <c r="P6" s="8819"/>
      <c r="Q6" s="8821"/>
      <c r="R6" s="7790" t="s">
        <v>13113</v>
      </c>
      <c r="S6" t="s">
        <v>13116</v>
      </c>
      <c r="T6" t="s">
        <v>13117</v>
      </c>
      <c r="U6" t="s">
        <v>13118</v>
      </c>
      <c r="V6" t="s">
        <v>13119</v>
      </c>
    </row>
    <row r="7" spans="1:22" s="7808" customFormat="1" ht="21">
      <c r="A7" s="7791">
        <v>1</v>
      </c>
      <c r="B7" s="8822" t="s">
        <v>13188</v>
      </c>
      <c r="C7" s="7792" t="s">
        <v>13121</v>
      </c>
      <c r="D7" s="7977">
        <v>0.98650000000000004</v>
      </c>
      <c r="E7" s="7794">
        <f>1.42+0.02</f>
        <v>1.44</v>
      </c>
      <c r="F7" s="7795">
        <f>D7*E7</f>
        <v>1.42056</v>
      </c>
      <c r="G7" s="7796">
        <v>1</v>
      </c>
      <c r="H7" s="7797">
        <f>H75</f>
        <v>0.98205574038461563</v>
      </c>
      <c r="I7" s="7798"/>
      <c r="J7" s="7799"/>
      <c r="K7" s="7800">
        <f>SUM(F7:J7)+$F$37+$F$43</f>
        <v>4.5399057403846159</v>
      </c>
      <c r="L7" s="7801">
        <f>M7/N7</f>
        <v>7.2999999999999912E-2</v>
      </c>
      <c r="M7" s="7795">
        <f>N7-K7</f>
        <v>0.35751145528379347</v>
      </c>
      <c r="N7" s="7802">
        <f>K7/0.927</f>
        <v>4.8974171956684094</v>
      </c>
      <c r="O7" s="7800">
        <f>N7*0.03</f>
        <v>0.14692251587005228</v>
      </c>
      <c r="P7" s="7803">
        <f>N7+O7</f>
        <v>5.0443397115384618</v>
      </c>
      <c r="Q7" s="7799">
        <f>P7-K7</f>
        <v>0.50443397115384592</v>
      </c>
      <c r="R7" s="7804">
        <f>Q7/P7</f>
        <v>9.999999999999995E-2</v>
      </c>
      <c r="S7" s="7805">
        <v>4</v>
      </c>
      <c r="T7" s="7805"/>
      <c r="U7" s="7806">
        <f>T7*P7</f>
        <v>0</v>
      </c>
      <c r="V7" s="7807">
        <f>T7*Q7</f>
        <v>0</v>
      </c>
    </row>
    <row r="8" spans="1:22" s="7808" customFormat="1" ht="21">
      <c r="A8" s="7791"/>
      <c r="B8" s="8823"/>
      <c r="C8" s="7809" t="s">
        <v>13122</v>
      </c>
      <c r="D8" s="7810"/>
      <c r="E8" s="7811" t="s">
        <v>13123</v>
      </c>
      <c r="F8" s="7800"/>
      <c r="G8" s="7812"/>
      <c r="H8" s="7813"/>
      <c r="I8" s="7814"/>
      <c r="J8" s="7802"/>
      <c r="K8" s="7800"/>
      <c r="L8" s="7815"/>
      <c r="M8" s="7800"/>
      <c r="N8" s="7816"/>
      <c r="O8" s="7817"/>
      <c r="P8" s="7802"/>
      <c r="Q8" s="7818"/>
      <c r="R8" s="7819"/>
    </row>
    <row r="9" spans="1:22" s="7808" customFormat="1" ht="19.5">
      <c r="A9" s="7820"/>
      <c r="B9" s="7821"/>
      <c r="C9" s="7822" t="s">
        <v>13124</v>
      </c>
      <c r="D9" s="7823"/>
      <c r="E9" s="7823"/>
      <c r="F9" s="7823"/>
      <c r="G9" s="7823"/>
      <c r="H9" s="7823"/>
      <c r="I9" s="7823"/>
      <c r="J9" s="7823"/>
      <c r="K9" s="7823"/>
      <c r="L9" s="7823"/>
      <c r="M9" s="7823"/>
      <c r="N9" s="7823"/>
      <c r="O9" s="7824" t="s">
        <v>13125</v>
      </c>
      <c r="P9" s="7825">
        <v>5.69</v>
      </c>
      <c r="Q9" s="7826"/>
      <c r="R9" s="7823"/>
    </row>
    <row r="10" spans="1:22" s="7808" customFormat="1" ht="19.5">
      <c r="A10" s="7820"/>
      <c r="B10" s="7821"/>
      <c r="C10" s="7827" t="s">
        <v>13126</v>
      </c>
      <c r="D10" s="7823"/>
      <c r="E10" s="7823"/>
      <c r="F10" s="7823"/>
      <c r="G10" s="7823"/>
      <c r="H10" s="7823"/>
      <c r="I10" s="7823"/>
      <c r="J10" s="7823"/>
      <c r="K10" s="7823"/>
      <c r="L10" s="7823"/>
      <c r="M10" s="7823"/>
      <c r="N10" s="7823"/>
      <c r="O10" s="7823"/>
      <c r="P10" s="7823"/>
      <c r="Q10" s="7823"/>
      <c r="R10" s="7823"/>
    </row>
    <row r="11" spans="1:22" s="7808" customFormat="1" ht="19.5">
      <c r="A11" s="7820"/>
      <c r="B11" s="7821" t="s">
        <v>13127</v>
      </c>
      <c r="C11" s="7828" t="s">
        <v>13128</v>
      </c>
      <c r="D11" s="7823"/>
      <c r="E11" s="7823"/>
      <c r="F11" s="7823"/>
      <c r="G11" s="7823"/>
      <c r="H11" s="7823"/>
      <c r="I11" s="7823"/>
      <c r="J11" s="7823"/>
      <c r="K11" s="7823"/>
      <c r="L11" s="7823"/>
      <c r="M11" s="7823"/>
      <c r="N11" s="7823"/>
      <c r="O11" s="7823"/>
      <c r="P11" s="7823"/>
      <c r="Q11" s="7823"/>
      <c r="R11" s="7823"/>
    </row>
    <row r="12" spans="1:22" s="7808" customFormat="1" ht="20.25" thickBot="1">
      <c r="A12" s="7829"/>
      <c r="B12" s="7830" t="s">
        <v>13129</v>
      </c>
      <c r="C12" s="7831"/>
      <c r="D12" s="7832"/>
      <c r="E12" s="7833"/>
      <c r="F12" s="7834"/>
      <c r="G12" s="7835"/>
      <c r="H12" s="7836"/>
      <c r="I12" s="7831"/>
      <c r="J12" s="7834"/>
      <c r="K12" s="7834"/>
      <c r="L12" s="7837"/>
      <c r="M12" s="7834"/>
      <c r="N12" s="7838"/>
      <c r="O12" s="7839"/>
      <c r="P12" s="7834"/>
      <c r="Q12" s="7832"/>
      <c r="R12" s="7840"/>
    </row>
    <row r="13" spans="1:22" s="7808" customFormat="1" ht="19.5">
      <c r="A13" s="7820"/>
      <c r="B13" s="7821"/>
      <c r="C13" s="7841" t="s">
        <v>13130</v>
      </c>
      <c r="D13" s="7842">
        <v>0.77288999999999997</v>
      </c>
      <c r="E13" s="7794">
        <f>1.15+0.02</f>
        <v>1.17</v>
      </c>
      <c r="F13" s="7795">
        <f>D13*E13</f>
        <v>0.90428129999999995</v>
      </c>
      <c r="G13" s="7796">
        <v>1</v>
      </c>
      <c r="H13" s="7797">
        <f>H75</f>
        <v>0.98205574038461563</v>
      </c>
      <c r="I13" s="7798"/>
      <c r="J13" s="7799"/>
      <c r="K13" s="7800">
        <f>SUM(F13:J13)+$F$37+$F$43</f>
        <v>4.0236270403846159</v>
      </c>
      <c r="L13" s="7801">
        <f>M13/N13</f>
        <v>7.2999999999999995E-2</v>
      </c>
      <c r="M13" s="7795">
        <f>N13-K13</f>
        <v>0.31685520382748322</v>
      </c>
      <c r="N13" s="7802">
        <f>K13/0.927</f>
        <v>4.3404822442120992</v>
      </c>
      <c r="O13" s="7800">
        <f>N13*0.03</f>
        <v>0.13021446732636296</v>
      </c>
      <c r="P13" s="7803">
        <f>N13+O13</f>
        <v>4.4706967115384622</v>
      </c>
      <c r="Q13" s="7799">
        <f>P13-K13</f>
        <v>0.44706967115384622</v>
      </c>
      <c r="R13" s="7804">
        <f>Q13/P13</f>
        <v>0.1</v>
      </c>
      <c r="S13" s="7805">
        <v>4</v>
      </c>
      <c r="T13" s="7805"/>
      <c r="U13" s="7806">
        <f>T13*P13</f>
        <v>0</v>
      </c>
      <c r="V13" s="7807">
        <f>T13*Q13</f>
        <v>0</v>
      </c>
    </row>
    <row r="14" spans="1:22" s="7808" customFormat="1" ht="19.5">
      <c r="A14" s="7820"/>
      <c r="B14" s="7821"/>
      <c r="C14" s="7809" t="s">
        <v>13131</v>
      </c>
      <c r="D14" s="7810"/>
      <c r="E14" s="7811" t="s">
        <v>13132</v>
      </c>
      <c r="F14" s="7800"/>
      <c r="G14" s="7812"/>
      <c r="H14" s="7813"/>
      <c r="I14" s="7814"/>
      <c r="J14" s="7802"/>
      <c r="K14" s="7800"/>
      <c r="L14" s="7815"/>
      <c r="M14" s="7800"/>
      <c r="N14" s="7816"/>
      <c r="O14" s="7817"/>
      <c r="P14" s="7802"/>
      <c r="Q14" s="7818"/>
      <c r="R14" s="7819"/>
    </row>
    <row r="15" spans="1:22" s="7808" customFormat="1" ht="19.5">
      <c r="A15" s="7820"/>
      <c r="B15" s="7821"/>
      <c r="C15" s="7822" t="s">
        <v>13185</v>
      </c>
      <c r="D15" s="7823"/>
      <c r="E15" s="7823"/>
      <c r="F15" s="7823"/>
      <c r="G15" s="7823"/>
      <c r="H15" s="7823"/>
      <c r="I15" s="7823"/>
      <c r="J15" s="7823"/>
      <c r="K15" s="7823"/>
      <c r="L15" s="7823"/>
      <c r="M15" s="7823"/>
      <c r="N15" s="7823"/>
      <c r="O15" s="7824" t="s">
        <v>13125</v>
      </c>
      <c r="P15" s="7825">
        <v>5.69</v>
      </c>
      <c r="Q15" s="7826"/>
      <c r="R15" s="7823"/>
    </row>
    <row r="16" spans="1:22" s="7808" customFormat="1" ht="19.5">
      <c r="A16" s="7820"/>
      <c r="B16" s="7821"/>
      <c r="C16" s="7822"/>
      <c r="D16" s="7823"/>
      <c r="E16" s="7823"/>
      <c r="F16" s="7823"/>
      <c r="G16" s="7823"/>
      <c r="H16" s="7823"/>
      <c r="I16" s="7823"/>
      <c r="J16" s="7823"/>
      <c r="K16" s="7823"/>
      <c r="L16" s="7823"/>
      <c r="M16" s="7823"/>
      <c r="N16" s="7823"/>
      <c r="O16" s="7823"/>
      <c r="P16" s="7823"/>
      <c r="Q16" s="7823"/>
      <c r="R16" s="7823"/>
    </row>
    <row r="17" spans="1:23" s="7808" customFormat="1" ht="19.5">
      <c r="A17" s="7820"/>
      <c r="B17" s="7821" t="s">
        <v>13127</v>
      </c>
      <c r="C17" s="7828" t="s">
        <v>13133</v>
      </c>
      <c r="D17" s="7823"/>
      <c r="E17" s="7823"/>
      <c r="F17" s="7823"/>
      <c r="G17" s="7823"/>
      <c r="H17" s="7823"/>
      <c r="I17" s="7823"/>
      <c r="J17" s="7823"/>
      <c r="K17" s="7823"/>
      <c r="L17" s="7823"/>
      <c r="M17" s="7823"/>
      <c r="N17" s="7823"/>
      <c r="O17" s="7823"/>
      <c r="P17" s="7823"/>
      <c r="Q17" s="7823"/>
      <c r="R17" s="7823"/>
    </row>
    <row r="18" spans="1:23" s="7808" customFormat="1" ht="20.25" thickBot="1">
      <c r="A18" s="7829"/>
      <c r="B18" s="7830" t="s">
        <v>13129</v>
      </c>
      <c r="C18" s="7831"/>
      <c r="D18" s="7832"/>
      <c r="E18" s="7833"/>
      <c r="F18" s="7834"/>
      <c r="G18" s="7835"/>
      <c r="H18" s="7836"/>
      <c r="I18" s="7831"/>
      <c r="J18" s="7834"/>
      <c r="K18" s="7834"/>
      <c r="L18" s="7837"/>
      <c r="M18" s="7834"/>
      <c r="N18" s="7838"/>
      <c r="O18" s="7839"/>
      <c r="P18" s="7834"/>
      <c r="Q18" s="7832"/>
      <c r="R18" s="7840"/>
    </row>
    <row r="19" spans="1:23" s="7808" customFormat="1" ht="21" hidden="1" customHeight="1">
      <c r="A19" s="7791"/>
      <c r="B19" s="7843"/>
      <c r="C19" s="7841" t="s">
        <v>13134</v>
      </c>
      <c r="D19" s="7842">
        <v>0.77280000000000004</v>
      </c>
      <c r="E19" s="7794">
        <f>1.45+0.02</f>
        <v>1.47</v>
      </c>
      <c r="F19" s="7800">
        <f>D19*E19</f>
        <v>1.1360160000000001</v>
      </c>
      <c r="G19" s="7796">
        <v>1.2</v>
      </c>
      <c r="H19" s="7813">
        <f>H75</f>
        <v>0.98205574038461563</v>
      </c>
      <c r="I19" s="7844"/>
      <c r="J19" s="7818"/>
      <c r="K19" s="7800">
        <f>SUM(F19:J19)+$F$37+$F$43</f>
        <v>4.4553617403846157</v>
      </c>
      <c r="L19" s="7815">
        <f>M19/N19</f>
        <v>0.1</v>
      </c>
      <c r="M19" s="7800">
        <f>N19-K19</f>
        <v>0.49504019337606842</v>
      </c>
      <c r="N19" s="7802">
        <f>K19/0.9</f>
        <v>4.9504019337606842</v>
      </c>
      <c r="O19" s="7800">
        <f>N19*0.0375</f>
        <v>0.18564007251602566</v>
      </c>
      <c r="P19" s="7845">
        <f>N19+O19</f>
        <v>5.1360420062767096</v>
      </c>
      <c r="Q19" s="7818">
        <f>P19-K19</f>
        <v>0.68068026589209385</v>
      </c>
      <c r="R19" s="7819">
        <f>Q19/P19</f>
        <v>0.13253012048192767</v>
      </c>
      <c r="S19" s="7805">
        <v>5</v>
      </c>
      <c r="T19" s="7846"/>
      <c r="U19" s="7847">
        <f>T19*P19</f>
        <v>0</v>
      </c>
      <c r="V19" s="7848">
        <f>T19*Q19</f>
        <v>0</v>
      </c>
      <c r="W19" s="7849"/>
    </row>
    <row r="20" spans="1:23" s="7808" customFormat="1" ht="23.25" hidden="1" customHeight="1">
      <c r="A20" s="7791"/>
      <c r="B20" s="7850"/>
      <c r="C20" s="7809" t="s">
        <v>13135</v>
      </c>
      <c r="D20" s="7810"/>
      <c r="E20" s="7811" t="s">
        <v>13136</v>
      </c>
      <c r="F20" s="7800"/>
      <c r="G20" s="7812"/>
      <c r="H20" s="7813"/>
      <c r="I20" s="7814"/>
      <c r="J20" s="7802"/>
      <c r="K20" s="7800"/>
      <c r="L20" s="7815"/>
      <c r="M20" s="7800"/>
      <c r="N20" s="7816"/>
      <c r="O20" s="7817"/>
      <c r="P20" s="7802"/>
      <c r="Q20" s="7818"/>
      <c r="R20" s="7819"/>
      <c r="S20" s="7805"/>
      <c r="T20" s="7805"/>
      <c r="U20" s="7805" t="e">
        <f>U19+U7+#REF!+#REF!+#REF!</f>
        <v>#REF!</v>
      </c>
      <c r="V20" s="7805" t="e">
        <f>V19+V7+#REF!+#REF!+#REF!</f>
        <v>#REF!</v>
      </c>
      <c r="W20" s="7851" t="e">
        <f>V20/U20</f>
        <v>#REF!</v>
      </c>
    </row>
    <row r="21" spans="1:23" s="7808" customFormat="1" ht="20.25" hidden="1" thickBot="1">
      <c r="A21" s="7820"/>
      <c r="B21" s="7821"/>
      <c r="C21" s="7822" t="s">
        <v>13137</v>
      </c>
      <c r="D21" s="7852"/>
      <c r="E21" s="7853"/>
      <c r="F21" s="7800"/>
      <c r="G21" s="7812"/>
      <c r="H21" s="7813"/>
      <c r="I21" s="7854"/>
      <c r="J21" s="7802"/>
      <c r="K21" s="7800"/>
      <c r="L21" s="7815"/>
      <c r="M21" s="7800"/>
      <c r="N21" s="7816"/>
      <c r="O21" s="7824" t="s">
        <v>13125</v>
      </c>
      <c r="P21" s="7825">
        <v>5.8</v>
      </c>
      <c r="Q21" s="7826"/>
      <c r="R21" s="7819"/>
      <c r="S21" s="7805"/>
      <c r="T21" s="7805"/>
      <c r="U21" s="7805"/>
    </row>
    <row r="22" spans="1:23" s="7808" customFormat="1" ht="20.25" hidden="1" thickBot="1">
      <c r="A22" s="7855"/>
      <c r="B22" s="7821"/>
      <c r="C22" s="7822"/>
      <c r="D22" s="7856"/>
      <c r="E22" s="7857"/>
      <c r="F22" s="7800"/>
      <c r="G22" s="7858"/>
      <c r="H22" s="7813"/>
      <c r="I22" s="7844"/>
      <c r="J22" s="7818"/>
      <c r="K22" s="7800"/>
      <c r="L22" s="7815"/>
      <c r="M22" s="7800"/>
      <c r="N22" s="7802"/>
      <c r="O22" s="7800"/>
      <c r="P22" s="7859"/>
      <c r="Q22" s="7818"/>
      <c r="R22" s="7819"/>
      <c r="S22" s="7805"/>
      <c r="T22" s="7805"/>
      <c r="U22" s="7805"/>
    </row>
    <row r="23" spans="1:23" s="7808" customFormat="1" ht="20.25" hidden="1" thickBot="1">
      <c r="A23" s="7820"/>
      <c r="B23" s="7821" t="s">
        <v>13138</v>
      </c>
      <c r="C23" s="7828" t="s">
        <v>13133</v>
      </c>
      <c r="D23" s="7860"/>
      <c r="E23" s="7811"/>
      <c r="F23" s="7800"/>
      <c r="G23" s="7812"/>
      <c r="H23" s="7813"/>
      <c r="I23" s="7814"/>
      <c r="J23" s="7802"/>
      <c r="K23" s="7800"/>
      <c r="L23" s="7815"/>
      <c r="M23" s="7800"/>
      <c r="N23" s="7816"/>
      <c r="O23" s="7817"/>
      <c r="P23" s="7802"/>
      <c r="Q23" s="7818"/>
      <c r="R23" s="7819"/>
    </row>
    <row r="24" spans="1:23" s="7808" customFormat="1" ht="20.25" hidden="1" thickBot="1">
      <c r="A24" s="7820"/>
      <c r="B24" s="7861" t="s">
        <v>13129</v>
      </c>
      <c r="C24" s="7862"/>
      <c r="D24" s="7863"/>
      <c r="E24" s="7862"/>
      <c r="F24" s="7865"/>
      <c r="G24" s="7865"/>
      <c r="H24" s="7865"/>
      <c r="I24" s="7862"/>
      <c r="J24" s="7862"/>
      <c r="K24" s="7862"/>
      <c r="L24" s="7862"/>
      <c r="M24" s="7862"/>
      <c r="N24" s="7862"/>
      <c r="O24" s="7862"/>
      <c r="P24" s="7862"/>
      <c r="Q24" s="7862"/>
      <c r="R24" s="7862"/>
    </row>
    <row r="25" spans="1:23" s="7808" customFormat="1" ht="21" hidden="1" customHeight="1">
      <c r="A25" s="7791"/>
      <c r="B25" s="7843"/>
      <c r="C25" s="7841" t="s">
        <v>13134</v>
      </c>
      <c r="D25" s="7842">
        <v>0.77280000000000004</v>
      </c>
      <c r="E25" s="7794">
        <f>1.5+0.02</f>
        <v>1.52</v>
      </c>
      <c r="F25" s="7800">
        <f>D25*E25</f>
        <v>1.1746560000000001</v>
      </c>
      <c r="G25" s="7796">
        <v>1.2</v>
      </c>
      <c r="H25" s="7813">
        <f>+H75</f>
        <v>0.98205574038461563</v>
      </c>
      <c r="I25" s="7844"/>
      <c r="J25" s="7818"/>
      <c r="K25" s="7800">
        <f>SUM(F25:J25)+$F$37+$F$43</f>
        <v>4.4940017403846158</v>
      </c>
      <c r="L25" s="7815">
        <f>M25/N25</f>
        <v>9.999999999999995E-2</v>
      </c>
      <c r="M25" s="7800">
        <f>N25-K25</f>
        <v>0.49933352670940145</v>
      </c>
      <c r="N25" s="7802">
        <f>K25/0.9</f>
        <v>4.9933352670940172</v>
      </c>
      <c r="O25" s="7800">
        <f>N25*0.0375</f>
        <v>0.18725007251602563</v>
      </c>
      <c r="P25" s="7845">
        <f>N25+O25</f>
        <v>5.180585339610043</v>
      </c>
      <c r="Q25" s="7818">
        <f>P25-K25</f>
        <v>0.68658359922542722</v>
      </c>
      <c r="R25" s="7819">
        <f>Q25/P25</f>
        <v>0.13253012048192769</v>
      </c>
      <c r="S25" s="7805">
        <v>5</v>
      </c>
      <c r="T25" s="7846"/>
      <c r="U25" s="7847">
        <f>T25*P25</f>
        <v>0</v>
      </c>
      <c r="V25" s="7848">
        <f>T25*Q25</f>
        <v>0</v>
      </c>
      <c r="W25" s="7849"/>
    </row>
    <row r="26" spans="1:23" s="7808" customFormat="1" ht="25.5" hidden="1" customHeight="1">
      <c r="A26" s="7791"/>
      <c r="B26" s="7850"/>
      <c r="C26" s="7809" t="s">
        <v>13135</v>
      </c>
      <c r="D26" s="7810"/>
      <c r="E26" s="7811" t="s">
        <v>13139</v>
      </c>
      <c r="F26" s="7800"/>
      <c r="G26" s="7812"/>
      <c r="H26" s="7813"/>
      <c r="I26" s="7814"/>
      <c r="J26" s="7802"/>
      <c r="K26" s="7800"/>
      <c r="L26" s="7815"/>
      <c r="M26" s="7800"/>
      <c r="N26" s="7816"/>
      <c r="O26" s="7817"/>
      <c r="P26" s="7802"/>
      <c r="Q26" s="7818"/>
      <c r="R26" s="7819"/>
      <c r="S26" s="7805"/>
      <c r="T26" s="7805"/>
      <c r="U26" s="7805" t="e">
        <f>U25+U19+U7+#REF!+#REF!</f>
        <v>#REF!</v>
      </c>
      <c r="V26" s="7805" t="e">
        <f>V25+V19+V7+#REF!+#REF!</f>
        <v>#REF!</v>
      </c>
      <c r="W26" s="7851" t="e">
        <f>V26/U26</f>
        <v>#REF!</v>
      </c>
    </row>
    <row r="27" spans="1:23" s="7808" customFormat="1" ht="20.25" hidden="1" thickBot="1">
      <c r="A27" s="7820"/>
      <c r="B27" s="7821"/>
      <c r="C27" s="7822" t="s">
        <v>13140</v>
      </c>
      <c r="D27" s="7852"/>
      <c r="E27" s="7853"/>
      <c r="F27" s="7800"/>
      <c r="G27" s="7812"/>
      <c r="H27" s="7813"/>
      <c r="I27" s="7854"/>
      <c r="J27" s="7802"/>
      <c r="K27" s="7800"/>
      <c r="L27" s="7815"/>
      <c r="M27" s="7800"/>
      <c r="N27" s="7816"/>
      <c r="O27" s="7824" t="s">
        <v>13125</v>
      </c>
      <c r="P27" s="7825">
        <v>5.8</v>
      </c>
      <c r="Q27" s="7826"/>
      <c r="R27" s="7819"/>
      <c r="S27" s="7805"/>
      <c r="T27" s="7805"/>
      <c r="U27" s="7805"/>
    </row>
    <row r="28" spans="1:23" s="7808" customFormat="1" ht="20.25" hidden="1" thickBot="1">
      <c r="A28" s="7855"/>
      <c r="B28" s="7821"/>
      <c r="C28" s="7822"/>
      <c r="D28" s="7856"/>
      <c r="E28" s="7857"/>
      <c r="F28" s="7800"/>
      <c r="G28" s="7858"/>
      <c r="H28" s="7813"/>
      <c r="I28" s="7844"/>
      <c r="J28" s="7818"/>
      <c r="K28" s="7800"/>
      <c r="L28" s="7815"/>
      <c r="M28" s="7800"/>
      <c r="N28" s="7802"/>
      <c r="O28" s="7800"/>
      <c r="P28" s="7859"/>
      <c r="Q28" s="7818"/>
      <c r="R28" s="7819"/>
      <c r="S28" s="7805"/>
      <c r="T28" s="7805"/>
      <c r="U28" s="7805"/>
    </row>
    <row r="29" spans="1:23" s="7808" customFormat="1" ht="20.25" hidden="1" thickBot="1">
      <c r="A29" s="7820"/>
      <c r="B29" s="7821" t="s">
        <v>13141</v>
      </c>
      <c r="C29" s="7828" t="s">
        <v>13133</v>
      </c>
      <c r="D29" s="7860"/>
      <c r="E29" s="7811"/>
      <c r="F29" s="7800"/>
      <c r="G29" s="7812"/>
      <c r="H29" s="7813"/>
      <c r="I29" s="7814"/>
      <c r="J29" s="7802"/>
      <c r="K29" s="7800"/>
      <c r="L29" s="7815"/>
      <c r="M29" s="7800"/>
      <c r="N29" s="7816"/>
      <c r="O29" s="7817"/>
      <c r="P29" s="7802"/>
      <c r="Q29" s="7818"/>
      <c r="R29" s="7819"/>
    </row>
    <row r="30" spans="1:23" s="7808" customFormat="1" ht="20.25" hidden="1" thickBot="1">
      <c r="A30" s="7820"/>
      <c r="B30" s="7861" t="s">
        <v>13129</v>
      </c>
      <c r="C30" s="7862"/>
      <c r="D30" s="7863"/>
      <c r="E30" s="7862"/>
      <c r="F30" s="7865"/>
      <c r="G30" s="7865"/>
      <c r="H30" s="7865"/>
      <c r="I30" s="7862"/>
      <c r="J30" s="7862"/>
      <c r="K30" s="7862"/>
      <c r="L30" s="7862"/>
      <c r="M30" s="7862"/>
      <c r="N30" s="7862"/>
      <c r="O30" s="7862"/>
      <c r="P30" s="7862"/>
      <c r="Q30" s="7862"/>
      <c r="R30" s="7862"/>
    </row>
    <row r="31" spans="1:23" s="7808" customFormat="1" ht="19.5">
      <c r="A31" s="7820"/>
      <c r="B31" s="7821"/>
      <c r="C31" s="7841" t="s">
        <v>13130</v>
      </c>
      <c r="D31" s="7842">
        <v>0.77288999999999997</v>
      </c>
      <c r="E31" s="7794">
        <f>1.35+0.02</f>
        <v>1.37</v>
      </c>
      <c r="F31" s="7795">
        <f>D31*E31</f>
        <v>1.0588592999999999</v>
      </c>
      <c r="G31" s="7796">
        <v>1</v>
      </c>
      <c r="H31" s="7797">
        <f>H75</f>
        <v>0.98205574038461563</v>
      </c>
      <c r="I31" s="7798"/>
      <c r="J31" s="7799"/>
      <c r="K31" s="7800">
        <f>SUM(F31:J31)+$F$37+$F$43</f>
        <v>4.1782050403846158</v>
      </c>
      <c r="L31" s="7801">
        <f>M31/N31</f>
        <v>7.2999999999999968E-2</v>
      </c>
      <c r="M31" s="7795">
        <f>N31-K31</f>
        <v>0.32902801288897177</v>
      </c>
      <c r="N31" s="7802">
        <f>K31/0.927</f>
        <v>4.5072330532735876</v>
      </c>
      <c r="O31" s="7800">
        <f>N31*0.03</f>
        <v>0.13521699159820763</v>
      </c>
      <c r="P31" s="7803">
        <f>N31+O31</f>
        <v>4.6424500448717954</v>
      </c>
      <c r="Q31" s="7799">
        <f>P31-K31</f>
        <v>0.46424500448717954</v>
      </c>
      <c r="R31" s="7804">
        <f>Q31/P31</f>
        <v>0.1</v>
      </c>
      <c r="S31" s="7805">
        <v>4</v>
      </c>
      <c r="T31" s="7805"/>
      <c r="U31" s="7806">
        <f>T31*P31</f>
        <v>0</v>
      </c>
      <c r="V31" s="7807">
        <f>T31*Q31</f>
        <v>0</v>
      </c>
    </row>
    <row r="32" spans="1:23" s="7808" customFormat="1" ht="19.5">
      <c r="A32" s="7820"/>
      <c r="B32" s="7821"/>
      <c r="C32" s="7809" t="s">
        <v>13131</v>
      </c>
      <c r="D32" s="7810"/>
      <c r="E32" s="7811" t="s">
        <v>13132</v>
      </c>
      <c r="F32" s="7800"/>
      <c r="G32" s="7812"/>
      <c r="H32" s="7813"/>
      <c r="I32" s="7814"/>
      <c r="J32" s="7802"/>
      <c r="K32" s="7800"/>
      <c r="L32" s="7815"/>
      <c r="M32" s="7800"/>
      <c r="N32" s="7816"/>
      <c r="O32" s="7817"/>
      <c r="P32" s="7802"/>
      <c r="Q32" s="7818"/>
      <c r="R32" s="7819"/>
    </row>
    <row r="33" spans="1:18" s="7808" customFormat="1" ht="19.5">
      <c r="A33" s="7820"/>
      <c r="B33" s="7821"/>
      <c r="C33" s="7822" t="s">
        <v>13186</v>
      </c>
      <c r="D33" s="7823"/>
      <c r="E33" s="7823"/>
      <c r="F33" s="7823"/>
      <c r="G33" s="7823"/>
      <c r="H33" s="7823"/>
      <c r="I33" s="7823"/>
      <c r="J33" s="7823"/>
      <c r="K33" s="7823"/>
      <c r="L33" s="7823"/>
      <c r="M33" s="7823"/>
      <c r="N33" s="7823"/>
      <c r="O33" s="7824" t="s">
        <v>13125</v>
      </c>
      <c r="P33" s="7825">
        <v>5.69</v>
      </c>
      <c r="Q33" s="7826"/>
      <c r="R33" s="7823"/>
    </row>
    <row r="34" spans="1:18" s="7808" customFormat="1" ht="19.5">
      <c r="A34" s="7820"/>
      <c r="B34" s="7821"/>
      <c r="C34" s="7822"/>
      <c r="D34" s="7823"/>
      <c r="E34" s="7823"/>
      <c r="F34" s="7823"/>
      <c r="G34" s="7823"/>
      <c r="H34" s="7823"/>
      <c r="I34" s="7823"/>
      <c r="J34" s="7823"/>
      <c r="K34" s="7823"/>
      <c r="L34" s="7823"/>
      <c r="M34" s="7823"/>
      <c r="N34" s="7823"/>
      <c r="O34" s="7823"/>
      <c r="P34" s="7823"/>
      <c r="Q34" s="7823"/>
      <c r="R34" s="7823"/>
    </row>
    <row r="35" spans="1:18" s="7808" customFormat="1" ht="19.5">
      <c r="A35" s="7820"/>
      <c r="B35" s="7821" t="s">
        <v>13127</v>
      </c>
      <c r="C35" s="7828" t="s">
        <v>13133</v>
      </c>
      <c r="D35" s="7823"/>
      <c r="E35" s="7823"/>
      <c r="F35" s="7823"/>
      <c r="G35" s="7823"/>
      <c r="H35" s="7823"/>
      <c r="I35" s="7823"/>
      <c r="J35" s="7823"/>
      <c r="K35" s="7823"/>
      <c r="L35" s="7823"/>
      <c r="M35" s="7823"/>
      <c r="N35" s="7823"/>
      <c r="O35" s="7823"/>
      <c r="P35" s="7823"/>
      <c r="Q35" s="7823"/>
      <c r="R35" s="7823"/>
    </row>
    <row r="36" spans="1:18" s="7808" customFormat="1" ht="20.25" thickBot="1">
      <c r="A36" s="7829"/>
      <c r="B36" s="7830" t="s">
        <v>13129</v>
      </c>
      <c r="C36" s="7831"/>
      <c r="D36" s="7832"/>
      <c r="E36" s="7833"/>
      <c r="F36" s="7834"/>
      <c r="G36" s="7835"/>
      <c r="H36" s="7836"/>
      <c r="I36" s="7831"/>
      <c r="J36" s="7834"/>
      <c r="K36" s="7834"/>
      <c r="L36" s="7837"/>
      <c r="M36" s="7834"/>
      <c r="N36" s="7838"/>
      <c r="O36" s="7839"/>
      <c r="P36" s="7834"/>
      <c r="Q36" s="7832"/>
      <c r="R36" s="7840"/>
    </row>
    <row r="37" spans="1:18" s="7808" customFormat="1" ht="19.5">
      <c r="A37" s="7820"/>
      <c r="B37" s="7866"/>
      <c r="C37" s="7841" t="s">
        <v>13142</v>
      </c>
      <c r="D37" s="7842">
        <v>0.57789999999999997</v>
      </c>
      <c r="E37" s="7867">
        <f>1.08+0.02</f>
        <v>1.1000000000000001</v>
      </c>
      <c r="F37" s="7800">
        <f>D37*E37</f>
        <v>0.63568999999999998</v>
      </c>
      <c r="G37" s="7868"/>
      <c r="H37" s="7813"/>
      <c r="I37" s="7841"/>
      <c r="J37" s="7795"/>
      <c r="K37" s="7795"/>
      <c r="L37" s="7869"/>
      <c r="M37" s="7795"/>
      <c r="N37" s="7870"/>
      <c r="O37" s="7871"/>
      <c r="P37" s="7795"/>
      <c r="Q37" s="7872"/>
      <c r="R37" s="7872"/>
    </row>
    <row r="38" spans="1:18" s="7808" customFormat="1" ht="19.5">
      <c r="A38" s="7820"/>
      <c r="B38" s="7866"/>
      <c r="C38" s="7822"/>
      <c r="D38" s="7810"/>
      <c r="E38" s="7811" t="s">
        <v>13143</v>
      </c>
      <c r="F38" s="7800"/>
      <c r="G38" s="7812"/>
      <c r="H38" s="7813"/>
      <c r="I38" s="7822"/>
      <c r="J38" s="7873"/>
      <c r="K38" s="7873"/>
      <c r="L38" s="7874"/>
      <c r="M38" s="7873"/>
      <c r="N38" s="7875"/>
      <c r="O38" s="7876"/>
      <c r="P38" s="7873"/>
      <c r="Q38" s="7877"/>
      <c r="R38" s="7877"/>
    </row>
    <row r="39" spans="1:18" s="7808" customFormat="1" ht="19.5">
      <c r="A39" s="7820"/>
      <c r="B39" s="7866"/>
      <c r="C39" s="7822" t="s">
        <v>13144</v>
      </c>
      <c r="D39" s="7878"/>
      <c r="E39" s="7879"/>
      <c r="F39" s="7873"/>
      <c r="G39" s="7880"/>
      <c r="H39" s="7881"/>
      <c r="I39" s="7822"/>
      <c r="J39" s="7873"/>
      <c r="K39" s="7873"/>
      <c r="L39" s="7874"/>
      <c r="M39" s="7873"/>
      <c r="N39" s="7875"/>
      <c r="O39" s="7876"/>
      <c r="P39" s="7873"/>
      <c r="Q39" s="7877"/>
      <c r="R39" s="7877"/>
    </row>
    <row r="40" spans="1:18" s="7808" customFormat="1" ht="19.5">
      <c r="A40" s="7820"/>
      <c r="B40" s="7866"/>
      <c r="C40" s="7827"/>
      <c r="D40" s="7793"/>
      <c r="E40" s="7882"/>
      <c r="F40" s="7800"/>
      <c r="G40" s="7880"/>
      <c r="H40" s="7881"/>
      <c r="I40" s="7822"/>
      <c r="J40" s="7873"/>
      <c r="K40" s="7873"/>
      <c r="L40" s="7874"/>
      <c r="M40" s="7873"/>
      <c r="N40" s="7875"/>
      <c r="O40" s="7876"/>
      <c r="P40" s="7873"/>
      <c r="Q40" s="7877"/>
      <c r="R40" s="7877"/>
    </row>
    <row r="41" spans="1:18" s="7808" customFormat="1" ht="19.5">
      <c r="A41" s="7820"/>
      <c r="B41" s="7866"/>
      <c r="C41" s="7828" t="s">
        <v>13145</v>
      </c>
      <c r="D41" s="7878"/>
      <c r="E41" s="7879"/>
      <c r="F41" s="7883"/>
      <c r="G41" s="7884"/>
      <c r="H41" s="7885"/>
      <c r="I41" s="7886"/>
      <c r="J41" s="7873"/>
      <c r="K41" s="7873"/>
      <c r="L41" s="7874"/>
      <c r="M41" s="7873"/>
      <c r="N41" s="7875"/>
      <c r="O41" s="7876"/>
      <c r="P41" s="7873"/>
      <c r="Q41" s="7877"/>
      <c r="R41" s="7877"/>
    </row>
    <row r="42" spans="1:18" s="7808" customFormat="1" ht="20.25" thickBot="1">
      <c r="A42" s="7820"/>
      <c r="B42" s="7866"/>
      <c r="C42" s="7822"/>
      <c r="D42" s="7887"/>
      <c r="E42" s="7833"/>
      <c r="F42" s="7834"/>
      <c r="G42" s="7835"/>
      <c r="H42" s="7836"/>
      <c r="I42" s="7831"/>
      <c r="J42" s="7873"/>
      <c r="K42" s="7873"/>
      <c r="L42" s="7874"/>
      <c r="M42" s="7873"/>
      <c r="N42" s="7875"/>
      <c r="O42" s="7876"/>
      <c r="P42" s="7873"/>
      <c r="Q42" s="7877"/>
      <c r="R42" s="7877"/>
    </row>
    <row r="43" spans="1:18" s="7808" customFormat="1" ht="19.5">
      <c r="A43" s="7820"/>
      <c r="B43" s="7866"/>
      <c r="C43" s="7841" t="s">
        <v>13146</v>
      </c>
      <c r="D43" s="7793">
        <f>0.285*1.1</f>
        <v>0.3135</v>
      </c>
      <c r="E43" s="7888">
        <f>1.58+0.02</f>
        <v>1.6</v>
      </c>
      <c r="F43" s="7800">
        <f>D43*E43</f>
        <v>0.50160000000000005</v>
      </c>
      <c r="G43" s="7868"/>
      <c r="H43" s="7813"/>
      <c r="I43" s="7792"/>
      <c r="J43" s="7795"/>
      <c r="K43" s="7795"/>
      <c r="L43" s="7869"/>
      <c r="M43" s="7795"/>
      <c r="N43" s="7870"/>
      <c r="O43" s="7871"/>
      <c r="P43" s="7795"/>
      <c r="Q43" s="7872"/>
      <c r="R43" s="7872"/>
    </row>
    <row r="44" spans="1:18" s="7808" customFormat="1" ht="19.5">
      <c r="A44" s="7820"/>
      <c r="B44" s="7866"/>
      <c r="C44" s="7822" t="s">
        <v>13147</v>
      </c>
      <c r="D44" s="7810"/>
      <c r="E44" s="7811" t="s">
        <v>13148</v>
      </c>
      <c r="F44" s="7800"/>
      <c r="G44" s="7812"/>
      <c r="H44" s="7813"/>
      <c r="I44" s="7822"/>
      <c r="J44" s="7873"/>
      <c r="K44" s="7873"/>
      <c r="L44" s="7874"/>
      <c r="M44" s="7873"/>
      <c r="N44" s="7875"/>
      <c r="O44" s="7876"/>
      <c r="P44" s="7873"/>
      <c r="Q44" s="7877"/>
      <c r="R44" s="7877"/>
    </row>
    <row r="45" spans="1:18" s="7808" customFormat="1" ht="19.5">
      <c r="A45" s="7820"/>
      <c r="B45" s="7866"/>
      <c r="C45" s="7827" t="s">
        <v>13149</v>
      </c>
      <c r="D45" s="7889"/>
      <c r="E45" s="7890"/>
      <c r="F45" s="7873"/>
      <c r="G45" s="7880"/>
      <c r="H45" s="7881"/>
      <c r="I45" s="7822"/>
      <c r="J45" s="7873"/>
      <c r="K45" s="7873"/>
      <c r="L45" s="7874"/>
      <c r="M45" s="7873"/>
      <c r="N45" s="7875"/>
      <c r="O45" s="7876"/>
      <c r="P45" s="7873"/>
      <c r="Q45" s="7877"/>
      <c r="R45" s="7877"/>
    </row>
    <row r="46" spans="1:18" s="7808" customFormat="1" ht="19.5">
      <c r="A46" s="7820"/>
      <c r="B46" s="7866"/>
      <c r="C46" s="7828" t="s">
        <v>13150</v>
      </c>
      <c r="D46" s="7889"/>
      <c r="E46" s="7890"/>
      <c r="F46" s="7873"/>
      <c r="G46" s="7880"/>
      <c r="H46" s="7881"/>
      <c r="I46" s="7822"/>
      <c r="J46" s="7873"/>
      <c r="K46" s="7873"/>
      <c r="L46" s="7874"/>
      <c r="M46" s="7873"/>
      <c r="N46" s="7875"/>
      <c r="O46" s="7876"/>
      <c r="P46" s="7873"/>
      <c r="Q46" s="7877"/>
      <c r="R46" s="7877"/>
    </row>
    <row r="47" spans="1:18" s="7808" customFormat="1" ht="19.5">
      <c r="A47" s="7829"/>
      <c r="B47" s="7830"/>
      <c r="C47" s="7822"/>
      <c r="D47" s="7877"/>
      <c r="E47" s="7890"/>
      <c r="F47" s="7873"/>
      <c r="G47" s="7880"/>
      <c r="H47" s="7881"/>
      <c r="I47" s="7822"/>
      <c r="J47" s="7873"/>
      <c r="K47" s="7873"/>
      <c r="L47" s="7874"/>
      <c r="M47" s="7873"/>
      <c r="N47" s="7875"/>
      <c r="O47" s="7876"/>
      <c r="P47" s="7873"/>
      <c r="Q47" s="7877"/>
      <c r="R47" s="7877"/>
    </row>
    <row r="48" spans="1:18" s="7808" customFormat="1" ht="19.5">
      <c r="A48" s="7829"/>
      <c r="B48" s="7830"/>
      <c r="C48" s="7822"/>
      <c r="D48" s="7877"/>
      <c r="E48" s="7890"/>
      <c r="F48" s="7873"/>
      <c r="G48" s="7880"/>
      <c r="H48" s="7881"/>
      <c r="I48" s="7822"/>
      <c r="J48" s="7873"/>
      <c r="K48" s="7873"/>
      <c r="L48" s="7874"/>
      <c r="M48" s="7873"/>
      <c r="N48" s="7875"/>
      <c r="O48" s="7876"/>
      <c r="P48" s="7873"/>
      <c r="Q48" s="7877"/>
      <c r="R48" s="7877"/>
    </row>
    <row r="49" spans="1:18" s="7808" customFormat="1" ht="19.5">
      <c r="A49" s="7829"/>
      <c r="B49" s="7830"/>
      <c r="C49" s="7822"/>
      <c r="D49" s="7877"/>
      <c r="E49" s="7890"/>
      <c r="F49" s="7873"/>
      <c r="G49" s="7880"/>
      <c r="H49" s="7881"/>
      <c r="I49" s="7822"/>
      <c r="J49" s="7873"/>
      <c r="K49" s="7873"/>
      <c r="L49" s="7874"/>
      <c r="M49" s="7873"/>
      <c r="N49" s="7875"/>
      <c r="O49" s="7876"/>
      <c r="P49" s="7873"/>
      <c r="Q49" s="7877"/>
      <c r="R49" s="7877"/>
    </row>
    <row r="50" spans="1:18" s="7808" customFormat="1" ht="19.5">
      <c r="A50" s="7829"/>
      <c r="B50" s="7830"/>
      <c r="C50" s="7822"/>
      <c r="D50" s="7877"/>
      <c r="E50" s="7890"/>
      <c r="F50" s="7873"/>
      <c r="G50" s="7880"/>
      <c r="H50" s="7881"/>
      <c r="I50" s="7822"/>
      <c r="J50" s="7873"/>
      <c r="K50" s="7873"/>
      <c r="L50" s="7874"/>
      <c r="M50" s="7873"/>
      <c r="N50" s="7875"/>
      <c r="O50" s="7876"/>
      <c r="P50" s="7873"/>
      <c r="Q50" s="7877"/>
      <c r="R50" s="7877"/>
    </row>
    <row r="51" spans="1:18" ht="17.25" thickBot="1">
      <c r="A51" s="7891"/>
      <c r="B51" s="7892" t="s">
        <v>13151</v>
      </c>
      <c r="C51" s="7893"/>
      <c r="D51" s="7894"/>
      <c r="E51" s="7893"/>
      <c r="F51" s="7895"/>
      <c r="G51" s="7896"/>
      <c r="H51" s="7897"/>
      <c r="I51" s="7893"/>
      <c r="J51" s="7895"/>
      <c r="K51" s="7895"/>
      <c r="L51" s="7898"/>
      <c r="M51" s="7899"/>
      <c r="N51" s="7900"/>
      <c r="O51" s="7901"/>
      <c r="P51" s="7901"/>
      <c r="Q51" s="7902"/>
      <c r="R51" s="7903"/>
    </row>
    <row r="52" spans="1:18" ht="18.75" thickBot="1">
      <c r="A52" s="7893"/>
      <c r="B52" s="7904" t="s">
        <v>13152</v>
      </c>
      <c r="C52" s="7893"/>
      <c r="D52" s="7902"/>
      <c r="E52" s="7895"/>
      <c r="F52" s="7895"/>
      <c r="G52" s="7905"/>
      <c r="H52" s="7897"/>
      <c r="I52" s="7906"/>
      <c r="J52" s="7907"/>
      <c r="K52" s="7895"/>
      <c r="L52" s="7898"/>
      <c r="M52" s="7908"/>
      <c r="N52" s="7909"/>
      <c r="O52" s="7910"/>
      <c r="P52" s="7910"/>
      <c r="Q52" s="7911"/>
      <c r="R52" s="7903"/>
    </row>
    <row r="53" spans="1:18" ht="18">
      <c r="A53" s="7912"/>
      <c r="B53" s="7773"/>
      <c r="C53" s="7912"/>
      <c r="D53" s="7913"/>
      <c r="E53" s="7914"/>
      <c r="F53" s="7914"/>
      <c r="G53" s="7915"/>
      <c r="H53" s="7916"/>
      <c r="I53" s="7917"/>
      <c r="J53" s="7914"/>
      <c r="K53" s="7914"/>
      <c r="L53" s="7918"/>
      <c r="M53" s="7919"/>
      <c r="N53" s="7920"/>
      <c r="O53" s="7921"/>
      <c r="P53" s="7921"/>
      <c r="Q53" s="7913"/>
      <c r="R53" s="7922"/>
    </row>
    <row r="54" spans="1:18" ht="17.25" thickBot="1">
      <c r="A54" s="7912"/>
      <c r="B54" s="7923" t="s">
        <v>13153</v>
      </c>
      <c r="C54" s="7912"/>
      <c r="D54" s="7913"/>
      <c r="E54" s="7913"/>
      <c r="F54" s="7924"/>
      <c r="G54" s="7919"/>
      <c r="H54" s="7916"/>
      <c r="I54" s="7912"/>
      <c r="J54" s="7914"/>
      <c r="K54" s="7914"/>
      <c r="L54" s="7918"/>
      <c r="M54" s="7925"/>
      <c r="N54" s="7926"/>
      <c r="O54" s="7921"/>
      <c r="P54" s="7921"/>
      <c r="Q54" s="7913"/>
      <c r="R54" s="7917"/>
    </row>
    <row r="55" spans="1:18" ht="48" customHeight="1" thickBot="1">
      <c r="A55" s="7912"/>
      <c r="B55" s="7927" t="s">
        <v>13095</v>
      </c>
      <c r="C55" s="7927" t="s">
        <v>13154</v>
      </c>
      <c r="D55" s="7927" t="s">
        <v>13097</v>
      </c>
      <c r="E55" s="7928" t="s">
        <v>13155</v>
      </c>
      <c r="F55" s="7928" t="s">
        <v>13156</v>
      </c>
      <c r="G55" s="7928" t="s">
        <v>13157</v>
      </c>
      <c r="H55" s="7928" t="s">
        <v>13158</v>
      </c>
      <c r="I55" s="7928" t="s">
        <v>13159</v>
      </c>
      <c r="Q55" s="7912"/>
    </row>
    <row r="56" spans="1:18" ht="16.5">
      <c r="A56" s="7912"/>
      <c r="B56" s="7929">
        <v>1</v>
      </c>
      <c r="C56" s="7930" t="s">
        <v>13160</v>
      </c>
      <c r="D56" s="7931">
        <f>160/5000</f>
        <v>3.2000000000000001E-2</v>
      </c>
      <c r="E56" s="7932">
        <v>0.8</v>
      </c>
      <c r="F56" s="7933">
        <f t="shared" ref="F56:F63" si="0">D56*E56*1.03</f>
        <v>2.6368000000000003E-2</v>
      </c>
      <c r="G56" s="7934">
        <v>1.02</v>
      </c>
      <c r="H56" s="7935">
        <f t="shared" ref="H56:H70" si="1">F56*G56</f>
        <v>2.6895360000000004E-2</v>
      </c>
      <c r="I56" s="7936" t="s">
        <v>13161</v>
      </c>
      <c r="Q56" s="7937"/>
    </row>
    <row r="57" spans="1:18" ht="16.5">
      <c r="A57" s="7912"/>
      <c r="B57" s="7929">
        <f>B56+1</f>
        <v>2</v>
      </c>
      <c r="C57" s="7938" t="s">
        <v>13162</v>
      </c>
      <c r="D57" s="7939">
        <v>2</v>
      </c>
      <c r="E57" s="7940">
        <v>1.1538461538461539E-2</v>
      </c>
      <c r="F57" s="7941">
        <f t="shared" si="0"/>
        <v>2.3769230769230772E-2</v>
      </c>
      <c r="G57" s="7934">
        <v>1.02</v>
      </c>
      <c r="H57" s="7935">
        <f t="shared" si="1"/>
        <v>2.4244615384615389E-2</v>
      </c>
      <c r="I57" s="7942" t="s">
        <v>13163</v>
      </c>
      <c r="Q57" s="7943"/>
    </row>
    <row r="58" spans="1:18" ht="16.5">
      <c r="A58" s="7912"/>
      <c r="B58" s="7929">
        <f t="shared" ref="B58:B70" si="2">B57+1</f>
        <v>3</v>
      </c>
      <c r="C58" s="7938" t="s">
        <v>13164</v>
      </c>
      <c r="D58" s="7939">
        <v>1</v>
      </c>
      <c r="E58" s="7940">
        <v>1.3461538461538462E-2</v>
      </c>
      <c r="F58" s="7941">
        <f t="shared" si="0"/>
        <v>1.3865384615384616E-2</v>
      </c>
      <c r="G58" s="7934">
        <v>1.02</v>
      </c>
      <c r="H58" s="7935">
        <f t="shared" si="1"/>
        <v>1.4142692307692309E-2</v>
      </c>
      <c r="I58" s="7942" t="s">
        <v>13163</v>
      </c>
      <c r="Q58" s="7943"/>
    </row>
    <row r="59" spans="1:18" ht="16.5">
      <c r="A59" s="7912"/>
      <c r="B59" s="7929">
        <f>+B58+1</f>
        <v>4</v>
      </c>
      <c r="C59" s="7930" t="s">
        <v>13165</v>
      </c>
      <c r="D59" s="7931">
        <f>0.14 + 0.11</f>
        <v>0.25</v>
      </c>
      <c r="E59" s="7932">
        <v>2.5999999999999999E-2</v>
      </c>
      <c r="F59" s="7944">
        <f t="shared" si="0"/>
        <v>6.6949999999999996E-3</v>
      </c>
      <c r="G59" s="7934">
        <v>1.02</v>
      </c>
      <c r="H59" s="7945">
        <f t="shared" si="1"/>
        <v>6.8288999999999997E-3</v>
      </c>
      <c r="I59" s="7946" t="s">
        <v>13166</v>
      </c>
      <c r="Q59" s="7943"/>
    </row>
    <row r="60" spans="1:18" ht="16.5">
      <c r="A60" s="7912"/>
      <c r="B60" s="7929">
        <f t="shared" si="2"/>
        <v>5</v>
      </c>
      <c r="C60" s="7930" t="s">
        <v>13167</v>
      </c>
      <c r="D60" s="7939">
        <v>1</v>
      </c>
      <c r="E60" s="7932">
        <v>2.9615384615384616E-2</v>
      </c>
      <c r="F60" s="7947">
        <f t="shared" si="0"/>
        <v>3.0503846153846156E-2</v>
      </c>
      <c r="G60" s="7934">
        <v>1.02</v>
      </c>
      <c r="H60" s="7935">
        <f t="shared" si="1"/>
        <v>3.1113923076923081E-2</v>
      </c>
      <c r="I60" s="7942" t="s">
        <v>13168</v>
      </c>
      <c r="Q60" s="7943"/>
    </row>
    <row r="61" spans="1:18" ht="16.5">
      <c r="A61" s="7912"/>
      <c r="B61" s="7929">
        <f>+B60+1</f>
        <v>6</v>
      </c>
      <c r="C61" s="7930" t="s">
        <v>13169</v>
      </c>
      <c r="D61" s="7939">
        <v>1</v>
      </c>
      <c r="E61" s="7932">
        <v>3.8461538461538464E-2</v>
      </c>
      <c r="F61" s="7947">
        <f t="shared" si="0"/>
        <v>3.9615384615384622E-2</v>
      </c>
      <c r="G61" s="7934">
        <v>1.02</v>
      </c>
      <c r="H61" s="7935">
        <f t="shared" si="1"/>
        <v>4.0407692307692318E-2</v>
      </c>
      <c r="I61" s="7942"/>
      <c r="Q61" s="7943"/>
    </row>
    <row r="62" spans="1:18" ht="16.5">
      <c r="A62" s="7912"/>
      <c r="B62" s="7929">
        <f>+B61+1</f>
        <v>7</v>
      </c>
      <c r="C62" s="7938" t="s">
        <v>13170</v>
      </c>
      <c r="D62" s="7939">
        <v>1</v>
      </c>
      <c r="E62" s="7940">
        <v>7.6923076923076927E-3</v>
      </c>
      <c r="F62" s="7947">
        <f t="shared" si="0"/>
        <v>7.9230769230769233E-3</v>
      </c>
      <c r="G62" s="7934">
        <v>1.02</v>
      </c>
      <c r="H62" s="7935">
        <f t="shared" si="1"/>
        <v>8.0815384615384612E-3</v>
      </c>
      <c r="I62" s="7942" t="s">
        <v>13168</v>
      </c>
      <c r="Q62" s="7943"/>
    </row>
    <row r="63" spans="1:18" ht="16.5">
      <c r="A63" s="7912"/>
      <c r="B63" s="7929">
        <f>+B62+1</f>
        <v>8</v>
      </c>
      <c r="C63" s="7948" t="s">
        <v>13187</v>
      </c>
      <c r="D63" s="7939">
        <v>1</v>
      </c>
      <c r="E63" s="7940">
        <v>0.115</v>
      </c>
      <c r="F63" s="7947">
        <f t="shared" si="0"/>
        <v>0.11845000000000001</v>
      </c>
      <c r="G63" s="7934">
        <v>1.02</v>
      </c>
      <c r="H63" s="7935">
        <f t="shared" si="1"/>
        <v>0.12081900000000001</v>
      </c>
      <c r="I63" s="7942"/>
      <c r="Q63" s="7943"/>
    </row>
    <row r="64" spans="1:18" ht="16.5">
      <c r="A64" s="7912"/>
      <c r="B64" s="7929">
        <f>+B63+1</f>
        <v>9</v>
      </c>
      <c r="C64" s="7938" t="s">
        <v>13171</v>
      </c>
      <c r="D64" s="7939">
        <v>1</v>
      </c>
      <c r="E64" s="7940">
        <v>0.15384615384615385</v>
      </c>
      <c r="F64" s="7947">
        <f t="shared" ref="F64:F70" si="3">D64*E64*1.03</f>
        <v>0.15846153846153849</v>
      </c>
      <c r="G64" s="7934">
        <v>1.02</v>
      </c>
      <c r="H64" s="7935">
        <f t="shared" si="1"/>
        <v>0.16163076923076927</v>
      </c>
      <c r="I64" s="7949" t="s">
        <v>13168</v>
      </c>
      <c r="Q64" s="7943"/>
    </row>
    <row r="65" spans="1:21" ht="16.5">
      <c r="A65" s="7912"/>
      <c r="B65" s="7929">
        <f>+B64+1</f>
        <v>10</v>
      </c>
      <c r="C65" s="7930" t="s">
        <v>13172</v>
      </c>
      <c r="D65" s="7931">
        <v>1</v>
      </c>
      <c r="E65" s="7932">
        <v>2.2307692307692306E-2</v>
      </c>
      <c r="F65" s="7933">
        <f t="shared" si="3"/>
        <v>2.2976923076923075E-2</v>
      </c>
      <c r="G65" s="7934">
        <v>1.02</v>
      </c>
      <c r="H65" s="7935">
        <f t="shared" si="1"/>
        <v>2.3436461538461538E-2</v>
      </c>
      <c r="I65" s="7950" t="s">
        <v>13173</v>
      </c>
      <c r="Q65" s="7943"/>
    </row>
    <row r="66" spans="1:21" ht="16.5">
      <c r="A66" s="7912"/>
      <c r="B66" s="7929">
        <f t="shared" si="2"/>
        <v>11</v>
      </c>
      <c r="C66" s="7930" t="s">
        <v>13174</v>
      </c>
      <c r="D66" s="7931">
        <v>1</v>
      </c>
      <c r="E66" s="7932">
        <v>0.38461538461538464</v>
      </c>
      <c r="F66" s="7933">
        <f t="shared" si="3"/>
        <v>0.39615384615384619</v>
      </c>
      <c r="G66" s="7934">
        <v>1.02</v>
      </c>
      <c r="H66" s="7935">
        <f t="shared" si="1"/>
        <v>0.40407692307692311</v>
      </c>
      <c r="I66" s="7936" t="s">
        <v>13175</v>
      </c>
      <c r="Q66" s="7943"/>
    </row>
    <row r="67" spans="1:21" ht="16.5">
      <c r="A67" s="7912"/>
      <c r="B67" s="7929">
        <f t="shared" si="2"/>
        <v>12</v>
      </c>
      <c r="C67" s="7938" t="s">
        <v>13176</v>
      </c>
      <c r="D67" s="7939">
        <f>3.5/100*D68</f>
        <v>2.1875000000000002E-3</v>
      </c>
      <c r="E67" s="7940">
        <v>2.0246153846153847</v>
      </c>
      <c r="F67" s="7947">
        <f t="shared" si="3"/>
        <v>4.5617115384615397E-3</v>
      </c>
      <c r="G67" s="7934">
        <v>1.02</v>
      </c>
      <c r="H67" s="7935">
        <f t="shared" si="1"/>
        <v>4.6529457692307706E-3</v>
      </c>
      <c r="I67" s="7949" t="s">
        <v>13177</v>
      </c>
      <c r="Q67" s="7943"/>
    </row>
    <row r="68" spans="1:21" ht="16.5">
      <c r="A68" s="7912"/>
      <c r="B68" s="7929">
        <f t="shared" si="2"/>
        <v>13</v>
      </c>
      <c r="C68" s="7938" t="s">
        <v>13178</v>
      </c>
      <c r="D68" s="7939">
        <v>6.25E-2</v>
      </c>
      <c r="E68" s="7932">
        <v>1.0323076923076924</v>
      </c>
      <c r="F68" s="7947">
        <f t="shared" si="3"/>
        <v>6.6454807692307702E-2</v>
      </c>
      <c r="G68" s="7934">
        <v>1.02</v>
      </c>
      <c r="H68" s="7935">
        <f t="shared" si="1"/>
        <v>6.7783903846153862E-2</v>
      </c>
      <c r="I68" s="7949" t="s">
        <v>13179</v>
      </c>
      <c r="Q68" s="7943"/>
    </row>
    <row r="69" spans="1:21" ht="16.5">
      <c r="A69" s="7912"/>
      <c r="B69" s="7929">
        <f t="shared" si="2"/>
        <v>14</v>
      </c>
      <c r="C69" s="7951" t="s">
        <v>13180</v>
      </c>
      <c r="D69" s="7952">
        <v>0.2</v>
      </c>
      <c r="E69" s="7953">
        <v>0.06</v>
      </c>
      <c r="F69" s="7947">
        <f t="shared" si="3"/>
        <v>1.2360000000000001E-2</v>
      </c>
      <c r="G69" s="7934">
        <v>1.02</v>
      </c>
      <c r="H69" s="7935">
        <f t="shared" si="1"/>
        <v>1.2607200000000001E-2</v>
      </c>
      <c r="I69" s="7954"/>
      <c r="Q69" s="7943"/>
    </row>
    <row r="70" spans="1:21" ht="16.5">
      <c r="A70" s="7912"/>
      <c r="B70" s="7929">
        <f t="shared" si="2"/>
        <v>15</v>
      </c>
      <c r="C70" s="7951" t="s">
        <v>13181</v>
      </c>
      <c r="D70" s="7952">
        <v>2.9999999999999997E-4</v>
      </c>
      <c r="E70" s="7953">
        <f>220000/13000</f>
        <v>16.923076923076923</v>
      </c>
      <c r="F70" s="7947">
        <f t="shared" si="3"/>
        <v>5.229230769230769E-3</v>
      </c>
      <c r="G70" s="7934">
        <v>1.02</v>
      </c>
      <c r="H70" s="7935">
        <f t="shared" si="1"/>
        <v>5.3338153846153842E-3</v>
      </c>
      <c r="I70" s="7955"/>
      <c r="Q70" s="7943"/>
    </row>
    <row r="71" spans="1:21" ht="16.5">
      <c r="A71" s="7912"/>
      <c r="B71" s="7962"/>
      <c r="C71" s="7956" t="s">
        <v>13182</v>
      </c>
      <c r="D71" s="7957"/>
      <c r="E71" s="7958"/>
      <c r="F71" s="7959"/>
      <c r="G71" s="7960"/>
      <c r="H71" s="7961">
        <v>0.03</v>
      </c>
      <c r="I71" s="7955"/>
      <c r="Q71" s="7943"/>
    </row>
    <row r="72" spans="1:21" ht="16.5">
      <c r="A72" s="7912"/>
      <c r="B72" s="7962"/>
      <c r="C72" s="7951"/>
      <c r="D72" s="7952"/>
      <c r="E72" s="7953"/>
      <c r="F72" s="7959"/>
      <c r="G72" s="7960"/>
      <c r="H72" s="7961"/>
      <c r="I72" s="7955"/>
      <c r="Q72" s="7943"/>
    </row>
    <row r="73" spans="1:21" ht="16.5">
      <c r="A73" s="7912"/>
      <c r="B73" s="7962"/>
      <c r="C73" s="7951"/>
      <c r="D73" s="7952"/>
      <c r="E73" s="7953"/>
      <c r="F73" s="7959"/>
      <c r="G73" s="7960"/>
      <c r="H73" s="7961"/>
      <c r="I73" s="7955"/>
      <c r="Q73" s="7943"/>
    </row>
    <row r="74" spans="1:21" ht="16.5">
      <c r="A74" s="7912"/>
      <c r="B74" s="7962"/>
      <c r="C74" s="7951"/>
      <c r="D74" s="7952"/>
      <c r="E74" s="7953"/>
      <c r="F74" s="7959"/>
      <c r="G74" s="7960"/>
      <c r="H74" s="7961"/>
      <c r="I74" s="7955"/>
      <c r="Q74" s="7943"/>
    </row>
    <row r="75" spans="1:21" ht="17.25" thickBot="1">
      <c r="A75" s="7963"/>
      <c r="B75" s="7964"/>
      <c r="C75" s="7965"/>
      <c r="D75" s="7966"/>
      <c r="E75" s="7967"/>
      <c r="F75" s="7968"/>
      <c r="G75" s="7969" t="s">
        <v>13104</v>
      </c>
      <c r="H75" s="7970">
        <f>SUM(H56:H71)</f>
        <v>0.98205574038461563</v>
      </c>
      <c r="I75" s="7971"/>
      <c r="J75" s="7943"/>
      <c r="L75" s="7943"/>
      <c r="M75" s="7943"/>
      <c r="O75" s="7943"/>
      <c r="P75" s="7775"/>
      <c r="Q75" s="7943"/>
    </row>
    <row r="76" spans="1:21" ht="16.5">
      <c r="A76" s="7972"/>
      <c r="B76" s="7972"/>
      <c r="C76" s="7972"/>
      <c r="D76" s="7972"/>
      <c r="E76" s="7972"/>
      <c r="F76" s="7972"/>
      <c r="G76" s="7972"/>
      <c r="H76" s="7972"/>
      <c r="I76" s="7972"/>
      <c r="J76" s="7972"/>
      <c r="P76" s="7973"/>
      <c r="Q76" s="7973"/>
      <c r="R76" s="7973"/>
      <c r="S76" s="7775"/>
      <c r="T76" s="7775"/>
      <c r="U76" s="7775"/>
    </row>
  </sheetData>
  <mergeCells count="3">
    <mergeCell ref="P5:P6"/>
    <mergeCell ref="Q5:Q6"/>
    <mergeCell ref="B7:B8"/>
  </mergeCells>
  <pageMargins left="0.1" right="0.1" top="0.5" bottom="0.2" header="0.31496062992126" footer="0.31496062992126"/>
  <pageSetup paperSize="9" scale="46" orientation="landscape" horizontalDpi="4294967293" verticalDpi="4294967293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B3549-D7DA-41C3-86DA-80B083E9244B}">
  <sheetPr codeName="Sheet44">
    <tabColor rgb="FFFF0000"/>
    <pageSetUpPr fitToPage="1"/>
  </sheetPr>
  <dimension ref="A1:W76"/>
  <sheetViews>
    <sheetView view="pageBreakPreview" zoomScale="70" zoomScaleNormal="80" zoomScaleSheetLayoutView="70" workbookViewId="0">
      <selection activeCell="R44" sqref="R44"/>
    </sheetView>
  </sheetViews>
  <sheetFormatPr defaultRowHeight="15"/>
  <cols>
    <col min="1" max="1" width="9.5703125" customWidth="1"/>
    <col min="2" max="2" width="22.5703125" customWidth="1"/>
    <col min="3" max="3" width="44.85546875" customWidth="1"/>
    <col min="4" max="4" width="15.7109375" customWidth="1"/>
    <col min="5" max="5" width="18.28515625" customWidth="1"/>
    <col min="6" max="6" width="15" customWidth="1"/>
    <col min="7" max="7" width="12.140625" customWidth="1"/>
    <col min="8" max="8" width="14.42578125" customWidth="1"/>
    <col min="9" max="9" width="18" customWidth="1"/>
    <col min="10" max="10" width="14.85546875" customWidth="1"/>
    <col min="11" max="11" width="21.28515625" customWidth="1"/>
    <col min="12" max="12" width="12.140625" customWidth="1"/>
    <col min="13" max="13" width="13.140625" customWidth="1"/>
    <col min="14" max="14" width="10.140625" customWidth="1"/>
    <col min="15" max="16" width="9.7109375" customWidth="1"/>
    <col min="17" max="17" width="15.7109375" customWidth="1"/>
    <col min="18" max="18" width="17" customWidth="1"/>
    <col min="19" max="21" width="11" customWidth="1"/>
  </cols>
  <sheetData>
    <row r="1" spans="1:22" ht="18">
      <c r="A1" s="7773"/>
      <c r="B1" s="7774"/>
      <c r="C1" s="7775"/>
      <c r="D1" s="7775"/>
      <c r="E1" s="7775"/>
      <c r="F1" s="7775"/>
      <c r="G1" s="7775"/>
      <c r="H1" s="7775"/>
      <c r="I1" s="7775"/>
      <c r="J1" s="7775"/>
      <c r="K1" s="7775"/>
      <c r="L1" s="7775"/>
      <c r="M1" s="7775"/>
      <c r="N1" s="7775"/>
      <c r="O1" s="7775"/>
      <c r="P1" s="7775"/>
      <c r="Q1" s="7776"/>
      <c r="R1" s="7776"/>
    </row>
    <row r="2" spans="1:22" ht="18">
      <c r="A2" s="7773"/>
      <c r="B2" s="7774"/>
      <c r="C2" s="7775"/>
      <c r="D2" s="7775"/>
      <c r="E2" s="7775"/>
      <c r="F2" s="7775"/>
      <c r="G2" s="7775"/>
      <c r="H2" s="7775"/>
      <c r="I2" s="7775"/>
      <c r="J2" s="7775"/>
      <c r="K2" s="7775"/>
      <c r="L2" s="7775"/>
      <c r="M2" s="7775"/>
      <c r="N2" s="7775"/>
      <c r="O2" s="7775"/>
      <c r="P2" s="7775"/>
      <c r="Q2" s="7776"/>
      <c r="R2" s="7776"/>
    </row>
    <row r="3" spans="1:22">
      <c r="A3" s="7775"/>
      <c r="B3" s="7775"/>
      <c r="C3" s="7775"/>
      <c r="D3" s="7775"/>
      <c r="E3" s="7775"/>
      <c r="F3" s="7775"/>
      <c r="G3" s="7775"/>
      <c r="H3" s="7775"/>
      <c r="I3" s="7775"/>
      <c r="J3" s="7775"/>
      <c r="K3" s="7775"/>
      <c r="L3" s="7775"/>
      <c r="M3" s="7775"/>
      <c r="N3" s="7775"/>
      <c r="O3" s="7775"/>
      <c r="P3" s="7776"/>
      <c r="Q3" s="7777"/>
      <c r="R3" s="7777"/>
    </row>
    <row r="4" spans="1:22" ht="16.5" thickBot="1">
      <c r="A4" s="7775"/>
      <c r="B4" s="7775"/>
      <c r="C4" s="7775"/>
      <c r="D4" s="7775"/>
      <c r="E4" s="7775"/>
      <c r="F4" s="7775"/>
      <c r="G4" s="7775"/>
      <c r="H4" s="7775"/>
      <c r="I4" s="7775"/>
      <c r="J4" s="7775"/>
      <c r="K4" s="7775"/>
      <c r="L4" s="7775"/>
      <c r="M4" s="7775"/>
      <c r="N4" s="7775"/>
      <c r="O4" s="7775"/>
      <c r="P4" s="7776"/>
      <c r="Q4" s="7778" t="s">
        <v>13094</v>
      </c>
      <c r="R4" s="7779">
        <v>43201</v>
      </c>
    </row>
    <row r="5" spans="1:22" ht="18" customHeight="1">
      <c r="A5" s="7780" t="s">
        <v>13095</v>
      </c>
      <c r="B5" s="7780" t="s">
        <v>491</v>
      </c>
      <c r="C5" s="7780" t="s">
        <v>13096</v>
      </c>
      <c r="D5" s="7781" t="s">
        <v>13097</v>
      </c>
      <c r="E5" s="7781" t="s">
        <v>13098</v>
      </c>
      <c r="F5" s="7781" t="s">
        <v>13099</v>
      </c>
      <c r="G5" s="7781" t="s">
        <v>13100</v>
      </c>
      <c r="H5" s="7781" t="s">
        <v>13101</v>
      </c>
      <c r="I5" s="7781" t="s">
        <v>13102</v>
      </c>
      <c r="J5" s="7781" t="s">
        <v>13103</v>
      </c>
      <c r="K5" s="7781" t="s">
        <v>13104</v>
      </c>
      <c r="L5" s="7782" t="s">
        <v>13105</v>
      </c>
      <c r="M5" s="7781" t="s">
        <v>13106</v>
      </c>
      <c r="N5" s="7781" t="s">
        <v>13107</v>
      </c>
      <c r="O5" s="7783" t="s">
        <v>13103</v>
      </c>
      <c r="P5" s="8818" t="s">
        <v>13108</v>
      </c>
      <c r="Q5" s="8820" t="s">
        <v>13109</v>
      </c>
      <c r="R5" s="7784" t="s">
        <v>13110</v>
      </c>
    </row>
    <row r="6" spans="1:22" ht="32.25" thickBot="1">
      <c r="A6" s="7785"/>
      <c r="B6" s="7785"/>
      <c r="C6" s="7785"/>
      <c r="D6" s="7786">
        <v>0.05</v>
      </c>
      <c r="E6" s="7787" t="s">
        <v>13111</v>
      </c>
      <c r="F6" s="7788"/>
      <c r="G6" s="7788"/>
      <c r="H6" s="7788"/>
      <c r="I6" s="7788"/>
      <c r="J6" s="7787" t="s">
        <v>13112</v>
      </c>
      <c r="K6" s="7788"/>
      <c r="L6" s="7787" t="s">
        <v>13113</v>
      </c>
      <c r="M6" s="7787" t="s">
        <v>13114</v>
      </c>
      <c r="N6" s="7788"/>
      <c r="O6" s="7789" t="s">
        <v>13183</v>
      </c>
      <c r="P6" s="8819"/>
      <c r="Q6" s="8821"/>
      <c r="R6" s="7790" t="s">
        <v>13113</v>
      </c>
      <c r="S6" t="s">
        <v>13116</v>
      </c>
      <c r="T6" t="s">
        <v>13117</v>
      </c>
      <c r="U6" t="s">
        <v>13118</v>
      </c>
      <c r="V6" t="s">
        <v>13119</v>
      </c>
    </row>
    <row r="7" spans="1:22" s="7808" customFormat="1" ht="21">
      <c r="A7" s="7791">
        <v>1</v>
      </c>
      <c r="B7" s="8822" t="s">
        <v>13184</v>
      </c>
      <c r="C7" s="7792" t="s">
        <v>13121</v>
      </c>
      <c r="D7" s="7974">
        <v>1.1964999999999999</v>
      </c>
      <c r="E7" s="7794">
        <f>1.42+0.02</f>
        <v>1.44</v>
      </c>
      <c r="F7" s="7795">
        <f>D7*E7</f>
        <v>1.7229599999999998</v>
      </c>
      <c r="G7" s="7796">
        <v>1</v>
      </c>
      <c r="H7" s="7797">
        <f>H75</f>
        <v>0.98205574038461563</v>
      </c>
      <c r="I7" s="7798"/>
      <c r="J7" s="7799"/>
      <c r="K7" s="7800">
        <f>SUM(F7:J7)+$F$37+$F$43</f>
        <v>5.2307157403846158</v>
      </c>
      <c r="L7" s="7801">
        <f>M7/N7</f>
        <v>7.2999999999999954E-2</v>
      </c>
      <c r="M7" s="7795">
        <f>N7-K7</f>
        <v>0.41191181127084864</v>
      </c>
      <c r="N7" s="7802">
        <f>K7/0.927</f>
        <v>5.6426275516554645</v>
      </c>
      <c r="O7" s="7800">
        <f>N7*0.03</f>
        <v>0.16927882654966392</v>
      </c>
      <c r="P7" s="7803">
        <f>N7+O7</f>
        <v>5.8119063782051281</v>
      </c>
      <c r="Q7" s="7799">
        <f>P7-K7</f>
        <v>0.58119063782051228</v>
      </c>
      <c r="R7" s="7804">
        <f>Q7/P7</f>
        <v>9.9999999999999908E-2</v>
      </c>
      <c r="S7" s="7805">
        <v>4</v>
      </c>
      <c r="T7" s="7805"/>
      <c r="U7" s="7806">
        <f>T7*P7</f>
        <v>0</v>
      </c>
      <c r="V7" s="7807">
        <f>T7*Q7</f>
        <v>0</v>
      </c>
    </row>
    <row r="8" spans="1:22" s="7808" customFormat="1" ht="21">
      <c r="A8" s="7791"/>
      <c r="B8" s="8823"/>
      <c r="C8" s="7809" t="s">
        <v>13122</v>
      </c>
      <c r="D8" s="7810"/>
      <c r="E8" s="7811" t="s">
        <v>13123</v>
      </c>
      <c r="F8" s="7800"/>
      <c r="G8" s="7812"/>
      <c r="H8" s="7813"/>
      <c r="I8" s="7814"/>
      <c r="J8" s="7802"/>
      <c r="K8" s="7800"/>
      <c r="L8" s="7815"/>
      <c r="M8" s="7800"/>
      <c r="N8" s="7816"/>
      <c r="O8" s="7817"/>
      <c r="P8" s="7802"/>
      <c r="Q8" s="7818"/>
      <c r="R8" s="7819"/>
    </row>
    <row r="9" spans="1:22" s="7808" customFormat="1" ht="19.5">
      <c r="A9" s="7820"/>
      <c r="B9" s="7821"/>
      <c r="C9" s="7822" t="s">
        <v>13124</v>
      </c>
      <c r="D9" s="7823"/>
      <c r="E9" s="7823"/>
      <c r="F9" s="7823"/>
      <c r="G9" s="7823"/>
      <c r="H9" s="7823"/>
      <c r="I9" s="7823"/>
      <c r="J9" s="7823"/>
      <c r="K9" s="7823"/>
      <c r="L9" s="7823"/>
      <c r="M9" s="7823"/>
      <c r="N9" s="7823"/>
      <c r="O9" s="7824" t="s">
        <v>13125</v>
      </c>
      <c r="P9" s="7825">
        <v>5.69</v>
      </c>
      <c r="Q9" s="7826"/>
      <c r="R9" s="7823"/>
    </row>
    <row r="10" spans="1:22" s="7808" customFormat="1" ht="19.5">
      <c r="A10" s="7820"/>
      <c r="B10" s="7821"/>
      <c r="C10" s="7827" t="s">
        <v>13126</v>
      </c>
      <c r="D10" s="7823"/>
      <c r="E10" s="7823"/>
      <c r="F10" s="7823"/>
      <c r="G10" s="7823"/>
      <c r="H10" s="7823"/>
      <c r="I10" s="7823"/>
      <c r="J10" s="7823"/>
      <c r="K10" s="7823"/>
      <c r="L10" s="7823"/>
      <c r="M10" s="7823"/>
      <c r="N10" s="7823"/>
      <c r="O10" s="7823"/>
      <c r="P10" s="7823"/>
      <c r="Q10" s="7823"/>
      <c r="R10" s="7823"/>
    </row>
    <row r="11" spans="1:22" s="7808" customFormat="1" ht="19.5">
      <c r="A11" s="7820"/>
      <c r="B11" s="7821" t="s">
        <v>13127</v>
      </c>
      <c r="C11" s="7828" t="s">
        <v>13128</v>
      </c>
      <c r="D11" s="7823"/>
      <c r="E11" s="7823"/>
      <c r="F11" s="7823"/>
      <c r="G11" s="7823"/>
      <c r="H11" s="7823"/>
      <c r="I11" s="7823"/>
      <c r="J11" s="7823"/>
      <c r="K11" s="7823"/>
      <c r="L11" s="7823"/>
      <c r="M11" s="7823"/>
      <c r="N11" s="7823"/>
      <c r="O11" s="7823"/>
      <c r="P11" s="7823"/>
      <c r="Q11" s="7823"/>
      <c r="R11" s="7823"/>
    </row>
    <row r="12" spans="1:22" s="7808" customFormat="1" ht="20.25" thickBot="1">
      <c r="A12" s="7829"/>
      <c r="B12" s="7861" t="s">
        <v>13129</v>
      </c>
      <c r="C12" s="7831"/>
      <c r="D12" s="7832"/>
      <c r="E12" s="7833"/>
      <c r="F12" s="7834"/>
      <c r="G12" s="7835"/>
      <c r="H12" s="7836"/>
      <c r="I12" s="7831"/>
      <c r="J12" s="7834"/>
      <c r="K12" s="7834"/>
      <c r="L12" s="7837"/>
      <c r="M12" s="7834"/>
      <c r="N12" s="7838"/>
      <c r="O12" s="7839"/>
      <c r="P12" s="7834"/>
      <c r="Q12" s="7832"/>
      <c r="R12" s="7840"/>
    </row>
    <row r="13" spans="1:22" s="7808" customFormat="1" ht="19.5">
      <c r="A13" s="7820"/>
      <c r="B13" s="7821"/>
      <c r="C13" s="7841" t="s">
        <v>13130</v>
      </c>
      <c r="D13" s="7842">
        <v>1.1197999999999999</v>
      </c>
      <c r="E13" s="7794">
        <f>1.15+0.02</f>
        <v>1.17</v>
      </c>
      <c r="F13" s="7795">
        <f>D13*E13</f>
        <v>1.3101659999999997</v>
      </c>
      <c r="G13" s="7796">
        <v>1</v>
      </c>
      <c r="H13" s="7797">
        <f>H75</f>
        <v>0.98205574038461563</v>
      </c>
      <c r="I13" s="7798"/>
      <c r="J13" s="7799"/>
      <c r="K13" s="7800">
        <f>SUM(F13:J13)+$F$37+$F$43</f>
        <v>4.817921740384616</v>
      </c>
      <c r="L13" s="7801">
        <f>M13/N13</f>
        <v>7.2999999999999954E-2</v>
      </c>
      <c r="M13" s="7795">
        <f>N13-K13</f>
        <v>0.37940484039706224</v>
      </c>
      <c r="N13" s="7802">
        <f>K13/0.927</f>
        <v>5.1973265807816782</v>
      </c>
      <c r="O13" s="7800">
        <f>N13*0.03</f>
        <v>0.15591979742345033</v>
      </c>
      <c r="P13" s="7803">
        <f>N13+O13</f>
        <v>5.3532463782051289</v>
      </c>
      <c r="Q13" s="7799">
        <f>P13-K13</f>
        <v>0.53532463782051298</v>
      </c>
      <c r="R13" s="7804">
        <f>Q13/P13</f>
        <v>0.10000000000000002</v>
      </c>
      <c r="S13" s="7805">
        <v>4</v>
      </c>
      <c r="T13" s="7805"/>
      <c r="U13" s="7806">
        <f>T13*P13</f>
        <v>0</v>
      </c>
      <c r="V13" s="7807">
        <f>T13*Q13</f>
        <v>0</v>
      </c>
    </row>
    <row r="14" spans="1:22" s="7808" customFormat="1" ht="19.5">
      <c r="A14" s="7820"/>
      <c r="B14" s="7821"/>
      <c r="C14" s="7809" t="s">
        <v>13131</v>
      </c>
      <c r="D14" s="7810"/>
      <c r="E14" s="7811" t="s">
        <v>13132</v>
      </c>
      <c r="F14" s="7800"/>
      <c r="G14" s="7812"/>
      <c r="H14" s="7813"/>
      <c r="I14" s="7814"/>
      <c r="J14" s="7802"/>
      <c r="K14" s="7800"/>
      <c r="L14" s="7815"/>
      <c r="M14" s="7800"/>
      <c r="N14" s="7816"/>
      <c r="O14" s="7817"/>
      <c r="P14" s="7802"/>
      <c r="Q14" s="7818"/>
      <c r="R14" s="7819"/>
    </row>
    <row r="15" spans="1:22" s="7808" customFormat="1" ht="19.5">
      <c r="A15" s="7820"/>
      <c r="B15" s="7821"/>
      <c r="C15" s="7822" t="s">
        <v>13185</v>
      </c>
      <c r="D15" s="7823"/>
      <c r="E15" s="7823"/>
      <c r="F15" s="7823"/>
      <c r="G15" s="7823"/>
      <c r="H15" s="7823"/>
      <c r="I15" s="7823"/>
      <c r="J15" s="7823"/>
      <c r="K15" s="7823"/>
      <c r="L15" s="7823"/>
      <c r="M15" s="7823"/>
      <c r="N15" s="7823"/>
      <c r="O15" s="7824" t="s">
        <v>13125</v>
      </c>
      <c r="P15" s="7825">
        <v>5.69</v>
      </c>
      <c r="Q15" s="7826"/>
      <c r="R15" s="7823"/>
    </row>
    <row r="16" spans="1:22" s="7808" customFormat="1" ht="19.5">
      <c r="A16" s="7820"/>
      <c r="B16" s="7821"/>
      <c r="C16" s="7822"/>
      <c r="D16" s="7823"/>
      <c r="E16" s="7823"/>
      <c r="F16" s="7823"/>
      <c r="G16" s="7823"/>
      <c r="H16" s="7823"/>
      <c r="I16" s="7823"/>
      <c r="J16" s="7823"/>
      <c r="K16" s="7823"/>
      <c r="L16" s="7823"/>
      <c r="M16" s="7823"/>
      <c r="N16" s="7823"/>
      <c r="O16" s="7823"/>
      <c r="P16" s="7823"/>
      <c r="Q16" s="7823"/>
      <c r="R16" s="7823"/>
    </row>
    <row r="17" spans="1:23" s="7808" customFormat="1" ht="19.5">
      <c r="A17" s="7820"/>
      <c r="B17" s="7821" t="s">
        <v>13127</v>
      </c>
      <c r="C17" s="7828" t="s">
        <v>13133</v>
      </c>
      <c r="D17" s="7823"/>
      <c r="E17" s="7823"/>
      <c r="F17" s="7823"/>
      <c r="G17" s="7823"/>
      <c r="H17" s="7823"/>
      <c r="I17" s="7823"/>
      <c r="J17" s="7823"/>
      <c r="K17" s="7823"/>
      <c r="L17" s="7823"/>
      <c r="M17" s="7823"/>
      <c r="N17" s="7823"/>
      <c r="O17" s="7823"/>
      <c r="P17" s="7823"/>
      <c r="Q17" s="7823"/>
      <c r="R17" s="7823"/>
    </row>
    <row r="18" spans="1:23" s="7808" customFormat="1" ht="20.25" thickBot="1">
      <c r="A18" s="7829"/>
      <c r="B18" s="7830" t="s">
        <v>13129</v>
      </c>
      <c r="C18" s="7831"/>
      <c r="D18" s="7832"/>
      <c r="E18" s="7833"/>
      <c r="F18" s="7834"/>
      <c r="G18" s="7835"/>
      <c r="H18" s="7836"/>
      <c r="I18" s="7831"/>
      <c r="J18" s="7834"/>
      <c r="K18" s="7834"/>
      <c r="L18" s="7837"/>
      <c r="M18" s="7834"/>
      <c r="N18" s="7838"/>
      <c r="O18" s="7839"/>
      <c r="P18" s="7834"/>
      <c r="Q18" s="7832"/>
      <c r="R18" s="7840"/>
    </row>
    <row r="19" spans="1:23" s="7808" customFormat="1" ht="21" hidden="1" customHeight="1">
      <c r="A19" s="7791"/>
      <c r="B19" s="7843"/>
      <c r="C19" s="7841" t="s">
        <v>13134</v>
      </c>
      <c r="D19" s="7842">
        <v>1.1197999999999999</v>
      </c>
      <c r="E19" s="7794">
        <f>1.45+0.02</f>
        <v>1.47</v>
      </c>
      <c r="F19" s="7800">
        <f>D19*E19</f>
        <v>1.6461059999999998</v>
      </c>
      <c r="G19" s="7796">
        <v>1.2</v>
      </c>
      <c r="H19" s="7813">
        <f>H75</f>
        <v>0.98205574038461563</v>
      </c>
      <c r="I19" s="7844"/>
      <c r="J19" s="7818"/>
      <c r="K19" s="7800">
        <f>SUM(F19:J19)+$F$37+$F$43</f>
        <v>5.353861740384616</v>
      </c>
      <c r="L19" s="7815">
        <f>M19/N19</f>
        <v>0.10000000000000005</v>
      </c>
      <c r="M19" s="7800">
        <f>N19-K19</f>
        <v>0.59487352670940208</v>
      </c>
      <c r="N19" s="7802">
        <f>K19/0.9</f>
        <v>5.9487352670940181</v>
      </c>
      <c r="O19" s="7800">
        <f>N19*0.03</f>
        <v>0.17846205801282053</v>
      </c>
      <c r="P19" s="7845">
        <f>N19+O19</f>
        <v>6.127197325106839</v>
      </c>
      <c r="Q19" s="7818">
        <f>P19-K19</f>
        <v>0.77333558472222297</v>
      </c>
      <c r="R19" s="7819">
        <f>Q19/P19</f>
        <v>0.12621359223300979</v>
      </c>
      <c r="S19" s="7805">
        <v>5</v>
      </c>
      <c r="T19" s="7846"/>
      <c r="U19" s="7847">
        <f>T19*P19</f>
        <v>0</v>
      </c>
      <c r="V19" s="7848">
        <f>T19*Q19</f>
        <v>0</v>
      </c>
      <c r="W19" s="7849"/>
    </row>
    <row r="20" spans="1:23" s="7808" customFormat="1" ht="23.25" hidden="1" customHeight="1">
      <c r="A20" s="7791"/>
      <c r="B20" s="7850"/>
      <c r="C20" s="7809" t="s">
        <v>13135</v>
      </c>
      <c r="D20" s="7810"/>
      <c r="E20" s="7811" t="s">
        <v>13136</v>
      </c>
      <c r="F20" s="7800"/>
      <c r="G20" s="7812"/>
      <c r="H20" s="7813"/>
      <c r="I20" s="7814"/>
      <c r="J20" s="7802"/>
      <c r="K20" s="7800"/>
      <c r="L20" s="7815"/>
      <c r="M20" s="7800"/>
      <c r="N20" s="7816"/>
      <c r="O20" s="7817"/>
      <c r="P20" s="7802"/>
      <c r="Q20" s="7818"/>
      <c r="R20" s="7819"/>
      <c r="S20" s="7805"/>
      <c r="T20" s="7805"/>
      <c r="U20" s="7805" t="e">
        <f>U19+U7+#REF!+#REF!+#REF!</f>
        <v>#REF!</v>
      </c>
      <c r="V20" s="7805" t="e">
        <f>V19+V7+#REF!+#REF!+#REF!</f>
        <v>#REF!</v>
      </c>
      <c r="W20" s="7851" t="e">
        <f>V20/U20</f>
        <v>#REF!</v>
      </c>
    </row>
    <row r="21" spans="1:23" s="7808" customFormat="1" ht="20.25" hidden="1" thickBot="1">
      <c r="A21" s="7820"/>
      <c r="B21" s="7821"/>
      <c r="C21" s="7822" t="s">
        <v>13137</v>
      </c>
      <c r="D21" s="7852"/>
      <c r="E21" s="7853"/>
      <c r="F21" s="7800"/>
      <c r="G21" s="7812"/>
      <c r="H21" s="7813"/>
      <c r="I21" s="7854"/>
      <c r="J21" s="7802"/>
      <c r="K21" s="7800"/>
      <c r="L21" s="7815"/>
      <c r="M21" s="7800"/>
      <c r="N21" s="7816"/>
      <c r="O21" s="7824" t="s">
        <v>13125</v>
      </c>
      <c r="P21" s="7825">
        <v>5.8</v>
      </c>
      <c r="Q21" s="7826"/>
      <c r="R21" s="7819"/>
      <c r="S21" s="7805"/>
      <c r="T21" s="7805"/>
      <c r="U21" s="7805"/>
    </row>
    <row r="22" spans="1:23" s="7808" customFormat="1" ht="20.25" hidden="1" thickBot="1">
      <c r="A22" s="7855"/>
      <c r="B22" s="7821"/>
      <c r="C22" s="7822"/>
      <c r="D22" s="7856"/>
      <c r="E22" s="7857"/>
      <c r="F22" s="7800"/>
      <c r="G22" s="7858"/>
      <c r="H22" s="7813"/>
      <c r="I22" s="7844"/>
      <c r="J22" s="7818"/>
      <c r="K22" s="7800"/>
      <c r="L22" s="7815"/>
      <c r="M22" s="7800"/>
      <c r="N22" s="7802"/>
      <c r="O22" s="7800"/>
      <c r="P22" s="7859"/>
      <c r="Q22" s="7818"/>
      <c r="R22" s="7819"/>
      <c r="S22" s="7805"/>
      <c r="T22" s="7805"/>
      <c r="U22" s="7805"/>
    </row>
    <row r="23" spans="1:23" s="7808" customFormat="1" ht="20.25" hidden="1" thickBot="1">
      <c r="A23" s="7820"/>
      <c r="B23" s="7821" t="s">
        <v>13138</v>
      </c>
      <c r="C23" s="7828" t="s">
        <v>13133</v>
      </c>
      <c r="D23" s="7860"/>
      <c r="E23" s="7811"/>
      <c r="F23" s="7800"/>
      <c r="G23" s="7812"/>
      <c r="H23" s="7813"/>
      <c r="I23" s="7814"/>
      <c r="J23" s="7802"/>
      <c r="K23" s="7800"/>
      <c r="L23" s="7815"/>
      <c r="M23" s="7800"/>
      <c r="N23" s="7816"/>
      <c r="O23" s="7817"/>
      <c r="P23" s="7802"/>
      <c r="Q23" s="7818"/>
      <c r="R23" s="7819"/>
    </row>
    <row r="24" spans="1:23" s="7808" customFormat="1" ht="20.25" hidden="1" thickBot="1">
      <c r="A24" s="7820"/>
      <c r="B24" s="7861" t="s">
        <v>13129</v>
      </c>
      <c r="C24" s="7862"/>
      <c r="D24" s="7863"/>
      <c r="E24" s="7862"/>
      <c r="F24" s="7865"/>
      <c r="G24" s="7865"/>
      <c r="H24" s="7865"/>
      <c r="I24" s="7862"/>
      <c r="J24" s="7862"/>
      <c r="K24" s="7862"/>
      <c r="L24" s="7862"/>
      <c r="M24" s="7862"/>
      <c r="N24" s="7862"/>
      <c r="O24" s="7862"/>
      <c r="P24" s="7862"/>
      <c r="Q24" s="7862"/>
      <c r="R24" s="7862"/>
    </row>
    <row r="25" spans="1:23" s="7808" customFormat="1" ht="21" hidden="1" customHeight="1">
      <c r="A25" s="7791"/>
      <c r="B25" s="7843"/>
      <c r="C25" s="7841" t="s">
        <v>13134</v>
      </c>
      <c r="D25" s="7842">
        <v>1.1197999999999999</v>
      </c>
      <c r="E25" s="7794">
        <f>1.5+0.02</f>
        <v>1.52</v>
      </c>
      <c r="F25" s="7800">
        <f>D25*E25</f>
        <v>1.7020959999999998</v>
      </c>
      <c r="G25" s="7796">
        <v>1.2</v>
      </c>
      <c r="H25" s="7813">
        <f>+H75</f>
        <v>0.98205574038461563</v>
      </c>
      <c r="I25" s="7844"/>
      <c r="J25" s="7818"/>
      <c r="K25" s="7800">
        <f>SUM(F25:J25)+$F$37+$F$43</f>
        <v>5.4098517403846156</v>
      </c>
      <c r="L25" s="7815">
        <f>M25/N25</f>
        <v>9.9999999999999964E-2</v>
      </c>
      <c r="M25" s="7800">
        <f>N25-K25</f>
        <v>0.60109463782051265</v>
      </c>
      <c r="N25" s="7802">
        <f>K25/0.9</f>
        <v>6.0109463782051282</v>
      </c>
      <c r="O25" s="7800">
        <f>N25*0.03</f>
        <v>0.18032839134615383</v>
      </c>
      <c r="P25" s="7845">
        <f>N25+O25</f>
        <v>6.1912747695512822</v>
      </c>
      <c r="Q25" s="7818">
        <f>P25-K25</f>
        <v>0.78142302916666662</v>
      </c>
      <c r="R25" s="7819">
        <f>Q25/P25</f>
        <v>0.12621359223300971</v>
      </c>
      <c r="S25" s="7805">
        <v>5</v>
      </c>
      <c r="T25" s="7846"/>
      <c r="U25" s="7847">
        <f>T25*P25</f>
        <v>0</v>
      </c>
      <c r="V25" s="7848">
        <f>T25*Q25</f>
        <v>0</v>
      </c>
      <c r="W25" s="7849"/>
    </row>
    <row r="26" spans="1:23" s="7808" customFormat="1" ht="25.5" hidden="1" customHeight="1">
      <c r="A26" s="7791"/>
      <c r="B26" s="7850"/>
      <c r="C26" s="7809" t="s">
        <v>13135</v>
      </c>
      <c r="D26" s="7810"/>
      <c r="E26" s="7811" t="s">
        <v>13139</v>
      </c>
      <c r="F26" s="7800"/>
      <c r="G26" s="7812"/>
      <c r="H26" s="7813"/>
      <c r="I26" s="7814"/>
      <c r="J26" s="7802"/>
      <c r="K26" s="7800"/>
      <c r="L26" s="7815"/>
      <c r="M26" s="7800"/>
      <c r="N26" s="7816"/>
      <c r="O26" s="7817"/>
      <c r="P26" s="7802"/>
      <c r="Q26" s="7818"/>
      <c r="R26" s="7819"/>
      <c r="S26" s="7805"/>
      <c r="T26" s="7805"/>
      <c r="U26" s="7805" t="e">
        <f>U25+U19+U7+#REF!+#REF!</f>
        <v>#REF!</v>
      </c>
      <c r="V26" s="7805" t="e">
        <f>V25+V19+V7+#REF!+#REF!</f>
        <v>#REF!</v>
      </c>
      <c r="W26" s="7851" t="e">
        <f>V26/U26</f>
        <v>#REF!</v>
      </c>
    </row>
    <row r="27" spans="1:23" s="7808" customFormat="1" ht="20.25" hidden="1" thickBot="1">
      <c r="A27" s="7820"/>
      <c r="B27" s="7821"/>
      <c r="C27" s="7822" t="s">
        <v>13140</v>
      </c>
      <c r="D27" s="7852"/>
      <c r="E27" s="7853"/>
      <c r="F27" s="7800"/>
      <c r="G27" s="7812"/>
      <c r="H27" s="7813"/>
      <c r="I27" s="7854"/>
      <c r="J27" s="7802"/>
      <c r="K27" s="7800"/>
      <c r="L27" s="7815"/>
      <c r="M27" s="7800"/>
      <c r="N27" s="7816"/>
      <c r="O27" s="7824" t="s">
        <v>13125</v>
      </c>
      <c r="P27" s="7825">
        <v>5.8</v>
      </c>
      <c r="Q27" s="7826"/>
      <c r="R27" s="7819"/>
      <c r="S27" s="7805"/>
      <c r="T27" s="7805"/>
      <c r="U27" s="7805"/>
    </row>
    <row r="28" spans="1:23" s="7808" customFormat="1" ht="20.25" hidden="1" thickBot="1">
      <c r="A28" s="7855"/>
      <c r="B28" s="7821"/>
      <c r="C28" s="7822"/>
      <c r="D28" s="7856"/>
      <c r="E28" s="7857"/>
      <c r="F28" s="7800"/>
      <c r="G28" s="7858"/>
      <c r="H28" s="7813"/>
      <c r="I28" s="7844"/>
      <c r="J28" s="7818"/>
      <c r="K28" s="7800"/>
      <c r="L28" s="7815"/>
      <c r="M28" s="7800"/>
      <c r="N28" s="7802"/>
      <c r="O28" s="7800"/>
      <c r="P28" s="7859"/>
      <c r="Q28" s="7818"/>
      <c r="R28" s="7819"/>
      <c r="S28" s="7805"/>
      <c r="T28" s="7805"/>
      <c r="U28" s="7805"/>
    </row>
    <row r="29" spans="1:23" s="7808" customFormat="1" ht="20.25" hidden="1" thickBot="1">
      <c r="A29" s="7820"/>
      <c r="B29" s="7821" t="s">
        <v>13141</v>
      </c>
      <c r="C29" s="7828" t="s">
        <v>13133</v>
      </c>
      <c r="D29" s="7860"/>
      <c r="E29" s="7811"/>
      <c r="F29" s="7800"/>
      <c r="G29" s="7812"/>
      <c r="H29" s="7813"/>
      <c r="I29" s="7814"/>
      <c r="J29" s="7802"/>
      <c r="K29" s="7800"/>
      <c r="L29" s="7815"/>
      <c r="M29" s="7800"/>
      <c r="N29" s="7816"/>
      <c r="O29" s="7817"/>
      <c r="P29" s="7802"/>
      <c r="Q29" s="7818"/>
      <c r="R29" s="7819"/>
    </row>
    <row r="30" spans="1:23" s="7808" customFormat="1" ht="20.25" hidden="1" thickBot="1">
      <c r="A30" s="7820"/>
      <c r="B30" s="7861" t="s">
        <v>13129</v>
      </c>
      <c r="C30" s="7862"/>
      <c r="D30" s="7863"/>
      <c r="E30" s="7862"/>
      <c r="F30" s="7865"/>
      <c r="G30" s="7865"/>
      <c r="H30" s="7865"/>
      <c r="I30" s="7862"/>
      <c r="J30" s="7862"/>
      <c r="K30" s="7862"/>
      <c r="L30" s="7862"/>
      <c r="M30" s="7862"/>
      <c r="N30" s="7862"/>
      <c r="O30" s="7862"/>
      <c r="P30" s="7862"/>
      <c r="Q30" s="7862"/>
      <c r="R30" s="7862"/>
    </row>
    <row r="31" spans="1:23" s="7808" customFormat="1" ht="19.5">
      <c r="A31" s="7820"/>
      <c r="B31" s="7821"/>
      <c r="C31" s="7841" t="s">
        <v>13130</v>
      </c>
      <c r="D31" s="7842">
        <v>1.1197999999999999</v>
      </c>
      <c r="E31" s="7794">
        <f>1.35+0.02</f>
        <v>1.37</v>
      </c>
      <c r="F31" s="7795">
        <f>D31*E31</f>
        <v>1.5341260000000001</v>
      </c>
      <c r="G31" s="7796">
        <v>1</v>
      </c>
      <c r="H31" s="7797">
        <f>H75</f>
        <v>0.98205574038461563</v>
      </c>
      <c r="I31" s="7798"/>
      <c r="J31" s="7799"/>
      <c r="K31" s="7800">
        <f>SUM(F31:J31)+$F$37+$F$43</f>
        <v>5.0418817403846159</v>
      </c>
      <c r="L31" s="7801">
        <f>M31/N31</f>
        <v>7.2999999999999995E-2</v>
      </c>
      <c r="M31" s="7795">
        <f>N31-K31</f>
        <v>0.39704138840137748</v>
      </c>
      <c r="N31" s="7802">
        <f>K31/0.927</f>
        <v>5.4389231287859934</v>
      </c>
      <c r="O31" s="7800">
        <f>N31*0.03</f>
        <v>0.16316769386357979</v>
      </c>
      <c r="P31" s="7803">
        <f>N31+O31</f>
        <v>5.6020908226495729</v>
      </c>
      <c r="Q31" s="7799">
        <f>P31-K31</f>
        <v>0.56020908226495703</v>
      </c>
      <c r="R31" s="7804">
        <f>Q31/P31</f>
        <v>9.999999999999995E-2</v>
      </c>
      <c r="S31" s="7805">
        <v>4</v>
      </c>
      <c r="T31" s="7805"/>
      <c r="U31" s="7806">
        <f>T31*P31</f>
        <v>0</v>
      </c>
      <c r="V31" s="7807">
        <f>T31*Q31</f>
        <v>0</v>
      </c>
    </row>
    <row r="32" spans="1:23" s="7808" customFormat="1" ht="19.5">
      <c r="A32" s="7820"/>
      <c r="B32" s="7821"/>
      <c r="C32" s="7809" t="s">
        <v>13131</v>
      </c>
      <c r="D32" s="7810"/>
      <c r="E32" s="7811" t="s">
        <v>13132</v>
      </c>
      <c r="F32" s="7800"/>
      <c r="G32" s="7812"/>
      <c r="H32" s="7813"/>
      <c r="I32" s="7814"/>
      <c r="J32" s="7802"/>
      <c r="K32" s="7800"/>
      <c r="L32" s="7815"/>
      <c r="M32" s="7800"/>
      <c r="N32" s="7816"/>
      <c r="O32" s="7817"/>
      <c r="P32" s="7802"/>
      <c r="Q32" s="7818"/>
      <c r="R32" s="7819"/>
    </row>
    <row r="33" spans="1:18" s="7808" customFormat="1" ht="19.5">
      <c r="A33" s="7820"/>
      <c r="B33" s="7821"/>
      <c r="C33" s="7822" t="s">
        <v>13186</v>
      </c>
      <c r="D33" s="7823"/>
      <c r="E33" s="7823"/>
      <c r="F33" s="7823"/>
      <c r="G33" s="7823"/>
      <c r="H33" s="7823"/>
      <c r="I33" s="7823"/>
      <c r="J33" s="7823"/>
      <c r="K33" s="7823"/>
      <c r="L33" s="7823"/>
      <c r="M33" s="7823"/>
      <c r="N33" s="7823"/>
      <c r="O33" s="7824" t="s">
        <v>13125</v>
      </c>
      <c r="P33" s="7825">
        <v>5.69</v>
      </c>
      <c r="Q33" s="7826"/>
      <c r="R33" s="7823"/>
    </row>
    <row r="34" spans="1:18" s="7808" customFormat="1" ht="19.5">
      <c r="A34" s="7820"/>
      <c r="B34" s="7821"/>
      <c r="C34" s="7822"/>
      <c r="D34" s="7823"/>
      <c r="E34" s="7823"/>
      <c r="F34" s="7823"/>
      <c r="G34" s="7823"/>
      <c r="H34" s="7823"/>
      <c r="I34" s="7823"/>
      <c r="J34" s="7823"/>
      <c r="K34" s="7823"/>
      <c r="L34" s="7823"/>
      <c r="M34" s="7823"/>
      <c r="N34" s="7823"/>
      <c r="O34" s="7823"/>
      <c r="P34" s="7823"/>
      <c r="Q34" s="7823"/>
      <c r="R34" s="7823"/>
    </row>
    <row r="35" spans="1:18" s="7808" customFormat="1" ht="19.5">
      <c r="A35" s="7820"/>
      <c r="B35" s="7821" t="s">
        <v>13127</v>
      </c>
      <c r="C35" s="7828" t="s">
        <v>13133</v>
      </c>
      <c r="D35" s="7823"/>
      <c r="E35" s="7823"/>
      <c r="F35" s="7823"/>
      <c r="G35" s="7823"/>
      <c r="H35" s="7823"/>
      <c r="I35" s="7823"/>
      <c r="J35" s="7823"/>
      <c r="K35" s="7823"/>
      <c r="L35" s="7823"/>
      <c r="M35" s="7823"/>
      <c r="N35" s="7823"/>
      <c r="O35" s="7823"/>
      <c r="P35" s="7823"/>
      <c r="Q35" s="7823"/>
      <c r="R35" s="7823"/>
    </row>
    <row r="36" spans="1:18" s="7808" customFormat="1" ht="20.25" thickBot="1">
      <c r="A36" s="7829"/>
      <c r="B36" s="7830" t="s">
        <v>13129</v>
      </c>
      <c r="C36" s="7831"/>
      <c r="D36" s="7832"/>
      <c r="E36" s="7833"/>
      <c r="F36" s="7834"/>
      <c r="G36" s="7835"/>
      <c r="H36" s="7836"/>
      <c r="I36" s="7831"/>
      <c r="J36" s="7834"/>
      <c r="K36" s="7834"/>
      <c r="L36" s="7837"/>
      <c r="M36" s="7834"/>
      <c r="N36" s="7838"/>
      <c r="O36" s="7839"/>
      <c r="P36" s="7834"/>
      <c r="Q36" s="7832"/>
      <c r="R36" s="7840"/>
    </row>
    <row r="37" spans="1:18" s="7808" customFormat="1" ht="19.5">
      <c r="A37" s="7820"/>
      <c r="B37" s="7866"/>
      <c r="C37" s="7841" t="s">
        <v>13142</v>
      </c>
      <c r="D37" s="7842">
        <v>0.93100000000000005</v>
      </c>
      <c r="E37" s="7975">
        <f>1.08+0.02</f>
        <v>1.1000000000000001</v>
      </c>
      <c r="F37" s="7800">
        <f>D37*E37</f>
        <v>1.0241000000000002</v>
      </c>
      <c r="G37" s="7868"/>
      <c r="H37" s="7813"/>
      <c r="I37" s="7841"/>
      <c r="J37" s="7795"/>
      <c r="K37" s="7795"/>
      <c r="L37" s="7869"/>
      <c r="M37" s="7795"/>
      <c r="N37" s="7870"/>
      <c r="O37" s="7871"/>
      <c r="P37" s="7795"/>
      <c r="Q37" s="7872"/>
      <c r="R37" s="7872"/>
    </row>
    <row r="38" spans="1:18" s="7808" customFormat="1" ht="19.5">
      <c r="A38" s="7820"/>
      <c r="B38" s="7866"/>
      <c r="C38" s="7822"/>
      <c r="D38" s="7810"/>
      <c r="E38" s="7811" t="s">
        <v>13143</v>
      </c>
      <c r="F38" s="7800"/>
      <c r="G38" s="7812"/>
      <c r="H38" s="7813"/>
      <c r="I38" s="7822"/>
      <c r="J38" s="7873"/>
      <c r="K38" s="7873"/>
      <c r="L38" s="7874"/>
      <c r="M38" s="7873"/>
      <c r="N38" s="7875"/>
      <c r="O38" s="7876"/>
      <c r="P38" s="7873"/>
      <c r="Q38" s="7877"/>
      <c r="R38" s="7877"/>
    </row>
    <row r="39" spans="1:18" s="7808" customFormat="1" ht="19.5">
      <c r="A39" s="7820"/>
      <c r="B39" s="7866"/>
      <c r="C39" s="7822" t="s">
        <v>13144</v>
      </c>
      <c r="D39" s="7878"/>
      <c r="E39" s="7879"/>
      <c r="F39" s="7873"/>
      <c r="G39" s="7880"/>
      <c r="H39" s="7881"/>
      <c r="I39" s="7822"/>
      <c r="J39" s="7873"/>
      <c r="K39" s="7873"/>
      <c r="L39" s="7874"/>
      <c r="M39" s="7873"/>
      <c r="N39" s="7875"/>
      <c r="O39" s="7876"/>
      <c r="P39" s="7873"/>
      <c r="Q39" s="7877"/>
      <c r="R39" s="7877"/>
    </row>
    <row r="40" spans="1:18" s="7808" customFormat="1" ht="19.5">
      <c r="A40" s="7820"/>
      <c r="B40" s="7866"/>
      <c r="C40" s="7827"/>
      <c r="D40" s="7793"/>
      <c r="E40" s="7882"/>
      <c r="F40" s="7800"/>
      <c r="G40" s="7880"/>
      <c r="H40" s="7881"/>
      <c r="I40" s="7822"/>
      <c r="J40" s="7873"/>
      <c r="K40" s="7873"/>
      <c r="L40" s="7874"/>
      <c r="M40" s="7873"/>
      <c r="N40" s="7875"/>
      <c r="O40" s="7876"/>
      <c r="P40" s="7873"/>
      <c r="Q40" s="7877"/>
      <c r="R40" s="7877"/>
    </row>
    <row r="41" spans="1:18" s="7808" customFormat="1" ht="19.5">
      <c r="A41" s="7820"/>
      <c r="B41" s="7866"/>
      <c r="C41" s="7828" t="s">
        <v>13145</v>
      </c>
      <c r="D41" s="7878"/>
      <c r="E41" s="7879"/>
      <c r="F41" s="7883"/>
      <c r="G41" s="7884"/>
      <c r="H41" s="7885"/>
      <c r="I41" s="7886"/>
      <c r="J41" s="7873"/>
      <c r="K41" s="7873"/>
      <c r="L41" s="7874"/>
      <c r="M41" s="7873"/>
      <c r="N41" s="7875"/>
      <c r="O41" s="7876"/>
      <c r="P41" s="7873"/>
      <c r="Q41" s="7877"/>
      <c r="R41" s="7877"/>
    </row>
    <row r="42" spans="1:18" s="7808" customFormat="1" ht="20.25" thickBot="1">
      <c r="A42" s="7820"/>
      <c r="B42" s="7866"/>
      <c r="C42" s="7822"/>
      <c r="D42" s="7887"/>
      <c r="E42" s="7833"/>
      <c r="F42" s="7834"/>
      <c r="G42" s="7835"/>
      <c r="H42" s="7836"/>
      <c r="I42" s="7831"/>
      <c r="J42" s="7873"/>
      <c r="K42" s="7873"/>
      <c r="L42" s="7874"/>
      <c r="M42" s="7873"/>
      <c r="N42" s="7875"/>
      <c r="O42" s="7876"/>
      <c r="P42" s="7873"/>
      <c r="Q42" s="7877"/>
      <c r="R42" s="7877"/>
    </row>
    <row r="43" spans="1:18" s="7808" customFormat="1" ht="19.5">
      <c r="A43" s="7820"/>
      <c r="B43" s="7866"/>
      <c r="C43" s="7841" t="s">
        <v>13146</v>
      </c>
      <c r="D43" s="7793">
        <f>0.285*1.1</f>
        <v>0.3135</v>
      </c>
      <c r="E43" s="7888">
        <f>1.58+0.02</f>
        <v>1.6</v>
      </c>
      <c r="F43" s="7800">
        <f>D43*E43</f>
        <v>0.50160000000000005</v>
      </c>
      <c r="G43" s="7868"/>
      <c r="H43" s="7813"/>
      <c r="I43" s="7792"/>
      <c r="J43" s="7795"/>
      <c r="K43" s="7795"/>
      <c r="L43" s="7869"/>
      <c r="M43" s="7795"/>
      <c r="N43" s="7870"/>
      <c r="O43" s="7871"/>
      <c r="P43" s="7795"/>
      <c r="Q43" s="7872"/>
      <c r="R43" s="7872"/>
    </row>
    <row r="44" spans="1:18" s="7808" customFormat="1" ht="19.5">
      <c r="A44" s="7820"/>
      <c r="B44" s="7866"/>
      <c r="C44" s="7822" t="s">
        <v>13147</v>
      </c>
      <c r="D44" s="7810"/>
      <c r="E44" s="7811" t="s">
        <v>13148</v>
      </c>
      <c r="F44" s="7800"/>
      <c r="G44" s="7812"/>
      <c r="H44" s="7813"/>
      <c r="I44" s="7822"/>
      <c r="J44" s="7873"/>
      <c r="K44" s="7873"/>
      <c r="L44" s="7874"/>
      <c r="M44" s="7873"/>
      <c r="N44" s="7875"/>
      <c r="O44" s="7876"/>
      <c r="P44" s="7873"/>
      <c r="Q44" s="7877"/>
      <c r="R44" s="7877"/>
    </row>
    <row r="45" spans="1:18" s="7808" customFormat="1" ht="19.5">
      <c r="A45" s="7820"/>
      <c r="B45" s="7866"/>
      <c r="C45" s="7827" t="s">
        <v>13149</v>
      </c>
      <c r="D45" s="7889"/>
      <c r="E45" s="7890"/>
      <c r="F45" s="7873"/>
      <c r="G45" s="7880"/>
      <c r="H45" s="7881"/>
      <c r="I45" s="7822"/>
      <c r="J45" s="7873"/>
      <c r="K45" s="7873"/>
      <c r="L45" s="7874"/>
      <c r="M45" s="7873"/>
      <c r="N45" s="7875"/>
      <c r="O45" s="7876"/>
      <c r="P45" s="7873"/>
      <c r="Q45" s="7877"/>
      <c r="R45" s="7877"/>
    </row>
    <row r="46" spans="1:18" s="7808" customFormat="1" ht="19.5">
      <c r="A46" s="7820"/>
      <c r="B46" s="7866"/>
      <c r="C46" s="7828" t="s">
        <v>13150</v>
      </c>
      <c r="D46" s="7889"/>
      <c r="E46" s="7890"/>
      <c r="F46" s="7873"/>
      <c r="G46" s="7880"/>
      <c r="H46" s="7881"/>
      <c r="I46" s="7822"/>
      <c r="J46" s="7873"/>
      <c r="K46" s="7873"/>
      <c r="L46" s="7874"/>
      <c r="M46" s="7873"/>
      <c r="N46" s="7875"/>
      <c r="O46" s="7876"/>
      <c r="P46" s="7873"/>
      <c r="Q46" s="7877"/>
      <c r="R46" s="7877"/>
    </row>
    <row r="47" spans="1:18" s="7808" customFormat="1" ht="19.5">
      <c r="A47" s="7829"/>
      <c r="B47" s="7830"/>
      <c r="C47" s="7822"/>
      <c r="D47" s="7877"/>
      <c r="E47" s="7890"/>
      <c r="F47" s="7873"/>
      <c r="G47" s="7880"/>
      <c r="H47" s="7881"/>
      <c r="I47" s="7822"/>
      <c r="J47" s="7873"/>
      <c r="K47" s="7873"/>
      <c r="L47" s="7874"/>
      <c r="M47" s="7873"/>
      <c r="N47" s="7875"/>
      <c r="O47" s="7876"/>
      <c r="P47" s="7873"/>
      <c r="Q47" s="7877"/>
      <c r="R47" s="7877"/>
    </row>
    <row r="48" spans="1:18" s="7808" customFormat="1" ht="19.5">
      <c r="A48" s="7829"/>
      <c r="B48" s="7830"/>
      <c r="C48" s="7976"/>
      <c r="D48" s="7877"/>
      <c r="E48" s="7890"/>
      <c r="F48" s="7873"/>
      <c r="G48" s="7880"/>
      <c r="H48" s="7881"/>
      <c r="I48" s="7822"/>
      <c r="J48" s="7873"/>
      <c r="K48" s="7873"/>
      <c r="L48" s="7874"/>
      <c r="M48" s="7873"/>
      <c r="N48" s="7875"/>
      <c r="O48" s="7876"/>
      <c r="P48" s="7873"/>
      <c r="Q48" s="7877"/>
      <c r="R48" s="7877"/>
    </row>
    <row r="49" spans="1:18" s="7808" customFormat="1" ht="19.5">
      <c r="A49" s="7829"/>
      <c r="B49" s="7830"/>
      <c r="C49" s="7822"/>
      <c r="D49" s="7877"/>
      <c r="E49" s="7890"/>
      <c r="F49" s="7873"/>
      <c r="G49" s="7880"/>
      <c r="H49" s="7881"/>
      <c r="I49" s="7822"/>
      <c r="J49" s="7873"/>
      <c r="K49" s="7873"/>
      <c r="L49" s="7874"/>
      <c r="M49" s="7873"/>
      <c r="N49" s="7875"/>
      <c r="O49" s="7876"/>
      <c r="P49" s="7873"/>
      <c r="Q49" s="7877"/>
      <c r="R49" s="7877"/>
    </row>
    <row r="50" spans="1:18" s="7808" customFormat="1" ht="19.5">
      <c r="A50" s="7829"/>
      <c r="B50" s="7830"/>
      <c r="C50" s="7822"/>
      <c r="D50" s="7877"/>
      <c r="E50" s="7890"/>
      <c r="F50" s="7873"/>
      <c r="G50" s="7880"/>
      <c r="H50" s="7881"/>
      <c r="I50" s="7822"/>
      <c r="J50" s="7873"/>
      <c r="K50" s="7873"/>
      <c r="L50" s="7874"/>
      <c r="M50" s="7873"/>
      <c r="N50" s="7875"/>
      <c r="O50" s="7876"/>
      <c r="P50" s="7873"/>
      <c r="Q50" s="7877"/>
      <c r="R50" s="7877"/>
    </row>
    <row r="51" spans="1:18" ht="18.75" thickBot="1">
      <c r="A51" s="7891"/>
      <c r="B51" s="7892" t="s">
        <v>13151</v>
      </c>
      <c r="C51" s="7822"/>
      <c r="D51" s="7894"/>
      <c r="E51" s="7893"/>
      <c r="F51" s="7895"/>
      <c r="G51" s="7896"/>
      <c r="H51" s="7897"/>
      <c r="I51" s="7893"/>
      <c r="J51" s="7895"/>
      <c r="K51" s="7895"/>
      <c r="L51" s="7898"/>
      <c r="M51" s="7899"/>
      <c r="N51" s="7900"/>
      <c r="O51" s="7901"/>
      <c r="P51" s="7901"/>
      <c r="Q51" s="7902"/>
      <c r="R51" s="7903"/>
    </row>
    <row r="52" spans="1:18" ht="18.75" thickBot="1">
      <c r="A52" s="7893"/>
      <c r="B52" s="7904" t="s">
        <v>13152</v>
      </c>
      <c r="C52" s="7893"/>
      <c r="D52" s="7902"/>
      <c r="E52" s="7895"/>
      <c r="F52" s="7895"/>
      <c r="G52" s="7905"/>
      <c r="H52" s="7897"/>
      <c r="I52" s="7906"/>
      <c r="J52" s="7907"/>
      <c r="K52" s="7895"/>
      <c r="L52" s="7898"/>
      <c r="M52" s="7908"/>
      <c r="N52" s="7909"/>
      <c r="O52" s="7910"/>
      <c r="P52" s="7910"/>
      <c r="Q52" s="7911"/>
      <c r="R52" s="7903"/>
    </row>
    <row r="53" spans="1:18" ht="18">
      <c r="A53" s="7912"/>
      <c r="B53" s="7773"/>
      <c r="C53" s="7912"/>
      <c r="D53" s="7913"/>
      <c r="E53" s="7914"/>
      <c r="F53" s="7914"/>
      <c r="G53" s="7915"/>
      <c r="H53" s="7916"/>
      <c r="I53" s="7917"/>
      <c r="J53" s="7914"/>
      <c r="K53" s="7914"/>
      <c r="L53" s="7918"/>
      <c r="M53" s="7919"/>
      <c r="N53" s="7920"/>
      <c r="O53" s="7921"/>
      <c r="P53" s="7921"/>
      <c r="Q53" s="7913"/>
      <c r="R53" s="7922"/>
    </row>
    <row r="54" spans="1:18" ht="17.25" thickBot="1">
      <c r="A54" s="7912"/>
      <c r="B54" s="7923" t="s">
        <v>13153</v>
      </c>
      <c r="C54" s="7912"/>
      <c r="D54" s="7913"/>
      <c r="E54" s="7913"/>
      <c r="F54" s="7924"/>
      <c r="G54" s="7919"/>
      <c r="H54" s="7916"/>
      <c r="I54" s="7912"/>
      <c r="J54" s="7914"/>
      <c r="K54" s="7914"/>
      <c r="L54" s="7918"/>
      <c r="M54" s="7925"/>
      <c r="N54" s="7926"/>
      <c r="O54" s="7921"/>
      <c r="P54" s="7921"/>
      <c r="Q54" s="7913"/>
      <c r="R54" s="7917"/>
    </row>
    <row r="55" spans="1:18" ht="48" customHeight="1" thickBot="1">
      <c r="A55" s="7912"/>
      <c r="B55" s="7927" t="s">
        <v>13095</v>
      </c>
      <c r="C55" s="7927" t="s">
        <v>13154</v>
      </c>
      <c r="D55" s="7927" t="s">
        <v>13097</v>
      </c>
      <c r="E55" s="7928" t="s">
        <v>13155</v>
      </c>
      <c r="F55" s="7928" t="s">
        <v>13156</v>
      </c>
      <c r="G55" s="7928" t="s">
        <v>13157</v>
      </c>
      <c r="H55" s="7928" t="s">
        <v>13158</v>
      </c>
      <c r="I55" s="7928" t="s">
        <v>13159</v>
      </c>
      <c r="Q55" s="7912"/>
    </row>
    <row r="56" spans="1:18" ht="16.5">
      <c r="A56" s="7912"/>
      <c r="B56" s="7929">
        <v>1</v>
      </c>
      <c r="C56" s="7930" t="s">
        <v>13160</v>
      </c>
      <c r="D56" s="7931">
        <f>160/5000</f>
        <v>3.2000000000000001E-2</v>
      </c>
      <c r="E56" s="7932">
        <v>0.8</v>
      </c>
      <c r="F56" s="7933">
        <f t="shared" ref="F56:F63" si="0">D56*E56*1.03</f>
        <v>2.6368000000000003E-2</v>
      </c>
      <c r="G56" s="7934">
        <v>1.02</v>
      </c>
      <c r="H56" s="7935">
        <f t="shared" ref="H56:H70" si="1">F56*G56</f>
        <v>2.6895360000000004E-2</v>
      </c>
      <c r="I56" s="7936" t="s">
        <v>13161</v>
      </c>
      <c r="Q56" s="7937"/>
    </row>
    <row r="57" spans="1:18" ht="16.5">
      <c r="A57" s="7912"/>
      <c r="B57" s="7929">
        <f>B56+1</f>
        <v>2</v>
      </c>
      <c r="C57" s="7938" t="s">
        <v>13162</v>
      </c>
      <c r="D57" s="7939">
        <v>2</v>
      </c>
      <c r="E57" s="7940">
        <v>1.1538461538461539E-2</v>
      </c>
      <c r="F57" s="7941">
        <f t="shared" si="0"/>
        <v>2.3769230769230772E-2</v>
      </c>
      <c r="G57" s="7934">
        <v>1.02</v>
      </c>
      <c r="H57" s="7935">
        <f t="shared" si="1"/>
        <v>2.4244615384615389E-2</v>
      </c>
      <c r="I57" s="7942" t="s">
        <v>13163</v>
      </c>
      <c r="Q57" s="7943"/>
    </row>
    <row r="58" spans="1:18" ht="16.5">
      <c r="A58" s="7912"/>
      <c r="B58" s="7929">
        <f t="shared" ref="B58:B71" si="2">B57+1</f>
        <v>3</v>
      </c>
      <c r="C58" s="7938" t="s">
        <v>13164</v>
      </c>
      <c r="D58" s="7939">
        <v>1</v>
      </c>
      <c r="E58" s="7940">
        <v>1.3461538461538462E-2</v>
      </c>
      <c r="F58" s="7941">
        <f t="shared" si="0"/>
        <v>1.3865384615384616E-2</v>
      </c>
      <c r="G58" s="7934">
        <v>1.02</v>
      </c>
      <c r="H58" s="7935">
        <f t="shared" si="1"/>
        <v>1.4142692307692309E-2</v>
      </c>
      <c r="I58" s="7942" t="s">
        <v>13163</v>
      </c>
      <c r="Q58" s="7943"/>
    </row>
    <row r="59" spans="1:18" ht="16.5">
      <c r="A59" s="7912"/>
      <c r="B59" s="7929">
        <f>+B58+1</f>
        <v>4</v>
      </c>
      <c r="C59" s="7930" t="s">
        <v>13165</v>
      </c>
      <c r="D59" s="7931">
        <f>0.14 + 0.11</f>
        <v>0.25</v>
      </c>
      <c r="E59" s="7932">
        <v>2.5999999999999999E-2</v>
      </c>
      <c r="F59" s="7944">
        <f t="shared" si="0"/>
        <v>6.6949999999999996E-3</v>
      </c>
      <c r="G59" s="7934">
        <v>1.02</v>
      </c>
      <c r="H59" s="7945">
        <f t="shared" si="1"/>
        <v>6.8288999999999997E-3</v>
      </c>
      <c r="I59" s="7946" t="s">
        <v>13166</v>
      </c>
      <c r="Q59" s="7943"/>
    </row>
    <row r="60" spans="1:18" ht="16.5">
      <c r="A60" s="7912"/>
      <c r="B60" s="7929">
        <f t="shared" si="2"/>
        <v>5</v>
      </c>
      <c r="C60" s="7930" t="s">
        <v>13167</v>
      </c>
      <c r="D60" s="7939">
        <v>1</v>
      </c>
      <c r="E60" s="7932">
        <v>2.9615384615384616E-2</v>
      </c>
      <c r="F60" s="7947">
        <f t="shared" si="0"/>
        <v>3.0503846153846156E-2</v>
      </c>
      <c r="G60" s="7934">
        <v>1.02</v>
      </c>
      <c r="H60" s="7935">
        <f t="shared" si="1"/>
        <v>3.1113923076923081E-2</v>
      </c>
      <c r="I60" s="7942" t="s">
        <v>13168</v>
      </c>
      <c r="Q60" s="7943"/>
    </row>
    <row r="61" spans="1:18" ht="16.5">
      <c r="A61" s="7912"/>
      <c r="B61" s="7929">
        <f>+B60+1</f>
        <v>6</v>
      </c>
      <c r="C61" s="7930" t="s">
        <v>13169</v>
      </c>
      <c r="D61" s="7939">
        <v>1</v>
      </c>
      <c r="E61" s="7932">
        <v>3.8461538461538464E-2</v>
      </c>
      <c r="F61" s="7947">
        <f t="shared" si="0"/>
        <v>3.9615384615384622E-2</v>
      </c>
      <c r="G61" s="7934">
        <v>1.02</v>
      </c>
      <c r="H61" s="7935">
        <f t="shared" si="1"/>
        <v>4.0407692307692318E-2</v>
      </c>
      <c r="I61" s="7942"/>
      <c r="Q61" s="7943"/>
    </row>
    <row r="62" spans="1:18" ht="16.5">
      <c r="A62" s="7912"/>
      <c r="B62" s="7929">
        <f>+B61+1</f>
        <v>7</v>
      </c>
      <c r="C62" s="7938" t="s">
        <v>13170</v>
      </c>
      <c r="D62" s="7939">
        <v>1</v>
      </c>
      <c r="E62" s="7940">
        <v>7.6923076923076927E-3</v>
      </c>
      <c r="F62" s="7947">
        <f t="shared" si="0"/>
        <v>7.9230769230769233E-3</v>
      </c>
      <c r="G62" s="7934">
        <v>1.02</v>
      </c>
      <c r="H62" s="7935">
        <f t="shared" si="1"/>
        <v>8.0815384615384612E-3</v>
      </c>
      <c r="I62" s="7942" t="s">
        <v>13168</v>
      </c>
      <c r="Q62" s="7943"/>
    </row>
    <row r="63" spans="1:18" ht="16.5">
      <c r="A63" s="7912"/>
      <c r="B63" s="7929">
        <f>+B62+1</f>
        <v>8</v>
      </c>
      <c r="C63" s="7948" t="s">
        <v>13187</v>
      </c>
      <c r="D63" s="7939">
        <v>1</v>
      </c>
      <c r="E63" s="7940">
        <v>0.115</v>
      </c>
      <c r="F63" s="7947">
        <f t="shared" si="0"/>
        <v>0.11845000000000001</v>
      </c>
      <c r="G63" s="7934">
        <v>1.02</v>
      </c>
      <c r="H63" s="7935">
        <f t="shared" si="1"/>
        <v>0.12081900000000001</v>
      </c>
      <c r="I63" s="7942"/>
      <c r="Q63" s="7943"/>
    </row>
    <row r="64" spans="1:18" ht="16.5">
      <c r="A64" s="7912"/>
      <c r="B64" s="7929">
        <f>+B63+1</f>
        <v>9</v>
      </c>
      <c r="C64" s="7938" t="s">
        <v>13171</v>
      </c>
      <c r="D64" s="7939">
        <v>1</v>
      </c>
      <c r="E64" s="7940">
        <v>0.15384615384615385</v>
      </c>
      <c r="F64" s="7947">
        <f t="shared" ref="F64:F70" si="3">D64*E64*1.03</f>
        <v>0.15846153846153849</v>
      </c>
      <c r="G64" s="7934">
        <v>1.02</v>
      </c>
      <c r="H64" s="7935">
        <f t="shared" si="1"/>
        <v>0.16163076923076927</v>
      </c>
      <c r="I64" s="7949" t="s">
        <v>13168</v>
      </c>
      <c r="Q64" s="7943"/>
    </row>
    <row r="65" spans="1:21" ht="16.5">
      <c r="A65" s="7912"/>
      <c r="B65" s="7929">
        <f>+B64+1</f>
        <v>10</v>
      </c>
      <c r="C65" s="7930" t="s">
        <v>13172</v>
      </c>
      <c r="D65" s="7931">
        <v>1</v>
      </c>
      <c r="E65" s="7932">
        <v>2.2307692307692306E-2</v>
      </c>
      <c r="F65" s="7933">
        <f t="shared" si="3"/>
        <v>2.2976923076923075E-2</v>
      </c>
      <c r="G65" s="7934">
        <v>1.02</v>
      </c>
      <c r="H65" s="7935">
        <f t="shared" si="1"/>
        <v>2.3436461538461538E-2</v>
      </c>
      <c r="I65" s="7950" t="s">
        <v>13173</v>
      </c>
      <c r="Q65" s="7943"/>
    </row>
    <row r="66" spans="1:21" ht="16.5">
      <c r="A66" s="7912"/>
      <c r="B66" s="7929">
        <f t="shared" si="2"/>
        <v>11</v>
      </c>
      <c r="C66" s="7930" t="s">
        <v>13174</v>
      </c>
      <c r="D66" s="7931">
        <v>1</v>
      </c>
      <c r="E66" s="7932">
        <v>0.38461538461538464</v>
      </c>
      <c r="F66" s="7933">
        <f t="shared" si="3"/>
        <v>0.39615384615384619</v>
      </c>
      <c r="G66" s="7934">
        <v>1.02</v>
      </c>
      <c r="H66" s="7935">
        <f t="shared" si="1"/>
        <v>0.40407692307692311</v>
      </c>
      <c r="I66" s="7936" t="s">
        <v>13175</v>
      </c>
      <c r="Q66" s="7943"/>
    </row>
    <row r="67" spans="1:21" ht="16.5">
      <c r="A67" s="7912"/>
      <c r="B67" s="7929">
        <f t="shared" si="2"/>
        <v>12</v>
      </c>
      <c r="C67" s="7938" t="s">
        <v>13176</v>
      </c>
      <c r="D67" s="7939">
        <f>3.5/100*D68</f>
        <v>2.1875000000000002E-3</v>
      </c>
      <c r="E67" s="7940">
        <v>2.0246153846153847</v>
      </c>
      <c r="F67" s="7947">
        <f t="shared" si="3"/>
        <v>4.5617115384615397E-3</v>
      </c>
      <c r="G67" s="7934">
        <v>1.02</v>
      </c>
      <c r="H67" s="7935">
        <f t="shared" si="1"/>
        <v>4.6529457692307706E-3</v>
      </c>
      <c r="I67" s="7949" t="s">
        <v>13177</v>
      </c>
      <c r="Q67" s="7943"/>
    </row>
    <row r="68" spans="1:21" ht="16.5">
      <c r="A68" s="7912"/>
      <c r="B68" s="7929">
        <f t="shared" si="2"/>
        <v>13</v>
      </c>
      <c r="C68" s="7938" t="s">
        <v>13178</v>
      </c>
      <c r="D68" s="7939">
        <v>6.25E-2</v>
      </c>
      <c r="E68" s="7932">
        <v>1.0323076923076924</v>
      </c>
      <c r="F68" s="7947">
        <f t="shared" si="3"/>
        <v>6.6454807692307702E-2</v>
      </c>
      <c r="G68" s="7934">
        <v>1.02</v>
      </c>
      <c r="H68" s="7935">
        <f t="shared" si="1"/>
        <v>6.7783903846153862E-2</v>
      </c>
      <c r="I68" s="7949" t="s">
        <v>13179</v>
      </c>
      <c r="Q68" s="7943"/>
    </row>
    <row r="69" spans="1:21" ht="16.5">
      <c r="A69" s="7912"/>
      <c r="B69" s="7929">
        <f t="shared" si="2"/>
        <v>14</v>
      </c>
      <c r="C69" s="7951" t="s">
        <v>13180</v>
      </c>
      <c r="D69" s="7952">
        <v>0.2</v>
      </c>
      <c r="E69" s="7953">
        <v>0.06</v>
      </c>
      <c r="F69" s="7947">
        <f t="shared" si="3"/>
        <v>1.2360000000000001E-2</v>
      </c>
      <c r="G69" s="7934">
        <v>1.02</v>
      </c>
      <c r="H69" s="7935">
        <f t="shared" si="1"/>
        <v>1.2607200000000001E-2</v>
      </c>
      <c r="I69" s="7954"/>
      <c r="Q69" s="7943"/>
    </row>
    <row r="70" spans="1:21" ht="16.5">
      <c r="A70" s="7912"/>
      <c r="B70" s="7929">
        <f t="shared" si="2"/>
        <v>15</v>
      </c>
      <c r="C70" s="7951" t="s">
        <v>13181</v>
      </c>
      <c r="D70" s="7952">
        <v>2.9999999999999997E-4</v>
      </c>
      <c r="E70" s="7953">
        <f>220000/13000</f>
        <v>16.923076923076923</v>
      </c>
      <c r="F70" s="7947">
        <f t="shared" si="3"/>
        <v>5.229230769230769E-3</v>
      </c>
      <c r="G70" s="7934">
        <v>1.02</v>
      </c>
      <c r="H70" s="7935">
        <f t="shared" si="1"/>
        <v>5.3338153846153842E-3</v>
      </c>
      <c r="I70" s="7955"/>
      <c r="Q70" s="7943"/>
    </row>
    <row r="71" spans="1:21" ht="16.5">
      <c r="A71" s="7912"/>
      <c r="B71" s="7929">
        <f t="shared" si="2"/>
        <v>16</v>
      </c>
      <c r="C71" s="7956" t="s">
        <v>13182</v>
      </c>
      <c r="D71" s="7957"/>
      <c r="E71" s="7958"/>
      <c r="F71" s="7959"/>
      <c r="G71" s="7960"/>
      <c r="H71" s="7961">
        <v>0.03</v>
      </c>
      <c r="I71" s="7955"/>
      <c r="Q71" s="7943"/>
    </row>
    <row r="72" spans="1:21" ht="16.5">
      <c r="A72" s="7912"/>
      <c r="B72" s="7962"/>
      <c r="C72" s="7951"/>
      <c r="D72" s="7952"/>
      <c r="E72" s="7953"/>
      <c r="F72" s="7959"/>
      <c r="G72" s="7960"/>
      <c r="H72" s="7961"/>
      <c r="I72" s="7955"/>
      <c r="Q72" s="7943"/>
    </row>
    <row r="73" spans="1:21" ht="16.5">
      <c r="A73" s="7912"/>
      <c r="B73" s="7962"/>
      <c r="C73" s="7951"/>
      <c r="D73" s="7952"/>
      <c r="E73" s="7953"/>
      <c r="F73" s="7959"/>
      <c r="G73" s="7960"/>
      <c r="H73" s="7961"/>
      <c r="I73" s="7955"/>
      <c r="Q73" s="7943"/>
    </row>
    <row r="74" spans="1:21" ht="16.5">
      <c r="A74" s="7912"/>
      <c r="B74" s="7962"/>
      <c r="C74" s="7951"/>
      <c r="D74" s="7952"/>
      <c r="E74" s="7953"/>
      <c r="F74" s="7959"/>
      <c r="G74" s="7960"/>
      <c r="H74" s="7961"/>
      <c r="I74" s="7955"/>
      <c r="Q74" s="7943"/>
    </row>
    <row r="75" spans="1:21" ht="17.25" thickBot="1">
      <c r="A75" s="7963"/>
      <c r="B75" s="7964"/>
      <c r="C75" s="7965"/>
      <c r="D75" s="7966"/>
      <c r="E75" s="7967"/>
      <c r="F75" s="7968"/>
      <c r="G75" s="7969" t="s">
        <v>13104</v>
      </c>
      <c r="H75" s="7970">
        <f>SUM(H56:H71)</f>
        <v>0.98205574038461563</v>
      </c>
      <c r="I75" s="7971"/>
      <c r="J75" s="7943"/>
      <c r="L75" s="7943"/>
      <c r="M75" s="7943"/>
      <c r="O75" s="7943"/>
      <c r="P75" s="7775"/>
      <c r="Q75" s="7943"/>
    </row>
    <row r="76" spans="1:21" ht="16.5">
      <c r="A76" s="7972"/>
      <c r="B76" s="7972"/>
      <c r="C76" s="7972"/>
      <c r="D76" s="7972"/>
      <c r="E76" s="7972"/>
      <c r="F76" s="7972"/>
      <c r="G76" s="7972"/>
      <c r="H76" s="7972"/>
      <c r="I76" s="7972"/>
      <c r="J76" s="7972"/>
      <c r="P76" s="7973"/>
      <c r="Q76" s="7973"/>
      <c r="R76" s="7973"/>
      <c r="S76" s="7775"/>
      <c r="T76" s="7775"/>
      <c r="U76" s="7775"/>
    </row>
  </sheetData>
  <mergeCells count="3">
    <mergeCell ref="P5:P6"/>
    <mergeCell ref="Q5:Q6"/>
    <mergeCell ref="B7:B8"/>
  </mergeCells>
  <pageMargins left="0.1" right="0.1" top="0.5" bottom="0.2" header="0.31496062992126" footer="0.31496062992126"/>
  <pageSetup paperSize="9" scale="46" orientation="landscape" horizontalDpi="4294967293" verticalDpi="4294967293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92AA8-FA45-4CB0-83EF-A904CF16E235}">
  <sheetPr codeName="Sheet39"/>
  <dimension ref="B2:J28"/>
  <sheetViews>
    <sheetView workbookViewId="0">
      <selection activeCell="O19" sqref="O19"/>
    </sheetView>
  </sheetViews>
  <sheetFormatPr defaultRowHeight="15"/>
  <sheetData>
    <row r="2" spans="2:10">
      <c r="B2" s="8824" t="s">
        <v>12986</v>
      </c>
      <c r="C2" s="7711" t="s">
        <v>13052</v>
      </c>
      <c r="D2" s="7712">
        <v>35</v>
      </c>
      <c r="E2" s="7712">
        <v>15</v>
      </c>
      <c r="F2" s="7712">
        <f>15+10</f>
        <v>25</v>
      </c>
      <c r="G2" s="7712">
        <v>185</v>
      </c>
      <c r="H2" s="7712">
        <f t="shared" ref="H2:H7" si="0">SUM(D2:G2)</f>
        <v>260</v>
      </c>
      <c r="I2" s="7713">
        <v>4.9000000000000004</v>
      </c>
      <c r="J2" s="7713">
        <v>4.9000000000000004</v>
      </c>
    </row>
    <row r="3" spans="2:10">
      <c r="B3" s="8824"/>
      <c r="C3" s="7711" t="s">
        <v>13053</v>
      </c>
      <c r="D3" s="7712">
        <v>55</v>
      </c>
      <c r="E3" s="7712">
        <v>15</v>
      </c>
      <c r="F3" s="7712">
        <f>15+10</f>
        <v>25</v>
      </c>
      <c r="G3" s="7712">
        <v>200</v>
      </c>
      <c r="H3" s="7712">
        <f t="shared" si="0"/>
        <v>295</v>
      </c>
      <c r="I3" s="7713">
        <v>4.5</v>
      </c>
      <c r="J3" s="7723">
        <v>5.3</v>
      </c>
    </row>
    <row r="4" spans="2:10">
      <c r="B4" s="8824"/>
      <c r="C4" s="7711" t="s">
        <v>13054</v>
      </c>
      <c r="D4" s="7712">
        <v>30</v>
      </c>
      <c r="E4" s="7712">
        <v>10</v>
      </c>
      <c r="F4" s="7712">
        <f>10+10</f>
        <v>20</v>
      </c>
      <c r="G4" s="7712">
        <v>150</v>
      </c>
      <c r="H4" s="7712">
        <f t="shared" si="0"/>
        <v>210</v>
      </c>
      <c r="I4" s="7713">
        <v>4.5999999999999996</v>
      </c>
      <c r="J4" s="7723">
        <v>5.3</v>
      </c>
    </row>
    <row r="5" spans="2:10">
      <c r="B5" s="8824"/>
      <c r="C5" s="7711" t="s">
        <v>13055</v>
      </c>
      <c r="D5" s="7712">
        <v>25</v>
      </c>
      <c r="E5" s="7712">
        <v>10</v>
      </c>
      <c r="F5" s="7712">
        <f>10+10</f>
        <v>20</v>
      </c>
      <c r="G5" s="7712">
        <v>130</v>
      </c>
      <c r="H5" s="7712">
        <f t="shared" si="0"/>
        <v>185</v>
      </c>
      <c r="I5" s="7713">
        <v>4.5999999999999996</v>
      </c>
      <c r="J5" s="7723">
        <v>6</v>
      </c>
    </row>
    <row r="6" spans="2:10">
      <c r="B6" s="8824"/>
      <c r="C6" s="7711" t="s">
        <v>13056</v>
      </c>
      <c r="D6" s="7712">
        <v>40</v>
      </c>
      <c r="E6" s="7712">
        <v>10</v>
      </c>
      <c r="F6" s="7712">
        <f>10+10</f>
        <v>20</v>
      </c>
      <c r="G6" s="7712">
        <v>160</v>
      </c>
      <c r="H6" s="7712">
        <f t="shared" si="0"/>
        <v>230</v>
      </c>
      <c r="I6" s="7713">
        <v>5.09</v>
      </c>
    </row>
    <row r="7" spans="2:10" ht="15.75" thickBot="1">
      <c r="B7" s="8825"/>
      <c r="C7" s="7714" t="s">
        <v>13057</v>
      </c>
      <c r="D7" s="7715">
        <v>30</v>
      </c>
      <c r="E7" s="7715">
        <v>10</v>
      </c>
      <c r="F7" s="7715">
        <f>10+10</f>
        <v>20</v>
      </c>
      <c r="G7" s="7715">
        <v>160</v>
      </c>
      <c r="H7" s="7712">
        <f t="shared" si="0"/>
        <v>220</v>
      </c>
      <c r="I7" s="7716">
        <v>5.22</v>
      </c>
    </row>
    <row r="8" spans="2:10" ht="15.75" thickBot="1">
      <c r="B8" s="7717"/>
      <c r="C8" s="7718"/>
      <c r="D8" s="7719">
        <f>SUM(D2:D7)</f>
        <v>215</v>
      </c>
      <c r="E8" s="7719">
        <f>SUM(E2:E7)</f>
        <v>70</v>
      </c>
      <c r="F8" s="7719">
        <f>SUM(F2:F7)</f>
        <v>130</v>
      </c>
      <c r="G8" s="7719">
        <f>SUM(G2:G7)</f>
        <v>985</v>
      </c>
      <c r="H8" s="7719">
        <f>SUM(H2:H7)</f>
        <v>1400</v>
      </c>
      <c r="I8" s="7720"/>
    </row>
    <row r="9" spans="2:10">
      <c r="B9" s="8826" t="s">
        <v>12987</v>
      </c>
      <c r="C9" s="7721" t="s">
        <v>13052</v>
      </c>
      <c r="D9" s="7722">
        <v>200</v>
      </c>
      <c r="E9" s="7722">
        <f t="shared" ref="E9:E14" si="1">10+30</f>
        <v>40</v>
      </c>
      <c r="F9" s="7722">
        <f>10+40+10+20+40</f>
        <v>120</v>
      </c>
      <c r="G9" s="7722">
        <v>960</v>
      </c>
      <c r="H9" s="7712">
        <f t="shared" ref="H9:H14" si="2">SUM(D9:G9)</f>
        <v>1320</v>
      </c>
      <c r="I9" s="7723">
        <v>5.3</v>
      </c>
    </row>
    <row r="10" spans="2:10">
      <c r="B10" s="8824"/>
      <c r="C10" s="7711" t="s">
        <v>13053</v>
      </c>
      <c r="D10" s="7712">
        <v>190</v>
      </c>
      <c r="E10" s="7712">
        <f t="shared" si="1"/>
        <v>40</v>
      </c>
      <c r="F10" s="7712">
        <f>30+30+40+20</f>
        <v>120</v>
      </c>
      <c r="G10" s="7712">
        <v>950</v>
      </c>
      <c r="H10" s="7712">
        <f t="shared" si="2"/>
        <v>1300</v>
      </c>
      <c r="I10" s="7713">
        <v>5</v>
      </c>
    </row>
    <row r="11" spans="2:10">
      <c r="B11" s="8824"/>
      <c r="C11" s="7711" t="s">
        <v>13054</v>
      </c>
      <c r="D11" s="7712">
        <v>150</v>
      </c>
      <c r="E11" s="7712">
        <f t="shared" si="1"/>
        <v>40</v>
      </c>
      <c r="F11" s="7712">
        <f>10+35+20+25</f>
        <v>90</v>
      </c>
      <c r="G11" s="7712">
        <v>755</v>
      </c>
      <c r="H11" s="7712">
        <f t="shared" si="2"/>
        <v>1035</v>
      </c>
      <c r="I11" s="7713">
        <v>5.0999999999999996</v>
      </c>
    </row>
    <row r="12" spans="2:10">
      <c r="B12" s="8824"/>
      <c r="C12" s="7711" t="s">
        <v>13055</v>
      </c>
      <c r="D12" s="7712">
        <v>155</v>
      </c>
      <c r="E12" s="7712">
        <f t="shared" si="1"/>
        <v>40</v>
      </c>
      <c r="F12" s="7712">
        <f>5+35+15+25</f>
        <v>80</v>
      </c>
      <c r="G12" s="7712">
        <v>715</v>
      </c>
      <c r="H12" s="7712">
        <f t="shared" si="2"/>
        <v>990</v>
      </c>
      <c r="I12" s="7713">
        <v>5.0999999999999996</v>
      </c>
    </row>
    <row r="13" spans="2:10">
      <c r="B13" s="8824"/>
      <c r="C13" s="7711" t="s">
        <v>13056</v>
      </c>
      <c r="D13" s="7712">
        <v>185</v>
      </c>
      <c r="E13" s="7712">
        <f t="shared" si="1"/>
        <v>40</v>
      </c>
      <c r="F13" s="7712">
        <f>5+40+15+30</f>
        <v>90</v>
      </c>
      <c r="G13" s="7712">
        <v>770</v>
      </c>
      <c r="H13" s="7712">
        <f t="shared" si="2"/>
        <v>1085</v>
      </c>
      <c r="I13" s="7713">
        <v>5.59</v>
      </c>
    </row>
    <row r="14" spans="2:10" ht="15.75" thickBot="1">
      <c r="B14" s="8825"/>
      <c r="C14" s="7714" t="s">
        <v>13057</v>
      </c>
      <c r="D14" s="7715">
        <v>285</v>
      </c>
      <c r="E14" s="7715">
        <f t="shared" si="1"/>
        <v>40</v>
      </c>
      <c r="F14" s="7715">
        <f>40+5+10+35</f>
        <v>90</v>
      </c>
      <c r="G14" s="7715">
        <v>765</v>
      </c>
      <c r="H14" s="7712">
        <f t="shared" si="2"/>
        <v>1180</v>
      </c>
      <c r="I14" s="7716">
        <v>5.72</v>
      </c>
    </row>
    <row r="15" spans="2:10" ht="15.75" thickBot="1">
      <c r="B15" s="7717"/>
      <c r="C15" s="7718"/>
      <c r="D15" s="7719">
        <f>SUM(D9:D14)</f>
        <v>1165</v>
      </c>
      <c r="E15" s="7719">
        <f>SUM(E9:E14)</f>
        <v>240</v>
      </c>
      <c r="F15" s="7719">
        <f>SUM(F9:F14)</f>
        <v>590</v>
      </c>
      <c r="G15" s="7719">
        <f>SUM(G9:G14)</f>
        <v>4915</v>
      </c>
      <c r="H15" s="7719">
        <f>SUM(H9:H14)</f>
        <v>6910</v>
      </c>
      <c r="I15" s="7720"/>
    </row>
    <row r="16" spans="2:10">
      <c r="B16" s="8826" t="s">
        <v>12988</v>
      </c>
      <c r="C16" s="7721" t="s">
        <v>13052</v>
      </c>
      <c r="D16" s="7722">
        <v>80</v>
      </c>
      <c r="E16" s="7722">
        <f>10+30</f>
        <v>40</v>
      </c>
      <c r="F16" s="7722">
        <f>35+15+5+20</f>
        <v>75</v>
      </c>
      <c r="G16" s="7722">
        <v>595</v>
      </c>
      <c r="H16" s="7712">
        <f t="shared" ref="H16:H21" si="3">SUM(D16:G16)</f>
        <v>790</v>
      </c>
      <c r="I16" s="7723">
        <v>5.3</v>
      </c>
    </row>
    <row r="17" spans="2:9">
      <c r="B17" s="8824"/>
      <c r="C17" s="7711" t="s">
        <v>13053</v>
      </c>
      <c r="D17" s="7712">
        <v>95</v>
      </c>
      <c r="E17" s="7712">
        <f>10+30</f>
        <v>40</v>
      </c>
      <c r="F17" s="7712">
        <f>25+15+20+20</f>
        <v>80</v>
      </c>
      <c r="G17" s="7712">
        <v>580</v>
      </c>
      <c r="H17" s="7712">
        <f t="shared" si="3"/>
        <v>795</v>
      </c>
      <c r="I17" s="7713">
        <v>4.95</v>
      </c>
    </row>
    <row r="18" spans="2:9">
      <c r="B18" s="8824"/>
      <c r="C18" s="7711" t="s">
        <v>13054</v>
      </c>
      <c r="D18" s="7712">
        <v>65</v>
      </c>
      <c r="E18" s="7712">
        <f>10+20</f>
        <v>30</v>
      </c>
      <c r="F18" s="7712">
        <f>25+10+20+10</f>
        <v>65</v>
      </c>
      <c r="G18" s="7712">
        <v>465</v>
      </c>
      <c r="H18" s="7712">
        <f t="shared" si="3"/>
        <v>625</v>
      </c>
      <c r="I18" s="7713">
        <v>5.05</v>
      </c>
    </row>
    <row r="19" spans="2:9">
      <c r="B19" s="8824"/>
      <c r="C19" s="7711" t="s">
        <v>13055</v>
      </c>
      <c r="D19" s="7712">
        <v>80</v>
      </c>
      <c r="E19" s="7712">
        <f>20+15</f>
        <v>35</v>
      </c>
      <c r="F19" s="7712">
        <f>30+5+20</f>
        <v>55</v>
      </c>
      <c r="G19" s="7712">
        <v>490</v>
      </c>
      <c r="H19" s="7712">
        <f t="shared" si="3"/>
        <v>660</v>
      </c>
      <c r="I19" s="7713">
        <v>5.05</v>
      </c>
    </row>
    <row r="20" spans="2:9">
      <c r="B20" s="8824"/>
      <c r="C20" s="7711" t="s">
        <v>13056</v>
      </c>
      <c r="D20" s="7712">
        <v>80</v>
      </c>
      <c r="E20" s="7712">
        <v>25</v>
      </c>
      <c r="F20" s="7712">
        <f>30+10</f>
        <v>40</v>
      </c>
      <c r="G20" s="7712">
        <v>435</v>
      </c>
      <c r="H20" s="7712">
        <f t="shared" si="3"/>
        <v>580</v>
      </c>
      <c r="I20" s="7713">
        <v>5.64</v>
      </c>
    </row>
    <row r="21" spans="2:9" ht="15.75" thickBot="1">
      <c r="B21" s="8825"/>
      <c r="C21" s="7714" t="s">
        <v>13057</v>
      </c>
      <c r="D21" s="7715">
        <v>75</v>
      </c>
      <c r="E21" s="7715">
        <v>30</v>
      </c>
      <c r="F21" s="7715">
        <f>5+30+20</f>
        <v>55</v>
      </c>
      <c r="G21" s="7715">
        <v>480</v>
      </c>
      <c r="H21" s="7712">
        <f t="shared" si="3"/>
        <v>640</v>
      </c>
      <c r="I21" s="7716">
        <v>5.77</v>
      </c>
    </row>
    <row r="22" spans="2:9" ht="15.75" thickBot="1">
      <c r="B22" s="7717"/>
      <c r="C22" s="7718"/>
      <c r="D22" s="7719">
        <f>SUM(D16:D21)</f>
        <v>475</v>
      </c>
      <c r="E22" s="7719">
        <f>SUM(E16:E21)</f>
        <v>200</v>
      </c>
      <c r="F22" s="7719">
        <f>SUM(F16:F21)</f>
        <v>370</v>
      </c>
      <c r="G22" s="7719">
        <f>SUM(G16:G21)</f>
        <v>3045</v>
      </c>
      <c r="H22" s="7719">
        <f>SUM(H16:H21)</f>
        <v>4090</v>
      </c>
      <c r="I22" s="7720"/>
    </row>
    <row r="23" spans="2:9">
      <c r="B23" s="8826" t="s">
        <v>13058</v>
      </c>
      <c r="C23" s="7721" t="s">
        <v>13052</v>
      </c>
      <c r="D23" s="7722">
        <v>25</v>
      </c>
      <c r="E23" s="7722"/>
      <c r="F23" s="7722">
        <f>10+5+5+10</f>
        <v>30</v>
      </c>
      <c r="G23" s="7722">
        <v>205</v>
      </c>
      <c r="H23" s="7712">
        <f t="shared" ref="H23:H28" si="4">SUM(D23:G23)</f>
        <v>260</v>
      </c>
      <c r="I23" s="7723">
        <v>6</v>
      </c>
    </row>
    <row r="24" spans="2:9">
      <c r="B24" s="8824"/>
      <c r="C24" s="7711" t="s">
        <v>13053</v>
      </c>
      <c r="D24" s="7712">
        <v>25</v>
      </c>
      <c r="E24" s="7712"/>
      <c r="F24" s="7712">
        <f>10+15+10</f>
        <v>35</v>
      </c>
      <c r="G24" s="7712">
        <v>220</v>
      </c>
      <c r="H24" s="7712">
        <f t="shared" si="4"/>
        <v>280</v>
      </c>
      <c r="I24" s="7713">
        <v>5.3</v>
      </c>
    </row>
    <row r="25" spans="2:9">
      <c r="B25" s="8824"/>
      <c r="C25" s="7711" t="s">
        <v>13054</v>
      </c>
      <c r="D25" s="7712">
        <v>25</v>
      </c>
      <c r="E25" s="7712"/>
      <c r="F25" s="7712">
        <f>10+10</f>
        <v>20</v>
      </c>
      <c r="G25" s="7712">
        <v>170</v>
      </c>
      <c r="H25" s="7712">
        <f t="shared" si="4"/>
        <v>215</v>
      </c>
      <c r="I25" s="7713">
        <v>5.4</v>
      </c>
    </row>
    <row r="26" spans="2:9">
      <c r="B26" s="8824"/>
      <c r="C26" s="7711" t="s">
        <v>13055</v>
      </c>
      <c r="D26" s="7712">
        <v>25</v>
      </c>
      <c r="E26" s="7712"/>
      <c r="F26" s="7712">
        <f>10+10</f>
        <v>20</v>
      </c>
      <c r="G26" s="7712">
        <v>165</v>
      </c>
      <c r="H26" s="7712">
        <f t="shared" si="4"/>
        <v>210</v>
      </c>
      <c r="I26" s="7713">
        <v>5.4</v>
      </c>
    </row>
    <row r="27" spans="2:9">
      <c r="B27" s="8824"/>
      <c r="C27" s="7711" t="s">
        <v>13056</v>
      </c>
      <c r="D27" s="7712">
        <v>10</v>
      </c>
      <c r="E27" s="7712"/>
      <c r="F27" s="7712">
        <f>10+10</f>
        <v>20</v>
      </c>
      <c r="G27" s="7712">
        <v>180</v>
      </c>
      <c r="H27" s="7712">
        <f t="shared" si="4"/>
        <v>210</v>
      </c>
      <c r="I27" s="7713">
        <v>5.7</v>
      </c>
    </row>
    <row r="28" spans="2:9">
      <c r="B28" s="8825"/>
      <c r="C28" s="7714" t="s">
        <v>13057</v>
      </c>
      <c r="D28" s="7715">
        <v>5</v>
      </c>
      <c r="E28" s="7715"/>
      <c r="F28" s="7715">
        <f>10+10</f>
        <v>20</v>
      </c>
      <c r="G28" s="7715">
        <v>195</v>
      </c>
      <c r="H28" s="7712">
        <f t="shared" si="4"/>
        <v>220</v>
      </c>
      <c r="I28" s="7716">
        <v>5.8</v>
      </c>
    </row>
  </sheetData>
  <mergeCells count="4">
    <mergeCell ref="B2:B7"/>
    <mergeCell ref="B9:B14"/>
    <mergeCell ref="B16:B21"/>
    <mergeCell ref="B23:B28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73551-E2AD-4BC3-8A95-FFA783468563}">
  <sheetPr codeName="Sheet41"/>
  <dimension ref="A1:H13"/>
  <sheetViews>
    <sheetView workbookViewId="0">
      <selection activeCell="D2" sqref="D2:D7"/>
    </sheetView>
  </sheetViews>
  <sheetFormatPr defaultRowHeight="15"/>
  <cols>
    <col min="1" max="1" width="18.5703125" customWidth="1"/>
    <col min="2" max="2" width="21.28515625" customWidth="1"/>
    <col min="4" max="4" width="20.7109375" customWidth="1"/>
    <col min="8" max="8" width="23.28515625" customWidth="1"/>
  </cols>
  <sheetData>
    <row r="1" spans="1:8" ht="15.75" thickBot="1">
      <c r="A1" s="138">
        <v>43222</v>
      </c>
    </row>
    <row r="2" spans="1:8">
      <c r="A2" s="8836" t="s">
        <v>491</v>
      </c>
      <c r="B2" s="8839" t="s">
        <v>13037</v>
      </c>
      <c r="C2" s="8830"/>
      <c r="D2" s="8830" t="s">
        <v>13039</v>
      </c>
      <c r="E2" s="8830"/>
      <c r="F2" s="8830"/>
      <c r="G2" s="8827" t="s">
        <v>13072</v>
      </c>
      <c r="H2" s="8830" t="s">
        <v>13073</v>
      </c>
    </row>
    <row r="3" spans="1:8">
      <c r="A3" s="8837"/>
      <c r="B3" s="8840"/>
      <c r="C3" s="8831"/>
      <c r="D3" s="8831"/>
      <c r="E3" s="8831"/>
      <c r="F3" s="8831"/>
      <c r="G3" s="8828"/>
      <c r="H3" s="8831"/>
    </row>
    <row r="4" spans="1:8">
      <c r="A4" s="8837"/>
      <c r="B4" s="8840"/>
      <c r="C4" s="8831"/>
      <c r="D4" s="8831"/>
      <c r="E4" s="8831"/>
      <c r="F4" s="8831"/>
      <c r="G4" s="8828"/>
      <c r="H4" s="8831"/>
    </row>
    <row r="5" spans="1:8">
      <c r="A5" s="8837"/>
      <c r="B5" s="8840"/>
      <c r="C5" s="8831"/>
      <c r="D5" s="8831"/>
      <c r="E5" s="8831"/>
      <c r="F5" s="8831"/>
      <c r="G5" s="8828"/>
      <c r="H5" s="8831"/>
    </row>
    <row r="6" spans="1:8">
      <c r="A6" s="8837"/>
      <c r="B6" s="8840"/>
      <c r="C6" s="8832"/>
      <c r="D6" s="8832"/>
      <c r="E6" s="8832"/>
      <c r="F6" s="8832"/>
      <c r="G6" s="8829"/>
      <c r="H6" s="8832"/>
    </row>
    <row r="7" spans="1:8">
      <c r="A7" s="8837"/>
      <c r="B7" s="8841"/>
      <c r="C7" s="8832"/>
      <c r="D7" s="8832"/>
      <c r="E7" s="8832"/>
      <c r="F7" s="8832"/>
      <c r="G7" s="8829"/>
      <c r="H7" s="8832"/>
    </row>
    <row r="8" spans="1:8" ht="18.75">
      <c r="A8" s="8837"/>
      <c r="B8" s="7690" t="s">
        <v>13042</v>
      </c>
      <c r="C8" s="7691"/>
      <c r="D8" s="7692"/>
      <c r="E8" s="7692"/>
      <c r="F8" s="7693"/>
      <c r="G8" s="7740"/>
      <c r="H8" s="7692"/>
    </row>
    <row r="9" spans="1:8" ht="18.75">
      <c r="A9" s="8838"/>
      <c r="B9" s="7694" t="s">
        <v>13044</v>
      </c>
      <c r="C9" s="7695"/>
      <c r="D9" s="7696">
        <v>1.17</v>
      </c>
      <c r="E9" s="7696"/>
      <c r="F9" s="7697"/>
      <c r="G9" s="7741"/>
      <c r="H9" s="7696">
        <v>1.44</v>
      </c>
    </row>
    <row r="10" spans="1:8" ht="37.5">
      <c r="A10" s="7698" t="s">
        <v>13045</v>
      </c>
      <c r="B10" s="8833" t="s">
        <v>13046</v>
      </c>
      <c r="C10" s="7699"/>
      <c r="D10" s="7700">
        <v>4.62</v>
      </c>
      <c r="E10" s="7701"/>
      <c r="F10" s="7702"/>
      <c r="G10" s="7742"/>
      <c r="H10" s="7700">
        <v>5.29</v>
      </c>
    </row>
    <row r="11" spans="1:8" ht="56.25">
      <c r="A11" s="7698" t="s">
        <v>13047</v>
      </c>
      <c r="B11" s="8834"/>
      <c r="C11" s="7699"/>
      <c r="D11" s="7700">
        <v>4.88</v>
      </c>
      <c r="E11" s="7701"/>
      <c r="F11" s="7702"/>
      <c r="G11" s="7742"/>
      <c r="H11" s="7700">
        <v>5.55</v>
      </c>
    </row>
    <row r="12" spans="1:8" ht="37.5">
      <c r="A12" s="7698" t="s">
        <v>13048</v>
      </c>
      <c r="B12" s="8834"/>
      <c r="C12" s="7699"/>
      <c r="D12" s="7700">
        <v>4.6900000000000004</v>
      </c>
      <c r="E12" s="7701"/>
      <c r="F12" s="7702"/>
      <c r="G12" s="7742"/>
      <c r="H12" s="7700">
        <v>5.26</v>
      </c>
    </row>
    <row r="13" spans="1:8" ht="57" thickBot="1">
      <c r="A13" s="7703" t="s">
        <v>13049</v>
      </c>
      <c r="B13" s="8835"/>
      <c r="C13" s="7699"/>
      <c r="D13" s="7700">
        <v>5.57</v>
      </c>
      <c r="E13" s="7704"/>
      <c r="F13" s="7702"/>
      <c r="G13" s="7742"/>
      <c r="H13" s="7700">
        <v>6.02</v>
      </c>
    </row>
  </sheetData>
  <mergeCells count="9">
    <mergeCell ref="G2:G7"/>
    <mergeCell ref="H2:H7"/>
    <mergeCell ref="B10:B13"/>
    <mergeCell ref="A2:A9"/>
    <mergeCell ref="B2:B7"/>
    <mergeCell ref="C2:C7"/>
    <mergeCell ref="D2:D7"/>
    <mergeCell ref="E2:E7"/>
    <mergeCell ref="F2:F7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AF69-C270-4804-9BCD-B54ED569708B}">
  <sheetPr codeName="Sheet38">
    <pageSetUpPr fitToPage="1"/>
  </sheetPr>
  <dimension ref="A3:H16"/>
  <sheetViews>
    <sheetView topLeftCell="A5" zoomScale="80" zoomScaleNormal="80" workbookViewId="0">
      <selection activeCell="J16" sqref="J16"/>
    </sheetView>
  </sheetViews>
  <sheetFormatPr defaultRowHeight="15"/>
  <cols>
    <col min="1" max="1" width="15.28515625" customWidth="1"/>
    <col min="2" max="8" width="20" customWidth="1"/>
  </cols>
  <sheetData>
    <row r="3" spans="1:8">
      <c r="H3" s="7688">
        <v>42810</v>
      </c>
    </row>
    <row r="4" spans="1:8" ht="93.75" customHeight="1" thickBot="1">
      <c r="E4" s="7689"/>
    </row>
    <row r="5" spans="1:8" ht="16.5" customHeight="1">
      <c r="A5" s="8836" t="s">
        <v>491</v>
      </c>
      <c r="B5" s="8839" t="s">
        <v>13037</v>
      </c>
      <c r="C5" s="8830" t="s">
        <v>13038</v>
      </c>
      <c r="D5" s="8830" t="s">
        <v>13039</v>
      </c>
      <c r="E5" s="8830" t="s">
        <v>13040</v>
      </c>
      <c r="F5" s="8830" t="s">
        <v>13041</v>
      </c>
      <c r="G5" s="8830" t="s">
        <v>13059</v>
      </c>
      <c r="H5" s="8830" t="s">
        <v>13060</v>
      </c>
    </row>
    <row r="6" spans="1:8" ht="16.5" customHeight="1">
      <c r="A6" s="8837"/>
      <c r="B6" s="8840"/>
      <c r="C6" s="8831"/>
      <c r="D6" s="8831"/>
      <c r="E6" s="8831"/>
      <c r="F6" s="8831"/>
      <c r="G6" s="8831"/>
      <c r="H6" s="8831"/>
    </row>
    <row r="7" spans="1:8" ht="16.5" customHeight="1">
      <c r="A7" s="8837"/>
      <c r="B7" s="8840"/>
      <c r="C7" s="8831"/>
      <c r="D7" s="8831"/>
      <c r="E7" s="8831"/>
      <c r="F7" s="8831"/>
      <c r="G7" s="8831"/>
      <c r="H7" s="8831"/>
    </row>
    <row r="8" spans="1:8" ht="16.5" customHeight="1">
      <c r="A8" s="8837"/>
      <c r="B8" s="8840"/>
      <c r="C8" s="8831"/>
      <c r="D8" s="8831"/>
      <c r="E8" s="8831"/>
      <c r="F8" s="8831"/>
      <c r="G8" s="8831"/>
      <c r="H8" s="8831"/>
    </row>
    <row r="9" spans="1:8" ht="16.5" customHeight="1">
      <c r="A9" s="8837"/>
      <c r="B9" s="8840"/>
      <c r="C9" s="8832"/>
      <c r="D9" s="8832"/>
      <c r="E9" s="8832"/>
      <c r="F9" s="8832"/>
      <c r="G9" s="8832"/>
      <c r="H9" s="8832"/>
    </row>
    <row r="10" spans="1:8" ht="16.5" customHeight="1">
      <c r="A10" s="8837"/>
      <c r="B10" s="8841"/>
      <c r="C10" s="8832"/>
      <c r="D10" s="8832"/>
      <c r="E10" s="8832"/>
      <c r="F10" s="8832"/>
      <c r="G10" s="8832"/>
      <c r="H10" s="8832"/>
    </row>
    <row r="11" spans="1:8" ht="98.25" customHeight="1">
      <c r="A11" s="8837"/>
      <c r="B11" s="7690" t="s">
        <v>13042</v>
      </c>
      <c r="C11" s="7691" t="s">
        <v>13043</v>
      </c>
      <c r="D11" s="7692"/>
      <c r="E11" s="7692"/>
      <c r="F11" s="7693"/>
      <c r="G11" s="7692"/>
      <c r="H11" s="7691"/>
    </row>
    <row r="12" spans="1:8" ht="18.75" customHeight="1">
      <c r="A12" s="8838"/>
      <c r="B12" s="7694" t="s">
        <v>13044</v>
      </c>
      <c r="C12" s="7695">
        <v>1.37</v>
      </c>
      <c r="D12" s="7696">
        <v>1.17</v>
      </c>
      <c r="E12" s="7696">
        <v>1.47</v>
      </c>
      <c r="F12" s="7697">
        <v>1.52</v>
      </c>
      <c r="G12" s="7696">
        <v>1.17</v>
      </c>
      <c r="H12" s="7695">
        <v>1.0900000000000001</v>
      </c>
    </row>
    <row r="13" spans="1:8" ht="72" customHeight="1">
      <c r="A13" s="7698" t="s">
        <v>13045</v>
      </c>
      <c r="B13" s="8833" t="s">
        <v>13046</v>
      </c>
      <c r="C13" s="7699">
        <v>5.63</v>
      </c>
      <c r="D13" s="7700">
        <v>5.0199999999999996</v>
      </c>
      <c r="E13" s="7701">
        <v>5.26</v>
      </c>
      <c r="F13" s="7702">
        <v>5.3</v>
      </c>
      <c r="G13" s="7700">
        <v>4.8</v>
      </c>
      <c r="H13" s="7699">
        <v>4.5</v>
      </c>
    </row>
    <row r="14" spans="1:8" ht="72" customHeight="1">
      <c r="A14" s="7698" t="s">
        <v>13047</v>
      </c>
      <c r="B14" s="8834"/>
      <c r="C14" s="7699">
        <v>5.9</v>
      </c>
      <c r="D14" s="7700">
        <v>5.29</v>
      </c>
      <c r="E14" s="7701">
        <v>5.58</v>
      </c>
      <c r="F14" s="7702">
        <v>5.62</v>
      </c>
      <c r="G14" s="7700">
        <v>5.0599999999999996</v>
      </c>
      <c r="H14" s="7699">
        <v>5</v>
      </c>
    </row>
    <row r="15" spans="1:8" ht="72" customHeight="1">
      <c r="A15" s="7698" t="s">
        <v>13048</v>
      </c>
      <c r="B15" s="8834"/>
      <c r="C15" s="7699">
        <v>5.61</v>
      </c>
      <c r="D15" s="7700">
        <v>5.09</v>
      </c>
      <c r="E15" s="7701">
        <v>5.36</v>
      </c>
      <c r="F15" s="7702">
        <v>5.4</v>
      </c>
      <c r="G15" s="7700">
        <v>4.87</v>
      </c>
      <c r="H15" s="7699">
        <v>4.95</v>
      </c>
    </row>
    <row r="16" spans="1:8" ht="72" customHeight="1" thickBot="1">
      <c r="A16" s="7703" t="s">
        <v>13049</v>
      </c>
      <c r="B16" s="8835"/>
      <c r="C16" s="7699">
        <v>6.41</v>
      </c>
      <c r="D16" s="7700">
        <v>6.03</v>
      </c>
      <c r="E16" s="7704">
        <v>6.42</v>
      </c>
      <c r="F16" s="7702">
        <v>6.48</v>
      </c>
      <c r="G16" s="7700">
        <v>5.77</v>
      </c>
      <c r="H16" s="7699">
        <v>5.3</v>
      </c>
    </row>
  </sheetData>
  <mergeCells count="9">
    <mergeCell ref="H5:H10"/>
    <mergeCell ref="G5:G10"/>
    <mergeCell ref="B13:B16"/>
    <mergeCell ref="A5:A12"/>
    <mergeCell ref="B5:B10"/>
    <mergeCell ref="C5:C10"/>
    <mergeCell ref="D5:D10"/>
    <mergeCell ref="E5:E10"/>
    <mergeCell ref="F5:F10"/>
  </mergeCells>
  <pageMargins left="0.25" right="0.25" top="0.5" bottom="0.5" header="0.3" footer="0.3"/>
  <pageSetup scale="83" orientation="landscape" horizontalDpi="4294967293" verticalDpi="4294967293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E031A-BB15-4E6B-8852-9072B8CEC2D8}">
  <sheetPr codeName="Sheet34"/>
  <dimension ref="A1:D16"/>
  <sheetViews>
    <sheetView zoomScaleNormal="100" workbookViewId="0">
      <selection activeCell="D12" sqref="D12:D15"/>
    </sheetView>
  </sheetViews>
  <sheetFormatPr defaultRowHeight="15"/>
  <cols>
    <col min="2" max="2" width="20.5703125" bestFit="1" customWidth="1"/>
  </cols>
  <sheetData>
    <row r="1" spans="1:4" ht="135">
      <c r="A1" s="121" t="s">
        <v>9725</v>
      </c>
      <c r="B1" s="121"/>
      <c r="C1" s="82" t="s">
        <v>12956</v>
      </c>
      <c r="D1" s="2387" t="s">
        <v>9730</v>
      </c>
    </row>
    <row r="2" spans="1:4" ht="15.75" thickBot="1">
      <c r="A2" s="121"/>
      <c r="B2" s="121"/>
      <c r="C2">
        <f>0.17+0.22</f>
        <v>0.39</v>
      </c>
      <c r="D2">
        <v>0.13</v>
      </c>
    </row>
    <row r="3" spans="1:4" ht="15.75" thickBot="1">
      <c r="A3" s="126" t="s">
        <v>9822</v>
      </c>
      <c r="B3" s="2391" t="s">
        <v>9740</v>
      </c>
      <c r="C3" s="7577"/>
    </row>
    <row r="4" spans="1:4">
      <c r="A4" s="126" t="s">
        <v>9748</v>
      </c>
      <c r="B4" s="2391" t="s">
        <v>335</v>
      </c>
      <c r="C4" s="7649">
        <v>4.3499999999999996</v>
      </c>
    </row>
    <row r="5" spans="1:4">
      <c r="A5" s="126" t="s">
        <v>9749</v>
      </c>
      <c r="B5" s="2391" t="s">
        <v>9738</v>
      </c>
      <c r="C5" s="7649">
        <v>4.8</v>
      </c>
    </row>
    <row r="6" spans="1:4">
      <c r="A6" s="126" t="s">
        <v>9750</v>
      </c>
      <c r="B6" s="2391" t="s">
        <v>441</v>
      </c>
      <c r="C6" s="7649">
        <v>4.8499999999999996</v>
      </c>
    </row>
    <row r="7" spans="1:4">
      <c r="A7" s="2390" t="s">
        <v>9751</v>
      </c>
      <c r="B7" s="2391" t="s">
        <v>9739</v>
      </c>
      <c r="C7" s="7649">
        <v>5.2</v>
      </c>
    </row>
    <row r="8" spans="1:4">
      <c r="A8" s="2418" t="s">
        <v>12933</v>
      </c>
      <c r="B8" s="5" t="s">
        <v>12939</v>
      </c>
      <c r="D8" s="7649">
        <v>7.23</v>
      </c>
    </row>
    <row r="9" spans="1:4">
      <c r="A9" s="2418" t="s">
        <v>12935</v>
      </c>
      <c r="B9" s="5" t="s">
        <v>12941</v>
      </c>
      <c r="D9" s="7649">
        <v>7.23</v>
      </c>
    </row>
    <row r="10" spans="1:4">
      <c r="A10" s="2418" t="s">
        <v>12936</v>
      </c>
      <c r="B10" s="5" t="s">
        <v>12943</v>
      </c>
      <c r="D10" s="7649">
        <v>7.23</v>
      </c>
    </row>
    <row r="11" spans="1:4">
      <c r="A11" s="2418" t="s">
        <v>12951</v>
      </c>
      <c r="B11" s="5" t="s">
        <v>12946</v>
      </c>
      <c r="D11" s="7649">
        <v>7.23</v>
      </c>
    </row>
    <row r="12" spans="1:4">
      <c r="A12" s="2418" t="s">
        <v>12934</v>
      </c>
      <c r="B12" s="5" t="s">
        <v>12940</v>
      </c>
      <c r="D12" s="7649">
        <v>6.23</v>
      </c>
    </row>
    <row r="13" spans="1:4">
      <c r="A13" s="2418" t="s">
        <v>12937</v>
      </c>
      <c r="B13" s="5" t="s">
        <v>12942</v>
      </c>
      <c r="D13" s="7649">
        <v>6.23</v>
      </c>
    </row>
    <row r="14" spans="1:4">
      <c r="A14" s="2418" t="s">
        <v>12938</v>
      </c>
      <c r="B14" s="5" t="s">
        <v>12944</v>
      </c>
      <c r="D14" s="7649">
        <v>6.23</v>
      </c>
    </row>
    <row r="15" spans="1:4">
      <c r="A15" s="2418" t="s">
        <v>12952</v>
      </c>
      <c r="B15" s="5" t="s">
        <v>12945</v>
      </c>
      <c r="D15" s="7649">
        <v>6.23</v>
      </c>
    </row>
    <row r="16" spans="1:4">
      <c r="C16" s="7649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0"/>
  <dimension ref="A1:R11"/>
  <sheetViews>
    <sheetView zoomScaleNormal="100" workbookViewId="0">
      <selection activeCell="H24" sqref="H24"/>
    </sheetView>
  </sheetViews>
  <sheetFormatPr defaultRowHeight="15"/>
  <cols>
    <col min="1" max="1" width="10.85546875" customWidth="1"/>
  </cols>
  <sheetData>
    <row r="1" spans="1:18" ht="120">
      <c r="A1" s="121" t="s">
        <v>9725</v>
      </c>
      <c r="B1" s="121"/>
      <c r="C1" s="2387" t="s">
        <v>9726</v>
      </c>
      <c r="D1" s="2387" t="s">
        <v>9727</v>
      </c>
      <c r="E1" s="2387" t="s">
        <v>12593</v>
      </c>
      <c r="F1" s="2387" t="s">
        <v>9729</v>
      </c>
      <c r="G1" s="2387" t="s">
        <v>9730</v>
      </c>
      <c r="H1" s="2388" t="s">
        <v>9732</v>
      </c>
      <c r="I1" s="2388" t="s">
        <v>9733</v>
      </c>
      <c r="J1" s="2389" t="s">
        <v>9734</v>
      </c>
      <c r="K1" s="2389" t="s">
        <v>9735</v>
      </c>
      <c r="L1" s="2389" t="s">
        <v>9736</v>
      </c>
      <c r="M1" s="2389" t="s">
        <v>9737</v>
      </c>
      <c r="N1" s="2414" t="s">
        <v>12853</v>
      </c>
      <c r="O1" s="2387" t="s">
        <v>12709</v>
      </c>
      <c r="P1" s="82" t="s">
        <v>12716</v>
      </c>
      <c r="Q1" s="82" t="s">
        <v>12722</v>
      </c>
      <c r="R1" s="82" t="s">
        <v>12721</v>
      </c>
    </row>
    <row r="2" spans="1:18" ht="15.75" thickBot="1">
      <c r="A2" s="121"/>
      <c r="B2" s="121"/>
      <c r="C2" s="2387" t="s">
        <v>12710</v>
      </c>
      <c r="D2" s="2387" t="s">
        <v>12711</v>
      </c>
      <c r="E2" s="2387" t="s">
        <v>12713</v>
      </c>
      <c r="F2" s="2387" t="s">
        <v>12714</v>
      </c>
      <c r="G2" s="2387" t="s">
        <v>12715</v>
      </c>
      <c r="H2" s="2388"/>
      <c r="I2" s="2388"/>
      <c r="J2" s="7574"/>
      <c r="K2" s="7574"/>
      <c r="L2" s="7574"/>
      <c r="M2" s="7574"/>
      <c r="N2" s="2414"/>
      <c r="O2" s="2387" t="s">
        <v>12718</v>
      </c>
      <c r="P2" t="s">
        <v>12717</v>
      </c>
      <c r="Q2" t="s">
        <v>12719</v>
      </c>
      <c r="R2" t="s">
        <v>12720</v>
      </c>
    </row>
    <row r="3" spans="1:18" ht="15.75" thickBot="1">
      <c r="A3" s="126" t="s">
        <v>9748</v>
      </c>
      <c r="B3" s="2391" t="s">
        <v>335</v>
      </c>
      <c r="C3" s="2392">
        <v>3.95</v>
      </c>
      <c r="D3" s="2393">
        <v>4.0999999999999996</v>
      </c>
      <c r="E3" s="2405">
        <v>4.2</v>
      </c>
      <c r="F3" s="2406">
        <v>4.7</v>
      </c>
      <c r="G3" s="2407">
        <v>4.9000000000000004</v>
      </c>
      <c r="H3" s="2408">
        <v>4.26</v>
      </c>
      <c r="I3" s="2408">
        <v>4.45</v>
      </c>
      <c r="J3" s="2395">
        <v>4.95</v>
      </c>
      <c r="K3" s="2396">
        <v>4.7</v>
      </c>
      <c r="L3" s="2397">
        <v>4.5999999999999996</v>
      </c>
      <c r="M3" s="2398">
        <v>4.7</v>
      </c>
      <c r="N3" s="2415">
        <v>4.05</v>
      </c>
      <c r="O3" s="2405">
        <v>4.8</v>
      </c>
      <c r="P3" s="7577">
        <v>4.9000000000000004</v>
      </c>
      <c r="Q3">
        <v>4.2</v>
      </c>
      <c r="R3">
        <v>4.4000000000000004</v>
      </c>
    </row>
    <row r="4" spans="1:18" ht="15.75" thickBot="1">
      <c r="A4" s="126" t="s">
        <v>9749</v>
      </c>
      <c r="B4" s="2391" t="s">
        <v>9738</v>
      </c>
      <c r="C4" s="2392">
        <v>4.3</v>
      </c>
      <c r="D4" s="2393">
        <v>4.5</v>
      </c>
      <c r="E4" s="2405">
        <v>4.8</v>
      </c>
      <c r="F4" s="2406">
        <v>5.4</v>
      </c>
      <c r="G4" s="2407">
        <v>5.65</v>
      </c>
      <c r="H4" s="2408">
        <v>4.8499999999999996</v>
      </c>
      <c r="I4" s="2408">
        <v>5.0999999999999996</v>
      </c>
      <c r="J4" s="2395">
        <v>5.85</v>
      </c>
      <c r="K4" s="2396">
        <v>5.05</v>
      </c>
      <c r="L4" s="2397">
        <v>4.9000000000000004</v>
      </c>
      <c r="M4" s="2398">
        <v>5.05</v>
      </c>
      <c r="N4" s="2415">
        <v>4.45</v>
      </c>
      <c r="O4" s="2405">
        <v>5</v>
      </c>
      <c r="P4" s="7577">
        <v>5.3</v>
      </c>
      <c r="Q4">
        <v>4.55</v>
      </c>
      <c r="R4">
        <v>4.8</v>
      </c>
    </row>
    <row r="5" spans="1:18" ht="15.75" thickBot="1">
      <c r="A5" s="126" t="s">
        <v>9750</v>
      </c>
      <c r="B5" s="2391" t="s">
        <v>441</v>
      </c>
      <c r="C5" s="2392">
        <v>4.4000000000000004</v>
      </c>
      <c r="D5" s="2393">
        <v>4.55</v>
      </c>
      <c r="E5" s="2405">
        <v>4.8499999999999996</v>
      </c>
      <c r="F5" s="2406">
        <v>5.5</v>
      </c>
      <c r="G5" s="2407">
        <v>5.85</v>
      </c>
      <c r="H5" s="2408">
        <v>4.6100000000000003</v>
      </c>
      <c r="I5" s="2408">
        <v>4.8100000000000005</v>
      </c>
      <c r="J5" s="2395">
        <v>5.75</v>
      </c>
      <c r="K5" s="2396">
        <v>5.0999999999999996</v>
      </c>
      <c r="L5" s="2397">
        <v>5</v>
      </c>
      <c r="M5" s="2398">
        <v>5.0999999999999996</v>
      </c>
      <c r="N5" s="2415">
        <v>4.43</v>
      </c>
      <c r="O5" s="2405">
        <v>5</v>
      </c>
      <c r="P5" s="7577">
        <v>5.2</v>
      </c>
      <c r="Q5">
        <v>4.6500000000000004</v>
      </c>
      <c r="R5">
        <v>4.8499999999999996</v>
      </c>
    </row>
    <row r="6" spans="1:18" ht="15.75" thickBot="1">
      <c r="A6" s="2390" t="s">
        <v>9751</v>
      </c>
      <c r="B6" s="2391" t="s">
        <v>9739</v>
      </c>
      <c r="C6" s="2392">
        <v>4.75</v>
      </c>
      <c r="D6" s="2393">
        <v>4.95</v>
      </c>
      <c r="E6" s="2405">
        <v>5.03</v>
      </c>
      <c r="F6" s="2406">
        <v>6.3</v>
      </c>
      <c r="G6" s="2407">
        <v>6.65</v>
      </c>
      <c r="H6" s="2408">
        <v>5.75</v>
      </c>
      <c r="I6" s="2408">
        <v>6.1</v>
      </c>
      <c r="J6" s="2395">
        <v>6.7</v>
      </c>
      <c r="K6" s="2396">
        <v>5.5</v>
      </c>
      <c r="L6" s="2397">
        <v>5.4</v>
      </c>
      <c r="M6" s="2398">
        <v>5.5</v>
      </c>
      <c r="N6" s="2415">
        <v>5.69</v>
      </c>
      <c r="O6" s="2405">
        <v>5.5</v>
      </c>
      <c r="P6" s="7577">
        <v>5.4</v>
      </c>
      <c r="Q6">
        <v>5</v>
      </c>
      <c r="R6">
        <v>5.2</v>
      </c>
    </row>
    <row r="8" spans="1:18">
      <c r="O8" s="4527"/>
    </row>
    <row r="9" spans="1:18">
      <c r="O9" s="4528"/>
    </row>
    <row r="10" spans="1:18">
      <c r="O10" s="4527"/>
    </row>
    <row r="11" spans="1:18">
      <c r="O11" s="5074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A1:AA54"/>
  <sheetViews>
    <sheetView topLeftCell="H1" zoomScale="90" zoomScaleNormal="90" workbookViewId="0">
      <selection activeCell="N27" sqref="N27"/>
    </sheetView>
  </sheetViews>
  <sheetFormatPr defaultRowHeight="15"/>
  <cols>
    <col min="1" max="1" width="13.42578125" customWidth="1"/>
    <col min="2" max="2" width="12.42578125" customWidth="1"/>
    <col min="10" max="11" width="9.140625" customWidth="1"/>
    <col min="12" max="12" width="13.28515625" customWidth="1"/>
    <col min="15" max="15" width="11.42578125" customWidth="1"/>
  </cols>
  <sheetData>
    <row r="1" spans="1:27" ht="121.5">
      <c r="A1" s="121" t="s">
        <v>9725</v>
      </c>
      <c r="B1" s="121"/>
      <c r="C1" s="2387" t="s">
        <v>9726</v>
      </c>
      <c r="D1" s="2387" t="s">
        <v>9727</v>
      </c>
      <c r="E1" s="2387" t="s">
        <v>9728</v>
      </c>
      <c r="F1" s="2387" t="s">
        <v>12593</v>
      </c>
      <c r="G1" s="2387" t="s">
        <v>9729</v>
      </c>
      <c r="H1" s="2387" t="s">
        <v>9730</v>
      </c>
      <c r="I1" s="2385" t="s">
        <v>9731</v>
      </c>
      <c r="J1" s="2388" t="s">
        <v>9732</v>
      </c>
      <c r="K1" s="2388" t="s">
        <v>9733</v>
      </c>
      <c r="L1" s="2389" t="s">
        <v>9734</v>
      </c>
      <c r="M1" s="2389" t="s">
        <v>9735</v>
      </c>
      <c r="N1" s="2389" t="s">
        <v>9736</v>
      </c>
      <c r="O1" s="2389" t="s">
        <v>9737</v>
      </c>
      <c r="P1" s="2414" t="s">
        <v>10457</v>
      </c>
      <c r="Q1" s="2414" t="s">
        <v>10448</v>
      </c>
      <c r="R1" s="2414" t="s">
        <v>10454</v>
      </c>
      <c r="S1" s="2414" t="s">
        <v>10449</v>
      </c>
      <c r="T1" s="2414" t="s">
        <v>10452</v>
      </c>
      <c r="U1" s="2414" t="s">
        <v>10453</v>
      </c>
      <c r="V1" s="2387" t="s">
        <v>10422</v>
      </c>
      <c r="W1" s="2414" t="s">
        <v>9780</v>
      </c>
      <c r="Y1" s="2424" t="s">
        <v>9835</v>
      </c>
      <c r="Z1" s="82" t="s">
        <v>9850</v>
      </c>
      <c r="AA1" s="82" t="s">
        <v>9849</v>
      </c>
    </row>
    <row r="2" spans="1:27">
      <c r="A2" s="126" t="s">
        <v>9822</v>
      </c>
      <c r="B2" s="2391" t="s">
        <v>9740</v>
      </c>
      <c r="C2" s="2392">
        <v>3.65</v>
      </c>
      <c r="D2" s="2393">
        <v>3.8</v>
      </c>
      <c r="E2" s="2404">
        <v>3.9</v>
      </c>
      <c r="F2" s="2405">
        <v>4.0999999999999996</v>
      </c>
      <c r="G2" s="2406">
        <v>4.4000000000000004</v>
      </c>
      <c r="H2" s="2407">
        <v>4.5999999999999996</v>
      </c>
      <c r="I2" s="2394"/>
      <c r="J2" s="2408">
        <v>3.92</v>
      </c>
      <c r="K2" s="2408">
        <v>4.05</v>
      </c>
      <c r="L2" s="2399">
        <v>4.5999999999999996</v>
      </c>
      <c r="M2" s="2400">
        <v>4.25</v>
      </c>
      <c r="N2" s="2401">
        <v>4.0999999999999996</v>
      </c>
      <c r="O2" s="2402">
        <v>4.25</v>
      </c>
      <c r="P2" s="2415">
        <v>3.65</v>
      </c>
      <c r="Q2" s="2420">
        <v>4.05</v>
      </c>
      <c r="R2" s="2415">
        <v>3.8</v>
      </c>
      <c r="S2" s="2415">
        <v>5</v>
      </c>
      <c r="T2" s="2416">
        <v>5.4</v>
      </c>
      <c r="U2" s="2416">
        <v>4.5</v>
      </c>
      <c r="AA2" s="4529">
        <v>4.95</v>
      </c>
    </row>
    <row r="3" spans="1:27">
      <c r="A3" s="126" t="s">
        <v>9748</v>
      </c>
      <c r="B3" s="2391" t="s">
        <v>335</v>
      </c>
      <c r="C3" s="2392">
        <v>3.95</v>
      </c>
      <c r="D3" s="2393">
        <v>4.0999999999999996</v>
      </c>
      <c r="E3" s="2404">
        <v>4.2</v>
      </c>
      <c r="F3" s="2405">
        <v>4.4000000000000004</v>
      </c>
      <c r="G3" s="2406">
        <v>4.7</v>
      </c>
      <c r="H3" s="2407">
        <v>4.9000000000000004</v>
      </c>
      <c r="I3" s="2394"/>
      <c r="J3" s="2408">
        <v>4.26</v>
      </c>
      <c r="K3" s="2408">
        <v>4.45</v>
      </c>
      <c r="L3" s="2395">
        <v>4.95</v>
      </c>
      <c r="M3" s="2396">
        <v>4.7</v>
      </c>
      <c r="N3" s="2397">
        <v>4.5999999999999996</v>
      </c>
      <c r="O3" s="2398">
        <v>4.7</v>
      </c>
      <c r="P3" s="2415">
        <v>4.05</v>
      </c>
      <c r="Q3" s="2420">
        <v>4.95</v>
      </c>
      <c r="R3" s="2415">
        <v>4.45</v>
      </c>
      <c r="S3" s="2415">
        <v>5.52</v>
      </c>
      <c r="T3" s="2415">
        <v>6.15</v>
      </c>
      <c r="U3" s="2415">
        <v>5.03</v>
      </c>
      <c r="V3" s="2423">
        <v>5</v>
      </c>
      <c r="X3" s="2422">
        <v>3.65</v>
      </c>
      <c r="Z3" s="2385">
        <v>6.95</v>
      </c>
      <c r="AA3" s="4529">
        <v>5.75</v>
      </c>
    </row>
    <row r="4" spans="1:27">
      <c r="A4" s="126" t="s">
        <v>9749</v>
      </c>
      <c r="B4" s="2391" t="s">
        <v>9738</v>
      </c>
      <c r="C4" s="2392">
        <v>4.3</v>
      </c>
      <c r="D4" s="2393">
        <v>4.5</v>
      </c>
      <c r="E4" s="2404">
        <v>4.55</v>
      </c>
      <c r="F4" s="2405">
        <v>4.8</v>
      </c>
      <c r="G4" s="2406">
        <v>5.4</v>
      </c>
      <c r="H4" s="2407">
        <v>5.65</v>
      </c>
      <c r="I4" s="2394">
        <v>4.0999999999999996</v>
      </c>
      <c r="J4" s="2408">
        <v>4.8499999999999996</v>
      </c>
      <c r="K4" s="2408">
        <v>5.0999999999999996</v>
      </c>
      <c r="L4" s="2395">
        <v>5.85</v>
      </c>
      <c r="M4" s="2396">
        <v>5.05</v>
      </c>
      <c r="N4" s="2397">
        <v>4.9000000000000004</v>
      </c>
      <c r="O4" s="2398">
        <v>5.05</v>
      </c>
      <c r="P4" s="2415">
        <v>4.45</v>
      </c>
      <c r="Q4" s="2420">
        <v>5.2</v>
      </c>
      <c r="R4" s="2415">
        <v>4.75</v>
      </c>
      <c r="S4" s="2415">
        <v>6.06</v>
      </c>
      <c r="T4" s="2415">
        <v>6.55</v>
      </c>
      <c r="U4" s="2415">
        <v>5.37</v>
      </c>
      <c r="V4" s="2423">
        <v>5.5</v>
      </c>
      <c r="W4" s="2420"/>
      <c r="X4" s="2421">
        <v>4.05</v>
      </c>
      <c r="Z4" s="2385">
        <v>7.5</v>
      </c>
      <c r="AA4" s="4529">
        <v>6.3</v>
      </c>
    </row>
    <row r="5" spans="1:27" ht="13.9" customHeight="1">
      <c r="A5" s="126" t="s">
        <v>9750</v>
      </c>
      <c r="B5" s="2391" t="s">
        <v>441</v>
      </c>
      <c r="C5" s="2392">
        <v>4.4000000000000004</v>
      </c>
      <c r="D5" s="2393">
        <v>4.55</v>
      </c>
      <c r="E5" s="2404">
        <v>4.6500000000000004</v>
      </c>
      <c r="F5" s="2405">
        <v>4.8499999999999996</v>
      </c>
      <c r="G5" s="2406">
        <v>5.5</v>
      </c>
      <c r="H5" s="2407">
        <v>5.85</v>
      </c>
      <c r="I5" s="2394"/>
      <c r="J5" s="2408">
        <v>4.6100000000000003</v>
      </c>
      <c r="K5" s="2408">
        <v>4.8100000000000005</v>
      </c>
      <c r="L5" s="2395">
        <v>5.75</v>
      </c>
      <c r="M5" s="2396">
        <v>5.0999999999999996</v>
      </c>
      <c r="N5" s="2397">
        <v>5</v>
      </c>
      <c r="O5" s="2398">
        <v>5.0999999999999996</v>
      </c>
      <c r="P5" s="2415">
        <v>4.43</v>
      </c>
      <c r="Q5" s="2415">
        <v>6</v>
      </c>
      <c r="R5" s="2415">
        <v>4.3499999999999996</v>
      </c>
      <c r="S5" s="2415">
        <v>6.39</v>
      </c>
      <c r="T5" s="2416">
        <v>6.6</v>
      </c>
      <c r="U5" s="2416">
        <v>5.65</v>
      </c>
      <c r="W5" s="2420"/>
      <c r="Z5" s="2385">
        <v>7.9</v>
      </c>
      <c r="AA5" s="4529">
        <v>6.7</v>
      </c>
    </row>
    <row r="6" spans="1:27" ht="18" customHeight="1">
      <c r="A6" s="2390" t="s">
        <v>9751</v>
      </c>
      <c r="B6" s="2391" t="s">
        <v>9739</v>
      </c>
      <c r="C6" s="2392">
        <v>4.75</v>
      </c>
      <c r="D6" s="2393">
        <v>4.95</v>
      </c>
      <c r="E6" s="2404">
        <v>5</v>
      </c>
      <c r="F6" s="2405">
        <v>5.2</v>
      </c>
      <c r="G6" s="2406">
        <v>6.3</v>
      </c>
      <c r="H6" s="2407">
        <v>6.65</v>
      </c>
      <c r="I6" s="2394"/>
      <c r="J6" s="2408">
        <v>5.75</v>
      </c>
      <c r="K6" s="2408">
        <v>6.1</v>
      </c>
      <c r="L6" s="2395">
        <v>6.7</v>
      </c>
      <c r="M6" s="2396">
        <v>5.5</v>
      </c>
      <c r="N6" s="2397">
        <v>5.4</v>
      </c>
      <c r="O6" s="2398">
        <v>5.5</v>
      </c>
      <c r="P6" s="2415">
        <v>5.69</v>
      </c>
      <c r="Q6" s="2417"/>
      <c r="R6" s="2417">
        <v>5.58</v>
      </c>
      <c r="S6" s="2415">
        <v>7.12</v>
      </c>
      <c r="T6" s="2416">
        <v>8.15</v>
      </c>
      <c r="U6" s="2416">
        <v>6.85</v>
      </c>
      <c r="W6" s="2420"/>
      <c r="Z6" s="2385">
        <v>8.15</v>
      </c>
      <c r="AA6" s="2385">
        <v>6.95</v>
      </c>
    </row>
    <row r="7" spans="1:27">
      <c r="A7" s="126" t="s">
        <v>9752</v>
      </c>
      <c r="B7" s="2391" t="s">
        <v>9838</v>
      </c>
      <c r="C7" s="2392"/>
      <c r="D7" s="2393"/>
      <c r="E7" s="2404"/>
      <c r="F7" s="2405"/>
      <c r="G7" s="2406"/>
      <c r="H7" s="2407"/>
      <c r="I7" s="2394"/>
      <c r="J7" s="2408"/>
      <c r="K7" s="2408"/>
      <c r="L7" s="2399"/>
      <c r="M7" s="2400"/>
      <c r="N7" s="2401"/>
      <c r="O7" s="2402"/>
      <c r="W7" s="2420"/>
    </row>
    <row r="8" spans="1:27">
      <c r="A8" s="126" t="s">
        <v>9753</v>
      </c>
      <c r="B8" s="2391" t="s">
        <v>12601</v>
      </c>
      <c r="C8" s="2392"/>
      <c r="D8" s="2393"/>
      <c r="E8" s="2404"/>
      <c r="F8" s="2405"/>
      <c r="G8" s="2406"/>
      <c r="H8" s="2407"/>
      <c r="I8" s="2394"/>
      <c r="J8" s="2408"/>
      <c r="K8" s="2408"/>
      <c r="L8" s="2399"/>
      <c r="M8" s="2400"/>
      <c r="N8" s="2401"/>
      <c r="O8" s="2402"/>
      <c r="W8" s="2420"/>
      <c r="Y8">
        <v>4.5</v>
      </c>
    </row>
    <row r="9" spans="1:27">
      <c r="A9" s="126" t="s">
        <v>9841</v>
      </c>
      <c r="B9" s="2391" t="s">
        <v>9741</v>
      </c>
      <c r="C9" s="2392"/>
      <c r="D9" s="2393">
        <v>6</v>
      </c>
      <c r="E9" s="2404">
        <v>5.6</v>
      </c>
      <c r="F9" s="2405">
        <v>5.8</v>
      </c>
      <c r="G9" s="2406"/>
      <c r="H9" s="2407"/>
      <c r="I9" s="2394"/>
      <c r="J9" s="2408"/>
      <c r="K9" s="2408">
        <v>7.06</v>
      </c>
      <c r="L9" s="2399"/>
      <c r="M9" s="2400"/>
      <c r="N9" s="2401"/>
      <c r="O9" s="2402"/>
    </row>
    <row r="10" spans="1:27">
      <c r="A10" s="126" t="s">
        <v>9842</v>
      </c>
      <c r="B10" s="2391" t="s">
        <v>9741</v>
      </c>
      <c r="C10" s="2392"/>
      <c r="D10" s="2393">
        <v>6.2</v>
      </c>
      <c r="E10" s="2404">
        <v>5.8</v>
      </c>
      <c r="F10" s="2405">
        <v>6</v>
      </c>
      <c r="G10" s="2406"/>
      <c r="H10" s="2407"/>
      <c r="I10" s="2394"/>
      <c r="J10" s="2408"/>
      <c r="K10" s="2408">
        <v>7.55</v>
      </c>
      <c r="L10" s="2399"/>
      <c r="M10" s="2400"/>
      <c r="N10" s="2401"/>
      <c r="O10" s="2402"/>
    </row>
    <row r="11" spans="1:27">
      <c r="A11" s="126" t="s">
        <v>9703</v>
      </c>
      <c r="B11" s="2391" t="s">
        <v>9742</v>
      </c>
      <c r="C11" s="2392"/>
      <c r="D11" s="2393">
        <v>9</v>
      </c>
      <c r="E11" s="2404">
        <v>8.8000000000000007</v>
      </c>
      <c r="F11" s="2405">
        <v>9</v>
      </c>
      <c r="G11" s="2406"/>
      <c r="H11" s="2407"/>
      <c r="I11" s="2394"/>
      <c r="J11" s="2408"/>
      <c r="K11" s="2408">
        <v>9.1</v>
      </c>
      <c r="L11" s="2399"/>
      <c r="M11" s="2400"/>
      <c r="N11" s="2401"/>
      <c r="O11" s="2402"/>
    </row>
    <row r="12" spans="1:27">
      <c r="A12" s="126" t="s">
        <v>9919</v>
      </c>
      <c r="B12" s="2391" t="s">
        <v>9921</v>
      </c>
      <c r="C12" s="2392"/>
      <c r="D12" s="2393">
        <v>5</v>
      </c>
      <c r="E12" s="2404">
        <v>4.7</v>
      </c>
      <c r="F12" s="2405">
        <v>4.9000000000000004</v>
      </c>
      <c r="G12" s="2406"/>
      <c r="H12" s="2407"/>
      <c r="I12" s="2394"/>
      <c r="J12" s="2408"/>
      <c r="K12" s="2408">
        <v>5.6</v>
      </c>
      <c r="L12" s="2399"/>
      <c r="M12" s="2400"/>
      <c r="N12" s="2401"/>
      <c r="O12" s="2402"/>
    </row>
    <row r="13" spans="1:27">
      <c r="A13" s="126" t="s">
        <v>9920</v>
      </c>
      <c r="B13" s="2391" t="s">
        <v>9922</v>
      </c>
      <c r="C13" s="2392"/>
      <c r="D13" s="2393">
        <v>6</v>
      </c>
      <c r="E13" s="2404">
        <v>5.6</v>
      </c>
      <c r="F13" s="2405">
        <v>5.8</v>
      </c>
      <c r="G13" s="2406"/>
      <c r="H13" s="2407"/>
      <c r="I13" s="2394"/>
      <c r="J13" s="2408"/>
      <c r="K13" s="2408">
        <v>7.06</v>
      </c>
      <c r="L13" s="2399"/>
      <c r="M13" s="2400"/>
      <c r="N13" s="2401"/>
      <c r="O13" s="2402"/>
    </row>
    <row r="14" spans="1:27">
      <c r="A14" s="126" t="s">
        <v>9754</v>
      </c>
      <c r="B14" s="2391" t="s">
        <v>9745</v>
      </c>
      <c r="C14" s="2392"/>
      <c r="D14" s="2393">
        <v>5.15</v>
      </c>
      <c r="E14" s="2404"/>
      <c r="F14" s="2405">
        <v>5</v>
      </c>
      <c r="G14" s="2406"/>
      <c r="H14" s="2407">
        <v>5.5</v>
      </c>
      <c r="I14" s="2394"/>
      <c r="J14" s="2408"/>
      <c r="K14" s="2408"/>
      <c r="L14" s="2399"/>
      <c r="M14" s="2400">
        <v>5.55</v>
      </c>
      <c r="N14" s="2401"/>
      <c r="O14" s="2402"/>
    </row>
    <row r="15" spans="1:27">
      <c r="A15" s="126" t="s">
        <v>9755</v>
      </c>
      <c r="B15" s="2391" t="s">
        <v>9743</v>
      </c>
      <c r="C15" s="2392"/>
      <c r="D15" s="2393"/>
      <c r="E15" s="2404"/>
      <c r="F15" s="2405"/>
      <c r="G15" s="2406"/>
      <c r="H15" s="2407"/>
      <c r="I15" s="2394"/>
      <c r="J15" s="2408"/>
      <c r="K15" s="2408"/>
      <c r="L15" s="2399"/>
      <c r="M15" s="2400"/>
      <c r="N15" s="2401"/>
      <c r="O15" s="2402"/>
    </row>
    <row r="16" spans="1:27">
      <c r="A16" s="126" t="s">
        <v>9756</v>
      </c>
      <c r="B16" s="2412" t="s">
        <v>9744</v>
      </c>
      <c r="C16" s="2392"/>
      <c r="D16" s="2393"/>
      <c r="E16" s="2404"/>
      <c r="F16" s="2405"/>
      <c r="G16" s="2406"/>
      <c r="H16" s="2407"/>
      <c r="I16" s="2394"/>
      <c r="J16" s="2408"/>
      <c r="K16" s="2408"/>
      <c r="L16" s="2399"/>
      <c r="M16" s="2400"/>
      <c r="N16" s="2401"/>
      <c r="O16" s="2402"/>
    </row>
    <row r="17" spans="1:25">
      <c r="A17" s="126" t="s">
        <v>9823</v>
      </c>
      <c r="B17" s="2391" t="s">
        <v>12594</v>
      </c>
      <c r="C17" s="2392"/>
      <c r="D17" s="2393"/>
      <c r="E17" s="2404"/>
      <c r="F17" s="2405"/>
      <c r="G17" s="2406"/>
      <c r="H17" s="2407"/>
      <c r="I17" s="2394"/>
      <c r="J17" s="2408"/>
      <c r="K17" s="2408">
        <v>3</v>
      </c>
      <c r="L17" s="2408">
        <v>4</v>
      </c>
      <c r="M17" s="2408">
        <v>5</v>
      </c>
      <c r="N17" s="2408">
        <v>6</v>
      </c>
      <c r="O17" s="2408">
        <v>7</v>
      </c>
      <c r="P17" s="2408">
        <v>8</v>
      </c>
      <c r="Q17" s="2408">
        <v>9</v>
      </c>
      <c r="R17" s="2408">
        <v>10</v>
      </c>
      <c r="S17" s="2408">
        <v>11</v>
      </c>
      <c r="T17" s="2408">
        <v>12</v>
      </c>
      <c r="U17" s="2408">
        <v>13</v>
      </c>
      <c r="V17" s="2408">
        <v>14</v>
      </c>
      <c r="W17" s="2408">
        <v>15</v>
      </c>
      <c r="X17" s="2408">
        <v>16</v>
      </c>
      <c r="Y17">
        <v>3.4</v>
      </c>
    </row>
    <row r="18" spans="1:25">
      <c r="A18" s="2418" t="s">
        <v>9781</v>
      </c>
      <c r="C18" s="2403"/>
      <c r="D18" s="2403"/>
      <c r="E18" s="2403"/>
      <c r="F18" s="2403"/>
      <c r="G18" s="2403"/>
      <c r="H18" s="2403"/>
      <c r="I18" s="2409"/>
      <c r="J18" s="2403"/>
      <c r="K18" s="2403"/>
      <c r="L18" s="2403"/>
      <c r="M18" s="2403"/>
      <c r="N18" s="2403"/>
      <c r="O18" s="2403"/>
      <c r="S18" s="2415">
        <v>7.75</v>
      </c>
    </row>
    <row r="19" spans="1:25">
      <c r="A19" s="2418" t="s">
        <v>9782</v>
      </c>
      <c r="C19" s="2403"/>
      <c r="D19" s="2403"/>
      <c r="E19" s="2403"/>
      <c r="F19" s="2403"/>
      <c r="G19" s="2403"/>
      <c r="H19" s="2403"/>
      <c r="I19" s="2409"/>
      <c r="J19" s="2403"/>
      <c r="K19" s="2403"/>
      <c r="L19" s="2403"/>
      <c r="M19" s="2403"/>
      <c r="N19" s="2403"/>
      <c r="O19" s="2403"/>
      <c r="S19" s="2415">
        <v>4.95</v>
      </c>
    </row>
    <row r="20" spans="1:25">
      <c r="A20" s="2418" t="s">
        <v>10424</v>
      </c>
      <c r="C20" s="2403"/>
      <c r="D20" s="2403"/>
      <c r="E20" s="2403"/>
      <c r="F20" s="2403"/>
      <c r="G20" s="2403"/>
      <c r="H20" s="2403"/>
      <c r="I20" s="2411"/>
      <c r="J20" s="2403"/>
      <c r="K20" s="2403"/>
      <c r="L20" s="2403"/>
      <c r="M20" s="2403"/>
      <c r="N20" s="2403"/>
      <c r="O20" s="2403"/>
      <c r="S20" s="2415">
        <v>5.5</v>
      </c>
    </row>
    <row r="21" spans="1:25">
      <c r="A21" s="2418" t="s">
        <v>9783</v>
      </c>
      <c r="C21" s="2403"/>
      <c r="D21" s="2403"/>
      <c r="E21" s="2403"/>
      <c r="F21" s="2403"/>
      <c r="G21" s="2403"/>
      <c r="H21" s="2403"/>
      <c r="I21" s="2411"/>
      <c r="J21" s="2403"/>
      <c r="K21" s="2403"/>
      <c r="L21" s="2403">
        <v>0.3</v>
      </c>
      <c r="M21" s="2403">
        <v>2</v>
      </c>
      <c r="N21" s="2403">
        <f t="shared" ref="N21:N26" si="0">L21*M21</f>
        <v>0.6</v>
      </c>
      <c r="O21" s="2403"/>
      <c r="S21" s="2415">
        <v>6</v>
      </c>
    </row>
    <row r="22" spans="1:25">
      <c r="A22" s="2418" t="s">
        <v>9784</v>
      </c>
      <c r="C22" s="2403"/>
      <c r="D22" s="2403"/>
      <c r="E22" s="2403"/>
      <c r="F22" s="2403"/>
      <c r="G22" s="2403"/>
      <c r="H22" s="2403"/>
      <c r="I22" s="2409"/>
      <c r="J22" s="2403"/>
      <c r="K22" s="2403"/>
      <c r="L22" s="2403">
        <v>0.2</v>
      </c>
      <c r="M22" s="2403">
        <v>1</v>
      </c>
      <c r="N22" s="2403">
        <f t="shared" si="0"/>
        <v>0.2</v>
      </c>
      <c r="O22" s="2403"/>
      <c r="V22" s="2415">
        <v>6.95</v>
      </c>
    </row>
    <row r="23" spans="1:25">
      <c r="A23" s="2418" t="s">
        <v>9785</v>
      </c>
      <c r="C23" s="2403"/>
      <c r="D23" s="2403"/>
      <c r="E23" s="2403"/>
      <c r="F23" s="2403"/>
      <c r="G23" s="2403"/>
      <c r="H23" s="2403"/>
      <c r="I23" s="2410"/>
      <c r="J23" s="2403"/>
      <c r="K23" s="2403"/>
      <c r="L23" s="2403">
        <v>0.3</v>
      </c>
      <c r="M23" s="2403">
        <v>5</v>
      </c>
      <c r="N23" s="2403">
        <f t="shared" si="0"/>
        <v>1.5</v>
      </c>
      <c r="O23" s="2403"/>
      <c r="V23" s="2419">
        <v>6.05</v>
      </c>
    </row>
    <row r="24" spans="1:25">
      <c r="A24" s="2418" t="s">
        <v>10425</v>
      </c>
      <c r="C24" s="2403"/>
      <c r="D24" s="2403"/>
      <c r="E24" s="2403"/>
      <c r="F24" s="2403"/>
      <c r="G24" s="2403"/>
      <c r="H24" s="2403"/>
      <c r="I24" s="2410"/>
      <c r="J24" s="2403"/>
      <c r="K24" s="2403"/>
      <c r="L24" s="2403">
        <v>0.2</v>
      </c>
      <c r="M24" s="2403">
        <v>2</v>
      </c>
      <c r="N24" s="2403">
        <f t="shared" si="0"/>
        <v>0.4</v>
      </c>
      <c r="O24" s="2403"/>
      <c r="V24" s="2415">
        <v>5</v>
      </c>
    </row>
    <row r="25" spans="1:25">
      <c r="A25" s="2418" t="s">
        <v>9786</v>
      </c>
      <c r="C25" s="2403"/>
      <c r="D25" s="2403"/>
      <c r="E25" s="2403"/>
      <c r="F25" s="2403"/>
      <c r="G25" s="2403"/>
      <c r="H25" s="2403"/>
      <c r="I25" s="2410"/>
      <c r="J25" s="2403"/>
      <c r="K25" s="2403"/>
      <c r="L25" s="2403">
        <v>0.17</v>
      </c>
      <c r="M25" s="2403">
        <v>2</v>
      </c>
      <c r="N25" s="2403">
        <f t="shared" si="0"/>
        <v>0.34</v>
      </c>
      <c r="O25" s="2403"/>
      <c r="V25" s="2415">
        <v>5.5</v>
      </c>
    </row>
    <row r="26" spans="1:25">
      <c r="A26" s="2418" t="s">
        <v>9787</v>
      </c>
      <c r="B26" t="s">
        <v>9788</v>
      </c>
      <c r="I26" s="2386"/>
      <c r="J26" s="2415">
        <v>8.5</v>
      </c>
      <c r="L26">
        <v>0.2</v>
      </c>
      <c r="M26" s="2403">
        <v>1</v>
      </c>
      <c r="N26" s="2403">
        <f t="shared" si="0"/>
        <v>0.2</v>
      </c>
    </row>
    <row r="27" spans="1:25">
      <c r="A27" s="2418" t="s">
        <v>9789</v>
      </c>
      <c r="B27" t="s">
        <v>9788</v>
      </c>
      <c r="I27" s="2386"/>
      <c r="J27" s="2419">
        <v>6.15</v>
      </c>
      <c r="N27" s="80">
        <f>SUM(N21:N26)/SUM(M21:M26)</f>
        <v>0.2492307692307692</v>
      </c>
    </row>
    <row r="28" spans="1:25">
      <c r="A28" s="2418" t="s">
        <v>10423</v>
      </c>
      <c r="B28" t="s">
        <v>9788</v>
      </c>
      <c r="I28" s="2386"/>
      <c r="J28" s="2419">
        <v>4.25</v>
      </c>
    </row>
    <row r="29" spans="1:25">
      <c r="A29" s="2418" t="s">
        <v>9790</v>
      </c>
      <c r="B29" t="s">
        <v>9788</v>
      </c>
      <c r="I29" s="2386"/>
      <c r="J29" s="2419">
        <v>4.8499999999999996</v>
      </c>
    </row>
    <row r="30" spans="1:25">
      <c r="A30" s="2418" t="s">
        <v>9791</v>
      </c>
      <c r="B30" t="s">
        <v>9792</v>
      </c>
      <c r="I30" s="2385"/>
      <c r="J30" s="2415">
        <v>6.8</v>
      </c>
    </row>
    <row r="31" spans="1:25">
      <c r="A31" s="2418" t="s">
        <v>9793</v>
      </c>
      <c r="B31" t="s">
        <v>9792</v>
      </c>
      <c r="I31" s="2386"/>
      <c r="J31" s="2419">
        <v>6.15</v>
      </c>
    </row>
    <row r="32" spans="1:25">
      <c r="A32" s="2418" t="s">
        <v>9794</v>
      </c>
      <c r="B32" t="s">
        <v>9792</v>
      </c>
      <c r="I32" s="2386"/>
      <c r="J32" s="2419">
        <v>5.5</v>
      </c>
    </row>
    <row r="33" spans="1:23">
      <c r="A33" s="2418" t="s">
        <v>9795</v>
      </c>
      <c r="I33" s="2385"/>
    </row>
    <row r="34" spans="1:23">
      <c r="A34" s="2418" t="s">
        <v>9796</v>
      </c>
      <c r="I34" s="2385"/>
    </row>
    <row r="35" spans="1:23">
      <c r="A35" s="2418" t="s">
        <v>9797</v>
      </c>
      <c r="I35" s="2385"/>
    </row>
    <row r="36" spans="1:23">
      <c r="A36" s="2418" t="s">
        <v>9798</v>
      </c>
      <c r="I36" s="2386"/>
      <c r="Q36" s="2415">
        <v>8.6</v>
      </c>
      <c r="R36" s="2415">
        <v>8.6</v>
      </c>
    </row>
    <row r="37" spans="1:23">
      <c r="A37" s="2418" t="s">
        <v>9799</v>
      </c>
      <c r="I37" s="2386"/>
      <c r="Q37" s="2419">
        <v>6.8</v>
      </c>
      <c r="R37" s="2419">
        <v>6.8</v>
      </c>
    </row>
    <row r="38" spans="1:23">
      <c r="A38" s="2418" t="s">
        <v>10426</v>
      </c>
      <c r="I38" s="2386"/>
      <c r="Q38" s="2419">
        <v>4.95</v>
      </c>
      <c r="R38" s="2419">
        <v>4.45</v>
      </c>
    </row>
    <row r="39" spans="1:23">
      <c r="A39" s="2418" t="s">
        <v>9800</v>
      </c>
      <c r="I39" s="2386"/>
      <c r="Q39" s="2419">
        <v>5.2</v>
      </c>
      <c r="R39" s="2419">
        <v>4.75</v>
      </c>
    </row>
    <row r="40" spans="1:23">
      <c r="A40" s="2418" t="s">
        <v>9801</v>
      </c>
      <c r="I40" s="2386"/>
      <c r="U40" s="2415">
        <v>6.35</v>
      </c>
    </row>
    <row r="41" spans="1:23">
      <c r="A41" s="2418" t="s">
        <v>9802</v>
      </c>
      <c r="I41" s="2386"/>
      <c r="U41" s="2419">
        <v>6.05</v>
      </c>
    </row>
    <row r="42" spans="1:23">
      <c r="A42" s="2418" t="s">
        <v>10427</v>
      </c>
      <c r="I42" s="2385"/>
      <c r="U42" s="2419">
        <v>3.5</v>
      </c>
    </row>
    <row r="43" spans="1:23">
      <c r="A43" s="2418" t="s">
        <v>9803</v>
      </c>
      <c r="I43" s="2385"/>
      <c r="U43" s="2419">
        <v>4.05</v>
      </c>
    </row>
    <row r="44" spans="1:23">
      <c r="A44" s="2418" t="s">
        <v>9804</v>
      </c>
      <c r="B44" t="s">
        <v>9805</v>
      </c>
      <c r="I44" s="2386"/>
      <c r="W44" s="2415">
        <v>6.9</v>
      </c>
    </row>
    <row r="45" spans="1:23">
      <c r="A45" s="2418" t="s">
        <v>9806</v>
      </c>
      <c r="I45" s="2386"/>
      <c r="W45" s="2415">
        <v>6.1</v>
      </c>
    </row>
    <row r="46" spans="1:23">
      <c r="A46" s="2418" t="s">
        <v>9807</v>
      </c>
      <c r="W46">
        <v>3.6</v>
      </c>
    </row>
    <row r="47" spans="1:23">
      <c r="A47" s="2418" t="s">
        <v>9808</v>
      </c>
      <c r="J47" s="2415">
        <v>6.25</v>
      </c>
    </row>
    <row r="48" spans="1:23">
      <c r="A48" s="2418" t="s">
        <v>9809</v>
      </c>
      <c r="J48" s="2415">
        <v>6</v>
      </c>
    </row>
    <row r="49" spans="1:25">
      <c r="A49" s="2418" t="s">
        <v>9810</v>
      </c>
      <c r="J49">
        <v>3.85</v>
      </c>
    </row>
    <row r="50" spans="1:25">
      <c r="A50" t="s">
        <v>9933</v>
      </c>
      <c r="Y50">
        <v>3</v>
      </c>
    </row>
    <row r="51" spans="1:25">
      <c r="A51" t="s">
        <v>9934</v>
      </c>
      <c r="Y51">
        <v>3</v>
      </c>
    </row>
    <row r="52" spans="1:25">
      <c r="A52" t="s">
        <v>9935</v>
      </c>
      <c r="Y52">
        <v>3</v>
      </c>
    </row>
    <row r="53" spans="1:25">
      <c r="A53" t="s">
        <v>9936</v>
      </c>
      <c r="Y53">
        <v>3</v>
      </c>
    </row>
    <row r="54" spans="1:25">
      <c r="A54" t="s">
        <v>9937</v>
      </c>
      <c r="Y54">
        <v>3</v>
      </c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6"/>
  <dimension ref="A1:Q31"/>
  <sheetViews>
    <sheetView topLeftCell="A13" workbookViewId="0">
      <selection activeCell="L22" sqref="L22"/>
    </sheetView>
  </sheetViews>
  <sheetFormatPr defaultColWidth="9.140625" defaultRowHeight="15"/>
  <cols>
    <col min="1" max="1" width="26.140625" style="7615" customWidth="1"/>
    <col min="2" max="2" width="8.140625" style="7615" customWidth="1"/>
    <col min="3" max="3" width="9.140625" style="7615"/>
    <col min="4" max="4" width="15.42578125" style="7615" bestFit="1" customWidth="1"/>
    <col min="5" max="5" width="17.85546875" style="7615" bestFit="1" customWidth="1"/>
    <col min="6" max="6" width="36.5703125" style="7615" bestFit="1" customWidth="1"/>
    <col min="7" max="7" width="9.140625" style="7615"/>
    <col min="8" max="8" width="10" style="7615" bestFit="1" customWidth="1"/>
    <col min="9" max="9" width="9.140625" style="7615"/>
    <col min="10" max="10" width="33.85546875" style="7615" bestFit="1" customWidth="1"/>
    <col min="11" max="11" width="9.140625" style="7615"/>
    <col min="12" max="12" width="10" style="7615" bestFit="1" customWidth="1"/>
    <col min="13" max="14" width="9.140625" style="7615"/>
    <col min="15" max="15" width="41.140625" style="7615" bestFit="1" customWidth="1"/>
    <col min="16" max="16" width="9.140625" style="7615"/>
    <col min="17" max="17" width="18.42578125" style="7615" bestFit="1" customWidth="1"/>
    <col min="18" max="16384" width="9.140625" style="7615"/>
  </cols>
  <sheetData>
    <row r="1" spans="1:17" ht="34.5" customHeight="1">
      <c r="A1" s="7612" t="s">
        <v>12603</v>
      </c>
      <c r="B1" s="7613"/>
      <c r="C1" s="7613"/>
      <c r="D1" s="7614"/>
      <c r="F1" s="7612" t="s">
        <v>12882</v>
      </c>
      <c r="G1" s="7613"/>
      <c r="H1" s="7614"/>
      <c r="J1" s="7612" t="s">
        <v>12882</v>
      </c>
      <c r="K1" s="7613"/>
      <c r="L1" s="7614"/>
      <c r="O1" s="7612" t="s">
        <v>12882</v>
      </c>
      <c r="P1" s="7613"/>
      <c r="Q1" s="7614"/>
    </row>
    <row r="2" spans="1:17" ht="52.5" customHeight="1">
      <c r="A2" s="7616" t="s">
        <v>12604</v>
      </c>
      <c r="D2" s="7617"/>
      <c r="E2" s="7618"/>
      <c r="F2" s="7616" t="s">
        <v>12883</v>
      </c>
      <c r="H2" s="7617"/>
      <c r="I2" s="7618"/>
      <c r="J2" s="7616" t="s">
        <v>12884</v>
      </c>
      <c r="L2" s="7617"/>
      <c r="O2" s="7616" t="s">
        <v>12888</v>
      </c>
      <c r="Q2" s="7617"/>
    </row>
    <row r="3" spans="1:17" ht="45">
      <c r="A3" s="7619" t="s">
        <v>12605</v>
      </c>
      <c r="B3" s="7620" t="s">
        <v>12606</v>
      </c>
      <c r="C3" s="7618" t="s">
        <v>560</v>
      </c>
      <c r="D3" s="7621" t="s">
        <v>12604</v>
      </c>
      <c r="F3" s="7622" t="s">
        <v>12605</v>
      </c>
      <c r="G3" s="7622"/>
      <c r="H3" s="7622" t="s">
        <v>12885</v>
      </c>
      <c r="J3" s="7622" t="s">
        <v>12605</v>
      </c>
      <c r="K3" s="7622"/>
      <c r="L3" s="7622" t="s">
        <v>12885</v>
      </c>
      <c r="O3" s="7622" t="s">
        <v>12605</v>
      </c>
      <c r="P3" s="7622"/>
      <c r="Q3" s="7622" t="s">
        <v>12885</v>
      </c>
    </row>
    <row r="4" spans="1:17">
      <c r="A4" s="7623"/>
      <c r="D4" s="7617"/>
      <c r="F4" s="7624"/>
      <c r="G4" s="7624"/>
      <c r="H4" s="7624"/>
      <c r="J4" s="7624"/>
      <c r="K4" s="7624"/>
      <c r="L4" s="7624"/>
      <c r="O4" s="7624"/>
      <c r="P4" s="7624"/>
      <c r="Q4" s="7624"/>
    </row>
    <row r="5" spans="1:17">
      <c r="A5" s="7623" t="s">
        <v>12607</v>
      </c>
      <c r="B5" s="7615">
        <v>1.25</v>
      </c>
      <c r="C5" s="7615">
        <v>50</v>
      </c>
      <c r="D5" s="7617">
        <f t="shared" ref="D5:D12" si="0">B5*C5</f>
        <v>62.5</v>
      </c>
      <c r="F5" s="7624" t="s">
        <v>12886</v>
      </c>
      <c r="G5" s="7624"/>
      <c r="H5" s="7624">
        <v>36</v>
      </c>
      <c r="J5" s="7624" t="s">
        <v>12886</v>
      </c>
      <c r="K5" s="7624"/>
      <c r="L5" s="7624">
        <v>43</v>
      </c>
      <c r="O5" s="7624" t="s">
        <v>12886</v>
      </c>
      <c r="P5" s="7624"/>
      <c r="Q5" s="7624">
        <v>44</v>
      </c>
    </row>
    <row r="6" spans="1:17" ht="30">
      <c r="A6" s="7625" t="s">
        <v>12608</v>
      </c>
      <c r="B6" s="7615">
        <v>1.01</v>
      </c>
      <c r="C6" s="7615">
        <v>40</v>
      </c>
      <c r="D6" s="7617">
        <f t="shared" si="0"/>
        <v>40.4</v>
      </c>
      <c r="F6" s="7626" t="s">
        <v>12608</v>
      </c>
      <c r="G6" s="7624"/>
      <c r="H6" s="7624">
        <v>40.5</v>
      </c>
      <c r="J6" s="7626" t="s">
        <v>12608</v>
      </c>
      <c r="K6" s="7624"/>
      <c r="L6" s="7624">
        <v>40.5</v>
      </c>
      <c r="O6" s="7626" t="s">
        <v>12608</v>
      </c>
      <c r="P6" s="7624"/>
      <c r="Q6" s="7624">
        <v>40.5</v>
      </c>
    </row>
    <row r="7" spans="1:17">
      <c r="A7" s="7623" t="s">
        <v>12609</v>
      </c>
      <c r="B7" s="7615">
        <v>0.35</v>
      </c>
      <c r="C7" s="7615">
        <v>78</v>
      </c>
      <c r="D7" s="7617">
        <f t="shared" si="0"/>
        <v>27.299999999999997</v>
      </c>
      <c r="F7" s="7624" t="s">
        <v>12887</v>
      </c>
      <c r="G7" s="7624"/>
      <c r="H7" s="7624">
        <v>30</v>
      </c>
      <c r="J7" s="7624" t="s">
        <v>12887</v>
      </c>
      <c r="K7" s="7624"/>
      <c r="L7" s="7624">
        <v>30</v>
      </c>
      <c r="O7" s="7624" t="s">
        <v>12887</v>
      </c>
      <c r="P7" s="7624"/>
      <c r="Q7" s="7624">
        <v>40</v>
      </c>
    </row>
    <row r="8" spans="1:17">
      <c r="A8" s="7623" t="s">
        <v>12610</v>
      </c>
      <c r="B8" s="7615">
        <v>1</v>
      </c>
      <c r="C8" s="7615">
        <v>80</v>
      </c>
      <c r="D8" s="7617">
        <f t="shared" si="0"/>
        <v>80</v>
      </c>
      <c r="F8" s="7624" t="s">
        <v>12610</v>
      </c>
      <c r="G8" s="7624"/>
      <c r="H8" s="7624">
        <v>80</v>
      </c>
      <c r="J8" s="7624" t="s">
        <v>12610</v>
      </c>
      <c r="K8" s="7624"/>
      <c r="L8" s="7624">
        <v>80</v>
      </c>
      <c r="O8" s="7624" t="s">
        <v>12610</v>
      </c>
      <c r="P8" s="7624"/>
      <c r="Q8" s="7624">
        <v>80</v>
      </c>
    </row>
    <row r="9" spans="1:17" ht="45">
      <c r="A9" s="7625" t="s">
        <v>12611</v>
      </c>
      <c r="B9" s="7615">
        <v>1</v>
      </c>
      <c r="C9" s="7615">
        <v>15</v>
      </c>
      <c r="D9" s="7617">
        <f t="shared" si="0"/>
        <v>15</v>
      </c>
      <c r="F9" s="7626" t="s">
        <v>12611</v>
      </c>
      <c r="G9" s="7624"/>
      <c r="H9" s="7627">
        <v>15</v>
      </c>
      <c r="J9" s="7626" t="s">
        <v>12611</v>
      </c>
      <c r="K9" s="7624"/>
      <c r="L9" s="7627">
        <v>15</v>
      </c>
      <c r="O9" s="7626" t="s">
        <v>12611</v>
      </c>
      <c r="P9" s="7624"/>
      <c r="Q9" s="7627">
        <v>15</v>
      </c>
    </row>
    <row r="10" spans="1:17">
      <c r="A10" s="7623" t="s">
        <v>12612</v>
      </c>
      <c r="B10" s="7615">
        <v>1</v>
      </c>
      <c r="C10" s="7615">
        <v>10</v>
      </c>
      <c r="D10" s="7617">
        <f t="shared" si="0"/>
        <v>10</v>
      </c>
      <c r="F10" s="7624" t="s">
        <v>12612</v>
      </c>
      <c r="G10" s="7624"/>
      <c r="H10" s="7624">
        <v>10</v>
      </c>
      <c r="J10" s="7624" t="s">
        <v>12612</v>
      </c>
      <c r="K10" s="7624"/>
      <c r="L10" s="7624">
        <v>10</v>
      </c>
      <c r="O10" s="7624" t="s">
        <v>12612</v>
      </c>
      <c r="P10" s="7624"/>
      <c r="Q10" s="7624">
        <v>10</v>
      </c>
    </row>
    <row r="11" spans="1:17">
      <c r="A11" s="7623" t="s">
        <v>12613</v>
      </c>
      <c r="B11" s="7615">
        <v>1</v>
      </c>
      <c r="C11" s="7615">
        <v>5</v>
      </c>
      <c r="D11" s="7617">
        <f t="shared" si="0"/>
        <v>5</v>
      </c>
      <c r="F11" s="7624" t="s">
        <v>12613</v>
      </c>
      <c r="G11" s="7624"/>
      <c r="H11" s="7624">
        <v>5</v>
      </c>
      <c r="J11" s="7624" t="s">
        <v>12613</v>
      </c>
      <c r="K11" s="7624"/>
      <c r="L11" s="7624">
        <v>5</v>
      </c>
      <c r="O11" s="7624" t="s">
        <v>12613</v>
      </c>
      <c r="P11" s="7624"/>
      <c r="Q11" s="7624">
        <v>5</v>
      </c>
    </row>
    <row r="12" spans="1:17">
      <c r="A12" s="7623" t="s">
        <v>12614</v>
      </c>
      <c r="B12" s="7615">
        <v>1</v>
      </c>
      <c r="C12" s="7615">
        <f>SUM(D5:D11)*10%</f>
        <v>24.02</v>
      </c>
      <c r="D12" s="7617">
        <f t="shared" si="0"/>
        <v>24.02</v>
      </c>
      <c r="F12" s="7624" t="s">
        <v>12614</v>
      </c>
      <c r="G12" s="7624"/>
      <c r="H12" s="7624">
        <v>21.5</v>
      </c>
      <c r="J12" s="7624" t="s">
        <v>12614</v>
      </c>
      <c r="K12" s="7624"/>
      <c r="L12" s="7624">
        <v>21.5</v>
      </c>
      <c r="O12" s="7624" t="s">
        <v>12614</v>
      </c>
      <c r="P12" s="7624"/>
      <c r="Q12" s="7624">
        <f>SUM(Q5:Q11)*10%</f>
        <v>23.450000000000003</v>
      </c>
    </row>
    <row r="13" spans="1:17" ht="36.75" thickBot="1">
      <c r="A13" s="7623"/>
      <c r="D13" s="7617"/>
      <c r="F13" s="7623"/>
      <c r="H13" s="7628">
        <f>SUM(H4:H12)</f>
        <v>238</v>
      </c>
      <c r="J13" s="7623"/>
      <c r="L13" s="7617"/>
      <c r="O13" s="7623"/>
      <c r="Q13" s="7617"/>
    </row>
    <row r="14" spans="1:17" ht="36.75" thickBot="1">
      <c r="A14" s="7623"/>
      <c r="D14" s="7629">
        <f>SUM(D5:D12)</f>
        <v>264.21999999999997</v>
      </c>
      <c r="F14" s="7630"/>
      <c r="G14" s="7631"/>
      <c r="H14" s="7628">
        <v>210</v>
      </c>
      <c r="J14" s="7630"/>
      <c r="K14" s="7631"/>
      <c r="L14" s="7628">
        <f>SUM(L5:L12)</f>
        <v>245</v>
      </c>
      <c r="O14" s="7630"/>
      <c r="P14" s="7631"/>
      <c r="Q14" s="7628">
        <f>SUM(Q5:Q12)</f>
        <v>257.95</v>
      </c>
    </row>
    <row r="15" spans="1:17" ht="15.75" thickBot="1">
      <c r="A15" s="7632"/>
      <c r="B15" s="7613"/>
      <c r="C15" s="7613"/>
      <c r="D15" s="7614"/>
    </row>
    <row r="16" spans="1:17" ht="28.5">
      <c r="A16" s="7616" t="s">
        <v>12615</v>
      </c>
      <c r="D16" s="7617"/>
      <c r="F16" s="7634" t="s">
        <v>12889</v>
      </c>
      <c r="J16" s="7612" t="s">
        <v>12882</v>
      </c>
      <c r="K16" s="7613"/>
      <c r="L16" s="7614"/>
    </row>
    <row r="17" spans="1:12" ht="46.5">
      <c r="A17" s="7619" t="s">
        <v>12605</v>
      </c>
      <c r="B17" s="7620" t="s">
        <v>12606</v>
      </c>
      <c r="C17" s="7618" t="s">
        <v>560</v>
      </c>
      <c r="D17" s="7621" t="s">
        <v>12604</v>
      </c>
      <c r="F17" s="7634" t="s">
        <v>12890</v>
      </c>
      <c r="J17" s="7616" t="s">
        <v>12884</v>
      </c>
      <c r="L17" s="7617"/>
    </row>
    <row r="18" spans="1:12">
      <c r="A18" s="7623"/>
      <c r="D18" s="7617"/>
      <c r="F18" s="7634" t="s">
        <v>12891</v>
      </c>
      <c r="J18" s="7622" t="s">
        <v>12605</v>
      </c>
      <c r="K18" s="7622"/>
      <c r="L18" s="7622" t="s">
        <v>12885</v>
      </c>
    </row>
    <row r="19" spans="1:12">
      <c r="A19" s="7623" t="s">
        <v>12607</v>
      </c>
      <c r="B19" s="7615">
        <v>1.25</v>
      </c>
      <c r="C19" s="7615">
        <v>45</v>
      </c>
      <c r="D19" s="7617">
        <f t="shared" ref="D19:D26" si="1">B19*C19</f>
        <v>56.25</v>
      </c>
      <c r="F19" s="7634" t="s">
        <v>12892</v>
      </c>
      <c r="J19" s="7624"/>
      <c r="K19" s="7624"/>
      <c r="L19" s="7624"/>
    </row>
    <row r="20" spans="1:12" ht="30">
      <c r="A20" s="7625" t="s">
        <v>12608</v>
      </c>
      <c r="B20" s="7615">
        <v>1.01</v>
      </c>
      <c r="C20" s="7615">
        <v>40</v>
      </c>
      <c r="D20" s="7617">
        <f t="shared" si="1"/>
        <v>40.4</v>
      </c>
      <c r="F20" s="7634" t="s">
        <v>12893</v>
      </c>
      <c r="J20" s="7624" t="s">
        <v>12886</v>
      </c>
      <c r="K20" s="7624"/>
      <c r="L20" s="7624">
        <v>140</v>
      </c>
    </row>
    <row r="21" spans="1:12" ht="30">
      <c r="A21" s="7623" t="s">
        <v>12609</v>
      </c>
      <c r="B21" s="7615">
        <v>0.35</v>
      </c>
      <c r="C21" s="7615">
        <v>78</v>
      </c>
      <c r="D21" s="7617">
        <f t="shared" si="1"/>
        <v>27.299999999999997</v>
      </c>
      <c r="F21" s="7634" t="s">
        <v>12894</v>
      </c>
      <c r="J21" s="7626" t="s">
        <v>12608</v>
      </c>
      <c r="K21" s="7624"/>
      <c r="L21" s="7624">
        <v>0</v>
      </c>
    </row>
    <row r="22" spans="1:12">
      <c r="A22" s="7623" t="s">
        <v>12610</v>
      </c>
      <c r="B22" s="7615">
        <v>1</v>
      </c>
      <c r="C22" s="7615">
        <v>80</v>
      </c>
      <c r="D22" s="7617">
        <f t="shared" si="1"/>
        <v>80</v>
      </c>
      <c r="F22" s="7634" t="s">
        <v>12895</v>
      </c>
      <c r="J22" s="7624" t="s">
        <v>12887</v>
      </c>
      <c r="K22" s="7624"/>
      <c r="L22" s="7624">
        <v>30</v>
      </c>
    </row>
    <row r="23" spans="1:12" ht="45">
      <c r="A23" s="7625" t="s">
        <v>12611</v>
      </c>
      <c r="B23" s="7615">
        <v>1</v>
      </c>
      <c r="C23" s="7615">
        <v>15</v>
      </c>
      <c r="D23" s="7617">
        <f t="shared" si="1"/>
        <v>15</v>
      </c>
      <c r="F23" s="7634" t="s">
        <v>12896</v>
      </c>
      <c r="J23" s="7624" t="s">
        <v>12610</v>
      </c>
      <c r="K23" s="7624"/>
      <c r="L23" s="7624">
        <v>80</v>
      </c>
    </row>
    <row r="24" spans="1:12" ht="45">
      <c r="A24" s="7623" t="s">
        <v>12612</v>
      </c>
      <c r="B24" s="7615">
        <v>1</v>
      </c>
      <c r="C24" s="7615">
        <v>10</v>
      </c>
      <c r="D24" s="7617">
        <f t="shared" si="1"/>
        <v>10</v>
      </c>
      <c r="F24" s="82"/>
      <c r="J24" s="7626" t="s">
        <v>12611</v>
      </c>
      <c r="K24" s="7624"/>
      <c r="L24" s="7627">
        <v>15</v>
      </c>
    </row>
    <row r="25" spans="1:12">
      <c r="A25" s="7623" t="s">
        <v>12613</v>
      </c>
      <c r="B25" s="7615">
        <v>1</v>
      </c>
      <c r="C25" s="7615">
        <v>5</v>
      </c>
      <c r="D25" s="7617">
        <f t="shared" si="1"/>
        <v>5</v>
      </c>
      <c r="F25" s="7634" t="s">
        <v>12897</v>
      </c>
      <c r="J25" s="7624" t="s">
        <v>12612</v>
      </c>
      <c r="K25" s="7624"/>
      <c r="L25" s="7624">
        <v>10</v>
      </c>
    </row>
    <row r="26" spans="1:12">
      <c r="A26" s="7623" t="s">
        <v>12614</v>
      </c>
      <c r="B26" s="7615">
        <v>1</v>
      </c>
      <c r="C26" s="7615">
        <f>SUM(D19:D25)*10%</f>
        <v>23.395</v>
      </c>
      <c r="D26" s="7617">
        <f t="shared" si="1"/>
        <v>23.395</v>
      </c>
      <c r="J26" s="7624" t="s">
        <v>12613</v>
      </c>
      <c r="K26" s="7624"/>
      <c r="L26" s="7624">
        <v>5</v>
      </c>
    </row>
    <row r="27" spans="1:12">
      <c r="A27" s="7623"/>
      <c r="D27" s="7617"/>
      <c r="J27" s="7624" t="s">
        <v>12614</v>
      </c>
      <c r="K27" s="7624"/>
      <c r="L27" s="7624">
        <v>21.5</v>
      </c>
    </row>
    <row r="28" spans="1:12" ht="26.25">
      <c r="A28" s="7623"/>
      <c r="D28" s="7629">
        <f>SUM(D19:D26)</f>
        <v>257.34499999999997</v>
      </c>
      <c r="J28" s="7623"/>
      <c r="L28" s="7617"/>
    </row>
    <row r="29" spans="1:12" ht="36.75" thickBot="1">
      <c r="A29" s="7623"/>
      <c r="D29" s="7617"/>
      <c r="J29" s="7630"/>
      <c r="K29" s="7631"/>
      <c r="L29" s="7628">
        <f>SUM(L20:L27)</f>
        <v>301.5</v>
      </c>
    </row>
    <row r="30" spans="1:12">
      <c r="A30" s="7623"/>
      <c r="D30" s="7617"/>
    </row>
    <row r="31" spans="1:12" ht="15.75" thickBot="1">
      <c r="A31" s="7630"/>
      <c r="B31" s="7631"/>
      <c r="C31" s="7631"/>
      <c r="D31" s="7633"/>
    </row>
  </sheetData>
  <pageMargins left="0.7" right="0.7" top="0.75" bottom="0.75" header="0.3" footer="0.3"/>
  <pageSetup orientation="portrait" verticalDpi="3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H10"/>
  <sheetViews>
    <sheetView workbookViewId="0"/>
  </sheetViews>
  <sheetFormatPr defaultColWidth="11.42578125" defaultRowHeight="79.900000000000006" customHeight="1"/>
  <cols>
    <col min="1" max="1" width="5.28515625" style="13" customWidth="1"/>
    <col min="2" max="2" width="14.42578125" style="13" customWidth="1"/>
    <col min="3" max="3" width="26.42578125" style="13" customWidth="1"/>
    <col min="4" max="4" width="18" style="13" customWidth="1"/>
    <col min="5" max="5" width="16.85546875" style="13" customWidth="1"/>
    <col min="6" max="6" width="22.5703125" style="13" customWidth="1"/>
    <col min="7" max="7" width="36.42578125" style="13" customWidth="1"/>
    <col min="8" max="256" width="11.42578125" style="13"/>
    <col min="257" max="257" width="5.28515625" style="13" customWidth="1"/>
    <col min="258" max="258" width="14.42578125" style="13" customWidth="1"/>
    <col min="259" max="259" width="26.42578125" style="13" customWidth="1"/>
    <col min="260" max="260" width="18" style="13" customWidth="1"/>
    <col min="261" max="261" width="16.85546875" style="13" customWidth="1"/>
    <col min="262" max="262" width="22.5703125" style="13" customWidth="1"/>
    <col min="263" max="263" width="36.42578125" style="13" customWidth="1"/>
    <col min="264" max="512" width="11.42578125" style="13"/>
    <col min="513" max="513" width="5.28515625" style="13" customWidth="1"/>
    <col min="514" max="514" width="14.42578125" style="13" customWidth="1"/>
    <col min="515" max="515" width="26.42578125" style="13" customWidth="1"/>
    <col min="516" max="516" width="18" style="13" customWidth="1"/>
    <col min="517" max="517" width="16.85546875" style="13" customWidth="1"/>
    <col min="518" max="518" width="22.5703125" style="13" customWidth="1"/>
    <col min="519" max="519" width="36.42578125" style="13" customWidth="1"/>
    <col min="520" max="768" width="11.42578125" style="13"/>
    <col min="769" max="769" width="5.28515625" style="13" customWidth="1"/>
    <col min="770" max="770" width="14.42578125" style="13" customWidth="1"/>
    <col min="771" max="771" width="26.42578125" style="13" customWidth="1"/>
    <col min="772" max="772" width="18" style="13" customWidth="1"/>
    <col min="773" max="773" width="16.85546875" style="13" customWidth="1"/>
    <col min="774" max="774" width="22.5703125" style="13" customWidth="1"/>
    <col min="775" max="775" width="36.42578125" style="13" customWidth="1"/>
    <col min="776" max="1024" width="11.42578125" style="13"/>
    <col min="1025" max="1025" width="5.28515625" style="13" customWidth="1"/>
    <col min="1026" max="1026" width="14.42578125" style="13" customWidth="1"/>
    <col min="1027" max="1027" width="26.42578125" style="13" customWidth="1"/>
    <col min="1028" max="1028" width="18" style="13" customWidth="1"/>
    <col min="1029" max="1029" width="16.85546875" style="13" customWidth="1"/>
    <col min="1030" max="1030" width="22.5703125" style="13" customWidth="1"/>
    <col min="1031" max="1031" width="36.42578125" style="13" customWidth="1"/>
    <col min="1032" max="1280" width="11.42578125" style="13"/>
    <col min="1281" max="1281" width="5.28515625" style="13" customWidth="1"/>
    <col min="1282" max="1282" width="14.42578125" style="13" customWidth="1"/>
    <col min="1283" max="1283" width="26.42578125" style="13" customWidth="1"/>
    <col min="1284" max="1284" width="18" style="13" customWidth="1"/>
    <col min="1285" max="1285" width="16.85546875" style="13" customWidth="1"/>
    <col min="1286" max="1286" width="22.5703125" style="13" customWidth="1"/>
    <col min="1287" max="1287" width="36.42578125" style="13" customWidth="1"/>
    <col min="1288" max="1536" width="11.42578125" style="13"/>
    <col min="1537" max="1537" width="5.28515625" style="13" customWidth="1"/>
    <col min="1538" max="1538" width="14.42578125" style="13" customWidth="1"/>
    <col min="1539" max="1539" width="26.42578125" style="13" customWidth="1"/>
    <col min="1540" max="1540" width="18" style="13" customWidth="1"/>
    <col min="1541" max="1541" width="16.85546875" style="13" customWidth="1"/>
    <col min="1542" max="1542" width="22.5703125" style="13" customWidth="1"/>
    <col min="1543" max="1543" width="36.42578125" style="13" customWidth="1"/>
    <col min="1544" max="1792" width="11.42578125" style="13"/>
    <col min="1793" max="1793" width="5.28515625" style="13" customWidth="1"/>
    <col min="1794" max="1794" width="14.42578125" style="13" customWidth="1"/>
    <col min="1795" max="1795" width="26.42578125" style="13" customWidth="1"/>
    <col min="1796" max="1796" width="18" style="13" customWidth="1"/>
    <col min="1797" max="1797" width="16.85546875" style="13" customWidth="1"/>
    <col min="1798" max="1798" width="22.5703125" style="13" customWidth="1"/>
    <col min="1799" max="1799" width="36.42578125" style="13" customWidth="1"/>
    <col min="1800" max="2048" width="11.42578125" style="13"/>
    <col min="2049" max="2049" width="5.28515625" style="13" customWidth="1"/>
    <col min="2050" max="2050" width="14.42578125" style="13" customWidth="1"/>
    <col min="2051" max="2051" width="26.42578125" style="13" customWidth="1"/>
    <col min="2052" max="2052" width="18" style="13" customWidth="1"/>
    <col min="2053" max="2053" width="16.85546875" style="13" customWidth="1"/>
    <col min="2054" max="2054" width="22.5703125" style="13" customWidth="1"/>
    <col min="2055" max="2055" width="36.42578125" style="13" customWidth="1"/>
    <col min="2056" max="2304" width="11.42578125" style="13"/>
    <col min="2305" max="2305" width="5.28515625" style="13" customWidth="1"/>
    <col min="2306" max="2306" width="14.42578125" style="13" customWidth="1"/>
    <col min="2307" max="2307" width="26.42578125" style="13" customWidth="1"/>
    <col min="2308" max="2308" width="18" style="13" customWidth="1"/>
    <col min="2309" max="2309" width="16.85546875" style="13" customWidth="1"/>
    <col min="2310" max="2310" width="22.5703125" style="13" customWidth="1"/>
    <col min="2311" max="2311" width="36.42578125" style="13" customWidth="1"/>
    <col min="2312" max="2560" width="11.42578125" style="13"/>
    <col min="2561" max="2561" width="5.28515625" style="13" customWidth="1"/>
    <col min="2562" max="2562" width="14.42578125" style="13" customWidth="1"/>
    <col min="2563" max="2563" width="26.42578125" style="13" customWidth="1"/>
    <col min="2564" max="2564" width="18" style="13" customWidth="1"/>
    <col min="2565" max="2565" width="16.85546875" style="13" customWidth="1"/>
    <col min="2566" max="2566" width="22.5703125" style="13" customWidth="1"/>
    <col min="2567" max="2567" width="36.42578125" style="13" customWidth="1"/>
    <col min="2568" max="2816" width="11.42578125" style="13"/>
    <col min="2817" max="2817" width="5.28515625" style="13" customWidth="1"/>
    <col min="2818" max="2818" width="14.42578125" style="13" customWidth="1"/>
    <col min="2819" max="2819" width="26.42578125" style="13" customWidth="1"/>
    <col min="2820" max="2820" width="18" style="13" customWidth="1"/>
    <col min="2821" max="2821" width="16.85546875" style="13" customWidth="1"/>
    <col min="2822" max="2822" width="22.5703125" style="13" customWidth="1"/>
    <col min="2823" max="2823" width="36.42578125" style="13" customWidth="1"/>
    <col min="2824" max="3072" width="11.42578125" style="13"/>
    <col min="3073" max="3073" width="5.28515625" style="13" customWidth="1"/>
    <col min="3074" max="3074" width="14.42578125" style="13" customWidth="1"/>
    <col min="3075" max="3075" width="26.42578125" style="13" customWidth="1"/>
    <col min="3076" max="3076" width="18" style="13" customWidth="1"/>
    <col min="3077" max="3077" width="16.85546875" style="13" customWidth="1"/>
    <col min="3078" max="3078" width="22.5703125" style="13" customWidth="1"/>
    <col min="3079" max="3079" width="36.42578125" style="13" customWidth="1"/>
    <col min="3080" max="3328" width="11.42578125" style="13"/>
    <col min="3329" max="3329" width="5.28515625" style="13" customWidth="1"/>
    <col min="3330" max="3330" width="14.42578125" style="13" customWidth="1"/>
    <col min="3331" max="3331" width="26.42578125" style="13" customWidth="1"/>
    <col min="3332" max="3332" width="18" style="13" customWidth="1"/>
    <col min="3333" max="3333" width="16.85546875" style="13" customWidth="1"/>
    <col min="3334" max="3334" width="22.5703125" style="13" customWidth="1"/>
    <col min="3335" max="3335" width="36.42578125" style="13" customWidth="1"/>
    <col min="3336" max="3584" width="11.42578125" style="13"/>
    <col min="3585" max="3585" width="5.28515625" style="13" customWidth="1"/>
    <col min="3586" max="3586" width="14.42578125" style="13" customWidth="1"/>
    <col min="3587" max="3587" width="26.42578125" style="13" customWidth="1"/>
    <col min="3588" max="3588" width="18" style="13" customWidth="1"/>
    <col min="3589" max="3589" width="16.85546875" style="13" customWidth="1"/>
    <col min="3590" max="3590" width="22.5703125" style="13" customWidth="1"/>
    <col min="3591" max="3591" width="36.42578125" style="13" customWidth="1"/>
    <col min="3592" max="3840" width="11.42578125" style="13"/>
    <col min="3841" max="3841" width="5.28515625" style="13" customWidth="1"/>
    <col min="3842" max="3842" width="14.42578125" style="13" customWidth="1"/>
    <col min="3843" max="3843" width="26.42578125" style="13" customWidth="1"/>
    <col min="3844" max="3844" width="18" style="13" customWidth="1"/>
    <col min="3845" max="3845" width="16.85546875" style="13" customWidth="1"/>
    <col min="3846" max="3846" width="22.5703125" style="13" customWidth="1"/>
    <col min="3847" max="3847" width="36.42578125" style="13" customWidth="1"/>
    <col min="3848" max="4096" width="11.42578125" style="13"/>
    <col min="4097" max="4097" width="5.28515625" style="13" customWidth="1"/>
    <col min="4098" max="4098" width="14.42578125" style="13" customWidth="1"/>
    <col min="4099" max="4099" width="26.42578125" style="13" customWidth="1"/>
    <col min="4100" max="4100" width="18" style="13" customWidth="1"/>
    <col min="4101" max="4101" width="16.85546875" style="13" customWidth="1"/>
    <col min="4102" max="4102" width="22.5703125" style="13" customWidth="1"/>
    <col min="4103" max="4103" width="36.42578125" style="13" customWidth="1"/>
    <col min="4104" max="4352" width="11.42578125" style="13"/>
    <col min="4353" max="4353" width="5.28515625" style="13" customWidth="1"/>
    <col min="4354" max="4354" width="14.42578125" style="13" customWidth="1"/>
    <col min="4355" max="4355" width="26.42578125" style="13" customWidth="1"/>
    <col min="4356" max="4356" width="18" style="13" customWidth="1"/>
    <col min="4357" max="4357" width="16.85546875" style="13" customWidth="1"/>
    <col min="4358" max="4358" width="22.5703125" style="13" customWidth="1"/>
    <col min="4359" max="4359" width="36.42578125" style="13" customWidth="1"/>
    <col min="4360" max="4608" width="11.42578125" style="13"/>
    <col min="4609" max="4609" width="5.28515625" style="13" customWidth="1"/>
    <col min="4610" max="4610" width="14.42578125" style="13" customWidth="1"/>
    <col min="4611" max="4611" width="26.42578125" style="13" customWidth="1"/>
    <col min="4612" max="4612" width="18" style="13" customWidth="1"/>
    <col min="4613" max="4613" width="16.85546875" style="13" customWidth="1"/>
    <col min="4614" max="4614" width="22.5703125" style="13" customWidth="1"/>
    <col min="4615" max="4615" width="36.42578125" style="13" customWidth="1"/>
    <col min="4616" max="4864" width="11.42578125" style="13"/>
    <col min="4865" max="4865" width="5.28515625" style="13" customWidth="1"/>
    <col min="4866" max="4866" width="14.42578125" style="13" customWidth="1"/>
    <col min="4867" max="4867" width="26.42578125" style="13" customWidth="1"/>
    <col min="4868" max="4868" width="18" style="13" customWidth="1"/>
    <col min="4869" max="4869" width="16.85546875" style="13" customWidth="1"/>
    <col min="4870" max="4870" width="22.5703125" style="13" customWidth="1"/>
    <col min="4871" max="4871" width="36.42578125" style="13" customWidth="1"/>
    <col min="4872" max="5120" width="11.42578125" style="13"/>
    <col min="5121" max="5121" width="5.28515625" style="13" customWidth="1"/>
    <col min="5122" max="5122" width="14.42578125" style="13" customWidth="1"/>
    <col min="5123" max="5123" width="26.42578125" style="13" customWidth="1"/>
    <col min="5124" max="5124" width="18" style="13" customWidth="1"/>
    <col min="5125" max="5125" width="16.85546875" style="13" customWidth="1"/>
    <col min="5126" max="5126" width="22.5703125" style="13" customWidth="1"/>
    <col min="5127" max="5127" width="36.42578125" style="13" customWidth="1"/>
    <col min="5128" max="5376" width="11.42578125" style="13"/>
    <col min="5377" max="5377" width="5.28515625" style="13" customWidth="1"/>
    <col min="5378" max="5378" width="14.42578125" style="13" customWidth="1"/>
    <col min="5379" max="5379" width="26.42578125" style="13" customWidth="1"/>
    <col min="5380" max="5380" width="18" style="13" customWidth="1"/>
    <col min="5381" max="5381" width="16.85546875" style="13" customWidth="1"/>
    <col min="5382" max="5382" width="22.5703125" style="13" customWidth="1"/>
    <col min="5383" max="5383" width="36.42578125" style="13" customWidth="1"/>
    <col min="5384" max="5632" width="11.42578125" style="13"/>
    <col min="5633" max="5633" width="5.28515625" style="13" customWidth="1"/>
    <col min="5634" max="5634" width="14.42578125" style="13" customWidth="1"/>
    <col min="5635" max="5635" width="26.42578125" style="13" customWidth="1"/>
    <col min="5636" max="5636" width="18" style="13" customWidth="1"/>
    <col min="5637" max="5637" width="16.85546875" style="13" customWidth="1"/>
    <col min="5638" max="5638" width="22.5703125" style="13" customWidth="1"/>
    <col min="5639" max="5639" width="36.42578125" style="13" customWidth="1"/>
    <col min="5640" max="5888" width="11.42578125" style="13"/>
    <col min="5889" max="5889" width="5.28515625" style="13" customWidth="1"/>
    <col min="5890" max="5890" width="14.42578125" style="13" customWidth="1"/>
    <col min="5891" max="5891" width="26.42578125" style="13" customWidth="1"/>
    <col min="5892" max="5892" width="18" style="13" customWidth="1"/>
    <col min="5893" max="5893" width="16.85546875" style="13" customWidth="1"/>
    <col min="5894" max="5894" width="22.5703125" style="13" customWidth="1"/>
    <col min="5895" max="5895" width="36.42578125" style="13" customWidth="1"/>
    <col min="5896" max="6144" width="11.42578125" style="13"/>
    <col min="6145" max="6145" width="5.28515625" style="13" customWidth="1"/>
    <col min="6146" max="6146" width="14.42578125" style="13" customWidth="1"/>
    <col min="6147" max="6147" width="26.42578125" style="13" customWidth="1"/>
    <col min="6148" max="6148" width="18" style="13" customWidth="1"/>
    <col min="6149" max="6149" width="16.85546875" style="13" customWidth="1"/>
    <col min="6150" max="6150" width="22.5703125" style="13" customWidth="1"/>
    <col min="6151" max="6151" width="36.42578125" style="13" customWidth="1"/>
    <col min="6152" max="6400" width="11.42578125" style="13"/>
    <col min="6401" max="6401" width="5.28515625" style="13" customWidth="1"/>
    <col min="6402" max="6402" width="14.42578125" style="13" customWidth="1"/>
    <col min="6403" max="6403" width="26.42578125" style="13" customWidth="1"/>
    <col min="6404" max="6404" width="18" style="13" customWidth="1"/>
    <col min="6405" max="6405" width="16.85546875" style="13" customWidth="1"/>
    <col min="6406" max="6406" width="22.5703125" style="13" customWidth="1"/>
    <col min="6407" max="6407" width="36.42578125" style="13" customWidth="1"/>
    <col min="6408" max="6656" width="11.42578125" style="13"/>
    <col min="6657" max="6657" width="5.28515625" style="13" customWidth="1"/>
    <col min="6658" max="6658" width="14.42578125" style="13" customWidth="1"/>
    <col min="6659" max="6659" width="26.42578125" style="13" customWidth="1"/>
    <col min="6660" max="6660" width="18" style="13" customWidth="1"/>
    <col min="6661" max="6661" width="16.85546875" style="13" customWidth="1"/>
    <col min="6662" max="6662" width="22.5703125" style="13" customWidth="1"/>
    <col min="6663" max="6663" width="36.42578125" style="13" customWidth="1"/>
    <col min="6664" max="6912" width="11.42578125" style="13"/>
    <col min="6913" max="6913" width="5.28515625" style="13" customWidth="1"/>
    <col min="6914" max="6914" width="14.42578125" style="13" customWidth="1"/>
    <col min="6915" max="6915" width="26.42578125" style="13" customWidth="1"/>
    <col min="6916" max="6916" width="18" style="13" customWidth="1"/>
    <col min="6917" max="6917" width="16.85546875" style="13" customWidth="1"/>
    <col min="6918" max="6918" width="22.5703125" style="13" customWidth="1"/>
    <col min="6919" max="6919" width="36.42578125" style="13" customWidth="1"/>
    <col min="6920" max="7168" width="11.42578125" style="13"/>
    <col min="7169" max="7169" width="5.28515625" style="13" customWidth="1"/>
    <col min="7170" max="7170" width="14.42578125" style="13" customWidth="1"/>
    <col min="7171" max="7171" width="26.42578125" style="13" customWidth="1"/>
    <col min="7172" max="7172" width="18" style="13" customWidth="1"/>
    <col min="7173" max="7173" width="16.85546875" style="13" customWidth="1"/>
    <col min="7174" max="7174" width="22.5703125" style="13" customWidth="1"/>
    <col min="7175" max="7175" width="36.42578125" style="13" customWidth="1"/>
    <col min="7176" max="7424" width="11.42578125" style="13"/>
    <col min="7425" max="7425" width="5.28515625" style="13" customWidth="1"/>
    <col min="7426" max="7426" width="14.42578125" style="13" customWidth="1"/>
    <col min="7427" max="7427" width="26.42578125" style="13" customWidth="1"/>
    <col min="7428" max="7428" width="18" style="13" customWidth="1"/>
    <col min="7429" max="7429" width="16.85546875" style="13" customWidth="1"/>
    <col min="7430" max="7430" width="22.5703125" style="13" customWidth="1"/>
    <col min="7431" max="7431" width="36.42578125" style="13" customWidth="1"/>
    <col min="7432" max="7680" width="11.42578125" style="13"/>
    <col min="7681" max="7681" width="5.28515625" style="13" customWidth="1"/>
    <col min="7682" max="7682" width="14.42578125" style="13" customWidth="1"/>
    <col min="7683" max="7683" width="26.42578125" style="13" customWidth="1"/>
    <col min="7684" max="7684" width="18" style="13" customWidth="1"/>
    <col min="7685" max="7685" width="16.85546875" style="13" customWidth="1"/>
    <col min="7686" max="7686" width="22.5703125" style="13" customWidth="1"/>
    <col min="7687" max="7687" width="36.42578125" style="13" customWidth="1"/>
    <col min="7688" max="7936" width="11.42578125" style="13"/>
    <col min="7937" max="7937" width="5.28515625" style="13" customWidth="1"/>
    <col min="7938" max="7938" width="14.42578125" style="13" customWidth="1"/>
    <col min="7939" max="7939" width="26.42578125" style="13" customWidth="1"/>
    <col min="7940" max="7940" width="18" style="13" customWidth="1"/>
    <col min="7941" max="7941" width="16.85546875" style="13" customWidth="1"/>
    <col min="7942" max="7942" width="22.5703125" style="13" customWidth="1"/>
    <col min="7943" max="7943" width="36.42578125" style="13" customWidth="1"/>
    <col min="7944" max="8192" width="11.42578125" style="13"/>
    <col min="8193" max="8193" width="5.28515625" style="13" customWidth="1"/>
    <col min="8194" max="8194" width="14.42578125" style="13" customWidth="1"/>
    <col min="8195" max="8195" width="26.42578125" style="13" customWidth="1"/>
    <col min="8196" max="8196" width="18" style="13" customWidth="1"/>
    <col min="8197" max="8197" width="16.85546875" style="13" customWidth="1"/>
    <col min="8198" max="8198" width="22.5703125" style="13" customWidth="1"/>
    <col min="8199" max="8199" width="36.42578125" style="13" customWidth="1"/>
    <col min="8200" max="8448" width="11.42578125" style="13"/>
    <col min="8449" max="8449" width="5.28515625" style="13" customWidth="1"/>
    <col min="8450" max="8450" width="14.42578125" style="13" customWidth="1"/>
    <col min="8451" max="8451" width="26.42578125" style="13" customWidth="1"/>
    <col min="8452" max="8452" width="18" style="13" customWidth="1"/>
    <col min="8453" max="8453" width="16.85546875" style="13" customWidth="1"/>
    <col min="8454" max="8454" width="22.5703125" style="13" customWidth="1"/>
    <col min="8455" max="8455" width="36.42578125" style="13" customWidth="1"/>
    <col min="8456" max="8704" width="11.42578125" style="13"/>
    <col min="8705" max="8705" width="5.28515625" style="13" customWidth="1"/>
    <col min="8706" max="8706" width="14.42578125" style="13" customWidth="1"/>
    <col min="8707" max="8707" width="26.42578125" style="13" customWidth="1"/>
    <col min="8708" max="8708" width="18" style="13" customWidth="1"/>
    <col min="8709" max="8709" width="16.85546875" style="13" customWidth="1"/>
    <col min="8710" max="8710" width="22.5703125" style="13" customWidth="1"/>
    <col min="8711" max="8711" width="36.42578125" style="13" customWidth="1"/>
    <col min="8712" max="8960" width="11.42578125" style="13"/>
    <col min="8961" max="8961" width="5.28515625" style="13" customWidth="1"/>
    <col min="8962" max="8962" width="14.42578125" style="13" customWidth="1"/>
    <col min="8963" max="8963" width="26.42578125" style="13" customWidth="1"/>
    <col min="8964" max="8964" width="18" style="13" customWidth="1"/>
    <col min="8965" max="8965" width="16.85546875" style="13" customWidth="1"/>
    <col min="8966" max="8966" width="22.5703125" style="13" customWidth="1"/>
    <col min="8967" max="8967" width="36.42578125" style="13" customWidth="1"/>
    <col min="8968" max="9216" width="11.42578125" style="13"/>
    <col min="9217" max="9217" width="5.28515625" style="13" customWidth="1"/>
    <col min="9218" max="9218" width="14.42578125" style="13" customWidth="1"/>
    <col min="9219" max="9219" width="26.42578125" style="13" customWidth="1"/>
    <col min="9220" max="9220" width="18" style="13" customWidth="1"/>
    <col min="9221" max="9221" width="16.85546875" style="13" customWidth="1"/>
    <col min="9222" max="9222" width="22.5703125" style="13" customWidth="1"/>
    <col min="9223" max="9223" width="36.42578125" style="13" customWidth="1"/>
    <col min="9224" max="9472" width="11.42578125" style="13"/>
    <col min="9473" max="9473" width="5.28515625" style="13" customWidth="1"/>
    <col min="9474" max="9474" width="14.42578125" style="13" customWidth="1"/>
    <col min="9475" max="9475" width="26.42578125" style="13" customWidth="1"/>
    <col min="9476" max="9476" width="18" style="13" customWidth="1"/>
    <col min="9477" max="9477" width="16.85546875" style="13" customWidth="1"/>
    <col min="9478" max="9478" width="22.5703125" style="13" customWidth="1"/>
    <col min="9479" max="9479" width="36.42578125" style="13" customWidth="1"/>
    <col min="9480" max="9728" width="11.42578125" style="13"/>
    <col min="9729" max="9729" width="5.28515625" style="13" customWidth="1"/>
    <col min="9730" max="9730" width="14.42578125" style="13" customWidth="1"/>
    <col min="9731" max="9731" width="26.42578125" style="13" customWidth="1"/>
    <col min="9732" max="9732" width="18" style="13" customWidth="1"/>
    <col min="9733" max="9733" width="16.85546875" style="13" customWidth="1"/>
    <col min="9734" max="9734" width="22.5703125" style="13" customWidth="1"/>
    <col min="9735" max="9735" width="36.42578125" style="13" customWidth="1"/>
    <col min="9736" max="9984" width="11.42578125" style="13"/>
    <col min="9985" max="9985" width="5.28515625" style="13" customWidth="1"/>
    <col min="9986" max="9986" width="14.42578125" style="13" customWidth="1"/>
    <col min="9987" max="9987" width="26.42578125" style="13" customWidth="1"/>
    <col min="9988" max="9988" width="18" style="13" customWidth="1"/>
    <col min="9989" max="9989" width="16.85546875" style="13" customWidth="1"/>
    <col min="9990" max="9990" width="22.5703125" style="13" customWidth="1"/>
    <col min="9991" max="9991" width="36.42578125" style="13" customWidth="1"/>
    <col min="9992" max="10240" width="11.42578125" style="13"/>
    <col min="10241" max="10241" width="5.28515625" style="13" customWidth="1"/>
    <col min="10242" max="10242" width="14.42578125" style="13" customWidth="1"/>
    <col min="10243" max="10243" width="26.42578125" style="13" customWidth="1"/>
    <col min="10244" max="10244" width="18" style="13" customWidth="1"/>
    <col min="10245" max="10245" width="16.85546875" style="13" customWidth="1"/>
    <col min="10246" max="10246" width="22.5703125" style="13" customWidth="1"/>
    <col min="10247" max="10247" width="36.42578125" style="13" customWidth="1"/>
    <col min="10248" max="10496" width="11.42578125" style="13"/>
    <col min="10497" max="10497" width="5.28515625" style="13" customWidth="1"/>
    <col min="10498" max="10498" width="14.42578125" style="13" customWidth="1"/>
    <col min="10499" max="10499" width="26.42578125" style="13" customWidth="1"/>
    <col min="10500" max="10500" width="18" style="13" customWidth="1"/>
    <col min="10501" max="10501" width="16.85546875" style="13" customWidth="1"/>
    <col min="10502" max="10502" width="22.5703125" style="13" customWidth="1"/>
    <col min="10503" max="10503" width="36.42578125" style="13" customWidth="1"/>
    <col min="10504" max="10752" width="11.42578125" style="13"/>
    <col min="10753" max="10753" width="5.28515625" style="13" customWidth="1"/>
    <col min="10754" max="10754" width="14.42578125" style="13" customWidth="1"/>
    <col min="10755" max="10755" width="26.42578125" style="13" customWidth="1"/>
    <col min="10756" max="10756" width="18" style="13" customWidth="1"/>
    <col min="10757" max="10757" width="16.85546875" style="13" customWidth="1"/>
    <col min="10758" max="10758" width="22.5703125" style="13" customWidth="1"/>
    <col min="10759" max="10759" width="36.42578125" style="13" customWidth="1"/>
    <col min="10760" max="11008" width="11.42578125" style="13"/>
    <col min="11009" max="11009" width="5.28515625" style="13" customWidth="1"/>
    <col min="11010" max="11010" width="14.42578125" style="13" customWidth="1"/>
    <col min="11011" max="11011" width="26.42578125" style="13" customWidth="1"/>
    <col min="11012" max="11012" width="18" style="13" customWidth="1"/>
    <col min="11013" max="11013" width="16.85546875" style="13" customWidth="1"/>
    <col min="11014" max="11014" width="22.5703125" style="13" customWidth="1"/>
    <col min="11015" max="11015" width="36.42578125" style="13" customWidth="1"/>
    <col min="11016" max="11264" width="11.42578125" style="13"/>
    <col min="11265" max="11265" width="5.28515625" style="13" customWidth="1"/>
    <col min="11266" max="11266" width="14.42578125" style="13" customWidth="1"/>
    <col min="11267" max="11267" width="26.42578125" style="13" customWidth="1"/>
    <col min="11268" max="11268" width="18" style="13" customWidth="1"/>
    <col min="11269" max="11269" width="16.85546875" style="13" customWidth="1"/>
    <col min="11270" max="11270" width="22.5703125" style="13" customWidth="1"/>
    <col min="11271" max="11271" width="36.42578125" style="13" customWidth="1"/>
    <col min="11272" max="11520" width="11.42578125" style="13"/>
    <col min="11521" max="11521" width="5.28515625" style="13" customWidth="1"/>
    <col min="11522" max="11522" width="14.42578125" style="13" customWidth="1"/>
    <col min="11523" max="11523" width="26.42578125" style="13" customWidth="1"/>
    <col min="11524" max="11524" width="18" style="13" customWidth="1"/>
    <col min="11525" max="11525" width="16.85546875" style="13" customWidth="1"/>
    <col min="11526" max="11526" width="22.5703125" style="13" customWidth="1"/>
    <col min="11527" max="11527" width="36.42578125" style="13" customWidth="1"/>
    <col min="11528" max="11776" width="11.42578125" style="13"/>
    <col min="11777" max="11777" width="5.28515625" style="13" customWidth="1"/>
    <col min="11778" max="11778" width="14.42578125" style="13" customWidth="1"/>
    <col min="11779" max="11779" width="26.42578125" style="13" customWidth="1"/>
    <col min="11780" max="11780" width="18" style="13" customWidth="1"/>
    <col min="11781" max="11781" width="16.85546875" style="13" customWidth="1"/>
    <col min="11782" max="11782" width="22.5703125" style="13" customWidth="1"/>
    <col min="11783" max="11783" width="36.42578125" style="13" customWidth="1"/>
    <col min="11784" max="12032" width="11.42578125" style="13"/>
    <col min="12033" max="12033" width="5.28515625" style="13" customWidth="1"/>
    <col min="12034" max="12034" width="14.42578125" style="13" customWidth="1"/>
    <col min="12035" max="12035" width="26.42578125" style="13" customWidth="1"/>
    <col min="12036" max="12036" width="18" style="13" customWidth="1"/>
    <col min="12037" max="12037" width="16.85546875" style="13" customWidth="1"/>
    <col min="12038" max="12038" width="22.5703125" style="13" customWidth="1"/>
    <col min="12039" max="12039" width="36.42578125" style="13" customWidth="1"/>
    <col min="12040" max="12288" width="11.42578125" style="13"/>
    <col min="12289" max="12289" width="5.28515625" style="13" customWidth="1"/>
    <col min="12290" max="12290" width="14.42578125" style="13" customWidth="1"/>
    <col min="12291" max="12291" width="26.42578125" style="13" customWidth="1"/>
    <col min="12292" max="12292" width="18" style="13" customWidth="1"/>
    <col min="12293" max="12293" width="16.85546875" style="13" customWidth="1"/>
    <col min="12294" max="12294" width="22.5703125" style="13" customWidth="1"/>
    <col min="12295" max="12295" width="36.42578125" style="13" customWidth="1"/>
    <col min="12296" max="12544" width="11.42578125" style="13"/>
    <col min="12545" max="12545" width="5.28515625" style="13" customWidth="1"/>
    <col min="12546" max="12546" width="14.42578125" style="13" customWidth="1"/>
    <col min="12547" max="12547" width="26.42578125" style="13" customWidth="1"/>
    <col min="12548" max="12548" width="18" style="13" customWidth="1"/>
    <col min="12549" max="12549" width="16.85546875" style="13" customWidth="1"/>
    <col min="12550" max="12550" width="22.5703125" style="13" customWidth="1"/>
    <col min="12551" max="12551" width="36.42578125" style="13" customWidth="1"/>
    <col min="12552" max="12800" width="11.42578125" style="13"/>
    <col min="12801" max="12801" width="5.28515625" style="13" customWidth="1"/>
    <col min="12802" max="12802" width="14.42578125" style="13" customWidth="1"/>
    <col min="12803" max="12803" width="26.42578125" style="13" customWidth="1"/>
    <col min="12804" max="12804" width="18" style="13" customWidth="1"/>
    <col min="12805" max="12805" width="16.85546875" style="13" customWidth="1"/>
    <col min="12806" max="12806" width="22.5703125" style="13" customWidth="1"/>
    <col min="12807" max="12807" width="36.42578125" style="13" customWidth="1"/>
    <col min="12808" max="13056" width="11.42578125" style="13"/>
    <col min="13057" max="13057" width="5.28515625" style="13" customWidth="1"/>
    <col min="13058" max="13058" width="14.42578125" style="13" customWidth="1"/>
    <col min="13059" max="13059" width="26.42578125" style="13" customWidth="1"/>
    <col min="13060" max="13060" width="18" style="13" customWidth="1"/>
    <col min="13061" max="13061" width="16.85546875" style="13" customWidth="1"/>
    <col min="13062" max="13062" width="22.5703125" style="13" customWidth="1"/>
    <col min="13063" max="13063" width="36.42578125" style="13" customWidth="1"/>
    <col min="13064" max="13312" width="11.42578125" style="13"/>
    <col min="13313" max="13313" width="5.28515625" style="13" customWidth="1"/>
    <col min="13314" max="13314" width="14.42578125" style="13" customWidth="1"/>
    <col min="13315" max="13315" width="26.42578125" style="13" customWidth="1"/>
    <col min="13316" max="13316" width="18" style="13" customWidth="1"/>
    <col min="13317" max="13317" width="16.85546875" style="13" customWidth="1"/>
    <col min="13318" max="13318" width="22.5703125" style="13" customWidth="1"/>
    <col min="13319" max="13319" width="36.42578125" style="13" customWidth="1"/>
    <col min="13320" max="13568" width="11.42578125" style="13"/>
    <col min="13569" max="13569" width="5.28515625" style="13" customWidth="1"/>
    <col min="13570" max="13570" width="14.42578125" style="13" customWidth="1"/>
    <col min="13571" max="13571" width="26.42578125" style="13" customWidth="1"/>
    <col min="13572" max="13572" width="18" style="13" customWidth="1"/>
    <col min="13573" max="13573" width="16.85546875" style="13" customWidth="1"/>
    <col min="13574" max="13574" width="22.5703125" style="13" customWidth="1"/>
    <col min="13575" max="13575" width="36.42578125" style="13" customWidth="1"/>
    <col min="13576" max="13824" width="11.42578125" style="13"/>
    <col min="13825" max="13825" width="5.28515625" style="13" customWidth="1"/>
    <col min="13826" max="13826" width="14.42578125" style="13" customWidth="1"/>
    <col min="13827" max="13827" width="26.42578125" style="13" customWidth="1"/>
    <col min="13828" max="13828" width="18" style="13" customWidth="1"/>
    <col min="13829" max="13829" width="16.85546875" style="13" customWidth="1"/>
    <col min="13830" max="13830" width="22.5703125" style="13" customWidth="1"/>
    <col min="13831" max="13831" width="36.42578125" style="13" customWidth="1"/>
    <col min="13832" max="14080" width="11.42578125" style="13"/>
    <col min="14081" max="14081" width="5.28515625" style="13" customWidth="1"/>
    <col min="14082" max="14082" width="14.42578125" style="13" customWidth="1"/>
    <col min="14083" max="14083" width="26.42578125" style="13" customWidth="1"/>
    <col min="14084" max="14084" width="18" style="13" customWidth="1"/>
    <col min="14085" max="14085" width="16.85546875" style="13" customWidth="1"/>
    <col min="14086" max="14086" width="22.5703125" style="13" customWidth="1"/>
    <col min="14087" max="14087" width="36.42578125" style="13" customWidth="1"/>
    <col min="14088" max="14336" width="11.42578125" style="13"/>
    <col min="14337" max="14337" width="5.28515625" style="13" customWidth="1"/>
    <col min="14338" max="14338" width="14.42578125" style="13" customWidth="1"/>
    <col min="14339" max="14339" width="26.42578125" style="13" customWidth="1"/>
    <col min="14340" max="14340" width="18" style="13" customWidth="1"/>
    <col min="14341" max="14341" width="16.85546875" style="13" customWidth="1"/>
    <col min="14342" max="14342" width="22.5703125" style="13" customWidth="1"/>
    <col min="14343" max="14343" width="36.42578125" style="13" customWidth="1"/>
    <col min="14344" max="14592" width="11.42578125" style="13"/>
    <col min="14593" max="14593" width="5.28515625" style="13" customWidth="1"/>
    <col min="14594" max="14594" width="14.42578125" style="13" customWidth="1"/>
    <col min="14595" max="14595" width="26.42578125" style="13" customWidth="1"/>
    <col min="14596" max="14596" width="18" style="13" customWidth="1"/>
    <col min="14597" max="14597" width="16.85546875" style="13" customWidth="1"/>
    <col min="14598" max="14598" width="22.5703125" style="13" customWidth="1"/>
    <col min="14599" max="14599" width="36.42578125" style="13" customWidth="1"/>
    <col min="14600" max="14848" width="11.42578125" style="13"/>
    <col min="14849" max="14849" width="5.28515625" style="13" customWidth="1"/>
    <col min="14850" max="14850" width="14.42578125" style="13" customWidth="1"/>
    <col min="14851" max="14851" width="26.42578125" style="13" customWidth="1"/>
    <col min="14852" max="14852" width="18" style="13" customWidth="1"/>
    <col min="14853" max="14853" width="16.85546875" style="13" customWidth="1"/>
    <col min="14854" max="14854" width="22.5703125" style="13" customWidth="1"/>
    <col min="14855" max="14855" width="36.42578125" style="13" customWidth="1"/>
    <col min="14856" max="15104" width="11.42578125" style="13"/>
    <col min="15105" max="15105" width="5.28515625" style="13" customWidth="1"/>
    <col min="15106" max="15106" width="14.42578125" style="13" customWidth="1"/>
    <col min="15107" max="15107" width="26.42578125" style="13" customWidth="1"/>
    <col min="15108" max="15108" width="18" style="13" customWidth="1"/>
    <col min="15109" max="15109" width="16.85546875" style="13" customWidth="1"/>
    <col min="15110" max="15110" width="22.5703125" style="13" customWidth="1"/>
    <col min="15111" max="15111" width="36.42578125" style="13" customWidth="1"/>
    <col min="15112" max="15360" width="11.42578125" style="13"/>
    <col min="15361" max="15361" width="5.28515625" style="13" customWidth="1"/>
    <col min="15362" max="15362" width="14.42578125" style="13" customWidth="1"/>
    <col min="15363" max="15363" width="26.42578125" style="13" customWidth="1"/>
    <col min="15364" max="15364" width="18" style="13" customWidth="1"/>
    <col min="15365" max="15365" width="16.85546875" style="13" customWidth="1"/>
    <col min="15366" max="15366" width="22.5703125" style="13" customWidth="1"/>
    <col min="15367" max="15367" width="36.42578125" style="13" customWidth="1"/>
    <col min="15368" max="15616" width="11.42578125" style="13"/>
    <col min="15617" max="15617" width="5.28515625" style="13" customWidth="1"/>
    <col min="15618" max="15618" width="14.42578125" style="13" customWidth="1"/>
    <col min="15619" max="15619" width="26.42578125" style="13" customWidth="1"/>
    <col min="15620" max="15620" width="18" style="13" customWidth="1"/>
    <col min="15621" max="15621" width="16.85546875" style="13" customWidth="1"/>
    <col min="15622" max="15622" width="22.5703125" style="13" customWidth="1"/>
    <col min="15623" max="15623" width="36.42578125" style="13" customWidth="1"/>
    <col min="15624" max="15872" width="11.42578125" style="13"/>
    <col min="15873" max="15873" width="5.28515625" style="13" customWidth="1"/>
    <col min="15874" max="15874" width="14.42578125" style="13" customWidth="1"/>
    <col min="15875" max="15875" width="26.42578125" style="13" customWidth="1"/>
    <col min="15876" max="15876" width="18" style="13" customWidth="1"/>
    <col min="15877" max="15877" width="16.85546875" style="13" customWidth="1"/>
    <col min="15878" max="15878" width="22.5703125" style="13" customWidth="1"/>
    <col min="15879" max="15879" width="36.42578125" style="13" customWidth="1"/>
    <col min="15880" max="16128" width="11.42578125" style="13"/>
    <col min="16129" max="16129" width="5.28515625" style="13" customWidth="1"/>
    <col min="16130" max="16130" width="14.42578125" style="13" customWidth="1"/>
    <col min="16131" max="16131" width="26.42578125" style="13" customWidth="1"/>
    <col min="16132" max="16132" width="18" style="13" customWidth="1"/>
    <col min="16133" max="16133" width="16.85546875" style="13" customWidth="1"/>
    <col min="16134" max="16134" width="22.5703125" style="13" customWidth="1"/>
    <col min="16135" max="16135" width="36.42578125" style="13" customWidth="1"/>
    <col min="16136" max="16384" width="11.42578125" style="13"/>
  </cols>
  <sheetData>
    <row r="1" spans="1:8" ht="22.35" customHeight="1"/>
    <row r="2" spans="1:8" ht="36.4" customHeight="1">
      <c r="A2" s="8842" t="s">
        <v>9851</v>
      </c>
      <c r="B2" s="8842"/>
      <c r="C2" s="8842"/>
      <c r="D2" s="8842"/>
      <c r="E2" s="8842"/>
      <c r="F2" s="8842"/>
      <c r="G2" s="8842"/>
    </row>
    <row r="3" spans="1:8" ht="14.85" customHeight="1">
      <c r="A3" s="8843" t="s">
        <v>9852</v>
      </c>
      <c r="B3" s="8843"/>
      <c r="C3" s="8843"/>
      <c r="D3" s="8843"/>
      <c r="E3" s="8843"/>
      <c r="F3" s="8843"/>
      <c r="G3" s="8843"/>
      <c r="H3" s="4530"/>
    </row>
    <row r="4" spans="1:8" s="4530" customFormat="1" ht="23.85" customHeight="1">
      <c r="A4" s="4531" t="s">
        <v>9853</v>
      </c>
      <c r="B4" s="4531" t="s">
        <v>9854</v>
      </c>
      <c r="C4" s="4531" t="s">
        <v>9855</v>
      </c>
      <c r="D4" s="4532" t="s">
        <v>9856</v>
      </c>
      <c r="E4" s="4532" t="s">
        <v>9857</v>
      </c>
      <c r="F4" s="4532" t="s">
        <v>9858</v>
      </c>
      <c r="G4" s="4533" t="s">
        <v>9859</v>
      </c>
    </row>
    <row r="5" spans="1:8" ht="94.5" customHeight="1">
      <c r="A5" s="4534">
        <v>1</v>
      </c>
      <c r="B5" s="4534" t="s">
        <v>9860</v>
      </c>
      <c r="C5" s="2414" t="s">
        <v>9861</v>
      </c>
      <c r="D5" s="4535">
        <v>6.15</v>
      </c>
      <c r="E5" s="2416"/>
      <c r="F5" s="4535">
        <v>9.25</v>
      </c>
      <c r="G5" s="2419"/>
    </row>
    <row r="6" spans="1:8" ht="88.7" customHeight="1">
      <c r="A6" s="4534">
        <v>2</v>
      </c>
      <c r="B6" s="4534" t="s">
        <v>9862</v>
      </c>
      <c r="C6" s="2414" t="s">
        <v>9863</v>
      </c>
      <c r="D6" s="4535">
        <v>5.3</v>
      </c>
      <c r="E6" s="2416"/>
      <c r="F6" s="4535">
        <v>7.95</v>
      </c>
      <c r="G6" s="2419"/>
    </row>
    <row r="7" spans="1:8" ht="88.7" customHeight="1">
      <c r="A7" s="4534">
        <v>3</v>
      </c>
      <c r="B7" s="4534" t="s">
        <v>9864</v>
      </c>
      <c r="C7" s="2414" t="s">
        <v>9863</v>
      </c>
      <c r="D7" s="4535">
        <v>5.85</v>
      </c>
      <c r="E7" s="2416"/>
      <c r="F7" s="4535">
        <v>8.8000000000000007</v>
      </c>
      <c r="G7" s="2419"/>
    </row>
    <row r="8" spans="1:8" ht="8.4499999999999993" hidden="1" customHeight="1">
      <c r="A8" s="2414"/>
      <c r="B8" s="2414"/>
      <c r="C8" s="2414"/>
      <c r="D8" s="4536"/>
      <c r="E8" s="4536"/>
      <c r="F8" s="4536"/>
      <c r="G8" s="2414"/>
    </row>
    <row r="9" spans="1:8" ht="88.7" customHeight="1">
      <c r="A9" s="4534">
        <v>4</v>
      </c>
      <c r="B9" s="4534" t="s">
        <v>9865</v>
      </c>
      <c r="C9" s="2414" t="s">
        <v>9866</v>
      </c>
      <c r="D9" s="2416"/>
      <c r="E9" s="4535">
        <v>4.5</v>
      </c>
      <c r="F9" s="4535">
        <v>6.75</v>
      </c>
      <c r="G9" s="2419" t="s">
        <v>9867</v>
      </c>
    </row>
    <row r="10" spans="1:8" ht="88.7" customHeight="1">
      <c r="A10" s="4534">
        <v>5</v>
      </c>
      <c r="B10" s="4534" t="s">
        <v>9868</v>
      </c>
      <c r="C10" s="2414" t="s">
        <v>9866</v>
      </c>
      <c r="D10" s="2416"/>
      <c r="E10" s="4535">
        <v>3.4</v>
      </c>
      <c r="F10" s="4535">
        <v>5.0999999999999996</v>
      </c>
      <c r="G10" s="2419" t="s">
        <v>9867</v>
      </c>
    </row>
  </sheetData>
  <sheetProtection selectLockedCells="1" selectUnlockedCells="1"/>
  <mergeCells count="2">
    <mergeCell ref="A2:G2"/>
    <mergeCell ref="A3:G3"/>
  </mergeCells>
  <pageMargins left="0.78749999999999998" right="0.78749999999999998" top="1.0527777777777778" bottom="1.0527777777777778" header="0.78749999999999998" footer="0.78749999999999998"/>
  <pageSetup paperSize="9" scale="65" orientation="landscape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I25"/>
  <sheetViews>
    <sheetView workbookViewId="0"/>
  </sheetViews>
  <sheetFormatPr defaultColWidth="11.42578125" defaultRowHeight="12.75"/>
  <cols>
    <col min="1" max="1" width="5.7109375" style="13" customWidth="1"/>
    <col min="2" max="2" width="20.42578125" style="13" customWidth="1"/>
    <col min="3" max="3" width="19.5703125" style="13" customWidth="1"/>
    <col min="4" max="4" width="30.42578125" style="13" customWidth="1"/>
    <col min="5" max="5" width="22" style="13" customWidth="1"/>
    <col min="6" max="6" width="18.42578125" style="13" customWidth="1"/>
    <col min="7" max="7" width="28.42578125" style="13" customWidth="1"/>
    <col min="8" max="8" width="38.42578125" style="13" customWidth="1"/>
    <col min="9" max="9" width="54.42578125" style="13" customWidth="1"/>
    <col min="10" max="256" width="11.42578125" style="13"/>
    <col min="257" max="257" width="5.7109375" style="13" customWidth="1"/>
    <col min="258" max="258" width="26.7109375" style="13" customWidth="1"/>
    <col min="259" max="259" width="19.5703125" style="13" customWidth="1"/>
    <col min="260" max="260" width="47.140625" style="13" customWidth="1"/>
    <col min="261" max="261" width="37.140625" style="13" customWidth="1"/>
    <col min="262" max="262" width="28.140625" style="13" customWidth="1"/>
    <col min="263" max="264" width="38.42578125" style="13" customWidth="1"/>
    <col min="265" max="265" width="54.42578125" style="13" customWidth="1"/>
    <col min="266" max="512" width="11.42578125" style="13"/>
    <col min="513" max="513" width="5.7109375" style="13" customWidth="1"/>
    <col min="514" max="514" width="26.7109375" style="13" customWidth="1"/>
    <col min="515" max="515" width="19.5703125" style="13" customWidth="1"/>
    <col min="516" max="516" width="47.140625" style="13" customWidth="1"/>
    <col min="517" max="517" width="37.140625" style="13" customWidth="1"/>
    <col min="518" max="518" width="28.140625" style="13" customWidth="1"/>
    <col min="519" max="520" width="38.42578125" style="13" customWidth="1"/>
    <col min="521" max="521" width="54.42578125" style="13" customWidth="1"/>
    <col min="522" max="768" width="11.42578125" style="13"/>
    <col min="769" max="769" width="5.7109375" style="13" customWidth="1"/>
    <col min="770" max="770" width="26.7109375" style="13" customWidth="1"/>
    <col min="771" max="771" width="19.5703125" style="13" customWidth="1"/>
    <col min="772" max="772" width="47.140625" style="13" customWidth="1"/>
    <col min="773" max="773" width="37.140625" style="13" customWidth="1"/>
    <col min="774" max="774" width="28.140625" style="13" customWidth="1"/>
    <col min="775" max="776" width="38.42578125" style="13" customWidth="1"/>
    <col min="777" max="777" width="54.42578125" style="13" customWidth="1"/>
    <col min="778" max="1024" width="11.42578125" style="13"/>
    <col min="1025" max="1025" width="5.7109375" style="13" customWidth="1"/>
    <col min="1026" max="1026" width="26.7109375" style="13" customWidth="1"/>
    <col min="1027" max="1027" width="19.5703125" style="13" customWidth="1"/>
    <col min="1028" max="1028" width="47.140625" style="13" customWidth="1"/>
    <col min="1029" max="1029" width="37.140625" style="13" customWidth="1"/>
    <col min="1030" max="1030" width="28.140625" style="13" customWidth="1"/>
    <col min="1031" max="1032" width="38.42578125" style="13" customWidth="1"/>
    <col min="1033" max="1033" width="54.42578125" style="13" customWidth="1"/>
    <col min="1034" max="1280" width="11.42578125" style="13"/>
    <col min="1281" max="1281" width="5.7109375" style="13" customWidth="1"/>
    <col min="1282" max="1282" width="26.7109375" style="13" customWidth="1"/>
    <col min="1283" max="1283" width="19.5703125" style="13" customWidth="1"/>
    <col min="1284" max="1284" width="47.140625" style="13" customWidth="1"/>
    <col min="1285" max="1285" width="37.140625" style="13" customWidth="1"/>
    <col min="1286" max="1286" width="28.140625" style="13" customWidth="1"/>
    <col min="1287" max="1288" width="38.42578125" style="13" customWidth="1"/>
    <col min="1289" max="1289" width="54.42578125" style="13" customWidth="1"/>
    <col min="1290" max="1536" width="11.42578125" style="13"/>
    <col min="1537" max="1537" width="5.7109375" style="13" customWidth="1"/>
    <col min="1538" max="1538" width="26.7109375" style="13" customWidth="1"/>
    <col min="1539" max="1539" width="19.5703125" style="13" customWidth="1"/>
    <col min="1540" max="1540" width="47.140625" style="13" customWidth="1"/>
    <col min="1541" max="1541" width="37.140625" style="13" customWidth="1"/>
    <col min="1542" max="1542" width="28.140625" style="13" customWidth="1"/>
    <col min="1543" max="1544" width="38.42578125" style="13" customWidth="1"/>
    <col min="1545" max="1545" width="54.42578125" style="13" customWidth="1"/>
    <col min="1546" max="1792" width="11.42578125" style="13"/>
    <col min="1793" max="1793" width="5.7109375" style="13" customWidth="1"/>
    <col min="1794" max="1794" width="26.7109375" style="13" customWidth="1"/>
    <col min="1795" max="1795" width="19.5703125" style="13" customWidth="1"/>
    <col min="1796" max="1796" width="47.140625" style="13" customWidth="1"/>
    <col min="1797" max="1797" width="37.140625" style="13" customWidth="1"/>
    <col min="1798" max="1798" width="28.140625" style="13" customWidth="1"/>
    <col min="1799" max="1800" width="38.42578125" style="13" customWidth="1"/>
    <col min="1801" max="1801" width="54.42578125" style="13" customWidth="1"/>
    <col min="1802" max="2048" width="11.42578125" style="13"/>
    <col min="2049" max="2049" width="5.7109375" style="13" customWidth="1"/>
    <col min="2050" max="2050" width="26.7109375" style="13" customWidth="1"/>
    <col min="2051" max="2051" width="19.5703125" style="13" customWidth="1"/>
    <col min="2052" max="2052" width="47.140625" style="13" customWidth="1"/>
    <col min="2053" max="2053" width="37.140625" style="13" customWidth="1"/>
    <col min="2054" max="2054" width="28.140625" style="13" customWidth="1"/>
    <col min="2055" max="2056" width="38.42578125" style="13" customWidth="1"/>
    <col min="2057" max="2057" width="54.42578125" style="13" customWidth="1"/>
    <col min="2058" max="2304" width="11.42578125" style="13"/>
    <col min="2305" max="2305" width="5.7109375" style="13" customWidth="1"/>
    <col min="2306" max="2306" width="26.7109375" style="13" customWidth="1"/>
    <col min="2307" max="2307" width="19.5703125" style="13" customWidth="1"/>
    <col min="2308" max="2308" width="47.140625" style="13" customWidth="1"/>
    <col min="2309" max="2309" width="37.140625" style="13" customWidth="1"/>
    <col min="2310" max="2310" width="28.140625" style="13" customWidth="1"/>
    <col min="2311" max="2312" width="38.42578125" style="13" customWidth="1"/>
    <col min="2313" max="2313" width="54.42578125" style="13" customWidth="1"/>
    <col min="2314" max="2560" width="11.42578125" style="13"/>
    <col min="2561" max="2561" width="5.7109375" style="13" customWidth="1"/>
    <col min="2562" max="2562" width="26.7109375" style="13" customWidth="1"/>
    <col min="2563" max="2563" width="19.5703125" style="13" customWidth="1"/>
    <col min="2564" max="2564" width="47.140625" style="13" customWidth="1"/>
    <col min="2565" max="2565" width="37.140625" style="13" customWidth="1"/>
    <col min="2566" max="2566" width="28.140625" style="13" customWidth="1"/>
    <col min="2567" max="2568" width="38.42578125" style="13" customWidth="1"/>
    <col min="2569" max="2569" width="54.42578125" style="13" customWidth="1"/>
    <col min="2570" max="2816" width="11.42578125" style="13"/>
    <col min="2817" max="2817" width="5.7109375" style="13" customWidth="1"/>
    <col min="2818" max="2818" width="26.7109375" style="13" customWidth="1"/>
    <col min="2819" max="2819" width="19.5703125" style="13" customWidth="1"/>
    <col min="2820" max="2820" width="47.140625" style="13" customWidth="1"/>
    <col min="2821" max="2821" width="37.140625" style="13" customWidth="1"/>
    <col min="2822" max="2822" width="28.140625" style="13" customWidth="1"/>
    <col min="2823" max="2824" width="38.42578125" style="13" customWidth="1"/>
    <col min="2825" max="2825" width="54.42578125" style="13" customWidth="1"/>
    <col min="2826" max="3072" width="11.42578125" style="13"/>
    <col min="3073" max="3073" width="5.7109375" style="13" customWidth="1"/>
    <col min="3074" max="3074" width="26.7109375" style="13" customWidth="1"/>
    <col min="3075" max="3075" width="19.5703125" style="13" customWidth="1"/>
    <col min="3076" max="3076" width="47.140625" style="13" customWidth="1"/>
    <col min="3077" max="3077" width="37.140625" style="13" customWidth="1"/>
    <col min="3078" max="3078" width="28.140625" style="13" customWidth="1"/>
    <col min="3079" max="3080" width="38.42578125" style="13" customWidth="1"/>
    <col min="3081" max="3081" width="54.42578125" style="13" customWidth="1"/>
    <col min="3082" max="3328" width="11.42578125" style="13"/>
    <col min="3329" max="3329" width="5.7109375" style="13" customWidth="1"/>
    <col min="3330" max="3330" width="26.7109375" style="13" customWidth="1"/>
    <col min="3331" max="3331" width="19.5703125" style="13" customWidth="1"/>
    <col min="3332" max="3332" width="47.140625" style="13" customWidth="1"/>
    <col min="3333" max="3333" width="37.140625" style="13" customWidth="1"/>
    <col min="3334" max="3334" width="28.140625" style="13" customWidth="1"/>
    <col min="3335" max="3336" width="38.42578125" style="13" customWidth="1"/>
    <col min="3337" max="3337" width="54.42578125" style="13" customWidth="1"/>
    <col min="3338" max="3584" width="11.42578125" style="13"/>
    <col min="3585" max="3585" width="5.7109375" style="13" customWidth="1"/>
    <col min="3586" max="3586" width="26.7109375" style="13" customWidth="1"/>
    <col min="3587" max="3587" width="19.5703125" style="13" customWidth="1"/>
    <col min="3588" max="3588" width="47.140625" style="13" customWidth="1"/>
    <col min="3589" max="3589" width="37.140625" style="13" customWidth="1"/>
    <col min="3590" max="3590" width="28.140625" style="13" customWidth="1"/>
    <col min="3591" max="3592" width="38.42578125" style="13" customWidth="1"/>
    <col min="3593" max="3593" width="54.42578125" style="13" customWidth="1"/>
    <col min="3594" max="3840" width="11.42578125" style="13"/>
    <col min="3841" max="3841" width="5.7109375" style="13" customWidth="1"/>
    <col min="3842" max="3842" width="26.7109375" style="13" customWidth="1"/>
    <col min="3843" max="3843" width="19.5703125" style="13" customWidth="1"/>
    <col min="3844" max="3844" width="47.140625" style="13" customWidth="1"/>
    <col min="3845" max="3845" width="37.140625" style="13" customWidth="1"/>
    <col min="3846" max="3846" width="28.140625" style="13" customWidth="1"/>
    <col min="3847" max="3848" width="38.42578125" style="13" customWidth="1"/>
    <col min="3849" max="3849" width="54.42578125" style="13" customWidth="1"/>
    <col min="3850" max="4096" width="11.42578125" style="13"/>
    <col min="4097" max="4097" width="5.7109375" style="13" customWidth="1"/>
    <col min="4098" max="4098" width="26.7109375" style="13" customWidth="1"/>
    <col min="4099" max="4099" width="19.5703125" style="13" customWidth="1"/>
    <col min="4100" max="4100" width="47.140625" style="13" customWidth="1"/>
    <col min="4101" max="4101" width="37.140625" style="13" customWidth="1"/>
    <col min="4102" max="4102" width="28.140625" style="13" customWidth="1"/>
    <col min="4103" max="4104" width="38.42578125" style="13" customWidth="1"/>
    <col min="4105" max="4105" width="54.42578125" style="13" customWidth="1"/>
    <col min="4106" max="4352" width="11.42578125" style="13"/>
    <col min="4353" max="4353" width="5.7109375" style="13" customWidth="1"/>
    <col min="4354" max="4354" width="26.7109375" style="13" customWidth="1"/>
    <col min="4355" max="4355" width="19.5703125" style="13" customWidth="1"/>
    <col min="4356" max="4356" width="47.140625" style="13" customWidth="1"/>
    <col min="4357" max="4357" width="37.140625" style="13" customWidth="1"/>
    <col min="4358" max="4358" width="28.140625" style="13" customWidth="1"/>
    <col min="4359" max="4360" width="38.42578125" style="13" customWidth="1"/>
    <col min="4361" max="4361" width="54.42578125" style="13" customWidth="1"/>
    <col min="4362" max="4608" width="11.42578125" style="13"/>
    <col min="4609" max="4609" width="5.7109375" style="13" customWidth="1"/>
    <col min="4610" max="4610" width="26.7109375" style="13" customWidth="1"/>
    <col min="4611" max="4611" width="19.5703125" style="13" customWidth="1"/>
    <col min="4612" max="4612" width="47.140625" style="13" customWidth="1"/>
    <col min="4613" max="4613" width="37.140625" style="13" customWidth="1"/>
    <col min="4614" max="4614" width="28.140625" style="13" customWidth="1"/>
    <col min="4615" max="4616" width="38.42578125" style="13" customWidth="1"/>
    <col min="4617" max="4617" width="54.42578125" style="13" customWidth="1"/>
    <col min="4618" max="4864" width="11.42578125" style="13"/>
    <col min="4865" max="4865" width="5.7109375" style="13" customWidth="1"/>
    <col min="4866" max="4866" width="26.7109375" style="13" customWidth="1"/>
    <col min="4867" max="4867" width="19.5703125" style="13" customWidth="1"/>
    <col min="4868" max="4868" width="47.140625" style="13" customWidth="1"/>
    <col min="4869" max="4869" width="37.140625" style="13" customWidth="1"/>
    <col min="4870" max="4870" width="28.140625" style="13" customWidth="1"/>
    <col min="4871" max="4872" width="38.42578125" style="13" customWidth="1"/>
    <col min="4873" max="4873" width="54.42578125" style="13" customWidth="1"/>
    <col min="4874" max="5120" width="11.42578125" style="13"/>
    <col min="5121" max="5121" width="5.7109375" style="13" customWidth="1"/>
    <col min="5122" max="5122" width="26.7109375" style="13" customWidth="1"/>
    <col min="5123" max="5123" width="19.5703125" style="13" customWidth="1"/>
    <col min="5124" max="5124" width="47.140625" style="13" customWidth="1"/>
    <col min="5125" max="5125" width="37.140625" style="13" customWidth="1"/>
    <col min="5126" max="5126" width="28.140625" style="13" customWidth="1"/>
    <col min="5127" max="5128" width="38.42578125" style="13" customWidth="1"/>
    <col min="5129" max="5129" width="54.42578125" style="13" customWidth="1"/>
    <col min="5130" max="5376" width="11.42578125" style="13"/>
    <col min="5377" max="5377" width="5.7109375" style="13" customWidth="1"/>
    <col min="5378" max="5378" width="26.7109375" style="13" customWidth="1"/>
    <col min="5379" max="5379" width="19.5703125" style="13" customWidth="1"/>
    <col min="5380" max="5380" width="47.140625" style="13" customWidth="1"/>
    <col min="5381" max="5381" width="37.140625" style="13" customWidth="1"/>
    <col min="5382" max="5382" width="28.140625" style="13" customWidth="1"/>
    <col min="5383" max="5384" width="38.42578125" style="13" customWidth="1"/>
    <col min="5385" max="5385" width="54.42578125" style="13" customWidth="1"/>
    <col min="5386" max="5632" width="11.42578125" style="13"/>
    <col min="5633" max="5633" width="5.7109375" style="13" customWidth="1"/>
    <col min="5634" max="5634" width="26.7109375" style="13" customWidth="1"/>
    <col min="5635" max="5635" width="19.5703125" style="13" customWidth="1"/>
    <col min="5636" max="5636" width="47.140625" style="13" customWidth="1"/>
    <col min="5637" max="5637" width="37.140625" style="13" customWidth="1"/>
    <col min="5638" max="5638" width="28.140625" style="13" customWidth="1"/>
    <col min="5639" max="5640" width="38.42578125" style="13" customWidth="1"/>
    <col min="5641" max="5641" width="54.42578125" style="13" customWidth="1"/>
    <col min="5642" max="5888" width="11.42578125" style="13"/>
    <col min="5889" max="5889" width="5.7109375" style="13" customWidth="1"/>
    <col min="5890" max="5890" width="26.7109375" style="13" customWidth="1"/>
    <col min="5891" max="5891" width="19.5703125" style="13" customWidth="1"/>
    <col min="5892" max="5892" width="47.140625" style="13" customWidth="1"/>
    <col min="5893" max="5893" width="37.140625" style="13" customWidth="1"/>
    <col min="5894" max="5894" width="28.140625" style="13" customWidth="1"/>
    <col min="5895" max="5896" width="38.42578125" style="13" customWidth="1"/>
    <col min="5897" max="5897" width="54.42578125" style="13" customWidth="1"/>
    <col min="5898" max="6144" width="11.42578125" style="13"/>
    <col min="6145" max="6145" width="5.7109375" style="13" customWidth="1"/>
    <col min="6146" max="6146" width="26.7109375" style="13" customWidth="1"/>
    <col min="6147" max="6147" width="19.5703125" style="13" customWidth="1"/>
    <col min="6148" max="6148" width="47.140625" style="13" customWidth="1"/>
    <col min="6149" max="6149" width="37.140625" style="13" customWidth="1"/>
    <col min="6150" max="6150" width="28.140625" style="13" customWidth="1"/>
    <col min="6151" max="6152" width="38.42578125" style="13" customWidth="1"/>
    <col min="6153" max="6153" width="54.42578125" style="13" customWidth="1"/>
    <col min="6154" max="6400" width="11.42578125" style="13"/>
    <col min="6401" max="6401" width="5.7109375" style="13" customWidth="1"/>
    <col min="6402" max="6402" width="26.7109375" style="13" customWidth="1"/>
    <col min="6403" max="6403" width="19.5703125" style="13" customWidth="1"/>
    <col min="6404" max="6404" width="47.140625" style="13" customWidth="1"/>
    <col min="6405" max="6405" width="37.140625" style="13" customWidth="1"/>
    <col min="6406" max="6406" width="28.140625" style="13" customWidth="1"/>
    <col min="6407" max="6408" width="38.42578125" style="13" customWidth="1"/>
    <col min="6409" max="6409" width="54.42578125" style="13" customWidth="1"/>
    <col min="6410" max="6656" width="11.42578125" style="13"/>
    <col min="6657" max="6657" width="5.7109375" style="13" customWidth="1"/>
    <col min="6658" max="6658" width="26.7109375" style="13" customWidth="1"/>
    <col min="6659" max="6659" width="19.5703125" style="13" customWidth="1"/>
    <col min="6660" max="6660" width="47.140625" style="13" customWidth="1"/>
    <col min="6661" max="6661" width="37.140625" style="13" customWidth="1"/>
    <col min="6662" max="6662" width="28.140625" style="13" customWidth="1"/>
    <col min="6663" max="6664" width="38.42578125" style="13" customWidth="1"/>
    <col min="6665" max="6665" width="54.42578125" style="13" customWidth="1"/>
    <col min="6666" max="6912" width="11.42578125" style="13"/>
    <col min="6913" max="6913" width="5.7109375" style="13" customWidth="1"/>
    <col min="6914" max="6914" width="26.7109375" style="13" customWidth="1"/>
    <col min="6915" max="6915" width="19.5703125" style="13" customWidth="1"/>
    <col min="6916" max="6916" width="47.140625" style="13" customWidth="1"/>
    <col min="6917" max="6917" width="37.140625" style="13" customWidth="1"/>
    <col min="6918" max="6918" width="28.140625" style="13" customWidth="1"/>
    <col min="6919" max="6920" width="38.42578125" style="13" customWidth="1"/>
    <col min="6921" max="6921" width="54.42578125" style="13" customWidth="1"/>
    <col min="6922" max="7168" width="11.42578125" style="13"/>
    <col min="7169" max="7169" width="5.7109375" style="13" customWidth="1"/>
    <col min="7170" max="7170" width="26.7109375" style="13" customWidth="1"/>
    <col min="7171" max="7171" width="19.5703125" style="13" customWidth="1"/>
    <col min="7172" max="7172" width="47.140625" style="13" customWidth="1"/>
    <col min="7173" max="7173" width="37.140625" style="13" customWidth="1"/>
    <col min="7174" max="7174" width="28.140625" style="13" customWidth="1"/>
    <col min="7175" max="7176" width="38.42578125" style="13" customWidth="1"/>
    <col min="7177" max="7177" width="54.42578125" style="13" customWidth="1"/>
    <col min="7178" max="7424" width="11.42578125" style="13"/>
    <col min="7425" max="7425" width="5.7109375" style="13" customWidth="1"/>
    <col min="7426" max="7426" width="26.7109375" style="13" customWidth="1"/>
    <col min="7427" max="7427" width="19.5703125" style="13" customWidth="1"/>
    <col min="7428" max="7428" width="47.140625" style="13" customWidth="1"/>
    <col min="7429" max="7429" width="37.140625" style="13" customWidth="1"/>
    <col min="7430" max="7430" width="28.140625" style="13" customWidth="1"/>
    <col min="7431" max="7432" width="38.42578125" style="13" customWidth="1"/>
    <col min="7433" max="7433" width="54.42578125" style="13" customWidth="1"/>
    <col min="7434" max="7680" width="11.42578125" style="13"/>
    <col min="7681" max="7681" width="5.7109375" style="13" customWidth="1"/>
    <col min="7682" max="7682" width="26.7109375" style="13" customWidth="1"/>
    <col min="7683" max="7683" width="19.5703125" style="13" customWidth="1"/>
    <col min="7684" max="7684" width="47.140625" style="13" customWidth="1"/>
    <col min="7685" max="7685" width="37.140625" style="13" customWidth="1"/>
    <col min="7686" max="7686" width="28.140625" style="13" customWidth="1"/>
    <col min="7687" max="7688" width="38.42578125" style="13" customWidth="1"/>
    <col min="7689" max="7689" width="54.42578125" style="13" customWidth="1"/>
    <col min="7690" max="7936" width="11.42578125" style="13"/>
    <col min="7937" max="7937" width="5.7109375" style="13" customWidth="1"/>
    <col min="7938" max="7938" width="26.7109375" style="13" customWidth="1"/>
    <col min="7939" max="7939" width="19.5703125" style="13" customWidth="1"/>
    <col min="7940" max="7940" width="47.140625" style="13" customWidth="1"/>
    <col min="7941" max="7941" width="37.140625" style="13" customWidth="1"/>
    <col min="7942" max="7942" width="28.140625" style="13" customWidth="1"/>
    <col min="7943" max="7944" width="38.42578125" style="13" customWidth="1"/>
    <col min="7945" max="7945" width="54.42578125" style="13" customWidth="1"/>
    <col min="7946" max="8192" width="11.42578125" style="13"/>
    <col min="8193" max="8193" width="5.7109375" style="13" customWidth="1"/>
    <col min="8194" max="8194" width="26.7109375" style="13" customWidth="1"/>
    <col min="8195" max="8195" width="19.5703125" style="13" customWidth="1"/>
    <col min="8196" max="8196" width="47.140625" style="13" customWidth="1"/>
    <col min="8197" max="8197" width="37.140625" style="13" customWidth="1"/>
    <col min="8198" max="8198" width="28.140625" style="13" customWidth="1"/>
    <col min="8199" max="8200" width="38.42578125" style="13" customWidth="1"/>
    <col min="8201" max="8201" width="54.42578125" style="13" customWidth="1"/>
    <col min="8202" max="8448" width="11.42578125" style="13"/>
    <col min="8449" max="8449" width="5.7109375" style="13" customWidth="1"/>
    <col min="8450" max="8450" width="26.7109375" style="13" customWidth="1"/>
    <col min="8451" max="8451" width="19.5703125" style="13" customWidth="1"/>
    <col min="8452" max="8452" width="47.140625" style="13" customWidth="1"/>
    <col min="8453" max="8453" width="37.140625" style="13" customWidth="1"/>
    <col min="8454" max="8454" width="28.140625" style="13" customWidth="1"/>
    <col min="8455" max="8456" width="38.42578125" style="13" customWidth="1"/>
    <col min="8457" max="8457" width="54.42578125" style="13" customWidth="1"/>
    <col min="8458" max="8704" width="11.42578125" style="13"/>
    <col min="8705" max="8705" width="5.7109375" style="13" customWidth="1"/>
    <col min="8706" max="8706" width="26.7109375" style="13" customWidth="1"/>
    <col min="8707" max="8707" width="19.5703125" style="13" customWidth="1"/>
    <col min="8708" max="8708" width="47.140625" style="13" customWidth="1"/>
    <col min="8709" max="8709" width="37.140625" style="13" customWidth="1"/>
    <col min="8710" max="8710" width="28.140625" style="13" customWidth="1"/>
    <col min="8711" max="8712" width="38.42578125" style="13" customWidth="1"/>
    <col min="8713" max="8713" width="54.42578125" style="13" customWidth="1"/>
    <col min="8714" max="8960" width="11.42578125" style="13"/>
    <col min="8961" max="8961" width="5.7109375" style="13" customWidth="1"/>
    <col min="8962" max="8962" width="26.7109375" style="13" customWidth="1"/>
    <col min="8963" max="8963" width="19.5703125" style="13" customWidth="1"/>
    <col min="8964" max="8964" width="47.140625" style="13" customWidth="1"/>
    <col min="8965" max="8965" width="37.140625" style="13" customWidth="1"/>
    <col min="8966" max="8966" width="28.140625" style="13" customWidth="1"/>
    <col min="8967" max="8968" width="38.42578125" style="13" customWidth="1"/>
    <col min="8969" max="8969" width="54.42578125" style="13" customWidth="1"/>
    <col min="8970" max="9216" width="11.42578125" style="13"/>
    <col min="9217" max="9217" width="5.7109375" style="13" customWidth="1"/>
    <col min="9218" max="9218" width="26.7109375" style="13" customWidth="1"/>
    <col min="9219" max="9219" width="19.5703125" style="13" customWidth="1"/>
    <col min="9220" max="9220" width="47.140625" style="13" customWidth="1"/>
    <col min="9221" max="9221" width="37.140625" style="13" customWidth="1"/>
    <col min="9222" max="9222" width="28.140625" style="13" customWidth="1"/>
    <col min="9223" max="9224" width="38.42578125" style="13" customWidth="1"/>
    <col min="9225" max="9225" width="54.42578125" style="13" customWidth="1"/>
    <col min="9226" max="9472" width="11.42578125" style="13"/>
    <col min="9473" max="9473" width="5.7109375" style="13" customWidth="1"/>
    <col min="9474" max="9474" width="26.7109375" style="13" customWidth="1"/>
    <col min="9475" max="9475" width="19.5703125" style="13" customWidth="1"/>
    <col min="9476" max="9476" width="47.140625" style="13" customWidth="1"/>
    <col min="9477" max="9477" width="37.140625" style="13" customWidth="1"/>
    <col min="9478" max="9478" width="28.140625" style="13" customWidth="1"/>
    <col min="9479" max="9480" width="38.42578125" style="13" customWidth="1"/>
    <col min="9481" max="9481" width="54.42578125" style="13" customWidth="1"/>
    <col min="9482" max="9728" width="11.42578125" style="13"/>
    <col min="9729" max="9729" width="5.7109375" style="13" customWidth="1"/>
    <col min="9730" max="9730" width="26.7109375" style="13" customWidth="1"/>
    <col min="9731" max="9731" width="19.5703125" style="13" customWidth="1"/>
    <col min="9732" max="9732" width="47.140625" style="13" customWidth="1"/>
    <col min="9733" max="9733" width="37.140625" style="13" customWidth="1"/>
    <col min="9734" max="9734" width="28.140625" style="13" customWidth="1"/>
    <col min="9735" max="9736" width="38.42578125" style="13" customWidth="1"/>
    <col min="9737" max="9737" width="54.42578125" style="13" customWidth="1"/>
    <col min="9738" max="9984" width="11.42578125" style="13"/>
    <col min="9985" max="9985" width="5.7109375" style="13" customWidth="1"/>
    <col min="9986" max="9986" width="26.7109375" style="13" customWidth="1"/>
    <col min="9987" max="9987" width="19.5703125" style="13" customWidth="1"/>
    <col min="9988" max="9988" width="47.140625" style="13" customWidth="1"/>
    <col min="9989" max="9989" width="37.140625" style="13" customWidth="1"/>
    <col min="9990" max="9990" width="28.140625" style="13" customWidth="1"/>
    <col min="9991" max="9992" width="38.42578125" style="13" customWidth="1"/>
    <col min="9993" max="9993" width="54.42578125" style="13" customWidth="1"/>
    <col min="9994" max="10240" width="11.42578125" style="13"/>
    <col min="10241" max="10241" width="5.7109375" style="13" customWidth="1"/>
    <col min="10242" max="10242" width="26.7109375" style="13" customWidth="1"/>
    <col min="10243" max="10243" width="19.5703125" style="13" customWidth="1"/>
    <col min="10244" max="10244" width="47.140625" style="13" customWidth="1"/>
    <col min="10245" max="10245" width="37.140625" style="13" customWidth="1"/>
    <col min="10246" max="10246" width="28.140625" style="13" customWidth="1"/>
    <col min="10247" max="10248" width="38.42578125" style="13" customWidth="1"/>
    <col min="10249" max="10249" width="54.42578125" style="13" customWidth="1"/>
    <col min="10250" max="10496" width="11.42578125" style="13"/>
    <col min="10497" max="10497" width="5.7109375" style="13" customWidth="1"/>
    <col min="10498" max="10498" width="26.7109375" style="13" customWidth="1"/>
    <col min="10499" max="10499" width="19.5703125" style="13" customWidth="1"/>
    <col min="10500" max="10500" width="47.140625" style="13" customWidth="1"/>
    <col min="10501" max="10501" width="37.140625" style="13" customWidth="1"/>
    <col min="10502" max="10502" width="28.140625" style="13" customWidth="1"/>
    <col min="10503" max="10504" width="38.42578125" style="13" customWidth="1"/>
    <col min="10505" max="10505" width="54.42578125" style="13" customWidth="1"/>
    <col min="10506" max="10752" width="11.42578125" style="13"/>
    <col min="10753" max="10753" width="5.7109375" style="13" customWidth="1"/>
    <col min="10754" max="10754" width="26.7109375" style="13" customWidth="1"/>
    <col min="10755" max="10755" width="19.5703125" style="13" customWidth="1"/>
    <col min="10756" max="10756" width="47.140625" style="13" customWidth="1"/>
    <col min="10757" max="10757" width="37.140625" style="13" customWidth="1"/>
    <col min="10758" max="10758" width="28.140625" style="13" customWidth="1"/>
    <col min="10759" max="10760" width="38.42578125" style="13" customWidth="1"/>
    <col min="10761" max="10761" width="54.42578125" style="13" customWidth="1"/>
    <col min="10762" max="11008" width="11.42578125" style="13"/>
    <col min="11009" max="11009" width="5.7109375" style="13" customWidth="1"/>
    <col min="11010" max="11010" width="26.7109375" style="13" customWidth="1"/>
    <col min="11011" max="11011" width="19.5703125" style="13" customWidth="1"/>
    <col min="11012" max="11012" width="47.140625" style="13" customWidth="1"/>
    <col min="11013" max="11013" width="37.140625" style="13" customWidth="1"/>
    <col min="11014" max="11014" width="28.140625" style="13" customWidth="1"/>
    <col min="11015" max="11016" width="38.42578125" style="13" customWidth="1"/>
    <col min="11017" max="11017" width="54.42578125" style="13" customWidth="1"/>
    <col min="11018" max="11264" width="11.42578125" style="13"/>
    <col min="11265" max="11265" width="5.7109375" style="13" customWidth="1"/>
    <col min="11266" max="11266" width="26.7109375" style="13" customWidth="1"/>
    <col min="11267" max="11267" width="19.5703125" style="13" customWidth="1"/>
    <col min="11268" max="11268" width="47.140625" style="13" customWidth="1"/>
    <col min="11269" max="11269" width="37.140625" style="13" customWidth="1"/>
    <col min="11270" max="11270" width="28.140625" style="13" customWidth="1"/>
    <col min="11271" max="11272" width="38.42578125" style="13" customWidth="1"/>
    <col min="11273" max="11273" width="54.42578125" style="13" customWidth="1"/>
    <col min="11274" max="11520" width="11.42578125" style="13"/>
    <col min="11521" max="11521" width="5.7109375" style="13" customWidth="1"/>
    <col min="11522" max="11522" width="26.7109375" style="13" customWidth="1"/>
    <col min="11523" max="11523" width="19.5703125" style="13" customWidth="1"/>
    <col min="11524" max="11524" width="47.140625" style="13" customWidth="1"/>
    <col min="11525" max="11525" width="37.140625" style="13" customWidth="1"/>
    <col min="11526" max="11526" width="28.140625" style="13" customWidth="1"/>
    <col min="11527" max="11528" width="38.42578125" style="13" customWidth="1"/>
    <col min="11529" max="11529" width="54.42578125" style="13" customWidth="1"/>
    <col min="11530" max="11776" width="11.42578125" style="13"/>
    <col min="11777" max="11777" width="5.7109375" style="13" customWidth="1"/>
    <col min="11778" max="11778" width="26.7109375" style="13" customWidth="1"/>
    <col min="11779" max="11779" width="19.5703125" style="13" customWidth="1"/>
    <col min="11780" max="11780" width="47.140625" style="13" customWidth="1"/>
    <col min="11781" max="11781" width="37.140625" style="13" customWidth="1"/>
    <col min="11782" max="11782" width="28.140625" style="13" customWidth="1"/>
    <col min="11783" max="11784" width="38.42578125" style="13" customWidth="1"/>
    <col min="11785" max="11785" width="54.42578125" style="13" customWidth="1"/>
    <col min="11786" max="12032" width="11.42578125" style="13"/>
    <col min="12033" max="12033" width="5.7109375" style="13" customWidth="1"/>
    <col min="12034" max="12034" width="26.7109375" style="13" customWidth="1"/>
    <col min="12035" max="12035" width="19.5703125" style="13" customWidth="1"/>
    <col min="12036" max="12036" width="47.140625" style="13" customWidth="1"/>
    <col min="12037" max="12037" width="37.140625" style="13" customWidth="1"/>
    <col min="12038" max="12038" width="28.140625" style="13" customWidth="1"/>
    <col min="12039" max="12040" width="38.42578125" style="13" customWidth="1"/>
    <col min="12041" max="12041" width="54.42578125" style="13" customWidth="1"/>
    <col min="12042" max="12288" width="11.42578125" style="13"/>
    <col min="12289" max="12289" width="5.7109375" style="13" customWidth="1"/>
    <col min="12290" max="12290" width="26.7109375" style="13" customWidth="1"/>
    <col min="12291" max="12291" width="19.5703125" style="13" customWidth="1"/>
    <col min="12292" max="12292" width="47.140625" style="13" customWidth="1"/>
    <col min="12293" max="12293" width="37.140625" style="13" customWidth="1"/>
    <col min="12294" max="12294" width="28.140625" style="13" customWidth="1"/>
    <col min="12295" max="12296" width="38.42578125" style="13" customWidth="1"/>
    <col min="12297" max="12297" width="54.42578125" style="13" customWidth="1"/>
    <col min="12298" max="12544" width="11.42578125" style="13"/>
    <col min="12545" max="12545" width="5.7109375" style="13" customWidth="1"/>
    <col min="12546" max="12546" width="26.7109375" style="13" customWidth="1"/>
    <col min="12547" max="12547" width="19.5703125" style="13" customWidth="1"/>
    <col min="12548" max="12548" width="47.140625" style="13" customWidth="1"/>
    <col min="12549" max="12549" width="37.140625" style="13" customWidth="1"/>
    <col min="12550" max="12550" width="28.140625" style="13" customWidth="1"/>
    <col min="12551" max="12552" width="38.42578125" style="13" customWidth="1"/>
    <col min="12553" max="12553" width="54.42578125" style="13" customWidth="1"/>
    <col min="12554" max="12800" width="11.42578125" style="13"/>
    <col min="12801" max="12801" width="5.7109375" style="13" customWidth="1"/>
    <col min="12802" max="12802" width="26.7109375" style="13" customWidth="1"/>
    <col min="12803" max="12803" width="19.5703125" style="13" customWidth="1"/>
    <col min="12804" max="12804" width="47.140625" style="13" customWidth="1"/>
    <col min="12805" max="12805" width="37.140625" style="13" customWidth="1"/>
    <col min="12806" max="12806" width="28.140625" style="13" customWidth="1"/>
    <col min="12807" max="12808" width="38.42578125" style="13" customWidth="1"/>
    <col min="12809" max="12809" width="54.42578125" style="13" customWidth="1"/>
    <col min="12810" max="13056" width="11.42578125" style="13"/>
    <col min="13057" max="13057" width="5.7109375" style="13" customWidth="1"/>
    <col min="13058" max="13058" width="26.7109375" style="13" customWidth="1"/>
    <col min="13059" max="13059" width="19.5703125" style="13" customWidth="1"/>
    <col min="13060" max="13060" width="47.140625" style="13" customWidth="1"/>
    <col min="13061" max="13061" width="37.140625" style="13" customWidth="1"/>
    <col min="13062" max="13062" width="28.140625" style="13" customWidth="1"/>
    <col min="13063" max="13064" width="38.42578125" style="13" customWidth="1"/>
    <col min="13065" max="13065" width="54.42578125" style="13" customWidth="1"/>
    <col min="13066" max="13312" width="11.42578125" style="13"/>
    <col min="13313" max="13313" width="5.7109375" style="13" customWidth="1"/>
    <col min="13314" max="13314" width="26.7109375" style="13" customWidth="1"/>
    <col min="13315" max="13315" width="19.5703125" style="13" customWidth="1"/>
    <col min="13316" max="13316" width="47.140625" style="13" customWidth="1"/>
    <col min="13317" max="13317" width="37.140625" style="13" customWidth="1"/>
    <col min="13318" max="13318" width="28.140625" style="13" customWidth="1"/>
    <col min="13319" max="13320" width="38.42578125" style="13" customWidth="1"/>
    <col min="13321" max="13321" width="54.42578125" style="13" customWidth="1"/>
    <col min="13322" max="13568" width="11.42578125" style="13"/>
    <col min="13569" max="13569" width="5.7109375" style="13" customWidth="1"/>
    <col min="13570" max="13570" width="26.7109375" style="13" customWidth="1"/>
    <col min="13571" max="13571" width="19.5703125" style="13" customWidth="1"/>
    <col min="13572" max="13572" width="47.140625" style="13" customWidth="1"/>
    <col min="13573" max="13573" width="37.140625" style="13" customWidth="1"/>
    <col min="13574" max="13574" width="28.140625" style="13" customWidth="1"/>
    <col min="13575" max="13576" width="38.42578125" style="13" customWidth="1"/>
    <col min="13577" max="13577" width="54.42578125" style="13" customWidth="1"/>
    <col min="13578" max="13824" width="11.42578125" style="13"/>
    <col min="13825" max="13825" width="5.7109375" style="13" customWidth="1"/>
    <col min="13826" max="13826" width="26.7109375" style="13" customWidth="1"/>
    <col min="13827" max="13827" width="19.5703125" style="13" customWidth="1"/>
    <col min="13828" max="13828" width="47.140625" style="13" customWidth="1"/>
    <col min="13829" max="13829" width="37.140625" style="13" customWidth="1"/>
    <col min="13830" max="13830" width="28.140625" style="13" customWidth="1"/>
    <col min="13831" max="13832" width="38.42578125" style="13" customWidth="1"/>
    <col min="13833" max="13833" width="54.42578125" style="13" customWidth="1"/>
    <col min="13834" max="14080" width="11.42578125" style="13"/>
    <col min="14081" max="14081" width="5.7109375" style="13" customWidth="1"/>
    <col min="14082" max="14082" width="26.7109375" style="13" customWidth="1"/>
    <col min="14083" max="14083" width="19.5703125" style="13" customWidth="1"/>
    <col min="14084" max="14084" width="47.140625" style="13" customWidth="1"/>
    <col min="14085" max="14085" width="37.140625" style="13" customWidth="1"/>
    <col min="14086" max="14086" width="28.140625" style="13" customWidth="1"/>
    <col min="14087" max="14088" width="38.42578125" style="13" customWidth="1"/>
    <col min="14089" max="14089" width="54.42578125" style="13" customWidth="1"/>
    <col min="14090" max="14336" width="11.42578125" style="13"/>
    <col min="14337" max="14337" width="5.7109375" style="13" customWidth="1"/>
    <col min="14338" max="14338" width="26.7109375" style="13" customWidth="1"/>
    <col min="14339" max="14339" width="19.5703125" style="13" customWidth="1"/>
    <col min="14340" max="14340" width="47.140625" style="13" customWidth="1"/>
    <col min="14341" max="14341" width="37.140625" style="13" customWidth="1"/>
    <col min="14342" max="14342" width="28.140625" style="13" customWidth="1"/>
    <col min="14343" max="14344" width="38.42578125" style="13" customWidth="1"/>
    <col min="14345" max="14345" width="54.42578125" style="13" customWidth="1"/>
    <col min="14346" max="14592" width="11.42578125" style="13"/>
    <col min="14593" max="14593" width="5.7109375" style="13" customWidth="1"/>
    <col min="14594" max="14594" width="26.7109375" style="13" customWidth="1"/>
    <col min="14595" max="14595" width="19.5703125" style="13" customWidth="1"/>
    <col min="14596" max="14596" width="47.140625" style="13" customWidth="1"/>
    <col min="14597" max="14597" width="37.140625" style="13" customWidth="1"/>
    <col min="14598" max="14598" width="28.140625" style="13" customWidth="1"/>
    <col min="14599" max="14600" width="38.42578125" style="13" customWidth="1"/>
    <col min="14601" max="14601" width="54.42578125" style="13" customWidth="1"/>
    <col min="14602" max="14848" width="11.42578125" style="13"/>
    <col min="14849" max="14849" width="5.7109375" style="13" customWidth="1"/>
    <col min="14850" max="14850" width="26.7109375" style="13" customWidth="1"/>
    <col min="14851" max="14851" width="19.5703125" style="13" customWidth="1"/>
    <col min="14852" max="14852" width="47.140625" style="13" customWidth="1"/>
    <col min="14853" max="14853" width="37.140625" style="13" customWidth="1"/>
    <col min="14854" max="14854" width="28.140625" style="13" customWidth="1"/>
    <col min="14855" max="14856" width="38.42578125" style="13" customWidth="1"/>
    <col min="14857" max="14857" width="54.42578125" style="13" customWidth="1"/>
    <col min="14858" max="15104" width="11.42578125" style="13"/>
    <col min="15105" max="15105" width="5.7109375" style="13" customWidth="1"/>
    <col min="15106" max="15106" width="26.7109375" style="13" customWidth="1"/>
    <col min="15107" max="15107" width="19.5703125" style="13" customWidth="1"/>
    <col min="15108" max="15108" width="47.140625" style="13" customWidth="1"/>
    <col min="15109" max="15109" width="37.140625" style="13" customWidth="1"/>
    <col min="15110" max="15110" width="28.140625" style="13" customWidth="1"/>
    <col min="15111" max="15112" width="38.42578125" style="13" customWidth="1"/>
    <col min="15113" max="15113" width="54.42578125" style="13" customWidth="1"/>
    <col min="15114" max="15360" width="11.42578125" style="13"/>
    <col min="15361" max="15361" width="5.7109375" style="13" customWidth="1"/>
    <col min="15362" max="15362" width="26.7109375" style="13" customWidth="1"/>
    <col min="15363" max="15363" width="19.5703125" style="13" customWidth="1"/>
    <col min="15364" max="15364" width="47.140625" style="13" customWidth="1"/>
    <col min="15365" max="15365" width="37.140625" style="13" customWidth="1"/>
    <col min="15366" max="15366" width="28.140625" style="13" customWidth="1"/>
    <col min="15367" max="15368" width="38.42578125" style="13" customWidth="1"/>
    <col min="15369" max="15369" width="54.42578125" style="13" customWidth="1"/>
    <col min="15370" max="15616" width="11.42578125" style="13"/>
    <col min="15617" max="15617" width="5.7109375" style="13" customWidth="1"/>
    <col min="15618" max="15618" width="26.7109375" style="13" customWidth="1"/>
    <col min="15619" max="15619" width="19.5703125" style="13" customWidth="1"/>
    <col min="15620" max="15620" width="47.140625" style="13" customWidth="1"/>
    <col min="15621" max="15621" width="37.140625" style="13" customWidth="1"/>
    <col min="15622" max="15622" width="28.140625" style="13" customWidth="1"/>
    <col min="15623" max="15624" width="38.42578125" style="13" customWidth="1"/>
    <col min="15625" max="15625" width="54.42578125" style="13" customWidth="1"/>
    <col min="15626" max="15872" width="11.42578125" style="13"/>
    <col min="15873" max="15873" width="5.7109375" style="13" customWidth="1"/>
    <col min="15874" max="15874" width="26.7109375" style="13" customWidth="1"/>
    <col min="15875" max="15875" width="19.5703125" style="13" customWidth="1"/>
    <col min="15876" max="15876" width="47.140625" style="13" customWidth="1"/>
    <col min="15877" max="15877" width="37.140625" style="13" customWidth="1"/>
    <col min="15878" max="15878" width="28.140625" style="13" customWidth="1"/>
    <col min="15879" max="15880" width="38.42578125" style="13" customWidth="1"/>
    <col min="15881" max="15881" width="54.42578125" style="13" customWidth="1"/>
    <col min="15882" max="16128" width="11.42578125" style="13"/>
    <col min="16129" max="16129" width="5.7109375" style="13" customWidth="1"/>
    <col min="16130" max="16130" width="26.7109375" style="13" customWidth="1"/>
    <col min="16131" max="16131" width="19.5703125" style="13" customWidth="1"/>
    <col min="16132" max="16132" width="47.140625" style="13" customWidth="1"/>
    <col min="16133" max="16133" width="37.140625" style="13" customWidth="1"/>
    <col min="16134" max="16134" width="28.140625" style="13" customWidth="1"/>
    <col min="16135" max="16136" width="38.42578125" style="13" customWidth="1"/>
    <col min="16137" max="16137" width="54.42578125" style="13" customWidth="1"/>
    <col min="16138" max="16384" width="11.42578125" style="13"/>
  </cols>
  <sheetData>
    <row r="1" spans="1:9" ht="34.35" customHeight="1">
      <c r="B1" s="8844" t="s">
        <v>9869</v>
      </c>
      <c r="C1" s="8844"/>
      <c r="D1" s="8844"/>
      <c r="E1" s="8844"/>
      <c r="F1" s="8844"/>
      <c r="G1" s="8844"/>
      <c r="H1" s="8844"/>
      <c r="I1" s="2414" t="s">
        <v>9852</v>
      </c>
    </row>
    <row r="2" spans="1:9" ht="25.35" customHeight="1">
      <c r="A2" s="4537" t="s">
        <v>9853</v>
      </c>
      <c r="B2" s="4538" t="s">
        <v>9854</v>
      </c>
      <c r="C2" s="4538" t="s">
        <v>9870</v>
      </c>
      <c r="D2" s="4538" t="s">
        <v>9871</v>
      </c>
      <c r="E2" s="4538" t="s">
        <v>9872</v>
      </c>
      <c r="F2" s="4538" t="s">
        <v>9873</v>
      </c>
      <c r="G2" s="4539" t="s">
        <v>9874</v>
      </c>
      <c r="H2" s="4539" t="s">
        <v>9875</v>
      </c>
      <c r="I2" s="4538" t="s">
        <v>9859</v>
      </c>
    </row>
    <row r="3" spans="1:9" ht="106.7" customHeight="1">
      <c r="A3" s="2414">
        <v>1</v>
      </c>
      <c r="B3" s="2414" t="s">
        <v>9876</v>
      </c>
      <c r="C3" s="2414"/>
      <c r="D3" s="2414" t="s">
        <v>9877</v>
      </c>
      <c r="E3" s="2414" t="s">
        <v>9878</v>
      </c>
      <c r="F3" s="2415">
        <v>7.95</v>
      </c>
      <c r="G3" s="2415">
        <v>7.75</v>
      </c>
      <c r="H3" s="4540">
        <v>11.65</v>
      </c>
      <c r="I3" s="4541"/>
    </row>
    <row r="4" spans="1:9" ht="98.65" customHeight="1">
      <c r="A4" s="2414"/>
      <c r="B4" s="2414" t="s">
        <v>9879</v>
      </c>
      <c r="C4" s="2414"/>
      <c r="D4" s="2414" t="s">
        <v>9877</v>
      </c>
      <c r="E4" s="2414" t="s">
        <v>9880</v>
      </c>
      <c r="F4" s="2415"/>
      <c r="G4" s="2415">
        <v>4.95</v>
      </c>
      <c r="H4" s="4540">
        <v>7.45</v>
      </c>
      <c r="I4" s="4541"/>
    </row>
    <row r="5" spans="1:9" ht="98.65" customHeight="1">
      <c r="A5" s="2414"/>
      <c r="B5" s="2414" t="s">
        <v>9881</v>
      </c>
      <c r="C5" s="2414"/>
      <c r="D5" s="2414" t="s">
        <v>9877</v>
      </c>
      <c r="E5" s="2414" t="s">
        <v>9878</v>
      </c>
      <c r="F5" s="4542"/>
      <c r="G5" s="4542"/>
      <c r="H5" s="4542"/>
      <c r="I5" s="4541"/>
    </row>
    <row r="6" spans="1:9" ht="93.4" customHeight="1">
      <c r="A6" s="2414">
        <v>2</v>
      </c>
      <c r="B6" s="2414" t="s">
        <v>9882</v>
      </c>
      <c r="C6" s="2414"/>
      <c r="D6" s="2414" t="s">
        <v>9883</v>
      </c>
      <c r="E6" s="2414" t="s">
        <v>9884</v>
      </c>
      <c r="F6" s="2415">
        <v>7.4</v>
      </c>
      <c r="G6" s="2415">
        <v>8.5500000000000007</v>
      </c>
      <c r="H6" s="4540">
        <v>12.85</v>
      </c>
      <c r="I6" s="4541"/>
    </row>
    <row r="7" spans="1:9" ht="102.95" customHeight="1">
      <c r="A7" s="2414"/>
      <c r="B7" s="2414" t="s">
        <v>9879</v>
      </c>
      <c r="C7" s="2414"/>
      <c r="D7" s="2414" t="s">
        <v>9883</v>
      </c>
      <c r="E7" s="2414" t="s">
        <v>9884</v>
      </c>
      <c r="F7" s="2415"/>
      <c r="G7" s="2415">
        <v>5.45</v>
      </c>
      <c r="H7" s="4540">
        <v>8.1999999999999993</v>
      </c>
      <c r="I7" s="4541"/>
    </row>
    <row r="8" spans="1:9" ht="109.7" customHeight="1">
      <c r="A8" s="2414"/>
      <c r="B8" s="2414" t="s">
        <v>9885</v>
      </c>
      <c r="C8" s="2414"/>
      <c r="D8" s="2414" t="s">
        <v>9883</v>
      </c>
      <c r="E8" s="2414" t="s">
        <v>9884</v>
      </c>
      <c r="F8" s="4542"/>
      <c r="G8" s="4542"/>
      <c r="H8" s="4542"/>
      <c r="I8" s="4541"/>
    </row>
    <row r="9" spans="1:9" ht="98.65" customHeight="1">
      <c r="A9" s="2414">
        <v>3</v>
      </c>
      <c r="B9" s="2414" t="s">
        <v>9886</v>
      </c>
      <c r="C9" s="2414"/>
      <c r="D9" s="2414" t="s">
        <v>9887</v>
      </c>
      <c r="E9" s="2414" t="s">
        <v>446</v>
      </c>
      <c r="F9" s="2415">
        <v>8.75</v>
      </c>
      <c r="G9" s="2415">
        <v>9.15</v>
      </c>
      <c r="H9" s="4540">
        <v>13.75</v>
      </c>
      <c r="I9" s="4541"/>
    </row>
    <row r="10" spans="1:9" ht="89.65" customHeight="1">
      <c r="A10" s="2414"/>
      <c r="B10" s="2414" t="s">
        <v>9879</v>
      </c>
      <c r="C10" s="2414"/>
      <c r="D10" s="2414" t="s">
        <v>9888</v>
      </c>
      <c r="E10" s="2414" t="s">
        <v>446</v>
      </c>
      <c r="F10" s="2415"/>
      <c r="G10" s="2415">
        <v>5.15</v>
      </c>
      <c r="H10" s="4540">
        <v>7.75</v>
      </c>
      <c r="I10" s="4541"/>
    </row>
    <row r="11" spans="1:9" ht="99.4" customHeight="1">
      <c r="A11" s="2414"/>
      <c r="B11" s="2414" t="s">
        <v>9885</v>
      </c>
      <c r="C11" s="2414"/>
      <c r="D11" s="2414" t="s">
        <v>9889</v>
      </c>
      <c r="E11" s="2414" t="s">
        <v>446</v>
      </c>
      <c r="F11" s="2419"/>
      <c r="G11" s="2419"/>
      <c r="H11" s="2419"/>
      <c r="I11" s="4541"/>
    </row>
    <row r="12" spans="1:9" ht="94.9" customHeight="1">
      <c r="A12" s="2414">
        <v>4</v>
      </c>
      <c r="B12" s="2414" t="s">
        <v>9890</v>
      </c>
      <c r="D12" s="2414" t="s">
        <v>9891</v>
      </c>
      <c r="E12" s="2414" t="s">
        <v>1745</v>
      </c>
      <c r="F12" s="2415"/>
      <c r="G12" s="2415"/>
      <c r="H12" s="4543"/>
      <c r="I12" s="4541"/>
    </row>
    <row r="13" spans="1:9" ht="105.2" customHeight="1">
      <c r="A13" s="2414"/>
      <c r="B13" s="2414" t="s">
        <v>9892</v>
      </c>
      <c r="C13" s="2414"/>
      <c r="D13" s="2414" t="s">
        <v>9891</v>
      </c>
      <c r="E13" s="2414" t="s">
        <v>1745</v>
      </c>
      <c r="F13" s="2415"/>
      <c r="G13" s="2415"/>
      <c r="H13" s="2415"/>
      <c r="I13" s="4541"/>
    </row>
    <row r="14" spans="1:9" ht="102.2" customHeight="1">
      <c r="A14" s="2414"/>
      <c r="B14" s="2414" t="s">
        <v>9885</v>
      </c>
      <c r="C14" s="2414"/>
      <c r="D14" s="2414" t="s">
        <v>9891</v>
      </c>
      <c r="E14" s="2414" t="s">
        <v>1745</v>
      </c>
      <c r="F14" s="2419"/>
      <c r="G14" s="2419"/>
      <c r="H14" s="2419"/>
      <c r="I14" s="4541"/>
    </row>
    <row r="15" spans="1:9" ht="91.9" customHeight="1">
      <c r="A15" s="2414">
        <v>5</v>
      </c>
      <c r="B15" s="2414" t="s">
        <v>9893</v>
      </c>
      <c r="D15" s="2414" t="s">
        <v>9894</v>
      </c>
      <c r="E15" s="2414" t="s">
        <v>9895</v>
      </c>
      <c r="F15" s="2415">
        <v>8.85</v>
      </c>
      <c r="G15" s="2415">
        <v>9.8000000000000007</v>
      </c>
      <c r="H15" s="4540">
        <v>14.7</v>
      </c>
      <c r="I15" s="4541"/>
    </row>
    <row r="16" spans="1:9" ht="99.4" customHeight="1">
      <c r="A16" s="2414"/>
      <c r="B16" s="2414" t="s">
        <v>9879</v>
      </c>
      <c r="C16" s="2414"/>
      <c r="D16" s="2414" t="s">
        <v>9894</v>
      </c>
      <c r="E16" s="2414" t="s">
        <v>9896</v>
      </c>
      <c r="F16" s="2419"/>
      <c r="G16" s="2415">
        <v>5.45</v>
      </c>
      <c r="H16" s="4540">
        <v>8.1999999999999993</v>
      </c>
      <c r="I16" s="4541"/>
    </row>
    <row r="17" spans="1:9" ht="102.2" customHeight="1">
      <c r="A17" s="2414"/>
      <c r="B17" s="2414" t="s">
        <v>9885</v>
      </c>
      <c r="C17" s="2414"/>
      <c r="D17" s="2414" t="s">
        <v>9894</v>
      </c>
      <c r="E17" s="2414"/>
      <c r="F17" s="2419"/>
      <c r="G17" s="2419"/>
      <c r="H17" s="2419"/>
      <c r="I17" s="4541"/>
    </row>
    <row r="18" spans="1:9" ht="107.45" customHeight="1">
      <c r="A18" s="2414">
        <v>6</v>
      </c>
      <c r="B18" s="2414" t="s">
        <v>9897</v>
      </c>
      <c r="D18" s="2414" t="s">
        <v>9898</v>
      </c>
      <c r="E18" s="2414" t="s">
        <v>9899</v>
      </c>
      <c r="F18" s="2415">
        <v>6.65</v>
      </c>
      <c r="G18" s="2415">
        <v>8.15</v>
      </c>
      <c r="H18" s="4540">
        <v>12.25</v>
      </c>
      <c r="I18" s="4541"/>
    </row>
    <row r="19" spans="1:9" ht="92.65" customHeight="1">
      <c r="A19" s="2414"/>
      <c r="B19" s="2414" t="s">
        <v>9879</v>
      </c>
      <c r="C19" s="2414"/>
      <c r="D19" s="2414" t="s">
        <v>9898</v>
      </c>
      <c r="E19" s="2414" t="s">
        <v>9899</v>
      </c>
      <c r="F19" s="2415"/>
      <c r="G19" s="2415">
        <v>5.2</v>
      </c>
      <c r="H19" s="4540">
        <v>7.8</v>
      </c>
      <c r="I19" s="4541"/>
    </row>
    <row r="20" spans="1:9" ht="106.7" customHeight="1">
      <c r="A20" s="2414"/>
      <c r="B20" s="2414" t="s">
        <v>9885</v>
      </c>
      <c r="C20" s="2414"/>
      <c r="D20" s="2414" t="s">
        <v>9898</v>
      </c>
      <c r="E20" s="2414" t="s">
        <v>9899</v>
      </c>
      <c r="F20" s="2415"/>
      <c r="G20" s="2415"/>
      <c r="H20" s="4543"/>
      <c r="I20" s="4541"/>
    </row>
    <row r="21" spans="1:9" ht="92.65" customHeight="1">
      <c r="A21" s="2414"/>
      <c r="B21" s="2414" t="s">
        <v>9900</v>
      </c>
      <c r="C21" s="2414"/>
      <c r="D21" s="2414" t="s">
        <v>9901</v>
      </c>
      <c r="E21" s="2414" t="s">
        <v>9902</v>
      </c>
      <c r="F21" s="2415"/>
      <c r="G21" s="2415">
        <v>9.1</v>
      </c>
      <c r="H21" s="4540">
        <v>13.65</v>
      </c>
      <c r="I21" s="4541"/>
    </row>
    <row r="22" spans="1:9" ht="106.7" customHeight="1">
      <c r="A22" s="2414"/>
      <c r="B22" s="2414" t="s">
        <v>9903</v>
      </c>
      <c r="C22" s="2414"/>
      <c r="D22" s="2414" t="s">
        <v>9904</v>
      </c>
      <c r="E22" s="2414" t="s">
        <v>9902</v>
      </c>
      <c r="F22" s="2415"/>
      <c r="G22" s="2415" t="s">
        <v>9905</v>
      </c>
      <c r="H22" s="4540" t="s">
        <v>9906</v>
      </c>
      <c r="I22" s="4541"/>
    </row>
    <row r="23" spans="1:9" ht="92.65" customHeight="1">
      <c r="A23" s="2414"/>
      <c r="B23" s="2414" t="s">
        <v>9907</v>
      </c>
      <c r="C23" s="2414"/>
      <c r="D23" s="2414" t="s">
        <v>9908</v>
      </c>
      <c r="E23" s="2414" t="s">
        <v>9902</v>
      </c>
      <c r="F23" s="2415"/>
      <c r="G23" s="2415" t="s">
        <v>9909</v>
      </c>
      <c r="H23" s="4540" t="s">
        <v>9910</v>
      </c>
      <c r="I23" s="4541"/>
    </row>
    <row r="24" spans="1:9" ht="106.7" customHeight="1">
      <c r="A24" s="2414"/>
      <c r="B24" s="2414" t="s">
        <v>9911</v>
      </c>
      <c r="C24" s="2414"/>
      <c r="D24" s="2414" t="s">
        <v>9912</v>
      </c>
      <c r="E24" s="2414" t="s">
        <v>9902</v>
      </c>
      <c r="F24" s="2415"/>
      <c r="G24" s="2415" t="s">
        <v>9913</v>
      </c>
      <c r="H24" s="4540" t="s">
        <v>9914</v>
      </c>
      <c r="I24" s="4541"/>
    </row>
    <row r="25" spans="1:9" ht="92.65" customHeight="1">
      <c r="A25" s="2414"/>
      <c r="B25" s="2414" t="s">
        <v>9915</v>
      </c>
      <c r="C25" s="2414"/>
      <c r="D25" s="2414" t="s">
        <v>9916</v>
      </c>
      <c r="E25" s="2414" t="s">
        <v>9902</v>
      </c>
      <c r="F25" s="2415"/>
      <c r="G25" s="2415" t="s">
        <v>9917</v>
      </c>
      <c r="H25" s="4540" t="s">
        <v>9918</v>
      </c>
      <c r="I25" s="4541"/>
    </row>
  </sheetData>
  <sheetProtection selectLockedCells="1" selectUnlockedCells="1"/>
  <mergeCells count="1">
    <mergeCell ref="B1:H1"/>
  </mergeCells>
  <pageMargins left="0.78749999999999998" right="0.78749999999999998" top="1.0541666666666667" bottom="1.0541666666666667" header="0.78749999999999998" footer="0.78749999999999998"/>
  <pageSetup paperSize="9" scale="38" firstPageNumber="0" orientation="landscape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>
    <pageSetUpPr fitToPage="1"/>
  </sheetPr>
  <dimension ref="B1:Y39"/>
  <sheetViews>
    <sheetView workbookViewId="0"/>
  </sheetViews>
  <sheetFormatPr defaultColWidth="9.140625" defaultRowHeight="15"/>
  <cols>
    <col min="1" max="1" width="3.42578125" style="121" customWidth="1"/>
    <col min="2" max="2" width="12.85546875" style="121" bestFit="1" customWidth="1"/>
    <col min="3" max="3" width="10.85546875" style="121" bestFit="1" customWidth="1"/>
    <col min="4" max="4" width="9" style="131" customWidth="1"/>
    <col min="5" max="5" width="7.42578125" style="131" bestFit="1" customWidth="1"/>
    <col min="6" max="6" width="10.85546875" style="121" customWidth="1"/>
    <col min="7" max="7" width="9.42578125" style="121" customWidth="1"/>
    <col min="8" max="8" width="6" style="131" bestFit="1" customWidth="1"/>
    <col min="9" max="9" width="7.5703125" style="131" bestFit="1" customWidth="1"/>
    <col min="10" max="10" width="6.5703125" style="131" bestFit="1" customWidth="1"/>
    <col min="11" max="11" width="6.85546875" style="131" bestFit="1" customWidth="1"/>
    <col min="12" max="12" width="7" style="131" bestFit="1" customWidth="1"/>
    <col min="13" max="13" width="8.140625" style="131" customWidth="1"/>
    <col min="14" max="14" width="11.42578125" style="131" bestFit="1" customWidth="1"/>
    <col min="15" max="15" width="5" style="121" customWidth="1"/>
    <col min="16" max="16" width="6.42578125" style="131" bestFit="1" customWidth="1"/>
    <col min="17" max="17" width="9.140625" style="131"/>
    <col min="18" max="18" width="10.140625" style="131" bestFit="1" customWidth="1"/>
    <col min="19" max="19" width="7.5703125" style="131" bestFit="1" customWidth="1"/>
    <col min="20" max="20" width="11.42578125" style="121" bestFit="1" customWidth="1"/>
    <col min="21" max="21" width="8.5703125" style="121" bestFit="1" customWidth="1"/>
    <col min="22" max="22" width="18.42578125" style="121" bestFit="1" customWidth="1"/>
    <col min="23" max="23" width="19.28515625" style="121" bestFit="1" customWidth="1"/>
    <col min="24" max="24" width="17.5703125" style="121" bestFit="1" customWidth="1"/>
    <col min="25" max="25" width="19.42578125" style="121" bestFit="1" customWidth="1"/>
    <col min="26" max="16384" width="9.140625" style="121"/>
  </cols>
  <sheetData>
    <row r="1" spans="2:25">
      <c r="B1" s="8845" t="s">
        <v>490</v>
      </c>
      <c r="C1" s="8845"/>
      <c r="D1" s="8845"/>
      <c r="E1" s="8845"/>
      <c r="F1" s="8845"/>
      <c r="G1" s="8845"/>
      <c r="H1" s="8845"/>
      <c r="I1" s="8845"/>
      <c r="J1" s="8845"/>
      <c r="K1" s="8845"/>
      <c r="L1" s="8845"/>
      <c r="M1" s="8845"/>
      <c r="N1" s="8845"/>
      <c r="O1" s="8845"/>
      <c r="P1" s="8845"/>
      <c r="Q1" s="8845"/>
      <c r="R1" s="8845"/>
      <c r="S1" s="8845"/>
    </row>
    <row r="3" spans="2:25" ht="60">
      <c r="B3" s="122"/>
      <c r="C3" s="122" t="s">
        <v>491</v>
      </c>
      <c r="D3" s="123" t="s">
        <v>492</v>
      </c>
      <c r="E3" s="123" t="s">
        <v>493</v>
      </c>
      <c r="F3" s="122" t="s">
        <v>494</v>
      </c>
      <c r="G3" s="122" t="s">
        <v>495</v>
      </c>
      <c r="H3" s="123" t="s">
        <v>496</v>
      </c>
      <c r="I3" s="123" t="s">
        <v>497</v>
      </c>
      <c r="J3" s="123" t="s">
        <v>498</v>
      </c>
      <c r="K3" s="123" t="s">
        <v>499</v>
      </c>
      <c r="L3" s="123" t="s">
        <v>500</v>
      </c>
      <c r="M3" s="123" t="s">
        <v>501</v>
      </c>
      <c r="N3" s="123" t="s">
        <v>502</v>
      </c>
      <c r="O3" s="122"/>
      <c r="P3" s="123" t="s">
        <v>503</v>
      </c>
      <c r="Q3" s="123" t="s">
        <v>504</v>
      </c>
      <c r="R3" s="123" t="s">
        <v>505</v>
      </c>
      <c r="S3" s="123" t="s">
        <v>506</v>
      </c>
      <c r="T3" s="122" t="s">
        <v>507</v>
      </c>
      <c r="U3" s="85" t="s">
        <v>379</v>
      </c>
      <c r="V3" s="85" t="s">
        <v>370</v>
      </c>
      <c r="W3" s="85" t="s">
        <v>367</v>
      </c>
      <c r="X3" s="85" t="s">
        <v>364</v>
      </c>
      <c r="Y3" s="85" t="s">
        <v>362</v>
      </c>
    </row>
    <row r="4" spans="2:25">
      <c r="B4" s="124"/>
      <c r="C4" s="124"/>
      <c r="D4" s="125"/>
      <c r="E4" s="125"/>
      <c r="F4" s="124"/>
      <c r="G4" s="124"/>
      <c r="H4" s="125"/>
      <c r="I4" s="125"/>
      <c r="J4" s="125"/>
      <c r="K4" s="125"/>
      <c r="L4" s="125"/>
      <c r="M4" s="125"/>
      <c r="N4" s="125"/>
      <c r="O4" s="124"/>
      <c r="P4" s="125"/>
      <c r="Q4" s="125"/>
      <c r="R4" s="125"/>
      <c r="S4" s="125"/>
      <c r="T4" s="124"/>
    </row>
    <row r="5" spans="2:25" ht="30">
      <c r="B5" s="124" t="s">
        <v>508</v>
      </c>
      <c r="C5" s="124" t="s">
        <v>509</v>
      </c>
      <c r="D5" s="125">
        <f>0.88*50</f>
        <v>44</v>
      </c>
      <c r="E5" s="125">
        <f>0.86*45</f>
        <v>38.700000000000003</v>
      </c>
      <c r="F5" s="124"/>
      <c r="G5" s="124"/>
      <c r="H5" s="125">
        <f>0.03*600</f>
        <v>18</v>
      </c>
      <c r="I5" s="125">
        <f>0.04*50</f>
        <v>2</v>
      </c>
      <c r="J5" s="125">
        <v>0.25</v>
      </c>
      <c r="K5" s="125">
        <v>2</v>
      </c>
      <c r="L5" s="125"/>
      <c r="M5" s="125">
        <v>10</v>
      </c>
      <c r="N5" s="125">
        <v>15.75</v>
      </c>
      <c r="O5" s="124"/>
      <c r="P5" s="125">
        <v>60</v>
      </c>
      <c r="Q5" s="125">
        <f>SUM(D5:P5)</f>
        <v>190.7</v>
      </c>
      <c r="R5" s="125">
        <f>Q5*5%</f>
        <v>9.5350000000000001</v>
      </c>
      <c r="S5" s="125">
        <f>Q5+R5</f>
        <v>200.23499999999999</v>
      </c>
      <c r="T5" s="125">
        <f>S5/60</f>
        <v>3.3372499999999996</v>
      </c>
      <c r="U5" s="83">
        <f>T5</f>
        <v>3.3372499999999996</v>
      </c>
      <c r="V5" s="83">
        <f>Y5/2.5/1.1</f>
        <v>0</v>
      </c>
      <c r="W5" s="83">
        <f>V5*1.15</f>
        <v>0</v>
      </c>
      <c r="X5" s="83">
        <f>W5*1.2</f>
        <v>0</v>
      </c>
      <c r="Y5" s="83">
        <f>Y4*2</f>
        <v>0</v>
      </c>
    </row>
    <row r="6" spans="2:25">
      <c r="B6" s="126" t="s">
        <v>510</v>
      </c>
      <c r="C6" s="124"/>
      <c r="D6" s="127">
        <v>0.88</v>
      </c>
      <c r="E6" s="127">
        <v>0.86</v>
      </c>
      <c r="F6" s="124"/>
      <c r="G6" s="124"/>
      <c r="H6" s="125"/>
      <c r="I6" s="125"/>
      <c r="J6" s="125"/>
      <c r="K6" s="125"/>
      <c r="L6" s="125"/>
      <c r="M6" s="128" t="s">
        <v>511</v>
      </c>
      <c r="N6" s="125"/>
      <c r="O6" s="124"/>
      <c r="P6" s="125"/>
      <c r="Q6" s="125"/>
      <c r="R6" s="125"/>
      <c r="S6" s="125"/>
      <c r="T6" s="125"/>
      <c r="U6"/>
      <c r="V6"/>
    </row>
    <row r="7" spans="2:25" ht="30">
      <c r="B7" s="124" t="s">
        <v>512</v>
      </c>
      <c r="C7" s="124" t="s">
        <v>509</v>
      </c>
      <c r="D7" s="125">
        <f>0.88*66</f>
        <v>58.08</v>
      </c>
      <c r="E7" s="125">
        <f>45*0.86</f>
        <v>38.700000000000003</v>
      </c>
      <c r="F7" s="124"/>
      <c r="G7" s="124"/>
      <c r="H7" s="125">
        <f>0.03*600</f>
        <v>18</v>
      </c>
      <c r="I7" s="125">
        <f>0.04*50</f>
        <v>2</v>
      </c>
      <c r="J7" s="125">
        <v>0.25</v>
      </c>
      <c r="K7" s="125">
        <v>2</v>
      </c>
      <c r="L7" s="125"/>
      <c r="M7" s="125">
        <v>10</v>
      </c>
      <c r="N7" s="125">
        <v>15.75</v>
      </c>
      <c r="O7" s="124"/>
      <c r="P7" s="125">
        <v>60</v>
      </c>
      <c r="Q7" s="125">
        <f>SUM(D7:P7)</f>
        <v>204.78</v>
      </c>
      <c r="R7" s="125">
        <f>Q7*5%</f>
        <v>10.239000000000001</v>
      </c>
      <c r="S7" s="125">
        <f>Q7+R7</f>
        <v>215.01900000000001</v>
      </c>
      <c r="T7" s="125">
        <f>S7/60</f>
        <v>3.58365</v>
      </c>
      <c r="U7"/>
      <c r="V7"/>
    </row>
    <row r="8" spans="2:25" ht="45">
      <c r="B8" s="124" t="s">
        <v>513</v>
      </c>
      <c r="C8" s="124" t="s">
        <v>509</v>
      </c>
      <c r="D8" s="125">
        <f>0.88*54</f>
        <v>47.52</v>
      </c>
      <c r="E8" s="125">
        <f>45*0.86</f>
        <v>38.700000000000003</v>
      </c>
      <c r="F8" s="124"/>
      <c r="G8" s="124"/>
      <c r="H8" s="125">
        <f>0.03*600</f>
        <v>18</v>
      </c>
      <c r="I8" s="125">
        <f>0.04*50</f>
        <v>2</v>
      </c>
      <c r="J8" s="125">
        <v>0.25</v>
      </c>
      <c r="K8" s="125">
        <v>2</v>
      </c>
      <c r="L8" s="125"/>
      <c r="M8" s="125">
        <v>7</v>
      </c>
      <c r="N8" s="125">
        <v>15.75</v>
      </c>
      <c r="O8" s="124"/>
      <c r="P8" s="125">
        <v>45</v>
      </c>
      <c r="Q8" s="125">
        <f>SUM(D8:P8)</f>
        <v>176.22</v>
      </c>
      <c r="R8" s="125">
        <f>Q8*5%</f>
        <v>8.8109999999999999</v>
      </c>
      <c r="S8" s="125">
        <f>Q8+R8</f>
        <v>185.03100000000001</v>
      </c>
      <c r="T8" s="125">
        <f>S8/60</f>
        <v>3.08385</v>
      </c>
      <c r="U8"/>
      <c r="V8"/>
    </row>
    <row r="9" spans="2:25">
      <c r="B9" s="129"/>
      <c r="C9" s="129"/>
      <c r="D9" s="130"/>
      <c r="E9" s="130"/>
      <c r="F9" s="129"/>
      <c r="G9" s="129"/>
      <c r="H9" s="130"/>
      <c r="I9" s="130"/>
      <c r="J9" s="130"/>
      <c r="K9" s="130"/>
      <c r="L9" s="130"/>
      <c r="M9" s="130"/>
      <c r="N9" s="130"/>
      <c r="O9" s="129"/>
      <c r="P9" s="130"/>
      <c r="Q9" s="130"/>
      <c r="R9" s="130"/>
      <c r="S9" s="130"/>
      <c r="T9" s="130"/>
      <c r="U9"/>
      <c r="V9"/>
    </row>
    <row r="10" spans="2:25" ht="30">
      <c r="B10" s="124" t="s">
        <v>508</v>
      </c>
      <c r="C10" s="124" t="s">
        <v>514</v>
      </c>
      <c r="D10" s="125">
        <f>1.22*50</f>
        <v>61</v>
      </c>
      <c r="E10" s="125">
        <f>1.11*45</f>
        <v>49.95</v>
      </c>
      <c r="F10" s="124"/>
      <c r="G10" s="124"/>
      <c r="H10" s="125">
        <f>0.03*600</f>
        <v>18</v>
      </c>
      <c r="I10" s="125">
        <f>0.04*50</f>
        <v>2</v>
      </c>
      <c r="J10" s="125">
        <v>0.25</v>
      </c>
      <c r="K10" s="125">
        <v>2</v>
      </c>
      <c r="L10" s="125"/>
      <c r="M10" s="125">
        <v>15</v>
      </c>
      <c r="N10" s="125">
        <v>15.75</v>
      </c>
      <c r="O10" s="124"/>
      <c r="P10" s="125">
        <v>60</v>
      </c>
      <c r="Q10" s="125">
        <f>SUM(D10:P10)</f>
        <v>223.95</v>
      </c>
      <c r="R10" s="125">
        <f>Q10*5%</f>
        <v>11.1975</v>
      </c>
      <c r="S10" s="125">
        <f>Q10+R10</f>
        <v>235.14749999999998</v>
      </c>
      <c r="T10" s="125">
        <f>S10/60</f>
        <v>3.9191249999999997</v>
      </c>
      <c r="U10"/>
      <c r="V10"/>
    </row>
    <row r="11" spans="2:25">
      <c r="B11" s="126" t="s">
        <v>510</v>
      </c>
      <c r="C11" s="124"/>
      <c r="D11" s="127">
        <v>1.22</v>
      </c>
      <c r="E11" s="127">
        <v>1.1100000000000001</v>
      </c>
      <c r="F11" s="124"/>
      <c r="G11" s="124"/>
      <c r="H11" s="125"/>
      <c r="I11" s="125"/>
      <c r="J11" s="125"/>
      <c r="K11" s="125"/>
      <c r="L11" s="125"/>
      <c r="M11" s="128" t="s">
        <v>515</v>
      </c>
      <c r="N11" s="125"/>
      <c r="O11" s="124"/>
      <c r="P11" s="125"/>
      <c r="Q11" s="125"/>
      <c r="R11" s="125"/>
      <c r="S11" s="125"/>
      <c r="T11" s="125"/>
      <c r="U11"/>
      <c r="V11"/>
    </row>
    <row r="12" spans="2:25" ht="30">
      <c r="B12" s="124" t="s">
        <v>512</v>
      </c>
      <c r="C12" s="124" t="s">
        <v>516</v>
      </c>
      <c r="D12" s="125">
        <f>1.22*66</f>
        <v>80.52</v>
      </c>
      <c r="E12" s="125">
        <f>1.11*45</f>
        <v>49.95</v>
      </c>
      <c r="F12" s="124"/>
      <c r="G12" s="124"/>
      <c r="H12" s="125">
        <f>0.03*600</f>
        <v>18</v>
      </c>
      <c r="I12" s="125">
        <f>0.04*50</f>
        <v>2</v>
      </c>
      <c r="J12" s="125">
        <v>0.25</v>
      </c>
      <c r="K12" s="125">
        <v>2</v>
      </c>
      <c r="L12" s="125"/>
      <c r="M12" s="125">
        <v>15</v>
      </c>
      <c r="N12" s="125">
        <v>15.75</v>
      </c>
      <c r="O12" s="124"/>
      <c r="P12" s="125">
        <v>60</v>
      </c>
      <c r="Q12" s="125">
        <f>SUM(D12:P12)</f>
        <v>243.47</v>
      </c>
      <c r="R12" s="125">
        <f>Q12*5%</f>
        <v>12.173500000000001</v>
      </c>
      <c r="S12" s="125">
        <f>Q12+R12</f>
        <v>255.64349999999999</v>
      </c>
      <c r="T12" s="125">
        <f>S12/60</f>
        <v>4.2607249999999999</v>
      </c>
      <c r="U12"/>
      <c r="V12"/>
    </row>
    <row r="13" spans="2:25" ht="45">
      <c r="B13" s="124" t="s">
        <v>517</v>
      </c>
      <c r="C13" s="124" t="s">
        <v>516</v>
      </c>
      <c r="D13" s="125">
        <f>1.22*54</f>
        <v>65.88</v>
      </c>
      <c r="E13" s="125">
        <f>1.11*45</f>
        <v>49.95</v>
      </c>
      <c r="F13" s="124"/>
      <c r="G13" s="124"/>
      <c r="H13" s="125">
        <f>0.03*600</f>
        <v>18</v>
      </c>
      <c r="I13" s="125">
        <f>0.04*50</f>
        <v>2</v>
      </c>
      <c r="J13" s="125">
        <v>0.25</v>
      </c>
      <c r="K13" s="125">
        <v>2</v>
      </c>
      <c r="L13" s="125"/>
      <c r="M13" s="125">
        <v>7</v>
      </c>
      <c r="N13" s="125">
        <v>15.75</v>
      </c>
      <c r="O13" s="124"/>
      <c r="P13" s="125">
        <v>50</v>
      </c>
      <c r="Q13" s="125">
        <f>SUM(D13:P13)</f>
        <v>210.82999999999998</v>
      </c>
      <c r="R13" s="125">
        <f>Q13*5%</f>
        <v>10.541499999999999</v>
      </c>
      <c r="S13" s="125">
        <f>Q13+R13</f>
        <v>221.37149999999997</v>
      </c>
      <c r="T13" s="125">
        <f>S13/60</f>
        <v>3.6895249999999993</v>
      </c>
      <c r="U13"/>
      <c r="V13"/>
    </row>
    <row r="14" spans="2:25">
      <c r="B14" s="129"/>
      <c r="C14" s="129"/>
      <c r="D14" s="130"/>
      <c r="E14" s="130"/>
      <c r="F14" s="129"/>
      <c r="G14" s="129"/>
      <c r="H14" s="130"/>
      <c r="I14" s="130"/>
      <c r="J14" s="130"/>
      <c r="K14" s="130"/>
      <c r="L14" s="130"/>
      <c r="M14" s="130"/>
      <c r="N14" s="130"/>
      <c r="O14" s="129"/>
      <c r="P14" s="130"/>
      <c r="Q14" s="130"/>
      <c r="R14" s="130"/>
      <c r="S14" s="130"/>
      <c r="T14" s="130"/>
    </row>
    <row r="15" spans="2:25" ht="30">
      <c r="B15" s="124" t="s">
        <v>508</v>
      </c>
      <c r="C15" s="124" t="s">
        <v>518</v>
      </c>
      <c r="D15" s="125">
        <f>1.03*50</f>
        <v>51.5</v>
      </c>
      <c r="E15" s="125">
        <f>0.98*45</f>
        <v>44.1</v>
      </c>
      <c r="F15" s="124"/>
      <c r="G15" s="124"/>
      <c r="H15" s="125">
        <f>0.03*600</f>
        <v>18</v>
      </c>
      <c r="I15" s="125">
        <f>0.04*50</f>
        <v>2</v>
      </c>
      <c r="J15" s="125">
        <v>0.25</v>
      </c>
      <c r="K15" s="125">
        <v>2</v>
      </c>
      <c r="L15" s="125"/>
      <c r="M15" s="125">
        <v>1</v>
      </c>
      <c r="N15" s="125">
        <v>15.75</v>
      </c>
      <c r="O15" s="124"/>
      <c r="P15" s="125">
        <v>65</v>
      </c>
      <c r="Q15" s="125">
        <f>SUM(D15:P15)</f>
        <v>199.6</v>
      </c>
      <c r="R15" s="125">
        <f>Q15*5%</f>
        <v>9.98</v>
      </c>
      <c r="S15" s="125">
        <f>Q15+R15</f>
        <v>209.57999999999998</v>
      </c>
      <c r="T15" s="125">
        <f>S15/60</f>
        <v>3.4929999999999999</v>
      </c>
      <c r="U15"/>
      <c r="V15"/>
    </row>
    <row r="16" spans="2:25">
      <c r="B16" s="126" t="s">
        <v>510</v>
      </c>
      <c r="C16" s="124"/>
      <c r="D16" s="127">
        <v>1.03</v>
      </c>
      <c r="E16" s="127">
        <v>0.98</v>
      </c>
      <c r="F16" s="124"/>
      <c r="G16" s="124"/>
      <c r="H16" s="125"/>
      <c r="I16" s="125"/>
      <c r="J16" s="125"/>
      <c r="K16" s="125"/>
      <c r="L16" s="125"/>
      <c r="M16" s="128" t="s">
        <v>519</v>
      </c>
      <c r="N16" s="125"/>
      <c r="O16" s="124"/>
      <c r="P16" s="125"/>
      <c r="Q16" s="125"/>
      <c r="R16" s="125"/>
      <c r="S16" s="125"/>
      <c r="T16" s="125"/>
      <c r="U16"/>
      <c r="V16"/>
    </row>
    <row r="17" spans="2:22">
      <c r="B17" s="124"/>
      <c r="C17" s="124"/>
      <c r="D17" s="125"/>
      <c r="E17" s="125"/>
      <c r="F17" s="124"/>
      <c r="G17" s="124"/>
      <c r="H17" s="125"/>
      <c r="I17" s="125"/>
      <c r="J17" s="125"/>
      <c r="K17" s="125"/>
      <c r="L17" s="125"/>
      <c r="M17" s="125"/>
      <c r="N17" s="125"/>
      <c r="O17" s="124"/>
      <c r="P17" s="125"/>
      <c r="Q17" s="125"/>
      <c r="R17" s="125"/>
      <c r="S17" s="125"/>
      <c r="T17" s="125"/>
      <c r="U17"/>
      <c r="V17"/>
    </row>
    <row r="18" spans="2:22">
      <c r="B18" s="129"/>
      <c r="C18" s="129"/>
      <c r="D18" s="130"/>
      <c r="E18" s="130"/>
      <c r="F18" s="129"/>
      <c r="G18" s="129"/>
      <c r="H18" s="130"/>
      <c r="I18" s="130"/>
      <c r="J18" s="130"/>
      <c r="K18" s="130"/>
      <c r="L18" s="130"/>
      <c r="M18" s="130"/>
      <c r="N18" s="130"/>
      <c r="O18" s="129"/>
      <c r="P18" s="130"/>
      <c r="Q18" s="130"/>
      <c r="R18" s="130"/>
      <c r="S18" s="130"/>
      <c r="T18" s="130"/>
      <c r="U18"/>
      <c r="V18"/>
    </row>
    <row r="19" spans="2:22" ht="30">
      <c r="B19" s="124" t="s">
        <v>508</v>
      </c>
      <c r="C19" s="124" t="s">
        <v>520</v>
      </c>
      <c r="D19" s="125">
        <f>1.22*50</f>
        <v>61</v>
      </c>
      <c r="E19" s="125">
        <f>1.18*45</f>
        <v>53.099999999999994</v>
      </c>
      <c r="F19" s="124"/>
      <c r="G19" s="124"/>
      <c r="H19" s="125">
        <f>0.03*600</f>
        <v>18</v>
      </c>
      <c r="I19" s="125">
        <f>0.04*50</f>
        <v>2</v>
      </c>
      <c r="J19" s="125">
        <v>0.25</v>
      </c>
      <c r="K19" s="125">
        <v>2</v>
      </c>
      <c r="L19" s="125"/>
      <c r="M19" s="125">
        <v>0</v>
      </c>
      <c r="N19" s="125">
        <v>15.75</v>
      </c>
      <c r="O19" s="124"/>
      <c r="P19" s="125">
        <v>65</v>
      </c>
      <c r="Q19" s="125">
        <f>SUM(D19:P19)</f>
        <v>217.1</v>
      </c>
      <c r="R19" s="125">
        <f>Q19*5%</f>
        <v>10.855</v>
      </c>
      <c r="S19" s="125">
        <f>Q19+R19</f>
        <v>227.95499999999998</v>
      </c>
      <c r="T19" s="125">
        <f>S19/60</f>
        <v>3.7992499999999998</v>
      </c>
      <c r="U19"/>
      <c r="V19"/>
    </row>
    <row r="20" spans="2:22">
      <c r="B20" s="126" t="s">
        <v>510</v>
      </c>
      <c r="C20" s="124"/>
      <c r="D20" s="127">
        <v>1.22</v>
      </c>
      <c r="E20" s="127">
        <v>1.18</v>
      </c>
      <c r="F20" s="124"/>
      <c r="G20" s="124"/>
      <c r="H20" s="125"/>
      <c r="I20" s="125"/>
      <c r="J20" s="125"/>
      <c r="K20" s="125"/>
      <c r="L20" s="125"/>
      <c r="M20" s="125"/>
      <c r="N20" s="125"/>
      <c r="O20" s="124"/>
      <c r="P20" s="125"/>
      <c r="Q20" s="125"/>
      <c r="R20" s="125"/>
      <c r="S20" s="125"/>
      <c r="T20" s="125"/>
      <c r="U20"/>
      <c r="V20"/>
    </row>
    <row r="21" spans="2:22">
      <c r="B21" s="124"/>
      <c r="C21" s="124"/>
      <c r="D21" s="125"/>
      <c r="E21" s="125"/>
      <c r="F21" s="124"/>
      <c r="G21" s="124"/>
      <c r="H21" s="125"/>
      <c r="I21" s="125"/>
      <c r="J21" s="125"/>
      <c r="K21" s="125"/>
      <c r="L21" s="125"/>
      <c r="M21" s="125"/>
      <c r="N21" s="125"/>
      <c r="O21" s="124"/>
      <c r="P21" s="125"/>
      <c r="Q21" s="125"/>
      <c r="R21" s="125"/>
      <c r="S21" s="125"/>
      <c r="T21" s="125"/>
      <c r="U21"/>
      <c r="V21"/>
    </row>
    <row r="22" spans="2:22">
      <c r="B22" s="129"/>
      <c r="C22" s="129"/>
      <c r="D22" s="130"/>
      <c r="E22" s="130"/>
      <c r="F22" s="129"/>
      <c r="G22" s="129"/>
      <c r="H22" s="130"/>
      <c r="I22" s="130"/>
      <c r="J22" s="130"/>
      <c r="K22" s="130"/>
      <c r="L22" s="130"/>
      <c r="M22" s="130"/>
      <c r="N22" s="130"/>
      <c r="O22" s="129"/>
      <c r="P22" s="130"/>
      <c r="Q22" s="130"/>
      <c r="R22" s="130"/>
      <c r="S22" s="130"/>
      <c r="T22" s="130"/>
    </row>
    <row r="23" spans="2:22" ht="30">
      <c r="B23" s="124" t="s">
        <v>508</v>
      </c>
      <c r="C23" s="124" t="s">
        <v>521</v>
      </c>
      <c r="D23" s="125">
        <f>1.34*50</f>
        <v>67</v>
      </c>
      <c r="E23" s="125">
        <f>1.34*50</f>
        <v>67</v>
      </c>
      <c r="F23" s="124">
        <f>0.06*22</f>
        <v>1.3199999999999998</v>
      </c>
      <c r="G23" s="124">
        <f>0.2*46</f>
        <v>9.2000000000000011</v>
      </c>
      <c r="H23" s="125">
        <f>0.03*600</f>
        <v>18</v>
      </c>
      <c r="I23" s="125">
        <f>0.04*50</f>
        <v>2</v>
      </c>
      <c r="J23" s="125">
        <v>0.25</v>
      </c>
      <c r="K23" s="125">
        <v>2</v>
      </c>
      <c r="L23" s="125">
        <v>1.1000000000000001</v>
      </c>
      <c r="M23" s="125">
        <v>0</v>
      </c>
      <c r="N23" s="125">
        <v>15.75</v>
      </c>
      <c r="O23" s="124"/>
      <c r="P23" s="125">
        <v>120</v>
      </c>
      <c r="Q23" s="125">
        <f>SUM(D23:P23)</f>
        <v>303.62</v>
      </c>
      <c r="R23" s="125">
        <f>Q23*5%</f>
        <v>15.181000000000001</v>
      </c>
      <c r="S23" s="125">
        <f>Q23+R23</f>
        <v>318.80099999999999</v>
      </c>
      <c r="T23" s="125">
        <f>S23/60</f>
        <v>5.3133499999999998</v>
      </c>
    </row>
    <row r="24" spans="2:22">
      <c r="B24" s="126" t="s">
        <v>510</v>
      </c>
      <c r="C24" s="124"/>
      <c r="D24" s="127">
        <v>1.34</v>
      </c>
      <c r="E24" s="127">
        <v>1.34</v>
      </c>
      <c r="F24" s="124"/>
      <c r="G24" s="124"/>
      <c r="H24" s="125"/>
      <c r="I24" s="125"/>
      <c r="J24" s="125"/>
      <c r="K24" s="125"/>
      <c r="L24" s="128" t="s">
        <v>522</v>
      </c>
      <c r="M24" s="125"/>
      <c r="N24" s="125"/>
      <c r="O24" s="124"/>
      <c r="P24" s="125"/>
      <c r="Q24" s="125"/>
      <c r="R24" s="125"/>
      <c r="S24" s="125"/>
      <c r="T24" s="124"/>
    </row>
    <row r="25" spans="2:22">
      <c r="B25" s="129"/>
      <c r="C25" s="129"/>
      <c r="D25" s="130"/>
      <c r="E25" s="130"/>
      <c r="F25" s="129"/>
      <c r="G25" s="129"/>
      <c r="H25" s="130"/>
      <c r="I25" s="130"/>
      <c r="J25" s="130"/>
      <c r="K25" s="130"/>
      <c r="L25" s="130"/>
      <c r="M25" s="130"/>
      <c r="N25" s="130"/>
      <c r="O25" s="129"/>
      <c r="P25" s="130"/>
      <c r="Q25" s="130"/>
      <c r="R25" s="130"/>
      <c r="S25" s="130"/>
      <c r="T25" s="129"/>
    </row>
    <row r="28" spans="2:22" ht="18.75">
      <c r="Q28" s="8661" t="s">
        <v>358</v>
      </c>
      <c r="R28" s="8661"/>
      <c r="S28" s="81"/>
      <c r="T28" s="81"/>
    </row>
    <row r="29" spans="2:22">
      <c r="Q29" s="74"/>
      <c r="R29" s="74"/>
      <c r="S29" s="74"/>
      <c r="T29" s="132"/>
    </row>
    <row r="30" spans="2:22">
      <c r="Q30" s="74"/>
      <c r="R30" s="74"/>
      <c r="S30" s="74"/>
      <c r="T30" s="132"/>
    </row>
    <row r="31" spans="2:22">
      <c r="Q31" s="74"/>
      <c r="R31" s="74"/>
      <c r="S31" s="74"/>
      <c r="T31" s="132"/>
    </row>
    <row r="32" spans="2:22">
      <c r="Q32" s="80" t="s">
        <v>523</v>
      </c>
      <c r="R32" s="80"/>
      <c r="S32" s="80"/>
      <c r="T32" s="132"/>
    </row>
    <row r="33" spans="2:20">
      <c r="B33"/>
      <c r="Q33" s="8846"/>
      <c r="R33" s="8846"/>
      <c r="S33" s="8846"/>
      <c r="T33" s="8846"/>
    </row>
    <row r="34" spans="2:20">
      <c r="B34"/>
      <c r="Q34" s="8846" t="s">
        <v>354</v>
      </c>
      <c r="R34" s="8846"/>
      <c r="S34" s="8846"/>
      <c r="T34" s="8846"/>
    </row>
    <row r="35" spans="2:20">
      <c r="B35"/>
      <c r="Q35" s="8846"/>
      <c r="R35" s="8846"/>
      <c r="S35" s="8846"/>
      <c r="T35" s="8846"/>
    </row>
    <row r="36" spans="2:20">
      <c r="B36"/>
      <c r="Q36" s="8846"/>
      <c r="R36" s="8846"/>
      <c r="S36" s="8846"/>
      <c r="T36" s="8846"/>
    </row>
    <row r="37" spans="2:20">
      <c r="B37"/>
    </row>
    <row r="38" spans="2:20">
      <c r="B38"/>
    </row>
    <row r="39" spans="2:20">
      <c r="B39"/>
    </row>
  </sheetData>
  <mergeCells count="4">
    <mergeCell ref="B1:S1"/>
    <mergeCell ref="Q28:R28"/>
    <mergeCell ref="Q33:T33"/>
    <mergeCell ref="Q34:T36"/>
  </mergeCells>
  <pageMargins left="0.17" right="0.17" top="0.51" bottom="0.61" header="0.3" footer="0.3"/>
  <pageSetup paperSize="9" scale="57" orientation="landscape" horizontalDpi="200" verticalDpi="2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8">
    <tabColor rgb="FF0070C0"/>
  </sheetPr>
  <dimension ref="A1:J60"/>
  <sheetViews>
    <sheetView workbookViewId="0">
      <selection sqref="A1:I1"/>
    </sheetView>
  </sheetViews>
  <sheetFormatPr defaultColWidth="9.140625" defaultRowHeight="15"/>
  <cols>
    <col min="1" max="1" width="29.42578125" customWidth="1"/>
    <col min="2" max="2" width="22.5703125" style="138" customWidth="1"/>
    <col min="3" max="3" width="10.42578125" style="138" customWidth="1"/>
    <col min="4" max="4" width="10.42578125" style="138" bestFit="1" customWidth="1"/>
    <col min="5" max="5" width="21.42578125" bestFit="1" customWidth="1"/>
    <col min="6" max="6" width="30.42578125" bestFit="1" customWidth="1"/>
    <col min="7" max="8" width="13.42578125" customWidth="1"/>
    <col min="9" max="9" width="14.140625" style="139" bestFit="1" customWidth="1"/>
    <col min="10" max="10" width="11.140625" bestFit="1" customWidth="1"/>
  </cols>
  <sheetData>
    <row r="1" spans="1:10" ht="54" customHeight="1">
      <c r="A1" s="8847" t="s">
        <v>540</v>
      </c>
      <c r="B1" s="8847"/>
      <c r="C1" s="8847"/>
      <c r="D1" s="8847"/>
      <c r="E1" s="8847"/>
      <c r="F1" s="8847"/>
      <c r="G1" s="8847"/>
      <c r="H1" s="8847"/>
      <c r="I1" s="8847"/>
    </row>
    <row r="2" spans="1:10" ht="15.75">
      <c r="A2" s="100" t="s">
        <v>541</v>
      </c>
      <c r="B2" s="136" t="s">
        <v>542</v>
      </c>
      <c r="C2" s="136"/>
      <c r="D2" s="136"/>
      <c r="E2" s="100" t="s">
        <v>543</v>
      </c>
      <c r="F2" s="100" t="s">
        <v>544</v>
      </c>
      <c r="G2" s="100" t="s">
        <v>545</v>
      </c>
      <c r="H2" s="100" t="s">
        <v>545</v>
      </c>
      <c r="I2" s="137" t="s">
        <v>546</v>
      </c>
      <c r="J2" s="76"/>
    </row>
    <row r="3" spans="1:10">
      <c r="A3" s="76">
        <v>1</v>
      </c>
      <c r="B3" s="138">
        <v>40625</v>
      </c>
      <c r="E3" s="132">
        <v>896122.35</v>
      </c>
      <c r="F3">
        <v>55800</v>
      </c>
      <c r="I3" s="139">
        <f>H3-SUM(E3:G3)</f>
        <v>-951922.35</v>
      </c>
      <c r="J3" s="140"/>
    </row>
    <row r="4" spans="1:10">
      <c r="A4" s="76">
        <v>2</v>
      </c>
      <c r="B4" s="138">
        <v>40634</v>
      </c>
      <c r="E4" s="132">
        <v>1022376.263</v>
      </c>
      <c r="F4">
        <v>64750</v>
      </c>
      <c r="I4" s="139">
        <f>H4-SUM(E4:G4)+I3</f>
        <v>-2039048.6129999999</v>
      </c>
      <c r="J4" s="140"/>
    </row>
    <row r="5" spans="1:10">
      <c r="A5" s="76">
        <v>3</v>
      </c>
      <c r="B5" s="138">
        <v>40695</v>
      </c>
      <c r="E5" s="132">
        <v>2082091.7340000006</v>
      </c>
      <c r="F5">
        <v>125250</v>
      </c>
      <c r="I5" s="139">
        <f t="shared" ref="I5:I53" si="0">H5-SUM(E5:G5)+I4</f>
        <v>-4246390.347000001</v>
      </c>
      <c r="J5" s="140"/>
    </row>
    <row r="6" spans="1:10">
      <c r="A6" s="76">
        <v>4</v>
      </c>
      <c r="B6" s="138">
        <v>40756</v>
      </c>
      <c r="E6" s="132">
        <v>1916647.7154000001</v>
      </c>
      <c r="F6">
        <v>147530</v>
      </c>
      <c r="I6" s="139">
        <f t="shared" si="0"/>
        <v>-6310568.0624000011</v>
      </c>
      <c r="J6" s="140"/>
    </row>
    <row r="7" spans="1:10">
      <c r="A7" s="76">
        <v>5</v>
      </c>
      <c r="B7" s="138">
        <v>40817</v>
      </c>
      <c r="E7" s="132">
        <v>815293.39500000002</v>
      </c>
      <c r="F7">
        <v>57741</v>
      </c>
      <c r="I7" s="139">
        <f t="shared" si="0"/>
        <v>-7183602.4574000016</v>
      </c>
      <c r="J7" s="140"/>
    </row>
    <row r="8" spans="1:10">
      <c r="A8" s="76">
        <v>6</v>
      </c>
      <c r="B8" s="138">
        <v>41042</v>
      </c>
      <c r="E8" s="132">
        <v>1470845.09568</v>
      </c>
      <c r="F8">
        <f>79410+4555</f>
        <v>83965</v>
      </c>
      <c r="I8" s="139">
        <f t="shared" si="0"/>
        <v>-8738412.5530800018</v>
      </c>
      <c r="J8" s="140"/>
    </row>
    <row r="9" spans="1:10">
      <c r="A9" s="76">
        <v>7</v>
      </c>
      <c r="B9" s="138">
        <v>41125</v>
      </c>
      <c r="E9" s="132">
        <v>1186197.1576944317</v>
      </c>
      <c r="F9">
        <f>62029+4555</f>
        <v>66584</v>
      </c>
      <c r="I9" s="139">
        <f t="shared" si="0"/>
        <v>-9991193.7107744329</v>
      </c>
      <c r="J9" s="140"/>
    </row>
    <row r="10" spans="1:10">
      <c r="A10" s="76">
        <v>8</v>
      </c>
      <c r="B10" s="138">
        <v>41125</v>
      </c>
      <c r="E10" s="132">
        <v>1008297.5000000001</v>
      </c>
      <c r="F10">
        <v>78053</v>
      </c>
      <c r="I10" s="139">
        <f t="shared" si="0"/>
        <v>-11077544.210774433</v>
      </c>
      <c r="J10" s="140"/>
    </row>
    <row r="11" spans="1:10">
      <c r="A11" s="76">
        <v>9</v>
      </c>
      <c r="B11" s="138">
        <v>41253</v>
      </c>
      <c r="E11" s="132">
        <v>164923.60000000003</v>
      </c>
      <c r="F11">
        <f>104532</f>
        <v>104532</v>
      </c>
      <c r="I11" s="139">
        <f t="shared" si="0"/>
        <v>-11346999.810774432</v>
      </c>
      <c r="J11" s="140"/>
    </row>
    <row r="12" spans="1:10">
      <c r="A12" s="76">
        <v>10</v>
      </c>
      <c r="B12" s="138">
        <v>41253</v>
      </c>
      <c r="E12" s="132">
        <v>102893.18000000002</v>
      </c>
      <c r="F12" s="9" t="s">
        <v>547</v>
      </c>
      <c r="I12" s="139">
        <f>H12-SUM(E12:G12)+I11</f>
        <v>-11449892.990774432</v>
      </c>
      <c r="J12" s="140"/>
    </row>
    <row r="13" spans="1:10">
      <c r="A13" s="76">
        <v>11</v>
      </c>
      <c r="B13" s="138">
        <v>41253</v>
      </c>
      <c r="E13" s="132">
        <v>301767.3853333334</v>
      </c>
      <c r="F13" s="9" t="s">
        <v>547</v>
      </c>
      <c r="I13" s="139">
        <f>H13-SUM(E13:G13)+I12</f>
        <v>-11751660.376107765</v>
      </c>
      <c r="J13" s="140"/>
    </row>
    <row r="14" spans="1:10">
      <c r="A14" s="76">
        <v>12</v>
      </c>
      <c r="B14" s="138">
        <v>41253</v>
      </c>
      <c r="E14" s="132">
        <v>323103.25866666675</v>
      </c>
      <c r="F14" s="9" t="s">
        <v>547</v>
      </c>
      <c r="I14" s="139">
        <f>H14-SUM(E14:G14)+I13</f>
        <v>-12074763.634774432</v>
      </c>
      <c r="J14" s="140"/>
    </row>
    <row r="15" spans="1:10">
      <c r="A15" s="76">
        <v>13</v>
      </c>
      <c r="B15" s="138">
        <v>41284</v>
      </c>
      <c r="E15" s="132">
        <v>937416.06100000022</v>
      </c>
      <c r="F15">
        <f>52077+2971</f>
        <v>55048</v>
      </c>
      <c r="I15" s="139">
        <f>H15-SUM(E15:G15)+I14</f>
        <v>-13067227.695774432</v>
      </c>
      <c r="J15" s="140"/>
    </row>
    <row r="16" spans="1:10">
      <c r="A16" s="76">
        <v>14</v>
      </c>
      <c r="B16" s="138">
        <v>41365</v>
      </c>
      <c r="E16" s="132">
        <v>2410694.3511666665</v>
      </c>
      <c r="F16">
        <f>144523+6557</f>
        <v>151080</v>
      </c>
      <c r="I16" s="139">
        <f t="shared" si="0"/>
        <v>-15629002.046941098</v>
      </c>
      <c r="J16" s="140"/>
    </row>
    <row r="17" spans="1:10">
      <c r="A17" s="76">
        <v>15</v>
      </c>
      <c r="B17" s="138">
        <v>41551</v>
      </c>
      <c r="E17" s="132">
        <v>1808779.2892666666</v>
      </c>
      <c r="F17">
        <f>112368+4000</f>
        <v>116368</v>
      </c>
      <c r="I17" s="139">
        <f t="shared" si="0"/>
        <v>-17554149.336207766</v>
      </c>
      <c r="J17" s="140"/>
    </row>
    <row r="18" spans="1:10" ht="15.75">
      <c r="A18" s="100"/>
      <c r="I18" s="139">
        <f>H18-SUM(E18:G18)+I17</f>
        <v>-17554149.336207766</v>
      </c>
    </row>
    <row r="19" spans="1:10">
      <c r="I19" s="139">
        <f t="shared" si="0"/>
        <v>-17554149.336207766</v>
      </c>
    </row>
    <row r="20" spans="1:10">
      <c r="A20" t="s">
        <v>548</v>
      </c>
      <c r="B20" s="138">
        <v>41107</v>
      </c>
      <c r="C20" s="84">
        <v>150</v>
      </c>
      <c r="D20" s="141">
        <v>53.333333333333336</v>
      </c>
      <c r="E20" s="142"/>
      <c r="F20" s="142"/>
      <c r="H20">
        <f>150*D20</f>
        <v>8000</v>
      </c>
      <c r="I20" s="139">
        <f>H20-SUM(E20:G20)+I19</f>
        <v>-17546149.336207766</v>
      </c>
    </row>
    <row r="21" spans="1:10" ht="15.75">
      <c r="A21" s="100" t="s">
        <v>549</v>
      </c>
      <c r="C21" s="138" t="s">
        <v>550</v>
      </c>
      <c r="E21">
        <v>54000</v>
      </c>
      <c r="I21" s="139">
        <f t="shared" si="0"/>
        <v>-17600149.336207766</v>
      </c>
    </row>
    <row r="22" spans="1:10">
      <c r="A22" t="s">
        <v>551</v>
      </c>
      <c r="E22">
        <f>3600*18</f>
        <v>64800</v>
      </c>
      <c r="I22" s="139">
        <f t="shared" si="0"/>
        <v>-17664949.336207766</v>
      </c>
    </row>
    <row r="23" spans="1:10">
      <c r="A23" s="76"/>
      <c r="C23" s="138" t="s">
        <v>552</v>
      </c>
      <c r="E23">
        <v>58248</v>
      </c>
      <c r="I23" s="139">
        <f t="shared" si="0"/>
        <v>-17723197.336207766</v>
      </c>
    </row>
    <row r="24" spans="1:10">
      <c r="A24" s="76"/>
      <c r="C24" s="138" t="s">
        <v>553</v>
      </c>
      <c r="E24">
        <f>41*500</f>
        <v>20500</v>
      </c>
      <c r="I24" s="139">
        <f t="shared" si="0"/>
        <v>-17743697.336207766</v>
      </c>
    </row>
    <row r="25" spans="1:10">
      <c r="A25" s="76"/>
      <c r="C25" s="138" t="s">
        <v>554</v>
      </c>
      <c r="E25">
        <v>15500</v>
      </c>
      <c r="I25" s="139">
        <f>I24-SUM(E25:F25)</f>
        <v>-17759197.336207766</v>
      </c>
    </row>
    <row r="26" spans="1:10">
      <c r="A26" s="76"/>
      <c r="I26" s="139">
        <f>I25-SUM(E26:F26)</f>
        <v>-17759197.336207766</v>
      </c>
    </row>
    <row r="27" spans="1:10">
      <c r="A27" s="76" t="s">
        <v>555</v>
      </c>
      <c r="B27" s="143"/>
      <c r="C27" s="143"/>
      <c r="D27" s="141"/>
      <c r="I27" s="139">
        <f t="shared" ref="I27:I35" si="1">H27-SUM(E27:G27)+I26</f>
        <v>-17759197.336207766</v>
      </c>
    </row>
    <row r="28" spans="1:10">
      <c r="B28" s="76">
        <v>26670</v>
      </c>
      <c r="C28" s="143"/>
      <c r="D28" s="143"/>
      <c r="I28" s="139">
        <f t="shared" si="1"/>
        <v>-17759197.336207766</v>
      </c>
    </row>
    <row r="29" spans="1:10">
      <c r="B29" s="76">
        <v>11475</v>
      </c>
      <c r="C29" s="143"/>
      <c r="D29" s="143"/>
      <c r="I29" s="139">
        <f t="shared" si="1"/>
        <v>-17759197.336207766</v>
      </c>
    </row>
    <row r="30" spans="1:10">
      <c r="B30" s="76">
        <v>40745</v>
      </c>
      <c r="C30" s="143"/>
      <c r="D30" s="143"/>
      <c r="I30" s="139">
        <f t="shared" si="1"/>
        <v>-17759197.336207766</v>
      </c>
    </row>
    <row r="31" spans="1:10">
      <c r="B31" s="76">
        <v>82500</v>
      </c>
      <c r="C31" s="143"/>
      <c r="D31" s="143"/>
      <c r="I31" s="139">
        <f t="shared" si="1"/>
        <v>-17759197.336207766</v>
      </c>
    </row>
    <row r="32" spans="1:10">
      <c r="B32" s="76">
        <v>110000</v>
      </c>
      <c r="C32" s="143"/>
      <c r="D32" s="143"/>
      <c r="I32" s="139">
        <f t="shared" si="1"/>
        <v>-17759197.336207766</v>
      </c>
    </row>
    <row r="33" spans="1:9">
      <c r="B33" s="76">
        <f>55*683</f>
        <v>37565</v>
      </c>
      <c r="C33" s="143"/>
      <c r="D33" s="143"/>
      <c r="I33" s="139">
        <f t="shared" si="1"/>
        <v>-17759197.336207766</v>
      </c>
    </row>
    <row r="34" spans="1:9">
      <c r="B34" s="76">
        <f>SUM(B28:B33)</f>
        <v>308955</v>
      </c>
      <c r="C34" s="143" t="s">
        <v>556</v>
      </c>
      <c r="D34"/>
      <c r="H34" s="76">
        <f>B34*50%</f>
        <v>154477.5</v>
      </c>
      <c r="I34" s="139">
        <f t="shared" si="1"/>
        <v>-17604719.836207766</v>
      </c>
    </row>
    <row r="35" spans="1:9">
      <c r="A35" s="76" t="s">
        <v>557</v>
      </c>
      <c r="B35" s="132">
        <v>32230</v>
      </c>
      <c r="H35" s="132">
        <f>B35</f>
        <v>32230</v>
      </c>
      <c r="I35" s="139">
        <f t="shared" si="1"/>
        <v>-17572489.836207766</v>
      </c>
    </row>
    <row r="36" spans="1:9" ht="34.5" customHeight="1">
      <c r="A36" s="100" t="s">
        <v>558</v>
      </c>
      <c r="C36" s="144" t="s">
        <v>559</v>
      </c>
      <c r="D36" s="138" t="s">
        <v>560</v>
      </c>
      <c r="I36" s="139">
        <f t="shared" si="0"/>
        <v>-17572489.836207766</v>
      </c>
    </row>
    <row r="37" spans="1:9">
      <c r="A37" t="s">
        <v>561</v>
      </c>
      <c r="B37" s="138">
        <v>40588</v>
      </c>
      <c r="C37" s="140">
        <v>10000</v>
      </c>
      <c r="D37" s="141">
        <f>H37/C37</f>
        <v>44.848599999999998</v>
      </c>
      <c r="H37">
        <v>448486</v>
      </c>
      <c r="I37" s="139">
        <f t="shared" si="0"/>
        <v>-17124003.836207766</v>
      </c>
    </row>
    <row r="38" spans="1:9">
      <c r="A38" t="s">
        <v>562</v>
      </c>
      <c r="B38" s="138">
        <v>40617</v>
      </c>
      <c r="C38" s="140">
        <v>14999.999999999998</v>
      </c>
      <c r="D38" s="141">
        <f t="shared" ref="D38:D53" si="2">H38/C38</f>
        <v>44.509733333333337</v>
      </c>
      <c r="H38">
        <v>667646</v>
      </c>
      <c r="I38" s="139">
        <f t="shared" si="0"/>
        <v>-16456357.836207766</v>
      </c>
    </row>
    <row r="39" spans="1:9">
      <c r="A39" t="s">
        <v>563</v>
      </c>
      <c r="B39" s="138">
        <v>40662</v>
      </c>
      <c r="C39" s="140">
        <v>20000</v>
      </c>
      <c r="D39" s="141">
        <f t="shared" si="2"/>
        <v>44.264600000000002</v>
      </c>
      <c r="H39">
        <v>885292</v>
      </c>
      <c r="I39" s="139">
        <f t="shared" si="0"/>
        <v>-15571065.836207766</v>
      </c>
    </row>
    <row r="40" spans="1:9">
      <c r="A40" t="s">
        <v>564</v>
      </c>
      <c r="B40" s="138">
        <v>40707</v>
      </c>
      <c r="C40" s="140">
        <v>25000</v>
      </c>
      <c r="D40" s="141">
        <f t="shared" si="2"/>
        <v>44.659199999999998</v>
      </c>
      <c r="H40">
        <v>1116480</v>
      </c>
      <c r="I40" s="139">
        <f t="shared" si="0"/>
        <v>-14454585.836207766</v>
      </c>
    </row>
    <row r="41" spans="1:9">
      <c r="A41" t="s">
        <v>565</v>
      </c>
      <c r="B41" s="138">
        <v>40728</v>
      </c>
      <c r="C41" s="140">
        <v>25000</v>
      </c>
      <c r="D41" s="141">
        <f t="shared" si="2"/>
        <v>44.209800000000001</v>
      </c>
      <c r="H41">
        <v>1105245</v>
      </c>
      <c r="I41" s="139">
        <f t="shared" si="0"/>
        <v>-13349340.836207766</v>
      </c>
    </row>
    <row r="42" spans="1:9">
      <c r="A42" t="s">
        <v>566</v>
      </c>
      <c r="B42" s="138">
        <v>40757</v>
      </c>
      <c r="C42" s="140">
        <v>20000</v>
      </c>
      <c r="D42" s="141">
        <f t="shared" si="2"/>
        <v>44.264600000000002</v>
      </c>
      <c r="H42">
        <v>885292</v>
      </c>
      <c r="I42" s="139">
        <f t="shared" si="0"/>
        <v>-12464048.836207766</v>
      </c>
    </row>
    <row r="43" spans="1:9">
      <c r="A43" t="s">
        <v>567</v>
      </c>
      <c r="B43" s="138">
        <v>40805</v>
      </c>
      <c r="C43" s="140">
        <v>25000</v>
      </c>
      <c r="D43" s="141">
        <f t="shared" si="2"/>
        <v>44.209800000000001</v>
      </c>
      <c r="H43">
        <v>1105245</v>
      </c>
      <c r="I43" s="139">
        <f t="shared" si="0"/>
        <v>-11358803.836207766</v>
      </c>
    </row>
    <row r="44" spans="1:9">
      <c r="A44" t="s">
        <v>568</v>
      </c>
      <c r="B44" s="138">
        <v>40932</v>
      </c>
      <c r="C44" s="140">
        <v>20000</v>
      </c>
      <c r="D44" s="141">
        <f t="shared" si="2"/>
        <v>49.500700000000002</v>
      </c>
      <c r="H44">
        <v>990014</v>
      </c>
      <c r="I44" s="139">
        <f t="shared" si="0"/>
        <v>-10368789.836207766</v>
      </c>
    </row>
    <row r="45" spans="1:9">
      <c r="A45" t="s">
        <v>569</v>
      </c>
      <c r="B45" s="138">
        <v>41037</v>
      </c>
      <c r="C45" s="140">
        <v>20000</v>
      </c>
      <c r="D45" s="141">
        <f t="shared" si="2"/>
        <v>53.508899999999997</v>
      </c>
      <c r="H45">
        <v>1070178</v>
      </c>
      <c r="I45" s="139">
        <f t="shared" si="0"/>
        <v>-9298611.8362077661</v>
      </c>
    </row>
    <row r="46" spans="1:9">
      <c r="A46" t="s">
        <v>570</v>
      </c>
      <c r="B46" s="138">
        <v>41064</v>
      </c>
      <c r="C46" s="140">
        <v>20000</v>
      </c>
      <c r="D46" s="141">
        <f t="shared" si="2"/>
        <v>55.455550000000002</v>
      </c>
      <c r="H46">
        <v>1109111</v>
      </c>
      <c r="I46" s="139">
        <f t="shared" si="0"/>
        <v>-8189500.8362077661</v>
      </c>
    </row>
    <row r="47" spans="1:9">
      <c r="A47" t="s">
        <v>571</v>
      </c>
      <c r="B47" s="138">
        <v>41138</v>
      </c>
      <c r="C47" s="140">
        <v>30000</v>
      </c>
      <c r="D47" s="141">
        <f t="shared" si="2"/>
        <v>55.666666666666664</v>
      </c>
      <c r="H47">
        <v>1670000</v>
      </c>
      <c r="I47" s="139">
        <f t="shared" si="0"/>
        <v>-6519500.8362077661</v>
      </c>
    </row>
    <row r="48" spans="1:9">
      <c r="A48" t="s">
        <v>572</v>
      </c>
      <c r="B48" s="138">
        <v>41205</v>
      </c>
      <c r="C48" s="140">
        <v>20000</v>
      </c>
      <c r="D48" s="141">
        <f t="shared" si="2"/>
        <v>55.45</v>
      </c>
      <c r="H48">
        <v>1109000</v>
      </c>
      <c r="I48" s="139">
        <f t="shared" si="0"/>
        <v>-5410500.8362077661</v>
      </c>
    </row>
    <row r="49" spans="1:9">
      <c r="A49" t="s">
        <v>573</v>
      </c>
      <c r="B49" s="138">
        <v>41266</v>
      </c>
      <c r="C49" s="140">
        <v>25000</v>
      </c>
      <c r="D49" s="141">
        <f t="shared" si="2"/>
        <v>55</v>
      </c>
      <c r="H49">
        <v>1375000</v>
      </c>
      <c r="I49" s="139">
        <f t="shared" si="0"/>
        <v>-4035500.8362077661</v>
      </c>
    </row>
    <row r="50" spans="1:9">
      <c r="A50" s="145" t="s">
        <v>574</v>
      </c>
      <c r="B50" s="138">
        <v>41334</v>
      </c>
      <c r="C50" s="140">
        <v>30000</v>
      </c>
      <c r="D50" s="141">
        <f t="shared" si="2"/>
        <v>54.180166666666665</v>
      </c>
      <c r="H50">
        <v>1625405</v>
      </c>
      <c r="I50" s="139">
        <f t="shared" si="0"/>
        <v>-2410095.8362077661</v>
      </c>
    </row>
    <row r="51" spans="1:9">
      <c r="A51" s="145" t="s">
        <v>575</v>
      </c>
      <c r="B51" s="138">
        <v>41502</v>
      </c>
      <c r="C51" s="140">
        <v>11000</v>
      </c>
      <c r="D51" s="141">
        <f t="shared" si="2"/>
        <v>62.034999999999997</v>
      </c>
      <c r="H51">
        <v>682385</v>
      </c>
      <c r="I51" s="139">
        <f t="shared" si="0"/>
        <v>-1727710.8362077661</v>
      </c>
    </row>
    <row r="52" spans="1:9">
      <c r="A52" s="146" t="s">
        <v>576</v>
      </c>
      <c r="B52" s="138">
        <v>41568</v>
      </c>
      <c r="C52" s="140">
        <v>15000</v>
      </c>
      <c r="D52" s="141">
        <f t="shared" si="2"/>
        <v>61.283666666666669</v>
      </c>
      <c r="H52">
        <v>919255</v>
      </c>
      <c r="I52" s="139">
        <f t="shared" si="0"/>
        <v>-808455.83620776609</v>
      </c>
    </row>
    <row r="53" spans="1:9">
      <c r="A53" s="146" t="s">
        <v>577</v>
      </c>
      <c r="B53" s="138">
        <v>41620</v>
      </c>
      <c r="C53" s="140">
        <v>15000</v>
      </c>
      <c r="D53" s="141">
        <f t="shared" si="2"/>
        <v>61.692599999999999</v>
      </c>
      <c r="H53">
        <v>925389</v>
      </c>
      <c r="I53" s="139">
        <f t="shared" si="0"/>
        <v>116933.16379223391</v>
      </c>
    </row>
    <row r="54" spans="1:9">
      <c r="A54" s="145"/>
      <c r="C54" s="140"/>
      <c r="D54" s="141"/>
    </row>
    <row r="55" spans="1:9">
      <c r="A55" s="145"/>
      <c r="C55" s="140"/>
      <c r="D55" s="141"/>
    </row>
    <row r="56" spans="1:9">
      <c r="A56" s="145"/>
      <c r="C56" s="140"/>
      <c r="D56" s="141"/>
    </row>
    <row r="57" spans="1:9">
      <c r="A57" s="76"/>
      <c r="D57" s="80">
        <f>SUM(D44:D50)/COUNT(D44:D50)</f>
        <v>54.108854761904759</v>
      </c>
    </row>
    <row r="58" spans="1:9">
      <c r="A58" s="76"/>
      <c r="C58" s="140">
        <f>SUM(C37:C57)</f>
        <v>346000</v>
      </c>
      <c r="D58" s="80">
        <f>SUM(D44:D50)/COUNT(D44:D50)</f>
        <v>54.108854761904759</v>
      </c>
    </row>
    <row r="59" spans="1:9">
      <c r="A59" s="76"/>
    </row>
    <row r="60" spans="1:9">
      <c r="A60" s="76"/>
    </row>
  </sheetData>
  <mergeCells count="1">
    <mergeCell ref="A1:I1"/>
  </mergeCell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"/>
  <dimension ref="A1:O17"/>
  <sheetViews>
    <sheetView workbookViewId="0">
      <selection activeCell="O9" sqref="O9"/>
    </sheetView>
  </sheetViews>
  <sheetFormatPr defaultRowHeight="15"/>
  <cols>
    <col min="1" max="1" width="30.5703125" bestFit="1" customWidth="1"/>
    <col min="15" max="15" width="47.7109375" customWidth="1"/>
  </cols>
  <sheetData>
    <row r="1" spans="1:15" ht="42.6" customHeight="1">
      <c r="A1" t="s">
        <v>704</v>
      </c>
      <c r="B1" t="s">
        <v>632</v>
      </c>
      <c r="C1">
        <v>158</v>
      </c>
      <c r="D1">
        <v>194</v>
      </c>
      <c r="E1">
        <v>212</v>
      </c>
      <c r="F1" s="191"/>
      <c r="G1" t="s">
        <v>714</v>
      </c>
    </row>
    <row r="2" spans="1:15" ht="42.6" customHeight="1">
      <c r="A2" t="s">
        <v>705</v>
      </c>
      <c r="B2" t="s">
        <v>632</v>
      </c>
      <c r="C2">
        <v>0</v>
      </c>
      <c r="D2">
        <v>169</v>
      </c>
      <c r="E2">
        <v>193</v>
      </c>
      <c r="F2" s="192"/>
      <c r="G2" t="s">
        <v>715</v>
      </c>
    </row>
    <row r="3" spans="1:15" ht="42.6" customHeight="1">
      <c r="A3" t="s">
        <v>706</v>
      </c>
      <c r="B3" t="s">
        <v>632</v>
      </c>
      <c r="C3">
        <v>120</v>
      </c>
      <c r="D3">
        <v>203</v>
      </c>
      <c r="E3">
        <v>184</v>
      </c>
      <c r="F3" s="193"/>
      <c r="G3" t="s">
        <v>716</v>
      </c>
    </row>
    <row r="4" spans="1:15" ht="42.6" customHeight="1">
      <c r="A4" t="s">
        <v>707</v>
      </c>
      <c r="B4" t="s">
        <v>632</v>
      </c>
      <c r="C4">
        <v>8</v>
      </c>
      <c r="D4">
        <v>76</v>
      </c>
      <c r="E4">
        <v>128</v>
      </c>
      <c r="F4" s="194"/>
      <c r="G4" t="s">
        <v>717</v>
      </c>
    </row>
    <row r="5" spans="1:15" ht="42.6" customHeight="1">
      <c r="A5" t="s">
        <v>708</v>
      </c>
      <c r="B5" t="s">
        <v>632</v>
      </c>
      <c r="C5">
        <v>236</v>
      </c>
      <c r="D5">
        <v>139</v>
      </c>
      <c r="E5">
        <v>143</v>
      </c>
      <c r="F5" s="195"/>
      <c r="G5" t="s">
        <v>718</v>
      </c>
    </row>
    <row r="6" spans="1:15" ht="42.6" customHeight="1">
      <c r="A6" t="s">
        <v>709</v>
      </c>
      <c r="B6" t="s">
        <v>632</v>
      </c>
      <c r="C6">
        <v>254</v>
      </c>
      <c r="D6">
        <v>143</v>
      </c>
      <c r="E6">
        <v>87</v>
      </c>
      <c r="F6" s="196"/>
      <c r="G6" t="s">
        <v>719</v>
      </c>
      <c r="O6" s="6215" t="s">
        <v>10550</v>
      </c>
    </row>
    <row r="7" spans="1:15" ht="42.6" customHeight="1">
      <c r="A7" t="s">
        <v>710</v>
      </c>
      <c r="B7" t="s">
        <v>632</v>
      </c>
      <c r="C7">
        <v>231</v>
      </c>
      <c r="D7">
        <v>214</v>
      </c>
      <c r="E7">
        <v>141</v>
      </c>
      <c r="F7" s="197"/>
      <c r="G7" t="s">
        <v>720</v>
      </c>
      <c r="O7" s="6115" t="s">
        <v>11441</v>
      </c>
    </row>
    <row r="8" spans="1:15" ht="42.6" customHeight="1">
      <c r="A8" t="s">
        <v>711</v>
      </c>
      <c r="B8" t="s">
        <v>632</v>
      </c>
      <c r="C8">
        <v>154</v>
      </c>
      <c r="D8">
        <v>79</v>
      </c>
      <c r="E8">
        <v>75</v>
      </c>
      <c r="F8" s="198"/>
      <c r="G8" t="s">
        <v>721</v>
      </c>
    </row>
    <row r="9" spans="1:15" ht="42.6" customHeight="1">
      <c r="A9" t="s">
        <v>712</v>
      </c>
      <c r="B9" t="s">
        <v>632</v>
      </c>
      <c r="C9">
        <v>198</v>
      </c>
      <c r="D9">
        <v>198</v>
      </c>
      <c r="E9">
        <v>198</v>
      </c>
      <c r="F9" s="199"/>
      <c r="G9" t="s">
        <v>722</v>
      </c>
    </row>
    <row r="10" spans="1:15" ht="42.6" customHeight="1">
      <c r="A10" t="s">
        <v>1773</v>
      </c>
      <c r="B10" t="s">
        <v>632</v>
      </c>
      <c r="C10">
        <v>244</v>
      </c>
      <c r="D10">
        <v>245</v>
      </c>
      <c r="E10">
        <v>240</v>
      </c>
      <c r="F10" s="227"/>
      <c r="G10" t="s">
        <v>723</v>
      </c>
    </row>
    <row r="11" spans="1:15" ht="28.15" customHeight="1">
      <c r="A11" t="s">
        <v>1774</v>
      </c>
      <c r="B11" t="s">
        <v>632</v>
      </c>
      <c r="C11">
        <v>239</v>
      </c>
      <c r="D11">
        <v>235</v>
      </c>
      <c r="E11">
        <v>231</v>
      </c>
      <c r="F11" s="228"/>
      <c r="G11" s="218" t="e">
        <f>VLOOKUP(F11,Dashboard!$B$2:$D$1301,3)</f>
        <v>#N/A</v>
      </c>
    </row>
    <row r="12" spans="1:15">
      <c r="A12" t="s">
        <v>1775</v>
      </c>
      <c r="B12" t="s">
        <v>632</v>
      </c>
      <c r="C12">
        <v>240</v>
      </c>
      <c r="D12">
        <v>238</v>
      </c>
      <c r="E12">
        <v>233</v>
      </c>
      <c r="F12" s="229"/>
    </row>
    <row r="13" spans="1:15">
      <c r="A13" t="s">
        <v>1776</v>
      </c>
      <c r="B13" t="s">
        <v>632</v>
      </c>
      <c r="C13">
        <v>242</v>
      </c>
      <c r="D13">
        <v>240</v>
      </c>
      <c r="E13">
        <v>235</v>
      </c>
      <c r="F13" s="230"/>
    </row>
    <row r="14" spans="1:15">
      <c r="A14" t="s">
        <v>1777</v>
      </c>
      <c r="B14" t="s">
        <v>632</v>
      </c>
      <c r="C14">
        <v>231</v>
      </c>
      <c r="D14">
        <v>233</v>
      </c>
      <c r="E14">
        <v>231</v>
      </c>
      <c r="F14" s="231"/>
    </row>
    <row r="15" spans="1:15">
      <c r="A15" t="s">
        <v>1778</v>
      </c>
      <c r="B15" t="s">
        <v>632</v>
      </c>
      <c r="C15">
        <v>237</v>
      </c>
      <c r="D15">
        <v>230</v>
      </c>
      <c r="E15">
        <v>222</v>
      </c>
      <c r="F15" s="232"/>
    </row>
    <row r="16" spans="1:15">
      <c r="A16" t="s">
        <v>1779</v>
      </c>
      <c r="B16" t="s">
        <v>632</v>
      </c>
      <c r="C16">
        <v>243</v>
      </c>
      <c r="D16">
        <v>236</v>
      </c>
      <c r="E16">
        <v>224</v>
      </c>
      <c r="F16" s="233"/>
    </row>
    <row r="17" spans="1:6">
      <c r="A17" t="s">
        <v>1780</v>
      </c>
      <c r="B17" t="s">
        <v>632</v>
      </c>
      <c r="C17">
        <v>240</v>
      </c>
      <c r="D17">
        <v>238</v>
      </c>
      <c r="E17">
        <v>228</v>
      </c>
      <c r="F17" s="23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5.RgbMe">
                <anchor moveWithCells="1" sizeWithCells="1">
                  <from>
                    <xdr:col>8</xdr:col>
                    <xdr:colOff>323850</xdr:colOff>
                    <xdr:row>0</xdr:row>
                    <xdr:rowOff>238125</xdr:rowOff>
                  </from>
                  <to>
                    <xdr:col>10</xdr:col>
                    <xdr:colOff>266700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5.NmaesPlease">
                <anchor moveWithCells="1" sizeWithCells="1">
                  <from>
                    <xdr:col>8</xdr:col>
                    <xdr:colOff>323850</xdr:colOff>
                    <xdr:row>1</xdr:row>
                    <xdr:rowOff>238125</xdr:rowOff>
                  </from>
                  <to>
                    <xdr:col>10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antoneSorted"/>
  <dimension ref="A1:I2101"/>
  <sheetViews>
    <sheetView workbookViewId="0"/>
  </sheetViews>
  <sheetFormatPr defaultRowHeight="35.450000000000003" customHeight="1"/>
  <cols>
    <col min="1" max="1" width="14.28515625" bestFit="1" customWidth="1"/>
    <col min="2" max="2" width="13.28515625" bestFit="1" customWidth="1"/>
    <col min="3" max="3" width="20" bestFit="1" customWidth="1"/>
    <col min="4" max="4" width="11.140625" bestFit="1" customWidth="1"/>
    <col min="5" max="5" width="4" bestFit="1" customWidth="1"/>
    <col min="8" max="8" width="19.85546875" style="82" customWidth="1"/>
  </cols>
  <sheetData>
    <row r="1" spans="1:9" ht="35.450000000000003" customHeight="1">
      <c r="A1" t="s">
        <v>3878</v>
      </c>
      <c r="B1" t="s">
        <v>3873</v>
      </c>
      <c r="C1" t="s">
        <v>3879</v>
      </c>
      <c r="D1" t="s">
        <v>3877</v>
      </c>
      <c r="E1" t="s">
        <v>3874</v>
      </c>
      <c r="F1" t="s">
        <v>3875</v>
      </c>
      <c r="G1" t="s">
        <v>3876</v>
      </c>
      <c r="H1" s="82" t="s">
        <v>343</v>
      </c>
    </row>
    <row r="2" spans="1:9" ht="78" customHeight="1">
      <c r="A2" t="s">
        <v>4313</v>
      </c>
      <c r="B2" t="s">
        <v>7686</v>
      </c>
      <c r="C2" t="s">
        <v>2309</v>
      </c>
      <c r="D2" t="s">
        <v>632</v>
      </c>
      <c r="E2">
        <v>255</v>
      </c>
      <c r="F2">
        <v>214</v>
      </c>
      <c r="G2">
        <v>98</v>
      </c>
      <c r="H2" s="771"/>
    </row>
    <row r="3" spans="1:9" ht="78" customHeight="1">
      <c r="A3" t="s">
        <v>4933</v>
      </c>
      <c r="B3" t="s">
        <v>1283</v>
      </c>
      <c r="C3" t="s">
        <v>2454</v>
      </c>
      <c r="D3" t="s">
        <v>632</v>
      </c>
      <c r="E3">
        <v>255</v>
      </c>
      <c r="F3">
        <v>136</v>
      </c>
      <c r="G3">
        <v>18</v>
      </c>
      <c r="H3" s="916"/>
    </row>
    <row r="4" spans="1:9" ht="78" customHeight="1">
      <c r="A4" t="s">
        <v>4331</v>
      </c>
      <c r="B4" t="s">
        <v>1353</v>
      </c>
      <c r="C4" t="s">
        <v>2362</v>
      </c>
      <c r="D4" t="s">
        <v>632</v>
      </c>
      <c r="E4">
        <v>255</v>
      </c>
      <c r="F4">
        <v>207</v>
      </c>
      <c r="G4">
        <v>115</v>
      </c>
      <c r="H4" s="824"/>
    </row>
    <row r="5" spans="1:9" ht="78" customHeight="1">
      <c r="A5" t="s">
        <v>5300</v>
      </c>
      <c r="B5" t="s">
        <v>1279</v>
      </c>
      <c r="C5" t="s">
        <v>2461</v>
      </c>
      <c r="D5" t="s">
        <v>632</v>
      </c>
      <c r="E5">
        <v>255</v>
      </c>
      <c r="F5">
        <v>140</v>
      </c>
      <c r="G5">
        <v>85</v>
      </c>
      <c r="H5" s="923"/>
    </row>
    <row r="6" spans="1:9" ht="78" customHeight="1">
      <c r="A6" t="s">
        <v>4914</v>
      </c>
      <c r="B6" t="s">
        <v>1285</v>
      </c>
      <c r="C6" t="s">
        <v>2452</v>
      </c>
      <c r="D6" t="s">
        <v>632</v>
      </c>
      <c r="E6">
        <v>255</v>
      </c>
      <c r="F6">
        <v>166</v>
      </c>
      <c r="G6">
        <v>79</v>
      </c>
      <c r="H6" s="914"/>
    </row>
    <row r="7" spans="1:9" ht="78" customHeight="1">
      <c r="A7" t="s">
        <v>4915</v>
      </c>
      <c r="B7" t="s">
        <v>1284</v>
      </c>
      <c r="C7" t="s">
        <v>2453</v>
      </c>
      <c r="D7" t="s">
        <v>632</v>
      </c>
      <c r="E7">
        <v>255</v>
      </c>
      <c r="F7">
        <v>141</v>
      </c>
      <c r="G7">
        <v>0</v>
      </c>
      <c r="H7" s="915"/>
    </row>
    <row r="8" spans="1:9" ht="78" customHeight="1">
      <c r="A8" t="s">
        <v>4618</v>
      </c>
      <c r="B8" t="s">
        <v>1318</v>
      </c>
      <c r="C8" t="s">
        <v>2408</v>
      </c>
      <c r="D8" t="s">
        <v>632</v>
      </c>
      <c r="E8">
        <v>255</v>
      </c>
      <c r="F8">
        <v>187</v>
      </c>
      <c r="G8">
        <v>124</v>
      </c>
      <c r="H8" s="870"/>
    </row>
    <row r="9" spans="1:9" ht="78" customHeight="1">
      <c r="A9" t="s">
        <v>4928</v>
      </c>
      <c r="B9" t="s">
        <v>1255</v>
      </c>
      <c r="C9" t="s">
        <v>2494</v>
      </c>
      <c r="D9" t="s">
        <v>632</v>
      </c>
      <c r="E9">
        <v>255</v>
      </c>
      <c r="F9">
        <v>161</v>
      </c>
      <c r="G9">
        <v>119</v>
      </c>
      <c r="H9" s="956"/>
    </row>
    <row r="10" spans="1:9" ht="78" customHeight="1">
      <c r="A10" t="s">
        <v>4365</v>
      </c>
      <c r="B10" t="s">
        <v>1264</v>
      </c>
      <c r="C10" t="s">
        <v>2477</v>
      </c>
      <c r="D10" t="s">
        <v>632</v>
      </c>
      <c r="E10">
        <v>255</v>
      </c>
      <c r="F10">
        <v>205</v>
      </c>
      <c r="G10">
        <v>168</v>
      </c>
      <c r="H10" s="939"/>
    </row>
    <row r="11" spans="1:9" ht="78" customHeight="1">
      <c r="A11" t="s">
        <v>4568</v>
      </c>
      <c r="B11" t="s">
        <v>7690</v>
      </c>
      <c r="C11" t="s">
        <v>2313</v>
      </c>
      <c r="D11" t="s">
        <v>632</v>
      </c>
      <c r="E11">
        <v>255</v>
      </c>
      <c r="F11">
        <v>212</v>
      </c>
      <c r="G11">
        <v>0</v>
      </c>
      <c r="H11" s="775"/>
    </row>
    <row r="12" spans="1:9" ht="78" customHeight="1">
      <c r="A12" t="s">
        <v>4306</v>
      </c>
      <c r="B12" t="s">
        <v>1385</v>
      </c>
      <c r="C12" t="s">
        <v>2310</v>
      </c>
      <c r="D12" t="s">
        <v>632</v>
      </c>
      <c r="E12">
        <v>255</v>
      </c>
      <c r="F12">
        <v>208</v>
      </c>
      <c r="G12">
        <v>46</v>
      </c>
      <c r="H12" s="772"/>
    </row>
    <row r="13" spans="1:9" ht="78" customHeight="1">
      <c r="A13" t="s">
        <v>4956</v>
      </c>
      <c r="B13" t="s">
        <v>1196</v>
      </c>
      <c r="C13" t="s">
        <v>2560</v>
      </c>
      <c r="D13" t="s">
        <v>632</v>
      </c>
      <c r="E13">
        <v>255</v>
      </c>
      <c r="F13">
        <v>150</v>
      </c>
      <c r="G13">
        <v>135</v>
      </c>
      <c r="H13" s="1022"/>
    </row>
    <row r="14" spans="1:9" ht="78" customHeight="1">
      <c r="A14" t="s">
        <v>4326</v>
      </c>
      <c r="B14" t="s">
        <v>1343</v>
      </c>
      <c r="C14" t="s">
        <v>2377</v>
      </c>
      <c r="D14" t="s">
        <v>632</v>
      </c>
      <c r="E14">
        <v>255</v>
      </c>
      <c r="F14">
        <v>200</v>
      </c>
      <c r="G14">
        <v>125</v>
      </c>
      <c r="H14" s="839"/>
    </row>
    <row r="15" spans="1:9" ht="78" customHeight="1">
      <c r="A15" t="s">
        <v>5351</v>
      </c>
      <c r="B15" t="s">
        <v>1190</v>
      </c>
      <c r="C15" t="s">
        <v>2566</v>
      </c>
      <c r="D15" t="s">
        <v>632</v>
      </c>
      <c r="E15">
        <v>255</v>
      </c>
      <c r="F15">
        <v>127</v>
      </c>
      <c r="G15">
        <v>106</v>
      </c>
      <c r="H15" s="1028"/>
    </row>
    <row r="16" spans="1:9" ht="78" customHeight="1">
      <c r="A16" t="s">
        <v>5352</v>
      </c>
      <c r="B16" t="s">
        <v>71</v>
      </c>
      <c r="C16" t="s">
        <v>2565</v>
      </c>
      <c r="D16" t="s">
        <v>632</v>
      </c>
      <c r="E16">
        <v>255</v>
      </c>
      <c r="F16">
        <v>133</v>
      </c>
      <c r="G16">
        <v>118</v>
      </c>
      <c r="H16" s="1027"/>
      <c r="I16">
        <v>2014</v>
      </c>
    </row>
    <row r="17" spans="1:9" ht="78" customHeight="1">
      <c r="A17" t="s">
        <v>4899</v>
      </c>
      <c r="B17" t="s">
        <v>1307</v>
      </c>
      <c r="C17" t="s">
        <v>2419</v>
      </c>
      <c r="D17" t="s">
        <v>632</v>
      </c>
      <c r="E17">
        <v>255</v>
      </c>
      <c r="F17">
        <v>176</v>
      </c>
      <c r="G17">
        <v>0</v>
      </c>
      <c r="H17" s="881"/>
    </row>
    <row r="18" spans="1:9" ht="78" customHeight="1">
      <c r="A18" t="s">
        <v>4390</v>
      </c>
      <c r="B18" t="s">
        <v>1052</v>
      </c>
      <c r="C18" t="s">
        <v>2759</v>
      </c>
      <c r="D18" t="s">
        <v>632</v>
      </c>
      <c r="E18">
        <v>255</v>
      </c>
      <c r="F18">
        <v>196</v>
      </c>
      <c r="G18">
        <v>188</v>
      </c>
      <c r="H18" s="1221"/>
    </row>
    <row r="19" spans="1:9" ht="78" customHeight="1">
      <c r="A19" t="s">
        <v>4316</v>
      </c>
      <c r="B19" t="s">
        <v>7693</v>
      </c>
      <c r="C19" t="s">
        <v>2315</v>
      </c>
      <c r="D19" t="s">
        <v>632</v>
      </c>
      <c r="E19">
        <v>255</v>
      </c>
      <c r="F19">
        <v>195</v>
      </c>
      <c r="G19">
        <v>0</v>
      </c>
      <c r="H19" s="777"/>
    </row>
    <row r="20" spans="1:9" ht="78" customHeight="1">
      <c r="A20" t="s">
        <v>5355</v>
      </c>
      <c r="B20" t="s">
        <v>176</v>
      </c>
      <c r="C20" t="s">
        <v>2569</v>
      </c>
      <c r="D20" t="s">
        <v>632</v>
      </c>
      <c r="E20">
        <v>255</v>
      </c>
      <c r="F20">
        <v>111</v>
      </c>
      <c r="G20">
        <v>97</v>
      </c>
      <c r="H20" s="1031"/>
      <c r="I20">
        <v>2011</v>
      </c>
    </row>
    <row r="21" spans="1:9" ht="78" customHeight="1">
      <c r="A21" t="s">
        <v>4930</v>
      </c>
      <c r="B21" t="s">
        <v>1294</v>
      </c>
      <c r="C21" t="s">
        <v>2437</v>
      </c>
      <c r="D21" t="s">
        <v>632</v>
      </c>
      <c r="E21">
        <v>255</v>
      </c>
      <c r="F21">
        <v>163</v>
      </c>
      <c r="G21">
        <v>104</v>
      </c>
      <c r="H21" s="899"/>
    </row>
    <row r="22" spans="1:9" ht="78" customHeight="1">
      <c r="A22" t="s">
        <v>5302</v>
      </c>
      <c r="B22" t="s">
        <v>1274</v>
      </c>
      <c r="C22" t="s">
        <v>2468</v>
      </c>
      <c r="D22" t="s">
        <v>632</v>
      </c>
      <c r="E22">
        <v>255</v>
      </c>
      <c r="F22">
        <v>134</v>
      </c>
      <c r="G22">
        <v>86</v>
      </c>
      <c r="H22" s="930"/>
    </row>
    <row r="23" spans="1:9" ht="78" customHeight="1">
      <c r="A23" t="s">
        <v>5722</v>
      </c>
      <c r="B23" t="s">
        <v>1281</v>
      </c>
      <c r="C23" t="s">
        <v>2456</v>
      </c>
      <c r="D23" t="s">
        <v>632</v>
      </c>
      <c r="E23">
        <v>255</v>
      </c>
      <c r="F23">
        <v>121</v>
      </c>
      <c r="G23">
        <v>19</v>
      </c>
      <c r="H23" s="918"/>
    </row>
    <row r="24" spans="1:9" ht="78" customHeight="1">
      <c r="A24" t="s">
        <v>4333</v>
      </c>
      <c r="B24" t="s">
        <v>7769</v>
      </c>
      <c r="C24" t="s">
        <v>2378</v>
      </c>
      <c r="D24" t="s">
        <v>632</v>
      </c>
      <c r="E24">
        <v>255</v>
      </c>
      <c r="F24">
        <v>198</v>
      </c>
      <c r="G24">
        <v>110</v>
      </c>
      <c r="H24" s="840"/>
    </row>
    <row r="25" spans="1:9" ht="78" customHeight="1">
      <c r="A25" t="s">
        <v>4643</v>
      </c>
      <c r="B25" t="s">
        <v>1296</v>
      </c>
      <c r="C25" t="s">
        <v>2434</v>
      </c>
      <c r="D25" t="s">
        <v>632</v>
      </c>
      <c r="E25">
        <v>255</v>
      </c>
      <c r="F25">
        <v>177</v>
      </c>
      <c r="G25">
        <v>129</v>
      </c>
      <c r="H25" s="896"/>
    </row>
    <row r="26" spans="1:9" ht="78" customHeight="1">
      <c r="A26" t="s">
        <v>4362</v>
      </c>
      <c r="B26" t="s">
        <v>1265</v>
      </c>
      <c r="C26" t="s">
        <v>2482</v>
      </c>
      <c r="D26" t="s">
        <v>632</v>
      </c>
      <c r="E26">
        <v>255</v>
      </c>
      <c r="F26">
        <v>190</v>
      </c>
      <c r="G26">
        <v>152</v>
      </c>
      <c r="H26" s="944"/>
    </row>
    <row r="27" spans="1:9" ht="78" customHeight="1">
      <c r="A27" t="s">
        <v>4639</v>
      </c>
      <c r="B27" t="s">
        <v>1199</v>
      </c>
      <c r="C27" t="s">
        <v>2557</v>
      </c>
      <c r="D27" t="s">
        <v>632</v>
      </c>
      <c r="E27">
        <v>255</v>
      </c>
      <c r="F27">
        <v>181</v>
      </c>
      <c r="G27">
        <v>155</v>
      </c>
      <c r="H27" s="1019"/>
    </row>
    <row r="28" spans="1:9" ht="78" customHeight="1">
      <c r="A28" t="s">
        <v>4661</v>
      </c>
      <c r="B28" t="s">
        <v>1204</v>
      </c>
      <c r="C28" t="s">
        <v>2550</v>
      </c>
      <c r="D28" t="s">
        <v>632</v>
      </c>
      <c r="E28">
        <v>255</v>
      </c>
      <c r="F28">
        <v>178</v>
      </c>
      <c r="G28">
        <v>165</v>
      </c>
      <c r="H28" s="1012"/>
    </row>
    <row r="29" spans="1:9" ht="78" customHeight="1">
      <c r="A29" t="s">
        <v>4358</v>
      </c>
      <c r="B29" t="s">
        <v>7880</v>
      </c>
      <c r="C29" t="s">
        <v>2484</v>
      </c>
      <c r="D29" t="s">
        <v>632</v>
      </c>
      <c r="E29">
        <v>255</v>
      </c>
      <c r="F29">
        <v>187</v>
      </c>
      <c r="G29">
        <v>158</v>
      </c>
      <c r="H29" s="946"/>
    </row>
    <row r="30" spans="1:9" ht="78" customHeight="1">
      <c r="A30" t="s">
        <v>4601</v>
      </c>
      <c r="B30" t="s">
        <v>1311</v>
      </c>
      <c r="C30" t="s">
        <v>2420</v>
      </c>
      <c r="D30" t="s">
        <v>632</v>
      </c>
      <c r="E30">
        <v>255</v>
      </c>
      <c r="F30">
        <v>165</v>
      </c>
      <c r="G30">
        <v>0</v>
      </c>
      <c r="H30" s="882"/>
    </row>
    <row r="31" spans="1:9" ht="78" customHeight="1">
      <c r="A31" t="s">
        <v>4973</v>
      </c>
      <c r="B31" t="s">
        <v>1138</v>
      </c>
      <c r="C31" t="s">
        <v>2645</v>
      </c>
      <c r="D31" t="s">
        <v>632</v>
      </c>
      <c r="E31">
        <v>255</v>
      </c>
      <c r="F31">
        <v>141</v>
      </c>
      <c r="G31">
        <v>148</v>
      </c>
      <c r="H31" s="1107"/>
    </row>
    <row r="32" spans="1:9" ht="78" customHeight="1">
      <c r="A32" t="s">
        <v>4377</v>
      </c>
      <c r="B32" t="s">
        <v>1236</v>
      </c>
      <c r="C32" t="s">
        <v>2514</v>
      </c>
      <c r="D32" t="s">
        <v>632</v>
      </c>
      <c r="E32">
        <v>255</v>
      </c>
      <c r="F32">
        <v>196</v>
      </c>
      <c r="G32">
        <v>178</v>
      </c>
      <c r="H32" s="976"/>
    </row>
    <row r="33" spans="1:8" ht="78" customHeight="1">
      <c r="A33" t="s">
        <v>5305</v>
      </c>
      <c r="B33" t="s">
        <v>1277</v>
      </c>
      <c r="C33" t="s">
        <v>2467</v>
      </c>
      <c r="D33" t="s">
        <v>632</v>
      </c>
      <c r="E33">
        <v>255</v>
      </c>
      <c r="F33">
        <v>116</v>
      </c>
      <c r="G33">
        <v>32</v>
      </c>
      <c r="H33" s="929"/>
    </row>
    <row r="34" spans="1:8" ht="78" customHeight="1">
      <c r="A34" t="s">
        <v>4315</v>
      </c>
      <c r="B34" t="s">
        <v>1384</v>
      </c>
      <c r="C34" t="s">
        <v>2312</v>
      </c>
      <c r="D34" t="s">
        <v>632</v>
      </c>
      <c r="E34">
        <v>255</v>
      </c>
      <c r="F34">
        <v>218</v>
      </c>
      <c r="G34">
        <v>41</v>
      </c>
      <c r="H34" s="774"/>
    </row>
    <row r="35" spans="1:8" ht="78" customHeight="1">
      <c r="A35" t="s">
        <v>4600</v>
      </c>
      <c r="B35" t="s">
        <v>1319</v>
      </c>
      <c r="C35" t="s">
        <v>2410</v>
      </c>
      <c r="D35" t="s">
        <v>632</v>
      </c>
      <c r="E35">
        <v>255</v>
      </c>
      <c r="F35">
        <v>184</v>
      </c>
      <c r="G35">
        <v>101</v>
      </c>
      <c r="H35" s="872"/>
    </row>
    <row r="36" spans="1:8" ht="78" customHeight="1">
      <c r="A36" t="s">
        <v>4624</v>
      </c>
      <c r="B36" t="s">
        <v>1310</v>
      </c>
      <c r="C36" t="s">
        <v>2422</v>
      </c>
      <c r="D36" t="s">
        <v>632</v>
      </c>
      <c r="E36">
        <v>255</v>
      </c>
      <c r="F36">
        <v>160</v>
      </c>
      <c r="G36">
        <v>16</v>
      </c>
      <c r="H36" s="884"/>
    </row>
    <row r="37" spans="1:8" ht="78" customHeight="1">
      <c r="A37" t="s">
        <v>4662</v>
      </c>
      <c r="B37" t="s">
        <v>1203</v>
      </c>
      <c r="C37" t="s">
        <v>2552</v>
      </c>
      <c r="D37" t="s">
        <v>632</v>
      </c>
      <c r="E37">
        <v>254</v>
      </c>
      <c r="F37">
        <v>174</v>
      </c>
      <c r="G37">
        <v>165</v>
      </c>
      <c r="H37" s="1014"/>
    </row>
    <row r="38" spans="1:8" ht="78" customHeight="1">
      <c r="A38" t="s">
        <v>4036</v>
      </c>
      <c r="B38" t="s">
        <v>1390</v>
      </c>
      <c r="C38" t="s">
        <v>2304</v>
      </c>
      <c r="D38" t="s">
        <v>632</v>
      </c>
      <c r="E38">
        <v>254</v>
      </c>
      <c r="F38">
        <v>231</v>
      </c>
      <c r="G38">
        <v>21</v>
      </c>
      <c r="H38" s="766"/>
    </row>
    <row r="39" spans="1:8" ht="78" customHeight="1">
      <c r="A39" t="s">
        <v>5321</v>
      </c>
      <c r="B39" t="s">
        <v>1250</v>
      </c>
      <c r="C39" t="s">
        <v>2495</v>
      </c>
      <c r="D39" t="s">
        <v>632</v>
      </c>
      <c r="E39">
        <v>254</v>
      </c>
      <c r="F39">
        <v>136</v>
      </c>
      <c r="G39">
        <v>99</v>
      </c>
      <c r="H39" s="957"/>
    </row>
    <row r="40" spans="1:8" ht="78" customHeight="1">
      <c r="A40" t="s">
        <v>5325</v>
      </c>
      <c r="B40" t="s">
        <v>1169</v>
      </c>
      <c r="C40" t="s">
        <v>2594</v>
      </c>
      <c r="D40" t="s">
        <v>632</v>
      </c>
      <c r="E40">
        <v>254</v>
      </c>
      <c r="F40">
        <v>99</v>
      </c>
      <c r="G40">
        <v>71</v>
      </c>
      <c r="H40" s="1056"/>
    </row>
    <row r="41" spans="1:8" ht="78" customHeight="1">
      <c r="A41" t="s">
        <v>4090</v>
      </c>
      <c r="B41" t="s">
        <v>7505</v>
      </c>
      <c r="C41" t="s">
        <v>2145</v>
      </c>
      <c r="D41" t="s">
        <v>632</v>
      </c>
      <c r="E41">
        <v>254</v>
      </c>
      <c r="F41">
        <v>209</v>
      </c>
      <c r="G41">
        <v>189</v>
      </c>
      <c r="H41" s="607"/>
    </row>
    <row r="42" spans="1:8" ht="78" customHeight="1">
      <c r="A42" t="s">
        <v>4620</v>
      </c>
      <c r="B42" t="s">
        <v>1298</v>
      </c>
      <c r="C42" t="s">
        <v>2435</v>
      </c>
      <c r="D42" t="s">
        <v>632</v>
      </c>
      <c r="E42">
        <v>254</v>
      </c>
      <c r="F42">
        <v>170</v>
      </c>
      <c r="G42">
        <v>123</v>
      </c>
      <c r="H42" s="897"/>
    </row>
    <row r="43" spans="1:8" ht="78" customHeight="1">
      <c r="A43" t="s">
        <v>4311</v>
      </c>
      <c r="B43" t="s">
        <v>1354</v>
      </c>
      <c r="C43" t="s">
        <v>2361</v>
      </c>
      <c r="D43" t="s">
        <v>632</v>
      </c>
      <c r="E43">
        <v>254</v>
      </c>
      <c r="F43">
        <v>215</v>
      </c>
      <c r="G43">
        <v>119</v>
      </c>
      <c r="H43" s="823"/>
    </row>
    <row r="44" spans="1:8" ht="78" customHeight="1">
      <c r="A44" t="s">
        <v>5303</v>
      </c>
      <c r="B44" t="s">
        <v>1273</v>
      </c>
      <c r="C44" t="s">
        <v>2470</v>
      </c>
      <c r="D44" t="s">
        <v>632</v>
      </c>
      <c r="E44">
        <v>253</v>
      </c>
      <c r="F44">
        <v>111</v>
      </c>
      <c r="G44">
        <v>59</v>
      </c>
      <c r="H44" s="932"/>
    </row>
    <row r="45" spans="1:8" ht="78" customHeight="1">
      <c r="A45" t="s">
        <v>4131</v>
      </c>
      <c r="B45" t="s">
        <v>8198</v>
      </c>
      <c r="C45" t="s">
        <v>2791</v>
      </c>
      <c r="D45" t="s">
        <v>632</v>
      </c>
      <c r="E45">
        <v>253</v>
      </c>
      <c r="F45">
        <v>195</v>
      </c>
      <c r="G45">
        <v>198</v>
      </c>
      <c r="H45" s="1253"/>
    </row>
    <row r="46" spans="1:8" ht="78" customHeight="1">
      <c r="A46" t="s">
        <v>4578</v>
      </c>
      <c r="B46" t="s">
        <v>1351</v>
      </c>
      <c r="C46" t="s">
        <v>2363</v>
      </c>
      <c r="D46" t="s">
        <v>632</v>
      </c>
      <c r="E46">
        <v>253</v>
      </c>
      <c r="F46">
        <v>192</v>
      </c>
      <c r="G46">
        <v>78</v>
      </c>
      <c r="H46" s="825"/>
    </row>
    <row r="47" spans="1:8" ht="78" customHeight="1">
      <c r="A47" t="s">
        <v>4052</v>
      </c>
      <c r="B47" t="s">
        <v>7700</v>
      </c>
      <c r="C47" t="s">
        <v>2321</v>
      </c>
      <c r="D47" t="s">
        <v>632</v>
      </c>
      <c r="E47">
        <v>253</v>
      </c>
      <c r="F47">
        <v>216</v>
      </c>
      <c r="G47">
        <v>120</v>
      </c>
      <c r="H47" s="783"/>
    </row>
    <row r="48" spans="1:8" ht="78" customHeight="1">
      <c r="A48" t="s">
        <v>4598</v>
      </c>
      <c r="B48" t="s">
        <v>1316</v>
      </c>
      <c r="C48" t="s">
        <v>2411</v>
      </c>
      <c r="D48" t="s">
        <v>632</v>
      </c>
      <c r="E48">
        <v>253</v>
      </c>
      <c r="F48">
        <v>172</v>
      </c>
      <c r="G48">
        <v>83</v>
      </c>
      <c r="H48" s="873"/>
    </row>
    <row r="49" spans="1:8" ht="78" customHeight="1">
      <c r="A49" t="s">
        <v>4658</v>
      </c>
      <c r="B49" t="s">
        <v>1206</v>
      </c>
      <c r="C49" t="s">
        <v>2553</v>
      </c>
      <c r="D49" t="s">
        <v>632</v>
      </c>
      <c r="E49">
        <v>253</v>
      </c>
      <c r="F49">
        <v>178</v>
      </c>
      <c r="G49">
        <v>168</v>
      </c>
      <c r="H49" s="1015"/>
    </row>
    <row r="50" spans="1:8" ht="78" customHeight="1">
      <c r="A50" t="s">
        <v>4335</v>
      </c>
      <c r="B50" t="s">
        <v>1338</v>
      </c>
      <c r="C50" t="s">
        <v>2383</v>
      </c>
      <c r="D50" t="s">
        <v>632</v>
      </c>
      <c r="E50">
        <v>252</v>
      </c>
      <c r="F50">
        <v>185</v>
      </c>
      <c r="G50">
        <v>83</v>
      </c>
      <c r="H50" s="845"/>
    </row>
    <row r="51" spans="1:8" ht="78" customHeight="1">
      <c r="A51" t="s">
        <v>4092</v>
      </c>
      <c r="B51" t="s">
        <v>1269</v>
      </c>
      <c r="C51" t="s">
        <v>2478</v>
      </c>
      <c r="D51" t="s">
        <v>632</v>
      </c>
      <c r="E51">
        <v>252</v>
      </c>
      <c r="F51">
        <v>202</v>
      </c>
      <c r="G51">
        <v>172</v>
      </c>
      <c r="H51" s="940"/>
    </row>
    <row r="52" spans="1:8" ht="78" customHeight="1">
      <c r="A52" t="s">
        <v>4970</v>
      </c>
      <c r="B52" t="s">
        <v>8041</v>
      </c>
      <c r="C52" t="s">
        <v>2644</v>
      </c>
      <c r="D52" t="s">
        <v>632</v>
      </c>
      <c r="E52">
        <v>252</v>
      </c>
      <c r="F52">
        <v>143</v>
      </c>
      <c r="G52">
        <v>155</v>
      </c>
      <c r="H52" s="1106"/>
    </row>
    <row r="53" spans="1:8" ht="78" customHeight="1">
      <c r="A53" t="s">
        <v>4954</v>
      </c>
      <c r="B53" t="s">
        <v>1192</v>
      </c>
      <c r="C53" t="s">
        <v>2564</v>
      </c>
      <c r="D53" t="s">
        <v>632</v>
      </c>
      <c r="E53">
        <v>252</v>
      </c>
      <c r="F53">
        <v>162</v>
      </c>
      <c r="G53">
        <v>137</v>
      </c>
      <c r="H53" s="1026"/>
    </row>
    <row r="54" spans="1:8" ht="78" customHeight="1">
      <c r="A54" t="s">
        <v>4898</v>
      </c>
      <c r="B54" t="s">
        <v>1308</v>
      </c>
      <c r="C54" t="s">
        <v>2423</v>
      </c>
      <c r="D54" t="s">
        <v>632</v>
      </c>
      <c r="E54">
        <v>252</v>
      </c>
      <c r="F54">
        <v>158</v>
      </c>
      <c r="G54">
        <v>33</v>
      </c>
      <c r="H54" s="885"/>
    </row>
    <row r="55" spans="1:8" ht="78" customHeight="1">
      <c r="A55" t="s">
        <v>4356</v>
      </c>
      <c r="B55" t="s">
        <v>1304</v>
      </c>
      <c r="C55" t="s">
        <v>2426</v>
      </c>
      <c r="D55" t="s">
        <v>632</v>
      </c>
      <c r="E55">
        <v>251</v>
      </c>
      <c r="F55">
        <v>190</v>
      </c>
      <c r="G55">
        <v>153</v>
      </c>
      <c r="H55" s="888"/>
    </row>
    <row r="56" spans="1:8" ht="78" customHeight="1">
      <c r="A56" t="s">
        <v>4642</v>
      </c>
      <c r="B56" t="s">
        <v>1261</v>
      </c>
      <c r="C56" t="s">
        <v>2490</v>
      </c>
      <c r="D56" t="s">
        <v>632</v>
      </c>
      <c r="E56">
        <v>251</v>
      </c>
      <c r="F56">
        <v>172</v>
      </c>
      <c r="G56">
        <v>130</v>
      </c>
      <c r="H56" s="952"/>
    </row>
    <row r="57" spans="1:8" ht="78" customHeight="1">
      <c r="A57" t="s">
        <v>4636</v>
      </c>
      <c r="B57" t="s">
        <v>1263</v>
      </c>
      <c r="C57" t="s">
        <v>2483</v>
      </c>
      <c r="D57" t="s">
        <v>632</v>
      </c>
      <c r="E57">
        <v>251</v>
      </c>
      <c r="F57">
        <v>185</v>
      </c>
      <c r="G57">
        <v>149</v>
      </c>
      <c r="H57" s="945"/>
    </row>
    <row r="58" spans="1:8" ht="78" customHeight="1">
      <c r="A58" t="s">
        <v>4122</v>
      </c>
      <c r="B58" t="s">
        <v>8184</v>
      </c>
      <c r="C58" t="s">
        <v>2781</v>
      </c>
      <c r="D58" t="s">
        <v>632</v>
      </c>
      <c r="E58">
        <v>251</v>
      </c>
      <c r="F58">
        <v>211</v>
      </c>
      <c r="G58">
        <v>217</v>
      </c>
      <c r="H58" s="1243"/>
    </row>
    <row r="59" spans="1:8" ht="78" customHeight="1">
      <c r="A59" t="s">
        <v>4911</v>
      </c>
      <c r="B59" t="s">
        <v>7849</v>
      </c>
      <c r="C59" t="s">
        <v>2450</v>
      </c>
      <c r="D59" t="s">
        <v>632</v>
      </c>
      <c r="E59">
        <v>251</v>
      </c>
      <c r="F59">
        <v>139</v>
      </c>
      <c r="G59">
        <v>35</v>
      </c>
      <c r="H59" s="912"/>
    </row>
    <row r="60" spans="1:8" ht="78" customHeight="1">
      <c r="A60" t="s">
        <v>4079</v>
      </c>
      <c r="B60" t="s">
        <v>7758</v>
      </c>
      <c r="C60" t="s">
        <v>2369</v>
      </c>
      <c r="D60" t="s">
        <v>632</v>
      </c>
      <c r="E60">
        <v>251</v>
      </c>
      <c r="F60">
        <v>216</v>
      </c>
      <c r="G60">
        <v>151</v>
      </c>
      <c r="H60" s="831"/>
    </row>
    <row r="61" spans="1:8" ht="78" customHeight="1">
      <c r="A61" t="s">
        <v>4953</v>
      </c>
      <c r="B61" t="s">
        <v>1197</v>
      </c>
      <c r="C61" t="s">
        <v>2559</v>
      </c>
      <c r="D61" t="s">
        <v>632</v>
      </c>
      <c r="E61">
        <v>251</v>
      </c>
      <c r="F61">
        <v>159</v>
      </c>
      <c r="G61">
        <v>147</v>
      </c>
      <c r="H61" s="1021"/>
    </row>
    <row r="62" spans="1:8" ht="78" customHeight="1">
      <c r="A62" t="s">
        <v>4660</v>
      </c>
      <c r="B62" t="s">
        <v>1205</v>
      </c>
      <c r="C62" t="s">
        <v>2551</v>
      </c>
      <c r="D62" t="s">
        <v>632</v>
      </c>
      <c r="E62">
        <v>251</v>
      </c>
      <c r="F62">
        <v>189</v>
      </c>
      <c r="G62">
        <v>175</v>
      </c>
      <c r="H62" s="1013"/>
    </row>
    <row r="63" spans="1:8" ht="78" customHeight="1">
      <c r="A63" t="s">
        <v>7039</v>
      </c>
      <c r="B63" t="s">
        <v>9413</v>
      </c>
      <c r="C63" t="s">
        <v>2364</v>
      </c>
      <c r="D63" t="s">
        <v>632</v>
      </c>
      <c r="E63">
        <v>251</v>
      </c>
      <c r="F63">
        <v>200</v>
      </c>
      <c r="G63">
        <v>95</v>
      </c>
      <c r="H63" s="826"/>
    </row>
    <row r="64" spans="1:8" ht="78" customHeight="1">
      <c r="A64" t="s">
        <v>4104</v>
      </c>
      <c r="B64" t="s">
        <v>7512</v>
      </c>
      <c r="C64" t="s">
        <v>2151</v>
      </c>
      <c r="D64" t="s">
        <v>632</v>
      </c>
      <c r="E64">
        <v>251</v>
      </c>
      <c r="F64">
        <v>216</v>
      </c>
      <c r="G64">
        <v>201</v>
      </c>
      <c r="H64" s="613"/>
    </row>
    <row r="65" spans="1:8" ht="78" customHeight="1">
      <c r="A65" t="s">
        <v>4332</v>
      </c>
      <c r="B65" t="s">
        <v>1342</v>
      </c>
      <c r="C65" t="s">
        <v>2379</v>
      </c>
      <c r="D65" t="s">
        <v>632</v>
      </c>
      <c r="E65">
        <v>250</v>
      </c>
      <c r="F65">
        <v>183</v>
      </c>
      <c r="G65">
        <v>90</v>
      </c>
      <c r="H65" s="841"/>
    </row>
    <row r="66" spans="1:8" ht="78" customHeight="1">
      <c r="A66" t="s">
        <v>4368</v>
      </c>
      <c r="B66" t="s">
        <v>1320</v>
      </c>
      <c r="C66" t="s">
        <v>2405</v>
      </c>
      <c r="D66" t="s">
        <v>632</v>
      </c>
      <c r="E66">
        <v>250</v>
      </c>
      <c r="F66">
        <v>205</v>
      </c>
      <c r="G66">
        <v>158</v>
      </c>
      <c r="H66" s="867"/>
    </row>
    <row r="67" spans="1:8" ht="78" customHeight="1">
      <c r="A67" t="s">
        <v>4059</v>
      </c>
      <c r="B67" t="s">
        <v>1389</v>
      </c>
      <c r="C67" t="s">
        <v>2305</v>
      </c>
      <c r="D67" t="s">
        <v>632</v>
      </c>
      <c r="E67">
        <v>250</v>
      </c>
      <c r="F67">
        <v>224</v>
      </c>
      <c r="G67">
        <v>60</v>
      </c>
      <c r="H67" s="767"/>
    </row>
    <row r="68" spans="1:8" ht="78" customHeight="1">
      <c r="A68" t="s">
        <v>4948</v>
      </c>
      <c r="B68" t="s">
        <v>1254</v>
      </c>
      <c r="C68" t="s">
        <v>2491</v>
      </c>
      <c r="D68" t="s">
        <v>632</v>
      </c>
      <c r="E68">
        <v>250</v>
      </c>
      <c r="F68">
        <v>161</v>
      </c>
      <c r="G68">
        <v>129</v>
      </c>
      <c r="H68" s="953"/>
    </row>
    <row r="69" spans="1:8" ht="78" customHeight="1">
      <c r="A69" t="s">
        <v>4391</v>
      </c>
      <c r="B69" t="s">
        <v>1031</v>
      </c>
      <c r="C69" t="s">
        <v>2793</v>
      </c>
      <c r="D69" t="s">
        <v>632</v>
      </c>
      <c r="E69">
        <v>250</v>
      </c>
      <c r="F69">
        <v>200</v>
      </c>
      <c r="G69">
        <v>195</v>
      </c>
      <c r="H69" s="1255"/>
    </row>
    <row r="70" spans="1:8" ht="78" customHeight="1">
      <c r="A70" t="s">
        <v>5301</v>
      </c>
      <c r="B70" t="s">
        <v>1278</v>
      </c>
      <c r="C70" t="s">
        <v>2462</v>
      </c>
      <c r="D70" t="s">
        <v>632</v>
      </c>
      <c r="E70">
        <v>250</v>
      </c>
      <c r="F70">
        <v>122</v>
      </c>
      <c r="G70">
        <v>53</v>
      </c>
      <c r="H70" s="924"/>
    </row>
    <row r="71" spans="1:8" ht="78" customHeight="1">
      <c r="A71" t="s">
        <v>4076</v>
      </c>
      <c r="B71" t="s">
        <v>7696</v>
      </c>
      <c r="C71" t="s">
        <v>2317</v>
      </c>
      <c r="D71" t="s">
        <v>632</v>
      </c>
      <c r="E71">
        <v>250</v>
      </c>
      <c r="F71">
        <v>225</v>
      </c>
      <c r="G71">
        <v>153</v>
      </c>
      <c r="H71" s="779"/>
    </row>
    <row r="72" spans="1:8" ht="78" customHeight="1">
      <c r="A72" t="s">
        <v>4963</v>
      </c>
      <c r="B72" t="s">
        <v>1195</v>
      </c>
      <c r="C72" t="s">
        <v>2561</v>
      </c>
      <c r="D72" t="s">
        <v>632</v>
      </c>
      <c r="E72">
        <v>250</v>
      </c>
      <c r="F72">
        <v>154</v>
      </c>
      <c r="G72">
        <v>133</v>
      </c>
      <c r="H72" s="1023"/>
    </row>
    <row r="73" spans="1:8" ht="78" customHeight="1">
      <c r="A73" t="s">
        <v>4657</v>
      </c>
      <c r="B73" t="s">
        <v>1198</v>
      </c>
      <c r="C73" t="s">
        <v>2558</v>
      </c>
      <c r="D73" t="s">
        <v>632</v>
      </c>
      <c r="E73">
        <v>250</v>
      </c>
      <c r="F73">
        <v>170</v>
      </c>
      <c r="G73">
        <v>148</v>
      </c>
      <c r="H73" s="1020"/>
    </row>
    <row r="74" spans="1:8" ht="78" customHeight="1">
      <c r="A74" t="s">
        <v>4051</v>
      </c>
      <c r="B74" t="s">
        <v>1382</v>
      </c>
      <c r="C74" t="s">
        <v>2319</v>
      </c>
      <c r="D74" t="s">
        <v>632</v>
      </c>
      <c r="E74">
        <v>250</v>
      </c>
      <c r="F74">
        <v>222</v>
      </c>
      <c r="G74">
        <v>133</v>
      </c>
      <c r="H74" s="781"/>
    </row>
    <row r="75" spans="1:8" ht="78" customHeight="1">
      <c r="A75" t="s">
        <v>7037</v>
      </c>
      <c r="B75" t="s">
        <v>9393</v>
      </c>
      <c r="C75" t="s">
        <v>2322</v>
      </c>
      <c r="D75" t="s">
        <v>632</v>
      </c>
      <c r="E75">
        <v>250</v>
      </c>
      <c r="F75">
        <v>206</v>
      </c>
      <c r="G75">
        <v>109</v>
      </c>
      <c r="H75" s="784"/>
    </row>
    <row r="76" spans="1:8" ht="78" customHeight="1">
      <c r="A76" t="s">
        <v>4951</v>
      </c>
      <c r="B76" t="s">
        <v>1252</v>
      </c>
      <c r="C76" t="s">
        <v>2493</v>
      </c>
      <c r="D76" t="s">
        <v>632</v>
      </c>
      <c r="E76">
        <v>249</v>
      </c>
      <c r="F76">
        <v>148</v>
      </c>
      <c r="G76">
        <v>113</v>
      </c>
      <c r="H76" s="955"/>
    </row>
    <row r="77" spans="1:8" ht="78" customHeight="1">
      <c r="A77" t="s">
        <v>4586</v>
      </c>
      <c r="B77" t="s">
        <v>1337</v>
      </c>
      <c r="C77" t="s">
        <v>2384</v>
      </c>
      <c r="D77" t="s">
        <v>632</v>
      </c>
      <c r="E77">
        <v>249</v>
      </c>
      <c r="F77">
        <v>172</v>
      </c>
      <c r="G77">
        <v>47</v>
      </c>
      <c r="H77" s="846"/>
    </row>
    <row r="78" spans="1:8" ht="78" customHeight="1">
      <c r="A78" t="s">
        <v>5365</v>
      </c>
      <c r="B78" t="s">
        <v>1186</v>
      </c>
      <c r="C78" t="s">
        <v>2572</v>
      </c>
      <c r="D78" t="s">
        <v>632</v>
      </c>
      <c r="E78">
        <v>249</v>
      </c>
      <c r="F78">
        <v>114</v>
      </c>
      <c r="G78">
        <v>114</v>
      </c>
      <c r="H78" s="1034"/>
    </row>
    <row r="79" spans="1:8" ht="78" customHeight="1">
      <c r="A79" t="s">
        <v>7038</v>
      </c>
      <c r="B79" t="s">
        <v>9409</v>
      </c>
      <c r="C79" t="s">
        <v>2324</v>
      </c>
      <c r="D79" t="s">
        <v>632</v>
      </c>
      <c r="E79">
        <v>249</v>
      </c>
      <c r="F79">
        <v>216</v>
      </c>
      <c r="G79">
        <v>87</v>
      </c>
      <c r="H79" s="786"/>
    </row>
    <row r="80" spans="1:8" ht="78" customHeight="1">
      <c r="A80" t="s">
        <v>4117</v>
      </c>
      <c r="B80" t="s">
        <v>1089</v>
      </c>
      <c r="C80" t="s">
        <v>2713</v>
      </c>
      <c r="D80" t="s">
        <v>632</v>
      </c>
      <c r="E80">
        <v>249</v>
      </c>
      <c r="F80">
        <v>219</v>
      </c>
      <c r="G80">
        <v>216</v>
      </c>
      <c r="H80" s="1175"/>
    </row>
    <row r="81" spans="1:8" ht="78" customHeight="1">
      <c r="A81" t="s">
        <v>4393</v>
      </c>
      <c r="B81" t="s">
        <v>1028</v>
      </c>
      <c r="C81" t="s">
        <v>2794</v>
      </c>
      <c r="D81" t="s">
        <v>632</v>
      </c>
      <c r="E81">
        <v>249</v>
      </c>
      <c r="F81">
        <v>194</v>
      </c>
      <c r="G81">
        <v>205</v>
      </c>
      <c r="H81" s="1256"/>
    </row>
    <row r="82" spans="1:8" ht="78" customHeight="1">
      <c r="A82" t="s">
        <v>5304</v>
      </c>
      <c r="B82" t="s">
        <v>1272</v>
      </c>
      <c r="C82" t="s">
        <v>2473</v>
      </c>
      <c r="D82" t="s">
        <v>632</v>
      </c>
      <c r="E82">
        <v>249</v>
      </c>
      <c r="F82">
        <v>99</v>
      </c>
      <c r="G82">
        <v>59</v>
      </c>
      <c r="H82" s="935"/>
    </row>
    <row r="83" spans="1:8" ht="78" customHeight="1">
      <c r="A83" t="s">
        <v>4140</v>
      </c>
      <c r="B83" t="s">
        <v>1036</v>
      </c>
      <c r="C83" t="s">
        <v>2780</v>
      </c>
      <c r="D83" t="s">
        <v>632</v>
      </c>
      <c r="E83">
        <v>248</v>
      </c>
      <c r="F83">
        <v>215</v>
      </c>
      <c r="G83">
        <v>221</v>
      </c>
      <c r="H83" s="1242"/>
    </row>
    <row r="84" spans="1:8" ht="78" customHeight="1">
      <c r="A84" t="s">
        <v>4969</v>
      </c>
      <c r="B84" t="s">
        <v>1147</v>
      </c>
      <c r="C84" t="s">
        <v>2633</v>
      </c>
      <c r="D84" t="s">
        <v>632</v>
      </c>
      <c r="E84">
        <v>248</v>
      </c>
      <c r="F84">
        <v>163</v>
      </c>
      <c r="G84">
        <v>157</v>
      </c>
      <c r="H84" s="1095"/>
    </row>
    <row r="85" spans="1:8" ht="78" customHeight="1">
      <c r="A85" t="s">
        <v>4355</v>
      </c>
      <c r="B85" t="s">
        <v>1267</v>
      </c>
      <c r="C85" t="s">
        <v>2480</v>
      </c>
      <c r="D85" t="s">
        <v>632</v>
      </c>
      <c r="E85">
        <v>248</v>
      </c>
      <c r="F85">
        <v>193</v>
      </c>
      <c r="G85">
        <v>154</v>
      </c>
      <c r="H85" s="942"/>
    </row>
    <row r="86" spans="1:8" ht="78" customHeight="1">
      <c r="A86" t="s">
        <v>7034</v>
      </c>
      <c r="B86" t="s">
        <v>9407</v>
      </c>
      <c r="C86" t="s">
        <v>2298</v>
      </c>
      <c r="D86" t="s">
        <v>632</v>
      </c>
      <c r="E86">
        <v>248</v>
      </c>
      <c r="F86">
        <v>220</v>
      </c>
      <c r="G86">
        <v>108</v>
      </c>
      <c r="H86" s="760"/>
    </row>
    <row r="87" spans="1:8" ht="78" customHeight="1">
      <c r="A87" t="s">
        <v>4364</v>
      </c>
      <c r="B87" t="s">
        <v>1341</v>
      </c>
      <c r="C87" t="s">
        <v>2376</v>
      </c>
      <c r="D87" t="s">
        <v>632</v>
      </c>
      <c r="E87">
        <v>248</v>
      </c>
      <c r="F87">
        <v>206</v>
      </c>
      <c r="G87">
        <v>151</v>
      </c>
      <c r="H87" s="838"/>
    </row>
    <row r="88" spans="1:8" ht="78" customHeight="1">
      <c r="A88" t="s">
        <v>4633</v>
      </c>
      <c r="B88" t="s">
        <v>1235</v>
      </c>
      <c r="C88" t="s">
        <v>2515</v>
      </c>
      <c r="D88" t="s">
        <v>632</v>
      </c>
      <c r="E88">
        <v>248</v>
      </c>
      <c r="F88">
        <v>191</v>
      </c>
      <c r="G88">
        <v>168</v>
      </c>
      <c r="H88" s="977"/>
    </row>
    <row r="89" spans="1:8" ht="78" customHeight="1">
      <c r="A89" t="s">
        <v>4078</v>
      </c>
      <c r="B89" t="s">
        <v>1381</v>
      </c>
      <c r="C89" t="s">
        <v>2318</v>
      </c>
      <c r="D89" t="s">
        <v>632</v>
      </c>
      <c r="E89">
        <v>248</v>
      </c>
      <c r="F89">
        <v>222</v>
      </c>
      <c r="G89">
        <v>141</v>
      </c>
      <c r="H89" s="780"/>
    </row>
    <row r="90" spans="1:8" ht="78" customHeight="1">
      <c r="A90" t="s">
        <v>5362</v>
      </c>
      <c r="B90" t="s">
        <v>1187</v>
      </c>
      <c r="C90" t="s">
        <v>2571</v>
      </c>
      <c r="D90" t="s">
        <v>632</v>
      </c>
      <c r="E90">
        <v>248</v>
      </c>
      <c r="F90">
        <v>129</v>
      </c>
      <c r="G90">
        <v>128</v>
      </c>
      <c r="H90" s="1033"/>
    </row>
    <row r="91" spans="1:8" ht="78" customHeight="1">
      <c r="A91" t="s">
        <v>4931</v>
      </c>
      <c r="B91" t="s">
        <v>719</v>
      </c>
      <c r="C91" t="s">
        <v>2460</v>
      </c>
      <c r="D91" t="s">
        <v>632</v>
      </c>
      <c r="E91">
        <v>248</v>
      </c>
      <c r="F91">
        <v>143</v>
      </c>
      <c r="G91">
        <v>88</v>
      </c>
      <c r="H91" s="922"/>
    </row>
    <row r="92" spans="1:8" ht="78" customHeight="1">
      <c r="A92" t="s">
        <v>4088</v>
      </c>
      <c r="B92" t="s">
        <v>1513</v>
      </c>
      <c r="C92" t="s">
        <v>2143</v>
      </c>
      <c r="D92" t="s">
        <v>632</v>
      </c>
      <c r="E92">
        <v>248</v>
      </c>
      <c r="F92">
        <v>213</v>
      </c>
      <c r="G92">
        <v>184</v>
      </c>
      <c r="H92" s="605"/>
    </row>
    <row r="93" spans="1:8" ht="78" customHeight="1">
      <c r="A93" t="s">
        <v>4116</v>
      </c>
      <c r="B93" t="s">
        <v>1065</v>
      </c>
      <c r="C93" t="s">
        <v>2748</v>
      </c>
      <c r="D93" t="s">
        <v>632</v>
      </c>
      <c r="E93">
        <v>248</v>
      </c>
      <c r="F93">
        <v>205</v>
      </c>
      <c r="G93">
        <v>201</v>
      </c>
      <c r="H93" s="1210"/>
    </row>
    <row r="94" spans="1:8" ht="78" customHeight="1">
      <c r="A94" t="s">
        <v>4907</v>
      </c>
      <c r="B94" t="s">
        <v>1317</v>
      </c>
      <c r="C94" t="s">
        <v>2409</v>
      </c>
      <c r="D94" t="s">
        <v>632</v>
      </c>
      <c r="E94">
        <v>247</v>
      </c>
      <c r="F94">
        <v>178</v>
      </c>
      <c r="G94">
        <v>106</v>
      </c>
      <c r="H94" s="871"/>
    </row>
    <row r="95" spans="1:8" ht="78" customHeight="1">
      <c r="A95" t="s">
        <v>4384</v>
      </c>
      <c r="B95" t="s">
        <v>8141</v>
      </c>
      <c r="C95" t="s">
        <v>2744</v>
      </c>
      <c r="D95" t="s">
        <v>632</v>
      </c>
      <c r="E95">
        <v>247</v>
      </c>
      <c r="F95">
        <v>213</v>
      </c>
      <c r="G95">
        <v>204</v>
      </c>
      <c r="H95" s="1206"/>
    </row>
    <row r="96" spans="1:8" ht="78" customHeight="1">
      <c r="A96" t="s">
        <v>4566</v>
      </c>
      <c r="B96" t="s">
        <v>7682</v>
      </c>
      <c r="C96" t="s">
        <v>2306</v>
      </c>
      <c r="D96" t="s">
        <v>632</v>
      </c>
      <c r="E96">
        <v>247</v>
      </c>
      <c r="F96">
        <v>208</v>
      </c>
      <c r="G96">
        <v>0</v>
      </c>
      <c r="H96" s="768"/>
    </row>
    <row r="97" spans="1:8" ht="78" customHeight="1">
      <c r="A97" t="s">
        <v>4976</v>
      </c>
      <c r="B97" t="s">
        <v>1144</v>
      </c>
      <c r="C97" t="s">
        <v>2636</v>
      </c>
      <c r="D97" t="s">
        <v>632</v>
      </c>
      <c r="E97">
        <v>247</v>
      </c>
      <c r="F97">
        <v>150</v>
      </c>
      <c r="G97">
        <v>158</v>
      </c>
      <c r="H97" s="1098"/>
    </row>
    <row r="98" spans="1:8" ht="78" customHeight="1">
      <c r="A98" t="s">
        <v>4328</v>
      </c>
      <c r="B98" t="s">
        <v>7765</v>
      </c>
      <c r="C98" t="s">
        <v>2375</v>
      </c>
      <c r="D98" t="s">
        <v>632</v>
      </c>
      <c r="E98">
        <v>247</v>
      </c>
      <c r="F98">
        <v>191</v>
      </c>
      <c r="G98">
        <v>104</v>
      </c>
      <c r="H98" s="837"/>
    </row>
    <row r="99" spans="1:8" ht="78" customHeight="1">
      <c r="A99" t="s">
        <v>4130</v>
      </c>
      <c r="B99" t="s">
        <v>1032</v>
      </c>
      <c r="C99" t="s">
        <v>2790</v>
      </c>
      <c r="D99" t="s">
        <v>632</v>
      </c>
      <c r="E99">
        <v>247</v>
      </c>
      <c r="F99">
        <v>209</v>
      </c>
      <c r="G99">
        <v>209</v>
      </c>
      <c r="H99" s="1252"/>
    </row>
    <row r="100" spans="1:8" ht="78" customHeight="1">
      <c r="A100" t="s">
        <v>4388</v>
      </c>
      <c r="B100" t="s">
        <v>1053</v>
      </c>
      <c r="C100" t="s">
        <v>2757</v>
      </c>
      <c r="D100" t="s">
        <v>632</v>
      </c>
      <c r="E100">
        <v>247</v>
      </c>
      <c r="F100">
        <v>200</v>
      </c>
      <c r="G100">
        <v>194</v>
      </c>
      <c r="H100" s="1219"/>
    </row>
    <row r="101" spans="1:8" ht="78" customHeight="1">
      <c r="A101" t="s">
        <v>4587</v>
      </c>
      <c r="B101" t="s">
        <v>1350</v>
      </c>
      <c r="C101" t="s">
        <v>2368</v>
      </c>
      <c r="D101" t="s">
        <v>632</v>
      </c>
      <c r="E101">
        <v>247</v>
      </c>
      <c r="F101">
        <v>183</v>
      </c>
      <c r="G101">
        <v>24</v>
      </c>
      <c r="H101" s="830"/>
    </row>
    <row r="102" spans="1:8" ht="78" customHeight="1">
      <c r="A102" t="s">
        <v>4330</v>
      </c>
      <c r="B102" t="s">
        <v>1347</v>
      </c>
      <c r="C102" t="s">
        <v>2374</v>
      </c>
      <c r="D102" t="s">
        <v>632</v>
      </c>
      <c r="E102">
        <v>247</v>
      </c>
      <c r="F102">
        <v>196</v>
      </c>
      <c r="G102">
        <v>108</v>
      </c>
      <c r="H102" s="836"/>
    </row>
    <row r="103" spans="1:8" ht="78" customHeight="1">
      <c r="A103" t="s">
        <v>5350</v>
      </c>
      <c r="B103" t="s">
        <v>1168</v>
      </c>
      <c r="C103" t="s">
        <v>2595</v>
      </c>
      <c r="D103" t="s">
        <v>632</v>
      </c>
      <c r="E103">
        <v>246</v>
      </c>
      <c r="F103">
        <v>116</v>
      </c>
      <c r="G103">
        <v>95</v>
      </c>
      <c r="H103" s="1057"/>
    </row>
    <row r="104" spans="1:8" ht="78" customHeight="1">
      <c r="A104" t="s">
        <v>3935</v>
      </c>
      <c r="B104" t="s">
        <v>1736</v>
      </c>
      <c r="C104" t="s">
        <v>1822</v>
      </c>
      <c r="D104" t="s">
        <v>632</v>
      </c>
      <c r="E104">
        <v>246</v>
      </c>
      <c r="F104">
        <v>228</v>
      </c>
      <c r="G104">
        <v>217</v>
      </c>
      <c r="H104" s="284"/>
    </row>
    <row r="105" spans="1:8" ht="78" customHeight="1">
      <c r="A105" t="s">
        <v>7029</v>
      </c>
      <c r="B105" t="s">
        <v>9397</v>
      </c>
      <c r="C105" t="s">
        <v>2248</v>
      </c>
      <c r="D105" t="s">
        <v>632</v>
      </c>
      <c r="E105">
        <v>246</v>
      </c>
      <c r="F105">
        <v>227</v>
      </c>
      <c r="G105">
        <v>180</v>
      </c>
      <c r="H105" s="710"/>
    </row>
    <row r="106" spans="1:8" ht="78" customHeight="1">
      <c r="A106" t="s">
        <v>4984</v>
      </c>
      <c r="B106" t="s">
        <v>1137</v>
      </c>
      <c r="C106" t="s">
        <v>2643</v>
      </c>
      <c r="D106" t="s">
        <v>632</v>
      </c>
      <c r="E106">
        <v>246</v>
      </c>
      <c r="F106">
        <v>144</v>
      </c>
      <c r="G106">
        <v>157</v>
      </c>
      <c r="H106" s="1105"/>
    </row>
    <row r="107" spans="1:8" ht="78" customHeight="1">
      <c r="A107" t="s">
        <v>7033</v>
      </c>
      <c r="B107" t="s">
        <v>9403</v>
      </c>
      <c r="C107" t="s">
        <v>2296</v>
      </c>
      <c r="D107" t="s">
        <v>632</v>
      </c>
      <c r="E107">
        <v>246</v>
      </c>
      <c r="F107">
        <v>225</v>
      </c>
      <c r="G107">
        <v>153</v>
      </c>
      <c r="H107" s="758"/>
    </row>
    <row r="108" spans="1:8" ht="78" customHeight="1">
      <c r="A108" t="s">
        <v>5354</v>
      </c>
      <c r="B108" t="s">
        <v>1189</v>
      </c>
      <c r="C108" t="s">
        <v>2567</v>
      </c>
      <c r="D108" t="s">
        <v>632</v>
      </c>
      <c r="E108">
        <v>246</v>
      </c>
      <c r="F108">
        <v>120</v>
      </c>
      <c r="G108">
        <v>102</v>
      </c>
      <c r="H108" s="1029"/>
    </row>
    <row r="109" spans="1:8" ht="78" customHeight="1">
      <c r="A109" t="s">
        <v>4305</v>
      </c>
      <c r="B109" t="s">
        <v>1380</v>
      </c>
      <c r="C109" t="s">
        <v>2323</v>
      </c>
      <c r="D109" t="s">
        <v>632</v>
      </c>
      <c r="E109">
        <v>246</v>
      </c>
      <c r="F109">
        <v>209</v>
      </c>
      <c r="G109">
        <v>85</v>
      </c>
      <c r="H109" s="785"/>
    </row>
    <row r="110" spans="1:8" ht="78" customHeight="1">
      <c r="A110" t="s">
        <v>3937</v>
      </c>
      <c r="B110" t="s">
        <v>1061</v>
      </c>
      <c r="C110" t="s">
        <v>2751</v>
      </c>
      <c r="D110" t="s">
        <v>632</v>
      </c>
      <c r="E110">
        <v>246</v>
      </c>
      <c r="F110">
        <v>219</v>
      </c>
      <c r="G110">
        <v>216</v>
      </c>
      <c r="H110" s="1213"/>
    </row>
    <row r="111" spans="1:8" ht="78" customHeight="1">
      <c r="A111" t="s">
        <v>4108</v>
      </c>
      <c r="B111" t="s">
        <v>1741</v>
      </c>
      <c r="C111" t="s">
        <v>1810</v>
      </c>
      <c r="D111" t="s">
        <v>632</v>
      </c>
      <c r="E111">
        <v>246</v>
      </c>
      <c r="F111">
        <v>229</v>
      </c>
      <c r="G111">
        <v>219</v>
      </c>
      <c r="H111" s="272"/>
    </row>
    <row r="112" spans="1:8" ht="78" customHeight="1">
      <c r="A112" t="s">
        <v>4367</v>
      </c>
      <c r="B112" t="s">
        <v>1321</v>
      </c>
      <c r="C112" t="s">
        <v>2406</v>
      </c>
      <c r="D112" t="s">
        <v>632</v>
      </c>
      <c r="E112">
        <v>246</v>
      </c>
      <c r="F112">
        <v>194</v>
      </c>
      <c r="G112">
        <v>137</v>
      </c>
      <c r="H112" s="868"/>
    </row>
    <row r="113" spans="1:9" ht="78" customHeight="1">
      <c r="A113" t="s">
        <v>4397</v>
      </c>
      <c r="B113" t="s">
        <v>1027</v>
      </c>
      <c r="C113" t="s">
        <v>2797</v>
      </c>
      <c r="D113" t="s">
        <v>632</v>
      </c>
      <c r="E113">
        <v>245</v>
      </c>
      <c r="F113">
        <v>190</v>
      </c>
      <c r="G113">
        <v>199</v>
      </c>
      <c r="H113" s="1259"/>
    </row>
    <row r="114" spans="1:9" ht="78" customHeight="1">
      <c r="A114" t="s">
        <v>4071</v>
      </c>
      <c r="B114" t="s">
        <v>1716</v>
      </c>
      <c r="C114" t="s">
        <v>1851</v>
      </c>
      <c r="D114" t="s">
        <v>632</v>
      </c>
      <c r="E114">
        <v>245</v>
      </c>
      <c r="F114">
        <v>215</v>
      </c>
      <c r="G114">
        <v>175</v>
      </c>
      <c r="H114" s="313"/>
    </row>
    <row r="115" spans="1:9" ht="78" customHeight="1">
      <c r="A115" t="s">
        <v>4675</v>
      </c>
      <c r="B115" t="s">
        <v>8206</v>
      </c>
      <c r="C115" t="s">
        <v>2799</v>
      </c>
      <c r="D115" t="s">
        <v>632</v>
      </c>
      <c r="E115">
        <v>245</v>
      </c>
      <c r="F115">
        <v>176</v>
      </c>
      <c r="G115">
        <v>189</v>
      </c>
      <c r="H115" s="1261"/>
    </row>
    <row r="116" spans="1:9" ht="78" customHeight="1">
      <c r="A116" t="s">
        <v>4383</v>
      </c>
      <c r="B116" t="s">
        <v>1064</v>
      </c>
      <c r="C116" t="s">
        <v>2746</v>
      </c>
      <c r="D116" t="s">
        <v>632</v>
      </c>
      <c r="E116">
        <v>245</v>
      </c>
      <c r="F116">
        <v>209</v>
      </c>
      <c r="G116">
        <v>200</v>
      </c>
      <c r="H116" s="1208"/>
    </row>
    <row r="117" spans="1:9" ht="78" customHeight="1">
      <c r="A117" t="s">
        <v>3942</v>
      </c>
      <c r="B117" t="s">
        <v>1735</v>
      </c>
      <c r="C117" t="s">
        <v>1819</v>
      </c>
      <c r="D117" t="s">
        <v>632</v>
      </c>
      <c r="E117">
        <v>245</v>
      </c>
      <c r="F117">
        <v>227</v>
      </c>
      <c r="G117">
        <v>226</v>
      </c>
      <c r="H117" s="281"/>
    </row>
    <row r="118" spans="1:9" ht="78" customHeight="1">
      <c r="A118" t="s">
        <v>5332</v>
      </c>
      <c r="B118" t="s">
        <v>7862</v>
      </c>
      <c r="C118" t="s">
        <v>2466</v>
      </c>
      <c r="D118" t="s">
        <v>632</v>
      </c>
      <c r="E118">
        <v>245</v>
      </c>
      <c r="F118">
        <v>103</v>
      </c>
      <c r="G118">
        <v>51</v>
      </c>
      <c r="H118" s="928"/>
    </row>
    <row r="119" spans="1:9" ht="78" customHeight="1">
      <c r="A119" t="s">
        <v>3896</v>
      </c>
      <c r="B119" t="s">
        <v>7167</v>
      </c>
      <c r="C119" t="s">
        <v>1790</v>
      </c>
      <c r="D119" t="s">
        <v>632</v>
      </c>
      <c r="E119">
        <v>245</v>
      </c>
      <c r="F119">
        <v>237</v>
      </c>
      <c r="G119">
        <v>214</v>
      </c>
      <c r="H119" s="252"/>
    </row>
    <row r="120" spans="1:9" ht="78" customHeight="1">
      <c r="A120" t="s">
        <v>4623</v>
      </c>
      <c r="B120" t="s">
        <v>1297</v>
      </c>
      <c r="C120" t="s">
        <v>2436</v>
      </c>
      <c r="D120" t="s">
        <v>632</v>
      </c>
      <c r="E120">
        <v>245</v>
      </c>
      <c r="F120">
        <v>162</v>
      </c>
      <c r="G120">
        <v>111</v>
      </c>
      <c r="H120" s="898"/>
    </row>
    <row r="121" spans="1:9" ht="78" customHeight="1">
      <c r="A121" t="s">
        <v>5374</v>
      </c>
      <c r="B121" t="s">
        <v>1136</v>
      </c>
      <c r="C121" t="s">
        <v>2646</v>
      </c>
      <c r="D121" t="s">
        <v>632</v>
      </c>
      <c r="E121">
        <v>245</v>
      </c>
      <c r="F121">
        <v>127</v>
      </c>
      <c r="G121">
        <v>142</v>
      </c>
      <c r="H121" s="1108"/>
    </row>
    <row r="122" spans="1:9" ht="78" customHeight="1">
      <c r="A122" t="s">
        <v>5364</v>
      </c>
      <c r="B122" t="s">
        <v>696</v>
      </c>
      <c r="C122" t="s">
        <v>2573</v>
      </c>
      <c r="D122" t="s">
        <v>632</v>
      </c>
      <c r="E122">
        <v>245</v>
      </c>
      <c r="F122">
        <v>108</v>
      </c>
      <c r="G122">
        <v>115</v>
      </c>
      <c r="H122" s="1035"/>
      <c r="I122">
        <v>2014</v>
      </c>
    </row>
    <row r="123" spans="1:9" ht="78" customHeight="1">
      <c r="A123" t="s">
        <v>3907</v>
      </c>
      <c r="B123" t="s">
        <v>593</v>
      </c>
      <c r="C123" t="s">
        <v>1792</v>
      </c>
      <c r="D123" t="s">
        <v>632</v>
      </c>
      <c r="E123">
        <v>245</v>
      </c>
      <c r="F123">
        <v>236</v>
      </c>
      <c r="G123">
        <v>210</v>
      </c>
      <c r="H123" s="254"/>
    </row>
    <row r="124" spans="1:9" ht="78" customHeight="1">
      <c r="A124" t="s">
        <v>4353</v>
      </c>
      <c r="B124" t="s">
        <v>1268</v>
      </c>
      <c r="C124" t="s">
        <v>2479</v>
      </c>
      <c r="D124" t="s">
        <v>632</v>
      </c>
      <c r="E124">
        <v>244</v>
      </c>
      <c r="F124">
        <v>194</v>
      </c>
      <c r="G124">
        <v>159</v>
      </c>
      <c r="H124" s="941"/>
    </row>
    <row r="125" spans="1:9" ht="78" customHeight="1">
      <c r="A125" t="s">
        <v>4042</v>
      </c>
      <c r="B125" t="s">
        <v>1757</v>
      </c>
      <c r="C125" t="s">
        <v>1797</v>
      </c>
      <c r="D125" t="s">
        <v>632</v>
      </c>
      <c r="E125">
        <v>244</v>
      </c>
      <c r="F125">
        <v>228</v>
      </c>
      <c r="G125">
        <v>193</v>
      </c>
      <c r="H125" s="259"/>
    </row>
    <row r="126" spans="1:9" ht="78" customHeight="1">
      <c r="A126" t="s">
        <v>7030</v>
      </c>
      <c r="B126" t="s">
        <v>9395</v>
      </c>
      <c r="C126" t="s">
        <v>2249</v>
      </c>
      <c r="D126" t="s">
        <v>632</v>
      </c>
      <c r="E126">
        <v>244</v>
      </c>
      <c r="F126">
        <v>227</v>
      </c>
      <c r="G126">
        <v>181</v>
      </c>
      <c r="H126" s="711"/>
    </row>
    <row r="127" spans="1:9" ht="78" customHeight="1">
      <c r="A127" t="s">
        <v>4374</v>
      </c>
      <c r="B127" t="s">
        <v>1511</v>
      </c>
      <c r="C127" t="s">
        <v>2147</v>
      </c>
      <c r="D127" t="s">
        <v>632</v>
      </c>
      <c r="E127">
        <v>244</v>
      </c>
      <c r="F127">
        <v>201</v>
      </c>
      <c r="G127">
        <v>177</v>
      </c>
      <c r="H127" s="609"/>
    </row>
    <row r="128" spans="1:9" ht="78" customHeight="1">
      <c r="A128" t="s">
        <v>3911</v>
      </c>
      <c r="B128" t="s">
        <v>325</v>
      </c>
      <c r="C128" t="s">
        <v>1773</v>
      </c>
      <c r="D128" t="s">
        <v>632</v>
      </c>
      <c r="E128">
        <v>244</v>
      </c>
      <c r="F128">
        <v>245</v>
      </c>
      <c r="G128">
        <v>240</v>
      </c>
      <c r="H128" s="235"/>
      <c r="I128">
        <v>2011</v>
      </c>
    </row>
    <row r="129" spans="1:8" ht="78" customHeight="1">
      <c r="A129" t="s">
        <v>4361</v>
      </c>
      <c r="B129" t="s">
        <v>1266</v>
      </c>
      <c r="C129" t="s">
        <v>2481</v>
      </c>
      <c r="D129" t="s">
        <v>632</v>
      </c>
      <c r="E129">
        <v>244</v>
      </c>
      <c r="F129">
        <v>186</v>
      </c>
      <c r="G129">
        <v>148</v>
      </c>
      <c r="H129" s="943"/>
    </row>
    <row r="130" spans="1:8" ht="78" customHeight="1">
      <c r="A130" t="s">
        <v>4375</v>
      </c>
      <c r="B130" t="s">
        <v>8148</v>
      </c>
      <c r="C130" t="s">
        <v>2749</v>
      </c>
      <c r="D130" t="s">
        <v>632</v>
      </c>
      <c r="E130">
        <v>244</v>
      </c>
      <c r="F130">
        <v>198</v>
      </c>
      <c r="G130">
        <v>195</v>
      </c>
      <c r="H130" s="1211"/>
    </row>
    <row r="131" spans="1:8" ht="78" customHeight="1">
      <c r="A131" t="s">
        <v>4119</v>
      </c>
      <c r="B131" t="s">
        <v>1033</v>
      </c>
      <c r="C131" t="s">
        <v>2787</v>
      </c>
      <c r="D131" t="s">
        <v>632</v>
      </c>
      <c r="E131">
        <v>244</v>
      </c>
      <c r="F131">
        <v>222</v>
      </c>
      <c r="G131">
        <v>222</v>
      </c>
      <c r="H131" s="1249"/>
    </row>
    <row r="132" spans="1:8" ht="78" customHeight="1">
      <c r="A132" t="s">
        <v>4669</v>
      </c>
      <c r="B132" t="s">
        <v>1148</v>
      </c>
      <c r="C132" t="s">
        <v>2632</v>
      </c>
      <c r="D132" t="s">
        <v>632</v>
      </c>
      <c r="E132">
        <v>244</v>
      </c>
      <c r="F132">
        <v>166</v>
      </c>
      <c r="G132">
        <v>163</v>
      </c>
      <c r="H132" s="1094"/>
    </row>
    <row r="133" spans="1:8" ht="78" customHeight="1">
      <c r="A133" t="s">
        <v>4112</v>
      </c>
      <c r="B133" t="s">
        <v>8146</v>
      </c>
      <c r="C133" t="s">
        <v>2747</v>
      </c>
      <c r="D133" t="s">
        <v>632</v>
      </c>
      <c r="E133">
        <v>244</v>
      </c>
      <c r="F133">
        <v>206</v>
      </c>
      <c r="G133">
        <v>197</v>
      </c>
      <c r="H133" s="1209"/>
    </row>
    <row r="134" spans="1:8" ht="78" customHeight="1">
      <c r="A134" t="s">
        <v>5299</v>
      </c>
      <c r="B134" t="s">
        <v>1282</v>
      </c>
      <c r="C134" t="s">
        <v>2457</v>
      </c>
      <c r="D134" t="s">
        <v>632</v>
      </c>
      <c r="E134">
        <v>244</v>
      </c>
      <c r="F134">
        <v>115</v>
      </c>
      <c r="G134">
        <v>39</v>
      </c>
      <c r="H134" s="919"/>
    </row>
    <row r="135" spans="1:8" ht="78" customHeight="1">
      <c r="A135" t="s">
        <v>3943</v>
      </c>
      <c r="B135" t="s">
        <v>8101</v>
      </c>
      <c r="C135" t="s">
        <v>2704</v>
      </c>
      <c r="D135" t="s">
        <v>632</v>
      </c>
      <c r="E135">
        <v>244</v>
      </c>
      <c r="F135">
        <v>225</v>
      </c>
      <c r="G135">
        <v>230</v>
      </c>
      <c r="H135" s="1166"/>
    </row>
    <row r="136" spans="1:8" ht="78" customHeight="1">
      <c r="A136" t="s">
        <v>7035</v>
      </c>
      <c r="B136" t="s">
        <v>9411</v>
      </c>
      <c r="C136" t="s">
        <v>2311</v>
      </c>
      <c r="D136" t="s">
        <v>632</v>
      </c>
      <c r="E136">
        <v>244</v>
      </c>
      <c r="F136">
        <v>191</v>
      </c>
      <c r="G136">
        <v>58</v>
      </c>
      <c r="H136" s="773"/>
    </row>
    <row r="137" spans="1:8" ht="78" customHeight="1">
      <c r="A137" t="s">
        <v>4396</v>
      </c>
      <c r="B137" t="s">
        <v>1029</v>
      </c>
      <c r="C137" t="s">
        <v>2792</v>
      </c>
      <c r="D137" t="s">
        <v>632</v>
      </c>
      <c r="E137">
        <v>244</v>
      </c>
      <c r="F137">
        <v>195</v>
      </c>
      <c r="G137">
        <v>196</v>
      </c>
      <c r="H137" s="1254"/>
    </row>
    <row r="138" spans="1:8" ht="78" customHeight="1">
      <c r="A138" t="s">
        <v>5260</v>
      </c>
      <c r="B138" t="s">
        <v>7853</v>
      </c>
      <c r="C138" t="s">
        <v>2455</v>
      </c>
      <c r="D138" t="s">
        <v>632</v>
      </c>
      <c r="E138">
        <v>244</v>
      </c>
      <c r="F138">
        <v>128</v>
      </c>
      <c r="G138">
        <v>55</v>
      </c>
      <c r="H138" s="917"/>
    </row>
    <row r="139" spans="1:8" ht="78" customHeight="1">
      <c r="A139" t="s">
        <v>3925</v>
      </c>
      <c r="B139" t="s">
        <v>1430</v>
      </c>
      <c r="C139" t="s">
        <v>2247</v>
      </c>
      <c r="D139" t="s">
        <v>632</v>
      </c>
      <c r="E139">
        <v>244</v>
      </c>
      <c r="F139">
        <v>236</v>
      </c>
      <c r="G139">
        <v>194</v>
      </c>
      <c r="H139" s="709"/>
    </row>
    <row r="140" spans="1:8" ht="78" customHeight="1">
      <c r="A140" t="s">
        <v>4040</v>
      </c>
      <c r="B140" t="s">
        <v>1758</v>
      </c>
      <c r="C140" t="s">
        <v>1799</v>
      </c>
      <c r="D140" t="s">
        <v>632</v>
      </c>
      <c r="E140">
        <v>244</v>
      </c>
      <c r="F140">
        <v>225</v>
      </c>
      <c r="G140">
        <v>193</v>
      </c>
      <c r="H140" s="261"/>
    </row>
    <row r="141" spans="1:8" ht="78" customHeight="1">
      <c r="A141" t="s">
        <v>4103</v>
      </c>
      <c r="B141" t="s">
        <v>1601</v>
      </c>
      <c r="C141" t="s">
        <v>2026</v>
      </c>
      <c r="D141" t="s">
        <v>632</v>
      </c>
      <c r="E141">
        <v>244</v>
      </c>
      <c r="F141">
        <v>216</v>
      </c>
      <c r="G141">
        <v>198</v>
      </c>
      <c r="H141" s="488"/>
    </row>
    <row r="142" spans="1:8" ht="78" customHeight="1">
      <c r="A142" t="s">
        <v>3908</v>
      </c>
      <c r="B142" t="s">
        <v>1431</v>
      </c>
      <c r="C142" t="s">
        <v>2246</v>
      </c>
      <c r="D142" t="s">
        <v>632</v>
      </c>
      <c r="E142">
        <v>243</v>
      </c>
      <c r="F142">
        <v>230</v>
      </c>
      <c r="G142">
        <v>201</v>
      </c>
      <c r="H142" s="708"/>
    </row>
    <row r="143" spans="1:8" ht="78" customHeight="1">
      <c r="A143" t="s">
        <v>3934</v>
      </c>
      <c r="B143" t="s">
        <v>1737</v>
      </c>
      <c r="C143" t="s">
        <v>1823</v>
      </c>
      <c r="D143" t="s">
        <v>632</v>
      </c>
      <c r="E143">
        <v>243</v>
      </c>
      <c r="F143">
        <v>223</v>
      </c>
      <c r="G143">
        <v>215</v>
      </c>
      <c r="H143" s="285"/>
    </row>
    <row r="144" spans="1:8" ht="78" customHeight="1">
      <c r="A144" t="s">
        <v>5292</v>
      </c>
      <c r="B144" t="s">
        <v>1280</v>
      </c>
      <c r="C144" t="s">
        <v>2459</v>
      </c>
      <c r="D144" t="s">
        <v>632</v>
      </c>
      <c r="E144">
        <v>243</v>
      </c>
      <c r="F144">
        <v>133</v>
      </c>
      <c r="G144">
        <v>84</v>
      </c>
      <c r="H144" s="921"/>
    </row>
    <row r="145" spans="1:9" ht="78" customHeight="1">
      <c r="A145" t="s">
        <v>5296</v>
      </c>
      <c r="B145" t="s">
        <v>1275</v>
      </c>
      <c r="C145" t="s">
        <v>2469</v>
      </c>
      <c r="D145" t="s">
        <v>632</v>
      </c>
      <c r="E145">
        <v>243</v>
      </c>
      <c r="F145">
        <v>119</v>
      </c>
      <c r="G145">
        <v>77</v>
      </c>
      <c r="H145" s="931"/>
    </row>
    <row r="146" spans="1:9" ht="78" customHeight="1">
      <c r="A146" t="s">
        <v>4045</v>
      </c>
      <c r="B146" t="s">
        <v>7625</v>
      </c>
      <c r="C146" t="s">
        <v>2250</v>
      </c>
      <c r="D146" t="s">
        <v>632</v>
      </c>
      <c r="E146">
        <v>243</v>
      </c>
      <c r="F146">
        <v>224</v>
      </c>
      <c r="G146">
        <v>172</v>
      </c>
      <c r="H146" s="712"/>
    </row>
    <row r="147" spans="1:9" ht="78" customHeight="1">
      <c r="A147" t="s">
        <v>3930</v>
      </c>
      <c r="B147" t="s">
        <v>1745</v>
      </c>
      <c r="C147" t="s">
        <v>1815</v>
      </c>
      <c r="D147" t="s">
        <v>632</v>
      </c>
      <c r="E147">
        <v>243</v>
      </c>
      <c r="F147">
        <v>223</v>
      </c>
      <c r="G147">
        <v>202</v>
      </c>
      <c r="H147" s="277"/>
    </row>
    <row r="148" spans="1:9" ht="78" customHeight="1">
      <c r="A148" t="s">
        <v>3890</v>
      </c>
      <c r="B148" t="s">
        <v>1772</v>
      </c>
      <c r="C148" t="s">
        <v>1779</v>
      </c>
      <c r="D148" t="s">
        <v>632</v>
      </c>
      <c r="E148">
        <v>243</v>
      </c>
      <c r="F148">
        <v>236</v>
      </c>
      <c r="G148">
        <v>224</v>
      </c>
      <c r="H148" s="241"/>
    </row>
    <row r="149" spans="1:9" ht="78" customHeight="1">
      <c r="A149" t="s">
        <v>5328</v>
      </c>
      <c r="B149" t="s">
        <v>1271</v>
      </c>
      <c r="C149" t="s">
        <v>2471</v>
      </c>
      <c r="D149" t="s">
        <v>632</v>
      </c>
      <c r="E149">
        <v>243</v>
      </c>
      <c r="F149">
        <v>105</v>
      </c>
      <c r="G149">
        <v>68</v>
      </c>
      <c r="H149" s="933"/>
    </row>
    <row r="150" spans="1:9" ht="78" customHeight="1">
      <c r="A150" t="s">
        <v>4579</v>
      </c>
      <c r="B150" t="s">
        <v>485</v>
      </c>
      <c r="C150" t="s">
        <v>2314</v>
      </c>
      <c r="D150" t="s">
        <v>632</v>
      </c>
      <c r="E150">
        <v>243</v>
      </c>
      <c r="F150">
        <v>193</v>
      </c>
      <c r="G150">
        <v>44</v>
      </c>
      <c r="H150" s="776"/>
      <c r="I150">
        <v>2014</v>
      </c>
    </row>
    <row r="151" spans="1:9" ht="78" customHeight="1">
      <c r="A151" t="s">
        <v>5788</v>
      </c>
      <c r="B151" t="s">
        <v>1188</v>
      </c>
      <c r="C151" t="s">
        <v>2570</v>
      </c>
      <c r="D151" t="s">
        <v>632</v>
      </c>
      <c r="E151">
        <v>243</v>
      </c>
      <c r="F151">
        <v>91</v>
      </c>
      <c r="G151">
        <v>83</v>
      </c>
      <c r="H151" s="1032"/>
    </row>
    <row r="152" spans="1:9" ht="78" customHeight="1">
      <c r="A152" t="s">
        <v>4304</v>
      </c>
      <c r="B152" t="s">
        <v>1386</v>
      </c>
      <c r="C152" t="s">
        <v>2307</v>
      </c>
      <c r="D152" t="s">
        <v>632</v>
      </c>
      <c r="E152">
        <v>243</v>
      </c>
      <c r="F152">
        <v>191</v>
      </c>
      <c r="G152">
        <v>8</v>
      </c>
      <c r="H152" s="769"/>
    </row>
    <row r="153" spans="1:9" ht="78" customHeight="1">
      <c r="A153" t="s">
        <v>4398</v>
      </c>
      <c r="B153" t="s">
        <v>1026</v>
      </c>
      <c r="C153" t="s">
        <v>2795</v>
      </c>
      <c r="D153" t="s">
        <v>632</v>
      </c>
      <c r="E153">
        <v>243</v>
      </c>
      <c r="F153">
        <v>187</v>
      </c>
      <c r="G153">
        <v>202</v>
      </c>
      <c r="H153" s="1257"/>
    </row>
    <row r="154" spans="1:9" ht="78" customHeight="1">
      <c r="A154" t="s">
        <v>7141</v>
      </c>
      <c r="B154" t="s">
        <v>9389</v>
      </c>
      <c r="C154" t="s">
        <v>3761</v>
      </c>
      <c r="D154" t="s">
        <v>632</v>
      </c>
      <c r="E154">
        <v>243</v>
      </c>
      <c r="F154">
        <v>234</v>
      </c>
      <c r="G154">
        <v>195</v>
      </c>
      <c r="H154" s="2223"/>
    </row>
    <row r="155" spans="1:9" ht="78" customHeight="1">
      <c r="A155" t="s">
        <v>3936</v>
      </c>
      <c r="B155" t="s">
        <v>1743</v>
      </c>
      <c r="C155" t="s">
        <v>1812</v>
      </c>
      <c r="D155" t="s">
        <v>632</v>
      </c>
      <c r="E155">
        <v>243</v>
      </c>
      <c r="F155">
        <v>224</v>
      </c>
      <c r="G155">
        <v>214</v>
      </c>
      <c r="H155" s="274"/>
    </row>
    <row r="156" spans="1:9" ht="78" customHeight="1">
      <c r="A156" t="s">
        <v>4070</v>
      </c>
      <c r="B156" t="s">
        <v>1754</v>
      </c>
      <c r="C156" t="s">
        <v>1796</v>
      </c>
      <c r="D156" t="s">
        <v>632</v>
      </c>
      <c r="E156">
        <v>243</v>
      </c>
      <c r="F156">
        <v>224</v>
      </c>
      <c r="G156">
        <v>190</v>
      </c>
      <c r="H156" s="258"/>
    </row>
    <row r="157" spans="1:9" ht="78" customHeight="1">
      <c r="A157" t="s">
        <v>4894</v>
      </c>
      <c r="B157" t="s">
        <v>1336</v>
      </c>
      <c r="C157" t="s">
        <v>2385</v>
      </c>
      <c r="D157" t="s">
        <v>632</v>
      </c>
      <c r="E157">
        <v>242</v>
      </c>
      <c r="F157">
        <v>171</v>
      </c>
      <c r="G157">
        <v>70</v>
      </c>
      <c r="H157" s="847"/>
    </row>
    <row r="158" spans="1:9" ht="78" customHeight="1">
      <c r="A158" t="s">
        <v>7065</v>
      </c>
      <c r="B158" t="s">
        <v>9477</v>
      </c>
      <c r="C158" t="s">
        <v>2667</v>
      </c>
      <c r="D158" t="s">
        <v>632</v>
      </c>
      <c r="E158">
        <v>242</v>
      </c>
      <c r="F158">
        <v>207</v>
      </c>
      <c r="G158">
        <v>220</v>
      </c>
      <c r="H158" s="1129"/>
    </row>
    <row r="159" spans="1:9" ht="78" customHeight="1">
      <c r="A159" t="s">
        <v>4666</v>
      </c>
      <c r="B159" t="s">
        <v>1149</v>
      </c>
      <c r="C159" t="s">
        <v>2631</v>
      </c>
      <c r="D159" t="s">
        <v>632</v>
      </c>
      <c r="E159">
        <v>242</v>
      </c>
      <c r="F159">
        <v>178</v>
      </c>
      <c r="G159">
        <v>174</v>
      </c>
      <c r="H159" s="1093"/>
    </row>
    <row r="160" spans="1:9" ht="78" customHeight="1">
      <c r="A160" t="s">
        <v>4043</v>
      </c>
      <c r="B160" t="s">
        <v>1717</v>
      </c>
      <c r="C160" t="s">
        <v>1850</v>
      </c>
      <c r="D160" t="s">
        <v>632</v>
      </c>
      <c r="E160">
        <v>242</v>
      </c>
      <c r="F160">
        <v>214</v>
      </c>
      <c r="G160">
        <v>174</v>
      </c>
      <c r="H160" s="312"/>
    </row>
    <row r="161" spans="1:9" ht="78" customHeight="1">
      <c r="A161" t="s">
        <v>5786</v>
      </c>
      <c r="B161" t="s">
        <v>1183</v>
      </c>
      <c r="C161" t="s">
        <v>2574</v>
      </c>
      <c r="D161" t="s">
        <v>632</v>
      </c>
      <c r="E161">
        <v>242</v>
      </c>
      <c r="F161">
        <v>95</v>
      </c>
      <c r="G161">
        <v>102</v>
      </c>
      <c r="H161" s="1036"/>
    </row>
    <row r="162" spans="1:9" ht="78" customHeight="1">
      <c r="A162" t="s">
        <v>7073</v>
      </c>
      <c r="B162" t="s">
        <v>9479</v>
      </c>
      <c r="C162" t="s">
        <v>2796</v>
      </c>
      <c r="D162" t="s">
        <v>632</v>
      </c>
      <c r="E162">
        <v>242</v>
      </c>
      <c r="F162">
        <v>193</v>
      </c>
      <c r="G162">
        <v>209</v>
      </c>
      <c r="H162" s="1258"/>
    </row>
    <row r="163" spans="1:9" ht="78" customHeight="1">
      <c r="A163" t="s">
        <v>5738</v>
      </c>
      <c r="B163" t="s">
        <v>1270</v>
      </c>
      <c r="C163" t="s">
        <v>2474</v>
      </c>
      <c r="D163" t="s">
        <v>632</v>
      </c>
      <c r="E163">
        <v>242</v>
      </c>
      <c r="F163">
        <v>85</v>
      </c>
      <c r="G163">
        <v>44</v>
      </c>
      <c r="H163" s="936"/>
    </row>
    <row r="164" spans="1:9" ht="78" customHeight="1">
      <c r="A164" t="s">
        <v>4072</v>
      </c>
      <c r="B164" t="s">
        <v>7801</v>
      </c>
      <c r="C164" t="s">
        <v>2404</v>
      </c>
      <c r="D164" t="s">
        <v>632</v>
      </c>
      <c r="E164">
        <v>242</v>
      </c>
      <c r="F164">
        <v>209</v>
      </c>
      <c r="G164">
        <v>160</v>
      </c>
      <c r="H164" s="866"/>
    </row>
    <row r="165" spans="1:9" ht="78" customHeight="1">
      <c r="A165" t="s">
        <v>4085</v>
      </c>
      <c r="B165" t="s">
        <v>1514</v>
      </c>
      <c r="C165" t="s">
        <v>2142</v>
      </c>
      <c r="D165" t="s">
        <v>632</v>
      </c>
      <c r="E165">
        <v>242</v>
      </c>
      <c r="F165">
        <v>211</v>
      </c>
      <c r="G165">
        <v>188</v>
      </c>
      <c r="H165" s="604"/>
    </row>
    <row r="166" spans="1:9" ht="78" customHeight="1">
      <c r="A166" t="s">
        <v>3922</v>
      </c>
      <c r="B166" t="s">
        <v>699</v>
      </c>
      <c r="C166" t="s">
        <v>2285</v>
      </c>
      <c r="D166" t="s">
        <v>632</v>
      </c>
      <c r="E166">
        <v>242</v>
      </c>
      <c r="F166">
        <v>230</v>
      </c>
      <c r="G166">
        <v>177</v>
      </c>
      <c r="H166" s="747"/>
      <c r="I166">
        <v>2014</v>
      </c>
    </row>
    <row r="167" spans="1:9" ht="78" customHeight="1">
      <c r="A167" t="s">
        <v>4637</v>
      </c>
      <c r="B167" t="s">
        <v>1256</v>
      </c>
      <c r="C167" t="s">
        <v>2489</v>
      </c>
      <c r="D167" t="s">
        <v>632</v>
      </c>
      <c r="E167">
        <v>242</v>
      </c>
      <c r="F167">
        <v>169</v>
      </c>
      <c r="G167">
        <v>135</v>
      </c>
      <c r="H167" s="951"/>
    </row>
    <row r="168" spans="1:9" ht="78" customHeight="1">
      <c r="A168" t="s">
        <v>3940</v>
      </c>
      <c r="B168" t="s">
        <v>7198</v>
      </c>
      <c r="C168" t="s">
        <v>1820</v>
      </c>
      <c r="D168" t="s">
        <v>632</v>
      </c>
      <c r="E168">
        <v>242</v>
      </c>
      <c r="F168">
        <v>226</v>
      </c>
      <c r="G168">
        <v>224</v>
      </c>
      <c r="H168" s="282"/>
    </row>
    <row r="169" spans="1:9" ht="78" customHeight="1">
      <c r="A169" t="s">
        <v>3918</v>
      </c>
      <c r="B169" t="s">
        <v>1767</v>
      </c>
      <c r="C169" t="s">
        <v>1782</v>
      </c>
      <c r="D169" t="s">
        <v>632</v>
      </c>
      <c r="E169">
        <v>242</v>
      </c>
      <c r="F169">
        <v>232</v>
      </c>
      <c r="G169">
        <v>218</v>
      </c>
      <c r="H169" s="244"/>
    </row>
    <row r="170" spans="1:9" ht="78" customHeight="1">
      <c r="A170" t="s">
        <v>3912</v>
      </c>
      <c r="B170" t="s">
        <v>591</v>
      </c>
      <c r="C170" t="s">
        <v>1776</v>
      </c>
      <c r="D170" t="s">
        <v>632</v>
      </c>
      <c r="E170">
        <v>242</v>
      </c>
      <c r="F170">
        <v>240</v>
      </c>
      <c r="G170">
        <v>235</v>
      </c>
      <c r="H170" s="238"/>
    </row>
    <row r="171" spans="1:9" ht="78" customHeight="1">
      <c r="A171" t="s">
        <v>4115</v>
      </c>
      <c r="B171" t="s">
        <v>1507</v>
      </c>
      <c r="C171" t="s">
        <v>2152</v>
      </c>
      <c r="D171" t="s">
        <v>632</v>
      </c>
      <c r="E171">
        <v>242</v>
      </c>
      <c r="F171">
        <v>216</v>
      </c>
      <c r="G171">
        <v>205</v>
      </c>
      <c r="H171" s="614"/>
    </row>
    <row r="172" spans="1:9" ht="78" customHeight="1">
      <c r="A172" t="s">
        <v>4089</v>
      </c>
      <c r="B172" t="s">
        <v>1512</v>
      </c>
      <c r="C172" t="s">
        <v>2144</v>
      </c>
      <c r="D172" t="s">
        <v>632</v>
      </c>
      <c r="E172">
        <v>241</v>
      </c>
      <c r="F172">
        <v>206</v>
      </c>
      <c r="G172">
        <v>179</v>
      </c>
      <c r="H172" s="606"/>
    </row>
    <row r="173" spans="1:9" ht="78" customHeight="1">
      <c r="A173" t="s">
        <v>4910</v>
      </c>
      <c r="B173" t="s">
        <v>1305</v>
      </c>
      <c r="C173" t="s">
        <v>2424</v>
      </c>
      <c r="D173" t="s">
        <v>632</v>
      </c>
      <c r="E173">
        <v>241</v>
      </c>
      <c r="F173">
        <v>144</v>
      </c>
      <c r="G173">
        <v>53</v>
      </c>
      <c r="H173" s="886"/>
    </row>
    <row r="174" spans="1:9" ht="78" customHeight="1">
      <c r="A174" t="s">
        <v>4366</v>
      </c>
      <c r="B174" t="s">
        <v>1322</v>
      </c>
      <c r="C174" t="s">
        <v>2407</v>
      </c>
      <c r="D174" t="s">
        <v>632</v>
      </c>
      <c r="E174">
        <v>241</v>
      </c>
      <c r="F174">
        <v>189</v>
      </c>
      <c r="G174">
        <v>137</v>
      </c>
      <c r="H174" s="869"/>
    </row>
    <row r="175" spans="1:9" ht="78" customHeight="1">
      <c r="A175" t="s">
        <v>4576</v>
      </c>
      <c r="B175" t="s">
        <v>1346</v>
      </c>
      <c r="C175" t="s">
        <v>2373</v>
      </c>
      <c r="D175" t="s">
        <v>632</v>
      </c>
      <c r="E175">
        <v>241</v>
      </c>
      <c r="F175">
        <v>191</v>
      </c>
      <c r="G175">
        <v>112</v>
      </c>
      <c r="H175" s="835"/>
    </row>
    <row r="176" spans="1:9" ht="78" customHeight="1">
      <c r="A176" t="s">
        <v>3920</v>
      </c>
      <c r="B176" t="s">
        <v>3921</v>
      </c>
      <c r="C176" t="s">
        <v>3757</v>
      </c>
      <c r="D176" t="s">
        <v>632</v>
      </c>
      <c r="E176">
        <v>241</v>
      </c>
      <c r="F176">
        <v>236</v>
      </c>
      <c r="G176">
        <v>202</v>
      </c>
      <c r="H176" s="2219"/>
    </row>
    <row r="177" spans="1:9" ht="78" customHeight="1">
      <c r="A177" t="s">
        <v>3917</v>
      </c>
      <c r="B177" t="s">
        <v>1771</v>
      </c>
      <c r="C177" t="s">
        <v>1781</v>
      </c>
      <c r="D177" t="s">
        <v>632</v>
      </c>
      <c r="E177">
        <v>241</v>
      </c>
      <c r="F177">
        <v>232</v>
      </c>
      <c r="G177">
        <v>223</v>
      </c>
      <c r="H177" s="243"/>
    </row>
    <row r="178" spans="1:9" ht="78" customHeight="1">
      <c r="A178" t="s">
        <v>4990</v>
      </c>
      <c r="B178" t="s">
        <v>1117</v>
      </c>
      <c r="C178" t="s">
        <v>2677</v>
      </c>
      <c r="D178" t="s">
        <v>632</v>
      </c>
      <c r="E178">
        <v>241</v>
      </c>
      <c r="F178">
        <v>138</v>
      </c>
      <c r="G178">
        <v>173</v>
      </c>
      <c r="H178" s="1139"/>
    </row>
    <row r="179" spans="1:9" ht="78" customHeight="1">
      <c r="A179" t="s">
        <v>4068</v>
      </c>
      <c r="B179" t="s">
        <v>1755</v>
      </c>
      <c r="C179" t="s">
        <v>1798</v>
      </c>
      <c r="D179" t="s">
        <v>632</v>
      </c>
      <c r="E179">
        <v>240</v>
      </c>
      <c r="F179">
        <v>222</v>
      </c>
      <c r="G179">
        <v>189</v>
      </c>
      <c r="H179" s="260"/>
    </row>
    <row r="180" spans="1:9" ht="78" customHeight="1">
      <c r="A180" t="s">
        <v>3947</v>
      </c>
      <c r="B180" t="s">
        <v>1770</v>
      </c>
      <c r="C180" t="s">
        <v>1775</v>
      </c>
      <c r="D180" t="s">
        <v>632</v>
      </c>
      <c r="E180">
        <v>240</v>
      </c>
      <c r="F180">
        <v>238</v>
      </c>
      <c r="G180">
        <v>233</v>
      </c>
      <c r="H180" s="237"/>
    </row>
    <row r="181" spans="1:9" ht="78" customHeight="1">
      <c r="A181" t="s">
        <v>4049</v>
      </c>
      <c r="B181" t="s">
        <v>1399</v>
      </c>
      <c r="C181" t="s">
        <v>2288</v>
      </c>
      <c r="D181" t="s">
        <v>632</v>
      </c>
      <c r="E181">
        <v>240</v>
      </c>
      <c r="F181">
        <v>231</v>
      </c>
      <c r="G181">
        <v>157</v>
      </c>
      <c r="H181" s="750"/>
    </row>
    <row r="182" spans="1:9" ht="78" customHeight="1">
      <c r="A182" t="s">
        <v>4055</v>
      </c>
      <c r="B182" t="s">
        <v>1397</v>
      </c>
      <c r="C182" t="s">
        <v>2291</v>
      </c>
      <c r="D182" t="s">
        <v>632</v>
      </c>
      <c r="E182">
        <v>240</v>
      </c>
      <c r="F182">
        <v>232</v>
      </c>
      <c r="G182">
        <v>125</v>
      </c>
      <c r="H182" s="753"/>
    </row>
    <row r="183" spans="1:9" ht="78" customHeight="1">
      <c r="A183" t="s">
        <v>3951</v>
      </c>
      <c r="B183" t="s">
        <v>1769</v>
      </c>
      <c r="C183" t="s">
        <v>1780</v>
      </c>
      <c r="D183" t="s">
        <v>632</v>
      </c>
      <c r="E183">
        <v>240</v>
      </c>
      <c r="F183">
        <v>238</v>
      </c>
      <c r="G183">
        <v>228</v>
      </c>
      <c r="H183" s="242"/>
    </row>
    <row r="184" spans="1:9" ht="78" customHeight="1">
      <c r="A184" t="s">
        <v>4047</v>
      </c>
      <c r="B184" t="s">
        <v>1383</v>
      </c>
      <c r="C184" t="s">
        <v>2316</v>
      </c>
      <c r="D184" t="s">
        <v>632</v>
      </c>
      <c r="E184">
        <v>240</v>
      </c>
      <c r="F184">
        <v>221</v>
      </c>
      <c r="G184">
        <v>157</v>
      </c>
      <c r="H184" s="778"/>
    </row>
    <row r="185" spans="1:9" ht="78" customHeight="1">
      <c r="A185" t="s">
        <v>4577</v>
      </c>
      <c r="B185" t="s">
        <v>49</v>
      </c>
      <c r="C185" t="s">
        <v>2308</v>
      </c>
      <c r="D185" t="s">
        <v>632</v>
      </c>
      <c r="E185">
        <v>240</v>
      </c>
      <c r="F185">
        <v>192</v>
      </c>
      <c r="G185">
        <v>90</v>
      </c>
      <c r="H185" s="770"/>
      <c r="I185">
        <v>2014</v>
      </c>
    </row>
    <row r="186" spans="1:9" ht="78" customHeight="1">
      <c r="A186" t="s">
        <v>3932</v>
      </c>
      <c r="B186" t="s">
        <v>7191</v>
      </c>
      <c r="C186" t="s">
        <v>1813</v>
      </c>
      <c r="D186" t="s">
        <v>632</v>
      </c>
      <c r="E186">
        <v>240</v>
      </c>
      <c r="F186">
        <v>223</v>
      </c>
      <c r="G186">
        <v>204</v>
      </c>
      <c r="H186" s="275"/>
    </row>
    <row r="187" spans="1:9" ht="78" customHeight="1">
      <c r="A187" t="s">
        <v>4109</v>
      </c>
      <c r="B187" t="s">
        <v>1508</v>
      </c>
      <c r="C187" t="s">
        <v>2149</v>
      </c>
      <c r="D187" t="s">
        <v>632</v>
      </c>
      <c r="E187">
        <v>240</v>
      </c>
      <c r="F187">
        <v>216</v>
      </c>
      <c r="G187">
        <v>204</v>
      </c>
      <c r="H187" s="611"/>
    </row>
    <row r="188" spans="1:9" ht="78" customHeight="1">
      <c r="A188" t="s">
        <v>4679</v>
      </c>
      <c r="B188" t="s">
        <v>8067</v>
      </c>
      <c r="C188" t="s">
        <v>2670</v>
      </c>
      <c r="D188" t="s">
        <v>632</v>
      </c>
      <c r="E188">
        <v>240</v>
      </c>
      <c r="F188">
        <v>161</v>
      </c>
      <c r="G188">
        <v>191</v>
      </c>
      <c r="H188" s="1132"/>
    </row>
    <row r="189" spans="1:9" ht="78" customHeight="1">
      <c r="A189" t="s">
        <v>5739</v>
      </c>
      <c r="B189" t="s">
        <v>7869</v>
      </c>
      <c r="C189" t="s">
        <v>2472</v>
      </c>
      <c r="D189" t="s">
        <v>632</v>
      </c>
      <c r="E189">
        <v>240</v>
      </c>
      <c r="F189">
        <v>86</v>
      </c>
      <c r="G189">
        <v>39</v>
      </c>
      <c r="H189" s="934"/>
    </row>
    <row r="190" spans="1:9" ht="78" customHeight="1">
      <c r="A190" t="s">
        <v>3893</v>
      </c>
      <c r="B190" t="s">
        <v>228</v>
      </c>
      <c r="C190" t="s">
        <v>1789</v>
      </c>
      <c r="D190" t="s">
        <v>632</v>
      </c>
      <c r="E190">
        <v>240</v>
      </c>
      <c r="F190">
        <v>234</v>
      </c>
      <c r="G190">
        <v>218</v>
      </c>
      <c r="H190" s="251"/>
      <c r="I190">
        <v>2011</v>
      </c>
    </row>
    <row r="191" spans="1:9" ht="78" customHeight="1">
      <c r="A191" t="s">
        <v>4597</v>
      </c>
      <c r="B191" t="s">
        <v>1339</v>
      </c>
      <c r="C191" t="s">
        <v>2380</v>
      </c>
      <c r="D191" t="s">
        <v>632</v>
      </c>
      <c r="E191">
        <v>239</v>
      </c>
      <c r="F191">
        <v>173</v>
      </c>
      <c r="G191">
        <v>85</v>
      </c>
      <c r="H191" s="842"/>
    </row>
    <row r="192" spans="1:9" ht="78" customHeight="1">
      <c r="A192" t="s">
        <v>4050</v>
      </c>
      <c r="B192" t="s">
        <v>1398</v>
      </c>
      <c r="C192" t="s">
        <v>2284</v>
      </c>
      <c r="D192" t="s">
        <v>632</v>
      </c>
      <c r="E192">
        <v>239</v>
      </c>
      <c r="F192">
        <v>225</v>
      </c>
      <c r="G192">
        <v>167</v>
      </c>
      <c r="H192" s="746"/>
    </row>
    <row r="193" spans="1:8" ht="78" customHeight="1">
      <c r="A193" t="s">
        <v>4039</v>
      </c>
      <c r="B193" t="s">
        <v>1742</v>
      </c>
      <c r="C193" t="s">
        <v>1816</v>
      </c>
      <c r="D193" t="s">
        <v>632</v>
      </c>
      <c r="E193">
        <v>239</v>
      </c>
      <c r="F193">
        <v>220</v>
      </c>
      <c r="G193">
        <v>195</v>
      </c>
      <c r="H193" s="278"/>
    </row>
    <row r="194" spans="1:8" ht="78" customHeight="1">
      <c r="A194" t="s">
        <v>4106</v>
      </c>
      <c r="B194" t="s">
        <v>4107</v>
      </c>
      <c r="C194" t="s">
        <v>2146</v>
      </c>
      <c r="D194" t="s">
        <v>632</v>
      </c>
      <c r="E194">
        <v>239</v>
      </c>
      <c r="F194">
        <v>207</v>
      </c>
      <c r="G194">
        <v>186</v>
      </c>
      <c r="H194" s="608"/>
    </row>
    <row r="195" spans="1:8" ht="78" customHeight="1">
      <c r="A195" t="s">
        <v>4405</v>
      </c>
      <c r="B195" t="s">
        <v>1123</v>
      </c>
      <c r="C195" t="s">
        <v>2668</v>
      </c>
      <c r="D195" t="s">
        <v>632</v>
      </c>
      <c r="E195">
        <v>239</v>
      </c>
      <c r="F195">
        <v>193</v>
      </c>
      <c r="G195">
        <v>214</v>
      </c>
      <c r="H195" s="1130"/>
    </row>
    <row r="196" spans="1:8" ht="78" customHeight="1">
      <c r="A196" t="s">
        <v>4670</v>
      </c>
      <c r="B196" t="s">
        <v>8024</v>
      </c>
      <c r="C196" t="s">
        <v>2629</v>
      </c>
      <c r="D196" t="s">
        <v>632</v>
      </c>
      <c r="E196">
        <v>239</v>
      </c>
      <c r="F196">
        <v>166</v>
      </c>
      <c r="G196">
        <v>170</v>
      </c>
      <c r="H196" s="1091"/>
    </row>
    <row r="197" spans="1:8" ht="78" customHeight="1">
      <c r="A197" t="s">
        <v>3948</v>
      </c>
      <c r="B197" t="s">
        <v>7204</v>
      </c>
      <c r="C197" t="s">
        <v>1825</v>
      </c>
      <c r="D197" t="s">
        <v>632</v>
      </c>
      <c r="E197">
        <v>239</v>
      </c>
      <c r="F197">
        <v>239</v>
      </c>
      <c r="G197">
        <v>232</v>
      </c>
      <c r="H197" s="287"/>
    </row>
    <row r="198" spans="1:8" ht="78" customHeight="1">
      <c r="A198" t="s">
        <v>6969</v>
      </c>
      <c r="B198" t="s">
        <v>9686</v>
      </c>
      <c r="C198" t="s">
        <v>1774</v>
      </c>
      <c r="D198" t="s">
        <v>632</v>
      </c>
      <c r="E198">
        <v>239</v>
      </c>
      <c r="F198">
        <v>235</v>
      </c>
      <c r="G198">
        <v>231</v>
      </c>
      <c r="H198" s="236"/>
    </row>
    <row r="199" spans="1:8" ht="78" customHeight="1">
      <c r="A199" t="s">
        <v>4054</v>
      </c>
      <c r="B199" t="s">
        <v>1395</v>
      </c>
      <c r="C199" t="s">
        <v>2297</v>
      </c>
      <c r="D199" t="s">
        <v>632</v>
      </c>
      <c r="E199">
        <v>239</v>
      </c>
      <c r="F199">
        <v>220</v>
      </c>
      <c r="G199">
        <v>117</v>
      </c>
      <c r="H199" s="759"/>
    </row>
    <row r="200" spans="1:8" ht="78" customHeight="1">
      <c r="A200" t="s">
        <v>4069</v>
      </c>
      <c r="B200" t="s">
        <v>1602</v>
      </c>
      <c r="C200" t="s">
        <v>2029</v>
      </c>
      <c r="D200" t="s">
        <v>632</v>
      </c>
      <c r="E200">
        <v>238</v>
      </c>
      <c r="F200">
        <v>208</v>
      </c>
      <c r="G200">
        <v>174</v>
      </c>
      <c r="H200" s="491"/>
    </row>
    <row r="201" spans="1:8" ht="78" customHeight="1">
      <c r="A201" t="s">
        <v>3933</v>
      </c>
      <c r="B201" t="s">
        <v>1738</v>
      </c>
      <c r="C201" t="s">
        <v>1821</v>
      </c>
      <c r="D201" t="s">
        <v>632</v>
      </c>
      <c r="E201">
        <v>238</v>
      </c>
      <c r="F201">
        <v>226</v>
      </c>
      <c r="G201">
        <v>221</v>
      </c>
      <c r="H201" s="283"/>
    </row>
    <row r="202" spans="1:8" ht="78" customHeight="1">
      <c r="A202" t="s">
        <v>4897</v>
      </c>
      <c r="B202" t="s">
        <v>1309</v>
      </c>
      <c r="C202" t="s">
        <v>2421</v>
      </c>
      <c r="D202" t="s">
        <v>632</v>
      </c>
      <c r="E202">
        <v>238</v>
      </c>
      <c r="F202">
        <v>150</v>
      </c>
      <c r="G202">
        <v>38</v>
      </c>
      <c r="H202" s="883"/>
    </row>
    <row r="203" spans="1:8" ht="78" customHeight="1">
      <c r="A203" t="s">
        <v>5801</v>
      </c>
      <c r="B203" t="s">
        <v>1135</v>
      </c>
      <c r="C203" t="s">
        <v>2648</v>
      </c>
      <c r="D203" t="s">
        <v>632</v>
      </c>
      <c r="E203">
        <v>238</v>
      </c>
      <c r="F203">
        <v>92</v>
      </c>
      <c r="G203">
        <v>108</v>
      </c>
      <c r="H203" s="1110"/>
    </row>
    <row r="204" spans="1:8" ht="78" customHeight="1">
      <c r="A204" t="s">
        <v>4386</v>
      </c>
      <c r="B204" t="s">
        <v>1054</v>
      </c>
      <c r="C204" t="s">
        <v>2758</v>
      </c>
      <c r="D204" t="s">
        <v>632</v>
      </c>
      <c r="E204">
        <v>238</v>
      </c>
      <c r="F204">
        <v>196</v>
      </c>
      <c r="G204">
        <v>190</v>
      </c>
      <c r="H204" s="1220"/>
    </row>
    <row r="205" spans="1:8" ht="78" customHeight="1">
      <c r="A205" t="s">
        <v>4110</v>
      </c>
      <c r="B205" t="s">
        <v>1740</v>
      </c>
      <c r="C205" t="s">
        <v>1811</v>
      </c>
      <c r="D205" t="s">
        <v>632</v>
      </c>
      <c r="E205">
        <v>238</v>
      </c>
      <c r="F205">
        <v>222</v>
      </c>
      <c r="G205">
        <v>209</v>
      </c>
      <c r="H205" s="273"/>
    </row>
    <row r="206" spans="1:8" ht="78" customHeight="1">
      <c r="A206" t="s">
        <v>3927</v>
      </c>
      <c r="B206" t="s">
        <v>1401</v>
      </c>
      <c r="C206" t="s">
        <v>2290</v>
      </c>
      <c r="D206" t="s">
        <v>632</v>
      </c>
      <c r="E206">
        <v>238</v>
      </c>
      <c r="F206">
        <v>234</v>
      </c>
      <c r="G206">
        <v>151</v>
      </c>
      <c r="H206" s="752"/>
    </row>
    <row r="207" spans="1:8" ht="78" customHeight="1">
      <c r="A207" t="s">
        <v>4303</v>
      </c>
      <c r="B207" t="s">
        <v>1387</v>
      </c>
      <c r="C207" t="s">
        <v>2303</v>
      </c>
      <c r="D207" t="s">
        <v>632</v>
      </c>
      <c r="E207">
        <v>238</v>
      </c>
      <c r="F207">
        <v>200</v>
      </c>
      <c r="G207">
        <v>67</v>
      </c>
      <c r="H207" s="765"/>
    </row>
    <row r="208" spans="1:8" ht="78" customHeight="1">
      <c r="A208" t="s">
        <v>4982</v>
      </c>
      <c r="B208" t="s">
        <v>1118</v>
      </c>
      <c r="C208" t="s">
        <v>2679</v>
      </c>
      <c r="D208" t="s">
        <v>632</v>
      </c>
      <c r="E208">
        <v>238</v>
      </c>
      <c r="F208">
        <v>129</v>
      </c>
      <c r="G208">
        <v>159</v>
      </c>
      <c r="H208" s="1141"/>
    </row>
    <row r="209" spans="1:8" ht="78" customHeight="1">
      <c r="A209" t="s">
        <v>4974</v>
      </c>
      <c r="B209" t="s">
        <v>1146</v>
      </c>
      <c r="C209" t="s">
        <v>2630</v>
      </c>
      <c r="D209" t="s">
        <v>632</v>
      </c>
      <c r="E209">
        <v>238</v>
      </c>
      <c r="F209">
        <v>160</v>
      </c>
      <c r="G209">
        <v>166</v>
      </c>
      <c r="H209" s="1092"/>
    </row>
    <row r="210" spans="1:8" ht="78" customHeight="1">
      <c r="A210" t="s">
        <v>5375</v>
      </c>
      <c r="B210" t="s">
        <v>1142</v>
      </c>
      <c r="C210" t="s">
        <v>2639</v>
      </c>
      <c r="D210" t="s">
        <v>632</v>
      </c>
      <c r="E210">
        <v>238</v>
      </c>
      <c r="F210">
        <v>109</v>
      </c>
      <c r="G210">
        <v>138</v>
      </c>
      <c r="H210" s="1101"/>
    </row>
    <row r="211" spans="1:8" ht="78" customHeight="1">
      <c r="A211" t="s">
        <v>4137</v>
      </c>
      <c r="B211" t="s">
        <v>1095</v>
      </c>
      <c r="C211" t="s">
        <v>2705</v>
      </c>
      <c r="D211" t="s">
        <v>632</v>
      </c>
      <c r="E211">
        <v>238</v>
      </c>
      <c r="F211">
        <v>212</v>
      </c>
      <c r="G211">
        <v>217</v>
      </c>
      <c r="H211" s="1167"/>
    </row>
    <row r="212" spans="1:8" ht="78" customHeight="1">
      <c r="A212" t="s">
        <v>7032</v>
      </c>
      <c r="B212" t="s">
        <v>9405</v>
      </c>
      <c r="C212" t="s">
        <v>2289</v>
      </c>
      <c r="D212" t="s">
        <v>632</v>
      </c>
      <c r="E212">
        <v>238</v>
      </c>
      <c r="F212">
        <v>231</v>
      </c>
      <c r="G212">
        <v>142</v>
      </c>
      <c r="H212" s="751"/>
    </row>
    <row r="213" spans="1:8" ht="78" customHeight="1">
      <c r="A213" t="s">
        <v>3895</v>
      </c>
      <c r="B213" t="s">
        <v>592</v>
      </c>
      <c r="C213" t="s">
        <v>1791</v>
      </c>
      <c r="D213" t="s">
        <v>632</v>
      </c>
      <c r="E213">
        <v>237</v>
      </c>
      <c r="F213">
        <v>227</v>
      </c>
      <c r="G213">
        <v>210</v>
      </c>
      <c r="H213" s="253"/>
    </row>
    <row r="214" spans="1:8" ht="78" customHeight="1">
      <c r="A214" t="s">
        <v>4034</v>
      </c>
      <c r="B214" t="s">
        <v>1391</v>
      </c>
      <c r="C214" t="s">
        <v>2301</v>
      </c>
      <c r="D214" t="s">
        <v>632</v>
      </c>
      <c r="E214">
        <v>237</v>
      </c>
      <c r="F214">
        <v>221</v>
      </c>
      <c r="G214">
        <v>89</v>
      </c>
      <c r="H214" s="763"/>
    </row>
    <row r="215" spans="1:8" ht="78" customHeight="1">
      <c r="A215" t="s">
        <v>4372</v>
      </c>
      <c r="B215" t="s">
        <v>1495</v>
      </c>
      <c r="C215" t="s">
        <v>2170</v>
      </c>
      <c r="D215" t="s">
        <v>632</v>
      </c>
      <c r="E215">
        <v>237</v>
      </c>
      <c r="F215">
        <v>202</v>
      </c>
      <c r="G215">
        <v>181</v>
      </c>
      <c r="H215" s="632"/>
    </row>
    <row r="216" spans="1:8" ht="78" customHeight="1">
      <c r="A216" t="s">
        <v>5349</v>
      </c>
      <c r="B216" t="s">
        <v>1191</v>
      </c>
      <c r="C216" t="s">
        <v>2568</v>
      </c>
      <c r="D216" t="s">
        <v>632</v>
      </c>
      <c r="E216">
        <v>237</v>
      </c>
      <c r="F216">
        <v>116</v>
      </c>
      <c r="G216">
        <v>100</v>
      </c>
      <c r="H216" s="1030"/>
    </row>
    <row r="217" spans="1:8" ht="78" customHeight="1">
      <c r="A217" t="s">
        <v>4635</v>
      </c>
      <c r="B217" t="s">
        <v>1262</v>
      </c>
      <c r="C217" t="s">
        <v>2485</v>
      </c>
      <c r="D217" t="s">
        <v>632</v>
      </c>
      <c r="E217">
        <v>237</v>
      </c>
      <c r="F217">
        <v>170</v>
      </c>
      <c r="G217">
        <v>134</v>
      </c>
      <c r="H217" s="947"/>
    </row>
    <row r="218" spans="1:8" ht="78" customHeight="1">
      <c r="A218" t="s">
        <v>4325</v>
      </c>
      <c r="B218" t="s">
        <v>1348</v>
      </c>
      <c r="C218" t="s">
        <v>2370</v>
      </c>
      <c r="D218" t="s">
        <v>632</v>
      </c>
      <c r="E218">
        <v>237</v>
      </c>
      <c r="F218">
        <v>195</v>
      </c>
      <c r="G218">
        <v>115</v>
      </c>
      <c r="H218" s="832"/>
    </row>
    <row r="219" spans="1:8" ht="78" customHeight="1">
      <c r="A219" t="s">
        <v>4138</v>
      </c>
      <c r="B219" t="s">
        <v>8186</v>
      </c>
      <c r="C219" t="s">
        <v>2782</v>
      </c>
      <c r="D219" t="s">
        <v>632</v>
      </c>
      <c r="E219">
        <v>237</v>
      </c>
      <c r="F219">
        <v>208</v>
      </c>
      <c r="G219">
        <v>221</v>
      </c>
      <c r="H219" s="1244"/>
    </row>
    <row r="220" spans="1:8" ht="78" customHeight="1">
      <c r="A220" t="s">
        <v>4128</v>
      </c>
      <c r="B220" t="s">
        <v>8195</v>
      </c>
      <c r="C220" t="s">
        <v>2789</v>
      </c>
      <c r="D220" t="s">
        <v>632</v>
      </c>
      <c r="E220">
        <v>237</v>
      </c>
      <c r="F220">
        <v>208</v>
      </c>
      <c r="G220">
        <v>206</v>
      </c>
      <c r="H220" s="1251"/>
    </row>
    <row r="221" spans="1:8" ht="78" customHeight="1">
      <c r="A221" t="s">
        <v>6970</v>
      </c>
      <c r="B221" t="s">
        <v>9688</v>
      </c>
      <c r="C221" t="s">
        <v>1778</v>
      </c>
      <c r="D221" t="s">
        <v>632</v>
      </c>
      <c r="E221">
        <v>237</v>
      </c>
      <c r="F221">
        <v>230</v>
      </c>
      <c r="G221">
        <v>222</v>
      </c>
      <c r="H221" s="240"/>
    </row>
    <row r="222" spans="1:8" ht="78" customHeight="1">
      <c r="A222" t="s">
        <v>4101</v>
      </c>
      <c r="B222" t="s">
        <v>1509</v>
      </c>
      <c r="C222" t="s">
        <v>2150</v>
      </c>
      <c r="D222" t="s">
        <v>632</v>
      </c>
      <c r="E222">
        <v>237</v>
      </c>
      <c r="F222">
        <v>210</v>
      </c>
      <c r="G222">
        <v>192</v>
      </c>
      <c r="H222" s="612"/>
    </row>
    <row r="223" spans="1:8" ht="78" customHeight="1">
      <c r="A223" t="s">
        <v>4380</v>
      </c>
      <c r="B223" t="s">
        <v>7515</v>
      </c>
      <c r="C223" t="s">
        <v>2153</v>
      </c>
      <c r="D223" t="s">
        <v>632</v>
      </c>
      <c r="E223">
        <v>237</v>
      </c>
      <c r="F223">
        <v>205</v>
      </c>
      <c r="G223">
        <v>194</v>
      </c>
      <c r="H223" s="615"/>
    </row>
    <row r="224" spans="1:8" ht="78" customHeight="1">
      <c r="A224" t="s">
        <v>4975</v>
      </c>
      <c r="B224" t="s">
        <v>1024</v>
      </c>
      <c r="C224" t="s">
        <v>2800</v>
      </c>
      <c r="D224" t="s">
        <v>632</v>
      </c>
      <c r="E224">
        <v>237</v>
      </c>
      <c r="F224">
        <v>156</v>
      </c>
      <c r="G224">
        <v>168</v>
      </c>
      <c r="H224" s="1262"/>
    </row>
    <row r="225" spans="1:9" ht="78" customHeight="1">
      <c r="A225" t="s">
        <v>5380</v>
      </c>
      <c r="B225" t="s">
        <v>1106</v>
      </c>
      <c r="C225" t="s">
        <v>2686</v>
      </c>
      <c r="D225" t="s">
        <v>632</v>
      </c>
      <c r="E225">
        <v>237</v>
      </c>
      <c r="F225">
        <v>122</v>
      </c>
      <c r="G225">
        <v>158</v>
      </c>
      <c r="H225" s="1148"/>
    </row>
    <row r="226" spans="1:9" ht="78" customHeight="1">
      <c r="A226" t="s">
        <v>4310</v>
      </c>
      <c r="B226" t="s">
        <v>1429</v>
      </c>
      <c r="C226" t="s">
        <v>2251</v>
      </c>
      <c r="D226" t="s">
        <v>632</v>
      </c>
      <c r="E226">
        <v>237</v>
      </c>
      <c r="F226">
        <v>213</v>
      </c>
      <c r="G226">
        <v>158</v>
      </c>
      <c r="H226" s="713"/>
    </row>
    <row r="227" spans="1:9" ht="78" customHeight="1">
      <c r="A227" t="s">
        <v>3929</v>
      </c>
      <c r="B227" t="s">
        <v>1400</v>
      </c>
      <c r="C227" t="s">
        <v>2286</v>
      </c>
      <c r="D227" t="s">
        <v>632</v>
      </c>
      <c r="E227">
        <v>237</v>
      </c>
      <c r="F227">
        <v>237</v>
      </c>
      <c r="G227">
        <v>183</v>
      </c>
      <c r="H227" s="748"/>
    </row>
    <row r="228" spans="1:9" ht="78" customHeight="1">
      <c r="A228" t="s">
        <v>3926</v>
      </c>
      <c r="B228" t="s">
        <v>1402</v>
      </c>
      <c r="C228" t="s">
        <v>2287</v>
      </c>
      <c r="D228" t="s">
        <v>632</v>
      </c>
      <c r="E228">
        <v>237</v>
      </c>
      <c r="F228">
        <v>233</v>
      </c>
      <c r="G228">
        <v>173</v>
      </c>
      <c r="H228" s="749"/>
    </row>
    <row r="229" spans="1:9" ht="78" customHeight="1">
      <c r="A229" t="s">
        <v>3928</v>
      </c>
      <c r="B229" t="s">
        <v>589</v>
      </c>
      <c r="C229" t="s">
        <v>1783</v>
      </c>
      <c r="D229" t="s">
        <v>632</v>
      </c>
      <c r="E229">
        <v>237</v>
      </c>
      <c r="F229">
        <v>230</v>
      </c>
      <c r="G229">
        <v>219</v>
      </c>
      <c r="H229" s="245"/>
    </row>
    <row r="230" spans="1:9" ht="78" customHeight="1">
      <c r="A230" t="s">
        <v>4038</v>
      </c>
      <c r="B230" t="s">
        <v>590</v>
      </c>
      <c r="C230" t="s">
        <v>1814</v>
      </c>
      <c r="D230" t="s">
        <v>632</v>
      </c>
      <c r="E230">
        <v>237</v>
      </c>
      <c r="F230">
        <v>220</v>
      </c>
      <c r="G230">
        <v>201</v>
      </c>
      <c r="H230" s="276"/>
    </row>
    <row r="231" spans="1:9" ht="78" customHeight="1">
      <c r="A231" t="s">
        <v>4619</v>
      </c>
      <c r="B231" t="s">
        <v>1303</v>
      </c>
      <c r="C231" t="s">
        <v>2427</v>
      </c>
      <c r="D231" t="s">
        <v>632</v>
      </c>
      <c r="E231">
        <v>236</v>
      </c>
      <c r="F231">
        <v>170</v>
      </c>
      <c r="G231">
        <v>121</v>
      </c>
      <c r="H231" s="889"/>
    </row>
    <row r="232" spans="1:9" ht="78" customHeight="1">
      <c r="A232" t="s">
        <v>4989</v>
      </c>
      <c r="B232" t="s">
        <v>167</v>
      </c>
      <c r="C232" t="s">
        <v>2671</v>
      </c>
      <c r="D232" t="s">
        <v>632</v>
      </c>
      <c r="E232">
        <v>236</v>
      </c>
      <c r="F232">
        <v>154</v>
      </c>
      <c r="G232">
        <v>190</v>
      </c>
      <c r="H232" s="1133"/>
      <c r="I232">
        <v>2011</v>
      </c>
    </row>
    <row r="233" spans="1:9" ht="78" customHeight="1">
      <c r="A233" t="s">
        <v>4021</v>
      </c>
      <c r="B233" t="s">
        <v>1539</v>
      </c>
      <c r="C233" t="s">
        <v>2113</v>
      </c>
      <c r="D233" t="s">
        <v>632</v>
      </c>
      <c r="E233">
        <v>236</v>
      </c>
      <c r="F233">
        <v>225</v>
      </c>
      <c r="G233">
        <v>211</v>
      </c>
      <c r="H233" s="575"/>
    </row>
    <row r="234" spans="1:9" ht="78" customHeight="1">
      <c r="A234" t="s">
        <v>3897</v>
      </c>
      <c r="B234" t="s">
        <v>3899</v>
      </c>
      <c r="C234" t="s">
        <v>3759</v>
      </c>
      <c r="D234" t="s">
        <v>632</v>
      </c>
      <c r="E234">
        <v>236</v>
      </c>
      <c r="F234">
        <v>234</v>
      </c>
      <c r="G234">
        <v>208</v>
      </c>
      <c r="H234" s="2221"/>
    </row>
    <row r="235" spans="1:9" ht="78" customHeight="1">
      <c r="A235" t="s">
        <v>5331</v>
      </c>
      <c r="B235" t="s">
        <v>1276</v>
      </c>
      <c r="C235" t="s">
        <v>2464</v>
      </c>
      <c r="D235" t="s">
        <v>632</v>
      </c>
      <c r="E235">
        <v>236</v>
      </c>
      <c r="F235">
        <v>106</v>
      </c>
      <c r="G235">
        <v>55</v>
      </c>
      <c r="H235" s="926"/>
    </row>
    <row r="236" spans="1:9" ht="78" customHeight="1">
      <c r="A236" t="s">
        <v>4133</v>
      </c>
      <c r="B236" t="s">
        <v>1088</v>
      </c>
      <c r="C236" t="s">
        <v>2711</v>
      </c>
      <c r="D236" t="s">
        <v>632</v>
      </c>
      <c r="E236">
        <v>236</v>
      </c>
      <c r="F236">
        <v>214</v>
      </c>
      <c r="G236">
        <v>214</v>
      </c>
      <c r="H236" s="1173"/>
    </row>
    <row r="237" spans="1:9" ht="78" customHeight="1">
      <c r="A237" t="s">
        <v>4929</v>
      </c>
      <c r="B237" t="s">
        <v>1295</v>
      </c>
      <c r="C237" t="s">
        <v>2438</v>
      </c>
      <c r="D237" t="s">
        <v>632</v>
      </c>
      <c r="E237">
        <v>236</v>
      </c>
      <c r="F237">
        <v>147</v>
      </c>
      <c r="G237">
        <v>94</v>
      </c>
      <c r="H237" s="900"/>
    </row>
    <row r="238" spans="1:9" ht="78" customHeight="1">
      <c r="A238" t="s">
        <v>4892</v>
      </c>
      <c r="B238" t="s">
        <v>1349</v>
      </c>
      <c r="C238" t="s">
        <v>2367</v>
      </c>
      <c r="D238" t="s">
        <v>632</v>
      </c>
      <c r="E238">
        <v>236</v>
      </c>
      <c r="F238">
        <v>168</v>
      </c>
      <c r="G238">
        <v>37</v>
      </c>
      <c r="H238" s="829"/>
    </row>
    <row r="239" spans="1:9" ht="78" customHeight="1">
      <c r="A239" t="s">
        <v>4665</v>
      </c>
      <c r="B239" t="s">
        <v>1093</v>
      </c>
      <c r="C239" t="s">
        <v>2707</v>
      </c>
      <c r="D239" t="s">
        <v>632</v>
      </c>
      <c r="E239">
        <v>236</v>
      </c>
      <c r="F239">
        <v>178</v>
      </c>
      <c r="G239">
        <v>179</v>
      </c>
      <c r="H239" s="1169"/>
    </row>
    <row r="240" spans="1:9" ht="78" customHeight="1">
      <c r="A240" t="s">
        <v>4061</v>
      </c>
      <c r="B240" t="s">
        <v>1756</v>
      </c>
      <c r="C240" t="s">
        <v>1800</v>
      </c>
      <c r="D240" t="s">
        <v>632</v>
      </c>
      <c r="E240">
        <v>236</v>
      </c>
      <c r="F240">
        <v>221</v>
      </c>
      <c r="G240">
        <v>190</v>
      </c>
      <c r="H240" s="262"/>
    </row>
    <row r="241" spans="1:8" ht="78" customHeight="1">
      <c r="A241" t="s">
        <v>4583</v>
      </c>
      <c r="B241" t="s">
        <v>1340</v>
      </c>
      <c r="C241" t="s">
        <v>2382</v>
      </c>
      <c r="D241" t="s">
        <v>632</v>
      </c>
      <c r="E241">
        <v>235</v>
      </c>
      <c r="F241">
        <v>168</v>
      </c>
      <c r="G241">
        <v>81</v>
      </c>
      <c r="H241" s="844"/>
    </row>
    <row r="242" spans="1:8" ht="78" customHeight="1">
      <c r="A242" t="s">
        <v>4363</v>
      </c>
      <c r="B242" t="s">
        <v>1325</v>
      </c>
      <c r="C242" t="s">
        <v>2401</v>
      </c>
      <c r="D242" t="s">
        <v>632</v>
      </c>
      <c r="E242">
        <v>235</v>
      </c>
      <c r="F242">
        <v>195</v>
      </c>
      <c r="G242">
        <v>150</v>
      </c>
      <c r="H242" s="863"/>
    </row>
    <row r="243" spans="1:8" ht="78" customHeight="1">
      <c r="A243" t="s">
        <v>5813</v>
      </c>
      <c r="B243" t="s">
        <v>8036</v>
      </c>
      <c r="C243" t="s">
        <v>2640</v>
      </c>
      <c r="D243" t="s">
        <v>632</v>
      </c>
      <c r="E243">
        <v>235</v>
      </c>
      <c r="F243">
        <v>96</v>
      </c>
      <c r="G243">
        <v>129</v>
      </c>
      <c r="H243" s="1102"/>
    </row>
    <row r="244" spans="1:8" ht="78" customHeight="1">
      <c r="A244" t="s">
        <v>5771</v>
      </c>
      <c r="B244" t="s">
        <v>1173</v>
      </c>
      <c r="C244" t="s">
        <v>2589</v>
      </c>
      <c r="D244" t="s">
        <v>632</v>
      </c>
      <c r="E244">
        <v>235</v>
      </c>
      <c r="F244">
        <v>60</v>
      </c>
      <c r="G244">
        <v>39</v>
      </c>
      <c r="H244" s="1051"/>
    </row>
    <row r="245" spans="1:8" ht="78" customHeight="1">
      <c r="A245" t="s">
        <v>4065</v>
      </c>
      <c r="B245" t="s">
        <v>1603</v>
      </c>
      <c r="C245" t="s">
        <v>2027</v>
      </c>
      <c r="D245" t="s">
        <v>632</v>
      </c>
      <c r="E245">
        <v>235</v>
      </c>
      <c r="F245">
        <v>210</v>
      </c>
      <c r="G245">
        <v>183</v>
      </c>
      <c r="H245" s="489"/>
    </row>
    <row r="246" spans="1:8" ht="78" customHeight="1">
      <c r="A246" t="s">
        <v>4062</v>
      </c>
      <c r="B246" t="s">
        <v>7468</v>
      </c>
      <c r="C246" t="s">
        <v>2109</v>
      </c>
      <c r="D246" t="s">
        <v>632</v>
      </c>
      <c r="E246">
        <v>235</v>
      </c>
      <c r="F246">
        <v>209</v>
      </c>
      <c r="G246">
        <v>187</v>
      </c>
      <c r="H246" s="571"/>
    </row>
    <row r="247" spans="1:8" ht="78" customHeight="1">
      <c r="A247" t="s">
        <v>7036</v>
      </c>
      <c r="B247" t="s">
        <v>9399</v>
      </c>
      <c r="C247" t="s">
        <v>2320</v>
      </c>
      <c r="D247" t="s">
        <v>632</v>
      </c>
      <c r="E247">
        <v>235</v>
      </c>
      <c r="F247">
        <v>207</v>
      </c>
      <c r="G247">
        <v>137</v>
      </c>
      <c r="H247" s="782"/>
    </row>
    <row r="248" spans="1:8" ht="78" customHeight="1">
      <c r="A248" t="s">
        <v>5811</v>
      </c>
      <c r="B248" t="s">
        <v>1140</v>
      </c>
      <c r="C248" t="s">
        <v>2638</v>
      </c>
      <c r="D248" t="s">
        <v>632</v>
      </c>
      <c r="E248">
        <v>234</v>
      </c>
      <c r="F248">
        <v>115</v>
      </c>
      <c r="G248">
        <v>141</v>
      </c>
      <c r="H248" s="1100"/>
    </row>
    <row r="249" spans="1:8" ht="78" customHeight="1">
      <c r="A249" t="s">
        <v>5767</v>
      </c>
      <c r="B249" t="s">
        <v>1166</v>
      </c>
      <c r="C249" t="s">
        <v>2596</v>
      </c>
      <c r="D249" t="s">
        <v>632</v>
      </c>
      <c r="E249">
        <v>234</v>
      </c>
      <c r="F249">
        <v>103</v>
      </c>
      <c r="G249">
        <v>89</v>
      </c>
      <c r="H249" s="1058"/>
    </row>
    <row r="250" spans="1:8" ht="78" customHeight="1">
      <c r="A250" t="s">
        <v>5784</v>
      </c>
      <c r="B250" t="s">
        <v>1185</v>
      </c>
      <c r="C250" t="s">
        <v>2575</v>
      </c>
      <c r="D250" t="s">
        <v>632</v>
      </c>
      <c r="E250">
        <v>234</v>
      </c>
      <c r="F250">
        <v>107</v>
      </c>
      <c r="G250">
        <v>106</v>
      </c>
      <c r="H250" s="1037"/>
    </row>
    <row r="251" spans="1:8" ht="78" customHeight="1">
      <c r="A251" t="s">
        <v>4950</v>
      </c>
      <c r="B251" t="s">
        <v>1253</v>
      </c>
      <c r="C251" t="s">
        <v>2492</v>
      </c>
      <c r="D251" t="s">
        <v>632</v>
      </c>
      <c r="E251">
        <v>234</v>
      </c>
      <c r="F251">
        <v>149</v>
      </c>
      <c r="G251">
        <v>117</v>
      </c>
      <c r="H251" s="954"/>
    </row>
    <row r="252" spans="1:8" ht="78" customHeight="1">
      <c r="A252" t="s">
        <v>4308</v>
      </c>
      <c r="B252" t="s">
        <v>1715</v>
      </c>
      <c r="C252" t="s">
        <v>1848</v>
      </c>
      <c r="D252" t="s">
        <v>632</v>
      </c>
      <c r="E252">
        <v>234</v>
      </c>
      <c r="F252">
        <v>211</v>
      </c>
      <c r="G252">
        <v>174</v>
      </c>
      <c r="H252" s="310"/>
    </row>
    <row r="253" spans="1:8" ht="78" customHeight="1">
      <c r="A253" t="s">
        <v>5796</v>
      </c>
      <c r="B253" t="s">
        <v>8045</v>
      </c>
      <c r="C253" t="s">
        <v>2647</v>
      </c>
      <c r="D253" t="s">
        <v>632</v>
      </c>
      <c r="E253">
        <v>234</v>
      </c>
      <c r="F253">
        <v>102</v>
      </c>
      <c r="G253">
        <v>118</v>
      </c>
      <c r="H253" s="1109"/>
    </row>
    <row r="254" spans="1:8" ht="78" customHeight="1">
      <c r="A254" t="s">
        <v>5382</v>
      </c>
      <c r="B254" t="s">
        <v>1114</v>
      </c>
      <c r="C254" t="s">
        <v>2680</v>
      </c>
      <c r="D254" t="s">
        <v>632</v>
      </c>
      <c r="E254">
        <v>233</v>
      </c>
      <c r="F254">
        <v>106</v>
      </c>
      <c r="G254">
        <v>151</v>
      </c>
      <c r="H254" s="1142"/>
    </row>
    <row r="255" spans="1:8" ht="78" customHeight="1">
      <c r="A255" t="s">
        <v>5347</v>
      </c>
      <c r="B255" t="s">
        <v>1194</v>
      </c>
      <c r="C255" t="s">
        <v>2562</v>
      </c>
      <c r="D255" t="s">
        <v>632</v>
      </c>
      <c r="E255">
        <v>233</v>
      </c>
      <c r="F255">
        <v>137</v>
      </c>
      <c r="G255">
        <v>126</v>
      </c>
      <c r="H255" s="1024"/>
    </row>
    <row r="256" spans="1:8" ht="78" customHeight="1">
      <c r="A256" t="s">
        <v>4025</v>
      </c>
      <c r="B256" t="s">
        <v>4026</v>
      </c>
      <c r="C256" t="s">
        <v>3760</v>
      </c>
      <c r="D256" t="s">
        <v>632</v>
      </c>
      <c r="E256">
        <v>233</v>
      </c>
      <c r="F256">
        <v>234</v>
      </c>
      <c r="G256">
        <v>200</v>
      </c>
      <c r="H256" s="2222"/>
    </row>
    <row r="257" spans="1:9" ht="78" customHeight="1">
      <c r="A257" t="s">
        <v>4681</v>
      </c>
      <c r="B257" t="s">
        <v>1122</v>
      </c>
      <c r="C257" t="s">
        <v>2669</v>
      </c>
      <c r="D257" t="s">
        <v>632</v>
      </c>
      <c r="E257">
        <v>233</v>
      </c>
      <c r="F257">
        <v>173</v>
      </c>
      <c r="G257">
        <v>202</v>
      </c>
      <c r="H257" s="1131"/>
    </row>
    <row r="258" spans="1:9" ht="78" customHeight="1">
      <c r="A258" t="s">
        <v>4099</v>
      </c>
      <c r="B258" t="s">
        <v>1543</v>
      </c>
      <c r="C258" t="s">
        <v>2106</v>
      </c>
      <c r="D258" t="s">
        <v>632</v>
      </c>
      <c r="E258">
        <v>233</v>
      </c>
      <c r="F258">
        <v>212</v>
      </c>
      <c r="G258">
        <v>195</v>
      </c>
      <c r="H258" s="568"/>
    </row>
    <row r="259" spans="1:9" ht="78" customHeight="1">
      <c r="A259" t="s">
        <v>4401</v>
      </c>
      <c r="B259" t="s">
        <v>8217</v>
      </c>
      <c r="C259" t="s">
        <v>2811</v>
      </c>
      <c r="D259" t="s">
        <v>632</v>
      </c>
      <c r="E259">
        <v>233</v>
      </c>
      <c r="F259">
        <v>195</v>
      </c>
      <c r="G259">
        <v>207</v>
      </c>
      <c r="H259" s="1273"/>
    </row>
    <row r="260" spans="1:9" ht="78" customHeight="1">
      <c r="A260" t="s">
        <v>4100</v>
      </c>
      <c r="B260" t="s">
        <v>698</v>
      </c>
      <c r="C260" t="s">
        <v>2107</v>
      </c>
      <c r="D260" t="s">
        <v>632</v>
      </c>
      <c r="E260">
        <v>233</v>
      </c>
      <c r="F260">
        <v>209</v>
      </c>
      <c r="G260">
        <v>191</v>
      </c>
      <c r="H260" s="569"/>
      <c r="I260">
        <v>2014</v>
      </c>
    </row>
    <row r="261" spans="1:9" ht="78" customHeight="1">
      <c r="A261" t="s">
        <v>7047</v>
      </c>
      <c r="B261" t="s">
        <v>9431</v>
      </c>
      <c r="C261" t="s">
        <v>2465</v>
      </c>
      <c r="D261" t="s">
        <v>632</v>
      </c>
      <c r="E261">
        <v>233</v>
      </c>
      <c r="F261">
        <v>92</v>
      </c>
      <c r="G261">
        <v>32</v>
      </c>
      <c r="H261" s="927"/>
    </row>
    <row r="262" spans="1:9" ht="78" customHeight="1">
      <c r="A262" t="s">
        <v>4991</v>
      </c>
      <c r="B262" t="s">
        <v>1116</v>
      </c>
      <c r="C262" t="s">
        <v>2678</v>
      </c>
      <c r="D262" t="s">
        <v>632</v>
      </c>
      <c r="E262">
        <v>232</v>
      </c>
      <c r="F262">
        <v>129</v>
      </c>
      <c r="G262">
        <v>166</v>
      </c>
      <c r="H262" s="1140"/>
    </row>
    <row r="263" spans="1:9" ht="78" customHeight="1">
      <c r="A263" t="s">
        <v>7046</v>
      </c>
      <c r="B263" t="s">
        <v>9443</v>
      </c>
      <c r="C263" t="s">
        <v>2463</v>
      </c>
      <c r="D263" t="s">
        <v>632</v>
      </c>
      <c r="E263">
        <v>232</v>
      </c>
      <c r="F263">
        <v>112</v>
      </c>
      <c r="G263">
        <v>58</v>
      </c>
      <c r="H263" s="925"/>
    </row>
    <row r="264" spans="1:9" ht="78" customHeight="1">
      <c r="A264" t="s">
        <v>4322</v>
      </c>
      <c r="B264" t="s">
        <v>1714</v>
      </c>
      <c r="C264" t="s">
        <v>1849</v>
      </c>
      <c r="D264" t="s">
        <v>632</v>
      </c>
      <c r="E264">
        <v>232</v>
      </c>
      <c r="F264">
        <v>208</v>
      </c>
      <c r="G264">
        <v>167</v>
      </c>
      <c r="H264" s="311"/>
    </row>
    <row r="265" spans="1:9" ht="78" customHeight="1">
      <c r="A265" t="s">
        <v>4656</v>
      </c>
      <c r="B265" t="s">
        <v>1233</v>
      </c>
      <c r="C265" t="s">
        <v>2516</v>
      </c>
      <c r="D265" t="s">
        <v>632</v>
      </c>
      <c r="E265">
        <v>232</v>
      </c>
      <c r="F265">
        <v>167</v>
      </c>
      <c r="G265">
        <v>152</v>
      </c>
      <c r="H265" s="978"/>
    </row>
    <row r="266" spans="1:9" ht="78" customHeight="1">
      <c r="A266" t="s">
        <v>7045</v>
      </c>
      <c r="B266" t="s">
        <v>9429</v>
      </c>
      <c r="C266" t="s">
        <v>2458</v>
      </c>
      <c r="D266" t="s">
        <v>632</v>
      </c>
      <c r="E266">
        <v>232</v>
      </c>
      <c r="F266">
        <v>104</v>
      </c>
      <c r="G266">
        <v>0</v>
      </c>
      <c r="H266" s="920"/>
    </row>
    <row r="267" spans="1:9" ht="78" customHeight="1">
      <c r="A267" t="s">
        <v>4682</v>
      </c>
      <c r="B267" t="s">
        <v>1013</v>
      </c>
      <c r="C267" t="s">
        <v>2814</v>
      </c>
      <c r="D267" t="s">
        <v>632</v>
      </c>
      <c r="E267">
        <v>232</v>
      </c>
      <c r="F267">
        <v>181</v>
      </c>
      <c r="G267">
        <v>206</v>
      </c>
      <c r="H267" s="1276"/>
    </row>
    <row r="268" spans="1:9" ht="78" customHeight="1">
      <c r="A268" t="s">
        <v>4134</v>
      </c>
      <c r="B268" t="s">
        <v>1734</v>
      </c>
      <c r="C268" t="s">
        <v>1818</v>
      </c>
      <c r="D268" t="s">
        <v>632</v>
      </c>
      <c r="E268">
        <v>231</v>
      </c>
      <c r="F268">
        <v>220</v>
      </c>
      <c r="G268">
        <v>217</v>
      </c>
      <c r="H268" s="280"/>
    </row>
    <row r="269" spans="1:9" ht="78" customHeight="1">
      <c r="A269" t="s">
        <v>4309</v>
      </c>
      <c r="B269" t="s">
        <v>1753</v>
      </c>
      <c r="C269" t="s">
        <v>1801</v>
      </c>
      <c r="D269" t="s">
        <v>632</v>
      </c>
      <c r="E269">
        <v>231</v>
      </c>
      <c r="F269">
        <v>211</v>
      </c>
      <c r="G269">
        <v>173</v>
      </c>
      <c r="H269" s="263"/>
    </row>
    <row r="270" spans="1:9" ht="78" customHeight="1">
      <c r="A270" t="s">
        <v>3958</v>
      </c>
      <c r="B270" t="s">
        <v>1768</v>
      </c>
      <c r="C270" t="s">
        <v>1777</v>
      </c>
      <c r="D270" t="s">
        <v>632</v>
      </c>
      <c r="E270">
        <v>231</v>
      </c>
      <c r="F270">
        <v>233</v>
      </c>
      <c r="G270">
        <v>231</v>
      </c>
      <c r="H270" s="239"/>
    </row>
    <row r="271" spans="1:9" ht="78" customHeight="1">
      <c r="A271" t="s">
        <v>4289</v>
      </c>
      <c r="B271" t="s">
        <v>4290</v>
      </c>
      <c r="C271" t="s">
        <v>3769</v>
      </c>
      <c r="D271" t="s">
        <v>632</v>
      </c>
      <c r="E271">
        <v>231</v>
      </c>
      <c r="F271">
        <v>223</v>
      </c>
      <c r="G271">
        <v>153</v>
      </c>
      <c r="H271" s="2231"/>
    </row>
    <row r="272" spans="1:9" ht="78" customHeight="1">
      <c r="A272" t="s">
        <v>4323</v>
      </c>
      <c r="B272" t="s">
        <v>1752</v>
      </c>
      <c r="C272" t="s">
        <v>1802</v>
      </c>
      <c r="D272" t="s">
        <v>632</v>
      </c>
      <c r="E272">
        <v>231</v>
      </c>
      <c r="F272">
        <v>209</v>
      </c>
      <c r="G272">
        <v>161</v>
      </c>
      <c r="H272" s="264"/>
    </row>
    <row r="273" spans="1:9" ht="78" customHeight="1">
      <c r="A273" t="s">
        <v>5770</v>
      </c>
      <c r="B273" t="s">
        <v>1174</v>
      </c>
      <c r="C273" t="s">
        <v>2587</v>
      </c>
      <c r="D273" t="s">
        <v>632</v>
      </c>
      <c r="E273">
        <v>231</v>
      </c>
      <c r="F273">
        <v>74</v>
      </c>
      <c r="G273">
        <v>51</v>
      </c>
      <c r="H273" s="1049"/>
    </row>
    <row r="274" spans="1:9" ht="78" customHeight="1">
      <c r="A274" t="s">
        <v>4098</v>
      </c>
      <c r="B274" t="s">
        <v>1544</v>
      </c>
      <c r="C274" t="s">
        <v>2108</v>
      </c>
      <c r="D274" t="s">
        <v>632</v>
      </c>
      <c r="E274">
        <v>231</v>
      </c>
      <c r="F274">
        <v>207</v>
      </c>
      <c r="G274">
        <v>189</v>
      </c>
      <c r="H274" s="570"/>
    </row>
    <row r="275" spans="1:9" ht="78" customHeight="1">
      <c r="A275" t="s">
        <v>7031</v>
      </c>
      <c r="B275" t="s">
        <v>9391</v>
      </c>
      <c r="C275" t="s">
        <v>2263</v>
      </c>
      <c r="D275" t="s">
        <v>632</v>
      </c>
      <c r="E275">
        <v>231</v>
      </c>
      <c r="F275">
        <v>211</v>
      </c>
      <c r="G275">
        <v>145</v>
      </c>
      <c r="H275" s="725"/>
    </row>
    <row r="276" spans="1:9" ht="78" customHeight="1">
      <c r="A276" t="s">
        <v>4395</v>
      </c>
      <c r="B276" t="s">
        <v>1030</v>
      </c>
      <c r="C276" t="s">
        <v>2788</v>
      </c>
      <c r="D276" t="s">
        <v>632</v>
      </c>
      <c r="E276">
        <v>231</v>
      </c>
      <c r="F276">
        <v>201</v>
      </c>
      <c r="G276">
        <v>202</v>
      </c>
      <c r="H276" s="1250"/>
    </row>
    <row r="277" spans="1:9" ht="78" customHeight="1">
      <c r="A277" t="s">
        <v>4111</v>
      </c>
      <c r="B277" t="s">
        <v>143</v>
      </c>
      <c r="C277" t="s">
        <v>2154</v>
      </c>
      <c r="D277" t="s">
        <v>632</v>
      </c>
      <c r="E277">
        <v>231</v>
      </c>
      <c r="F277">
        <v>207</v>
      </c>
      <c r="G277">
        <v>199</v>
      </c>
      <c r="H277" s="616"/>
      <c r="I277">
        <v>2011</v>
      </c>
    </row>
    <row r="278" spans="1:9" ht="78" customHeight="1">
      <c r="A278" t="s">
        <v>5372</v>
      </c>
      <c r="B278" t="s">
        <v>718</v>
      </c>
      <c r="C278" t="s">
        <v>2634</v>
      </c>
      <c r="D278" t="s">
        <v>632</v>
      </c>
      <c r="E278">
        <v>231</v>
      </c>
      <c r="F278">
        <v>139</v>
      </c>
      <c r="G278">
        <v>144</v>
      </c>
      <c r="H278" s="1096"/>
    </row>
    <row r="279" spans="1:9" ht="78" customHeight="1">
      <c r="A279" t="s">
        <v>3905</v>
      </c>
      <c r="B279" t="s">
        <v>3906</v>
      </c>
      <c r="C279" t="s">
        <v>3758</v>
      </c>
      <c r="D279" t="s">
        <v>632</v>
      </c>
      <c r="E279">
        <v>231</v>
      </c>
      <c r="F279">
        <v>234</v>
      </c>
      <c r="G279">
        <v>203</v>
      </c>
      <c r="H279" s="2220"/>
    </row>
    <row r="280" spans="1:9" ht="78" customHeight="1">
      <c r="A280" t="s">
        <v>4392</v>
      </c>
      <c r="B280" t="s">
        <v>1035</v>
      </c>
      <c r="C280" t="s">
        <v>2784</v>
      </c>
      <c r="D280" t="s">
        <v>632</v>
      </c>
      <c r="E280">
        <v>230</v>
      </c>
      <c r="F280">
        <v>197</v>
      </c>
      <c r="G280">
        <v>202</v>
      </c>
      <c r="H280" s="1246"/>
    </row>
    <row r="281" spans="1:9" ht="78" customHeight="1">
      <c r="A281" t="s">
        <v>4060</v>
      </c>
      <c r="B281" t="s">
        <v>1759</v>
      </c>
      <c r="C281" t="s">
        <v>1793</v>
      </c>
      <c r="D281" t="s">
        <v>632</v>
      </c>
      <c r="E281">
        <v>230</v>
      </c>
      <c r="F281">
        <v>221</v>
      </c>
      <c r="G281">
        <v>197</v>
      </c>
      <c r="H281" s="255"/>
    </row>
    <row r="282" spans="1:9" ht="78" customHeight="1">
      <c r="A282" t="s">
        <v>5373</v>
      </c>
      <c r="B282" t="s">
        <v>1143</v>
      </c>
      <c r="C282" t="s">
        <v>2637</v>
      </c>
      <c r="D282" t="s">
        <v>632</v>
      </c>
      <c r="E282">
        <v>230</v>
      </c>
      <c r="F282">
        <v>121</v>
      </c>
      <c r="G282">
        <v>142</v>
      </c>
      <c r="H282" s="1099"/>
    </row>
    <row r="283" spans="1:9" ht="78" customHeight="1">
      <c r="A283" t="s">
        <v>4674</v>
      </c>
      <c r="B283" t="s">
        <v>1025</v>
      </c>
      <c r="C283" t="s">
        <v>2798</v>
      </c>
      <c r="D283" t="s">
        <v>632</v>
      </c>
      <c r="E283">
        <v>230</v>
      </c>
      <c r="F283">
        <v>178</v>
      </c>
      <c r="G283">
        <v>184</v>
      </c>
      <c r="H283" s="1260"/>
    </row>
    <row r="284" spans="1:9" ht="78" customHeight="1">
      <c r="A284" t="s">
        <v>4095</v>
      </c>
      <c r="B284" t="s">
        <v>7796</v>
      </c>
      <c r="C284" t="s">
        <v>2399</v>
      </c>
      <c r="D284" t="s">
        <v>632</v>
      </c>
      <c r="E284">
        <v>230</v>
      </c>
      <c r="F284">
        <v>189</v>
      </c>
      <c r="G284">
        <v>143</v>
      </c>
      <c r="H284" s="861"/>
    </row>
    <row r="285" spans="1:9" ht="78" customHeight="1">
      <c r="A285" t="s">
        <v>4634</v>
      </c>
      <c r="B285" t="s">
        <v>1494</v>
      </c>
      <c r="C285" t="s">
        <v>2173</v>
      </c>
      <c r="D285" t="s">
        <v>632</v>
      </c>
      <c r="E285">
        <v>230</v>
      </c>
      <c r="F285">
        <v>175</v>
      </c>
      <c r="G285">
        <v>145</v>
      </c>
      <c r="H285" s="635"/>
    </row>
    <row r="286" spans="1:9" ht="78" customHeight="1">
      <c r="A286" t="s">
        <v>4404</v>
      </c>
      <c r="B286" t="s">
        <v>1015</v>
      </c>
      <c r="C286" t="s">
        <v>2812</v>
      </c>
      <c r="D286" t="s">
        <v>632</v>
      </c>
      <c r="E286">
        <v>230</v>
      </c>
      <c r="F286">
        <v>188</v>
      </c>
      <c r="G286">
        <v>205</v>
      </c>
      <c r="H286" s="1274"/>
    </row>
    <row r="287" spans="1:9" ht="78" customHeight="1">
      <c r="A287" t="s">
        <v>4037</v>
      </c>
      <c r="B287" t="s">
        <v>1760</v>
      </c>
      <c r="C287" t="s">
        <v>1795</v>
      </c>
      <c r="D287" t="s">
        <v>632</v>
      </c>
      <c r="E287">
        <v>230</v>
      </c>
      <c r="F287">
        <v>218</v>
      </c>
      <c r="G287">
        <v>196</v>
      </c>
      <c r="H287" s="257"/>
    </row>
    <row r="288" spans="1:9" ht="78" customHeight="1">
      <c r="A288" t="s">
        <v>4945</v>
      </c>
      <c r="B288" t="s">
        <v>1492</v>
      </c>
      <c r="C288" t="s">
        <v>2171</v>
      </c>
      <c r="D288" t="s">
        <v>632</v>
      </c>
      <c r="E288">
        <v>229</v>
      </c>
      <c r="F288">
        <v>179</v>
      </c>
      <c r="G288">
        <v>155</v>
      </c>
      <c r="H288" s="633"/>
    </row>
    <row r="289" spans="1:8" ht="78" customHeight="1">
      <c r="A289" t="s">
        <v>4019</v>
      </c>
      <c r="B289" t="s">
        <v>4020</v>
      </c>
      <c r="C289" t="s">
        <v>3771</v>
      </c>
      <c r="D289" t="s">
        <v>632</v>
      </c>
      <c r="E289">
        <v>229</v>
      </c>
      <c r="F289">
        <v>231</v>
      </c>
      <c r="G289">
        <v>144</v>
      </c>
      <c r="H289" s="2233"/>
    </row>
    <row r="290" spans="1:8" ht="78" customHeight="1">
      <c r="A290" t="s">
        <v>4300</v>
      </c>
      <c r="B290" t="s">
        <v>720</v>
      </c>
      <c r="C290" t="s">
        <v>2295</v>
      </c>
      <c r="D290" t="s">
        <v>632</v>
      </c>
      <c r="E290">
        <v>229</v>
      </c>
      <c r="F290">
        <v>214</v>
      </c>
      <c r="G290">
        <v>142</v>
      </c>
      <c r="H290" s="757"/>
    </row>
    <row r="291" spans="1:8" ht="78" customHeight="1">
      <c r="A291" t="s">
        <v>4343</v>
      </c>
      <c r="B291" t="s">
        <v>1600</v>
      </c>
      <c r="C291" t="s">
        <v>2028</v>
      </c>
      <c r="D291" t="s">
        <v>632</v>
      </c>
      <c r="E291">
        <v>229</v>
      </c>
      <c r="F291">
        <v>204</v>
      </c>
      <c r="G291">
        <v>175</v>
      </c>
      <c r="H291" s="490"/>
    </row>
    <row r="292" spans="1:8" ht="78" customHeight="1">
      <c r="A292" t="s">
        <v>5815</v>
      </c>
      <c r="B292" t="s">
        <v>1110</v>
      </c>
      <c r="C292" t="s">
        <v>2681</v>
      </c>
      <c r="D292" t="s">
        <v>632</v>
      </c>
      <c r="E292">
        <v>229</v>
      </c>
      <c r="F292">
        <v>89</v>
      </c>
      <c r="G292">
        <v>130</v>
      </c>
      <c r="H292" s="1143"/>
    </row>
    <row r="293" spans="1:8" ht="78" customHeight="1">
      <c r="A293" t="s">
        <v>4083</v>
      </c>
      <c r="B293" t="s">
        <v>7230</v>
      </c>
      <c r="C293" t="s">
        <v>1846</v>
      </c>
      <c r="D293" t="s">
        <v>632</v>
      </c>
      <c r="E293">
        <v>229</v>
      </c>
      <c r="F293">
        <v>208</v>
      </c>
      <c r="G293">
        <v>177</v>
      </c>
      <c r="H293" s="308"/>
    </row>
    <row r="294" spans="1:8" ht="78" customHeight="1">
      <c r="A294" t="s">
        <v>4135</v>
      </c>
      <c r="B294" t="s">
        <v>1087</v>
      </c>
      <c r="C294" t="s">
        <v>2712</v>
      </c>
      <c r="D294" t="s">
        <v>632</v>
      </c>
      <c r="E294">
        <v>229</v>
      </c>
      <c r="F294">
        <v>208</v>
      </c>
      <c r="G294">
        <v>207</v>
      </c>
      <c r="H294" s="1174"/>
    </row>
    <row r="295" spans="1:8" ht="78" customHeight="1">
      <c r="A295" t="s">
        <v>3914</v>
      </c>
      <c r="B295" t="s">
        <v>1739</v>
      </c>
      <c r="C295" t="s">
        <v>1824</v>
      </c>
      <c r="D295" t="s">
        <v>632</v>
      </c>
      <c r="E295">
        <v>229</v>
      </c>
      <c r="F295">
        <v>217</v>
      </c>
      <c r="G295">
        <v>211</v>
      </c>
      <c r="H295" s="286"/>
    </row>
    <row r="296" spans="1:8" ht="78" customHeight="1">
      <c r="A296" t="s">
        <v>3959</v>
      </c>
      <c r="B296" t="s">
        <v>1732</v>
      </c>
      <c r="C296" t="s">
        <v>1828</v>
      </c>
      <c r="D296" t="s">
        <v>632</v>
      </c>
      <c r="E296">
        <v>229</v>
      </c>
      <c r="F296">
        <v>235</v>
      </c>
      <c r="G296">
        <v>227</v>
      </c>
      <c r="H296" s="290"/>
    </row>
    <row r="297" spans="1:8" ht="78" customHeight="1">
      <c r="A297" t="s">
        <v>4371</v>
      </c>
      <c r="B297" t="s">
        <v>1537</v>
      </c>
      <c r="C297" t="s">
        <v>2114</v>
      </c>
      <c r="D297" t="s">
        <v>632</v>
      </c>
      <c r="E297">
        <v>228</v>
      </c>
      <c r="F297">
        <v>199</v>
      </c>
      <c r="G297">
        <v>184</v>
      </c>
      <c r="H297" s="576"/>
    </row>
    <row r="298" spans="1:8" ht="78" customHeight="1">
      <c r="A298" t="s">
        <v>3961</v>
      </c>
      <c r="B298" t="s">
        <v>7217</v>
      </c>
      <c r="C298" t="s">
        <v>1836</v>
      </c>
      <c r="D298" t="s">
        <v>632</v>
      </c>
      <c r="E298">
        <v>228</v>
      </c>
      <c r="F298">
        <v>234</v>
      </c>
      <c r="G298">
        <v>223</v>
      </c>
      <c r="H298" s="298"/>
    </row>
    <row r="299" spans="1:8" ht="78" customHeight="1">
      <c r="A299" t="s">
        <v>6971</v>
      </c>
      <c r="B299" t="s">
        <v>9401</v>
      </c>
      <c r="C299" t="s">
        <v>1817</v>
      </c>
      <c r="D299" t="s">
        <v>632</v>
      </c>
      <c r="E299">
        <v>228</v>
      </c>
      <c r="F299">
        <v>207</v>
      </c>
      <c r="G299">
        <v>182</v>
      </c>
      <c r="H299" s="279"/>
    </row>
    <row r="300" spans="1:8" ht="78" customHeight="1">
      <c r="A300" t="s">
        <v>4651</v>
      </c>
      <c r="B300" t="s">
        <v>7529</v>
      </c>
      <c r="C300" t="s">
        <v>2164</v>
      </c>
      <c r="D300" t="s">
        <v>632</v>
      </c>
      <c r="E300">
        <v>228</v>
      </c>
      <c r="F300">
        <v>191</v>
      </c>
      <c r="G300">
        <v>179</v>
      </c>
      <c r="H300" s="626"/>
    </row>
    <row r="301" spans="1:8" ht="78" customHeight="1">
      <c r="A301" t="s">
        <v>5804</v>
      </c>
      <c r="B301" t="s">
        <v>1133</v>
      </c>
      <c r="C301" t="s">
        <v>2650</v>
      </c>
      <c r="D301" t="s">
        <v>632</v>
      </c>
      <c r="E301">
        <v>228</v>
      </c>
      <c r="F301">
        <v>68</v>
      </c>
      <c r="G301">
        <v>94</v>
      </c>
      <c r="H301" s="1112"/>
    </row>
    <row r="302" spans="1:8" ht="78" customHeight="1">
      <c r="A302" t="s">
        <v>4389</v>
      </c>
      <c r="B302" t="s">
        <v>1063</v>
      </c>
      <c r="C302" t="s">
        <v>2745</v>
      </c>
      <c r="D302" t="s">
        <v>632</v>
      </c>
      <c r="E302">
        <v>228</v>
      </c>
      <c r="F302">
        <v>204</v>
      </c>
      <c r="G302">
        <v>198</v>
      </c>
      <c r="H302" s="1207"/>
    </row>
    <row r="303" spans="1:8" ht="78" customHeight="1">
      <c r="A303" t="s">
        <v>5259</v>
      </c>
      <c r="B303" t="s">
        <v>1290</v>
      </c>
      <c r="C303" t="s">
        <v>2442</v>
      </c>
      <c r="D303" t="s">
        <v>632</v>
      </c>
      <c r="E303">
        <v>228</v>
      </c>
      <c r="F303">
        <v>113</v>
      </c>
      <c r="G303">
        <v>39</v>
      </c>
      <c r="H303" s="904"/>
    </row>
    <row r="304" spans="1:8" ht="78" customHeight="1">
      <c r="A304" t="s">
        <v>4564</v>
      </c>
      <c r="B304" t="s">
        <v>1379</v>
      </c>
      <c r="C304" t="s">
        <v>2325</v>
      </c>
      <c r="D304" t="s">
        <v>632</v>
      </c>
      <c r="E304">
        <v>228</v>
      </c>
      <c r="F304">
        <v>191</v>
      </c>
      <c r="G304">
        <v>69</v>
      </c>
      <c r="H304" s="787"/>
    </row>
    <row r="305" spans="1:8" ht="78" customHeight="1">
      <c r="A305" t="s">
        <v>3964</v>
      </c>
      <c r="B305" t="s">
        <v>1751</v>
      </c>
      <c r="C305" t="s">
        <v>1805</v>
      </c>
      <c r="D305" t="s">
        <v>632</v>
      </c>
      <c r="E305">
        <v>228</v>
      </c>
      <c r="F305">
        <v>215</v>
      </c>
      <c r="G305">
        <v>197</v>
      </c>
      <c r="H305" s="267"/>
    </row>
    <row r="306" spans="1:8" ht="78" customHeight="1">
      <c r="A306" t="s">
        <v>5822</v>
      </c>
      <c r="B306" t="s">
        <v>1103</v>
      </c>
      <c r="C306" t="s">
        <v>2687</v>
      </c>
      <c r="D306" t="s">
        <v>632</v>
      </c>
      <c r="E306">
        <v>227</v>
      </c>
      <c r="F306">
        <v>91</v>
      </c>
      <c r="G306">
        <v>143</v>
      </c>
      <c r="H306" s="1149"/>
    </row>
    <row r="307" spans="1:8" ht="78" customHeight="1">
      <c r="A307" t="s">
        <v>5278</v>
      </c>
      <c r="B307" t="s">
        <v>1229</v>
      </c>
      <c r="C307" t="s">
        <v>2521</v>
      </c>
      <c r="D307" t="s">
        <v>632</v>
      </c>
      <c r="E307">
        <v>227</v>
      </c>
      <c r="F307">
        <v>142</v>
      </c>
      <c r="G307">
        <v>132</v>
      </c>
      <c r="H307" s="983"/>
    </row>
    <row r="308" spans="1:8" ht="78" customHeight="1">
      <c r="A308" t="s">
        <v>4354</v>
      </c>
      <c r="B308" t="s">
        <v>1326</v>
      </c>
      <c r="C308" t="s">
        <v>2400</v>
      </c>
      <c r="D308" t="s">
        <v>632</v>
      </c>
      <c r="E308">
        <v>227</v>
      </c>
      <c r="F308">
        <v>188</v>
      </c>
      <c r="G308">
        <v>142</v>
      </c>
      <c r="H308" s="862"/>
    </row>
    <row r="309" spans="1:8" ht="78" customHeight="1">
      <c r="A309" t="s">
        <v>4571</v>
      </c>
      <c r="B309" t="s">
        <v>1392</v>
      </c>
      <c r="C309" t="s">
        <v>2299</v>
      </c>
      <c r="D309" t="s">
        <v>632</v>
      </c>
      <c r="E309">
        <v>227</v>
      </c>
      <c r="F309">
        <v>204</v>
      </c>
      <c r="G309">
        <v>129</v>
      </c>
      <c r="H309" s="761"/>
    </row>
    <row r="310" spans="1:8" ht="78" customHeight="1">
      <c r="A310" t="s">
        <v>4017</v>
      </c>
      <c r="B310" t="s">
        <v>4018</v>
      </c>
      <c r="C310" t="s">
        <v>3767</v>
      </c>
      <c r="D310" t="s">
        <v>632</v>
      </c>
      <c r="E310">
        <v>227</v>
      </c>
      <c r="F310">
        <v>234</v>
      </c>
      <c r="G310">
        <v>165</v>
      </c>
      <c r="H310" s="2229"/>
    </row>
    <row r="311" spans="1:8" ht="78" customHeight="1">
      <c r="A311" t="s">
        <v>4632</v>
      </c>
      <c r="B311" t="s">
        <v>1510</v>
      </c>
      <c r="C311" t="s">
        <v>2148</v>
      </c>
      <c r="D311" t="s">
        <v>632</v>
      </c>
      <c r="E311">
        <v>226</v>
      </c>
      <c r="F311">
        <v>190</v>
      </c>
      <c r="G311">
        <v>162</v>
      </c>
      <c r="H311" s="610"/>
    </row>
    <row r="312" spans="1:8" ht="78" customHeight="1">
      <c r="A312" t="s">
        <v>4615</v>
      </c>
      <c r="B312" t="s">
        <v>1598</v>
      </c>
      <c r="C312" t="s">
        <v>2030</v>
      </c>
      <c r="D312" t="s">
        <v>632</v>
      </c>
      <c r="E312">
        <v>226</v>
      </c>
      <c r="F312">
        <v>196</v>
      </c>
      <c r="G312">
        <v>166</v>
      </c>
      <c r="H312" s="492"/>
    </row>
    <row r="313" spans="1:8" ht="78" customHeight="1">
      <c r="A313" t="s">
        <v>3955</v>
      </c>
      <c r="B313" t="s">
        <v>1726</v>
      </c>
      <c r="C313" t="s">
        <v>1832</v>
      </c>
      <c r="D313" t="s">
        <v>632</v>
      </c>
      <c r="E313">
        <v>226</v>
      </c>
      <c r="F313">
        <v>234</v>
      </c>
      <c r="G313">
        <v>235</v>
      </c>
      <c r="H313" s="294"/>
    </row>
    <row r="314" spans="1:8" ht="78" customHeight="1">
      <c r="A314" t="s">
        <v>4142</v>
      </c>
      <c r="B314" t="s">
        <v>1724</v>
      </c>
      <c r="C314" t="s">
        <v>1834</v>
      </c>
      <c r="D314" t="s">
        <v>632</v>
      </c>
      <c r="E314">
        <v>226</v>
      </c>
      <c r="F314">
        <v>230</v>
      </c>
      <c r="G314">
        <v>224</v>
      </c>
      <c r="H314" s="296"/>
    </row>
    <row r="315" spans="1:8" ht="78" customHeight="1">
      <c r="A315" t="s">
        <v>5315</v>
      </c>
      <c r="B315" t="s">
        <v>1202</v>
      </c>
      <c r="C315" t="s">
        <v>2554</v>
      </c>
      <c r="D315" t="s">
        <v>632</v>
      </c>
      <c r="E315">
        <v>226</v>
      </c>
      <c r="F315">
        <v>157</v>
      </c>
      <c r="G315">
        <v>148</v>
      </c>
      <c r="H315" s="1016"/>
    </row>
    <row r="316" spans="1:8" ht="78" customHeight="1">
      <c r="A316" t="s">
        <v>4952</v>
      </c>
      <c r="B316" t="s">
        <v>1058</v>
      </c>
      <c r="C316" t="s">
        <v>2760</v>
      </c>
      <c r="D316" t="s">
        <v>632</v>
      </c>
      <c r="E316">
        <v>226</v>
      </c>
      <c r="F316">
        <v>169</v>
      </c>
      <c r="G316">
        <v>161</v>
      </c>
      <c r="H316" s="1222"/>
    </row>
    <row r="317" spans="1:8" ht="78" customHeight="1">
      <c r="A317" t="s">
        <v>5293</v>
      </c>
      <c r="B317" t="s">
        <v>1251</v>
      </c>
      <c r="C317" t="s">
        <v>2496</v>
      </c>
      <c r="D317" t="s">
        <v>632</v>
      </c>
      <c r="E317">
        <v>226</v>
      </c>
      <c r="F317">
        <v>122</v>
      </c>
      <c r="G317">
        <v>83</v>
      </c>
      <c r="H317" s="958"/>
    </row>
    <row r="318" spans="1:8" ht="78" customHeight="1">
      <c r="A318" t="s">
        <v>4584</v>
      </c>
      <c r="B318" t="s">
        <v>7754</v>
      </c>
      <c r="C318" t="s">
        <v>2366</v>
      </c>
      <c r="D318" t="s">
        <v>632</v>
      </c>
      <c r="E318">
        <v>226</v>
      </c>
      <c r="F318">
        <v>168</v>
      </c>
      <c r="G318">
        <v>41</v>
      </c>
      <c r="H318" s="828"/>
    </row>
    <row r="319" spans="1:8" ht="78" customHeight="1">
      <c r="A319" t="s">
        <v>3952</v>
      </c>
      <c r="B319" t="s">
        <v>1733</v>
      </c>
      <c r="C319" t="s">
        <v>1826</v>
      </c>
      <c r="D319" t="s">
        <v>632</v>
      </c>
      <c r="E319">
        <v>226</v>
      </c>
      <c r="F319">
        <v>226</v>
      </c>
      <c r="G319">
        <v>218</v>
      </c>
      <c r="H319" s="288"/>
    </row>
    <row r="320" spans="1:8" ht="78" customHeight="1">
      <c r="A320" t="s">
        <v>4672</v>
      </c>
      <c r="B320" t="s">
        <v>1062</v>
      </c>
      <c r="C320" t="s">
        <v>2750</v>
      </c>
      <c r="D320" t="s">
        <v>632</v>
      </c>
      <c r="E320">
        <v>226</v>
      </c>
      <c r="F320">
        <v>193</v>
      </c>
      <c r="G320">
        <v>192</v>
      </c>
      <c r="H320" s="1212"/>
    </row>
    <row r="321" spans="1:9" ht="78" customHeight="1">
      <c r="A321" t="s">
        <v>7048</v>
      </c>
      <c r="B321" t="s">
        <v>9445</v>
      </c>
      <c r="C321" t="s">
        <v>2475</v>
      </c>
      <c r="D321" t="s">
        <v>632</v>
      </c>
      <c r="E321">
        <v>226</v>
      </c>
      <c r="F321">
        <v>85</v>
      </c>
      <c r="G321">
        <v>44</v>
      </c>
      <c r="H321" s="937"/>
    </row>
    <row r="322" spans="1:9" ht="78" customHeight="1">
      <c r="A322" t="s">
        <v>4988</v>
      </c>
      <c r="B322" t="s">
        <v>1121</v>
      </c>
      <c r="C322" t="s">
        <v>2673</v>
      </c>
      <c r="D322" t="s">
        <v>632</v>
      </c>
      <c r="E322">
        <v>226</v>
      </c>
      <c r="F322">
        <v>144</v>
      </c>
      <c r="G322">
        <v>178</v>
      </c>
      <c r="H322" s="1135"/>
    </row>
    <row r="323" spans="1:9" ht="78" customHeight="1">
      <c r="A323" t="s">
        <v>6254</v>
      </c>
      <c r="B323" t="s">
        <v>1130</v>
      </c>
      <c r="C323" t="s">
        <v>2653</v>
      </c>
      <c r="D323" t="s">
        <v>632</v>
      </c>
      <c r="E323">
        <v>226</v>
      </c>
      <c r="F323">
        <v>70</v>
      </c>
      <c r="G323">
        <v>102</v>
      </c>
      <c r="H323" s="1115"/>
    </row>
    <row r="324" spans="1:9" ht="78" customHeight="1">
      <c r="A324" t="s">
        <v>4962</v>
      </c>
      <c r="B324" t="s">
        <v>1232</v>
      </c>
      <c r="C324" t="s">
        <v>2519</v>
      </c>
      <c r="D324" t="s">
        <v>632</v>
      </c>
      <c r="E324">
        <v>226</v>
      </c>
      <c r="F324">
        <v>154</v>
      </c>
      <c r="G324">
        <v>134</v>
      </c>
      <c r="H324" s="981"/>
    </row>
    <row r="325" spans="1:9" ht="78" customHeight="1">
      <c r="A325" t="s">
        <v>5736</v>
      </c>
      <c r="B325" t="s">
        <v>1176</v>
      </c>
      <c r="C325" t="s">
        <v>2585</v>
      </c>
      <c r="D325" t="s">
        <v>632</v>
      </c>
      <c r="E325">
        <v>226</v>
      </c>
      <c r="F325">
        <v>88</v>
      </c>
      <c r="G325">
        <v>62</v>
      </c>
      <c r="H325" s="1047"/>
    </row>
    <row r="326" spans="1:9" ht="78" customHeight="1">
      <c r="A326" t="s">
        <v>4575</v>
      </c>
      <c r="B326" t="s">
        <v>1352</v>
      </c>
      <c r="C326" t="s">
        <v>2365</v>
      </c>
      <c r="D326" t="s">
        <v>632</v>
      </c>
      <c r="E326">
        <v>226</v>
      </c>
      <c r="F326">
        <v>176</v>
      </c>
      <c r="G326">
        <v>81</v>
      </c>
      <c r="H326" s="827"/>
    </row>
    <row r="327" spans="1:9" ht="78" customHeight="1">
      <c r="A327" t="s">
        <v>4908</v>
      </c>
      <c r="B327" t="s">
        <v>1315</v>
      </c>
      <c r="C327" t="s">
        <v>2413</v>
      </c>
      <c r="D327" t="s">
        <v>632</v>
      </c>
      <c r="E327">
        <v>225</v>
      </c>
      <c r="F327">
        <v>150</v>
      </c>
      <c r="G327">
        <v>64</v>
      </c>
      <c r="H327" s="875"/>
    </row>
    <row r="328" spans="1:9" ht="78" customHeight="1">
      <c r="A328" t="s">
        <v>4949</v>
      </c>
      <c r="B328" t="s">
        <v>1260</v>
      </c>
      <c r="C328" t="s">
        <v>2486</v>
      </c>
      <c r="D328" t="s">
        <v>632</v>
      </c>
      <c r="E328">
        <v>225</v>
      </c>
      <c r="F328">
        <v>146</v>
      </c>
      <c r="G328">
        <v>122</v>
      </c>
      <c r="H328" s="948"/>
    </row>
    <row r="329" spans="1:9" ht="78" customHeight="1">
      <c r="A329" t="s">
        <v>4258</v>
      </c>
      <c r="B329" t="s">
        <v>4259</v>
      </c>
      <c r="C329" t="s">
        <v>3770</v>
      </c>
      <c r="D329" t="s">
        <v>632</v>
      </c>
      <c r="E329">
        <v>225</v>
      </c>
      <c r="F329">
        <v>213</v>
      </c>
      <c r="G329">
        <v>144</v>
      </c>
      <c r="H329" s="2232"/>
    </row>
    <row r="330" spans="1:9" ht="78" customHeight="1">
      <c r="A330" t="s">
        <v>3953</v>
      </c>
      <c r="B330" t="s">
        <v>1727</v>
      </c>
      <c r="C330" t="s">
        <v>1833</v>
      </c>
      <c r="D330" t="s">
        <v>632</v>
      </c>
      <c r="E330">
        <v>225</v>
      </c>
      <c r="F330">
        <v>227</v>
      </c>
      <c r="G330">
        <v>222</v>
      </c>
      <c r="H330" s="295"/>
    </row>
    <row r="331" spans="1:9" ht="78" customHeight="1">
      <c r="A331" t="s">
        <v>4399</v>
      </c>
      <c r="B331" t="s">
        <v>8188</v>
      </c>
      <c r="C331" t="s">
        <v>2783</v>
      </c>
      <c r="D331" t="s">
        <v>632</v>
      </c>
      <c r="E331">
        <v>225</v>
      </c>
      <c r="F331">
        <v>198</v>
      </c>
      <c r="G331">
        <v>204</v>
      </c>
      <c r="H331" s="1245"/>
    </row>
    <row r="332" spans="1:9" ht="78" customHeight="1">
      <c r="A332" t="s">
        <v>4382</v>
      </c>
      <c r="B332" t="s">
        <v>1504</v>
      </c>
      <c r="C332" t="s">
        <v>2156</v>
      </c>
      <c r="D332" t="s">
        <v>632</v>
      </c>
      <c r="E332">
        <v>225</v>
      </c>
      <c r="F332">
        <v>207</v>
      </c>
      <c r="G332">
        <v>198</v>
      </c>
      <c r="H332" s="618"/>
    </row>
    <row r="333" spans="1:9" ht="78" customHeight="1">
      <c r="A333" t="s">
        <v>3966</v>
      </c>
      <c r="B333" t="s">
        <v>1766</v>
      </c>
      <c r="C333" t="s">
        <v>1784</v>
      </c>
      <c r="D333" t="s">
        <v>632</v>
      </c>
      <c r="E333">
        <v>225</v>
      </c>
      <c r="F333">
        <v>219</v>
      </c>
      <c r="G333">
        <v>200</v>
      </c>
      <c r="H333" s="246"/>
    </row>
    <row r="334" spans="1:9" ht="78" customHeight="1">
      <c r="A334" t="s">
        <v>4013</v>
      </c>
      <c r="B334" t="s">
        <v>4014</v>
      </c>
      <c r="C334" t="s">
        <v>3765</v>
      </c>
      <c r="D334" t="s">
        <v>632</v>
      </c>
      <c r="E334">
        <v>225</v>
      </c>
      <c r="F334">
        <v>227</v>
      </c>
      <c r="G334">
        <v>169</v>
      </c>
      <c r="H334" s="2227"/>
    </row>
    <row r="335" spans="1:9" ht="78" customHeight="1">
      <c r="A335" t="s">
        <v>6230</v>
      </c>
      <c r="B335" t="s">
        <v>674</v>
      </c>
      <c r="C335" t="s">
        <v>2579</v>
      </c>
      <c r="D335" t="s">
        <v>632</v>
      </c>
      <c r="E335">
        <v>224</v>
      </c>
      <c r="F335">
        <v>73</v>
      </c>
      <c r="G335">
        <v>81</v>
      </c>
      <c r="H335" s="1041"/>
      <c r="I335">
        <v>2014</v>
      </c>
    </row>
    <row r="336" spans="1:9" ht="78" customHeight="1">
      <c r="A336" t="s">
        <v>4909</v>
      </c>
      <c r="B336" t="s">
        <v>1306</v>
      </c>
      <c r="C336" t="s">
        <v>2425</v>
      </c>
      <c r="D336" t="s">
        <v>632</v>
      </c>
      <c r="E336">
        <v>224</v>
      </c>
      <c r="F336">
        <v>129</v>
      </c>
      <c r="G336">
        <v>25</v>
      </c>
      <c r="H336" s="887"/>
    </row>
    <row r="337" spans="1:8" ht="78" customHeight="1">
      <c r="A337" t="s">
        <v>4617</v>
      </c>
      <c r="B337" t="s">
        <v>1324</v>
      </c>
      <c r="C337" t="s">
        <v>2402</v>
      </c>
      <c r="D337" t="s">
        <v>632</v>
      </c>
      <c r="E337">
        <v>224</v>
      </c>
      <c r="F337">
        <v>181</v>
      </c>
      <c r="G337">
        <v>137</v>
      </c>
      <c r="H337" s="864"/>
    </row>
    <row r="338" spans="1:8" ht="78" customHeight="1">
      <c r="A338" t="s">
        <v>5817</v>
      </c>
      <c r="B338" t="s">
        <v>1109</v>
      </c>
      <c r="C338" t="s">
        <v>2682</v>
      </c>
      <c r="D338" t="s">
        <v>632</v>
      </c>
      <c r="E338">
        <v>224</v>
      </c>
      <c r="F338">
        <v>79</v>
      </c>
      <c r="G338">
        <v>128</v>
      </c>
      <c r="H338" s="1144"/>
    </row>
    <row r="339" spans="1:8" ht="78" customHeight="1">
      <c r="A339" t="s">
        <v>3960</v>
      </c>
      <c r="B339" t="s">
        <v>1731</v>
      </c>
      <c r="C339" t="s">
        <v>1829</v>
      </c>
      <c r="D339" t="s">
        <v>632</v>
      </c>
      <c r="E339">
        <v>224</v>
      </c>
      <c r="F339">
        <v>228</v>
      </c>
      <c r="G339">
        <v>217</v>
      </c>
      <c r="H339" s="291"/>
    </row>
    <row r="340" spans="1:8" ht="78" customHeight="1">
      <c r="A340" t="s">
        <v>4408</v>
      </c>
      <c r="B340" t="s">
        <v>867</v>
      </c>
      <c r="C340" t="s">
        <v>2996</v>
      </c>
      <c r="D340" t="s">
        <v>632</v>
      </c>
      <c r="E340">
        <v>224</v>
      </c>
      <c r="F340">
        <v>199</v>
      </c>
      <c r="G340">
        <v>215</v>
      </c>
      <c r="H340" s="1458"/>
    </row>
    <row r="341" spans="1:8" ht="78" customHeight="1">
      <c r="A341" t="s">
        <v>4411</v>
      </c>
      <c r="B341" t="s">
        <v>866</v>
      </c>
      <c r="C341" t="s">
        <v>2995</v>
      </c>
      <c r="D341" t="s">
        <v>632</v>
      </c>
      <c r="E341">
        <v>224</v>
      </c>
      <c r="F341">
        <v>208</v>
      </c>
      <c r="G341">
        <v>219</v>
      </c>
      <c r="H341" s="1457"/>
    </row>
    <row r="342" spans="1:8" ht="78" customHeight="1">
      <c r="A342" t="s">
        <v>4324</v>
      </c>
      <c r="B342" t="s">
        <v>1428</v>
      </c>
      <c r="C342" t="s">
        <v>2252</v>
      </c>
      <c r="D342" t="s">
        <v>632</v>
      </c>
      <c r="E342">
        <v>224</v>
      </c>
      <c r="F342">
        <v>201</v>
      </c>
      <c r="G342">
        <v>146</v>
      </c>
      <c r="H342" s="714"/>
    </row>
    <row r="343" spans="1:8" ht="78" customHeight="1">
      <c r="A343" t="s">
        <v>4183</v>
      </c>
      <c r="B343" t="s">
        <v>4185</v>
      </c>
      <c r="C343" t="s">
        <v>3587</v>
      </c>
      <c r="D343" t="s">
        <v>632</v>
      </c>
      <c r="E343">
        <v>224</v>
      </c>
      <c r="F343">
        <v>230</v>
      </c>
      <c r="G343">
        <v>215</v>
      </c>
      <c r="H343" s="2049"/>
    </row>
    <row r="344" spans="1:8" ht="78" customHeight="1">
      <c r="A344" t="s">
        <v>3983</v>
      </c>
      <c r="B344" t="s">
        <v>1750</v>
      </c>
      <c r="C344" t="s">
        <v>1803</v>
      </c>
      <c r="D344" t="s">
        <v>632</v>
      </c>
      <c r="E344">
        <v>224</v>
      </c>
      <c r="F344">
        <v>213</v>
      </c>
      <c r="G344">
        <v>198</v>
      </c>
      <c r="H344" s="265"/>
    </row>
    <row r="345" spans="1:8" ht="78" customHeight="1">
      <c r="A345" t="s">
        <v>4024</v>
      </c>
      <c r="B345" t="s">
        <v>1761</v>
      </c>
      <c r="C345" t="s">
        <v>1794</v>
      </c>
      <c r="D345" t="s">
        <v>632</v>
      </c>
      <c r="E345">
        <v>223</v>
      </c>
      <c r="F345">
        <v>209</v>
      </c>
      <c r="G345">
        <v>187</v>
      </c>
      <c r="H345" s="256"/>
    </row>
    <row r="346" spans="1:8" ht="78" customHeight="1">
      <c r="A346" t="s">
        <v>4032</v>
      </c>
      <c r="B346" t="s">
        <v>1396</v>
      </c>
      <c r="C346" t="s">
        <v>2294</v>
      </c>
      <c r="D346" t="s">
        <v>632</v>
      </c>
      <c r="E346">
        <v>223</v>
      </c>
      <c r="F346">
        <v>216</v>
      </c>
      <c r="G346">
        <v>126</v>
      </c>
      <c r="H346" s="756"/>
    </row>
    <row r="347" spans="1:8" ht="78" customHeight="1">
      <c r="A347" t="s">
        <v>4015</v>
      </c>
      <c r="B347" t="s">
        <v>4016</v>
      </c>
      <c r="C347" t="s">
        <v>3766</v>
      </c>
      <c r="D347" t="s">
        <v>632</v>
      </c>
      <c r="E347">
        <v>223</v>
      </c>
      <c r="F347">
        <v>222</v>
      </c>
      <c r="G347">
        <v>155</v>
      </c>
      <c r="H347" s="2228"/>
    </row>
    <row r="348" spans="1:8" ht="78" customHeight="1">
      <c r="A348" t="s">
        <v>5324</v>
      </c>
      <c r="B348" t="s">
        <v>1248</v>
      </c>
      <c r="C348" t="s">
        <v>2500</v>
      </c>
      <c r="D348" t="s">
        <v>632</v>
      </c>
      <c r="E348">
        <v>223</v>
      </c>
      <c r="F348">
        <v>114</v>
      </c>
      <c r="G348">
        <v>83</v>
      </c>
      <c r="H348" s="962"/>
    </row>
    <row r="349" spans="1:8" ht="78" customHeight="1">
      <c r="A349" t="s">
        <v>4995</v>
      </c>
      <c r="B349" t="s">
        <v>1120</v>
      </c>
      <c r="C349" t="s">
        <v>2672</v>
      </c>
      <c r="D349" t="s">
        <v>632</v>
      </c>
      <c r="E349">
        <v>223</v>
      </c>
      <c r="F349">
        <v>136</v>
      </c>
      <c r="G349">
        <v>183</v>
      </c>
      <c r="H349" s="1134"/>
    </row>
    <row r="350" spans="1:8" ht="78" customHeight="1">
      <c r="A350" t="s">
        <v>5769</v>
      </c>
      <c r="B350" t="s">
        <v>1175</v>
      </c>
      <c r="C350" t="s">
        <v>2586</v>
      </c>
      <c r="D350" t="s">
        <v>632</v>
      </c>
      <c r="E350">
        <v>223</v>
      </c>
      <c r="F350">
        <v>63</v>
      </c>
      <c r="G350">
        <v>50</v>
      </c>
      <c r="H350" s="1048"/>
    </row>
    <row r="351" spans="1:8" ht="78" customHeight="1">
      <c r="A351" t="s">
        <v>7044</v>
      </c>
      <c r="B351" t="s">
        <v>9419</v>
      </c>
      <c r="C351" t="s">
        <v>2451</v>
      </c>
      <c r="D351" t="s">
        <v>632</v>
      </c>
      <c r="E351">
        <v>223</v>
      </c>
      <c r="F351">
        <v>117</v>
      </c>
      <c r="G351">
        <v>0</v>
      </c>
      <c r="H351" s="913"/>
    </row>
    <row r="352" spans="1:8" ht="78" customHeight="1">
      <c r="A352" t="s">
        <v>4010</v>
      </c>
      <c r="B352" t="s">
        <v>9240</v>
      </c>
      <c r="C352" t="s">
        <v>3768</v>
      </c>
      <c r="D352" t="s">
        <v>632</v>
      </c>
      <c r="E352">
        <v>223</v>
      </c>
      <c r="F352">
        <v>230</v>
      </c>
      <c r="G352">
        <v>159</v>
      </c>
      <c r="H352" s="2230"/>
    </row>
    <row r="353" spans="1:8" ht="78" customHeight="1">
      <c r="A353" t="s">
        <v>4320</v>
      </c>
      <c r="B353" t="s">
        <v>1746</v>
      </c>
      <c r="C353" t="s">
        <v>1809</v>
      </c>
      <c r="D353" t="s">
        <v>632</v>
      </c>
      <c r="E353">
        <v>223</v>
      </c>
      <c r="F353">
        <v>209</v>
      </c>
      <c r="G353">
        <v>190</v>
      </c>
      <c r="H353" s="271"/>
    </row>
    <row r="354" spans="1:8" ht="78" customHeight="1">
      <c r="A354" t="s">
        <v>4673</v>
      </c>
      <c r="B354" t="s">
        <v>1051</v>
      </c>
      <c r="C354" t="s">
        <v>2761</v>
      </c>
      <c r="D354" t="s">
        <v>632</v>
      </c>
      <c r="E354">
        <v>223</v>
      </c>
      <c r="F354">
        <v>184</v>
      </c>
      <c r="G354">
        <v>182</v>
      </c>
      <c r="H354" s="1223"/>
    </row>
    <row r="355" spans="1:8" ht="78" customHeight="1">
      <c r="A355" t="s">
        <v>4944</v>
      </c>
      <c r="B355" t="s">
        <v>1493</v>
      </c>
      <c r="C355" t="s">
        <v>2172</v>
      </c>
      <c r="D355" t="s">
        <v>632</v>
      </c>
      <c r="E355">
        <v>223</v>
      </c>
      <c r="F355">
        <v>177</v>
      </c>
      <c r="G355">
        <v>155</v>
      </c>
      <c r="H355" s="634"/>
    </row>
    <row r="356" spans="1:8" ht="78" customHeight="1">
      <c r="A356" t="s">
        <v>4582</v>
      </c>
      <c r="B356" t="s">
        <v>1345</v>
      </c>
      <c r="C356" t="s">
        <v>2371</v>
      </c>
      <c r="D356" t="s">
        <v>632</v>
      </c>
      <c r="E356">
        <v>223</v>
      </c>
      <c r="F356">
        <v>192</v>
      </c>
      <c r="G356">
        <v>138</v>
      </c>
      <c r="H356" s="833"/>
    </row>
    <row r="357" spans="1:8" ht="78" customHeight="1">
      <c r="A357" t="s">
        <v>4654</v>
      </c>
      <c r="B357" t="s">
        <v>1499</v>
      </c>
      <c r="C357" t="s">
        <v>2166</v>
      </c>
      <c r="D357" t="s">
        <v>632</v>
      </c>
      <c r="E357">
        <v>223</v>
      </c>
      <c r="F357">
        <v>186</v>
      </c>
      <c r="G357">
        <v>169</v>
      </c>
      <c r="H357" s="628"/>
    </row>
    <row r="358" spans="1:8" ht="78" customHeight="1">
      <c r="A358" t="s">
        <v>4056</v>
      </c>
      <c r="B358" t="s">
        <v>9210</v>
      </c>
      <c r="C358" t="s">
        <v>3744</v>
      </c>
      <c r="D358" t="s">
        <v>632</v>
      </c>
      <c r="E358">
        <v>223</v>
      </c>
      <c r="F358">
        <v>239</v>
      </c>
      <c r="G358">
        <v>135</v>
      </c>
      <c r="H358" s="2206"/>
    </row>
    <row r="359" spans="1:8" ht="78" customHeight="1">
      <c r="A359" t="s">
        <v>4141</v>
      </c>
      <c r="B359" t="s">
        <v>1730</v>
      </c>
      <c r="C359" t="s">
        <v>1827</v>
      </c>
      <c r="D359" t="s">
        <v>632</v>
      </c>
      <c r="E359">
        <v>223</v>
      </c>
      <c r="F359">
        <v>221</v>
      </c>
      <c r="G359">
        <v>215</v>
      </c>
      <c r="H359" s="289"/>
    </row>
    <row r="360" spans="1:8" ht="78" customHeight="1">
      <c r="A360" t="s">
        <v>4614</v>
      </c>
      <c r="B360" t="s">
        <v>1712</v>
      </c>
      <c r="C360" t="s">
        <v>1847</v>
      </c>
      <c r="D360" t="s">
        <v>632</v>
      </c>
      <c r="E360">
        <v>223</v>
      </c>
      <c r="F360">
        <v>192</v>
      </c>
      <c r="G360">
        <v>159</v>
      </c>
      <c r="H360" s="309"/>
    </row>
    <row r="361" spans="1:8" ht="78" customHeight="1">
      <c r="A361" t="s">
        <v>5288</v>
      </c>
      <c r="B361" t="s">
        <v>1292</v>
      </c>
      <c r="C361" t="s">
        <v>2439</v>
      </c>
      <c r="D361" t="s">
        <v>632</v>
      </c>
      <c r="E361">
        <v>222</v>
      </c>
      <c r="F361">
        <v>142</v>
      </c>
      <c r="G361">
        <v>101</v>
      </c>
      <c r="H361" s="901"/>
    </row>
    <row r="362" spans="1:8" ht="78" customHeight="1">
      <c r="A362" t="s">
        <v>4302</v>
      </c>
      <c r="B362" t="s">
        <v>1394</v>
      </c>
      <c r="C362" t="s">
        <v>2300</v>
      </c>
      <c r="D362" t="s">
        <v>632</v>
      </c>
      <c r="E362">
        <v>222</v>
      </c>
      <c r="F362">
        <v>192</v>
      </c>
      <c r="G362">
        <v>95</v>
      </c>
      <c r="H362" s="762"/>
    </row>
    <row r="363" spans="1:8" ht="78" customHeight="1">
      <c r="A363" t="s">
        <v>4655</v>
      </c>
      <c r="B363" t="s">
        <v>1234</v>
      </c>
      <c r="C363" t="s">
        <v>2517</v>
      </c>
      <c r="D363" t="s">
        <v>632</v>
      </c>
      <c r="E363">
        <v>222</v>
      </c>
      <c r="F363">
        <v>170</v>
      </c>
      <c r="G363">
        <v>155</v>
      </c>
      <c r="H363" s="979"/>
    </row>
    <row r="364" spans="1:8" ht="78" customHeight="1">
      <c r="A364" t="s">
        <v>4136</v>
      </c>
      <c r="B364" t="s">
        <v>1037</v>
      </c>
      <c r="C364" t="s">
        <v>2785</v>
      </c>
      <c r="D364" t="s">
        <v>632</v>
      </c>
      <c r="E364">
        <v>222</v>
      </c>
      <c r="F364">
        <v>198</v>
      </c>
      <c r="G364">
        <v>211</v>
      </c>
      <c r="H364" s="1247"/>
    </row>
    <row r="365" spans="1:8" ht="78" customHeight="1">
      <c r="A365" t="s">
        <v>4996</v>
      </c>
      <c r="B365" t="s">
        <v>1009</v>
      </c>
      <c r="C365" t="s">
        <v>2818</v>
      </c>
      <c r="D365" t="s">
        <v>632</v>
      </c>
      <c r="E365">
        <v>222</v>
      </c>
      <c r="F365">
        <v>155</v>
      </c>
      <c r="G365">
        <v>196</v>
      </c>
      <c r="H365" s="1280"/>
    </row>
    <row r="366" spans="1:8" ht="78" customHeight="1">
      <c r="A366" t="s">
        <v>5361</v>
      </c>
      <c r="B366" t="s">
        <v>1145</v>
      </c>
      <c r="C366" t="s">
        <v>2635</v>
      </c>
      <c r="D366" t="s">
        <v>632</v>
      </c>
      <c r="E366">
        <v>222</v>
      </c>
      <c r="F366">
        <v>130</v>
      </c>
      <c r="G366">
        <v>134</v>
      </c>
      <c r="H366" s="1097"/>
    </row>
    <row r="367" spans="1:8" ht="78" customHeight="1">
      <c r="A367" t="s">
        <v>4369</v>
      </c>
      <c r="B367" t="s">
        <v>1538</v>
      </c>
      <c r="C367" t="s">
        <v>2115</v>
      </c>
      <c r="D367" t="s">
        <v>632</v>
      </c>
      <c r="E367">
        <v>222</v>
      </c>
      <c r="F367">
        <v>205</v>
      </c>
      <c r="G367">
        <v>190</v>
      </c>
      <c r="H367" s="577"/>
    </row>
    <row r="368" spans="1:8" ht="78" customHeight="1">
      <c r="A368" t="s">
        <v>4981</v>
      </c>
      <c r="B368" t="s">
        <v>1023</v>
      </c>
      <c r="C368" t="s">
        <v>2801</v>
      </c>
      <c r="D368" t="s">
        <v>632</v>
      </c>
      <c r="E368">
        <v>222</v>
      </c>
      <c r="F368">
        <v>152</v>
      </c>
      <c r="G368">
        <v>171</v>
      </c>
      <c r="H368" s="1263"/>
    </row>
    <row r="369" spans="1:9" ht="78" customHeight="1">
      <c r="A369" t="s">
        <v>5820</v>
      </c>
      <c r="B369" t="s">
        <v>1112</v>
      </c>
      <c r="C369" t="s">
        <v>2688</v>
      </c>
      <c r="D369" t="s">
        <v>632</v>
      </c>
      <c r="E369">
        <v>222</v>
      </c>
      <c r="F369">
        <v>91</v>
      </c>
      <c r="G369">
        <v>140</v>
      </c>
      <c r="H369" s="1150"/>
    </row>
    <row r="370" spans="1:9" ht="78" customHeight="1">
      <c r="A370" t="s">
        <v>4168</v>
      </c>
      <c r="B370" t="s">
        <v>1765</v>
      </c>
      <c r="C370" t="s">
        <v>1786</v>
      </c>
      <c r="D370" t="s">
        <v>632</v>
      </c>
      <c r="E370">
        <v>222</v>
      </c>
      <c r="F370">
        <v>215</v>
      </c>
      <c r="G370">
        <v>200</v>
      </c>
      <c r="H370" s="248"/>
    </row>
    <row r="371" spans="1:9" ht="78" customHeight="1">
      <c r="A371" t="s">
        <v>4352</v>
      </c>
      <c r="B371" t="s">
        <v>1327</v>
      </c>
      <c r="C371" t="s">
        <v>2397</v>
      </c>
      <c r="D371" t="s">
        <v>632</v>
      </c>
      <c r="E371">
        <v>222</v>
      </c>
      <c r="F371">
        <v>197</v>
      </c>
      <c r="G371">
        <v>165</v>
      </c>
      <c r="H371" s="859"/>
    </row>
    <row r="372" spans="1:9" ht="78" customHeight="1">
      <c r="A372" t="s">
        <v>4348</v>
      </c>
      <c r="B372" t="s">
        <v>1541</v>
      </c>
      <c r="C372" t="s">
        <v>2112</v>
      </c>
      <c r="D372" t="s">
        <v>632</v>
      </c>
      <c r="E372">
        <v>221</v>
      </c>
      <c r="F372">
        <v>188</v>
      </c>
      <c r="G372">
        <v>160</v>
      </c>
      <c r="H372" s="574"/>
    </row>
    <row r="373" spans="1:9" ht="78" customHeight="1">
      <c r="A373" t="s">
        <v>4927</v>
      </c>
      <c r="B373" t="s">
        <v>1301</v>
      </c>
      <c r="C373" t="s">
        <v>2429</v>
      </c>
      <c r="D373" t="s">
        <v>632</v>
      </c>
      <c r="E373">
        <v>221</v>
      </c>
      <c r="F373">
        <v>151</v>
      </c>
      <c r="G373">
        <v>96</v>
      </c>
      <c r="H373" s="891"/>
    </row>
    <row r="374" spans="1:9" ht="78" customHeight="1">
      <c r="A374" t="s">
        <v>4145</v>
      </c>
      <c r="B374" t="s">
        <v>1721</v>
      </c>
      <c r="C374" t="s">
        <v>1839</v>
      </c>
      <c r="D374" t="s">
        <v>632</v>
      </c>
      <c r="E374">
        <v>221</v>
      </c>
      <c r="F374">
        <v>224</v>
      </c>
      <c r="G374">
        <v>223</v>
      </c>
      <c r="H374" s="301"/>
    </row>
    <row r="375" spans="1:9" ht="78" customHeight="1">
      <c r="A375" t="s">
        <v>4318</v>
      </c>
      <c r="B375" t="s">
        <v>1764</v>
      </c>
      <c r="C375" t="s">
        <v>1785</v>
      </c>
      <c r="D375" t="s">
        <v>632</v>
      </c>
      <c r="E375">
        <v>221</v>
      </c>
      <c r="F375">
        <v>213</v>
      </c>
      <c r="G375">
        <v>199</v>
      </c>
      <c r="H375" s="247"/>
    </row>
    <row r="376" spans="1:9" ht="78" customHeight="1">
      <c r="A376" t="s">
        <v>4649</v>
      </c>
      <c r="B376" t="s">
        <v>7522</v>
      </c>
      <c r="C376" t="s">
        <v>2159</v>
      </c>
      <c r="D376" t="s">
        <v>632</v>
      </c>
      <c r="E376">
        <v>221</v>
      </c>
      <c r="F376">
        <v>182</v>
      </c>
      <c r="G376">
        <v>171</v>
      </c>
      <c r="H376" s="621"/>
    </row>
    <row r="377" spans="1:9" ht="78" customHeight="1">
      <c r="A377" t="s">
        <v>5772</v>
      </c>
      <c r="B377" t="s">
        <v>1172</v>
      </c>
      <c r="C377" t="s">
        <v>2588</v>
      </c>
      <c r="D377" t="s">
        <v>632</v>
      </c>
      <c r="E377">
        <v>221</v>
      </c>
      <c r="F377">
        <v>65</v>
      </c>
      <c r="G377">
        <v>50</v>
      </c>
      <c r="H377" s="1050"/>
    </row>
    <row r="378" spans="1:9" ht="78" customHeight="1">
      <c r="A378" t="s">
        <v>4220</v>
      </c>
      <c r="B378" t="s">
        <v>1728</v>
      </c>
      <c r="C378" t="s">
        <v>1830</v>
      </c>
      <c r="D378" t="s">
        <v>632</v>
      </c>
      <c r="E378">
        <v>221</v>
      </c>
      <c r="F378">
        <v>226</v>
      </c>
      <c r="G378">
        <v>214</v>
      </c>
      <c r="H378" s="292"/>
    </row>
    <row r="379" spans="1:9" ht="78" customHeight="1">
      <c r="A379" t="s">
        <v>4926</v>
      </c>
      <c r="B379" t="s">
        <v>1302</v>
      </c>
      <c r="C379" t="s">
        <v>2428</v>
      </c>
      <c r="D379" t="s">
        <v>632</v>
      </c>
      <c r="E379">
        <v>221</v>
      </c>
      <c r="F379">
        <v>156</v>
      </c>
      <c r="G379">
        <v>107</v>
      </c>
      <c r="H379" s="890"/>
    </row>
    <row r="380" spans="1:9" ht="78" customHeight="1">
      <c r="A380" t="s">
        <v>4595</v>
      </c>
      <c r="B380" t="s">
        <v>7773</v>
      </c>
      <c r="C380" t="s">
        <v>2381</v>
      </c>
      <c r="D380" t="s">
        <v>632</v>
      </c>
      <c r="E380">
        <v>221</v>
      </c>
      <c r="F380">
        <v>167</v>
      </c>
      <c r="G380">
        <v>88</v>
      </c>
      <c r="H380" s="843"/>
    </row>
    <row r="381" spans="1:9" ht="78" customHeight="1">
      <c r="A381" t="s">
        <v>6258</v>
      </c>
      <c r="B381" t="s">
        <v>1177</v>
      </c>
      <c r="C381" t="s">
        <v>2580</v>
      </c>
      <c r="D381" t="s">
        <v>632</v>
      </c>
      <c r="E381">
        <v>221</v>
      </c>
      <c r="F381">
        <v>56</v>
      </c>
      <c r="G381">
        <v>72</v>
      </c>
      <c r="H381" s="1042"/>
    </row>
    <row r="382" spans="1:9" ht="78" customHeight="1">
      <c r="A382" t="s">
        <v>5342</v>
      </c>
      <c r="B382" t="s">
        <v>1201</v>
      </c>
      <c r="C382" t="s">
        <v>2555</v>
      </c>
      <c r="D382" t="s">
        <v>632</v>
      </c>
      <c r="E382">
        <v>221</v>
      </c>
      <c r="F382">
        <v>146</v>
      </c>
      <c r="G382">
        <v>137</v>
      </c>
      <c r="H382" s="1017"/>
    </row>
    <row r="383" spans="1:9" ht="78" customHeight="1">
      <c r="A383" t="s">
        <v>4565</v>
      </c>
      <c r="B383" t="s">
        <v>155</v>
      </c>
      <c r="C383" t="s">
        <v>2273</v>
      </c>
      <c r="D383" t="s">
        <v>632</v>
      </c>
      <c r="E383">
        <v>221</v>
      </c>
      <c r="F383">
        <v>182</v>
      </c>
      <c r="G383">
        <v>20</v>
      </c>
      <c r="H383" s="735"/>
      <c r="I383">
        <v>2011</v>
      </c>
    </row>
    <row r="384" spans="1:9" ht="78" customHeight="1">
      <c r="A384" t="s">
        <v>7054</v>
      </c>
      <c r="B384" t="s">
        <v>9449</v>
      </c>
      <c r="C384" t="s">
        <v>2593</v>
      </c>
      <c r="D384" t="s">
        <v>632</v>
      </c>
      <c r="E384">
        <v>221</v>
      </c>
      <c r="F384">
        <v>65</v>
      </c>
      <c r="G384">
        <v>36</v>
      </c>
      <c r="H384" s="1055"/>
    </row>
    <row r="385" spans="1:8" ht="78" customHeight="1">
      <c r="A385" t="s">
        <v>3901</v>
      </c>
      <c r="B385" t="s">
        <v>9035</v>
      </c>
      <c r="C385" t="s">
        <v>3589</v>
      </c>
      <c r="D385" t="s">
        <v>632</v>
      </c>
      <c r="E385">
        <v>221</v>
      </c>
      <c r="F385">
        <v>227</v>
      </c>
      <c r="G385">
        <v>213</v>
      </c>
      <c r="H385" s="2051"/>
    </row>
    <row r="386" spans="1:8" ht="78" customHeight="1">
      <c r="A386" t="s">
        <v>5298</v>
      </c>
      <c r="B386" t="s">
        <v>1288</v>
      </c>
      <c r="C386" t="s">
        <v>2444</v>
      </c>
      <c r="D386" t="s">
        <v>632</v>
      </c>
      <c r="E386">
        <v>220</v>
      </c>
      <c r="F386">
        <v>121</v>
      </c>
      <c r="G386">
        <v>62</v>
      </c>
      <c r="H386" s="906"/>
    </row>
    <row r="387" spans="1:8" ht="78" customHeight="1">
      <c r="A387" t="s">
        <v>4284</v>
      </c>
      <c r="B387" t="s">
        <v>4285</v>
      </c>
      <c r="C387" t="s">
        <v>3762</v>
      </c>
      <c r="D387" t="s">
        <v>632</v>
      </c>
      <c r="E387">
        <v>220</v>
      </c>
      <c r="F387">
        <v>216</v>
      </c>
      <c r="G387">
        <v>168</v>
      </c>
      <c r="H387" s="2224"/>
    </row>
    <row r="388" spans="1:8" ht="78" customHeight="1">
      <c r="A388" t="s">
        <v>4350</v>
      </c>
      <c r="B388" t="s">
        <v>7793</v>
      </c>
      <c r="C388" t="s">
        <v>2398</v>
      </c>
      <c r="D388" t="s">
        <v>632</v>
      </c>
      <c r="E388">
        <v>220</v>
      </c>
      <c r="F388">
        <v>189</v>
      </c>
      <c r="G388">
        <v>158</v>
      </c>
      <c r="H388" s="860"/>
    </row>
    <row r="389" spans="1:8" ht="78" customHeight="1">
      <c r="A389" t="s">
        <v>4029</v>
      </c>
      <c r="B389" t="s">
        <v>7638</v>
      </c>
      <c r="C389" t="s">
        <v>2262</v>
      </c>
      <c r="D389" t="s">
        <v>632</v>
      </c>
      <c r="E389">
        <v>220</v>
      </c>
      <c r="F389">
        <v>212</v>
      </c>
      <c r="G389">
        <v>148</v>
      </c>
      <c r="H389" s="724"/>
    </row>
    <row r="390" spans="1:8" ht="78" customHeight="1">
      <c r="A390" t="s">
        <v>5257</v>
      </c>
      <c r="B390" t="s">
        <v>1291</v>
      </c>
      <c r="C390" t="s">
        <v>2443</v>
      </c>
      <c r="D390" t="s">
        <v>632</v>
      </c>
      <c r="E390">
        <v>220</v>
      </c>
      <c r="F390">
        <v>121</v>
      </c>
      <c r="G390">
        <v>58</v>
      </c>
      <c r="H390" s="905"/>
    </row>
    <row r="391" spans="1:8" ht="78" customHeight="1">
      <c r="A391" t="s">
        <v>4221</v>
      </c>
      <c r="B391" t="s">
        <v>4222</v>
      </c>
      <c r="C391" t="s">
        <v>3610</v>
      </c>
      <c r="D391" t="s">
        <v>632</v>
      </c>
      <c r="E391">
        <v>220</v>
      </c>
      <c r="F391">
        <v>228</v>
      </c>
      <c r="G391">
        <v>215</v>
      </c>
      <c r="H391" s="2072"/>
    </row>
    <row r="392" spans="1:8" ht="78" customHeight="1">
      <c r="A392" t="s">
        <v>5791</v>
      </c>
      <c r="B392" t="s">
        <v>8000</v>
      </c>
      <c r="C392" t="s">
        <v>2602</v>
      </c>
      <c r="D392" t="s">
        <v>632</v>
      </c>
      <c r="E392">
        <v>220</v>
      </c>
      <c r="F392">
        <v>52</v>
      </c>
      <c r="G392">
        <v>59</v>
      </c>
      <c r="H392" s="1064"/>
    </row>
    <row r="393" spans="1:8" ht="78" customHeight="1">
      <c r="A393" t="s">
        <v>4321</v>
      </c>
      <c r="B393" t="s">
        <v>1422</v>
      </c>
      <c r="C393" t="s">
        <v>2257</v>
      </c>
      <c r="D393" t="s">
        <v>632</v>
      </c>
      <c r="E393">
        <v>220</v>
      </c>
      <c r="F393">
        <v>201</v>
      </c>
      <c r="G393">
        <v>158</v>
      </c>
      <c r="H393" s="719"/>
    </row>
    <row r="394" spans="1:8" ht="78" customHeight="1">
      <c r="A394" t="s">
        <v>5782</v>
      </c>
      <c r="B394" t="s">
        <v>1181</v>
      </c>
      <c r="C394" t="s">
        <v>2578</v>
      </c>
      <c r="D394" t="s">
        <v>632</v>
      </c>
      <c r="E394">
        <v>220</v>
      </c>
      <c r="F394">
        <v>91</v>
      </c>
      <c r="G394">
        <v>98</v>
      </c>
      <c r="H394" s="1040"/>
    </row>
    <row r="395" spans="1:8" ht="78" customHeight="1">
      <c r="A395" t="s">
        <v>4664</v>
      </c>
      <c r="B395" t="s">
        <v>1094</v>
      </c>
      <c r="C395" t="s">
        <v>2706</v>
      </c>
      <c r="D395" t="s">
        <v>632</v>
      </c>
      <c r="E395">
        <v>220</v>
      </c>
      <c r="F395">
        <v>177</v>
      </c>
      <c r="G395">
        <v>175</v>
      </c>
      <c r="H395" s="1168"/>
    </row>
    <row r="396" spans="1:8" ht="78" customHeight="1">
      <c r="A396" t="s">
        <v>4125</v>
      </c>
      <c r="B396" t="s">
        <v>1749</v>
      </c>
      <c r="C396" t="s">
        <v>1807</v>
      </c>
      <c r="D396" t="s">
        <v>632</v>
      </c>
      <c r="E396">
        <v>220</v>
      </c>
      <c r="F396">
        <v>205</v>
      </c>
      <c r="G396">
        <v>188</v>
      </c>
      <c r="H396" s="269"/>
    </row>
    <row r="397" spans="1:8" ht="78" customHeight="1">
      <c r="A397" t="s">
        <v>5358</v>
      </c>
      <c r="B397" t="s">
        <v>8048</v>
      </c>
      <c r="C397" t="s">
        <v>2649</v>
      </c>
      <c r="D397" t="s">
        <v>632</v>
      </c>
      <c r="E397">
        <v>220</v>
      </c>
      <c r="F397">
        <v>113</v>
      </c>
      <c r="G397">
        <v>120</v>
      </c>
      <c r="H397" s="1111"/>
    </row>
    <row r="398" spans="1:8" ht="78" customHeight="1">
      <c r="A398" t="s">
        <v>6255</v>
      </c>
      <c r="B398" t="s">
        <v>1129</v>
      </c>
      <c r="C398" t="s">
        <v>2652</v>
      </c>
      <c r="D398" t="s">
        <v>632</v>
      </c>
      <c r="E398">
        <v>220</v>
      </c>
      <c r="F398">
        <v>56</v>
      </c>
      <c r="G398">
        <v>85</v>
      </c>
      <c r="H398" s="1114"/>
    </row>
    <row r="399" spans="1:8" ht="78" customHeight="1">
      <c r="A399" t="s">
        <v>4678</v>
      </c>
      <c r="B399" t="s">
        <v>1014</v>
      </c>
      <c r="C399" t="s">
        <v>2813</v>
      </c>
      <c r="D399" t="s">
        <v>632</v>
      </c>
      <c r="E399">
        <v>219</v>
      </c>
      <c r="F399">
        <v>169</v>
      </c>
      <c r="G399">
        <v>184</v>
      </c>
      <c r="H399" s="1275"/>
    </row>
    <row r="400" spans="1:8" ht="78" customHeight="1">
      <c r="A400" t="s">
        <v>4337</v>
      </c>
      <c r="B400" t="s">
        <v>4338</v>
      </c>
      <c r="C400" t="s">
        <v>1808</v>
      </c>
      <c r="D400" t="s">
        <v>632</v>
      </c>
      <c r="E400">
        <v>219</v>
      </c>
      <c r="F400">
        <v>204</v>
      </c>
      <c r="G400">
        <v>181</v>
      </c>
      <c r="H400" s="270"/>
    </row>
    <row r="401" spans="1:8" ht="78" customHeight="1">
      <c r="A401" t="s">
        <v>5242</v>
      </c>
      <c r="B401" t="s">
        <v>7810</v>
      </c>
      <c r="C401" t="s">
        <v>2412</v>
      </c>
      <c r="D401" t="s">
        <v>632</v>
      </c>
      <c r="E401">
        <v>219</v>
      </c>
      <c r="F401">
        <v>155</v>
      </c>
      <c r="G401">
        <v>89</v>
      </c>
      <c r="H401" s="874"/>
    </row>
    <row r="402" spans="1:8" ht="78" customHeight="1">
      <c r="A402" t="s">
        <v>4416</v>
      </c>
      <c r="B402" t="s">
        <v>898</v>
      </c>
      <c r="C402" t="s">
        <v>2959</v>
      </c>
      <c r="D402" t="s">
        <v>632</v>
      </c>
      <c r="E402">
        <v>219</v>
      </c>
      <c r="F402">
        <v>210</v>
      </c>
      <c r="G402">
        <v>219</v>
      </c>
      <c r="H402" s="1421"/>
    </row>
    <row r="403" spans="1:8" ht="78" customHeight="1">
      <c r="A403" t="s">
        <v>4646</v>
      </c>
      <c r="B403" t="s">
        <v>1060</v>
      </c>
      <c r="C403" t="s">
        <v>2752</v>
      </c>
      <c r="D403" t="s">
        <v>632</v>
      </c>
      <c r="E403">
        <v>219</v>
      </c>
      <c r="F403">
        <v>190</v>
      </c>
      <c r="G403">
        <v>183</v>
      </c>
      <c r="H403" s="1214"/>
    </row>
    <row r="404" spans="1:8" ht="78" customHeight="1">
      <c r="A404" t="s">
        <v>4126</v>
      </c>
      <c r="B404" t="s">
        <v>1506</v>
      </c>
      <c r="C404" t="s">
        <v>2158</v>
      </c>
      <c r="D404" t="s">
        <v>632</v>
      </c>
      <c r="E404">
        <v>219</v>
      </c>
      <c r="F404">
        <v>203</v>
      </c>
      <c r="G404">
        <v>189</v>
      </c>
      <c r="H404" s="620"/>
    </row>
    <row r="405" spans="1:8" ht="78" customHeight="1">
      <c r="A405" t="s">
        <v>4653</v>
      </c>
      <c r="B405" t="s">
        <v>1500</v>
      </c>
      <c r="C405" t="s">
        <v>2165</v>
      </c>
      <c r="D405" t="s">
        <v>632</v>
      </c>
      <c r="E405">
        <v>219</v>
      </c>
      <c r="F405">
        <v>176</v>
      </c>
      <c r="G405">
        <v>162</v>
      </c>
      <c r="H405" s="627"/>
    </row>
    <row r="406" spans="1:8" ht="78" customHeight="1">
      <c r="A406" t="s">
        <v>4226</v>
      </c>
      <c r="B406" t="s">
        <v>1671</v>
      </c>
      <c r="C406" t="s">
        <v>1908</v>
      </c>
      <c r="D406" t="s">
        <v>632</v>
      </c>
      <c r="E406">
        <v>219</v>
      </c>
      <c r="F406">
        <v>213</v>
      </c>
      <c r="G406">
        <v>209</v>
      </c>
      <c r="H406" s="370"/>
    </row>
    <row r="407" spans="1:8" ht="78" customHeight="1">
      <c r="A407" t="s">
        <v>4291</v>
      </c>
      <c r="B407" t="s">
        <v>1413</v>
      </c>
      <c r="C407" t="s">
        <v>2272</v>
      </c>
      <c r="D407" t="s">
        <v>632</v>
      </c>
      <c r="E407">
        <v>218</v>
      </c>
      <c r="F407">
        <v>205</v>
      </c>
      <c r="G407">
        <v>101</v>
      </c>
      <c r="H407" s="734"/>
    </row>
    <row r="408" spans="1:8" ht="78" customHeight="1">
      <c r="A408" t="s">
        <v>4342</v>
      </c>
      <c r="B408" t="s">
        <v>1713</v>
      </c>
      <c r="C408" t="s">
        <v>1852</v>
      </c>
      <c r="D408" t="s">
        <v>632</v>
      </c>
      <c r="E408">
        <v>218</v>
      </c>
      <c r="F408">
        <v>199</v>
      </c>
      <c r="G408">
        <v>171</v>
      </c>
      <c r="H408" s="314"/>
    </row>
    <row r="409" spans="1:8" ht="78" customHeight="1">
      <c r="A409" t="s">
        <v>4341</v>
      </c>
      <c r="B409" t="s">
        <v>1583</v>
      </c>
      <c r="C409" t="s">
        <v>2049</v>
      </c>
      <c r="D409" t="s">
        <v>632</v>
      </c>
      <c r="E409">
        <v>218</v>
      </c>
      <c r="F409">
        <v>204</v>
      </c>
      <c r="G409">
        <v>180</v>
      </c>
      <c r="H409" s="511"/>
    </row>
    <row r="410" spans="1:8" ht="78" customHeight="1">
      <c r="A410" t="s">
        <v>5802</v>
      </c>
      <c r="B410" t="s">
        <v>1134</v>
      </c>
      <c r="C410" t="s">
        <v>2651</v>
      </c>
      <c r="D410" t="s">
        <v>632</v>
      </c>
      <c r="E410">
        <v>218</v>
      </c>
      <c r="F410">
        <v>61</v>
      </c>
      <c r="G410">
        <v>88</v>
      </c>
      <c r="H410" s="1113"/>
    </row>
    <row r="411" spans="1:8" ht="78" customHeight="1">
      <c r="A411" t="s">
        <v>4167</v>
      </c>
      <c r="B411" t="s">
        <v>1729</v>
      </c>
      <c r="C411" t="s">
        <v>1831</v>
      </c>
      <c r="D411" t="s">
        <v>632</v>
      </c>
      <c r="E411">
        <v>218</v>
      </c>
      <c r="F411">
        <v>220</v>
      </c>
      <c r="G411">
        <v>208</v>
      </c>
      <c r="H411" s="293"/>
    </row>
    <row r="412" spans="1:8" ht="78" customHeight="1">
      <c r="A412" t="s">
        <v>4344</v>
      </c>
      <c r="B412" t="s">
        <v>1542</v>
      </c>
      <c r="C412" t="s">
        <v>2110</v>
      </c>
      <c r="D412" t="s">
        <v>632</v>
      </c>
      <c r="E412">
        <v>218</v>
      </c>
      <c r="F412">
        <v>192</v>
      </c>
      <c r="G412">
        <v>167</v>
      </c>
      <c r="H412" s="572"/>
    </row>
    <row r="413" spans="1:8" ht="78" customHeight="1">
      <c r="A413" t="s">
        <v>4581</v>
      </c>
      <c r="B413" t="s">
        <v>1427</v>
      </c>
      <c r="C413" t="s">
        <v>2253</v>
      </c>
      <c r="D413" t="s">
        <v>632</v>
      </c>
      <c r="E413">
        <v>218</v>
      </c>
      <c r="F413">
        <v>190</v>
      </c>
      <c r="G413">
        <v>129</v>
      </c>
      <c r="H413" s="715"/>
    </row>
    <row r="414" spans="1:8" ht="78" customHeight="1">
      <c r="A414" t="s">
        <v>5360</v>
      </c>
      <c r="B414" t="s">
        <v>1200</v>
      </c>
      <c r="C414" t="s">
        <v>2556</v>
      </c>
      <c r="D414" t="s">
        <v>632</v>
      </c>
      <c r="E414">
        <v>218</v>
      </c>
      <c r="F414">
        <v>126</v>
      </c>
      <c r="G414">
        <v>122</v>
      </c>
      <c r="H414" s="1018"/>
    </row>
    <row r="415" spans="1:8" ht="78" customHeight="1">
      <c r="A415" t="s">
        <v>4000</v>
      </c>
      <c r="B415" t="s">
        <v>1706</v>
      </c>
      <c r="C415" t="s">
        <v>1860</v>
      </c>
      <c r="D415" t="s">
        <v>632</v>
      </c>
      <c r="E415">
        <v>218</v>
      </c>
      <c r="F415">
        <v>216</v>
      </c>
      <c r="G415">
        <v>201</v>
      </c>
      <c r="H415" s="322"/>
    </row>
    <row r="416" spans="1:8" ht="78" customHeight="1">
      <c r="A416" t="s">
        <v>4572</v>
      </c>
      <c r="B416" t="s">
        <v>1378</v>
      </c>
      <c r="C416" t="s">
        <v>2326</v>
      </c>
      <c r="D416" t="s">
        <v>632</v>
      </c>
      <c r="E416">
        <v>218</v>
      </c>
      <c r="F416">
        <v>185</v>
      </c>
      <c r="G416">
        <v>101</v>
      </c>
      <c r="H416" s="788"/>
    </row>
    <row r="417" spans="1:9" ht="78" customHeight="1">
      <c r="A417" t="s">
        <v>6209</v>
      </c>
      <c r="B417" t="s">
        <v>1170</v>
      </c>
      <c r="C417" t="s">
        <v>2590</v>
      </c>
      <c r="D417" t="s">
        <v>632</v>
      </c>
      <c r="E417">
        <v>218</v>
      </c>
      <c r="F417">
        <v>50</v>
      </c>
      <c r="G417">
        <v>28</v>
      </c>
      <c r="H417" s="1052"/>
    </row>
    <row r="418" spans="1:9" ht="78" customHeight="1">
      <c r="A418" t="s">
        <v>4301</v>
      </c>
      <c r="B418" t="s">
        <v>1418</v>
      </c>
      <c r="C418" t="s">
        <v>2264</v>
      </c>
      <c r="D418" t="s">
        <v>632</v>
      </c>
      <c r="E418">
        <v>218</v>
      </c>
      <c r="F418">
        <v>196</v>
      </c>
      <c r="G418">
        <v>131</v>
      </c>
      <c r="H418" s="726"/>
    </row>
    <row r="419" spans="1:9" ht="78" customHeight="1">
      <c r="A419" t="s">
        <v>4616</v>
      </c>
      <c r="B419" t="s">
        <v>1597</v>
      </c>
      <c r="C419" t="s">
        <v>2032</v>
      </c>
      <c r="D419" t="s">
        <v>632</v>
      </c>
      <c r="E419">
        <v>218</v>
      </c>
      <c r="F419">
        <v>181</v>
      </c>
      <c r="G419">
        <v>143</v>
      </c>
      <c r="H419" s="494"/>
    </row>
    <row r="420" spans="1:9" ht="78" customHeight="1">
      <c r="A420" t="s">
        <v>4370</v>
      </c>
      <c r="B420" t="s">
        <v>1505</v>
      </c>
      <c r="C420" t="s">
        <v>2157</v>
      </c>
      <c r="D420" t="s">
        <v>632</v>
      </c>
      <c r="E420">
        <v>218</v>
      </c>
      <c r="F420">
        <v>203</v>
      </c>
      <c r="G420">
        <v>190</v>
      </c>
      <c r="H420" s="619"/>
    </row>
    <row r="421" spans="1:9" ht="78" customHeight="1">
      <c r="A421" t="s">
        <v>5789</v>
      </c>
      <c r="B421" t="s">
        <v>1163</v>
      </c>
      <c r="C421" t="s">
        <v>2601</v>
      </c>
      <c r="D421" t="s">
        <v>632</v>
      </c>
      <c r="E421">
        <v>217</v>
      </c>
      <c r="F421">
        <v>55</v>
      </c>
      <c r="G421">
        <v>68</v>
      </c>
      <c r="H421" s="1063"/>
    </row>
    <row r="422" spans="1:9" ht="78" customHeight="1">
      <c r="A422" t="s">
        <v>4283</v>
      </c>
      <c r="B422" t="s">
        <v>1424</v>
      </c>
      <c r="C422" t="s">
        <v>2258</v>
      </c>
      <c r="D422" t="s">
        <v>632</v>
      </c>
      <c r="E422">
        <v>217</v>
      </c>
      <c r="F422">
        <v>202</v>
      </c>
      <c r="G422">
        <v>165</v>
      </c>
      <c r="H422" s="720"/>
    </row>
    <row r="423" spans="1:9" ht="78" customHeight="1">
      <c r="A423" t="s">
        <v>6228</v>
      </c>
      <c r="B423" t="s">
        <v>7975</v>
      </c>
      <c r="C423" t="s">
        <v>2577</v>
      </c>
      <c r="D423" t="s">
        <v>632</v>
      </c>
      <c r="E423">
        <v>217</v>
      </c>
      <c r="F423">
        <v>97</v>
      </c>
      <c r="G423">
        <v>91</v>
      </c>
      <c r="H423" s="1039"/>
    </row>
    <row r="424" spans="1:9" ht="78" customHeight="1">
      <c r="A424" t="s">
        <v>4895</v>
      </c>
      <c r="B424" t="s">
        <v>160</v>
      </c>
      <c r="C424" t="s">
        <v>2386</v>
      </c>
      <c r="D424" t="s">
        <v>632</v>
      </c>
      <c r="E424">
        <v>217</v>
      </c>
      <c r="F424">
        <v>153</v>
      </c>
      <c r="G424">
        <v>56</v>
      </c>
      <c r="H424" s="848"/>
      <c r="I424">
        <v>2011</v>
      </c>
    </row>
    <row r="425" spans="1:9" ht="78" customHeight="1">
      <c r="A425" t="s">
        <v>4295</v>
      </c>
      <c r="B425" t="s">
        <v>1388</v>
      </c>
      <c r="C425" t="s">
        <v>2302</v>
      </c>
      <c r="D425" t="s">
        <v>632</v>
      </c>
      <c r="E425">
        <v>217</v>
      </c>
      <c r="F425">
        <v>206</v>
      </c>
      <c r="G425">
        <v>82</v>
      </c>
      <c r="H425" s="764"/>
    </row>
    <row r="426" spans="1:9" ht="78" customHeight="1">
      <c r="A426" t="s">
        <v>6269</v>
      </c>
      <c r="B426" t="s">
        <v>55</v>
      </c>
      <c r="C426" t="s">
        <v>2683</v>
      </c>
      <c r="D426" t="s">
        <v>632</v>
      </c>
      <c r="E426">
        <v>217</v>
      </c>
      <c r="F426">
        <v>79</v>
      </c>
      <c r="G426">
        <v>112</v>
      </c>
      <c r="H426" s="1145"/>
      <c r="I426">
        <v>2014</v>
      </c>
    </row>
    <row r="427" spans="1:9" ht="78" customHeight="1">
      <c r="A427" t="s">
        <v>4960</v>
      </c>
      <c r="B427" t="s">
        <v>1050</v>
      </c>
      <c r="C427" t="s">
        <v>2762</v>
      </c>
      <c r="D427" t="s">
        <v>632</v>
      </c>
      <c r="E427">
        <v>217</v>
      </c>
      <c r="F427">
        <v>166</v>
      </c>
      <c r="G427">
        <v>161</v>
      </c>
      <c r="H427" s="1224"/>
    </row>
    <row r="428" spans="1:9" ht="78" customHeight="1">
      <c r="A428" t="s">
        <v>4947</v>
      </c>
      <c r="B428" t="s">
        <v>1490</v>
      </c>
      <c r="C428" t="s">
        <v>2174</v>
      </c>
      <c r="D428" t="s">
        <v>632</v>
      </c>
      <c r="E428">
        <v>217</v>
      </c>
      <c r="F428">
        <v>155</v>
      </c>
      <c r="G428">
        <v>124</v>
      </c>
      <c r="H428" s="636"/>
    </row>
    <row r="429" spans="1:9" ht="78" customHeight="1">
      <c r="A429" t="s">
        <v>4687</v>
      </c>
      <c r="B429" t="s">
        <v>1012</v>
      </c>
      <c r="C429" t="s">
        <v>2815</v>
      </c>
      <c r="D429" t="s">
        <v>632</v>
      </c>
      <c r="E429">
        <v>217</v>
      </c>
      <c r="F429">
        <v>175</v>
      </c>
      <c r="G429">
        <v>202</v>
      </c>
      <c r="H429" s="1277"/>
    </row>
    <row r="430" spans="1:9" ht="78" customHeight="1">
      <c r="A430" t="s">
        <v>5379</v>
      </c>
      <c r="B430" t="s">
        <v>1115</v>
      </c>
      <c r="C430" t="s">
        <v>2674</v>
      </c>
      <c r="D430" t="s">
        <v>632</v>
      </c>
      <c r="E430">
        <v>217</v>
      </c>
      <c r="F430">
        <v>121</v>
      </c>
      <c r="G430">
        <v>162</v>
      </c>
      <c r="H430" s="1136"/>
    </row>
    <row r="431" spans="1:9" ht="78" customHeight="1">
      <c r="A431" t="s">
        <v>3956</v>
      </c>
      <c r="B431" t="s">
        <v>1722</v>
      </c>
      <c r="C431" t="s">
        <v>1844</v>
      </c>
      <c r="D431" t="s">
        <v>632</v>
      </c>
      <c r="E431">
        <v>216</v>
      </c>
      <c r="F431">
        <v>231</v>
      </c>
      <c r="G431">
        <v>231</v>
      </c>
      <c r="H431" s="306"/>
    </row>
    <row r="432" spans="1:9" ht="78" customHeight="1">
      <c r="A432" t="s">
        <v>4218</v>
      </c>
      <c r="B432" t="s">
        <v>4219</v>
      </c>
      <c r="C432" t="s">
        <v>3588</v>
      </c>
      <c r="D432" t="s">
        <v>632</v>
      </c>
      <c r="E432">
        <v>216</v>
      </c>
      <c r="F432">
        <v>227</v>
      </c>
      <c r="G432">
        <v>215</v>
      </c>
      <c r="H432" s="2050"/>
    </row>
    <row r="433" spans="1:8" ht="78" customHeight="1">
      <c r="A433" t="s">
        <v>4265</v>
      </c>
      <c r="B433" t="s">
        <v>1584</v>
      </c>
      <c r="C433" t="s">
        <v>2048</v>
      </c>
      <c r="D433" t="s">
        <v>632</v>
      </c>
      <c r="E433">
        <v>216</v>
      </c>
      <c r="F433">
        <v>207</v>
      </c>
      <c r="G433">
        <v>178</v>
      </c>
      <c r="H433" s="510"/>
    </row>
    <row r="434" spans="1:8" ht="78" customHeight="1">
      <c r="A434" t="s">
        <v>3963</v>
      </c>
      <c r="B434" t="s">
        <v>1725</v>
      </c>
      <c r="C434" t="s">
        <v>1837</v>
      </c>
      <c r="D434" t="s">
        <v>632</v>
      </c>
      <c r="E434">
        <v>216</v>
      </c>
      <c r="F434">
        <v>235</v>
      </c>
      <c r="G434">
        <v>230</v>
      </c>
      <c r="H434" s="299"/>
    </row>
    <row r="435" spans="1:8" ht="78" customHeight="1">
      <c r="A435" t="s">
        <v>4208</v>
      </c>
      <c r="B435" t="s">
        <v>1718</v>
      </c>
      <c r="C435" t="s">
        <v>1845</v>
      </c>
      <c r="D435" t="s">
        <v>632</v>
      </c>
      <c r="E435">
        <v>216</v>
      </c>
      <c r="F435">
        <v>233</v>
      </c>
      <c r="G435">
        <v>229</v>
      </c>
      <c r="H435" s="307"/>
    </row>
    <row r="436" spans="1:8" ht="78" customHeight="1">
      <c r="A436" t="s">
        <v>5329</v>
      </c>
      <c r="B436" t="s">
        <v>7843</v>
      </c>
      <c r="C436" t="s">
        <v>2445</v>
      </c>
      <c r="D436" t="s">
        <v>632</v>
      </c>
      <c r="E436">
        <v>216</v>
      </c>
      <c r="F436">
        <v>109</v>
      </c>
      <c r="G436">
        <v>57</v>
      </c>
      <c r="H436" s="907"/>
    </row>
    <row r="437" spans="1:8" ht="78" customHeight="1">
      <c r="A437" t="s">
        <v>4609</v>
      </c>
      <c r="B437" t="s">
        <v>1363</v>
      </c>
      <c r="C437" t="s">
        <v>2347</v>
      </c>
      <c r="D437" t="s">
        <v>632</v>
      </c>
      <c r="E437">
        <v>216</v>
      </c>
      <c r="F437">
        <v>192</v>
      </c>
      <c r="G437">
        <v>157</v>
      </c>
      <c r="H437" s="809"/>
    </row>
    <row r="438" spans="1:8" ht="78" customHeight="1">
      <c r="A438" t="s">
        <v>4349</v>
      </c>
      <c r="B438" t="s">
        <v>1599</v>
      </c>
      <c r="C438" t="s">
        <v>2031</v>
      </c>
      <c r="D438" t="s">
        <v>632</v>
      </c>
      <c r="E438">
        <v>216</v>
      </c>
      <c r="F438">
        <v>185</v>
      </c>
      <c r="G438">
        <v>152</v>
      </c>
      <c r="H438" s="493"/>
    </row>
    <row r="439" spans="1:8" ht="78" customHeight="1">
      <c r="A439" t="s">
        <v>4688</v>
      </c>
      <c r="B439" t="s">
        <v>1011</v>
      </c>
      <c r="C439" t="s">
        <v>2816</v>
      </c>
      <c r="D439" t="s">
        <v>632</v>
      </c>
      <c r="E439">
        <v>216</v>
      </c>
      <c r="F439">
        <v>161</v>
      </c>
      <c r="G439">
        <v>196</v>
      </c>
      <c r="H439" s="1278"/>
    </row>
    <row r="440" spans="1:8" ht="78" customHeight="1">
      <c r="A440" t="s">
        <v>4677</v>
      </c>
      <c r="B440" t="s">
        <v>1034</v>
      </c>
      <c r="C440" t="s">
        <v>2786</v>
      </c>
      <c r="D440" t="s">
        <v>632</v>
      </c>
      <c r="E440">
        <v>216</v>
      </c>
      <c r="F440">
        <v>170</v>
      </c>
      <c r="G440">
        <v>183</v>
      </c>
      <c r="H440" s="1248"/>
    </row>
    <row r="441" spans="1:8" ht="78" customHeight="1">
      <c r="A441" t="s">
        <v>4319</v>
      </c>
      <c r="B441" t="s">
        <v>1747</v>
      </c>
      <c r="C441" t="s">
        <v>1806</v>
      </c>
      <c r="D441" t="s">
        <v>632</v>
      </c>
      <c r="E441">
        <v>216</v>
      </c>
      <c r="F441">
        <v>204</v>
      </c>
      <c r="G441">
        <v>187</v>
      </c>
      <c r="H441" s="268"/>
    </row>
    <row r="442" spans="1:8" ht="78" customHeight="1">
      <c r="A442" t="s">
        <v>4299</v>
      </c>
      <c r="B442" t="s">
        <v>1423</v>
      </c>
      <c r="C442" t="s">
        <v>2256</v>
      </c>
      <c r="D442" t="s">
        <v>632</v>
      </c>
      <c r="E442">
        <v>216</v>
      </c>
      <c r="F442">
        <v>201</v>
      </c>
      <c r="G442">
        <v>163</v>
      </c>
      <c r="H442" s="718"/>
    </row>
    <row r="443" spans="1:8" ht="78" customHeight="1">
      <c r="A443" t="s">
        <v>4626</v>
      </c>
      <c r="B443" t="s">
        <v>1540</v>
      </c>
      <c r="C443" t="s">
        <v>2111</v>
      </c>
      <c r="D443" t="s">
        <v>632</v>
      </c>
      <c r="E443">
        <v>216</v>
      </c>
      <c r="F443">
        <v>192</v>
      </c>
      <c r="G443">
        <v>173</v>
      </c>
      <c r="H443" s="573"/>
    </row>
    <row r="444" spans="1:8" ht="78" customHeight="1">
      <c r="A444" t="s">
        <v>3967</v>
      </c>
      <c r="B444" t="s">
        <v>7163</v>
      </c>
      <c r="C444" t="s">
        <v>1787</v>
      </c>
      <c r="D444" t="s">
        <v>632</v>
      </c>
      <c r="E444">
        <v>215</v>
      </c>
      <c r="F444">
        <v>208</v>
      </c>
      <c r="G444">
        <v>192</v>
      </c>
      <c r="H444" s="249"/>
    </row>
    <row r="445" spans="1:8" ht="78" customHeight="1">
      <c r="A445" t="s">
        <v>4647</v>
      </c>
      <c r="B445" t="s">
        <v>1501</v>
      </c>
      <c r="C445" t="s">
        <v>2163</v>
      </c>
      <c r="D445" t="s">
        <v>632</v>
      </c>
      <c r="E445">
        <v>215</v>
      </c>
      <c r="F445">
        <v>184</v>
      </c>
      <c r="G445">
        <v>171</v>
      </c>
      <c r="H445" s="625"/>
    </row>
    <row r="446" spans="1:8" ht="78" customHeight="1">
      <c r="A446" t="s">
        <v>5348</v>
      </c>
      <c r="B446" t="s">
        <v>1193</v>
      </c>
      <c r="C446" t="s">
        <v>2563</v>
      </c>
      <c r="D446" t="s">
        <v>632</v>
      </c>
      <c r="E446">
        <v>215</v>
      </c>
      <c r="F446">
        <v>126</v>
      </c>
      <c r="G446">
        <v>112</v>
      </c>
      <c r="H446" s="1025"/>
    </row>
    <row r="447" spans="1:8" ht="78" customHeight="1">
      <c r="A447" t="s">
        <v>4412</v>
      </c>
      <c r="B447" t="s">
        <v>8268</v>
      </c>
      <c r="C447" t="s">
        <v>2853</v>
      </c>
      <c r="D447" t="s">
        <v>632</v>
      </c>
      <c r="E447">
        <v>215</v>
      </c>
      <c r="F447">
        <v>203</v>
      </c>
      <c r="G447">
        <v>196</v>
      </c>
      <c r="H447" s="1315"/>
    </row>
    <row r="448" spans="1:8" ht="78" customHeight="1">
      <c r="A448" t="s">
        <v>4419</v>
      </c>
      <c r="B448" t="s">
        <v>897</v>
      </c>
      <c r="C448" t="s">
        <v>2960</v>
      </c>
      <c r="D448" t="s">
        <v>632</v>
      </c>
      <c r="E448">
        <v>215</v>
      </c>
      <c r="F448">
        <v>205</v>
      </c>
      <c r="G448">
        <v>205</v>
      </c>
      <c r="H448" s="1422"/>
    </row>
    <row r="449" spans="1:8" ht="78" customHeight="1">
      <c r="A449" t="s">
        <v>3987</v>
      </c>
      <c r="B449" t="s">
        <v>3989</v>
      </c>
      <c r="C449" t="s">
        <v>3751</v>
      </c>
      <c r="D449" t="s">
        <v>632</v>
      </c>
      <c r="E449">
        <v>215</v>
      </c>
      <c r="F449">
        <v>232</v>
      </c>
      <c r="G449">
        <v>188</v>
      </c>
      <c r="H449" s="2213"/>
    </row>
    <row r="450" spans="1:8" ht="78" customHeight="1">
      <c r="A450" t="s">
        <v>4594</v>
      </c>
      <c r="B450" t="s">
        <v>1344</v>
      </c>
      <c r="C450" t="s">
        <v>2372</v>
      </c>
      <c r="D450" t="s">
        <v>632</v>
      </c>
      <c r="E450">
        <v>215</v>
      </c>
      <c r="F450">
        <v>181</v>
      </c>
      <c r="G450">
        <v>127</v>
      </c>
      <c r="H450" s="834"/>
    </row>
    <row r="451" spans="1:8" ht="78" customHeight="1">
      <c r="A451" t="s">
        <v>4214</v>
      </c>
      <c r="B451" t="s">
        <v>1705</v>
      </c>
      <c r="C451" t="s">
        <v>1861</v>
      </c>
      <c r="D451" t="s">
        <v>632</v>
      </c>
      <c r="E451">
        <v>215</v>
      </c>
      <c r="F451">
        <v>215</v>
      </c>
      <c r="G451">
        <v>199</v>
      </c>
      <c r="H451" s="323"/>
    </row>
    <row r="452" spans="1:8" ht="78" customHeight="1">
      <c r="A452" t="s">
        <v>5785</v>
      </c>
      <c r="B452" t="s">
        <v>1184</v>
      </c>
      <c r="C452" t="s">
        <v>2576</v>
      </c>
      <c r="D452" t="s">
        <v>632</v>
      </c>
      <c r="E452">
        <v>215</v>
      </c>
      <c r="F452">
        <v>92</v>
      </c>
      <c r="G452">
        <v>93</v>
      </c>
      <c r="H452" s="1038"/>
    </row>
    <row r="453" spans="1:8" ht="78" customHeight="1">
      <c r="A453" t="s">
        <v>6191</v>
      </c>
      <c r="B453" t="s">
        <v>1171</v>
      </c>
      <c r="C453" t="s">
        <v>2592</v>
      </c>
      <c r="D453" t="s">
        <v>632</v>
      </c>
      <c r="E453">
        <v>215</v>
      </c>
      <c r="F453">
        <v>60</v>
      </c>
      <c r="G453">
        <v>38</v>
      </c>
      <c r="H453" s="1054"/>
    </row>
    <row r="454" spans="1:8" ht="78" customHeight="1">
      <c r="A454" t="s">
        <v>4606</v>
      </c>
      <c r="B454" t="s">
        <v>1707</v>
      </c>
      <c r="C454" t="s">
        <v>1857</v>
      </c>
      <c r="D454" t="s">
        <v>632</v>
      </c>
      <c r="E454">
        <v>215</v>
      </c>
      <c r="F454">
        <v>202</v>
      </c>
      <c r="G454">
        <v>176</v>
      </c>
      <c r="H454" s="319"/>
    </row>
    <row r="455" spans="1:8" ht="78" customHeight="1">
      <c r="A455" t="s">
        <v>4161</v>
      </c>
      <c r="B455" t="s">
        <v>1720</v>
      </c>
      <c r="C455" t="s">
        <v>1840</v>
      </c>
      <c r="D455" t="s">
        <v>632</v>
      </c>
      <c r="E455">
        <v>214</v>
      </c>
      <c r="F455">
        <v>219</v>
      </c>
      <c r="G455">
        <v>217</v>
      </c>
      <c r="H455" s="302"/>
    </row>
    <row r="456" spans="1:8" ht="78" customHeight="1">
      <c r="A456" t="s">
        <v>4967</v>
      </c>
      <c r="B456" t="s">
        <v>1086</v>
      </c>
      <c r="C456" t="s">
        <v>2714</v>
      </c>
      <c r="D456" t="s">
        <v>632</v>
      </c>
      <c r="E456">
        <v>214</v>
      </c>
      <c r="F456">
        <v>159</v>
      </c>
      <c r="G456">
        <v>162</v>
      </c>
      <c r="H456" s="1176"/>
    </row>
    <row r="457" spans="1:8" ht="78" customHeight="1">
      <c r="A457" t="s">
        <v>3973</v>
      </c>
      <c r="B457" t="s">
        <v>3974</v>
      </c>
      <c r="C457" t="s">
        <v>3590</v>
      </c>
      <c r="D457" t="s">
        <v>632</v>
      </c>
      <c r="E457">
        <v>214</v>
      </c>
      <c r="F457">
        <v>222</v>
      </c>
      <c r="G457">
        <v>201</v>
      </c>
      <c r="H457" s="2052"/>
    </row>
    <row r="458" spans="1:8" ht="78" customHeight="1">
      <c r="A458" t="s">
        <v>5390</v>
      </c>
      <c r="B458" t="s">
        <v>1005</v>
      </c>
      <c r="C458" t="s">
        <v>2820</v>
      </c>
      <c r="D458" t="s">
        <v>632</v>
      </c>
      <c r="E458">
        <v>214</v>
      </c>
      <c r="F458">
        <v>135</v>
      </c>
      <c r="G458">
        <v>186</v>
      </c>
      <c r="H458" s="1282"/>
    </row>
    <row r="459" spans="1:8" ht="78" customHeight="1">
      <c r="A459" t="s">
        <v>4592</v>
      </c>
      <c r="B459" t="s">
        <v>1369</v>
      </c>
      <c r="C459" t="s">
        <v>2340</v>
      </c>
      <c r="D459" t="s">
        <v>632</v>
      </c>
      <c r="E459">
        <v>214</v>
      </c>
      <c r="F459">
        <v>175</v>
      </c>
      <c r="G459">
        <v>102</v>
      </c>
      <c r="H459" s="802"/>
    </row>
    <row r="460" spans="1:8" ht="78" customHeight="1">
      <c r="A460" t="s">
        <v>4580</v>
      </c>
      <c r="B460" t="s">
        <v>1421</v>
      </c>
      <c r="C460" t="s">
        <v>2259</v>
      </c>
      <c r="D460" t="s">
        <v>632</v>
      </c>
      <c r="E460">
        <v>214</v>
      </c>
      <c r="F460">
        <v>198</v>
      </c>
      <c r="G460">
        <v>154</v>
      </c>
      <c r="H460" s="721"/>
    </row>
    <row r="461" spans="1:8" ht="78" customHeight="1">
      <c r="A461" t="s">
        <v>4613</v>
      </c>
      <c r="B461" t="s">
        <v>1595</v>
      </c>
      <c r="C461" t="s">
        <v>2034</v>
      </c>
      <c r="D461" t="s">
        <v>632</v>
      </c>
      <c r="E461">
        <v>213</v>
      </c>
      <c r="F461">
        <v>186</v>
      </c>
      <c r="G461">
        <v>152</v>
      </c>
      <c r="H461" s="496"/>
    </row>
    <row r="462" spans="1:8" ht="78" customHeight="1">
      <c r="A462" t="s">
        <v>4286</v>
      </c>
      <c r="B462" t="s">
        <v>7641</v>
      </c>
      <c r="C462" t="s">
        <v>2265</v>
      </c>
      <c r="D462" t="s">
        <v>632</v>
      </c>
      <c r="E462">
        <v>213</v>
      </c>
      <c r="F462">
        <v>205</v>
      </c>
      <c r="G462">
        <v>148</v>
      </c>
      <c r="H462" s="727"/>
    </row>
    <row r="463" spans="1:8" ht="78" customHeight="1">
      <c r="A463" t="s">
        <v>5262</v>
      </c>
      <c r="B463" t="s">
        <v>1289</v>
      </c>
      <c r="C463" t="s">
        <v>2449</v>
      </c>
      <c r="D463" t="s">
        <v>632</v>
      </c>
      <c r="E463">
        <v>213</v>
      </c>
      <c r="F463">
        <v>98</v>
      </c>
      <c r="G463">
        <v>49</v>
      </c>
      <c r="H463" s="911"/>
    </row>
    <row r="464" spans="1:8" ht="78" customHeight="1">
      <c r="A464" t="s">
        <v>4004</v>
      </c>
      <c r="B464" t="s">
        <v>4006</v>
      </c>
      <c r="C464" t="s">
        <v>3772</v>
      </c>
      <c r="D464" t="s">
        <v>632</v>
      </c>
      <c r="E464">
        <v>213</v>
      </c>
      <c r="F464">
        <v>213</v>
      </c>
      <c r="G464">
        <v>147</v>
      </c>
      <c r="H464" s="2234"/>
    </row>
    <row r="465" spans="1:9" ht="78" customHeight="1">
      <c r="A465" t="s">
        <v>6981</v>
      </c>
      <c r="B465" t="s">
        <v>9593</v>
      </c>
      <c r="C465" t="s">
        <v>1929</v>
      </c>
      <c r="D465" t="s">
        <v>632</v>
      </c>
      <c r="E465">
        <v>213</v>
      </c>
      <c r="F465">
        <v>213</v>
      </c>
      <c r="G465">
        <v>216</v>
      </c>
      <c r="H465" s="391"/>
    </row>
    <row r="466" spans="1:9" ht="78" customHeight="1">
      <c r="A466" t="s">
        <v>4296</v>
      </c>
      <c r="B466" t="s">
        <v>9213</v>
      </c>
      <c r="C466" t="s">
        <v>3746</v>
      </c>
      <c r="D466" t="s">
        <v>632</v>
      </c>
      <c r="E466">
        <v>213</v>
      </c>
      <c r="F466">
        <v>215</v>
      </c>
      <c r="G466">
        <v>23</v>
      </c>
      <c r="H466" s="2208"/>
    </row>
    <row r="467" spans="1:9" ht="78" customHeight="1">
      <c r="A467" t="s">
        <v>5809</v>
      </c>
      <c r="B467" t="s">
        <v>1132</v>
      </c>
      <c r="C467" t="s">
        <v>2655</v>
      </c>
      <c r="D467" t="s">
        <v>632</v>
      </c>
      <c r="E467">
        <v>212</v>
      </c>
      <c r="F467">
        <v>46</v>
      </c>
      <c r="G467">
        <v>91</v>
      </c>
      <c r="H467" s="1117"/>
    </row>
    <row r="468" spans="1:9" ht="78" customHeight="1">
      <c r="A468" t="s">
        <v>4883</v>
      </c>
      <c r="B468" t="s">
        <v>7709</v>
      </c>
      <c r="C468" t="s">
        <v>2331</v>
      </c>
      <c r="D468" t="s">
        <v>632</v>
      </c>
      <c r="E468">
        <v>212</v>
      </c>
      <c r="F468">
        <v>174</v>
      </c>
      <c r="G468">
        <v>64</v>
      </c>
      <c r="H468" s="793"/>
    </row>
    <row r="469" spans="1:9" ht="78" customHeight="1">
      <c r="A469" t="s">
        <v>4027</v>
      </c>
      <c r="B469" t="s">
        <v>1425</v>
      </c>
      <c r="C469" t="s">
        <v>2260</v>
      </c>
      <c r="D469" t="s">
        <v>632</v>
      </c>
      <c r="E469">
        <v>212</v>
      </c>
      <c r="F469">
        <v>204</v>
      </c>
      <c r="G469">
        <v>154</v>
      </c>
      <c r="H469" s="722"/>
    </row>
    <row r="470" spans="1:9" ht="78" customHeight="1">
      <c r="A470" t="s">
        <v>4420</v>
      </c>
      <c r="B470" t="s">
        <v>896</v>
      </c>
      <c r="C470" t="s">
        <v>2961</v>
      </c>
      <c r="D470" t="s">
        <v>632</v>
      </c>
      <c r="E470">
        <v>212</v>
      </c>
      <c r="F470">
        <v>202</v>
      </c>
      <c r="G470">
        <v>205</v>
      </c>
      <c r="H470" s="1423"/>
    </row>
    <row r="471" spans="1:9" ht="78" customHeight="1">
      <c r="A471" t="s">
        <v>4298</v>
      </c>
      <c r="B471" t="s">
        <v>1709</v>
      </c>
      <c r="C471" t="s">
        <v>1855</v>
      </c>
      <c r="D471" t="s">
        <v>632</v>
      </c>
      <c r="E471">
        <v>212</v>
      </c>
      <c r="F471">
        <v>202</v>
      </c>
      <c r="G471">
        <v>176</v>
      </c>
      <c r="H471" s="317"/>
    </row>
    <row r="472" spans="1:9" ht="78" customHeight="1">
      <c r="A472" t="s">
        <v>3993</v>
      </c>
      <c r="B472" t="s">
        <v>3994</v>
      </c>
      <c r="C472" t="s">
        <v>3802</v>
      </c>
      <c r="D472" t="s">
        <v>632</v>
      </c>
      <c r="E472">
        <v>212</v>
      </c>
      <c r="F472">
        <v>219</v>
      </c>
      <c r="G472">
        <v>178</v>
      </c>
      <c r="H472" s="2264"/>
    </row>
    <row r="473" spans="1:9" ht="78" customHeight="1">
      <c r="A473" t="s">
        <v>4686</v>
      </c>
      <c r="B473" t="s">
        <v>865</v>
      </c>
      <c r="C473" t="s">
        <v>2997</v>
      </c>
      <c r="D473" t="s">
        <v>632</v>
      </c>
      <c r="E473">
        <v>212</v>
      </c>
      <c r="F473">
        <v>185</v>
      </c>
      <c r="G473">
        <v>203</v>
      </c>
      <c r="H473" s="1459"/>
    </row>
    <row r="474" spans="1:9" ht="78" customHeight="1">
      <c r="A474" t="s">
        <v>6278</v>
      </c>
      <c r="B474" t="s">
        <v>681</v>
      </c>
      <c r="C474" t="s">
        <v>2692</v>
      </c>
      <c r="D474" t="s">
        <v>632</v>
      </c>
      <c r="E474">
        <v>211</v>
      </c>
      <c r="F474">
        <v>52</v>
      </c>
      <c r="G474">
        <v>121</v>
      </c>
      <c r="H474" s="1154"/>
      <c r="I474">
        <v>2014</v>
      </c>
    </row>
    <row r="475" spans="1:9" ht="78" customHeight="1">
      <c r="A475" t="s">
        <v>4002</v>
      </c>
      <c r="B475" t="s">
        <v>4003</v>
      </c>
      <c r="C475" t="s">
        <v>3763</v>
      </c>
      <c r="D475" t="s">
        <v>632</v>
      </c>
      <c r="E475">
        <v>211</v>
      </c>
      <c r="F475">
        <v>204</v>
      </c>
      <c r="G475">
        <v>163</v>
      </c>
      <c r="H475" s="2225"/>
    </row>
    <row r="476" spans="1:9" ht="78" customHeight="1">
      <c r="A476" t="s">
        <v>4293</v>
      </c>
      <c r="B476" t="s">
        <v>4294</v>
      </c>
      <c r="C476" t="s">
        <v>3745</v>
      </c>
      <c r="D476" t="s">
        <v>632</v>
      </c>
      <c r="E476">
        <v>211</v>
      </c>
      <c r="F476">
        <v>217</v>
      </c>
      <c r="G476">
        <v>95</v>
      </c>
      <c r="H476" s="2207"/>
    </row>
    <row r="477" spans="1:9" ht="78" customHeight="1">
      <c r="A477" t="s">
        <v>3969</v>
      </c>
      <c r="B477" t="s">
        <v>9276</v>
      </c>
      <c r="C477" t="s">
        <v>3800</v>
      </c>
      <c r="D477" t="s">
        <v>632</v>
      </c>
      <c r="E477">
        <v>211</v>
      </c>
      <c r="F477">
        <v>222</v>
      </c>
      <c r="G477">
        <v>196</v>
      </c>
      <c r="H477" s="2262"/>
    </row>
    <row r="478" spans="1:9" ht="78" customHeight="1">
      <c r="A478" t="s">
        <v>4893</v>
      </c>
      <c r="B478" t="s">
        <v>1368</v>
      </c>
      <c r="C478" t="s">
        <v>2345</v>
      </c>
      <c r="D478" t="s">
        <v>632</v>
      </c>
      <c r="E478">
        <v>211</v>
      </c>
      <c r="F478">
        <v>156</v>
      </c>
      <c r="G478">
        <v>67</v>
      </c>
      <c r="H478" s="807"/>
    </row>
    <row r="479" spans="1:9" ht="78" customHeight="1">
      <c r="A479" t="s">
        <v>4961</v>
      </c>
      <c r="B479" t="s">
        <v>1056</v>
      </c>
      <c r="C479" t="s">
        <v>2755</v>
      </c>
      <c r="D479" t="s">
        <v>632</v>
      </c>
      <c r="E479">
        <v>211</v>
      </c>
      <c r="F479">
        <v>162</v>
      </c>
      <c r="G479">
        <v>151</v>
      </c>
      <c r="H479" s="1217"/>
    </row>
    <row r="480" spans="1:9" ht="78" customHeight="1">
      <c r="A480" t="s">
        <v>6270</v>
      </c>
      <c r="B480" t="s">
        <v>6271</v>
      </c>
      <c r="C480" t="s">
        <v>2690</v>
      </c>
      <c r="D480" t="s">
        <v>632</v>
      </c>
      <c r="E480">
        <v>211</v>
      </c>
      <c r="F480">
        <v>80</v>
      </c>
      <c r="G480">
        <v>122</v>
      </c>
      <c r="H480" s="1152"/>
    </row>
    <row r="481" spans="1:9" ht="78" customHeight="1">
      <c r="A481" t="s">
        <v>6253</v>
      </c>
      <c r="B481" t="s">
        <v>1131</v>
      </c>
      <c r="C481" t="s">
        <v>2654</v>
      </c>
      <c r="D481" t="s">
        <v>632</v>
      </c>
      <c r="E481">
        <v>211</v>
      </c>
      <c r="F481">
        <v>46</v>
      </c>
      <c r="G481">
        <v>94</v>
      </c>
      <c r="H481" s="1116"/>
    </row>
    <row r="482" spans="1:9" ht="78" customHeight="1">
      <c r="A482" t="s">
        <v>4663</v>
      </c>
      <c r="B482" t="s">
        <v>1059</v>
      </c>
      <c r="C482" t="s">
        <v>2753</v>
      </c>
      <c r="D482" t="s">
        <v>632</v>
      </c>
      <c r="E482">
        <v>211</v>
      </c>
      <c r="F482">
        <v>180</v>
      </c>
      <c r="G482">
        <v>173</v>
      </c>
      <c r="H482" s="1215"/>
    </row>
    <row r="483" spans="1:9" ht="78" customHeight="1">
      <c r="A483" t="s">
        <v>4143</v>
      </c>
      <c r="B483" t="s">
        <v>7215</v>
      </c>
      <c r="C483" t="s">
        <v>1835</v>
      </c>
      <c r="D483" t="s">
        <v>632</v>
      </c>
      <c r="E483">
        <v>211</v>
      </c>
      <c r="F483">
        <v>222</v>
      </c>
      <c r="G483">
        <v>223</v>
      </c>
      <c r="H483" s="297"/>
    </row>
    <row r="484" spans="1:9" ht="78" customHeight="1">
      <c r="A484" t="s">
        <v>5229</v>
      </c>
      <c r="B484" t="s">
        <v>1335</v>
      </c>
      <c r="C484" t="s">
        <v>2387</v>
      </c>
      <c r="D484" t="s">
        <v>632</v>
      </c>
      <c r="E484">
        <v>211</v>
      </c>
      <c r="F484">
        <v>146</v>
      </c>
      <c r="G484">
        <v>55</v>
      </c>
      <c r="H484" s="849"/>
    </row>
    <row r="485" spans="1:9" ht="78" customHeight="1">
      <c r="A485" t="s">
        <v>5720</v>
      </c>
      <c r="B485" t="s">
        <v>1230</v>
      </c>
      <c r="C485" t="s">
        <v>2520</v>
      </c>
      <c r="D485" t="s">
        <v>632</v>
      </c>
      <c r="E485">
        <v>211</v>
      </c>
      <c r="F485">
        <v>127</v>
      </c>
      <c r="G485">
        <v>111</v>
      </c>
      <c r="H485" s="982"/>
    </row>
    <row r="486" spans="1:9" ht="78" customHeight="1">
      <c r="A486" t="s">
        <v>5345</v>
      </c>
      <c r="B486" t="s">
        <v>7918</v>
      </c>
      <c r="C486" t="s">
        <v>2523</v>
      </c>
      <c r="D486" t="s">
        <v>632</v>
      </c>
      <c r="E486">
        <v>211</v>
      </c>
      <c r="F486">
        <v>131</v>
      </c>
      <c r="G486">
        <v>119</v>
      </c>
      <c r="H486" s="985"/>
    </row>
    <row r="487" spans="1:9" ht="78" customHeight="1">
      <c r="A487" t="s">
        <v>4209</v>
      </c>
      <c r="B487" t="s">
        <v>7223</v>
      </c>
      <c r="C487" t="s">
        <v>1841</v>
      </c>
      <c r="D487" t="s">
        <v>632</v>
      </c>
      <c r="E487">
        <v>211</v>
      </c>
      <c r="F487">
        <v>217</v>
      </c>
      <c r="G487">
        <v>209</v>
      </c>
      <c r="H487" s="303"/>
    </row>
    <row r="488" spans="1:9" ht="78" customHeight="1">
      <c r="A488" t="s">
        <v>3975</v>
      </c>
      <c r="B488" t="s">
        <v>3977</v>
      </c>
      <c r="C488" t="s">
        <v>3651</v>
      </c>
      <c r="D488" t="s">
        <v>632</v>
      </c>
      <c r="E488">
        <v>210</v>
      </c>
      <c r="F488">
        <v>231</v>
      </c>
      <c r="G488">
        <v>202</v>
      </c>
      <c r="H488" s="2113"/>
    </row>
    <row r="489" spans="1:9" ht="78" customHeight="1">
      <c r="A489" t="s">
        <v>4190</v>
      </c>
      <c r="B489" t="s">
        <v>4191</v>
      </c>
      <c r="C489" t="s">
        <v>3507</v>
      </c>
      <c r="D489" t="s">
        <v>632</v>
      </c>
      <c r="E489">
        <v>210</v>
      </c>
      <c r="F489">
        <v>232</v>
      </c>
      <c r="G489">
        <v>224</v>
      </c>
      <c r="H489" s="1969"/>
    </row>
    <row r="490" spans="1:9" ht="78" customHeight="1">
      <c r="A490" t="s">
        <v>3984</v>
      </c>
      <c r="B490" t="s">
        <v>1711</v>
      </c>
      <c r="C490" t="s">
        <v>1853</v>
      </c>
      <c r="D490" t="s">
        <v>632</v>
      </c>
      <c r="E490">
        <v>210</v>
      </c>
      <c r="F490">
        <v>205</v>
      </c>
      <c r="G490">
        <v>180</v>
      </c>
      <c r="H490" s="315"/>
    </row>
    <row r="491" spans="1:9" ht="78" customHeight="1">
      <c r="A491" t="s">
        <v>4563</v>
      </c>
      <c r="B491" t="s">
        <v>1417</v>
      </c>
      <c r="C491" t="s">
        <v>2267</v>
      </c>
      <c r="D491" t="s">
        <v>632</v>
      </c>
      <c r="E491">
        <v>210</v>
      </c>
      <c r="F491">
        <v>176</v>
      </c>
      <c r="G491">
        <v>76</v>
      </c>
      <c r="H491" s="729"/>
    </row>
    <row r="492" spans="1:9" ht="78" customHeight="1">
      <c r="A492" t="s">
        <v>5819</v>
      </c>
      <c r="B492" t="s">
        <v>1113</v>
      </c>
      <c r="C492" t="s">
        <v>2676</v>
      </c>
      <c r="D492" t="s">
        <v>632</v>
      </c>
      <c r="E492">
        <v>210</v>
      </c>
      <c r="F492">
        <v>115</v>
      </c>
      <c r="G492">
        <v>143</v>
      </c>
      <c r="H492" s="1138"/>
    </row>
    <row r="493" spans="1:9" ht="78" customHeight="1">
      <c r="A493" t="s">
        <v>4925</v>
      </c>
      <c r="B493" t="s">
        <v>1323</v>
      </c>
      <c r="C493" t="s">
        <v>2403</v>
      </c>
      <c r="D493" t="s">
        <v>632</v>
      </c>
      <c r="E493">
        <v>210</v>
      </c>
      <c r="F493">
        <v>161</v>
      </c>
      <c r="G493">
        <v>114</v>
      </c>
      <c r="H493" s="865"/>
    </row>
    <row r="494" spans="1:9" ht="78" customHeight="1">
      <c r="A494" t="s">
        <v>5287</v>
      </c>
      <c r="B494" t="s">
        <v>1293</v>
      </c>
      <c r="C494" t="s">
        <v>2440</v>
      </c>
      <c r="D494" t="s">
        <v>632</v>
      </c>
      <c r="E494">
        <v>210</v>
      </c>
      <c r="F494">
        <v>125</v>
      </c>
      <c r="G494">
        <v>86</v>
      </c>
      <c r="H494" s="902"/>
    </row>
    <row r="495" spans="1:9" ht="78" customHeight="1">
      <c r="A495" t="s">
        <v>4946</v>
      </c>
      <c r="B495" t="s">
        <v>1491</v>
      </c>
      <c r="C495" t="s">
        <v>2175</v>
      </c>
      <c r="D495" t="s">
        <v>632</v>
      </c>
      <c r="E495">
        <v>210</v>
      </c>
      <c r="F495">
        <v>155</v>
      </c>
      <c r="G495">
        <v>131</v>
      </c>
      <c r="H495" s="637"/>
    </row>
    <row r="496" spans="1:9" ht="78" customHeight="1">
      <c r="A496" t="s">
        <v>4288</v>
      </c>
      <c r="B496" t="s">
        <v>150</v>
      </c>
      <c r="C496" t="s">
        <v>2293</v>
      </c>
      <c r="D496" t="s">
        <v>632</v>
      </c>
      <c r="E496">
        <v>210</v>
      </c>
      <c r="F496">
        <v>204</v>
      </c>
      <c r="G496">
        <v>129</v>
      </c>
      <c r="H496" s="755"/>
      <c r="I496">
        <v>2011</v>
      </c>
    </row>
    <row r="497" spans="1:8" ht="78" customHeight="1">
      <c r="A497" t="s">
        <v>4345</v>
      </c>
      <c r="B497" t="s">
        <v>1463</v>
      </c>
      <c r="C497" t="s">
        <v>3866</v>
      </c>
      <c r="D497" t="s">
        <v>632</v>
      </c>
      <c r="E497">
        <v>210</v>
      </c>
      <c r="F497">
        <v>194</v>
      </c>
      <c r="G497">
        <v>172</v>
      </c>
      <c r="H497" s="2328"/>
    </row>
    <row r="498" spans="1:8" ht="78" customHeight="1">
      <c r="A498" t="s">
        <v>4423</v>
      </c>
      <c r="B498" t="s">
        <v>836</v>
      </c>
      <c r="C498" t="s">
        <v>3035</v>
      </c>
      <c r="D498" t="s">
        <v>632</v>
      </c>
      <c r="E498">
        <v>210</v>
      </c>
      <c r="F498">
        <v>196</v>
      </c>
      <c r="G498">
        <v>214</v>
      </c>
      <c r="H498" s="1497"/>
    </row>
    <row r="499" spans="1:8" ht="78" customHeight="1">
      <c r="A499" t="s">
        <v>5818</v>
      </c>
      <c r="B499" t="s">
        <v>1105</v>
      </c>
      <c r="C499" t="s">
        <v>2689</v>
      </c>
      <c r="D499" t="s">
        <v>632</v>
      </c>
      <c r="E499">
        <v>210</v>
      </c>
      <c r="F499">
        <v>60</v>
      </c>
      <c r="G499">
        <v>119</v>
      </c>
      <c r="H499" s="1151"/>
    </row>
    <row r="500" spans="1:8" ht="78" customHeight="1">
      <c r="A500" t="s">
        <v>5384</v>
      </c>
      <c r="B500" t="s">
        <v>1008</v>
      </c>
      <c r="C500" t="s">
        <v>2819</v>
      </c>
      <c r="D500" t="s">
        <v>632</v>
      </c>
      <c r="E500">
        <v>210</v>
      </c>
      <c r="F500">
        <v>143</v>
      </c>
      <c r="G500">
        <v>176</v>
      </c>
      <c r="H500" s="1281"/>
    </row>
    <row r="501" spans="1:8" ht="78" customHeight="1">
      <c r="A501" t="s">
        <v>4282</v>
      </c>
      <c r="B501" t="s">
        <v>1710</v>
      </c>
      <c r="C501" t="s">
        <v>1856</v>
      </c>
      <c r="D501" t="s">
        <v>632</v>
      </c>
      <c r="E501">
        <v>210</v>
      </c>
      <c r="F501">
        <v>203</v>
      </c>
      <c r="G501">
        <v>175</v>
      </c>
      <c r="H501" s="318"/>
    </row>
    <row r="502" spans="1:8" ht="78" customHeight="1">
      <c r="A502" t="s">
        <v>4169</v>
      </c>
      <c r="B502" t="s">
        <v>1723</v>
      </c>
      <c r="C502" t="s">
        <v>1838</v>
      </c>
      <c r="D502" t="s">
        <v>632</v>
      </c>
      <c r="E502">
        <v>210</v>
      </c>
      <c r="F502">
        <v>216</v>
      </c>
      <c r="G502">
        <v>210</v>
      </c>
      <c r="H502" s="300"/>
    </row>
    <row r="503" spans="1:8" ht="78" customHeight="1">
      <c r="A503" t="s">
        <v>5280</v>
      </c>
      <c r="B503" t="s">
        <v>1231</v>
      </c>
      <c r="C503" t="s">
        <v>2518</v>
      </c>
      <c r="D503" t="s">
        <v>632</v>
      </c>
      <c r="E503">
        <v>210</v>
      </c>
      <c r="F503">
        <v>147</v>
      </c>
      <c r="G503">
        <v>128</v>
      </c>
      <c r="H503" s="980"/>
    </row>
    <row r="504" spans="1:8" ht="78" customHeight="1">
      <c r="A504" t="s">
        <v>4986</v>
      </c>
      <c r="B504" t="s">
        <v>1022</v>
      </c>
      <c r="C504" t="s">
        <v>2804</v>
      </c>
      <c r="D504" t="s">
        <v>632</v>
      </c>
      <c r="E504">
        <v>210</v>
      </c>
      <c r="F504">
        <v>148</v>
      </c>
      <c r="G504">
        <v>170</v>
      </c>
      <c r="H504" s="1266"/>
    </row>
    <row r="505" spans="1:8" ht="78" customHeight="1">
      <c r="A505" t="s">
        <v>4339</v>
      </c>
      <c r="B505" t="s">
        <v>7239</v>
      </c>
      <c r="C505" t="s">
        <v>1854</v>
      </c>
      <c r="D505" t="s">
        <v>632</v>
      </c>
      <c r="E505">
        <v>210</v>
      </c>
      <c r="F505">
        <v>202</v>
      </c>
      <c r="G505">
        <v>175</v>
      </c>
      <c r="H505" s="316"/>
    </row>
    <row r="506" spans="1:8" ht="78" customHeight="1">
      <c r="A506" t="s">
        <v>6267</v>
      </c>
      <c r="B506" t="s">
        <v>1108</v>
      </c>
      <c r="C506" t="s">
        <v>2685</v>
      </c>
      <c r="D506" t="s">
        <v>632</v>
      </c>
      <c r="E506">
        <v>210</v>
      </c>
      <c r="F506">
        <v>56</v>
      </c>
      <c r="G506">
        <v>108</v>
      </c>
      <c r="H506" s="1147"/>
    </row>
    <row r="507" spans="1:8" ht="78" customHeight="1">
      <c r="A507" t="s">
        <v>4445</v>
      </c>
      <c r="B507" t="s">
        <v>1763</v>
      </c>
      <c r="C507" t="s">
        <v>1788</v>
      </c>
      <c r="D507" t="s">
        <v>632</v>
      </c>
      <c r="E507">
        <v>210</v>
      </c>
      <c r="F507">
        <v>207</v>
      </c>
      <c r="G507">
        <v>196</v>
      </c>
      <c r="H507" s="250"/>
    </row>
    <row r="508" spans="1:8" ht="78" customHeight="1">
      <c r="A508" t="s">
        <v>4630</v>
      </c>
      <c r="B508" t="s">
        <v>723</v>
      </c>
      <c r="C508" t="s">
        <v>2135</v>
      </c>
      <c r="D508" t="s">
        <v>632</v>
      </c>
      <c r="E508">
        <v>210</v>
      </c>
      <c r="F508">
        <v>180</v>
      </c>
      <c r="G508">
        <v>156</v>
      </c>
      <c r="H508" s="597"/>
    </row>
    <row r="509" spans="1:8" ht="78" customHeight="1">
      <c r="A509" t="s">
        <v>5320</v>
      </c>
      <c r="B509" t="s">
        <v>4</v>
      </c>
      <c r="C509" t="s">
        <v>2497</v>
      </c>
      <c r="D509" t="s">
        <v>632</v>
      </c>
      <c r="E509">
        <v>209</v>
      </c>
      <c r="F509">
        <v>111</v>
      </c>
      <c r="G509">
        <v>82</v>
      </c>
      <c r="H509" s="959"/>
    </row>
    <row r="510" spans="1:8" ht="78" customHeight="1">
      <c r="A510" t="s">
        <v>4968</v>
      </c>
      <c r="B510" t="s">
        <v>1085</v>
      </c>
      <c r="C510" t="s">
        <v>2715</v>
      </c>
      <c r="D510" t="s">
        <v>632</v>
      </c>
      <c r="E510">
        <v>209</v>
      </c>
      <c r="F510">
        <v>150</v>
      </c>
      <c r="G510">
        <v>154</v>
      </c>
      <c r="H510" s="1177"/>
    </row>
    <row r="511" spans="1:8" ht="78" customHeight="1">
      <c r="A511" t="s">
        <v>4607</v>
      </c>
      <c r="B511" t="s">
        <v>1420</v>
      </c>
      <c r="C511" t="s">
        <v>2255</v>
      </c>
      <c r="D511" t="s">
        <v>632</v>
      </c>
      <c r="E511">
        <v>209</v>
      </c>
      <c r="F511">
        <v>190</v>
      </c>
      <c r="G511">
        <v>155</v>
      </c>
      <c r="H511" s="717"/>
    </row>
    <row r="512" spans="1:8" ht="78" customHeight="1">
      <c r="A512" t="s">
        <v>5291</v>
      </c>
      <c r="B512" t="s">
        <v>1312</v>
      </c>
      <c r="C512" t="s">
        <v>2415</v>
      </c>
      <c r="D512" t="s">
        <v>632</v>
      </c>
      <c r="E512">
        <v>209</v>
      </c>
      <c r="F512">
        <v>142</v>
      </c>
      <c r="G512">
        <v>84</v>
      </c>
      <c r="H512" s="877"/>
    </row>
    <row r="513" spans="1:8" ht="78" customHeight="1">
      <c r="A513" t="s">
        <v>4441</v>
      </c>
      <c r="B513" t="s">
        <v>9029</v>
      </c>
      <c r="C513" t="s">
        <v>3581</v>
      </c>
      <c r="D513" t="s">
        <v>632</v>
      </c>
      <c r="E513">
        <v>209</v>
      </c>
      <c r="F513">
        <v>213</v>
      </c>
      <c r="G513">
        <v>208</v>
      </c>
      <c r="H513" s="2043"/>
    </row>
    <row r="514" spans="1:8" ht="78" customHeight="1">
      <c r="A514" t="s">
        <v>4627</v>
      </c>
      <c r="B514" t="s">
        <v>4629</v>
      </c>
      <c r="C514" t="s">
        <v>2129</v>
      </c>
      <c r="D514" t="s">
        <v>632</v>
      </c>
      <c r="E514">
        <v>209</v>
      </c>
      <c r="F514">
        <v>183</v>
      </c>
      <c r="G514">
        <v>160</v>
      </c>
      <c r="H514" s="591"/>
    </row>
    <row r="515" spans="1:8" ht="78" customHeight="1">
      <c r="A515" t="s">
        <v>4905</v>
      </c>
      <c r="B515" t="s">
        <v>7726</v>
      </c>
      <c r="C515" t="s">
        <v>2343</v>
      </c>
      <c r="D515" t="s">
        <v>632</v>
      </c>
      <c r="E515">
        <v>209</v>
      </c>
      <c r="F515">
        <v>160</v>
      </c>
      <c r="G515">
        <v>84</v>
      </c>
      <c r="H515" s="805"/>
    </row>
    <row r="516" spans="1:8" ht="78" customHeight="1">
      <c r="A516" t="s">
        <v>4692</v>
      </c>
      <c r="B516" t="s">
        <v>895</v>
      </c>
      <c r="C516" t="s">
        <v>2962</v>
      </c>
      <c r="D516" t="s">
        <v>632</v>
      </c>
      <c r="E516">
        <v>209</v>
      </c>
      <c r="F516">
        <v>192</v>
      </c>
      <c r="G516">
        <v>191</v>
      </c>
      <c r="H516" s="1424"/>
    </row>
    <row r="517" spans="1:8" ht="78" customHeight="1">
      <c r="A517" t="s">
        <v>7050</v>
      </c>
      <c r="B517" t="s">
        <v>9453</v>
      </c>
      <c r="C517" t="s">
        <v>2502</v>
      </c>
      <c r="D517" t="s">
        <v>632</v>
      </c>
      <c r="E517">
        <v>209</v>
      </c>
      <c r="F517">
        <v>88</v>
      </c>
      <c r="G517">
        <v>55</v>
      </c>
      <c r="H517" s="964"/>
    </row>
    <row r="518" spans="1:8" ht="78" customHeight="1">
      <c r="A518" t="s">
        <v>5357</v>
      </c>
      <c r="B518" t="s">
        <v>1091</v>
      </c>
      <c r="C518" t="s">
        <v>2708</v>
      </c>
      <c r="D518" t="s">
        <v>632</v>
      </c>
      <c r="E518">
        <v>209</v>
      </c>
      <c r="F518">
        <v>132</v>
      </c>
      <c r="G518">
        <v>137</v>
      </c>
      <c r="H518" s="1170"/>
    </row>
    <row r="519" spans="1:8" ht="78" customHeight="1">
      <c r="A519" t="s">
        <v>4558</v>
      </c>
      <c r="B519" t="s">
        <v>1393</v>
      </c>
      <c r="C519" t="s">
        <v>2292</v>
      </c>
      <c r="D519" t="s">
        <v>632</v>
      </c>
      <c r="E519">
        <v>209</v>
      </c>
      <c r="F519">
        <v>200</v>
      </c>
      <c r="G519">
        <v>124</v>
      </c>
      <c r="H519" s="754"/>
    </row>
    <row r="520" spans="1:8" ht="78" customHeight="1">
      <c r="A520" t="s">
        <v>5000</v>
      </c>
      <c r="B520" t="s">
        <v>1010</v>
      </c>
      <c r="C520" t="s">
        <v>2817</v>
      </c>
      <c r="D520" t="s">
        <v>632</v>
      </c>
      <c r="E520">
        <v>209</v>
      </c>
      <c r="F520">
        <v>152</v>
      </c>
      <c r="G520">
        <v>197</v>
      </c>
      <c r="H520" s="1279"/>
    </row>
    <row r="521" spans="1:8" ht="78" customHeight="1">
      <c r="A521" t="s">
        <v>5001</v>
      </c>
      <c r="B521" t="s">
        <v>859</v>
      </c>
      <c r="C521" t="s">
        <v>3003</v>
      </c>
      <c r="D521" t="s">
        <v>632</v>
      </c>
      <c r="E521">
        <v>209</v>
      </c>
      <c r="F521">
        <v>172</v>
      </c>
      <c r="G521">
        <v>206</v>
      </c>
      <c r="H521" s="1465"/>
    </row>
    <row r="522" spans="1:8" ht="78" customHeight="1">
      <c r="A522" t="s">
        <v>5812</v>
      </c>
      <c r="B522" t="s">
        <v>1139</v>
      </c>
      <c r="C522" t="s">
        <v>2641</v>
      </c>
      <c r="D522" t="s">
        <v>632</v>
      </c>
      <c r="E522">
        <v>209</v>
      </c>
      <c r="F522">
        <v>98</v>
      </c>
      <c r="G522">
        <v>119</v>
      </c>
      <c r="H522" s="1103"/>
    </row>
    <row r="523" spans="1:8" ht="78" customHeight="1">
      <c r="A523" t="s">
        <v>4591</v>
      </c>
      <c r="B523" t="s">
        <v>1426</v>
      </c>
      <c r="C523" t="s">
        <v>2254</v>
      </c>
      <c r="D523" t="s">
        <v>632</v>
      </c>
      <c r="E523">
        <v>209</v>
      </c>
      <c r="F523">
        <v>178</v>
      </c>
      <c r="G523">
        <v>114</v>
      </c>
      <c r="H523" s="716"/>
    </row>
    <row r="524" spans="1:8" ht="78" customHeight="1">
      <c r="A524" t="s">
        <v>5339</v>
      </c>
      <c r="B524" t="s">
        <v>1049</v>
      </c>
      <c r="C524" t="s">
        <v>2763</v>
      </c>
      <c r="D524" t="s">
        <v>632</v>
      </c>
      <c r="E524">
        <v>209</v>
      </c>
      <c r="F524">
        <v>156</v>
      </c>
      <c r="G524">
        <v>151</v>
      </c>
      <c r="H524" s="1225"/>
    </row>
    <row r="525" spans="1:8" ht="78" customHeight="1">
      <c r="A525" t="s">
        <v>4280</v>
      </c>
      <c r="B525" t="s">
        <v>4281</v>
      </c>
      <c r="C525" t="s">
        <v>3795</v>
      </c>
      <c r="D525" t="s">
        <v>632</v>
      </c>
      <c r="E525">
        <v>208</v>
      </c>
      <c r="F525">
        <v>211</v>
      </c>
      <c r="G525">
        <v>183</v>
      </c>
      <c r="H525" s="2257"/>
    </row>
    <row r="526" spans="1:8" ht="78" customHeight="1">
      <c r="A526" t="s">
        <v>4182</v>
      </c>
      <c r="B526" t="s">
        <v>1719</v>
      </c>
      <c r="C526" t="s">
        <v>1842</v>
      </c>
      <c r="D526" t="s">
        <v>632</v>
      </c>
      <c r="E526">
        <v>208</v>
      </c>
      <c r="F526">
        <v>217</v>
      </c>
      <c r="G526">
        <v>212</v>
      </c>
      <c r="H526" s="304"/>
    </row>
    <row r="527" spans="1:8" ht="78" customHeight="1">
      <c r="A527" t="s">
        <v>6242</v>
      </c>
      <c r="B527" t="s">
        <v>1160</v>
      </c>
      <c r="C527" t="s">
        <v>2604</v>
      </c>
      <c r="D527" t="s">
        <v>632</v>
      </c>
      <c r="E527">
        <v>208</v>
      </c>
      <c r="F527">
        <v>28</v>
      </c>
      <c r="G527">
        <v>31</v>
      </c>
      <c r="H527" s="1066"/>
    </row>
    <row r="528" spans="1:8" ht="78" customHeight="1">
      <c r="A528" t="s">
        <v>4279</v>
      </c>
      <c r="B528" t="s">
        <v>1748</v>
      </c>
      <c r="C528" t="s">
        <v>1804</v>
      </c>
      <c r="D528" t="s">
        <v>632</v>
      </c>
      <c r="E528">
        <v>208</v>
      </c>
      <c r="F528">
        <v>197</v>
      </c>
      <c r="G528">
        <v>177</v>
      </c>
      <c r="H528" s="266"/>
    </row>
    <row r="529" spans="1:8" ht="78" customHeight="1">
      <c r="A529" t="s">
        <v>4430</v>
      </c>
      <c r="B529" t="s">
        <v>813</v>
      </c>
      <c r="C529" t="s">
        <v>3072</v>
      </c>
      <c r="D529" t="s">
        <v>632</v>
      </c>
      <c r="E529">
        <v>208</v>
      </c>
      <c r="F529">
        <v>208</v>
      </c>
      <c r="G529">
        <v>218</v>
      </c>
      <c r="H529" s="1534"/>
    </row>
    <row r="530" spans="1:8" ht="78" customHeight="1">
      <c r="A530" t="s">
        <v>5248</v>
      </c>
      <c r="B530" t="s">
        <v>1300</v>
      </c>
      <c r="C530" t="s">
        <v>2430</v>
      </c>
      <c r="D530" t="s">
        <v>632</v>
      </c>
      <c r="E530">
        <v>208</v>
      </c>
      <c r="F530">
        <v>131</v>
      </c>
      <c r="G530">
        <v>68</v>
      </c>
      <c r="H530" s="892"/>
    </row>
    <row r="531" spans="1:8" ht="78" customHeight="1">
      <c r="A531" t="s">
        <v>5241</v>
      </c>
      <c r="B531" t="s">
        <v>1314</v>
      </c>
      <c r="C531" t="s">
        <v>2416</v>
      </c>
      <c r="D531" t="s">
        <v>632</v>
      </c>
      <c r="E531">
        <v>208</v>
      </c>
      <c r="F531">
        <v>137</v>
      </c>
      <c r="G531">
        <v>63</v>
      </c>
      <c r="H531" s="878"/>
    </row>
    <row r="532" spans="1:8" ht="78" customHeight="1">
      <c r="A532" t="s">
        <v>6272</v>
      </c>
      <c r="B532" t="s">
        <v>1107</v>
      </c>
      <c r="C532" t="s">
        <v>2693</v>
      </c>
      <c r="D532" t="s">
        <v>632</v>
      </c>
      <c r="E532">
        <v>207</v>
      </c>
      <c r="F532">
        <v>45</v>
      </c>
      <c r="G532">
        <v>113</v>
      </c>
      <c r="H532" s="1155"/>
    </row>
    <row r="533" spans="1:8" ht="78" customHeight="1">
      <c r="A533" t="s">
        <v>5221</v>
      </c>
      <c r="B533" t="s">
        <v>1366</v>
      </c>
      <c r="C533" t="s">
        <v>2342</v>
      </c>
      <c r="D533" t="s">
        <v>632</v>
      </c>
      <c r="E533">
        <v>207</v>
      </c>
      <c r="F533">
        <v>159</v>
      </c>
      <c r="G533">
        <v>82</v>
      </c>
      <c r="H533" s="804"/>
    </row>
    <row r="534" spans="1:8" ht="78" customHeight="1">
      <c r="A534" t="s">
        <v>5810</v>
      </c>
      <c r="B534" t="s">
        <v>1141</v>
      </c>
      <c r="C534" t="s">
        <v>2642</v>
      </c>
      <c r="D534" t="s">
        <v>632</v>
      </c>
      <c r="E534">
        <v>207</v>
      </c>
      <c r="F534">
        <v>105</v>
      </c>
      <c r="G534">
        <v>119</v>
      </c>
      <c r="H534" s="1104"/>
    </row>
    <row r="535" spans="1:8" ht="78" customHeight="1">
      <c r="A535" t="s">
        <v>4215</v>
      </c>
      <c r="B535" t="s">
        <v>4217</v>
      </c>
      <c r="C535" t="s">
        <v>3609</v>
      </c>
      <c r="D535" t="s">
        <v>632</v>
      </c>
      <c r="E535">
        <v>207</v>
      </c>
      <c r="F535">
        <v>219</v>
      </c>
      <c r="G535">
        <v>209</v>
      </c>
      <c r="H535" s="2071"/>
    </row>
    <row r="536" spans="1:8" ht="78" customHeight="1">
      <c r="A536" t="s">
        <v>4170</v>
      </c>
      <c r="B536" t="s">
        <v>4172</v>
      </c>
      <c r="C536" t="s">
        <v>3362</v>
      </c>
      <c r="D536" t="s">
        <v>632</v>
      </c>
      <c r="E536">
        <v>207</v>
      </c>
      <c r="F536">
        <v>223</v>
      </c>
      <c r="G536">
        <v>219</v>
      </c>
      <c r="H536" s="1824"/>
    </row>
    <row r="537" spans="1:8" ht="78" customHeight="1">
      <c r="A537" t="s">
        <v>5247</v>
      </c>
      <c r="B537" t="s">
        <v>1313</v>
      </c>
      <c r="C537" t="s">
        <v>2414</v>
      </c>
      <c r="D537" t="s">
        <v>632</v>
      </c>
      <c r="E537">
        <v>207</v>
      </c>
      <c r="F537">
        <v>136</v>
      </c>
      <c r="G537">
        <v>72</v>
      </c>
      <c r="H537" s="876"/>
    </row>
    <row r="538" spans="1:8" ht="78" customHeight="1">
      <c r="A538" t="s">
        <v>5246</v>
      </c>
      <c r="B538" t="s">
        <v>1332</v>
      </c>
      <c r="C538" t="s">
        <v>2391</v>
      </c>
      <c r="D538" t="s">
        <v>632</v>
      </c>
      <c r="E538">
        <v>207</v>
      </c>
      <c r="F538">
        <v>156</v>
      </c>
      <c r="G538">
        <v>99</v>
      </c>
      <c r="H538" s="853"/>
    </row>
    <row r="539" spans="1:8" ht="78" customHeight="1">
      <c r="A539" t="s">
        <v>4570</v>
      </c>
      <c r="B539" t="s">
        <v>1416</v>
      </c>
      <c r="C539" t="s">
        <v>2266</v>
      </c>
      <c r="D539" t="s">
        <v>632</v>
      </c>
      <c r="E539">
        <v>207</v>
      </c>
      <c r="F539">
        <v>187</v>
      </c>
      <c r="G539">
        <v>123</v>
      </c>
      <c r="H539" s="728"/>
    </row>
    <row r="540" spans="1:8" ht="78" customHeight="1">
      <c r="A540" t="s">
        <v>4463</v>
      </c>
      <c r="B540" t="s">
        <v>1675</v>
      </c>
      <c r="C540" t="s">
        <v>1903</v>
      </c>
      <c r="D540" t="s">
        <v>632</v>
      </c>
      <c r="E540">
        <v>207</v>
      </c>
      <c r="F540">
        <v>200</v>
      </c>
      <c r="G540">
        <v>189</v>
      </c>
      <c r="H540" s="365"/>
    </row>
    <row r="541" spans="1:8" ht="78" customHeight="1">
      <c r="A541" t="s">
        <v>4556</v>
      </c>
      <c r="B541" t="s">
        <v>4557</v>
      </c>
      <c r="C541" t="s">
        <v>3773</v>
      </c>
      <c r="D541" t="s">
        <v>632</v>
      </c>
      <c r="E541">
        <v>207</v>
      </c>
      <c r="F541">
        <v>196</v>
      </c>
      <c r="G541">
        <v>134</v>
      </c>
      <c r="H541" s="2235"/>
    </row>
    <row r="542" spans="1:8" ht="78" customHeight="1">
      <c r="A542" t="s">
        <v>4252</v>
      </c>
      <c r="B542" t="s">
        <v>4253</v>
      </c>
      <c r="C542" t="s">
        <v>3752</v>
      </c>
      <c r="D542" t="s">
        <v>632</v>
      </c>
      <c r="E542">
        <v>207</v>
      </c>
      <c r="F542">
        <v>224</v>
      </c>
      <c r="G542">
        <v>157</v>
      </c>
      <c r="H542" s="2214"/>
    </row>
    <row r="543" spans="1:8" ht="78" customHeight="1">
      <c r="A543" t="s">
        <v>5289</v>
      </c>
      <c r="B543" t="s">
        <v>1259</v>
      </c>
      <c r="C543" t="s">
        <v>2487</v>
      </c>
      <c r="D543" t="s">
        <v>632</v>
      </c>
      <c r="E543">
        <v>206</v>
      </c>
      <c r="F543">
        <v>123</v>
      </c>
      <c r="G543">
        <v>91</v>
      </c>
      <c r="H543" s="949"/>
    </row>
    <row r="544" spans="1:8" ht="78" customHeight="1">
      <c r="A544" t="s">
        <v>5313</v>
      </c>
      <c r="B544" t="s">
        <v>1228</v>
      </c>
      <c r="C544" t="s">
        <v>2522</v>
      </c>
      <c r="D544" t="s">
        <v>632</v>
      </c>
      <c r="E544">
        <v>206</v>
      </c>
      <c r="F544">
        <v>132</v>
      </c>
      <c r="G544">
        <v>119</v>
      </c>
      <c r="H544" s="984"/>
    </row>
    <row r="545" spans="1:8" ht="78" customHeight="1">
      <c r="A545" t="s">
        <v>5316</v>
      </c>
      <c r="B545" t="s">
        <v>1258</v>
      </c>
      <c r="C545" t="s">
        <v>2488</v>
      </c>
      <c r="D545" t="s">
        <v>632</v>
      </c>
      <c r="E545">
        <v>206</v>
      </c>
      <c r="F545">
        <v>120</v>
      </c>
      <c r="G545">
        <v>93</v>
      </c>
      <c r="H545" s="950"/>
    </row>
    <row r="546" spans="1:8" ht="78" customHeight="1">
      <c r="A546" t="s">
        <v>5383</v>
      </c>
      <c r="B546" t="s">
        <v>1016</v>
      </c>
      <c r="C546" t="s">
        <v>2802</v>
      </c>
      <c r="D546" t="s">
        <v>632</v>
      </c>
      <c r="E546">
        <v>206</v>
      </c>
      <c r="F546">
        <v>135</v>
      </c>
      <c r="G546">
        <v>159</v>
      </c>
      <c r="H546" s="1264"/>
    </row>
    <row r="547" spans="1:8" ht="78" customHeight="1">
      <c r="A547" t="s">
        <v>4559</v>
      </c>
      <c r="B547" t="s">
        <v>1411</v>
      </c>
      <c r="C547" t="s">
        <v>2271</v>
      </c>
      <c r="D547" t="s">
        <v>632</v>
      </c>
      <c r="E547">
        <v>206</v>
      </c>
      <c r="F547">
        <v>193</v>
      </c>
      <c r="G547">
        <v>83</v>
      </c>
      <c r="H547" s="733"/>
    </row>
    <row r="548" spans="1:8" ht="78" customHeight="1">
      <c r="A548" t="s">
        <v>4199</v>
      </c>
      <c r="B548" t="s">
        <v>4201</v>
      </c>
      <c r="C548" t="s">
        <v>3601</v>
      </c>
      <c r="D548" t="s">
        <v>632</v>
      </c>
      <c r="E548">
        <v>206</v>
      </c>
      <c r="F548">
        <v>225</v>
      </c>
      <c r="G548">
        <v>212</v>
      </c>
      <c r="H548" s="2063"/>
    </row>
    <row r="549" spans="1:8" ht="78" customHeight="1">
      <c r="A549" t="s">
        <v>4683</v>
      </c>
      <c r="B549" t="s">
        <v>959</v>
      </c>
      <c r="C549" t="s">
        <v>2894</v>
      </c>
      <c r="D549" t="s">
        <v>632</v>
      </c>
      <c r="E549">
        <v>206</v>
      </c>
      <c r="F549">
        <v>173</v>
      </c>
      <c r="G549">
        <v>190</v>
      </c>
      <c r="H549" s="1356"/>
    </row>
    <row r="550" spans="1:8" ht="78" customHeight="1">
      <c r="A550" t="s">
        <v>4421</v>
      </c>
      <c r="B550" t="s">
        <v>891</v>
      </c>
      <c r="C550" t="s">
        <v>2966</v>
      </c>
      <c r="D550" t="s">
        <v>632</v>
      </c>
      <c r="E550">
        <v>206</v>
      </c>
      <c r="F550">
        <v>195</v>
      </c>
      <c r="G550">
        <v>210</v>
      </c>
      <c r="H550" s="1428"/>
    </row>
    <row r="551" spans="1:8" ht="78" customHeight="1">
      <c r="A551" t="s">
        <v>5768</v>
      </c>
      <c r="B551" t="s">
        <v>1165</v>
      </c>
      <c r="C551" t="s">
        <v>2598</v>
      </c>
      <c r="D551" t="s">
        <v>632</v>
      </c>
      <c r="E551">
        <v>206</v>
      </c>
      <c r="F551">
        <v>77</v>
      </c>
      <c r="G551">
        <v>66</v>
      </c>
      <c r="H551" s="1060"/>
    </row>
    <row r="552" spans="1:8" ht="78" customHeight="1">
      <c r="A552" t="s">
        <v>5830</v>
      </c>
      <c r="B552" t="s">
        <v>1099</v>
      </c>
      <c r="C552" t="s">
        <v>2698</v>
      </c>
      <c r="D552" t="s">
        <v>632</v>
      </c>
      <c r="E552">
        <v>206</v>
      </c>
      <c r="F552">
        <v>94</v>
      </c>
      <c r="G552">
        <v>154</v>
      </c>
      <c r="H552" s="1160"/>
    </row>
    <row r="553" spans="1:8" ht="78" customHeight="1">
      <c r="A553" t="s">
        <v>5341</v>
      </c>
      <c r="B553" t="s">
        <v>1048</v>
      </c>
      <c r="C553" t="s">
        <v>2764</v>
      </c>
      <c r="D553" t="s">
        <v>632</v>
      </c>
      <c r="E553">
        <v>206</v>
      </c>
      <c r="F553">
        <v>142</v>
      </c>
      <c r="G553">
        <v>139</v>
      </c>
      <c r="H553" s="1226"/>
    </row>
    <row r="554" spans="1:8" ht="78" customHeight="1">
      <c r="A554" t="s">
        <v>7012</v>
      </c>
      <c r="B554" t="s">
        <v>9379</v>
      </c>
      <c r="C554" t="s">
        <v>2043</v>
      </c>
      <c r="D554" t="s">
        <v>632</v>
      </c>
      <c r="E554">
        <v>206</v>
      </c>
      <c r="F554">
        <v>184</v>
      </c>
      <c r="G554">
        <v>153</v>
      </c>
      <c r="H554" s="505"/>
    </row>
    <row r="555" spans="1:8" ht="78" customHeight="1">
      <c r="A555" t="s">
        <v>4625</v>
      </c>
      <c r="B555" t="s">
        <v>1536</v>
      </c>
      <c r="C555" t="s">
        <v>2116</v>
      </c>
      <c r="D555" t="s">
        <v>632</v>
      </c>
      <c r="E555">
        <v>206</v>
      </c>
      <c r="F555">
        <v>186</v>
      </c>
      <c r="G555">
        <v>168</v>
      </c>
      <c r="H555" s="578"/>
    </row>
    <row r="556" spans="1:8" ht="78" customHeight="1">
      <c r="A556" t="s">
        <v>5829</v>
      </c>
      <c r="B556" t="s">
        <v>1100</v>
      </c>
      <c r="C556" t="s">
        <v>2697</v>
      </c>
      <c r="D556" t="s">
        <v>632</v>
      </c>
      <c r="E556">
        <v>206</v>
      </c>
      <c r="F556">
        <v>107</v>
      </c>
      <c r="G556">
        <v>164</v>
      </c>
      <c r="H556" s="1159"/>
    </row>
    <row r="557" spans="1:8" ht="78" customHeight="1">
      <c r="A557" t="s">
        <v>6236</v>
      </c>
      <c r="B557" t="s">
        <v>1161</v>
      </c>
      <c r="C557" t="s">
        <v>2603</v>
      </c>
      <c r="D557" t="s">
        <v>632</v>
      </c>
      <c r="E557">
        <v>206</v>
      </c>
      <c r="F557">
        <v>41</v>
      </c>
      <c r="G557">
        <v>57</v>
      </c>
      <c r="H557" s="1065"/>
    </row>
    <row r="558" spans="1:8" ht="78" customHeight="1">
      <c r="A558" t="s">
        <v>5371</v>
      </c>
      <c r="B558" t="s">
        <v>1019</v>
      </c>
      <c r="C558" t="s">
        <v>2803</v>
      </c>
      <c r="D558" t="s">
        <v>632</v>
      </c>
      <c r="E558">
        <v>206</v>
      </c>
      <c r="F558">
        <v>132</v>
      </c>
      <c r="G558">
        <v>152</v>
      </c>
      <c r="H558" s="1265"/>
    </row>
    <row r="559" spans="1:8" ht="78" customHeight="1">
      <c r="A559" t="s">
        <v>5322</v>
      </c>
      <c r="B559" t="s">
        <v>1299</v>
      </c>
      <c r="C559" t="s">
        <v>2433</v>
      </c>
      <c r="D559" t="s">
        <v>632</v>
      </c>
      <c r="E559">
        <v>205</v>
      </c>
      <c r="F559">
        <v>126</v>
      </c>
      <c r="G559">
        <v>77</v>
      </c>
      <c r="H559" s="895"/>
    </row>
    <row r="560" spans="1:8" ht="78" customHeight="1">
      <c r="A560" t="s">
        <v>6239</v>
      </c>
      <c r="B560" t="s">
        <v>8004</v>
      </c>
      <c r="C560" t="s">
        <v>2605</v>
      </c>
      <c r="D560" t="s">
        <v>632</v>
      </c>
      <c r="E560">
        <v>205</v>
      </c>
      <c r="F560">
        <v>33</v>
      </c>
      <c r="G560">
        <v>42</v>
      </c>
      <c r="H560" s="1067"/>
    </row>
    <row r="561" spans="1:9" ht="78" customHeight="1">
      <c r="A561" t="s">
        <v>4881</v>
      </c>
      <c r="B561" t="s">
        <v>7711</v>
      </c>
      <c r="C561" t="s">
        <v>2332</v>
      </c>
      <c r="D561" t="s">
        <v>632</v>
      </c>
      <c r="E561">
        <v>205</v>
      </c>
      <c r="F561">
        <v>163</v>
      </c>
      <c r="G561">
        <v>35</v>
      </c>
      <c r="H561" s="794"/>
    </row>
    <row r="562" spans="1:9" ht="78" customHeight="1">
      <c r="A562" t="s">
        <v>4269</v>
      </c>
      <c r="B562" t="s">
        <v>4270</v>
      </c>
      <c r="C562" t="s">
        <v>3753</v>
      </c>
      <c r="D562" t="s">
        <v>632</v>
      </c>
      <c r="E562">
        <v>205</v>
      </c>
      <c r="F562">
        <v>215</v>
      </c>
      <c r="G562">
        <v>138</v>
      </c>
      <c r="H562" s="2215"/>
    </row>
    <row r="563" spans="1:9" ht="78" customHeight="1">
      <c r="A563" t="s">
        <v>4223</v>
      </c>
      <c r="B563" t="s">
        <v>1678</v>
      </c>
      <c r="C563" t="s">
        <v>1902</v>
      </c>
      <c r="D563" t="s">
        <v>632</v>
      </c>
      <c r="E563">
        <v>205</v>
      </c>
      <c r="F563">
        <v>198</v>
      </c>
      <c r="G563">
        <v>189</v>
      </c>
      <c r="H563" s="364"/>
    </row>
    <row r="564" spans="1:9" ht="78" customHeight="1">
      <c r="A564" t="s">
        <v>4645</v>
      </c>
      <c r="B564" t="s">
        <v>238</v>
      </c>
      <c r="C564" t="s">
        <v>2155</v>
      </c>
      <c r="D564" t="s">
        <v>632</v>
      </c>
      <c r="E564">
        <v>205</v>
      </c>
      <c r="F564">
        <v>178</v>
      </c>
      <c r="G564">
        <v>165</v>
      </c>
      <c r="H564" s="617"/>
      <c r="I564">
        <v>2011</v>
      </c>
    </row>
    <row r="565" spans="1:9" ht="78" customHeight="1">
      <c r="A565" t="s">
        <v>4611</v>
      </c>
      <c r="B565" t="s">
        <v>1596</v>
      </c>
      <c r="C565" t="s">
        <v>2033</v>
      </c>
      <c r="D565" t="s">
        <v>632</v>
      </c>
      <c r="E565">
        <v>204</v>
      </c>
      <c r="F565">
        <v>179</v>
      </c>
      <c r="G565">
        <v>144</v>
      </c>
      <c r="H565" s="495"/>
    </row>
    <row r="566" spans="1:9" ht="78" customHeight="1">
      <c r="A566" t="s">
        <v>4164</v>
      </c>
      <c r="B566" t="s">
        <v>4166</v>
      </c>
      <c r="C566" t="s">
        <v>3340</v>
      </c>
      <c r="D566" t="s">
        <v>632</v>
      </c>
      <c r="E566">
        <v>204</v>
      </c>
      <c r="F566">
        <v>218</v>
      </c>
      <c r="G566">
        <v>215</v>
      </c>
      <c r="H566" s="1802"/>
    </row>
    <row r="567" spans="1:9" ht="78" customHeight="1">
      <c r="A567" t="s">
        <v>4555</v>
      </c>
      <c r="B567" t="s">
        <v>1412</v>
      </c>
      <c r="C567" t="s">
        <v>2270</v>
      </c>
      <c r="D567" t="s">
        <v>632</v>
      </c>
      <c r="E567">
        <v>204</v>
      </c>
      <c r="F567">
        <v>185</v>
      </c>
      <c r="G567">
        <v>126</v>
      </c>
      <c r="H567" s="732"/>
    </row>
    <row r="568" spans="1:9" ht="78" customHeight="1">
      <c r="A568" t="s">
        <v>6260</v>
      </c>
      <c r="B568" t="s">
        <v>1156</v>
      </c>
      <c r="C568" t="s">
        <v>2610</v>
      </c>
      <c r="D568" t="s">
        <v>632</v>
      </c>
      <c r="E568">
        <v>204</v>
      </c>
      <c r="F568">
        <v>28</v>
      </c>
      <c r="G568">
        <v>59</v>
      </c>
      <c r="H568" s="1072"/>
    </row>
    <row r="569" spans="1:9" ht="78" customHeight="1">
      <c r="A569" t="s">
        <v>6276</v>
      </c>
      <c r="B569" t="s">
        <v>1097</v>
      </c>
      <c r="C569" t="s">
        <v>2699</v>
      </c>
      <c r="D569" t="s">
        <v>632</v>
      </c>
      <c r="E569">
        <v>204</v>
      </c>
      <c r="F569">
        <v>67</v>
      </c>
      <c r="G569">
        <v>133</v>
      </c>
      <c r="H569" s="1161"/>
    </row>
    <row r="570" spans="1:9" ht="78" customHeight="1">
      <c r="A570" t="s">
        <v>4924</v>
      </c>
      <c r="B570" t="s">
        <v>37</v>
      </c>
      <c r="C570" t="s">
        <v>2035</v>
      </c>
      <c r="D570" t="s">
        <v>632</v>
      </c>
      <c r="E570">
        <v>204</v>
      </c>
      <c r="F570">
        <v>166</v>
      </c>
      <c r="G570">
        <v>127</v>
      </c>
      <c r="H570" s="497"/>
      <c r="I570">
        <v>2014</v>
      </c>
    </row>
    <row r="571" spans="1:9" ht="78" customHeight="1">
      <c r="A571" t="s">
        <v>7066</v>
      </c>
      <c r="B571" t="s">
        <v>9492</v>
      </c>
      <c r="C571" t="s">
        <v>2694</v>
      </c>
      <c r="D571" t="s">
        <v>632</v>
      </c>
      <c r="E571">
        <v>203</v>
      </c>
      <c r="F571">
        <v>51</v>
      </c>
      <c r="G571">
        <v>115</v>
      </c>
      <c r="H571" s="1156"/>
    </row>
    <row r="572" spans="1:9" ht="78" customHeight="1">
      <c r="A572" t="s">
        <v>4493</v>
      </c>
      <c r="B572" t="s">
        <v>4494</v>
      </c>
      <c r="C572" t="s">
        <v>3596</v>
      </c>
      <c r="D572" t="s">
        <v>632</v>
      </c>
      <c r="E572">
        <v>203</v>
      </c>
      <c r="F572">
        <v>206</v>
      </c>
      <c r="G572">
        <v>190</v>
      </c>
      <c r="H572" s="2058"/>
    </row>
    <row r="573" spans="1:9" ht="78" customHeight="1">
      <c r="A573" t="s">
        <v>4890</v>
      </c>
      <c r="B573" t="s">
        <v>7721</v>
      </c>
      <c r="C573" t="s">
        <v>2339</v>
      </c>
      <c r="D573" t="s">
        <v>632</v>
      </c>
      <c r="E573">
        <v>203</v>
      </c>
      <c r="F573">
        <v>142</v>
      </c>
      <c r="G573">
        <v>22</v>
      </c>
      <c r="H573" s="801"/>
    </row>
    <row r="574" spans="1:9" ht="78" customHeight="1">
      <c r="A574" t="s">
        <v>4589</v>
      </c>
      <c r="B574" t="s">
        <v>1708</v>
      </c>
      <c r="C574" t="s">
        <v>1858</v>
      </c>
      <c r="D574" t="s">
        <v>632</v>
      </c>
      <c r="E574">
        <v>203</v>
      </c>
      <c r="F574">
        <v>191</v>
      </c>
      <c r="G574">
        <v>162</v>
      </c>
      <c r="H574" s="320"/>
    </row>
    <row r="575" spans="1:9" ht="78" customHeight="1">
      <c r="A575" t="s">
        <v>4260</v>
      </c>
      <c r="B575" t="s">
        <v>1677</v>
      </c>
      <c r="C575" t="s">
        <v>1901</v>
      </c>
      <c r="D575" t="s">
        <v>632</v>
      </c>
      <c r="E575">
        <v>203</v>
      </c>
      <c r="F575">
        <v>195</v>
      </c>
      <c r="G575">
        <v>180</v>
      </c>
      <c r="H575" s="363"/>
    </row>
    <row r="576" spans="1:9" ht="78" customHeight="1">
      <c r="A576" t="s">
        <v>4604</v>
      </c>
      <c r="B576" t="s">
        <v>7255</v>
      </c>
      <c r="C576" t="s">
        <v>1868</v>
      </c>
      <c r="D576" t="s">
        <v>632</v>
      </c>
      <c r="E576">
        <v>203</v>
      </c>
      <c r="F576">
        <v>193</v>
      </c>
      <c r="G576">
        <v>174</v>
      </c>
      <c r="H576" s="330"/>
    </row>
    <row r="577" spans="1:8" ht="78" customHeight="1">
      <c r="A577" t="s">
        <v>4267</v>
      </c>
      <c r="B577" t="s">
        <v>9235</v>
      </c>
      <c r="C577" t="s">
        <v>3764</v>
      </c>
      <c r="D577" t="s">
        <v>632</v>
      </c>
      <c r="E577">
        <v>203</v>
      </c>
      <c r="F577">
        <v>206</v>
      </c>
      <c r="G577">
        <v>145</v>
      </c>
      <c r="H577" s="2226"/>
    </row>
    <row r="578" spans="1:8" ht="78" customHeight="1">
      <c r="A578" t="s">
        <v>5787</v>
      </c>
      <c r="B578" t="s">
        <v>1179</v>
      </c>
      <c r="C578" t="s">
        <v>2581</v>
      </c>
      <c r="D578" t="s">
        <v>632</v>
      </c>
      <c r="E578">
        <v>203</v>
      </c>
      <c r="F578">
        <v>52</v>
      </c>
      <c r="G578">
        <v>65</v>
      </c>
      <c r="H578" s="1043"/>
    </row>
    <row r="579" spans="1:8" ht="78" customHeight="1">
      <c r="A579" t="s">
        <v>3991</v>
      </c>
      <c r="B579" t="s">
        <v>3992</v>
      </c>
      <c r="C579" t="s">
        <v>3803</v>
      </c>
      <c r="D579" t="s">
        <v>632</v>
      </c>
      <c r="E579">
        <v>203</v>
      </c>
      <c r="F579">
        <v>213</v>
      </c>
      <c r="G579">
        <v>177</v>
      </c>
      <c r="H579" s="2265"/>
    </row>
    <row r="580" spans="1:8" ht="78" customHeight="1">
      <c r="A580" t="s">
        <v>4180</v>
      </c>
      <c r="B580" t="s">
        <v>7226</v>
      </c>
      <c r="C580" t="s">
        <v>1843</v>
      </c>
      <c r="D580" t="s">
        <v>632</v>
      </c>
      <c r="E580">
        <v>203</v>
      </c>
      <c r="F580">
        <v>215</v>
      </c>
      <c r="G580">
        <v>210</v>
      </c>
      <c r="H580" s="305"/>
    </row>
    <row r="581" spans="1:8" ht="78" customHeight="1">
      <c r="A581" t="s">
        <v>4162</v>
      </c>
      <c r="B581" t="s">
        <v>4163</v>
      </c>
      <c r="C581" t="s">
        <v>3333</v>
      </c>
      <c r="D581" t="s">
        <v>632</v>
      </c>
      <c r="E581">
        <v>203</v>
      </c>
      <c r="F581">
        <v>220</v>
      </c>
      <c r="G581">
        <v>223</v>
      </c>
      <c r="H581" s="1795"/>
    </row>
    <row r="582" spans="1:8" ht="78" customHeight="1">
      <c r="A582" t="s">
        <v>4485</v>
      </c>
      <c r="B582" t="s">
        <v>4486</v>
      </c>
      <c r="C582" t="s">
        <v>3591</v>
      </c>
      <c r="D582" t="s">
        <v>632</v>
      </c>
      <c r="E582">
        <v>202</v>
      </c>
      <c r="F582">
        <v>211</v>
      </c>
      <c r="G582">
        <v>193</v>
      </c>
      <c r="H582" s="2053"/>
    </row>
    <row r="583" spans="1:8" ht="78" customHeight="1">
      <c r="A583" t="s">
        <v>5356</v>
      </c>
      <c r="B583" t="s">
        <v>1092</v>
      </c>
      <c r="C583" t="s">
        <v>2709</v>
      </c>
      <c r="D583" t="s">
        <v>632</v>
      </c>
      <c r="E583">
        <v>202</v>
      </c>
      <c r="F583">
        <v>132</v>
      </c>
      <c r="G583">
        <v>138</v>
      </c>
      <c r="H583" s="1171"/>
    </row>
    <row r="584" spans="1:8" ht="78" customHeight="1">
      <c r="A584" t="s">
        <v>3998</v>
      </c>
      <c r="B584" t="s">
        <v>3999</v>
      </c>
      <c r="C584" t="s">
        <v>3801</v>
      </c>
      <c r="D584" t="s">
        <v>632</v>
      </c>
      <c r="E584">
        <v>202</v>
      </c>
      <c r="F584">
        <v>222</v>
      </c>
      <c r="G584">
        <v>165</v>
      </c>
      <c r="H584" s="2263"/>
    </row>
    <row r="585" spans="1:8" ht="78" customHeight="1">
      <c r="A585" t="s">
        <v>4436</v>
      </c>
      <c r="B585" t="s">
        <v>1658</v>
      </c>
      <c r="C585" t="s">
        <v>1926</v>
      </c>
      <c r="D585" t="s">
        <v>632</v>
      </c>
      <c r="E585">
        <v>202</v>
      </c>
      <c r="F585">
        <v>204</v>
      </c>
      <c r="G585">
        <v>203</v>
      </c>
      <c r="H585" s="388"/>
    </row>
    <row r="586" spans="1:8" ht="78" customHeight="1">
      <c r="A586" t="s">
        <v>4261</v>
      </c>
      <c r="B586" t="s">
        <v>1676</v>
      </c>
      <c r="C586" t="s">
        <v>1904</v>
      </c>
      <c r="D586" t="s">
        <v>632</v>
      </c>
      <c r="E586">
        <v>202</v>
      </c>
      <c r="F586">
        <v>190</v>
      </c>
      <c r="G586">
        <v>181</v>
      </c>
      <c r="H586" s="366"/>
    </row>
    <row r="587" spans="1:8" ht="78" customHeight="1">
      <c r="A587" t="s">
        <v>4553</v>
      </c>
      <c r="B587" t="s">
        <v>1578</v>
      </c>
      <c r="C587" t="s">
        <v>2057</v>
      </c>
      <c r="D587" t="s">
        <v>632</v>
      </c>
      <c r="E587">
        <v>202</v>
      </c>
      <c r="F587">
        <v>196</v>
      </c>
      <c r="G587">
        <v>164</v>
      </c>
      <c r="H587" s="519"/>
    </row>
    <row r="588" spans="1:8" ht="78" customHeight="1">
      <c r="A588" t="s">
        <v>5244</v>
      </c>
      <c r="B588" t="s">
        <v>7786</v>
      </c>
      <c r="C588" t="s">
        <v>2392</v>
      </c>
      <c r="D588" t="s">
        <v>632</v>
      </c>
      <c r="E588">
        <v>202</v>
      </c>
      <c r="F588">
        <v>148</v>
      </c>
      <c r="G588">
        <v>86</v>
      </c>
      <c r="H588" s="854"/>
    </row>
    <row r="589" spans="1:8" ht="78" customHeight="1">
      <c r="A589" t="s">
        <v>5823</v>
      </c>
      <c r="B589" t="s">
        <v>1119</v>
      </c>
      <c r="C589" t="s">
        <v>2675</v>
      </c>
      <c r="D589" t="s">
        <v>632</v>
      </c>
      <c r="E589">
        <v>202</v>
      </c>
      <c r="F589">
        <v>98</v>
      </c>
      <c r="G589">
        <v>143</v>
      </c>
      <c r="H589" s="1137"/>
    </row>
    <row r="590" spans="1:8" ht="78" customHeight="1">
      <c r="A590" t="s">
        <v>5318</v>
      </c>
      <c r="B590" t="s">
        <v>1249</v>
      </c>
      <c r="C590" t="s">
        <v>2498</v>
      </c>
      <c r="D590" t="s">
        <v>632</v>
      </c>
      <c r="E590">
        <v>202</v>
      </c>
      <c r="F590">
        <v>108</v>
      </c>
      <c r="G590">
        <v>86</v>
      </c>
      <c r="H590" s="960"/>
    </row>
    <row r="591" spans="1:8" ht="78" customHeight="1">
      <c r="A591" t="s">
        <v>4959</v>
      </c>
      <c r="B591" t="s">
        <v>1057</v>
      </c>
      <c r="C591" t="s">
        <v>2754</v>
      </c>
      <c r="D591" t="s">
        <v>632</v>
      </c>
      <c r="E591">
        <v>202</v>
      </c>
      <c r="F591">
        <v>163</v>
      </c>
      <c r="G591">
        <v>154</v>
      </c>
      <c r="H591" s="1216"/>
    </row>
    <row r="592" spans="1:8" ht="78" customHeight="1">
      <c r="A592" t="s">
        <v>5389</v>
      </c>
      <c r="B592" t="s">
        <v>1006</v>
      </c>
      <c r="C592" t="s">
        <v>2821</v>
      </c>
      <c r="D592" t="s">
        <v>632</v>
      </c>
      <c r="E592">
        <v>202</v>
      </c>
      <c r="F592">
        <v>128</v>
      </c>
      <c r="G592">
        <v>177</v>
      </c>
      <c r="H592" s="1283"/>
    </row>
    <row r="593" spans="1:8" ht="78" customHeight="1">
      <c r="A593" t="s">
        <v>4608</v>
      </c>
      <c r="B593" t="s">
        <v>1582</v>
      </c>
      <c r="C593" t="s">
        <v>2050</v>
      </c>
      <c r="D593" t="s">
        <v>632</v>
      </c>
      <c r="E593">
        <v>202</v>
      </c>
      <c r="F593">
        <v>182</v>
      </c>
      <c r="G593">
        <v>152</v>
      </c>
      <c r="H593" s="512"/>
    </row>
    <row r="594" spans="1:8" ht="78" customHeight="1">
      <c r="A594" t="s">
        <v>7053</v>
      </c>
      <c r="B594" t="s">
        <v>9451</v>
      </c>
      <c r="C594" t="s">
        <v>2591</v>
      </c>
      <c r="D594" t="s">
        <v>632</v>
      </c>
      <c r="E594">
        <v>202</v>
      </c>
      <c r="F594">
        <v>52</v>
      </c>
      <c r="G594">
        <v>34</v>
      </c>
      <c r="H594" s="1053"/>
    </row>
    <row r="595" spans="1:8" ht="78" customHeight="1">
      <c r="A595" t="s">
        <v>4506</v>
      </c>
      <c r="B595" t="s">
        <v>1684</v>
      </c>
      <c r="C595" t="s">
        <v>1892</v>
      </c>
      <c r="D595" t="s">
        <v>632</v>
      </c>
      <c r="E595">
        <v>202</v>
      </c>
      <c r="F595">
        <v>194</v>
      </c>
      <c r="G595">
        <v>185</v>
      </c>
      <c r="H595" s="354"/>
    </row>
    <row r="596" spans="1:8" ht="78" customHeight="1">
      <c r="A596" t="s">
        <v>5281</v>
      </c>
      <c r="B596" t="s">
        <v>1518</v>
      </c>
      <c r="C596" t="s">
        <v>2140</v>
      </c>
      <c r="D596" t="s">
        <v>632</v>
      </c>
      <c r="E596">
        <v>202</v>
      </c>
      <c r="F596">
        <v>153</v>
      </c>
      <c r="G596">
        <v>120</v>
      </c>
      <c r="H596" s="602"/>
    </row>
    <row r="597" spans="1:8" ht="78" customHeight="1">
      <c r="A597" t="s">
        <v>4704</v>
      </c>
      <c r="B597" t="s">
        <v>1637</v>
      </c>
      <c r="C597" t="s">
        <v>1960</v>
      </c>
      <c r="D597" t="s">
        <v>632</v>
      </c>
      <c r="E597">
        <v>202</v>
      </c>
      <c r="F597">
        <v>197</v>
      </c>
      <c r="G597">
        <v>194</v>
      </c>
      <c r="H597" s="422"/>
    </row>
    <row r="598" spans="1:8" ht="78" customHeight="1">
      <c r="A598" t="s">
        <v>4590</v>
      </c>
      <c r="B598" t="s">
        <v>1407</v>
      </c>
      <c r="C598" t="s">
        <v>2277</v>
      </c>
      <c r="D598" t="s">
        <v>632</v>
      </c>
      <c r="E598">
        <v>201</v>
      </c>
      <c r="F598">
        <v>178</v>
      </c>
      <c r="G598">
        <v>124</v>
      </c>
      <c r="H598" s="739"/>
    </row>
    <row r="599" spans="1:8" ht="78" customHeight="1">
      <c r="A599" t="s">
        <v>4007</v>
      </c>
      <c r="B599" t="s">
        <v>4009</v>
      </c>
      <c r="C599" t="s">
        <v>3738</v>
      </c>
      <c r="D599" t="s">
        <v>632</v>
      </c>
      <c r="E599">
        <v>201</v>
      </c>
      <c r="F599">
        <v>215</v>
      </c>
      <c r="G599">
        <v>126</v>
      </c>
      <c r="H599" s="2200"/>
    </row>
    <row r="600" spans="1:8" ht="78" customHeight="1">
      <c r="A600" t="s">
        <v>4904</v>
      </c>
      <c r="B600" t="s">
        <v>1372</v>
      </c>
      <c r="C600" t="s">
        <v>2333</v>
      </c>
      <c r="D600" t="s">
        <v>632</v>
      </c>
      <c r="E600">
        <v>201</v>
      </c>
      <c r="F600">
        <v>168</v>
      </c>
      <c r="G600">
        <v>106</v>
      </c>
      <c r="H600" s="795"/>
    </row>
    <row r="601" spans="1:8" ht="78" customHeight="1">
      <c r="A601" t="s">
        <v>5734</v>
      </c>
      <c r="B601" t="s">
        <v>1247</v>
      </c>
      <c r="C601" t="s">
        <v>2499</v>
      </c>
      <c r="D601" t="s">
        <v>632</v>
      </c>
      <c r="E601">
        <v>201</v>
      </c>
      <c r="F601">
        <v>101</v>
      </c>
      <c r="G601">
        <v>81</v>
      </c>
      <c r="H601" s="961"/>
    </row>
    <row r="602" spans="1:8" ht="78" customHeight="1">
      <c r="A602" t="s">
        <v>4426</v>
      </c>
      <c r="B602" t="s">
        <v>4428</v>
      </c>
      <c r="C602" t="s">
        <v>3201</v>
      </c>
      <c r="D602" t="s">
        <v>632</v>
      </c>
      <c r="E602">
        <v>201</v>
      </c>
      <c r="F602">
        <v>211</v>
      </c>
      <c r="G602">
        <v>220</v>
      </c>
      <c r="H602" s="1663"/>
    </row>
    <row r="603" spans="1:8" ht="78" customHeight="1">
      <c r="A603" t="s">
        <v>4942</v>
      </c>
      <c r="B603" t="s">
        <v>1498</v>
      </c>
      <c r="C603" t="s">
        <v>2167</v>
      </c>
      <c r="D603" t="s">
        <v>632</v>
      </c>
      <c r="E603">
        <v>201</v>
      </c>
      <c r="F603">
        <v>163</v>
      </c>
      <c r="G603">
        <v>141</v>
      </c>
      <c r="H603" s="629"/>
    </row>
    <row r="604" spans="1:8" ht="78" customHeight="1">
      <c r="A604" t="s">
        <v>6262</v>
      </c>
      <c r="B604" t="s">
        <v>1125</v>
      </c>
      <c r="C604" t="s">
        <v>2659</v>
      </c>
      <c r="D604" t="s">
        <v>632</v>
      </c>
      <c r="E604">
        <v>201</v>
      </c>
      <c r="F604">
        <v>35</v>
      </c>
      <c r="G604">
        <v>81</v>
      </c>
      <c r="H604" s="1121"/>
    </row>
    <row r="605" spans="1:8" ht="78" customHeight="1">
      <c r="A605" t="s">
        <v>4159</v>
      </c>
      <c r="B605" t="s">
        <v>4160</v>
      </c>
      <c r="C605" t="s">
        <v>3334</v>
      </c>
      <c r="D605" t="s">
        <v>632</v>
      </c>
      <c r="E605">
        <v>201</v>
      </c>
      <c r="F605">
        <v>220</v>
      </c>
      <c r="G605">
        <v>220</v>
      </c>
      <c r="H605" s="1796"/>
    </row>
    <row r="606" spans="1:8" ht="78" customHeight="1">
      <c r="A606" t="s">
        <v>5723</v>
      </c>
      <c r="B606" t="s">
        <v>1286</v>
      </c>
      <c r="C606" t="s">
        <v>2446</v>
      </c>
      <c r="D606" t="s">
        <v>632</v>
      </c>
      <c r="E606">
        <v>200</v>
      </c>
      <c r="F606">
        <v>107</v>
      </c>
      <c r="G606">
        <v>60</v>
      </c>
      <c r="H606" s="908"/>
    </row>
    <row r="607" spans="1:8" ht="78" customHeight="1">
      <c r="A607" t="s">
        <v>5323</v>
      </c>
      <c r="B607" t="s">
        <v>1287</v>
      </c>
      <c r="C607" t="s">
        <v>2447</v>
      </c>
      <c r="D607" t="s">
        <v>632</v>
      </c>
      <c r="E607">
        <v>200</v>
      </c>
      <c r="F607">
        <v>103</v>
      </c>
      <c r="G607">
        <v>51</v>
      </c>
      <c r="H607" s="909"/>
    </row>
    <row r="608" spans="1:8" ht="78" customHeight="1">
      <c r="A608" t="s">
        <v>4509</v>
      </c>
      <c r="B608" t="s">
        <v>1700</v>
      </c>
      <c r="C608" t="s">
        <v>1867</v>
      </c>
      <c r="D608" t="s">
        <v>632</v>
      </c>
      <c r="E608">
        <v>200</v>
      </c>
      <c r="F608">
        <v>193</v>
      </c>
      <c r="G608">
        <v>171</v>
      </c>
      <c r="H608" s="329"/>
    </row>
    <row r="609" spans="1:9" ht="78" customHeight="1">
      <c r="A609" t="s">
        <v>5798</v>
      </c>
      <c r="B609" t="s">
        <v>8057</v>
      </c>
      <c r="C609" t="s">
        <v>2657</v>
      </c>
      <c r="D609" t="s">
        <v>632</v>
      </c>
      <c r="E609">
        <v>200</v>
      </c>
      <c r="F609">
        <v>76</v>
      </c>
      <c r="G609">
        <v>97</v>
      </c>
      <c r="H609" s="1119"/>
    </row>
    <row r="610" spans="1:9" ht="78" customHeight="1">
      <c r="A610" t="s">
        <v>7040</v>
      </c>
      <c r="B610" t="s">
        <v>9415</v>
      </c>
      <c r="C610" t="s">
        <v>2417</v>
      </c>
      <c r="D610" t="s">
        <v>632</v>
      </c>
      <c r="E610">
        <v>200</v>
      </c>
      <c r="F610">
        <v>118</v>
      </c>
      <c r="G610">
        <v>41</v>
      </c>
      <c r="H610" s="879"/>
    </row>
    <row r="611" spans="1:9" ht="78" customHeight="1">
      <c r="A611" t="s">
        <v>5224</v>
      </c>
      <c r="B611" t="s">
        <v>7718</v>
      </c>
      <c r="C611" t="s">
        <v>2337</v>
      </c>
      <c r="D611" t="s">
        <v>632</v>
      </c>
      <c r="E611">
        <v>200</v>
      </c>
      <c r="F611">
        <v>151</v>
      </c>
      <c r="G611">
        <v>32</v>
      </c>
      <c r="H611" s="799"/>
    </row>
    <row r="612" spans="1:9" ht="78" customHeight="1">
      <c r="A612" t="s">
        <v>5210</v>
      </c>
      <c r="B612" t="s">
        <v>1461</v>
      </c>
      <c r="C612" t="s">
        <v>3869</v>
      </c>
      <c r="D612" t="s">
        <v>632</v>
      </c>
      <c r="E612">
        <v>200</v>
      </c>
      <c r="F612">
        <v>178</v>
      </c>
      <c r="G612">
        <v>115</v>
      </c>
      <c r="H612" s="2331"/>
    </row>
    <row r="613" spans="1:9" ht="78" customHeight="1">
      <c r="A613" t="s">
        <v>4146</v>
      </c>
      <c r="B613" t="s">
        <v>4148</v>
      </c>
      <c r="C613" t="s">
        <v>3335</v>
      </c>
      <c r="D613" t="s">
        <v>632</v>
      </c>
      <c r="E613">
        <v>200</v>
      </c>
      <c r="F613">
        <v>224</v>
      </c>
      <c r="G613">
        <v>224</v>
      </c>
      <c r="H613" s="1797"/>
    </row>
    <row r="614" spans="1:9" ht="78" customHeight="1">
      <c r="A614" t="s">
        <v>4979</v>
      </c>
      <c r="B614" t="s">
        <v>947</v>
      </c>
      <c r="C614" t="s">
        <v>2909</v>
      </c>
      <c r="D614" t="s">
        <v>632</v>
      </c>
      <c r="E614">
        <v>200</v>
      </c>
      <c r="F614">
        <v>159</v>
      </c>
      <c r="G614">
        <v>165</v>
      </c>
      <c r="H614" s="1371"/>
    </row>
    <row r="615" spans="1:9" ht="78" customHeight="1">
      <c r="A615" t="s">
        <v>5252</v>
      </c>
      <c r="B615" t="s">
        <v>7542</v>
      </c>
      <c r="C615" t="s">
        <v>2176</v>
      </c>
      <c r="D615" t="s">
        <v>632</v>
      </c>
      <c r="E615">
        <v>199</v>
      </c>
      <c r="F615">
        <v>150</v>
      </c>
      <c r="G615">
        <v>133</v>
      </c>
      <c r="H615" s="638"/>
    </row>
    <row r="616" spans="1:9" ht="78" customHeight="1">
      <c r="A616" t="s">
        <v>5816</v>
      </c>
      <c r="B616" t="s">
        <v>43</v>
      </c>
      <c r="C616" t="s">
        <v>2691</v>
      </c>
      <c r="D616" t="s">
        <v>632</v>
      </c>
      <c r="E616">
        <v>199</v>
      </c>
      <c r="F616">
        <v>67</v>
      </c>
      <c r="G616">
        <v>117</v>
      </c>
      <c r="H616" s="1153"/>
      <c r="I616">
        <v>2014</v>
      </c>
    </row>
    <row r="617" spans="1:9" ht="78" customHeight="1">
      <c r="A617" t="s">
        <v>5294</v>
      </c>
      <c r="B617" t="s">
        <v>7830</v>
      </c>
      <c r="C617" t="s">
        <v>2432</v>
      </c>
      <c r="D617" t="s">
        <v>632</v>
      </c>
      <c r="E617">
        <v>199</v>
      </c>
      <c r="F617">
        <v>121</v>
      </c>
      <c r="G617">
        <v>67</v>
      </c>
      <c r="H617" s="894"/>
    </row>
    <row r="618" spans="1:9" ht="78" customHeight="1">
      <c r="A618" t="s">
        <v>6259</v>
      </c>
      <c r="B618" t="s">
        <v>1159</v>
      </c>
      <c r="C618" t="s">
        <v>2606</v>
      </c>
      <c r="D618" t="s">
        <v>632</v>
      </c>
      <c r="E618">
        <v>199</v>
      </c>
      <c r="F618">
        <v>31</v>
      </c>
      <c r="G618">
        <v>45</v>
      </c>
      <c r="H618" s="1068"/>
    </row>
    <row r="619" spans="1:9" ht="78" customHeight="1">
      <c r="A619" t="s">
        <v>4921</v>
      </c>
      <c r="B619" t="s">
        <v>1577</v>
      </c>
      <c r="C619" t="s">
        <v>2058</v>
      </c>
      <c r="D619" t="s">
        <v>632</v>
      </c>
      <c r="E619">
        <v>199</v>
      </c>
      <c r="F619">
        <v>181</v>
      </c>
      <c r="G619">
        <v>149</v>
      </c>
      <c r="H619" s="520"/>
    </row>
    <row r="620" spans="1:9" ht="78" customHeight="1">
      <c r="A620" t="s">
        <v>4192</v>
      </c>
      <c r="B620" t="s">
        <v>4194</v>
      </c>
      <c r="C620" t="s">
        <v>3521</v>
      </c>
      <c r="D620" t="s">
        <v>632</v>
      </c>
      <c r="E620">
        <v>199</v>
      </c>
      <c r="F620">
        <v>229</v>
      </c>
      <c r="G620">
        <v>223</v>
      </c>
      <c r="H620" s="1983"/>
    </row>
    <row r="621" spans="1:9" ht="78" customHeight="1">
      <c r="A621" t="s">
        <v>4874</v>
      </c>
      <c r="B621" t="s">
        <v>4875</v>
      </c>
      <c r="C621" t="s">
        <v>3749</v>
      </c>
      <c r="D621" t="s">
        <v>632</v>
      </c>
      <c r="E621">
        <v>199</v>
      </c>
      <c r="F621">
        <v>182</v>
      </c>
      <c r="G621">
        <v>60</v>
      </c>
      <c r="H621" s="2211"/>
    </row>
    <row r="622" spans="1:9" ht="78" customHeight="1">
      <c r="A622" t="s">
        <v>4174</v>
      </c>
      <c r="B622" t="s">
        <v>4176</v>
      </c>
      <c r="C622" t="s">
        <v>3347</v>
      </c>
      <c r="D622" t="s">
        <v>632</v>
      </c>
      <c r="E622">
        <v>198</v>
      </c>
      <c r="F622">
        <v>227</v>
      </c>
      <c r="G622">
        <v>225</v>
      </c>
      <c r="H622" s="1809"/>
    </row>
    <row r="623" spans="1:9" ht="78" customHeight="1">
      <c r="A623" t="s">
        <v>5764</v>
      </c>
      <c r="B623" t="s">
        <v>1167</v>
      </c>
      <c r="C623" t="s">
        <v>2597</v>
      </c>
      <c r="D623" t="s">
        <v>632</v>
      </c>
      <c r="E623">
        <v>198</v>
      </c>
      <c r="F623">
        <v>93</v>
      </c>
      <c r="G623">
        <v>82</v>
      </c>
      <c r="H623" s="1059"/>
    </row>
    <row r="624" spans="1:9" ht="78" customHeight="1">
      <c r="A624" t="s">
        <v>5290</v>
      </c>
      <c r="B624" t="s">
        <v>1487</v>
      </c>
      <c r="C624" t="s">
        <v>2178</v>
      </c>
      <c r="D624" t="s">
        <v>632</v>
      </c>
      <c r="E624">
        <v>198</v>
      </c>
      <c r="F624">
        <v>143</v>
      </c>
      <c r="G624">
        <v>101</v>
      </c>
      <c r="H624" s="640"/>
    </row>
    <row r="625" spans="1:9" ht="78" customHeight="1">
      <c r="A625" t="s">
        <v>4888</v>
      </c>
      <c r="B625" t="s">
        <v>1373</v>
      </c>
      <c r="C625" t="s">
        <v>2338</v>
      </c>
      <c r="D625" t="s">
        <v>632</v>
      </c>
      <c r="E625">
        <v>198</v>
      </c>
      <c r="F625">
        <v>151</v>
      </c>
      <c r="G625">
        <v>63</v>
      </c>
      <c r="H625" s="800"/>
    </row>
    <row r="626" spans="1:9" ht="78" customHeight="1">
      <c r="A626" t="s">
        <v>5388</v>
      </c>
      <c r="B626" t="s">
        <v>1007</v>
      </c>
      <c r="C626" t="s">
        <v>2822</v>
      </c>
      <c r="D626" t="s">
        <v>632</v>
      </c>
      <c r="E626">
        <v>198</v>
      </c>
      <c r="F626">
        <v>127</v>
      </c>
      <c r="G626">
        <v>174</v>
      </c>
      <c r="H626" s="1284"/>
    </row>
    <row r="627" spans="1:9" ht="78" customHeight="1">
      <c r="A627" t="s">
        <v>4446</v>
      </c>
      <c r="B627" t="s">
        <v>4448</v>
      </c>
      <c r="C627" t="s">
        <v>3222</v>
      </c>
      <c r="D627" t="s">
        <v>632</v>
      </c>
      <c r="E627">
        <v>198</v>
      </c>
      <c r="F627">
        <v>210</v>
      </c>
      <c r="G627">
        <v>210</v>
      </c>
      <c r="H627" s="1684"/>
    </row>
    <row r="628" spans="1:9" ht="78" customHeight="1">
      <c r="A628" t="s">
        <v>4964</v>
      </c>
      <c r="B628" t="s">
        <v>8277</v>
      </c>
      <c r="C628" t="s">
        <v>2861</v>
      </c>
      <c r="D628" t="s">
        <v>632</v>
      </c>
      <c r="E628">
        <v>198</v>
      </c>
      <c r="F628">
        <v>164</v>
      </c>
      <c r="G628">
        <v>164</v>
      </c>
      <c r="H628" s="1323"/>
    </row>
    <row r="629" spans="1:9" ht="78" customHeight="1">
      <c r="A629" t="s">
        <v>5282</v>
      </c>
      <c r="B629" t="s">
        <v>1469</v>
      </c>
      <c r="C629" t="s">
        <v>2201</v>
      </c>
      <c r="D629" t="s">
        <v>632</v>
      </c>
      <c r="E629">
        <v>198</v>
      </c>
      <c r="F629">
        <v>132</v>
      </c>
      <c r="G629">
        <v>99</v>
      </c>
      <c r="H629" s="663"/>
    </row>
    <row r="630" spans="1:9" ht="78" customHeight="1">
      <c r="A630" t="s">
        <v>4273</v>
      </c>
      <c r="B630" t="s">
        <v>4274</v>
      </c>
      <c r="C630" t="s">
        <v>3737</v>
      </c>
      <c r="D630" t="s">
        <v>632</v>
      </c>
      <c r="E630">
        <v>198</v>
      </c>
      <c r="F630">
        <v>230</v>
      </c>
      <c r="G630">
        <v>122</v>
      </c>
      <c r="H630" s="2199"/>
    </row>
    <row r="631" spans="1:9" ht="78" customHeight="1">
      <c r="A631" t="s">
        <v>6263</v>
      </c>
      <c r="B631" t="s">
        <v>1128</v>
      </c>
      <c r="C631" t="s">
        <v>2656</v>
      </c>
      <c r="D631" t="s">
        <v>632</v>
      </c>
      <c r="E631">
        <v>198</v>
      </c>
      <c r="F631">
        <v>23</v>
      </c>
      <c r="G631">
        <v>78</v>
      </c>
      <c r="H631" s="1118"/>
    </row>
    <row r="632" spans="1:9" ht="78" customHeight="1">
      <c r="A632" t="s">
        <v>6264</v>
      </c>
      <c r="B632" t="s">
        <v>679</v>
      </c>
      <c r="C632" t="s">
        <v>2661</v>
      </c>
      <c r="D632" t="s">
        <v>632</v>
      </c>
      <c r="E632">
        <v>197</v>
      </c>
      <c r="F632">
        <v>25</v>
      </c>
      <c r="G632">
        <v>89</v>
      </c>
      <c r="H632" s="1123"/>
      <c r="I632">
        <v>2014</v>
      </c>
    </row>
    <row r="633" spans="1:9" ht="78" customHeight="1">
      <c r="A633" t="s">
        <v>4978</v>
      </c>
      <c r="B633" t="s">
        <v>958</v>
      </c>
      <c r="C633" t="s">
        <v>2890</v>
      </c>
      <c r="D633" t="s">
        <v>632</v>
      </c>
      <c r="E633">
        <v>197</v>
      </c>
      <c r="F633">
        <v>174</v>
      </c>
      <c r="G633">
        <v>177</v>
      </c>
      <c r="H633" s="1352"/>
    </row>
    <row r="634" spans="1:9" ht="78" customHeight="1">
      <c r="A634" t="s">
        <v>4271</v>
      </c>
      <c r="B634" t="s">
        <v>9247</v>
      </c>
      <c r="C634" t="s">
        <v>3774</v>
      </c>
      <c r="D634" t="s">
        <v>632</v>
      </c>
      <c r="E634">
        <v>197</v>
      </c>
      <c r="F634">
        <v>204</v>
      </c>
      <c r="G634">
        <v>123</v>
      </c>
      <c r="H634" s="2236"/>
    </row>
    <row r="635" spans="1:9" ht="78" customHeight="1">
      <c r="A635" t="s">
        <v>4706</v>
      </c>
      <c r="B635" t="s">
        <v>722</v>
      </c>
      <c r="C635" t="s">
        <v>1924</v>
      </c>
      <c r="D635" t="s">
        <v>632</v>
      </c>
      <c r="E635">
        <v>197</v>
      </c>
      <c r="F635">
        <v>198</v>
      </c>
      <c r="G635">
        <v>199</v>
      </c>
      <c r="H635" s="386"/>
    </row>
    <row r="636" spans="1:9" ht="78" customHeight="1">
      <c r="A636" t="s">
        <v>4495</v>
      </c>
      <c r="B636" t="s">
        <v>4496</v>
      </c>
      <c r="C636" t="s">
        <v>3592</v>
      </c>
      <c r="D636" t="s">
        <v>632</v>
      </c>
      <c r="E636">
        <v>197</v>
      </c>
      <c r="F636">
        <v>204</v>
      </c>
      <c r="G636">
        <v>192</v>
      </c>
      <c r="H636" s="2054"/>
    </row>
    <row r="637" spans="1:9" ht="78" customHeight="1">
      <c r="A637" t="s">
        <v>4922</v>
      </c>
      <c r="B637" t="s">
        <v>4923</v>
      </c>
      <c r="C637" t="s">
        <v>2036</v>
      </c>
      <c r="D637" t="s">
        <v>632</v>
      </c>
      <c r="E637">
        <v>197</v>
      </c>
      <c r="F637">
        <v>165</v>
      </c>
      <c r="G637">
        <v>130</v>
      </c>
      <c r="H637" s="498"/>
    </row>
    <row r="638" spans="1:9" ht="78" customHeight="1">
      <c r="A638" t="s">
        <v>4700</v>
      </c>
      <c r="B638" t="s">
        <v>812</v>
      </c>
      <c r="C638" t="s">
        <v>3074</v>
      </c>
      <c r="D638" t="s">
        <v>632</v>
      </c>
      <c r="E638">
        <v>197</v>
      </c>
      <c r="F638">
        <v>192</v>
      </c>
      <c r="G638">
        <v>208</v>
      </c>
      <c r="H638" s="1536"/>
    </row>
    <row r="639" spans="1:9" ht="78" customHeight="1">
      <c r="A639" t="s">
        <v>4249</v>
      </c>
      <c r="B639" t="s">
        <v>4251</v>
      </c>
      <c r="C639" t="s">
        <v>3808</v>
      </c>
      <c r="D639" t="s">
        <v>632</v>
      </c>
      <c r="E639">
        <v>197</v>
      </c>
      <c r="F639">
        <v>207</v>
      </c>
      <c r="G639">
        <v>152</v>
      </c>
      <c r="H639" s="2270"/>
    </row>
    <row r="640" spans="1:9" ht="78" customHeight="1">
      <c r="A640" t="s">
        <v>4715</v>
      </c>
      <c r="B640" t="s">
        <v>1656</v>
      </c>
      <c r="C640" t="s">
        <v>1925</v>
      </c>
      <c r="D640" t="s">
        <v>632</v>
      </c>
      <c r="E640">
        <v>197</v>
      </c>
      <c r="F640">
        <v>197</v>
      </c>
      <c r="G640">
        <v>197</v>
      </c>
      <c r="H640" s="387"/>
    </row>
    <row r="641" spans="1:9" ht="78" customHeight="1">
      <c r="A641" t="s">
        <v>4957</v>
      </c>
      <c r="B641" t="s">
        <v>971</v>
      </c>
      <c r="C641" t="s">
        <v>2875</v>
      </c>
      <c r="D641" t="s">
        <v>632</v>
      </c>
      <c r="E641">
        <v>197</v>
      </c>
      <c r="F641">
        <v>161</v>
      </c>
      <c r="G641">
        <v>147</v>
      </c>
      <c r="H641" s="1337"/>
    </row>
    <row r="642" spans="1:9" ht="78" customHeight="1">
      <c r="A642" t="s">
        <v>4938</v>
      </c>
      <c r="B642" t="s">
        <v>1525</v>
      </c>
      <c r="C642" t="s">
        <v>2128</v>
      </c>
      <c r="D642" t="s">
        <v>632</v>
      </c>
      <c r="E642">
        <v>197</v>
      </c>
      <c r="F642">
        <v>177</v>
      </c>
      <c r="G642">
        <v>160</v>
      </c>
      <c r="H642" s="590"/>
    </row>
    <row r="643" spans="1:9" ht="78" customHeight="1">
      <c r="A643" t="s">
        <v>4689</v>
      </c>
      <c r="B643" t="s">
        <v>860</v>
      </c>
      <c r="C643" t="s">
        <v>3002</v>
      </c>
      <c r="D643" t="s">
        <v>632</v>
      </c>
      <c r="E643">
        <v>197</v>
      </c>
      <c r="F643">
        <v>174</v>
      </c>
      <c r="G643">
        <v>207</v>
      </c>
      <c r="H643" s="1464"/>
    </row>
    <row r="644" spans="1:9" ht="78" customHeight="1">
      <c r="A644" t="s">
        <v>4603</v>
      </c>
      <c r="B644" t="s">
        <v>1674</v>
      </c>
      <c r="C644" t="s">
        <v>1905</v>
      </c>
      <c r="D644" t="s">
        <v>632</v>
      </c>
      <c r="E644">
        <v>197</v>
      </c>
      <c r="F644">
        <v>187</v>
      </c>
      <c r="G644">
        <v>174</v>
      </c>
      <c r="H644" s="367"/>
    </row>
    <row r="645" spans="1:9" ht="78" customHeight="1">
      <c r="A645" t="s">
        <v>4887</v>
      </c>
      <c r="B645" t="s">
        <v>1377</v>
      </c>
      <c r="C645" t="s">
        <v>2327</v>
      </c>
      <c r="D645" t="s">
        <v>632</v>
      </c>
      <c r="E645">
        <v>197</v>
      </c>
      <c r="F645">
        <v>162</v>
      </c>
      <c r="G645">
        <v>83</v>
      </c>
      <c r="H645" s="789"/>
    </row>
    <row r="646" spans="1:9" ht="78" customHeight="1">
      <c r="A646" t="s">
        <v>4240</v>
      </c>
      <c r="B646" t="s">
        <v>4241</v>
      </c>
      <c r="C646" t="s">
        <v>3794</v>
      </c>
      <c r="D646" t="s">
        <v>632</v>
      </c>
      <c r="E646">
        <v>197</v>
      </c>
      <c r="F646">
        <v>207</v>
      </c>
      <c r="G646">
        <v>182</v>
      </c>
      <c r="H646" s="2256"/>
    </row>
    <row r="647" spans="1:9" ht="78" customHeight="1">
      <c r="A647" t="s">
        <v>6237</v>
      </c>
      <c r="B647" t="s">
        <v>8009</v>
      </c>
      <c r="C647" t="s">
        <v>2609</v>
      </c>
      <c r="D647" t="s">
        <v>632</v>
      </c>
      <c r="E647">
        <v>197</v>
      </c>
      <c r="F647">
        <v>51</v>
      </c>
      <c r="G647">
        <v>70</v>
      </c>
      <c r="H647" s="1071"/>
    </row>
    <row r="648" spans="1:9" ht="78" customHeight="1">
      <c r="A648" t="s">
        <v>4917</v>
      </c>
      <c r="B648" t="s">
        <v>1589</v>
      </c>
      <c r="C648" t="s">
        <v>2042</v>
      </c>
      <c r="D648" t="s">
        <v>632</v>
      </c>
      <c r="E648">
        <v>197</v>
      </c>
      <c r="F648">
        <v>174</v>
      </c>
      <c r="G648">
        <v>145</v>
      </c>
      <c r="H648" s="504"/>
    </row>
    <row r="649" spans="1:9" ht="78" customHeight="1">
      <c r="A649" t="s">
        <v>4560</v>
      </c>
      <c r="B649" t="s">
        <v>1699</v>
      </c>
      <c r="C649" t="s">
        <v>1870</v>
      </c>
      <c r="D649" t="s">
        <v>632</v>
      </c>
      <c r="E649">
        <v>196</v>
      </c>
      <c r="F649">
        <v>182</v>
      </c>
      <c r="G649">
        <v>166</v>
      </c>
      <c r="H649" s="332"/>
    </row>
    <row r="650" spans="1:9" ht="78" customHeight="1">
      <c r="A650" t="s">
        <v>5272</v>
      </c>
      <c r="B650" t="s">
        <v>1460</v>
      </c>
      <c r="C650" t="s">
        <v>3870</v>
      </c>
      <c r="D650" t="s">
        <v>632</v>
      </c>
      <c r="E650">
        <v>196</v>
      </c>
      <c r="F650">
        <v>126</v>
      </c>
      <c r="G650">
        <v>90</v>
      </c>
      <c r="H650" s="2332"/>
    </row>
    <row r="651" spans="1:9" ht="78" customHeight="1">
      <c r="A651" t="s">
        <v>5215</v>
      </c>
      <c r="B651" t="s">
        <v>466</v>
      </c>
      <c r="C651" t="s">
        <v>2051</v>
      </c>
      <c r="D651" t="s">
        <v>632</v>
      </c>
      <c r="E651">
        <v>196</v>
      </c>
      <c r="F651">
        <v>171</v>
      </c>
      <c r="G651">
        <v>134</v>
      </c>
      <c r="H651" s="513"/>
      <c r="I651">
        <v>2014</v>
      </c>
    </row>
    <row r="652" spans="1:9" ht="78" customHeight="1">
      <c r="A652" t="s">
        <v>4228</v>
      </c>
      <c r="B652" t="s">
        <v>4229</v>
      </c>
      <c r="C652" t="s">
        <v>3597</v>
      </c>
      <c r="D652" t="s">
        <v>632</v>
      </c>
      <c r="E652">
        <v>196</v>
      </c>
      <c r="F652">
        <v>209</v>
      </c>
      <c r="G652">
        <v>194</v>
      </c>
      <c r="H652" s="2059"/>
    </row>
    <row r="653" spans="1:9" ht="78" customHeight="1">
      <c r="A653" t="s">
        <v>4856</v>
      </c>
      <c r="B653" t="s">
        <v>4857</v>
      </c>
      <c r="C653" t="s">
        <v>3740</v>
      </c>
      <c r="D653" t="s">
        <v>632</v>
      </c>
      <c r="E653">
        <v>196</v>
      </c>
      <c r="F653">
        <v>191</v>
      </c>
      <c r="G653">
        <v>113</v>
      </c>
      <c r="H653" s="2202"/>
    </row>
    <row r="654" spans="1:9" ht="78" customHeight="1">
      <c r="A654" t="s">
        <v>4999</v>
      </c>
      <c r="B654" t="s">
        <v>955</v>
      </c>
      <c r="C654" t="s">
        <v>2895</v>
      </c>
      <c r="D654" t="s">
        <v>632</v>
      </c>
      <c r="E654">
        <v>196</v>
      </c>
      <c r="F654">
        <v>157</v>
      </c>
      <c r="G654">
        <v>180</v>
      </c>
      <c r="H654" s="1357"/>
    </row>
    <row r="655" spans="1:9" ht="78" customHeight="1">
      <c r="A655" t="s">
        <v>4880</v>
      </c>
      <c r="B655" t="s">
        <v>1410</v>
      </c>
      <c r="C655" t="s">
        <v>2274</v>
      </c>
      <c r="D655" t="s">
        <v>632</v>
      </c>
      <c r="E655">
        <v>196</v>
      </c>
      <c r="F655">
        <v>166</v>
      </c>
      <c r="G655">
        <v>71</v>
      </c>
      <c r="H655" s="736"/>
    </row>
    <row r="656" spans="1:9" ht="78" customHeight="1">
      <c r="A656" t="s">
        <v>4455</v>
      </c>
      <c r="B656" t="s">
        <v>8768</v>
      </c>
      <c r="C656" t="s">
        <v>3341</v>
      </c>
      <c r="D656" t="s">
        <v>632</v>
      </c>
      <c r="E656">
        <v>196</v>
      </c>
      <c r="F656">
        <v>214</v>
      </c>
      <c r="G656">
        <v>211</v>
      </c>
      <c r="H656" s="1803"/>
    </row>
    <row r="657" spans="1:8" ht="78" customHeight="1">
      <c r="A657" t="s">
        <v>5276</v>
      </c>
      <c r="B657" t="s">
        <v>1475</v>
      </c>
      <c r="C657" t="s">
        <v>2194</v>
      </c>
      <c r="D657" t="s">
        <v>632</v>
      </c>
      <c r="E657">
        <v>196</v>
      </c>
      <c r="F657">
        <v>138</v>
      </c>
      <c r="G657">
        <v>105</v>
      </c>
      <c r="H657" s="656"/>
    </row>
    <row r="658" spans="1:8" ht="78" customHeight="1">
      <c r="A658" t="s">
        <v>5226</v>
      </c>
      <c r="B658" t="s">
        <v>1375</v>
      </c>
      <c r="C658" t="s">
        <v>2330</v>
      </c>
      <c r="D658" t="s">
        <v>632</v>
      </c>
      <c r="E658">
        <v>196</v>
      </c>
      <c r="F658">
        <v>150</v>
      </c>
      <c r="G658">
        <v>44</v>
      </c>
      <c r="H658" s="792"/>
    </row>
    <row r="659" spans="1:8" ht="78" customHeight="1">
      <c r="A659" t="s">
        <v>5317</v>
      </c>
      <c r="B659" t="s">
        <v>1474</v>
      </c>
      <c r="C659" t="s">
        <v>2195</v>
      </c>
      <c r="D659" t="s">
        <v>632</v>
      </c>
      <c r="E659">
        <v>195</v>
      </c>
      <c r="F659">
        <v>124</v>
      </c>
      <c r="G659">
        <v>84</v>
      </c>
      <c r="H659" s="657"/>
    </row>
    <row r="660" spans="1:8" ht="78" customHeight="1">
      <c r="A660" t="s">
        <v>4202</v>
      </c>
      <c r="B660" t="s">
        <v>4203</v>
      </c>
      <c r="C660" t="s">
        <v>3354</v>
      </c>
      <c r="D660" t="s">
        <v>632</v>
      </c>
      <c r="E660">
        <v>195</v>
      </c>
      <c r="F660">
        <v>219</v>
      </c>
      <c r="G660">
        <v>212</v>
      </c>
      <c r="H660" s="1816"/>
    </row>
    <row r="661" spans="1:8" ht="78" customHeight="1">
      <c r="A661" t="s">
        <v>4695</v>
      </c>
      <c r="B661" t="s">
        <v>874</v>
      </c>
      <c r="C661" t="s">
        <v>2988</v>
      </c>
      <c r="D661" t="s">
        <v>632</v>
      </c>
      <c r="E661">
        <v>195</v>
      </c>
      <c r="F661">
        <v>186</v>
      </c>
      <c r="G661">
        <v>191</v>
      </c>
      <c r="H661" s="1450"/>
    </row>
    <row r="662" spans="1:8" ht="78" customHeight="1">
      <c r="A662" t="s">
        <v>5223</v>
      </c>
      <c r="B662" t="s">
        <v>1365</v>
      </c>
      <c r="C662" t="s">
        <v>2346</v>
      </c>
      <c r="D662" t="s">
        <v>632</v>
      </c>
      <c r="E662">
        <v>195</v>
      </c>
      <c r="F662">
        <v>148</v>
      </c>
      <c r="G662">
        <v>73</v>
      </c>
      <c r="H662" s="808"/>
    </row>
    <row r="663" spans="1:8" ht="78" customHeight="1">
      <c r="A663" t="s">
        <v>4186</v>
      </c>
      <c r="B663" t="s">
        <v>4188</v>
      </c>
      <c r="C663" t="s">
        <v>3508</v>
      </c>
      <c r="D663" t="s">
        <v>632</v>
      </c>
      <c r="E663">
        <v>195</v>
      </c>
      <c r="F663">
        <v>221</v>
      </c>
      <c r="G663">
        <v>214</v>
      </c>
      <c r="H663" s="1970"/>
    </row>
    <row r="664" spans="1:8" ht="78" customHeight="1">
      <c r="A664" t="s">
        <v>4508</v>
      </c>
      <c r="B664" t="s">
        <v>1704</v>
      </c>
      <c r="C664" t="s">
        <v>1863</v>
      </c>
      <c r="D664" t="s">
        <v>632</v>
      </c>
      <c r="E664">
        <v>195</v>
      </c>
      <c r="F664">
        <v>189</v>
      </c>
      <c r="G664">
        <v>171</v>
      </c>
      <c r="H664" s="325"/>
    </row>
    <row r="665" spans="1:8" ht="78" customHeight="1">
      <c r="A665" t="s">
        <v>7049</v>
      </c>
      <c r="B665" t="s">
        <v>9447</v>
      </c>
      <c r="C665" t="s">
        <v>2476</v>
      </c>
      <c r="D665" t="s">
        <v>632</v>
      </c>
      <c r="E665">
        <v>195</v>
      </c>
      <c r="F665">
        <v>65</v>
      </c>
      <c r="G665">
        <v>33</v>
      </c>
      <c r="H665" s="938"/>
    </row>
    <row r="666" spans="1:8" ht="78" customHeight="1">
      <c r="A666" t="s">
        <v>4242</v>
      </c>
      <c r="B666" t="s">
        <v>4243</v>
      </c>
      <c r="C666" t="s">
        <v>3804</v>
      </c>
      <c r="D666" t="s">
        <v>632</v>
      </c>
      <c r="E666">
        <v>195</v>
      </c>
      <c r="F666">
        <v>211</v>
      </c>
      <c r="G666">
        <v>168</v>
      </c>
      <c r="H666" s="2266"/>
    </row>
    <row r="667" spans="1:8" ht="78" customHeight="1">
      <c r="A667" t="s">
        <v>4943</v>
      </c>
      <c r="B667" t="s">
        <v>1503</v>
      </c>
      <c r="C667" t="s">
        <v>2160</v>
      </c>
      <c r="D667" t="s">
        <v>632</v>
      </c>
      <c r="E667">
        <v>195</v>
      </c>
      <c r="F667">
        <v>157</v>
      </c>
      <c r="G667">
        <v>136</v>
      </c>
      <c r="H667" s="622"/>
    </row>
    <row r="668" spans="1:8" ht="78" customHeight="1">
      <c r="A668" t="s">
        <v>4177</v>
      </c>
      <c r="B668" t="s">
        <v>4179</v>
      </c>
      <c r="C668" t="s">
        <v>3356</v>
      </c>
      <c r="D668" t="s">
        <v>632</v>
      </c>
      <c r="E668">
        <v>195</v>
      </c>
      <c r="F668">
        <v>233</v>
      </c>
      <c r="G668">
        <v>228</v>
      </c>
      <c r="H668" s="1818"/>
    </row>
    <row r="669" spans="1:8" ht="78" customHeight="1">
      <c r="A669" t="s">
        <v>5217</v>
      </c>
      <c r="B669" t="s">
        <v>1333</v>
      </c>
      <c r="C669" t="s">
        <v>2390</v>
      </c>
      <c r="D669" t="s">
        <v>632</v>
      </c>
      <c r="E669">
        <v>195</v>
      </c>
      <c r="F669">
        <v>155</v>
      </c>
      <c r="G669">
        <v>106</v>
      </c>
      <c r="H669" s="852"/>
    </row>
    <row r="670" spans="1:8" ht="78" customHeight="1">
      <c r="A670" t="s">
        <v>5219</v>
      </c>
      <c r="B670" t="s">
        <v>1367</v>
      </c>
      <c r="C670" t="s">
        <v>2341</v>
      </c>
      <c r="D670" t="s">
        <v>632</v>
      </c>
      <c r="E670">
        <v>195</v>
      </c>
      <c r="F670">
        <v>150</v>
      </c>
      <c r="G670">
        <v>77</v>
      </c>
      <c r="H670" s="803"/>
    </row>
    <row r="671" spans="1:8" ht="78" customHeight="1">
      <c r="A671" t="s">
        <v>4275</v>
      </c>
      <c r="B671" t="s">
        <v>4276</v>
      </c>
      <c r="C671" t="s">
        <v>3739</v>
      </c>
      <c r="D671" t="s">
        <v>632</v>
      </c>
      <c r="E671">
        <v>195</v>
      </c>
      <c r="F671">
        <v>211</v>
      </c>
      <c r="G671">
        <v>99</v>
      </c>
      <c r="H671" s="2201"/>
    </row>
    <row r="672" spans="1:8" ht="78" customHeight="1">
      <c r="A672" t="s">
        <v>5763</v>
      </c>
      <c r="B672" t="s">
        <v>1217</v>
      </c>
      <c r="C672" t="s">
        <v>2535</v>
      </c>
      <c r="D672" t="s">
        <v>632</v>
      </c>
      <c r="E672">
        <v>194</v>
      </c>
      <c r="F672">
        <v>106</v>
      </c>
      <c r="G672">
        <v>90</v>
      </c>
      <c r="H672" s="997"/>
    </row>
    <row r="673" spans="1:8" ht="78" customHeight="1">
      <c r="A673" t="s">
        <v>4543</v>
      </c>
      <c r="B673" t="s">
        <v>4544</v>
      </c>
      <c r="C673" t="s">
        <v>3809</v>
      </c>
      <c r="D673" t="s">
        <v>632</v>
      </c>
      <c r="E673">
        <v>194</v>
      </c>
      <c r="F673">
        <v>193</v>
      </c>
      <c r="G673">
        <v>141</v>
      </c>
      <c r="H673" s="2271"/>
    </row>
    <row r="674" spans="1:8" ht="78" customHeight="1">
      <c r="A674" t="s">
        <v>4237</v>
      </c>
      <c r="B674" t="s">
        <v>4239</v>
      </c>
      <c r="C674" t="s">
        <v>3793</v>
      </c>
      <c r="D674" t="s">
        <v>632</v>
      </c>
      <c r="E674">
        <v>194</v>
      </c>
      <c r="F674">
        <v>203</v>
      </c>
      <c r="G674">
        <v>180</v>
      </c>
      <c r="H674" s="2255"/>
    </row>
    <row r="675" spans="1:8" ht="78" customHeight="1">
      <c r="A675" t="s">
        <v>4735</v>
      </c>
      <c r="B675" t="s">
        <v>1664</v>
      </c>
      <c r="C675" t="s">
        <v>1918</v>
      </c>
      <c r="D675" t="s">
        <v>632</v>
      </c>
      <c r="E675">
        <v>194</v>
      </c>
      <c r="F675">
        <v>190</v>
      </c>
      <c r="G675">
        <v>182</v>
      </c>
      <c r="H675" s="380"/>
    </row>
    <row r="676" spans="1:8" ht="78" customHeight="1">
      <c r="A676" t="s">
        <v>6192</v>
      </c>
      <c r="B676" t="s">
        <v>1245</v>
      </c>
      <c r="C676" t="s">
        <v>2501</v>
      </c>
      <c r="D676" t="s">
        <v>632</v>
      </c>
      <c r="E676">
        <v>194</v>
      </c>
      <c r="F676">
        <v>90</v>
      </c>
      <c r="G676">
        <v>60</v>
      </c>
      <c r="H676" s="963"/>
    </row>
    <row r="677" spans="1:8" ht="78" customHeight="1">
      <c r="A677" t="s">
        <v>5370</v>
      </c>
      <c r="B677" t="s">
        <v>1020</v>
      </c>
      <c r="C677" t="s">
        <v>2805</v>
      </c>
      <c r="D677" t="s">
        <v>632</v>
      </c>
      <c r="E677">
        <v>194</v>
      </c>
      <c r="F677">
        <v>135</v>
      </c>
      <c r="G677">
        <v>153</v>
      </c>
      <c r="H677" s="1267"/>
    </row>
    <row r="678" spans="1:8" ht="78" customHeight="1">
      <c r="A678" t="s">
        <v>6198</v>
      </c>
      <c r="B678" t="s">
        <v>7996</v>
      </c>
      <c r="C678" t="s">
        <v>2599</v>
      </c>
      <c r="D678" t="s">
        <v>632</v>
      </c>
      <c r="E678">
        <v>194</v>
      </c>
      <c r="F678">
        <v>69</v>
      </c>
      <c r="G678">
        <v>45</v>
      </c>
      <c r="H678" s="1061"/>
    </row>
    <row r="679" spans="1:8" ht="78" customHeight="1">
      <c r="A679" t="s">
        <v>5343</v>
      </c>
      <c r="B679" t="s">
        <v>1224</v>
      </c>
      <c r="C679" t="s">
        <v>2528</v>
      </c>
      <c r="D679" t="s">
        <v>632</v>
      </c>
      <c r="E679">
        <v>194</v>
      </c>
      <c r="F679">
        <v>135</v>
      </c>
      <c r="G679">
        <v>123</v>
      </c>
      <c r="H679" s="990"/>
    </row>
    <row r="680" spans="1:8" ht="78" customHeight="1">
      <c r="A680" t="s">
        <v>4940</v>
      </c>
      <c r="B680" t="s">
        <v>7489</v>
      </c>
      <c r="C680" t="s">
        <v>2130</v>
      </c>
      <c r="D680" t="s">
        <v>632</v>
      </c>
      <c r="E680">
        <v>194</v>
      </c>
      <c r="F680">
        <v>165</v>
      </c>
      <c r="G680">
        <v>148</v>
      </c>
      <c r="H680" s="592"/>
    </row>
    <row r="681" spans="1:8" ht="78" customHeight="1">
      <c r="A681" t="s">
        <v>4994</v>
      </c>
      <c r="B681" t="s">
        <v>956</v>
      </c>
      <c r="C681" t="s">
        <v>2889</v>
      </c>
      <c r="D681" t="s">
        <v>632</v>
      </c>
      <c r="E681">
        <v>194</v>
      </c>
      <c r="F681">
        <v>172</v>
      </c>
      <c r="G681">
        <v>177</v>
      </c>
      <c r="H681" s="1351"/>
    </row>
    <row r="682" spans="1:8" ht="78" customHeight="1">
      <c r="A682" t="s">
        <v>5240</v>
      </c>
      <c r="B682" t="s">
        <v>1364</v>
      </c>
      <c r="C682" t="s">
        <v>2344</v>
      </c>
      <c r="D682" t="s">
        <v>632</v>
      </c>
      <c r="E682">
        <v>193</v>
      </c>
      <c r="F682">
        <v>149</v>
      </c>
      <c r="G682">
        <v>82</v>
      </c>
      <c r="H682" s="806"/>
    </row>
    <row r="683" spans="1:8" ht="78" customHeight="1">
      <c r="A683" t="s">
        <v>4939</v>
      </c>
      <c r="B683" t="s">
        <v>1588</v>
      </c>
      <c r="C683" t="s">
        <v>2044</v>
      </c>
      <c r="D683" t="s">
        <v>632</v>
      </c>
      <c r="E683">
        <v>193</v>
      </c>
      <c r="F683">
        <v>166</v>
      </c>
      <c r="G683">
        <v>141</v>
      </c>
      <c r="H683" s="506"/>
    </row>
    <row r="684" spans="1:8" ht="78" customHeight="1">
      <c r="A684" t="s">
        <v>4497</v>
      </c>
      <c r="B684" t="s">
        <v>4498</v>
      </c>
      <c r="C684" t="s">
        <v>3598</v>
      </c>
      <c r="D684" t="s">
        <v>632</v>
      </c>
      <c r="E684">
        <v>193</v>
      </c>
      <c r="F684">
        <v>206</v>
      </c>
      <c r="G684">
        <v>193</v>
      </c>
      <c r="H684" s="2060"/>
    </row>
    <row r="685" spans="1:8" ht="78" customHeight="1">
      <c r="A685" t="s">
        <v>7041</v>
      </c>
      <c r="B685" t="s">
        <v>9421</v>
      </c>
      <c r="C685" t="s">
        <v>2431</v>
      </c>
      <c r="D685" t="s">
        <v>632</v>
      </c>
      <c r="E685">
        <v>193</v>
      </c>
      <c r="F685">
        <v>101</v>
      </c>
      <c r="G685">
        <v>18</v>
      </c>
      <c r="H685" s="893"/>
    </row>
    <row r="686" spans="1:8" ht="78" customHeight="1">
      <c r="A686" t="s">
        <v>4879</v>
      </c>
      <c r="B686" t="s">
        <v>1405</v>
      </c>
      <c r="C686" t="s">
        <v>2280</v>
      </c>
      <c r="D686" t="s">
        <v>632</v>
      </c>
      <c r="E686">
        <v>193</v>
      </c>
      <c r="F686">
        <v>166</v>
      </c>
      <c r="G686">
        <v>92</v>
      </c>
      <c r="H686" s="742"/>
    </row>
    <row r="687" spans="1:8" ht="78" customHeight="1">
      <c r="A687" t="s">
        <v>4464</v>
      </c>
      <c r="B687" t="s">
        <v>9026</v>
      </c>
      <c r="C687" t="s">
        <v>3582</v>
      </c>
      <c r="D687" t="s">
        <v>632</v>
      </c>
      <c r="E687">
        <v>193</v>
      </c>
      <c r="F687">
        <v>204</v>
      </c>
      <c r="G687">
        <v>194</v>
      </c>
      <c r="H687" s="2044"/>
    </row>
    <row r="688" spans="1:8" ht="78" customHeight="1">
      <c r="A688" t="s">
        <v>4807</v>
      </c>
      <c r="B688" t="s">
        <v>1702</v>
      </c>
      <c r="C688" t="s">
        <v>1862</v>
      </c>
      <c r="D688" t="s">
        <v>632</v>
      </c>
      <c r="E688">
        <v>193</v>
      </c>
      <c r="F688">
        <v>188</v>
      </c>
      <c r="G688">
        <v>172</v>
      </c>
      <c r="H688" s="324"/>
    </row>
    <row r="689" spans="1:8" ht="78" customHeight="1">
      <c r="A689" t="s">
        <v>4505</v>
      </c>
      <c r="B689" t="s">
        <v>1670</v>
      </c>
      <c r="C689" t="s">
        <v>1909</v>
      </c>
      <c r="D689" t="s">
        <v>632</v>
      </c>
      <c r="E689">
        <v>193</v>
      </c>
      <c r="F689">
        <v>183</v>
      </c>
      <c r="G689">
        <v>176</v>
      </c>
      <c r="H689" s="371"/>
    </row>
    <row r="690" spans="1:8" ht="78" customHeight="1">
      <c r="A690" t="s">
        <v>5397</v>
      </c>
      <c r="B690" t="s">
        <v>611</v>
      </c>
      <c r="C690" t="s">
        <v>2825</v>
      </c>
      <c r="D690" t="s">
        <v>632</v>
      </c>
      <c r="E690">
        <v>193</v>
      </c>
      <c r="F690">
        <v>127</v>
      </c>
      <c r="G690">
        <v>181</v>
      </c>
      <c r="H690" s="1287"/>
    </row>
    <row r="691" spans="1:8" ht="78" customHeight="1">
      <c r="A691" t="s">
        <v>5399</v>
      </c>
      <c r="B691" t="s">
        <v>858</v>
      </c>
      <c r="C691" t="s">
        <v>3005</v>
      </c>
      <c r="D691" t="s">
        <v>632</v>
      </c>
      <c r="E691">
        <v>193</v>
      </c>
      <c r="F691">
        <v>147</v>
      </c>
      <c r="G691">
        <v>192</v>
      </c>
      <c r="H691" s="1467"/>
    </row>
    <row r="692" spans="1:8" ht="78" customHeight="1">
      <c r="A692" t="s">
        <v>4439</v>
      </c>
      <c r="B692" t="s">
        <v>4440</v>
      </c>
      <c r="C692" t="s">
        <v>3202</v>
      </c>
      <c r="D692" t="s">
        <v>632</v>
      </c>
      <c r="E692">
        <v>192</v>
      </c>
      <c r="F692">
        <v>206</v>
      </c>
      <c r="G692">
        <v>218</v>
      </c>
      <c r="H692" s="1664"/>
    </row>
    <row r="693" spans="1:8" ht="78" customHeight="1">
      <c r="A693" t="s">
        <v>5340</v>
      </c>
      <c r="B693" t="s">
        <v>1055</v>
      </c>
      <c r="C693" t="s">
        <v>2756</v>
      </c>
      <c r="D693" t="s">
        <v>632</v>
      </c>
      <c r="E693">
        <v>192</v>
      </c>
      <c r="F693">
        <v>138</v>
      </c>
      <c r="G693">
        <v>128</v>
      </c>
      <c r="H693" s="1218"/>
    </row>
    <row r="694" spans="1:8" ht="78" customHeight="1">
      <c r="A694" t="s">
        <v>4204</v>
      </c>
      <c r="B694" t="s">
        <v>4205</v>
      </c>
      <c r="C694" t="s">
        <v>3509</v>
      </c>
      <c r="D694" t="s">
        <v>632</v>
      </c>
      <c r="E694">
        <v>192</v>
      </c>
      <c r="F694">
        <v>220</v>
      </c>
      <c r="G694">
        <v>205</v>
      </c>
      <c r="H694" s="1971"/>
    </row>
    <row r="695" spans="1:8" ht="78" customHeight="1">
      <c r="A695" t="s">
        <v>5003</v>
      </c>
      <c r="B695" t="s">
        <v>861</v>
      </c>
      <c r="C695" t="s">
        <v>2998</v>
      </c>
      <c r="D695" t="s">
        <v>632</v>
      </c>
      <c r="E695">
        <v>192</v>
      </c>
      <c r="F695">
        <v>170</v>
      </c>
      <c r="G695">
        <v>192</v>
      </c>
      <c r="H695" s="1460"/>
    </row>
    <row r="696" spans="1:8" ht="78" customHeight="1">
      <c r="A696" t="s">
        <v>4561</v>
      </c>
      <c r="B696" t="s">
        <v>1408</v>
      </c>
      <c r="C696" t="s">
        <v>2278</v>
      </c>
      <c r="D696" t="s">
        <v>632</v>
      </c>
      <c r="E696">
        <v>192</v>
      </c>
      <c r="F696">
        <v>173</v>
      </c>
      <c r="G696">
        <v>124</v>
      </c>
      <c r="H696" s="740"/>
    </row>
    <row r="697" spans="1:8" ht="78" customHeight="1">
      <c r="A697" t="s">
        <v>4992</v>
      </c>
      <c r="B697" t="s">
        <v>8312</v>
      </c>
      <c r="C697" t="s">
        <v>2891</v>
      </c>
      <c r="D697" t="s">
        <v>632</v>
      </c>
      <c r="E697">
        <v>192</v>
      </c>
      <c r="F697">
        <v>165</v>
      </c>
      <c r="G697">
        <v>174</v>
      </c>
      <c r="H697" s="1353"/>
    </row>
    <row r="698" spans="1:8" ht="78" customHeight="1">
      <c r="A698" t="s">
        <v>4277</v>
      </c>
      <c r="B698" t="s">
        <v>4278</v>
      </c>
      <c r="C698" t="s">
        <v>3743</v>
      </c>
      <c r="D698" t="s">
        <v>632</v>
      </c>
      <c r="E698">
        <v>192</v>
      </c>
      <c r="F698">
        <v>215</v>
      </c>
      <c r="G698">
        <v>37</v>
      </c>
      <c r="H698" s="2205"/>
    </row>
    <row r="699" spans="1:8" ht="78" customHeight="1">
      <c r="A699" t="s">
        <v>5827</v>
      </c>
      <c r="B699" t="s">
        <v>1101</v>
      </c>
      <c r="C699" t="s">
        <v>2700</v>
      </c>
      <c r="D699" t="s">
        <v>632</v>
      </c>
      <c r="E699">
        <v>192</v>
      </c>
      <c r="F699">
        <v>66</v>
      </c>
      <c r="G699">
        <v>138</v>
      </c>
      <c r="H699" s="1162"/>
    </row>
    <row r="700" spans="1:8" ht="78" customHeight="1">
      <c r="A700" t="s">
        <v>4529</v>
      </c>
      <c r="B700" t="s">
        <v>4530</v>
      </c>
      <c r="C700" t="s">
        <v>3805</v>
      </c>
      <c r="D700" t="s">
        <v>632</v>
      </c>
      <c r="E700">
        <v>192</v>
      </c>
      <c r="F700">
        <v>203</v>
      </c>
      <c r="G700">
        <v>161</v>
      </c>
      <c r="H700" s="2267"/>
    </row>
    <row r="701" spans="1:8" ht="78" customHeight="1">
      <c r="A701" t="s">
        <v>5275</v>
      </c>
      <c r="B701" t="s">
        <v>1519</v>
      </c>
      <c r="C701" t="s">
        <v>2141</v>
      </c>
      <c r="D701" t="s">
        <v>632</v>
      </c>
      <c r="E701">
        <v>192</v>
      </c>
      <c r="F701">
        <v>135</v>
      </c>
      <c r="G701">
        <v>104</v>
      </c>
      <c r="H701" s="603"/>
    </row>
    <row r="702" spans="1:8" ht="78" customHeight="1">
      <c r="A702" t="s">
        <v>4433</v>
      </c>
      <c r="B702" t="s">
        <v>784</v>
      </c>
      <c r="C702" t="s">
        <v>3111</v>
      </c>
      <c r="D702" t="s">
        <v>632</v>
      </c>
      <c r="E702">
        <v>191</v>
      </c>
      <c r="F702">
        <v>199</v>
      </c>
      <c r="G702">
        <v>214</v>
      </c>
      <c r="H702" s="1573"/>
    </row>
    <row r="703" spans="1:8" ht="78" customHeight="1">
      <c r="A703" t="s">
        <v>6256</v>
      </c>
      <c r="B703" t="s">
        <v>1126</v>
      </c>
      <c r="C703" t="s">
        <v>2660</v>
      </c>
      <c r="D703" t="s">
        <v>632</v>
      </c>
      <c r="E703">
        <v>191</v>
      </c>
      <c r="F703">
        <v>25</v>
      </c>
      <c r="G703">
        <v>69</v>
      </c>
      <c r="H703" s="1122"/>
    </row>
    <row r="704" spans="1:8" ht="78" customHeight="1">
      <c r="A704" t="s">
        <v>4916</v>
      </c>
      <c r="B704" t="s">
        <v>1590</v>
      </c>
      <c r="C704" t="s">
        <v>2041</v>
      </c>
      <c r="D704" t="s">
        <v>632</v>
      </c>
      <c r="E704">
        <v>191</v>
      </c>
      <c r="F704">
        <v>163</v>
      </c>
      <c r="G704">
        <v>135</v>
      </c>
      <c r="H704" s="503"/>
    </row>
    <row r="705" spans="1:9" ht="78" customHeight="1">
      <c r="A705" t="s">
        <v>4985</v>
      </c>
      <c r="B705" t="s">
        <v>957</v>
      </c>
      <c r="C705" t="s">
        <v>2893</v>
      </c>
      <c r="D705" t="s">
        <v>632</v>
      </c>
      <c r="E705">
        <v>191</v>
      </c>
      <c r="F705">
        <v>163</v>
      </c>
      <c r="G705">
        <v>175</v>
      </c>
      <c r="H705" s="1355"/>
    </row>
    <row r="706" spans="1:9" ht="78" customHeight="1">
      <c r="A706" t="s">
        <v>6216</v>
      </c>
      <c r="B706" t="s">
        <v>1209</v>
      </c>
      <c r="C706" t="s">
        <v>2542</v>
      </c>
      <c r="D706" t="s">
        <v>632</v>
      </c>
      <c r="E706">
        <v>191</v>
      </c>
      <c r="F706">
        <v>100</v>
      </c>
      <c r="G706">
        <v>100</v>
      </c>
      <c r="H706" s="1004"/>
    </row>
    <row r="707" spans="1:9" ht="78" customHeight="1">
      <c r="A707" t="s">
        <v>3995</v>
      </c>
      <c r="B707" t="s">
        <v>3997</v>
      </c>
      <c r="C707" t="s">
        <v>3688</v>
      </c>
      <c r="D707" t="s">
        <v>632</v>
      </c>
      <c r="E707">
        <v>191</v>
      </c>
      <c r="F707">
        <v>209</v>
      </c>
      <c r="G707">
        <v>173</v>
      </c>
      <c r="H707" s="2150"/>
    </row>
    <row r="708" spans="1:9" ht="78" customHeight="1">
      <c r="A708" t="s">
        <v>4449</v>
      </c>
      <c r="B708" t="s">
        <v>4450</v>
      </c>
      <c r="C708" t="s">
        <v>3342</v>
      </c>
      <c r="D708" t="s">
        <v>632</v>
      </c>
      <c r="E708">
        <v>191</v>
      </c>
      <c r="F708">
        <v>205</v>
      </c>
      <c r="G708">
        <v>204</v>
      </c>
      <c r="H708" s="1804"/>
    </row>
    <row r="709" spans="1:9" ht="78" customHeight="1">
      <c r="A709" t="s">
        <v>4691</v>
      </c>
      <c r="B709" t="s">
        <v>864</v>
      </c>
      <c r="C709" t="s">
        <v>3000</v>
      </c>
      <c r="D709" t="s">
        <v>632</v>
      </c>
      <c r="E709">
        <v>191</v>
      </c>
      <c r="F709">
        <v>180</v>
      </c>
      <c r="G709">
        <v>203</v>
      </c>
      <c r="H709" s="1462"/>
    </row>
    <row r="710" spans="1:9" ht="78" customHeight="1">
      <c r="A710" t="s">
        <v>4919</v>
      </c>
      <c r="B710" t="s">
        <v>80</v>
      </c>
      <c r="C710" t="s">
        <v>1859</v>
      </c>
      <c r="D710" t="s">
        <v>632</v>
      </c>
      <c r="E710">
        <v>191</v>
      </c>
      <c r="F710">
        <v>175</v>
      </c>
      <c r="G710">
        <v>146</v>
      </c>
      <c r="H710" s="321"/>
      <c r="I710">
        <v>2014</v>
      </c>
    </row>
    <row r="711" spans="1:9" ht="78" customHeight="1">
      <c r="A711" t="s">
        <v>7102</v>
      </c>
      <c r="B711" t="s">
        <v>9537</v>
      </c>
      <c r="C711" t="s">
        <v>3203</v>
      </c>
      <c r="D711" t="s">
        <v>632</v>
      </c>
      <c r="E711">
        <v>191</v>
      </c>
      <c r="F711">
        <v>202</v>
      </c>
      <c r="G711">
        <v>214</v>
      </c>
      <c r="H711" s="1665"/>
    </row>
    <row r="712" spans="1:9" ht="78" customHeight="1">
      <c r="A712" t="s">
        <v>4230</v>
      </c>
      <c r="B712" t="s">
        <v>4231</v>
      </c>
      <c r="C712" t="s">
        <v>3687</v>
      </c>
      <c r="D712" t="s">
        <v>632</v>
      </c>
      <c r="E712">
        <v>191</v>
      </c>
      <c r="F712">
        <v>209</v>
      </c>
      <c r="G712">
        <v>179</v>
      </c>
      <c r="H712" s="2149"/>
    </row>
    <row r="713" spans="1:9" ht="78" customHeight="1">
      <c r="A713" t="s">
        <v>4744</v>
      </c>
      <c r="B713" t="s">
        <v>4745</v>
      </c>
      <c r="C713" t="s">
        <v>3583</v>
      </c>
      <c r="D713" t="s">
        <v>632</v>
      </c>
      <c r="E713">
        <v>191</v>
      </c>
      <c r="F713">
        <v>200</v>
      </c>
      <c r="G713">
        <v>195</v>
      </c>
      <c r="H713" s="2045"/>
    </row>
    <row r="714" spans="1:9" ht="78" customHeight="1">
      <c r="A714" t="s">
        <v>4902</v>
      </c>
      <c r="B714" t="s">
        <v>7418</v>
      </c>
      <c r="C714" t="s">
        <v>2059</v>
      </c>
      <c r="D714" t="s">
        <v>632</v>
      </c>
      <c r="E714">
        <v>191</v>
      </c>
      <c r="F714">
        <v>167</v>
      </c>
      <c r="G714">
        <v>127</v>
      </c>
      <c r="H714" s="521"/>
    </row>
    <row r="715" spans="1:9" ht="78" customHeight="1">
      <c r="A715" t="s">
        <v>4524</v>
      </c>
      <c r="B715" t="s">
        <v>1703</v>
      </c>
      <c r="C715" t="s">
        <v>1864</v>
      </c>
      <c r="D715" t="s">
        <v>632</v>
      </c>
      <c r="E715">
        <v>191</v>
      </c>
      <c r="F715">
        <v>185</v>
      </c>
      <c r="G715">
        <v>163</v>
      </c>
      <c r="H715" s="326"/>
    </row>
    <row r="716" spans="1:9" ht="78" customHeight="1">
      <c r="A716" t="s">
        <v>6675</v>
      </c>
      <c r="B716" t="s">
        <v>462</v>
      </c>
      <c r="C716" t="s">
        <v>2621</v>
      </c>
      <c r="D716" t="s">
        <v>632</v>
      </c>
      <c r="E716">
        <v>191</v>
      </c>
      <c r="F716">
        <v>25</v>
      </c>
      <c r="G716">
        <v>50</v>
      </c>
      <c r="H716" s="1083"/>
      <c r="I716">
        <v>2014</v>
      </c>
    </row>
    <row r="717" spans="1:9" ht="78" customHeight="1">
      <c r="A717" t="s">
        <v>6193</v>
      </c>
      <c r="B717" t="s">
        <v>1244</v>
      </c>
      <c r="C717" t="s">
        <v>2505</v>
      </c>
      <c r="D717" t="s">
        <v>632</v>
      </c>
      <c r="E717">
        <v>190</v>
      </c>
      <c r="F717">
        <v>81</v>
      </c>
      <c r="G717">
        <v>65</v>
      </c>
      <c r="H717" s="967"/>
    </row>
    <row r="718" spans="1:9" ht="78" customHeight="1">
      <c r="A718" t="s">
        <v>6241</v>
      </c>
      <c r="B718" t="s">
        <v>1152</v>
      </c>
      <c r="C718" t="s">
        <v>2618</v>
      </c>
      <c r="D718" t="s">
        <v>632</v>
      </c>
      <c r="E718">
        <v>190</v>
      </c>
      <c r="F718">
        <v>19</v>
      </c>
      <c r="G718">
        <v>45</v>
      </c>
      <c r="H718" s="1080"/>
    </row>
    <row r="719" spans="1:9" ht="78" customHeight="1">
      <c r="A719" t="s">
        <v>5783</v>
      </c>
      <c r="B719" t="s">
        <v>1180</v>
      </c>
      <c r="C719" t="s">
        <v>2582</v>
      </c>
      <c r="D719" t="s">
        <v>632</v>
      </c>
      <c r="E719">
        <v>190</v>
      </c>
      <c r="F719">
        <v>69</v>
      </c>
      <c r="G719">
        <v>79</v>
      </c>
      <c r="H719" s="1044"/>
    </row>
    <row r="720" spans="1:9" ht="78" customHeight="1">
      <c r="A720" t="s">
        <v>5216</v>
      </c>
      <c r="B720" t="s">
        <v>1362</v>
      </c>
      <c r="C720" t="s">
        <v>2348</v>
      </c>
      <c r="D720" t="s">
        <v>632</v>
      </c>
      <c r="E720">
        <v>190</v>
      </c>
      <c r="F720">
        <v>158</v>
      </c>
      <c r="G720">
        <v>111</v>
      </c>
      <c r="H720" s="810"/>
    </row>
    <row r="721" spans="1:9" ht="78" customHeight="1">
      <c r="A721" t="s">
        <v>5681</v>
      </c>
      <c r="B721" t="s">
        <v>7816</v>
      </c>
      <c r="C721" t="s">
        <v>2418</v>
      </c>
      <c r="D721" t="s">
        <v>632</v>
      </c>
      <c r="E721">
        <v>190</v>
      </c>
      <c r="F721">
        <v>117</v>
      </c>
      <c r="G721">
        <v>45</v>
      </c>
      <c r="H721" s="880"/>
    </row>
    <row r="722" spans="1:9" ht="78" customHeight="1">
      <c r="A722" t="s">
        <v>4254</v>
      </c>
      <c r="B722" t="s">
        <v>9222</v>
      </c>
      <c r="C722" t="s">
        <v>3754</v>
      </c>
      <c r="D722" t="s">
        <v>632</v>
      </c>
      <c r="E722">
        <v>190</v>
      </c>
      <c r="F722">
        <v>211</v>
      </c>
      <c r="G722">
        <v>142</v>
      </c>
      <c r="H722" s="2216"/>
    </row>
    <row r="723" spans="1:9" ht="78" customHeight="1">
      <c r="A723" t="s">
        <v>5401</v>
      </c>
      <c r="B723" t="s">
        <v>856</v>
      </c>
      <c r="C723" t="s">
        <v>3004</v>
      </c>
      <c r="D723" t="s">
        <v>632</v>
      </c>
      <c r="E723">
        <v>190</v>
      </c>
      <c r="F723">
        <v>156</v>
      </c>
      <c r="G723">
        <v>193</v>
      </c>
      <c r="H723" s="1466"/>
    </row>
    <row r="724" spans="1:9" ht="78" customHeight="1">
      <c r="A724" t="s">
        <v>5049</v>
      </c>
      <c r="B724" t="s">
        <v>217</v>
      </c>
      <c r="C724" t="s">
        <v>1934</v>
      </c>
      <c r="D724" t="s">
        <v>632</v>
      </c>
      <c r="E724">
        <v>190</v>
      </c>
      <c r="F724">
        <v>183</v>
      </c>
      <c r="G724">
        <v>176</v>
      </c>
      <c r="H724" s="396"/>
      <c r="I724">
        <v>2011</v>
      </c>
    </row>
    <row r="725" spans="1:9" ht="78" customHeight="1">
      <c r="A725" t="s">
        <v>4487</v>
      </c>
      <c r="B725" t="s">
        <v>4488</v>
      </c>
      <c r="C725" t="s">
        <v>3652</v>
      </c>
      <c r="D725" t="s">
        <v>632</v>
      </c>
      <c r="E725">
        <v>190</v>
      </c>
      <c r="F725">
        <v>211</v>
      </c>
      <c r="G725">
        <v>187</v>
      </c>
      <c r="H725" s="2114"/>
    </row>
    <row r="726" spans="1:9" ht="78" customHeight="1">
      <c r="A726" t="s">
        <v>5676</v>
      </c>
      <c r="B726" t="s">
        <v>1331</v>
      </c>
      <c r="C726" t="s">
        <v>2393</v>
      </c>
      <c r="D726" t="s">
        <v>632</v>
      </c>
      <c r="E726">
        <v>190</v>
      </c>
      <c r="F726">
        <v>138</v>
      </c>
      <c r="G726">
        <v>74</v>
      </c>
      <c r="H726" s="855"/>
    </row>
    <row r="727" spans="1:9" ht="78" customHeight="1">
      <c r="A727" t="s">
        <v>5251</v>
      </c>
      <c r="B727" t="s">
        <v>1497</v>
      </c>
      <c r="C727" t="s">
        <v>2168</v>
      </c>
      <c r="D727" t="s">
        <v>632</v>
      </c>
      <c r="E727">
        <v>190</v>
      </c>
      <c r="F727">
        <v>151</v>
      </c>
      <c r="G727">
        <v>133</v>
      </c>
      <c r="H727" s="630"/>
    </row>
    <row r="728" spans="1:9" ht="78" customHeight="1">
      <c r="A728" t="s">
        <v>4716</v>
      </c>
      <c r="B728" t="s">
        <v>1655</v>
      </c>
      <c r="C728" t="s">
        <v>1930</v>
      </c>
      <c r="D728" t="s">
        <v>632</v>
      </c>
      <c r="E728">
        <v>190</v>
      </c>
      <c r="F728">
        <v>189</v>
      </c>
      <c r="G728">
        <v>189</v>
      </c>
      <c r="H728" s="392"/>
    </row>
    <row r="729" spans="1:9" ht="78" customHeight="1">
      <c r="A729" t="s">
        <v>5757</v>
      </c>
      <c r="B729" t="s">
        <v>1227</v>
      </c>
      <c r="C729" t="s">
        <v>2524</v>
      </c>
      <c r="D729" t="s">
        <v>632</v>
      </c>
      <c r="E729">
        <v>189</v>
      </c>
      <c r="F729">
        <v>123</v>
      </c>
      <c r="G729">
        <v>116</v>
      </c>
      <c r="H729" s="986"/>
    </row>
    <row r="730" spans="1:9" ht="78" customHeight="1">
      <c r="A730" t="s">
        <v>4937</v>
      </c>
      <c r="B730" t="s">
        <v>1534</v>
      </c>
      <c r="C730" t="s">
        <v>2117</v>
      </c>
      <c r="D730" t="s">
        <v>632</v>
      </c>
      <c r="E730">
        <v>189</v>
      </c>
      <c r="F730">
        <v>171</v>
      </c>
      <c r="G730">
        <v>155</v>
      </c>
      <c r="H730" s="579"/>
    </row>
    <row r="731" spans="1:9" ht="78" customHeight="1">
      <c r="A731" t="s">
        <v>4697</v>
      </c>
      <c r="B731" t="s">
        <v>8403</v>
      </c>
      <c r="C731" t="s">
        <v>2973</v>
      </c>
      <c r="D731" t="s">
        <v>632</v>
      </c>
      <c r="E731">
        <v>189</v>
      </c>
      <c r="F731">
        <v>184</v>
      </c>
      <c r="G731">
        <v>199</v>
      </c>
      <c r="H731" s="1435"/>
    </row>
    <row r="732" spans="1:9" ht="78" customHeight="1">
      <c r="A732" t="s">
        <v>6685</v>
      </c>
      <c r="B732" t="s">
        <v>1150</v>
      </c>
      <c r="C732" t="s">
        <v>2615</v>
      </c>
      <c r="D732" t="s">
        <v>632</v>
      </c>
      <c r="E732">
        <v>189</v>
      </c>
      <c r="F732">
        <v>22</v>
      </c>
      <c r="G732">
        <v>44</v>
      </c>
      <c r="H732" s="1077"/>
    </row>
    <row r="733" spans="1:9" ht="78" customHeight="1">
      <c r="A733" t="s">
        <v>4871</v>
      </c>
      <c r="B733" t="s">
        <v>7659</v>
      </c>
      <c r="C733" t="s">
        <v>2281</v>
      </c>
      <c r="D733" t="s">
        <v>632</v>
      </c>
      <c r="E733">
        <v>189</v>
      </c>
      <c r="F733">
        <v>179</v>
      </c>
      <c r="G733">
        <v>105</v>
      </c>
      <c r="H733" s="743"/>
    </row>
    <row r="734" spans="1:9" ht="78" customHeight="1">
      <c r="A734" t="s">
        <v>7090</v>
      </c>
      <c r="B734" t="s">
        <v>9539</v>
      </c>
      <c r="C734" t="s">
        <v>3115</v>
      </c>
      <c r="D734" t="s">
        <v>632</v>
      </c>
      <c r="E734">
        <v>189</v>
      </c>
      <c r="F734">
        <v>198</v>
      </c>
      <c r="G734">
        <v>220</v>
      </c>
      <c r="H734" s="1577"/>
    </row>
    <row r="735" spans="1:9" ht="78" customHeight="1">
      <c r="A735" t="s">
        <v>5002</v>
      </c>
      <c r="B735" t="s">
        <v>862</v>
      </c>
      <c r="C735" t="s">
        <v>2999</v>
      </c>
      <c r="D735" t="s">
        <v>632</v>
      </c>
      <c r="E735">
        <v>189</v>
      </c>
      <c r="F735">
        <v>171</v>
      </c>
      <c r="G735">
        <v>190</v>
      </c>
      <c r="H735" s="1461"/>
    </row>
    <row r="736" spans="1:9" ht="78" customHeight="1">
      <c r="A736" t="s">
        <v>5821</v>
      </c>
      <c r="B736" t="s">
        <v>1104</v>
      </c>
      <c r="C736" t="s">
        <v>2695</v>
      </c>
      <c r="D736" t="s">
        <v>632</v>
      </c>
      <c r="E736">
        <v>189</v>
      </c>
      <c r="F736">
        <v>66</v>
      </c>
      <c r="G736">
        <v>117</v>
      </c>
      <c r="H736" s="1157"/>
    </row>
    <row r="737" spans="1:8" ht="78" customHeight="1">
      <c r="A737" t="s">
        <v>6195</v>
      </c>
      <c r="B737" t="s">
        <v>7570</v>
      </c>
      <c r="C737" t="s">
        <v>2205</v>
      </c>
      <c r="D737" t="s">
        <v>632</v>
      </c>
      <c r="E737">
        <v>189</v>
      </c>
      <c r="F737">
        <v>87</v>
      </c>
      <c r="G737">
        <v>69</v>
      </c>
      <c r="H737" s="667"/>
    </row>
    <row r="738" spans="1:8" ht="78" customHeight="1">
      <c r="A738" t="s">
        <v>4644</v>
      </c>
      <c r="B738" t="s">
        <v>987</v>
      </c>
      <c r="C738" t="s">
        <v>2854</v>
      </c>
      <c r="D738" t="s">
        <v>632</v>
      </c>
      <c r="E738">
        <v>189</v>
      </c>
      <c r="F738">
        <v>172</v>
      </c>
      <c r="G738">
        <v>163</v>
      </c>
      <c r="H738" s="1316"/>
    </row>
    <row r="739" spans="1:8" ht="78" customHeight="1">
      <c r="A739" t="s">
        <v>4885</v>
      </c>
      <c r="B739" t="s">
        <v>7576</v>
      </c>
      <c r="C739" t="s">
        <v>3868</v>
      </c>
      <c r="D739" t="s">
        <v>632</v>
      </c>
      <c r="E739">
        <v>189</v>
      </c>
      <c r="F739">
        <v>152</v>
      </c>
      <c r="G739">
        <v>101</v>
      </c>
      <c r="H739" s="2330"/>
    </row>
    <row r="740" spans="1:8" ht="78" customHeight="1">
      <c r="A740" t="s">
        <v>4694</v>
      </c>
      <c r="B740" t="s">
        <v>863</v>
      </c>
      <c r="C740" t="s">
        <v>3001</v>
      </c>
      <c r="D740" t="s">
        <v>632</v>
      </c>
      <c r="E740">
        <v>189</v>
      </c>
      <c r="F740">
        <v>176</v>
      </c>
      <c r="G740">
        <v>208</v>
      </c>
      <c r="H740" s="1463"/>
    </row>
    <row r="741" spans="1:8" ht="78" customHeight="1">
      <c r="A741" t="s">
        <v>5255</v>
      </c>
      <c r="B741" t="s">
        <v>1489</v>
      </c>
      <c r="C741" t="s">
        <v>2177</v>
      </c>
      <c r="D741" t="s">
        <v>632</v>
      </c>
      <c r="E741">
        <v>189</v>
      </c>
      <c r="F741">
        <v>139</v>
      </c>
      <c r="G741">
        <v>105</v>
      </c>
      <c r="H741" s="639"/>
    </row>
    <row r="742" spans="1:8" ht="78" customHeight="1">
      <c r="A742" t="s">
        <v>4737</v>
      </c>
      <c r="B742" t="s">
        <v>1663</v>
      </c>
      <c r="C742" t="s">
        <v>1916</v>
      </c>
      <c r="D742" t="s">
        <v>632</v>
      </c>
      <c r="E742">
        <v>189</v>
      </c>
      <c r="F742">
        <v>182</v>
      </c>
      <c r="G742">
        <v>171</v>
      </c>
      <c r="H742" s="378"/>
    </row>
    <row r="743" spans="1:8" ht="78" customHeight="1">
      <c r="A743" t="s">
        <v>5227</v>
      </c>
      <c r="B743" t="s">
        <v>1374</v>
      </c>
      <c r="C743" t="s">
        <v>2329</v>
      </c>
      <c r="D743" t="s">
        <v>632</v>
      </c>
      <c r="E743">
        <v>188</v>
      </c>
      <c r="F743">
        <v>141</v>
      </c>
      <c r="G743">
        <v>31</v>
      </c>
      <c r="H743" s="791"/>
    </row>
    <row r="744" spans="1:8" ht="78" customHeight="1">
      <c r="A744" t="s">
        <v>4197</v>
      </c>
      <c r="B744" t="s">
        <v>4198</v>
      </c>
      <c r="C744" t="s">
        <v>3357</v>
      </c>
      <c r="D744" t="s">
        <v>632</v>
      </c>
      <c r="E744">
        <v>188</v>
      </c>
      <c r="F744">
        <v>227</v>
      </c>
      <c r="G744">
        <v>223</v>
      </c>
      <c r="H744" s="1819"/>
    </row>
    <row r="745" spans="1:8" ht="78" customHeight="1">
      <c r="A745" t="s">
        <v>4503</v>
      </c>
      <c r="B745" t="s">
        <v>4504</v>
      </c>
      <c r="C745" t="s">
        <v>3613</v>
      </c>
      <c r="D745" t="s">
        <v>632</v>
      </c>
      <c r="E745">
        <v>188</v>
      </c>
      <c r="F745">
        <v>202</v>
      </c>
      <c r="G745">
        <v>179</v>
      </c>
      <c r="H745" s="2075"/>
    </row>
    <row r="746" spans="1:8" ht="78" customHeight="1">
      <c r="A746" t="s">
        <v>5807</v>
      </c>
      <c r="B746" t="s">
        <v>1111</v>
      </c>
      <c r="C746" t="s">
        <v>2684</v>
      </c>
      <c r="D746" t="s">
        <v>632</v>
      </c>
      <c r="E746">
        <v>188</v>
      </c>
      <c r="F746">
        <v>72</v>
      </c>
      <c r="G746">
        <v>105</v>
      </c>
      <c r="H746" s="1146"/>
    </row>
    <row r="747" spans="1:8" ht="78" customHeight="1">
      <c r="A747" t="s">
        <v>4873</v>
      </c>
      <c r="B747" t="s">
        <v>1415</v>
      </c>
      <c r="C747" t="s">
        <v>2268</v>
      </c>
      <c r="D747" t="s">
        <v>632</v>
      </c>
      <c r="E747">
        <v>188</v>
      </c>
      <c r="F747">
        <v>169</v>
      </c>
      <c r="G747">
        <v>73</v>
      </c>
      <c r="H747" s="730"/>
    </row>
    <row r="748" spans="1:8" ht="78" customHeight="1">
      <c r="A748" t="s">
        <v>7013</v>
      </c>
      <c r="B748" t="s">
        <v>9381</v>
      </c>
      <c r="C748" t="s">
        <v>2052</v>
      </c>
      <c r="D748" t="s">
        <v>632</v>
      </c>
      <c r="E748">
        <v>188</v>
      </c>
      <c r="F748">
        <v>164</v>
      </c>
      <c r="G748">
        <v>131</v>
      </c>
      <c r="H748" s="514"/>
    </row>
    <row r="749" spans="1:8" ht="78" customHeight="1">
      <c r="A749" t="s">
        <v>5004</v>
      </c>
      <c r="B749" t="s">
        <v>835</v>
      </c>
      <c r="C749" t="s">
        <v>3036</v>
      </c>
      <c r="D749" t="s">
        <v>632</v>
      </c>
      <c r="E749">
        <v>188</v>
      </c>
      <c r="F749">
        <v>164</v>
      </c>
      <c r="G749">
        <v>203</v>
      </c>
      <c r="H749" s="1498"/>
    </row>
    <row r="750" spans="1:8" ht="78" customHeight="1">
      <c r="A750" t="s">
        <v>6233</v>
      </c>
      <c r="B750" t="s">
        <v>1153</v>
      </c>
      <c r="C750" t="s">
        <v>2616</v>
      </c>
      <c r="D750" t="s">
        <v>632</v>
      </c>
      <c r="E750">
        <v>188</v>
      </c>
      <c r="F750">
        <v>39</v>
      </c>
      <c r="G750">
        <v>49</v>
      </c>
      <c r="H750" s="1078"/>
    </row>
    <row r="751" spans="1:8" ht="78" customHeight="1">
      <c r="A751" t="s">
        <v>4489</v>
      </c>
      <c r="B751" t="s">
        <v>4490</v>
      </c>
      <c r="C751" t="s">
        <v>3602</v>
      </c>
      <c r="D751" t="s">
        <v>632</v>
      </c>
      <c r="E751">
        <v>188</v>
      </c>
      <c r="F751">
        <v>217</v>
      </c>
      <c r="G751">
        <v>200</v>
      </c>
      <c r="H751" s="2064"/>
    </row>
    <row r="752" spans="1:8" ht="78" customHeight="1">
      <c r="A752" t="s">
        <v>5006</v>
      </c>
      <c r="B752" t="s">
        <v>811</v>
      </c>
      <c r="C752" t="s">
        <v>3073</v>
      </c>
      <c r="D752" t="s">
        <v>632</v>
      </c>
      <c r="E752">
        <v>188</v>
      </c>
      <c r="F752">
        <v>180</v>
      </c>
      <c r="G752">
        <v>196</v>
      </c>
      <c r="H752" s="1535"/>
    </row>
    <row r="753" spans="1:8" ht="78" customHeight="1">
      <c r="A753" t="s">
        <v>4150</v>
      </c>
      <c r="B753" t="s">
        <v>4152</v>
      </c>
      <c r="C753" t="s">
        <v>3325</v>
      </c>
      <c r="D753" t="s">
        <v>632</v>
      </c>
      <c r="E753">
        <v>188</v>
      </c>
      <c r="F753">
        <v>211</v>
      </c>
      <c r="G753">
        <v>213</v>
      </c>
      <c r="H753" s="1787"/>
    </row>
    <row r="754" spans="1:8" ht="78" customHeight="1">
      <c r="A754" t="s">
        <v>6681</v>
      </c>
      <c r="B754" t="s">
        <v>1155</v>
      </c>
      <c r="C754" t="s">
        <v>2612</v>
      </c>
      <c r="D754" t="s">
        <v>632</v>
      </c>
      <c r="E754">
        <v>188</v>
      </c>
      <c r="F754">
        <v>43</v>
      </c>
      <c r="G754">
        <v>61</v>
      </c>
      <c r="H754" s="1074"/>
    </row>
    <row r="755" spans="1:8" ht="78" customHeight="1">
      <c r="A755" t="s">
        <v>4742</v>
      </c>
      <c r="B755" t="s">
        <v>4743</v>
      </c>
      <c r="C755" t="s">
        <v>3343</v>
      </c>
      <c r="D755" t="s">
        <v>632</v>
      </c>
      <c r="E755">
        <v>188</v>
      </c>
      <c r="F755">
        <v>200</v>
      </c>
      <c r="G755">
        <v>198</v>
      </c>
      <c r="H755" s="1805"/>
    </row>
    <row r="756" spans="1:8" ht="78" customHeight="1">
      <c r="A756" t="s">
        <v>4878</v>
      </c>
      <c r="B756" t="s">
        <v>1406</v>
      </c>
      <c r="C756" t="s">
        <v>2279</v>
      </c>
      <c r="D756" t="s">
        <v>632</v>
      </c>
      <c r="E756">
        <v>188</v>
      </c>
      <c r="F756">
        <v>166</v>
      </c>
      <c r="G756">
        <v>106</v>
      </c>
      <c r="H756" s="741"/>
    </row>
    <row r="757" spans="1:8" ht="78" customHeight="1">
      <c r="A757" t="s">
        <v>6164</v>
      </c>
      <c r="B757" t="s">
        <v>1246</v>
      </c>
      <c r="C757" t="s">
        <v>2503</v>
      </c>
      <c r="D757" t="s">
        <v>632</v>
      </c>
      <c r="E757">
        <v>187</v>
      </c>
      <c r="F757">
        <v>79</v>
      </c>
      <c r="G757">
        <v>53</v>
      </c>
      <c r="H757" s="965"/>
    </row>
    <row r="758" spans="1:8" ht="78" customHeight="1">
      <c r="A758" t="s">
        <v>5050</v>
      </c>
      <c r="B758" t="s">
        <v>1669</v>
      </c>
      <c r="C758" t="s">
        <v>1910</v>
      </c>
      <c r="D758" t="s">
        <v>632</v>
      </c>
      <c r="E758">
        <v>187</v>
      </c>
      <c r="F758">
        <v>177</v>
      </c>
      <c r="G758">
        <v>168</v>
      </c>
      <c r="H758" s="372"/>
    </row>
    <row r="759" spans="1:8" ht="78" customHeight="1">
      <c r="A759" t="s">
        <v>5765</v>
      </c>
      <c r="B759" t="s">
        <v>1182</v>
      </c>
      <c r="C759" t="s">
        <v>2583</v>
      </c>
      <c r="D759" t="s">
        <v>632</v>
      </c>
      <c r="E759">
        <v>187</v>
      </c>
      <c r="F759">
        <v>74</v>
      </c>
      <c r="G759">
        <v>77</v>
      </c>
      <c r="H759" s="1045"/>
    </row>
    <row r="760" spans="1:8" ht="78" customHeight="1">
      <c r="A760" t="s">
        <v>4709</v>
      </c>
      <c r="B760" t="s">
        <v>783</v>
      </c>
      <c r="C760" t="s">
        <v>3112</v>
      </c>
      <c r="D760" t="s">
        <v>632</v>
      </c>
      <c r="E760">
        <v>187</v>
      </c>
      <c r="F760">
        <v>193</v>
      </c>
      <c r="G760">
        <v>204</v>
      </c>
      <c r="H760" s="1574"/>
    </row>
    <row r="761" spans="1:8" ht="78" customHeight="1">
      <c r="A761" t="s">
        <v>4708</v>
      </c>
      <c r="B761" t="s">
        <v>1657</v>
      </c>
      <c r="C761" t="s">
        <v>1927</v>
      </c>
      <c r="D761" t="s">
        <v>632</v>
      </c>
      <c r="E761">
        <v>187</v>
      </c>
      <c r="F761">
        <v>188</v>
      </c>
      <c r="G761">
        <v>188</v>
      </c>
      <c r="H761" s="389"/>
    </row>
    <row r="762" spans="1:8" ht="78" customHeight="1">
      <c r="A762" t="s">
        <v>7042</v>
      </c>
      <c r="B762" t="s">
        <v>9423</v>
      </c>
      <c r="C762" t="s">
        <v>2441</v>
      </c>
      <c r="D762" t="s">
        <v>632</v>
      </c>
      <c r="E762">
        <v>187</v>
      </c>
      <c r="F762">
        <v>92</v>
      </c>
      <c r="G762">
        <v>20</v>
      </c>
      <c r="H762" s="903"/>
    </row>
    <row r="763" spans="1:8" ht="78" customHeight="1">
      <c r="A763" t="s">
        <v>5685</v>
      </c>
      <c r="B763" t="s">
        <v>1330</v>
      </c>
      <c r="C763" t="s">
        <v>2394</v>
      </c>
      <c r="D763" t="s">
        <v>632</v>
      </c>
      <c r="E763">
        <v>187</v>
      </c>
      <c r="F763">
        <v>122</v>
      </c>
      <c r="G763">
        <v>44</v>
      </c>
      <c r="H763" s="856"/>
    </row>
    <row r="764" spans="1:8" ht="78" customHeight="1">
      <c r="A764" t="s">
        <v>6231</v>
      </c>
      <c r="B764" t="s">
        <v>1158</v>
      </c>
      <c r="C764" t="s">
        <v>2608</v>
      </c>
      <c r="D764" t="s">
        <v>632</v>
      </c>
      <c r="E764">
        <v>187</v>
      </c>
      <c r="F764">
        <v>54</v>
      </c>
      <c r="G764">
        <v>63</v>
      </c>
      <c r="H764" s="1070"/>
    </row>
    <row r="765" spans="1:8" ht="78" customHeight="1">
      <c r="A765" t="s">
        <v>5337</v>
      </c>
      <c r="B765" t="s">
        <v>985</v>
      </c>
      <c r="C765" t="s">
        <v>2856</v>
      </c>
      <c r="D765" t="s">
        <v>632</v>
      </c>
      <c r="E765">
        <v>187</v>
      </c>
      <c r="F765">
        <v>165</v>
      </c>
      <c r="G765">
        <v>160</v>
      </c>
      <c r="H765" s="1318"/>
    </row>
    <row r="766" spans="1:8" ht="78" customHeight="1">
      <c r="A766" t="s">
        <v>4877</v>
      </c>
      <c r="B766" t="s">
        <v>1419</v>
      </c>
      <c r="C766" t="s">
        <v>2261</v>
      </c>
      <c r="D766" t="s">
        <v>632</v>
      </c>
      <c r="E766">
        <v>187</v>
      </c>
      <c r="F766">
        <v>170</v>
      </c>
      <c r="G766">
        <v>126</v>
      </c>
      <c r="H766" s="723"/>
    </row>
    <row r="767" spans="1:8" ht="78" customHeight="1">
      <c r="A767" t="s">
        <v>6257</v>
      </c>
      <c r="B767" t="s">
        <v>1157</v>
      </c>
      <c r="C767" t="s">
        <v>2611</v>
      </c>
      <c r="D767" t="s">
        <v>632</v>
      </c>
      <c r="E767">
        <v>187</v>
      </c>
      <c r="F767">
        <v>18</v>
      </c>
      <c r="G767">
        <v>55</v>
      </c>
      <c r="H767" s="1073"/>
    </row>
    <row r="768" spans="1:8" ht="78" customHeight="1">
      <c r="A768" t="s">
        <v>5335</v>
      </c>
      <c r="B768" t="s">
        <v>8275</v>
      </c>
      <c r="C768" t="s">
        <v>2860</v>
      </c>
      <c r="D768" t="s">
        <v>632</v>
      </c>
      <c r="E768">
        <v>186</v>
      </c>
      <c r="F768">
        <v>159</v>
      </c>
      <c r="G768">
        <v>153</v>
      </c>
      <c r="H768" s="1322"/>
    </row>
    <row r="769" spans="1:8" ht="78" customHeight="1">
      <c r="A769" t="s">
        <v>4206</v>
      </c>
      <c r="B769" t="s">
        <v>4207</v>
      </c>
      <c r="C769" t="s">
        <v>3522</v>
      </c>
      <c r="D769" t="s">
        <v>632</v>
      </c>
      <c r="E769">
        <v>186</v>
      </c>
      <c r="F769">
        <v>229</v>
      </c>
      <c r="G769">
        <v>214</v>
      </c>
      <c r="H769" s="1984"/>
    </row>
    <row r="770" spans="1:8" ht="78" customHeight="1">
      <c r="A770" t="s">
        <v>4540</v>
      </c>
      <c r="B770" t="s">
        <v>4542</v>
      </c>
      <c r="C770" t="s">
        <v>3835</v>
      </c>
      <c r="D770" t="s">
        <v>632</v>
      </c>
      <c r="E770">
        <v>186</v>
      </c>
      <c r="F770">
        <v>182</v>
      </c>
      <c r="G770">
        <v>150</v>
      </c>
      <c r="H770" s="2297"/>
    </row>
    <row r="771" spans="1:8" ht="78" customHeight="1">
      <c r="A771" t="s">
        <v>6204</v>
      </c>
      <c r="B771" t="s">
        <v>1459</v>
      </c>
      <c r="C771" t="s">
        <v>3871</v>
      </c>
      <c r="D771" t="s">
        <v>632</v>
      </c>
      <c r="E771">
        <v>186</v>
      </c>
      <c r="F771">
        <v>107</v>
      </c>
      <c r="G771">
        <v>87</v>
      </c>
      <c r="H771" s="2333"/>
    </row>
    <row r="772" spans="1:8" ht="78" customHeight="1">
      <c r="A772" t="s">
        <v>5311</v>
      </c>
      <c r="B772" t="s">
        <v>1496</v>
      </c>
      <c r="C772" t="s">
        <v>2169</v>
      </c>
      <c r="D772" t="s">
        <v>632</v>
      </c>
      <c r="E772">
        <v>186</v>
      </c>
      <c r="F772">
        <v>134</v>
      </c>
      <c r="G772">
        <v>113</v>
      </c>
      <c r="H772" s="631"/>
    </row>
    <row r="773" spans="1:8" ht="78" customHeight="1">
      <c r="A773" t="s">
        <v>5794</v>
      </c>
      <c r="B773" t="s">
        <v>1090</v>
      </c>
      <c r="C773" t="s">
        <v>2710</v>
      </c>
      <c r="D773" t="s">
        <v>632</v>
      </c>
      <c r="E773">
        <v>186</v>
      </c>
      <c r="F773">
        <v>121</v>
      </c>
      <c r="G773">
        <v>125</v>
      </c>
      <c r="H773" s="1172"/>
    </row>
    <row r="774" spans="1:8" ht="78" customHeight="1">
      <c r="A774" t="s">
        <v>4545</v>
      </c>
      <c r="B774" t="s">
        <v>4546</v>
      </c>
      <c r="C774" t="s">
        <v>3775</v>
      </c>
      <c r="D774" t="s">
        <v>632</v>
      </c>
      <c r="E774">
        <v>186</v>
      </c>
      <c r="F774">
        <v>188</v>
      </c>
      <c r="G774">
        <v>114</v>
      </c>
      <c r="H774" s="2237"/>
    </row>
    <row r="775" spans="1:8" ht="78" customHeight="1">
      <c r="A775" t="s">
        <v>5220</v>
      </c>
      <c r="B775" t="s">
        <v>1376</v>
      </c>
      <c r="C775" t="s">
        <v>2328</v>
      </c>
      <c r="D775" t="s">
        <v>632</v>
      </c>
      <c r="E775">
        <v>186</v>
      </c>
      <c r="F775">
        <v>146</v>
      </c>
      <c r="G775">
        <v>56</v>
      </c>
      <c r="H775" s="790"/>
    </row>
    <row r="776" spans="1:8" ht="78" customHeight="1">
      <c r="A776" t="s">
        <v>4211</v>
      </c>
      <c r="B776" t="s">
        <v>4213</v>
      </c>
      <c r="C776" t="s">
        <v>3514</v>
      </c>
      <c r="D776" t="s">
        <v>632</v>
      </c>
      <c r="E776">
        <v>186</v>
      </c>
      <c r="F776">
        <v>225</v>
      </c>
      <c r="G776">
        <v>211</v>
      </c>
      <c r="H776" s="1976"/>
    </row>
    <row r="777" spans="1:8" ht="78" customHeight="1">
      <c r="A777" t="s">
        <v>4693</v>
      </c>
      <c r="B777" t="s">
        <v>890</v>
      </c>
      <c r="C777" t="s">
        <v>2967</v>
      </c>
      <c r="D777" t="s">
        <v>632</v>
      </c>
      <c r="E777">
        <v>186</v>
      </c>
      <c r="F777">
        <v>175</v>
      </c>
      <c r="G777">
        <v>188</v>
      </c>
      <c r="H777" s="1429"/>
    </row>
    <row r="778" spans="1:8" ht="78" customHeight="1">
      <c r="A778" t="s">
        <v>4738</v>
      </c>
      <c r="B778" t="s">
        <v>4739</v>
      </c>
      <c r="C778" t="s">
        <v>3584</v>
      </c>
      <c r="D778" t="s">
        <v>632</v>
      </c>
      <c r="E778">
        <v>186</v>
      </c>
      <c r="F778">
        <v>194</v>
      </c>
      <c r="G778">
        <v>186</v>
      </c>
      <c r="H778" s="2046"/>
    </row>
    <row r="779" spans="1:8" ht="78" customHeight="1">
      <c r="A779" t="s">
        <v>4740</v>
      </c>
      <c r="B779" t="s">
        <v>1646</v>
      </c>
      <c r="C779" t="s">
        <v>1945</v>
      </c>
      <c r="D779" t="s">
        <v>632</v>
      </c>
      <c r="E779">
        <v>186</v>
      </c>
      <c r="F779">
        <v>191</v>
      </c>
      <c r="G779">
        <v>188</v>
      </c>
      <c r="H779" s="407"/>
    </row>
    <row r="780" spans="1:8" ht="78" customHeight="1">
      <c r="A780" t="s">
        <v>6980</v>
      </c>
      <c r="B780" t="s">
        <v>9595</v>
      </c>
      <c r="C780" t="s">
        <v>1928</v>
      </c>
      <c r="D780" t="s">
        <v>632</v>
      </c>
      <c r="E780">
        <v>186</v>
      </c>
      <c r="F780">
        <v>188</v>
      </c>
      <c r="G780">
        <v>192</v>
      </c>
      <c r="H780" s="390"/>
    </row>
    <row r="781" spans="1:8" ht="78" customHeight="1">
      <c r="A781" t="s">
        <v>4702</v>
      </c>
      <c r="B781" t="s">
        <v>8512</v>
      </c>
      <c r="C781" t="s">
        <v>3075</v>
      </c>
      <c r="D781" t="s">
        <v>632</v>
      </c>
      <c r="E781">
        <v>186</v>
      </c>
      <c r="F781">
        <v>184</v>
      </c>
      <c r="G781">
        <v>211</v>
      </c>
      <c r="H781" s="1537"/>
    </row>
    <row r="782" spans="1:8" ht="78" customHeight="1">
      <c r="A782" t="s">
        <v>4900</v>
      </c>
      <c r="B782" t="s">
        <v>1591</v>
      </c>
      <c r="C782" t="s">
        <v>2040</v>
      </c>
      <c r="D782" t="s">
        <v>632</v>
      </c>
      <c r="E782">
        <v>186</v>
      </c>
      <c r="F782">
        <v>170</v>
      </c>
      <c r="G782">
        <v>145</v>
      </c>
      <c r="H782" s="502"/>
    </row>
    <row r="783" spans="1:8" ht="78" customHeight="1">
      <c r="A783" t="s">
        <v>4918</v>
      </c>
      <c r="B783" t="s">
        <v>1535</v>
      </c>
      <c r="C783" t="s">
        <v>2118</v>
      </c>
      <c r="D783" t="s">
        <v>632</v>
      </c>
      <c r="E783">
        <v>186</v>
      </c>
      <c r="F783">
        <v>163</v>
      </c>
      <c r="G783">
        <v>139</v>
      </c>
      <c r="H783" s="580"/>
    </row>
    <row r="784" spans="1:8" ht="78" customHeight="1">
      <c r="A784" t="s">
        <v>5832</v>
      </c>
      <c r="B784" t="s">
        <v>8235</v>
      </c>
      <c r="C784" t="s">
        <v>2827</v>
      </c>
      <c r="D784" t="s">
        <v>632</v>
      </c>
      <c r="E784">
        <v>186</v>
      </c>
      <c r="F784">
        <v>105</v>
      </c>
      <c r="G784">
        <v>161</v>
      </c>
      <c r="H784" s="1289"/>
    </row>
    <row r="785" spans="1:8" ht="78" customHeight="1">
      <c r="A785" t="s">
        <v>5211</v>
      </c>
      <c r="B785" t="s">
        <v>5212</v>
      </c>
      <c r="C785" t="s">
        <v>3750</v>
      </c>
      <c r="D785" t="s">
        <v>632</v>
      </c>
      <c r="E785">
        <v>185</v>
      </c>
      <c r="F785">
        <v>160</v>
      </c>
      <c r="G785">
        <v>35</v>
      </c>
      <c r="H785" s="2212"/>
    </row>
    <row r="786" spans="1:8" ht="78" customHeight="1">
      <c r="A786" t="s">
        <v>6207</v>
      </c>
      <c r="B786" t="s">
        <v>1162</v>
      </c>
      <c r="C786" t="s">
        <v>2607</v>
      </c>
      <c r="D786" t="s">
        <v>632</v>
      </c>
      <c r="E786">
        <v>185</v>
      </c>
      <c r="F786">
        <v>58</v>
      </c>
      <c r="G786">
        <v>50</v>
      </c>
      <c r="H786" s="1069"/>
    </row>
    <row r="787" spans="1:8" ht="78" customHeight="1">
      <c r="A787" t="s">
        <v>4759</v>
      </c>
      <c r="B787" t="s">
        <v>1645</v>
      </c>
      <c r="C787" t="s">
        <v>1946</v>
      </c>
      <c r="D787" t="s">
        <v>632</v>
      </c>
      <c r="E787">
        <v>185</v>
      </c>
      <c r="F787">
        <v>188</v>
      </c>
      <c r="G787">
        <v>182</v>
      </c>
      <c r="H787" s="408"/>
    </row>
    <row r="788" spans="1:8" ht="78" customHeight="1">
      <c r="A788" t="s">
        <v>5266</v>
      </c>
      <c r="B788" t="s">
        <v>1502</v>
      </c>
      <c r="C788" t="s">
        <v>2161</v>
      </c>
      <c r="D788" t="s">
        <v>632</v>
      </c>
      <c r="E788">
        <v>185</v>
      </c>
      <c r="F788">
        <v>153</v>
      </c>
      <c r="G788">
        <v>132</v>
      </c>
      <c r="H788" s="623"/>
    </row>
    <row r="789" spans="1:8" ht="78" customHeight="1">
      <c r="A789" t="s">
        <v>5284</v>
      </c>
      <c r="B789" t="s">
        <v>1594</v>
      </c>
      <c r="C789" t="s">
        <v>2038</v>
      </c>
      <c r="D789" t="s">
        <v>632</v>
      </c>
      <c r="E789">
        <v>185</v>
      </c>
      <c r="F789">
        <v>142</v>
      </c>
      <c r="G789">
        <v>104</v>
      </c>
      <c r="H789" s="500"/>
    </row>
    <row r="790" spans="1:8" ht="78" customHeight="1">
      <c r="A790" t="s">
        <v>7075</v>
      </c>
      <c r="B790" t="s">
        <v>9482</v>
      </c>
      <c r="C790" t="s">
        <v>2808</v>
      </c>
      <c r="D790" t="s">
        <v>632</v>
      </c>
      <c r="E790">
        <v>185</v>
      </c>
      <c r="F790">
        <v>131</v>
      </c>
      <c r="G790">
        <v>145</v>
      </c>
      <c r="H790" s="1270"/>
    </row>
    <row r="791" spans="1:8" ht="78" customHeight="1">
      <c r="A791" t="s">
        <v>3979</v>
      </c>
      <c r="B791" t="s">
        <v>3981</v>
      </c>
      <c r="C791" t="s">
        <v>3694</v>
      </c>
      <c r="D791" t="s">
        <v>632</v>
      </c>
      <c r="E791">
        <v>185</v>
      </c>
      <c r="F791">
        <v>234</v>
      </c>
      <c r="G791">
        <v>179</v>
      </c>
      <c r="H791" s="2156"/>
    </row>
    <row r="792" spans="1:8" ht="78" customHeight="1">
      <c r="A792" t="s">
        <v>5733</v>
      </c>
      <c r="B792" t="s">
        <v>1466</v>
      </c>
      <c r="C792" t="s">
        <v>2203</v>
      </c>
      <c r="D792" t="s">
        <v>632</v>
      </c>
      <c r="E792">
        <v>185</v>
      </c>
      <c r="F792">
        <v>113</v>
      </c>
      <c r="G792">
        <v>79</v>
      </c>
      <c r="H792" s="665"/>
    </row>
    <row r="793" spans="1:8" ht="78" customHeight="1">
      <c r="A793" t="s">
        <v>6673</v>
      </c>
      <c r="B793" t="s">
        <v>8020</v>
      </c>
      <c r="C793" t="s">
        <v>2619</v>
      </c>
      <c r="D793" t="s">
        <v>632</v>
      </c>
      <c r="E793">
        <v>185</v>
      </c>
      <c r="F793">
        <v>38</v>
      </c>
      <c r="G793">
        <v>54</v>
      </c>
      <c r="H793" s="1081"/>
    </row>
    <row r="794" spans="1:8" ht="78" customHeight="1">
      <c r="A794" t="s">
        <v>4701</v>
      </c>
      <c r="B794" t="s">
        <v>884</v>
      </c>
      <c r="C794" t="s">
        <v>2974</v>
      </c>
      <c r="D794" t="s">
        <v>632</v>
      </c>
      <c r="E794">
        <v>185</v>
      </c>
      <c r="F794">
        <v>179</v>
      </c>
      <c r="G794">
        <v>197</v>
      </c>
      <c r="H794" s="1436"/>
    </row>
    <row r="795" spans="1:8" ht="78" customHeight="1">
      <c r="A795" t="s">
        <v>4499</v>
      </c>
      <c r="B795" t="s">
        <v>4500</v>
      </c>
      <c r="C795" t="s">
        <v>3599</v>
      </c>
      <c r="D795" t="s">
        <v>632</v>
      </c>
      <c r="E795">
        <v>184</v>
      </c>
      <c r="F795">
        <v>204</v>
      </c>
      <c r="G795">
        <v>186</v>
      </c>
      <c r="H795" s="2061"/>
    </row>
    <row r="796" spans="1:8" ht="78" customHeight="1">
      <c r="A796" t="s">
        <v>4867</v>
      </c>
      <c r="B796" t="s">
        <v>4868</v>
      </c>
      <c r="C796" t="s">
        <v>3747</v>
      </c>
      <c r="D796" t="s">
        <v>632</v>
      </c>
      <c r="E796">
        <v>184</v>
      </c>
      <c r="F796">
        <v>175</v>
      </c>
      <c r="G796">
        <v>35</v>
      </c>
      <c r="H796" s="2209"/>
    </row>
    <row r="797" spans="1:8" ht="78" customHeight="1">
      <c r="A797" t="s">
        <v>4195</v>
      </c>
      <c r="B797" t="s">
        <v>4196</v>
      </c>
      <c r="C797" t="s">
        <v>3355</v>
      </c>
      <c r="D797" t="s">
        <v>632</v>
      </c>
      <c r="E797">
        <v>184</v>
      </c>
      <c r="F797">
        <v>226</v>
      </c>
      <c r="G797">
        <v>220</v>
      </c>
      <c r="H797" s="1817"/>
    </row>
    <row r="798" spans="1:8" ht="78" customHeight="1">
      <c r="A798" t="s">
        <v>4934</v>
      </c>
      <c r="B798" t="s">
        <v>1673</v>
      </c>
      <c r="C798" t="s">
        <v>1906</v>
      </c>
      <c r="D798" t="s">
        <v>632</v>
      </c>
      <c r="E798">
        <v>184</v>
      </c>
      <c r="F798">
        <v>173</v>
      </c>
      <c r="G798">
        <v>158</v>
      </c>
      <c r="H798" s="368"/>
    </row>
    <row r="799" spans="1:8" ht="78" customHeight="1">
      <c r="A799" t="s">
        <v>5271</v>
      </c>
      <c r="B799" t="s">
        <v>1576</v>
      </c>
      <c r="C799" t="s">
        <v>2060</v>
      </c>
      <c r="D799" t="s">
        <v>632</v>
      </c>
      <c r="E799">
        <v>184</v>
      </c>
      <c r="F799">
        <v>155</v>
      </c>
      <c r="G799">
        <v>114</v>
      </c>
      <c r="H799" s="522"/>
    </row>
    <row r="800" spans="1:8" ht="78" customHeight="1">
      <c r="A800" t="s">
        <v>5369</v>
      </c>
      <c r="B800" t="s">
        <v>1021</v>
      </c>
      <c r="C800" t="s">
        <v>2807</v>
      </c>
      <c r="D800" t="s">
        <v>632</v>
      </c>
      <c r="E800">
        <v>184</v>
      </c>
      <c r="F800">
        <v>137</v>
      </c>
      <c r="G800">
        <v>149</v>
      </c>
      <c r="H800" s="1269"/>
    </row>
    <row r="801" spans="1:8" ht="78" customHeight="1">
      <c r="A801" t="s">
        <v>4935</v>
      </c>
      <c r="B801" t="s">
        <v>1690</v>
      </c>
      <c r="C801" t="s">
        <v>1883</v>
      </c>
      <c r="D801" t="s">
        <v>632</v>
      </c>
      <c r="E801">
        <v>184</v>
      </c>
      <c r="F801">
        <v>169</v>
      </c>
      <c r="G801">
        <v>154</v>
      </c>
      <c r="H801" s="345"/>
    </row>
    <row r="802" spans="1:8" ht="78" customHeight="1">
      <c r="A802" t="s">
        <v>5385</v>
      </c>
      <c r="B802" t="s">
        <v>8474</v>
      </c>
      <c r="C802" t="s">
        <v>3042</v>
      </c>
      <c r="D802" t="s">
        <v>632</v>
      </c>
      <c r="E802">
        <v>184</v>
      </c>
      <c r="F802">
        <v>138</v>
      </c>
      <c r="G802">
        <v>172</v>
      </c>
      <c r="H802" s="1504"/>
    </row>
    <row r="803" spans="1:8" ht="78" customHeight="1">
      <c r="A803" t="s">
        <v>4808</v>
      </c>
      <c r="B803" t="s">
        <v>1701</v>
      </c>
      <c r="C803" t="s">
        <v>1866</v>
      </c>
      <c r="D803" t="s">
        <v>632</v>
      </c>
      <c r="E803">
        <v>183</v>
      </c>
      <c r="F803">
        <v>181</v>
      </c>
      <c r="G803">
        <v>159</v>
      </c>
      <c r="H803" s="328"/>
    </row>
    <row r="804" spans="1:8" ht="78" customHeight="1">
      <c r="A804" t="s">
        <v>5005</v>
      </c>
      <c r="B804" t="s">
        <v>894</v>
      </c>
      <c r="C804" t="s">
        <v>2963</v>
      </c>
      <c r="D804" t="s">
        <v>632</v>
      </c>
      <c r="E804">
        <v>183</v>
      </c>
      <c r="F804">
        <v>169</v>
      </c>
      <c r="G804">
        <v>172</v>
      </c>
      <c r="H804" s="1425"/>
    </row>
    <row r="805" spans="1:8" ht="78" customHeight="1">
      <c r="A805" t="s">
        <v>4710</v>
      </c>
      <c r="B805" t="s">
        <v>782</v>
      </c>
      <c r="C805" t="s">
        <v>3114</v>
      </c>
      <c r="D805" t="s">
        <v>632</v>
      </c>
      <c r="E805">
        <v>183</v>
      </c>
      <c r="F805">
        <v>192</v>
      </c>
      <c r="G805">
        <v>214</v>
      </c>
      <c r="H805" s="1576"/>
    </row>
    <row r="806" spans="1:8" ht="78" customHeight="1">
      <c r="A806" t="s">
        <v>6973</v>
      </c>
      <c r="B806" t="s">
        <v>9369</v>
      </c>
      <c r="C806" t="s">
        <v>1871</v>
      </c>
      <c r="D806" t="s">
        <v>632</v>
      </c>
      <c r="E806">
        <v>183</v>
      </c>
      <c r="F806">
        <v>167</v>
      </c>
      <c r="G806">
        <v>147</v>
      </c>
      <c r="H806" s="333"/>
    </row>
    <row r="807" spans="1:8" ht="78" customHeight="1">
      <c r="A807" t="s">
        <v>4869</v>
      </c>
      <c r="B807" t="s">
        <v>4870</v>
      </c>
      <c r="C807" t="s">
        <v>3777</v>
      </c>
      <c r="D807" t="s">
        <v>632</v>
      </c>
      <c r="E807">
        <v>183</v>
      </c>
      <c r="F807">
        <v>177</v>
      </c>
      <c r="G807">
        <v>122</v>
      </c>
      <c r="H807" s="2239"/>
    </row>
    <row r="808" spans="1:8" ht="78" customHeight="1">
      <c r="A808" t="s">
        <v>5735</v>
      </c>
      <c r="B808" t="s">
        <v>1257</v>
      </c>
      <c r="C808" t="s">
        <v>2508</v>
      </c>
      <c r="D808" t="s">
        <v>632</v>
      </c>
      <c r="E808">
        <v>183</v>
      </c>
      <c r="F808">
        <v>94</v>
      </c>
      <c r="G808">
        <v>65</v>
      </c>
      <c r="H808" s="970"/>
    </row>
    <row r="809" spans="1:8" ht="78" customHeight="1">
      <c r="A809" t="s">
        <v>4798</v>
      </c>
      <c r="B809" t="s">
        <v>4799</v>
      </c>
      <c r="C809" t="s">
        <v>3593</v>
      </c>
      <c r="D809" t="s">
        <v>632</v>
      </c>
      <c r="E809">
        <v>183</v>
      </c>
      <c r="F809">
        <v>194</v>
      </c>
      <c r="G809">
        <v>178</v>
      </c>
      <c r="H809" s="2055"/>
    </row>
    <row r="810" spans="1:8" ht="78" customHeight="1">
      <c r="A810" t="s">
        <v>5403</v>
      </c>
      <c r="B810" t="s">
        <v>855</v>
      </c>
      <c r="C810" t="s">
        <v>3006</v>
      </c>
      <c r="D810" t="s">
        <v>632</v>
      </c>
      <c r="E810">
        <v>183</v>
      </c>
      <c r="F810">
        <v>147</v>
      </c>
      <c r="G810">
        <v>192</v>
      </c>
      <c r="H810" s="1468"/>
    </row>
    <row r="811" spans="1:8" ht="78" customHeight="1">
      <c r="A811" t="s">
        <v>6277</v>
      </c>
      <c r="B811" t="s">
        <v>1102</v>
      </c>
      <c r="C811" t="s">
        <v>2696</v>
      </c>
      <c r="D811" t="s">
        <v>632</v>
      </c>
      <c r="E811">
        <v>183</v>
      </c>
      <c r="F811">
        <v>50</v>
      </c>
      <c r="G811">
        <v>117</v>
      </c>
      <c r="H811" s="1158"/>
    </row>
    <row r="812" spans="1:8" ht="78" customHeight="1">
      <c r="A812" t="s">
        <v>7091</v>
      </c>
      <c r="B812" t="s">
        <v>9527</v>
      </c>
      <c r="C812" t="s">
        <v>3116</v>
      </c>
      <c r="D812" t="s">
        <v>632</v>
      </c>
      <c r="E812">
        <v>183</v>
      </c>
      <c r="F812">
        <v>192</v>
      </c>
      <c r="G812">
        <v>215</v>
      </c>
      <c r="H812" s="1578"/>
    </row>
    <row r="813" spans="1:8" ht="78" customHeight="1">
      <c r="A813" t="s">
        <v>6202</v>
      </c>
      <c r="B813" t="s">
        <v>1240</v>
      </c>
      <c r="C813" t="s">
        <v>2506</v>
      </c>
      <c r="D813" t="s">
        <v>632</v>
      </c>
      <c r="E813">
        <v>182</v>
      </c>
      <c r="F813">
        <v>93</v>
      </c>
      <c r="G813">
        <v>75</v>
      </c>
      <c r="H813" s="968"/>
    </row>
    <row r="814" spans="1:8" ht="78" customHeight="1">
      <c r="A814" t="s">
        <v>5222</v>
      </c>
      <c r="B814" t="s">
        <v>1371</v>
      </c>
      <c r="C814" t="s">
        <v>2336</v>
      </c>
      <c r="D814" t="s">
        <v>632</v>
      </c>
      <c r="E814">
        <v>182</v>
      </c>
      <c r="F814">
        <v>138</v>
      </c>
      <c r="G814">
        <v>58</v>
      </c>
      <c r="H814" s="798"/>
    </row>
    <row r="815" spans="1:8" ht="78" customHeight="1">
      <c r="A815" t="s">
        <v>5683</v>
      </c>
      <c r="B815" t="s">
        <v>7735</v>
      </c>
      <c r="C815" t="s">
        <v>2350</v>
      </c>
      <c r="D815" t="s">
        <v>632</v>
      </c>
      <c r="E815">
        <v>182</v>
      </c>
      <c r="F815">
        <v>143</v>
      </c>
      <c r="G815">
        <v>82</v>
      </c>
      <c r="H815" s="812"/>
    </row>
    <row r="816" spans="1:8" ht="78" customHeight="1">
      <c r="A816" t="s">
        <v>7062</v>
      </c>
      <c r="B816" t="s">
        <v>9486</v>
      </c>
      <c r="C816" t="s">
        <v>2662</v>
      </c>
      <c r="D816" t="s">
        <v>632</v>
      </c>
      <c r="E816">
        <v>182</v>
      </c>
      <c r="F816">
        <v>28</v>
      </c>
      <c r="G816">
        <v>80</v>
      </c>
      <c r="H816" s="1124"/>
    </row>
    <row r="817" spans="1:9" ht="78" customHeight="1">
      <c r="A817" t="s">
        <v>4525</v>
      </c>
      <c r="B817" t="s">
        <v>4527</v>
      </c>
      <c r="C817" t="s">
        <v>3829</v>
      </c>
      <c r="D817" t="s">
        <v>632</v>
      </c>
      <c r="E817">
        <v>182</v>
      </c>
      <c r="F817">
        <v>186</v>
      </c>
      <c r="G817">
        <v>153</v>
      </c>
      <c r="H817" s="2291"/>
    </row>
    <row r="818" spans="1:9" ht="78" customHeight="1">
      <c r="A818" t="s">
        <v>5269</v>
      </c>
      <c r="B818" t="s">
        <v>1585</v>
      </c>
      <c r="C818" t="s">
        <v>2045</v>
      </c>
      <c r="D818" t="s">
        <v>632</v>
      </c>
      <c r="E818">
        <v>182</v>
      </c>
      <c r="F818">
        <v>152</v>
      </c>
      <c r="G818">
        <v>133</v>
      </c>
      <c r="H818" s="507"/>
    </row>
    <row r="819" spans="1:9" ht="78" customHeight="1">
      <c r="A819" t="s">
        <v>6252</v>
      </c>
      <c r="B819" t="s">
        <v>1127</v>
      </c>
      <c r="C819" t="s">
        <v>2658</v>
      </c>
      <c r="D819" t="s">
        <v>632</v>
      </c>
      <c r="E819">
        <v>182</v>
      </c>
      <c r="F819">
        <v>55</v>
      </c>
      <c r="G819">
        <v>83</v>
      </c>
      <c r="H819" s="1120"/>
    </row>
    <row r="820" spans="1:9" ht="78" customHeight="1">
      <c r="A820" t="s">
        <v>5834</v>
      </c>
      <c r="B820" t="s">
        <v>1000</v>
      </c>
      <c r="C820" t="s">
        <v>2828</v>
      </c>
      <c r="D820" t="s">
        <v>632</v>
      </c>
      <c r="E820">
        <v>182</v>
      </c>
      <c r="F820">
        <v>95</v>
      </c>
      <c r="G820">
        <v>154</v>
      </c>
      <c r="H820" s="1290"/>
    </row>
    <row r="821" spans="1:9" ht="78" customHeight="1">
      <c r="A821" t="s">
        <v>5285</v>
      </c>
      <c r="B821" t="s">
        <v>1593</v>
      </c>
      <c r="C821" t="s">
        <v>2037</v>
      </c>
      <c r="D821" t="s">
        <v>632</v>
      </c>
      <c r="E821">
        <v>182</v>
      </c>
      <c r="F821">
        <v>149</v>
      </c>
      <c r="G821">
        <v>116</v>
      </c>
      <c r="H821" s="499"/>
    </row>
    <row r="822" spans="1:9" ht="78" customHeight="1">
      <c r="A822" t="s">
        <v>6972</v>
      </c>
      <c r="B822" t="s">
        <v>9367</v>
      </c>
      <c r="C822" t="s">
        <v>1869</v>
      </c>
      <c r="D822" t="s">
        <v>632</v>
      </c>
      <c r="E822">
        <v>182</v>
      </c>
      <c r="F822">
        <v>168</v>
      </c>
      <c r="G822">
        <v>147</v>
      </c>
      <c r="H822" s="331"/>
    </row>
    <row r="823" spans="1:9" ht="78" customHeight="1">
      <c r="A823" t="s">
        <v>5206</v>
      </c>
      <c r="B823" t="s">
        <v>1404</v>
      </c>
      <c r="C823" t="s">
        <v>2282</v>
      </c>
      <c r="D823" t="s">
        <v>632</v>
      </c>
      <c r="E823">
        <v>181</v>
      </c>
      <c r="F823">
        <v>158</v>
      </c>
      <c r="G823">
        <v>95</v>
      </c>
      <c r="H823" s="744"/>
    </row>
    <row r="824" spans="1:9" ht="78" customHeight="1">
      <c r="A824" t="s">
        <v>4863</v>
      </c>
      <c r="B824" t="s">
        <v>4864</v>
      </c>
      <c r="C824" t="s">
        <v>3748</v>
      </c>
      <c r="D824" t="s">
        <v>632</v>
      </c>
      <c r="E824">
        <v>181</v>
      </c>
      <c r="F824">
        <v>182</v>
      </c>
      <c r="G824">
        <v>68</v>
      </c>
      <c r="H824" s="2210"/>
    </row>
    <row r="825" spans="1:9" ht="78" customHeight="1">
      <c r="A825" t="s">
        <v>5751</v>
      </c>
      <c r="B825" t="s">
        <v>1222</v>
      </c>
      <c r="C825" t="s">
        <v>2529</v>
      </c>
      <c r="D825" t="s">
        <v>632</v>
      </c>
      <c r="E825">
        <v>181</v>
      </c>
      <c r="F825">
        <v>129</v>
      </c>
      <c r="G825">
        <v>125</v>
      </c>
      <c r="H825" s="991"/>
    </row>
    <row r="826" spans="1:9" ht="78" customHeight="1">
      <c r="A826" t="s">
        <v>4876</v>
      </c>
      <c r="B826" t="s">
        <v>873</v>
      </c>
      <c r="C826" t="s">
        <v>2989</v>
      </c>
      <c r="D826" t="s">
        <v>632</v>
      </c>
      <c r="E826">
        <v>181</v>
      </c>
      <c r="F826">
        <v>172</v>
      </c>
      <c r="G826">
        <v>171</v>
      </c>
      <c r="H826" s="1451"/>
    </row>
    <row r="827" spans="1:9" ht="78" customHeight="1">
      <c r="A827" t="s">
        <v>5721</v>
      </c>
      <c r="B827" t="s">
        <v>1467</v>
      </c>
      <c r="C827" t="s">
        <v>2204</v>
      </c>
      <c r="D827" t="s">
        <v>632</v>
      </c>
      <c r="E827">
        <v>181</v>
      </c>
      <c r="F827">
        <v>104</v>
      </c>
      <c r="G827">
        <v>76</v>
      </c>
      <c r="H827" s="666"/>
    </row>
    <row r="828" spans="1:9" ht="78" customHeight="1">
      <c r="A828" t="s">
        <v>4444</v>
      </c>
      <c r="B828" t="s">
        <v>137</v>
      </c>
      <c r="C828" t="s">
        <v>3204</v>
      </c>
      <c r="D828" t="s">
        <v>632</v>
      </c>
      <c r="E828">
        <v>181</v>
      </c>
      <c r="F828">
        <v>199</v>
      </c>
      <c r="G828">
        <v>211</v>
      </c>
      <c r="H828" s="1666"/>
      <c r="I828">
        <v>2011</v>
      </c>
    </row>
    <row r="829" spans="1:9" ht="78" customHeight="1">
      <c r="A829" t="s">
        <v>4547</v>
      </c>
      <c r="B829" t="s">
        <v>4548</v>
      </c>
      <c r="C829" t="s">
        <v>3741</v>
      </c>
      <c r="D829" t="s">
        <v>632</v>
      </c>
      <c r="E829">
        <v>181</v>
      </c>
      <c r="F829">
        <v>191</v>
      </c>
      <c r="G829">
        <v>80</v>
      </c>
      <c r="H829" s="2203"/>
    </row>
    <row r="830" spans="1:9" ht="78" customHeight="1">
      <c r="A830" t="s">
        <v>4511</v>
      </c>
      <c r="B830" t="s">
        <v>4512</v>
      </c>
      <c r="C830" t="s">
        <v>3796</v>
      </c>
      <c r="D830" t="s">
        <v>632</v>
      </c>
      <c r="E830">
        <v>181</v>
      </c>
      <c r="F830">
        <v>193</v>
      </c>
      <c r="G830">
        <v>165</v>
      </c>
      <c r="H830" s="2258"/>
    </row>
    <row r="831" spans="1:9" ht="78" customHeight="1">
      <c r="A831" t="s">
        <v>7142</v>
      </c>
      <c r="B831" t="s">
        <v>9662</v>
      </c>
      <c r="C831" t="s">
        <v>3806</v>
      </c>
      <c r="D831" t="s">
        <v>632</v>
      </c>
      <c r="E831">
        <v>181</v>
      </c>
      <c r="F831">
        <v>195</v>
      </c>
      <c r="G831">
        <v>142</v>
      </c>
      <c r="H831" s="2268"/>
    </row>
    <row r="832" spans="1:9" ht="78" customHeight="1">
      <c r="A832" t="s">
        <v>5378</v>
      </c>
      <c r="B832" t="s">
        <v>1017</v>
      </c>
      <c r="C832" t="s">
        <v>2809</v>
      </c>
      <c r="D832" t="s">
        <v>632</v>
      </c>
      <c r="E832">
        <v>181</v>
      </c>
      <c r="F832">
        <v>130</v>
      </c>
      <c r="G832">
        <v>153</v>
      </c>
      <c r="H832" s="1271"/>
    </row>
    <row r="833" spans="1:8" ht="78" customHeight="1">
      <c r="A833" t="s">
        <v>5391</v>
      </c>
      <c r="B833" t="s">
        <v>954</v>
      </c>
      <c r="C833" t="s">
        <v>2892</v>
      </c>
      <c r="D833" t="s">
        <v>632</v>
      </c>
      <c r="E833">
        <v>181</v>
      </c>
      <c r="F833">
        <v>152</v>
      </c>
      <c r="G833">
        <v>163</v>
      </c>
      <c r="H833" s="1354"/>
    </row>
    <row r="834" spans="1:8" ht="78" customHeight="1">
      <c r="A834" t="s">
        <v>6208</v>
      </c>
      <c r="B834" t="s">
        <v>1164</v>
      </c>
      <c r="C834" t="s">
        <v>2600</v>
      </c>
      <c r="D834" t="s">
        <v>632</v>
      </c>
      <c r="E834">
        <v>181</v>
      </c>
      <c r="F834">
        <v>51</v>
      </c>
      <c r="G834">
        <v>46</v>
      </c>
      <c r="H834" s="1062"/>
    </row>
    <row r="835" spans="1:8" ht="78" customHeight="1">
      <c r="A835" t="s">
        <v>7119</v>
      </c>
      <c r="B835" t="s">
        <v>9565</v>
      </c>
      <c r="C835" t="s">
        <v>3247</v>
      </c>
      <c r="D835" t="s">
        <v>632</v>
      </c>
      <c r="E835">
        <v>181</v>
      </c>
      <c r="F835">
        <v>206</v>
      </c>
      <c r="G835">
        <v>223</v>
      </c>
      <c r="H835" s="1709"/>
    </row>
    <row r="836" spans="1:8" ht="78" customHeight="1">
      <c r="A836" t="s">
        <v>4848</v>
      </c>
      <c r="B836" t="s">
        <v>9310</v>
      </c>
      <c r="C836" t="s">
        <v>3837</v>
      </c>
      <c r="D836" t="s">
        <v>632</v>
      </c>
      <c r="E836">
        <v>181</v>
      </c>
      <c r="F836">
        <v>173</v>
      </c>
      <c r="G836">
        <v>136</v>
      </c>
      <c r="H836" s="2299"/>
    </row>
    <row r="837" spans="1:8" ht="78" customHeight="1">
      <c r="A837" t="s">
        <v>5273</v>
      </c>
      <c r="B837" t="s">
        <v>7733</v>
      </c>
      <c r="C837" t="s">
        <v>2349</v>
      </c>
      <c r="D837" t="s">
        <v>632</v>
      </c>
      <c r="E837">
        <v>181</v>
      </c>
      <c r="F837">
        <v>154</v>
      </c>
      <c r="G837">
        <v>106</v>
      </c>
      <c r="H837" s="811"/>
    </row>
    <row r="838" spans="1:8" ht="78" customHeight="1">
      <c r="A838" t="s">
        <v>6147</v>
      </c>
      <c r="B838" t="s">
        <v>1465</v>
      </c>
      <c r="C838" t="s">
        <v>2206</v>
      </c>
      <c r="D838" t="s">
        <v>632</v>
      </c>
      <c r="E838">
        <v>181</v>
      </c>
      <c r="F838">
        <v>90</v>
      </c>
      <c r="G838">
        <v>48</v>
      </c>
      <c r="H838" s="668"/>
    </row>
    <row r="839" spans="1:8" ht="78" customHeight="1">
      <c r="A839" t="s">
        <v>4155</v>
      </c>
      <c r="B839" t="s">
        <v>8697</v>
      </c>
      <c r="C839" t="s">
        <v>3272</v>
      </c>
      <c r="D839" t="s">
        <v>632</v>
      </c>
      <c r="E839">
        <v>181</v>
      </c>
      <c r="F839">
        <v>206</v>
      </c>
      <c r="G839">
        <v>212</v>
      </c>
      <c r="H839" s="1734"/>
    </row>
    <row r="840" spans="1:8" ht="78" customHeight="1">
      <c r="A840" t="s">
        <v>5017</v>
      </c>
      <c r="B840" t="s">
        <v>7325</v>
      </c>
      <c r="C840" t="s">
        <v>1947</v>
      </c>
      <c r="D840" t="s">
        <v>632</v>
      </c>
      <c r="E840">
        <v>181</v>
      </c>
      <c r="F840">
        <v>186</v>
      </c>
      <c r="G840">
        <v>182</v>
      </c>
      <c r="H840" s="409"/>
    </row>
    <row r="841" spans="1:8" ht="78" customHeight="1">
      <c r="A841" t="s">
        <v>4800</v>
      </c>
      <c r="B841" t="s">
        <v>9051</v>
      </c>
      <c r="C841" t="s">
        <v>3603</v>
      </c>
      <c r="D841" t="s">
        <v>632</v>
      </c>
      <c r="E841">
        <v>181</v>
      </c>
      <c r="F841">
        <v>203</v>
      </c>
      <c r="G841">
        <v>187</v>
      </c>
      <c r="H841" s="2065"/>
    </row>
    <row r="842" spans="1:8" ht="78" customHeight="1">
      <c r="A842" t="s">
        <v>4549</v>
      </c>
      <c r="B842" t="s">
        <v>4550</v>
      </c>
      <c r="C842" t="s">
        <v>3742</v>
      </c>
      <c r="D842" t="s">
        <v>632</v>
      </c>
      <c r="E842">
        <v>181</v>
      </c>
      <c r="F842">
        <v>204</v>
      </c>
      <c r="G842">
        <v>57</v>
      </c>
      <c r="H842" s="2204"/>
    </row>
    <row r="843" spans="1:8" ht="78" customHeight="1">
      <c r="A843" t="s">
        <v>5286</v>
      </c>
      <c r="B843" t="s">
        <v>1488</v>
      </c>
      <c r="C843" t="s">
        <v>2179</v>
      </c>
      <c r="D843" t="s">
        <v>632</v>
      </c>
      <c r="E843">
        <v>180</v>
      </c>
      <c r="F843">
        <v>131</v>
      </c>
      <c r="G843">
        <v>91</v>
      </c>
      <c r="H843" s="641"/>
    </row>
    <row r="844" spans="1:8" ht="78" customHeight="1">
      <c r="A844" t="s">
        <v>4513</v>
      </c>
      <c r="B844" t="s">
        <v>9283</v>
      </c>
      <c r="C844" t="s">
        <v>3807</v>
      </c>
      <c r="D844" t="s">
        <v>632</v>
      </c>
      <c r="E844">
        <v>180</v>
      </c>
      <c r="F844">
        <v>199</v>
      </c>
      <c r="G844">
        <v>156</v>
      </c>
      <c r="H844" s="2269"/>
    </row>
    <row r="845" spans="1:8" ht="78" customHeight="1">
      <c r="A845" t="s">
        <v>7043</v>
      </c>
      <c r="B845" t="s">
        <v>9435</v>
      </c>
      <c r="C845" t="s">
        <v>2448</v>
      </c>
      <c r="D845" t="s">
        <v>632</v>
      </c>
      <c r="E845">
        <v>180</v>
      </c>
      <c r="F845">
        <v>84</v>
      </c>
      <c r="G845">
        <v>34</v>
      </c>
      <c r="H845" s="910"/>
    </row>
    <row r="846" spans="1:8" ht="78" customHeight="1">
      <c r="A846" t="s">
        <v>5781</v>
      </c>
      <c r="B846" t="s">
        <v>1082</v>
      </c>
      <c r="C846" t="s">
        <v>2720</v>
      </c>
      <c r="D846" t="s">
        <v>632</v>
      </c>
      <c r="E846">
        <v>180</v>
      </c>
      <c r="F846">
        <v>78</v>
      </c>
      <c r="G846">
        <v>93</v>
      </c>
      <c r="H846" s="1182"/>
    </row>
    <row r="847" spans="1:8" ht="78" customHeight="1">
      <c r="A847" t="s">
        <v>4531</v>
      </c>
      <c r="B847" t="s">
        <v>4532</v>
      </c>
      <c r="C847" t="s">
        <v>3810</v>
      </c>
      <c r="D847" t="s">
        <v>632</v>
      </c>
      <c r="E847">
        <v>180</v>
      </c>
      <c r="F847">
        <v>187</v>
      </c>
      <c r="G847">
        <v>133</v>
      </c>
      <c r="H847" s="2272"/>
    </row>
    <row r="848" spans="1:8" ht="78" customHeight="1">
      <c r="A848" t="s">
        <v>5250</v>
      </c>
      <c r="B848" t="s">
        <v>1587</v>
      </c>
      <c r="C848" t="s">
        <v>2047</v>
      </c>
      <c r="D848" t="s">
        <v>632</v>
      </c>
      <c r="E848">
        <v>180</v>
      </c>
      <c r="F848">
        <v>159</v>
      </c>
      <c r="G848">
        <v>137</v>
      </c>
      <c r="H848" s="509"/>
    </row>
    <row r="849" spans="1:9" ht="78" customHeight="1">
      <c r="A849" t="s">
        <v>5753</v>
      </c>
      <c r="B849" t="s">
        <v>1221</v>
      </c>
      <c r="C849" t="s">
        <v>2530</v>
      </c>
      <c r="D849" t="s">
        <v>632</v>
      </c>
      <c r="E849">
        <v>180</v>
      </c>
      <c r="F849">
        <v>123</v>
      </c>
      <c r="G849">
        <v>119</v>
      </c>
      <c r="H849" s="992"/>
    </row>
    <row r="850" spans="1:9" ht="78" customHeight="1">
      <c r="A850" t="s">
        <v>4232</v>
      </c>
      <c r="B850" t="s">
        <v>4233</v>
      </c>
      <c r="C850" t="s">
        <v>3653</v>
      </c>
      <c r="D850" t="s">
        <v>632</v>
      </c>
      <c r="E850">
        <v>180</v>
      </c>
      <c r="F850">
        <v>211</v>
      </c>
      <c r="G850">
        <v>178</v>
      </c>
      <c r="H850" s="2115"/>
    </row>
    <row r="851" spans="1:9" ht="78" customHeight="1">
      <c r="A851" t="s">
        <v>6223</v>
      </c>
      <c r="B851" t="s">
        <v>8115</v>
      </c>
      <c r="C851" t="s">
        <v>2717</v>
      </c>
      <c r="D851" t="s">
        <v>632</v>
      </c>
      <c r="E851">
        <v>180</v>
      </c>
      <c r="F851">
        <v>88</v>
      </c>
      <c r="G851">
        <v>101</v>
      </c>
      <c r="H851" s="1179"/>
    </row>
    <row r="852" spans="1:9" ht="78" customHeight="1">
      <c r="A852" t="s">
        <v>4760</v>
      </c>
      <c r="B852" t="s">
        <v>4761</v>
      </c>
      <c r="C852" t="s">
        <v>3344</v>
      </c>
      <c r="D852" t="s">
        <v>632</v>
      </c>
      <c r="E852">
        <v>180</v>
      </c>
      <c r="F852">
        <v>200</v>
      </c>
      <c r="G852">
        <v>194</v>
      </c>
      <c r="H852" s="1806"/>
    </row>
    <row r="853" spans="1:9" ht="78" customHeight="1">
      <c r="A853" t="s">
        <v>6197</v>
      </c>
      <c r="B853" t="s">
        <v>1241</v>
      </c>
      <c r="C853" t="s">
        <v>2507</v>
      </c>
      <c r="D853" t="s">
        <v>632</v>
      </c>
      <c r="E853">
        <v>179</v>
      </c>
      <c r="F853">
        <v>87</v>
      </c>
      <c r="G853">
        <v>63</v>
      </c>
      <c r="H853" s="969"/>
    </row>
    <row r="854" spans="1:9" ht="78" customHeight="1">
      <c r="A854" t="s">
        <v>6226</v>
      </c>
      <c r="B854" t="s">
        <v>7940</v>
      </c>
      <c r="C854" t="s">
        <v>2543</v>
      </c>
      <c r="D854" t="s">
        <v>632</v>
      </c>
      <c r="E854">
        <v>179</v>
      </c>
      <c r="F854">
        <v>70</v>
      </c>
      <c r="G854">
        <v>70</v>
      </c>
      <c r="H854" s="1005"/>
    </row>
    <row r="855" spans="1:9" ht="78" customHeight="1">
      <c r="A855" t="s">
        <v>6222</v>
      </c>
      <c r="B855" t="s">
        <v>1084</v>
      </c>
      <c r="C855" t="s">
        <v>2716</v>
      </c>
      <c r="D855" t="s">
        <v>632</v>
      </c>
      <c r="E855">
        <v>179</v>
      </c>
      <c r="F855">
        <v>90</v>
      </c>
      <c r="G855">
        <v>102</v>
      </c>
      <c r="H855" s="1178"/>
    </row>
    <row r="856" spans="1:9" ht="78" customHeight="1">
      <c r="A856" t="s">
        <v>4588</v>
      </c>
      <c r="B856" t="s">
        <v>1462</v>
      </c>
      <c r="C856" t="s">
        <v>3867</v>
      </c>
      <c r="D856" t="s">
        <v>632</v>
      </c>
      <c r="E856">
        <v>179</v>
      </c>
      <c r="F856">
        <v>159</v>
      </c>
      <c r="G856">
        <v>141</v>
      </c>
      <c r="H856" s="2329"/>
    </row>
    <row r="857" spans="1:9" ht="78" customHeight="1">
      <c r="A857" t="s">
        <v>4829</v>
      </c>
      <c r="B857" t="s">
        <v>1652</v>
      </c>
      <c r="C857" t="s">
        <v>1936</v>
      </c>
      <c r="D857" t="s">
        <v>632</v>
      </c>
      <c r="E857">
        <v>179</v>
      </c>
      <c r="F857">
        <v>173</v>
      </c>
      <c r="G857">
        <v>167</v>
      </c>
      <c r="H857" s="398"/>
    </row>
    <row r="858" spans="1:9" ht="78" customHeight="1">
      <c r="A858" t="s">
        <v>6686</v>
      </c>
      <c r="B858" t="s">
        <v>195</v>
      </c>
      <c r="C858" t="s">
        <v>2613</v>
      </c>
      <c r="D858" t="s">
        <v>632</v>
      </c>
      <c r="E858">
        <v>179</v>
      </c>
      <c r="F858">
        <v>26</v>
      </c>
      <c r="G858">
        <v>56</v>
      </c>
      <c r="H858" s="1075"/>
      <c r="I858">
        <v>2011</v>
      </c>
    </row>
    <row r="859" spans="1:9" ht="78" customHeight="1">
      <c r="A859" t="s">
        <v>5270</v>
      </c>
      <c r="B859" t="s">
        <v>1520</v>
      </c>
      <c r="C859" t="s">
        <v>2137</v>
      </c>
      <c r="D859" t="s">
        <v>632</v>
      </c>
      <c r="E859">
        <v>179</v>
      </c>
      <c r="F859">
        <v>139</v>
      </c>
      <c r="G859">
        <v>113</v>
      </c>
      <c r="H859" s="599"/>
    </row>
    <row r="860" spans="1:9" ht="78" customHeight="1">
      <c r="A860" t="s">
        <v>5761</v>
      </c>
      <c r="B860" t="s">
        <v>1083</v>
      </c>
      <c r="C860" t="s">
        <v>2718</v>
      </c>
      <c r="D860" t="s">
        <v>632</v>
      </c>
      <c r="E860">
        <v>179</v>
      </c>
      <c r="F860">
        <v>84</v>
      </c>
      <c r="G860">
        <v>87</v>
      </c>
      <c r="H860" s="1180"/>
    </row>
    <row r="861" spans="1:9" ht="78" customHeight="1">
      <c r="A861" t="s">
        <v>5312</v>
      </c>
      <c r="B861" t="s">
        <v>1468</v>
      </c>
      <c r="C861" t="s">
        <v>2202</v>
      </c>
      <c r="D861" t="s">
        <v>632</v>
      </c>
      <c r="E861">
        <v>179</v>
      </c>
      <c r="F861">
        <v>114</v>
      </c>
      <c r="G861">
        <v>86</v>
      </c>
      <c r="H861" s="664"/>
    </row>
    <row r="862" spans="1:9" ht="78" customHeight="1">
      <c r="A862" t="s">
        <v>4852</v>
      </c>
      <c r="B862" t="s">
        <v>4853</v>
      </c>
      <c r="C862" t="s">
        <v>3778</v>
      </c>
      <c r="D862" t="s">
        <v>632</v>
      </c>
      <c r="E862">
        <v>179</v>
      </c>
      <c r="F862">
        <v>177</v>
      </c>
      <c r="G862">
        <v>123</v>
      </c>
      <c r="H862" s="2240"/>
    </row>
    <row r="863" spans="1:9" ht="78" customHeight="1">
      <c r="A863" t="s">
        <v>4451</v>
      </c>
      <c r="B863" t="s">
        <v>4452</v>
      </c>
      <c r="C863" t="s">
        <v>3327</v>
      </c>
      <c r="D863" t="s">
        <v>632</v>
      </c>
      <c r="E863">
        <v>178</v>
      </c>
      <c r="F863">
        <v>212</v>
      </c>
      <c r="G863">
        <v>221</v>
      </c>
      <c r="H863" s="1789"/>
    </row>
    <row r="864" spans="1:9" ht="78" customHeight="1">
      <c r="A864" t="s">
        <v>4481</v>
      </c>
      <c r="B864" t="s">
        <v>4482</v>
      </c>
      <c r="C864" t="s">
        <v>3604</v>
      </c>
      <c r="D864" t="s">
        <v>632</v>
      </c>
      <c r="E864">
        <v>178</v>
      </c>
      <c r="F864">
        <v>207</v>
      </c>
      <c r="G864">
        <v>190</v>
      </c>
      <c r="H864" s="2066"/>
    </row>
    <row r="865" spans="1:9" ht="78" customHeight="1">
      <c r="A865" t="s">
        <v>5102</v>
      </c>
      <c r="B865" t="s">
        <v>5103</v>
      </c>
      <c r="C865" t="s">
        <v>3586</v>
      </c>
      <c r="D865" t="s">
        <v>632</v>
      </c>
      <c r="E865">
        <v>178</v>
      </c>
      <c r="F865">
        <v>182</v>
      </c>
      <c r="G865">
        <v>172</v>
      </c>
      <c r="H865" s="2048"/>
    </row>
    <row r="866" spans="1:9" ht="78" customHeight="1">
      <c r="A866" t="s">
        <v>4244</v>
      </c>
      <c r="B866" t="s">
        <v>4246</v>
      </c>
      <c r="C866" t="s">
        <v>3701</v>
      </c>
      <c r="D866" t="s">
        <v>632</v>
      </c>
      <c r="E866">
        <v>178</v>
      </c>
      <c r="F866">
        <v>231</v>
      </c>
      <c r="G866">
        <v>159</v>
      </c>
      <c r="H866" s="2163"/>
    </row>
    <row r="867" spans="1:9" ht="78" customHeight="1">
      <c r="A867" t="s">
        <v>4835</v>
      </c>
      <c r="B867" t="s">
        <v>120</v>
      </c>
      <c r="C867" t="s">
        <v>3836</v>
      </c>
      <c r="D867" t="s">
        <v>632</v>
      </c>
      <c r="E867">
        <v>178</v>
      </c>
      <c r="F867">
        <v>172</v>
      </c>
      <c r="G867">
        <v>136</v>
      </c>
      <c r="H867" s="2298"/>
      <c r="I867">
        <v>2011</v>
      </c>
    </row>
    <row r="868" spans="1:9" ht="78" customHeight="1">
      <c r="A868" t="s">
        <v>5122</v>
      </c>
      <c r="B868" t="s">
        <v>7251</v>
      </c>
      <c r="C868" t="s">
        <v>1865</v>
      </c>
      <c r="D868" t="s">
        <v>632</v>
      </c>
      <c r="E868">
        <v>177</v>
      </c>
      <c r="F868">
        <v>176</v>
      </c>
      <c r="G868">
        <v>159</v>
      </c>
      <c r="H868" s="327"/>
    </row>
    <row r="869" spans="1:9" ht="78" customHeight="1">
      <c r="A869" t="s">
        <v>5237</v>
      </c>
      <c r="B869" t="s">
        <v>1370</v>
      </c>
      <c r="C869" t="s">
        <v>2334</v>
      </c>
      <c r="D869" t="s">
        <v>632</v>
      </c>
      <c r="E869">
        <v>177</v>
      </c>
      <c r="F869">
        <v>150</v>
      </c>
      <c r="G869">
        <v>100</v>
      </c>
      <c r="H869" s="796"/>
    </row>
    <row r="870" spans="1:9" ht="78" customHeight="1">
      <c r="A870" t="s">
        <v>4847</v>
      </c>
      <c r="B870" t="s">
        <v>1698</v>
      </c>
      <c r="C870" t="s">
        <v>1873</v>
      </c>
      <c r="D870" t="s">
        <v>632</v>
      </c>
      <c r="E870">
        <v>177</v>
      </c>
      <c r="F870">
        <v>169</v>
      </c>
      <c r="G870">
        <v>146</v>
      </c>
      <c r="H870" s="335"/>
    </row>
    <row r="871" spans="1:9" ht="78" customHeight="1">
      <c r="A871" t="s">
        <v>5396</v>
      </c>
      <c r="B871" t="s">
        <v>926</v>
      </c>
      <c r="C871" t="s">
        <v>2924</v>
      </c>
      <c r="D871" t="s">
        <v>632</v>
      </c>
      <c r="E871">
        <v>177</v>
      </c>
      <c r="F871">
        <v>142</v>
      </c>
      <c r="G871">
        <v>170</v>
      </c>
      <c r="H871" s="1386"/>
    </row>
    <row r="872" spans="1:9" ht="78" customHeight="1">
      <c r="A872" t="s">
        <v>5249</v>
      </c>
      <c r="B872" t="s">
        <v>1533</v>
      </c>
      <c r="C872" t="s">
        <v>2119</v>
      </c>
      <c r="D872" t="s">
        <v>632</v>
      </c>
      <c r="E872">
        <v>177</v>
      </c>
      <c r="F872">
        <v>157</v>
      </c>
      <c r="G872">
        <v>141</v>
      </c>
      <c r="H872" s="581"/>
    </row>
    <row r="873" spans="1:9" ht="78" customHeight="1">
      <c r="A873" t="s">
        <v>5400</v>
      </c>
      <c r="B873" t="s">
        <v>857</v>
      </c>
      <c r="C873" t="s">
        <v>3007</v>
      </c>
      <c r="D873" t="s">
        <v>632</v>
      </c>
      <c r="E873">
        <v>176</v>
      </c>
      <c r="F873">
        <v>133</v>
      </c>
      <c r="G873">
        <v>183</v>
      </c>
      <c r="H873" s="1469"/>
    </row>
    <row r="874" spans="1:9" ht="78" customHeight="1">
      <c r="A874" t="s">
        <v>5680</v>
      </c>
      <c r="B874" t="s">
        <v>1358</v>
      </c>
      <c r="C874" t="s">
        <v>2354</v>
      </c>
      <c r="D874" t="s">
        <v>632</v>
      </c>
      <c r="E874">
        <v>176</v>
      </c>
      <c r="F874">
        <v>136</v>
      </c>
      <c r="G874">
        <v>90</v>
      </c>
      <c r="H874" s="816"/>
    </row>
    <row r="875" spans="1:9" ht="78" customHeight="1">
      <c r="A875" t="s">
        <v>5759</v>
      </c>
      <c r="B875" t="s">
        <v>1218</v>
      </c>
      <c r="C875" t="s">
        <v>2536</v>
      </c>
      <c r="D875" t="s">
        <v>632</v>
      </c>
      <c r="E875">
        <v>176</v>
      </c>
      <c r="F875">
        <v>100</v>
      </c>
      <c r="G875">
        <v>85</v>
      </c>
      <c r="H875" s="998"/>
    </row>
    <row r="876" spans="1:9" ht="78" customHeight="1">
      <c r="A876" t="s">
        <v>5731</v>
      </c>
      <c r="B876" t="s">
        <v>1223</v>
      </c>
      <c r="C876" t="s">
        <v>2531</v>
      </c>
      <c r="D876" t="s">
        <v>632</v>
      </c>
      <c r="E876">
        <v>176</v>
      </c>
      <c r="F876">
        <v>112</v>
      </c>
      <c r="G876">
        <v>105</v>
      </c>
      <c r="H876" s="993"/>
    </row>
    <row r="877" spans="1:9" ht="78" customHeight="1">
      <c r="A877" t="s">
        <v>5703</v>
      </c>
      <c r="B877" t="s">
        <v>1517</v>
      </c>
      <c r="C877" t="s">
        <v>2139</v>
      </c>
      <c r="D877" t="s">
        <v>632</v>
      </c>
      <c r="E877">
        <v>176</v>
      </c>
      <c r="F877">
        <v>132</v>
      </c>
      <c r="G877">
        <v>106</v>
      </c>
      <c r="H877" s="601"/>
    </row>
    <row r="878" spans="1:9" ht="78" customHeight="1">
      <c r="A878" t="s">
        <v>4262</v>
      </c>
      <c r="B878" t="s">
        <v>4264</v>
      </c>
      <c r="C878" t="s">
        <v>3723</v>
      </c>
      <c r="D878" t="s">
        <v>632</v>
      </c>
      <c r="E878">
        <v>176</v>
      </c>
      <c r="F878">
        <v>201</v>
      </c>
      <c r="G878">
        <v>101</v>
      </c>
      <c r="H878" s="2185"/>
    </row>
    <row r="879" spans="1:9" ht="78" customHeight="1">
      <c r="A879" t="s">
        <v>4861</v>
      </c>
      <c r="B879" t="s">
        <v>4862</v>
      </c>
      <c r="C879" t="s">
        <v>3776</v>
      </c>
      <c r="D879" t="s">
        <v>632</v>
      </c>
      <c r="E879">
        <v>176</v>
      </c>
      <c r="F879">
        <v>180</v>
      </c>
      <c r="G879">
        <v>84</v>
      </c>
      <c r="H879" s="2238"/>
    </row>
    <row r="880" spans="1:9" ht="78" customHeight="1">
      <c r="A880" t="s">
        <v>4466</v>
      </c>
      <c r="B880" t="s">
        <v>4467</v>
      </c>
      <c r="C880" t="s">
        <v>3348</v>
      </c>
      <c r="D880" t="s">
        <v>632</v>
      </c>
      <c r="E880">
        <v>176</v>
      </c>
      <c r="F880">
        <v>211</v>
      </c>
      <c r="G880">
        <v>209</v>
      </c>
      <c r="H880" s="1810"/>
    </row>
    <row r="881" spans="1:8" ht="78" customHeight="1">
      <c r="A881" t="s">
        <v>5238</v>
      </c>
      <c r="B881" t="s">
        <v>7715</v>
      </c>
      <c r="C881" t="s">
        <v>2335</v>
      </c>
      <c r="D881" t="s">
        <v>632</v>
      </c>
      <c r="E881">
        <v>176</v>
      </c>
      <c r="F881">
        <v>142</v>
      </c>
      <c r="G881">
        <v>81</v>
      </c>
      <c r="H881" s="797"/>
    </row>
    <row r="882" spans="1:8" ht="78" customHeight="1">
      <c r="A882" t="s">
        <v>5377</v>
      </c>
      <c r="B882" t="s">
        <v>1018</v>
      </c>
      <c r="C882" t="s">
        <v>2810</v>
      </c>
      <c r="D882" t="s">
        <v>632</v>
      </c>
      <c r="E882">
        <v>176</v>
      </c>
      <c r="F882">
        <v>135</v>
      </c>
      <c r="G882">
        <v>155</v>
      </c>
      <c r="H882" s="1272"/>
    </row>
    <row r="883" spans="1:8" ht="78" customHeight="1">
      <c r="A883" t="s">
        <v>4717</v>
      </c>
      <c r="B883" t="s">
        <v>8648</v>
      </c>
      <c r="C883" t="s">
        <v>3209</v>
      </c>
      <c r="D883" t="s">
        <v>632</v>
      </c>
      <c r="E883">
        <v>176</v>
      </c>
      <c r="F883">
        <v>183</v>
      </c>
      <c r="G883">
        <v>190</v>
      </c>
      <c r="H883" s="1671"/>
    </row>
    <row r="884" spans="1:8" ht="78" customHeight="1">
      <c r="A884" t="s">
        <v>5254</v>
      </c>
      <c r="B884" t="s">
        <v>1524</v>
      </c>
      <c r="C884" t="s">
        <v>2131</v>
      </c>
      <c r="D884" t="s">
        <v>632</v>
      </c>
      <c r="E884">
        <v>176</v>
      </c>
      <c r="F884">
        <v>144</v>
      </c>
      <c r="G884">
        <v>128</v>
      </c>
      <c r="H884" s="593"/>
    </row>
    <row r="885" spans="1:8" ht="78" customHeight="1">
      <c r="A885" t="s">
        <v>7015</v>
      </c>
      <c r="B885" t="s">
        <v>9377</v>
      </c>
      <c r="C885" t="s">
        <v>2063</v>
      </c>
      <c r="D885" t="s">
        <v>632</v>
      </c>
      <c r="E885">
        <v>176</v>
      </c>
      <c r="F885">
        <v>154</v>
      </c>
      <c r="G885">
        <v>119</v>
      </c>
      <c r="H885" s="525"/>
    </row>
    <row r="886" spans="1:8" ht="78" customHeight="1">
      <c r="A886" t="s">
        <v>4850</v>
      </c>
      <c r="B886" t="s">
        <v>4851</v>
      </c>
      <c r="C886" t="s">
        <v>3813</v>
      </c>
      <c r="D886" t="s">
        <v>632</v>
      </c>
      <c r="E886">
        <v>176</v>
      </c>
      <c r="F886">
        <v>180</v>
      </c>
      <c r="G886">
        <v>135</v>
      </c>
      <c r="H886" s="2275"/>
    </row>
    <row r="887" spans="1:8" ht="78" customHeight="1">
      <c r="A887" t="s">
        <v>4491</v>
      </c>
      <c r="B887" t="s">
        <v>4492</v>
      </c>
      <c r="C887" t="s">
        <v>3515</v>
      </c>
      <c r="D887" t="s">
        <v>632</v>
      </c>
      <c r="E887">
        <v>175</v>
      </c>
      <c r="F887">
        <v>221</v>
      </c>
      <c r="G887">
        <v>204</v>
      </c>
      <c r="H887" s="1977"/>
    </row>
    <row r="888" spans="1:8" ht="78" customHeight="1">
      <c r="A888" t="s">
        <v>5754</v>
      </c>
      <c r="B888" t="s">
        <v>1220</v>
      </c>
      <c r="C888" t="s">
        <v>2532</v>
      </c>
      <c r="D888" t="s">
        <v>632</v>
      </c>
      <c r="E888">
        <v>175</v>
      </c>
      <c r="F888">
        <v>108</v>
      </c>
      <c r="G888">
        <v>103</v>
      </c>
      <c r="H888" s="994"/>
    </row>
    <row r="889" spans="1:8" ht="78" customHeight="1">
      <c r="A889" t="s">
        <v>5367</v>
      </c>
      <c r="B889" t="s">
        <v>8280</v>
      </c>
      <c r="C889" t="s">
        <v>2863</v>
      </c>
      <c r="D889" t="s">
        <v>632</v>
      </c>
      <c r="E889">
        <v>175</v>
      </c>
      <c r="F889">
        <v>146</v>
      </c>
      <c r="G889">
        <v>148</v>
      </c>
      <c r="H889" s="1325"/>
    </row>
    <row r="890" spans="1:8" ht="78" customHeight="1">
      <c r="A890" t="s">
        <v>5200</v>
      </c>
      <c r="B890" t="s">
        <v>9254</v>
      </c>
      <c r="C890" t="s">
        <v>3780</v>
      </c>
      <c r="D890" t="s">
        <v>632</v>
      </c>
      <c r="E890">
        <v>175</v>
      </c>
      <c r="F890">
        <v>152</v>
      </c>
      <c r="G890">
        <v>65</v>
      </c>
      <c r="H890" s="2242"/>
    </row>
    <row r="891" spans="1:8" ht="78" customHeight="1">
      <c r="A891" t="s">
        <v>5228</v>
      </c>
      <c r="B891" t="s">
        <v>1581</v>
      </c>
      <c r="C891" t="s">
        <v>2053</v>
      </c>
      <c r="D891" t="s">
        <v>632</v>
      </c>
      <c r="E891">
        <v>175</v>
      </c>
      <c r="F891">
        <v>154</v>
      </c>
      <c r="G891">
        <v>126</v>
      </c>
      <c r="H891" s="515"/>
    </row>
    <row r="892" spans="1:8" ht="78" customHeight="1">
      <c r="A892" t="s">
        <v>5007</v>
      </c>
      <c r="B892" t="s">
        <v>834</v>
      </c>
      <c r="C892" t="s">
        <v>3037</v>
      </c>
      <c r="D892" t="s">
        <v>632</v>
      </c>
      <c r="E892">
        <v>175</v>
      </c>
      <c r="F892">
        <v>164</v>
      </c>
      <c r="G892">
        <v>206</v>
      </c>
      <c r="H892" s="1499"/>
    </row>
    <row r="893" spans="1:8" ht="78" customHeight="1">
      <c r="A893" t="s">
        <v>5138</v>
      </c>
      <c r="B893" t="s">
        <v>9339</v>
      </c>
      <c r="C893" t="s">
        <v>3858</v>
      </c>
      <c r="D893" t="s">
        <v>632</v>
      </c>
      <c r="E893">
        <v>175</v>
      </c>
      <c r="F893">
        <v>171</v>
      </c>
      <c r="G893">
        <v>151</v>
      </c>
      <c r="H893" s="2320"/>
    </row>
    <row r="894" spans="1:8" ht="78" customHeight="1">
      <c r="A894" t="s">
        <v>4858</v>
      </c>
      <c r="B894" t="s">
        <v>4860</v>
      </c>
      <c r="C894" t="s">
        <v>3779</v>
      </c>
      <c r="D894" t="s">
        <v>632</v>
      </c>
      <c r="E894">
        <v>175</v>
      </c>
      <c r="F894">
        <v>175</v>
      </c>
      <c r="G894">
        <v>94</v>
      </c>
      <c r="H894" s="2241"/>
    </row>
    <row r="895" spans="1:8" ht="78" customHeight="1">
      <c r="A895" t="s">
        <v>4256</v>
      </c>
      <c r="B895" t="s">
        <v>9224</v>
      </c>
      <c r="C895" t="s">
        <v>3755</v>
      </c>
      <c r="D895" t="s">
        <v>632</v>
      </c>
      <c r="E895">
        <v>175</v>
      </c>
      <c r="F895">
        <v>203</v>
      </c>
      <c r="G895">
        <v>128</v>
      </c>
      <c r="H895" s="2217"/>
    </row>
    <row r="896" spans="1:8" ht="78" customHeight="1">
      <c r="A896" t="s">
        <v>5267</v>
      </c>
      <c r="B896" t="s">
        <v>1532</v>
      </c>
      <c r="C896" t="s">
        <v>2121</v>
      </c>
      <c r="D896" t="s">
        <v>632</v>
      </c>
      <c r="E896">
        <v>175</v>
      </c>
      <c r="F896">
        <v>148</v>
      </c>
      <c r="G896">
        <v>131</v>
      </c>
      <c r="H896" s="583"/>
    </row>
    <row r="897" spans="1:8" ht="78" customHeight="1">
      <c r="A897" t="s">
        <v>5706</v>
      </c>
      <c r="B897" t="s">
        <v>7526</v>
      </c>
      <c r="C897" t="s">
        <v>2162</v>
      </c>
      <c r="D897" t="s">
        <v>632</v>
      </c>
      <c r="E897">
        <v>174</v>
      </c>
      <c r="F897">
        <v>135</v>
      </c>
      <c r="G897">
        <v>116</v>
      </c>
      <c r="H897" s="624"/>
    </row>
    <row r="898" spans="1:8" ht="78" customHeight="1">
      <c r="A898" t="s">
        <v>6684</v>
      </c>
      <c r="B898" t="s">
        <v>1154</v>
      </c>
      <c r="C898" t="s">
        <v>2614</v>
      </c>
      <c r="D898" t="s">
        <v>632</v>
      </c>
      <c r="E898">
        <v>174</v>
      </c>
      <c r="F898">
        <v>14</v>
      </c>
      <c r="G898">
        <v>54</v>
      </c>
      <c r="H898" s="1076"/>
    </row>
    <row r="899" spans="1:8" ht="78" customHeight="1">
      <c r="A899" t="s">
        <v>5338</v>
      </c>
      <c r="B899" t="s">
        <v>984</v>
      </c>
      <c r="C899" t="s">
        <v>2859</v>
      </c>
      <c r="D899" t="s">
        <v>632</v>
      </c>
      <c r="E899">
        <v>174</v>
      </c>
      <c r="F899">
        <v>148</v>
      </c>
      <c r="G899">
        <v>144</v>
      </c>
      <c r="H899" s="1321"/>
    </row>
    <row r="900" spans="1:8" ht="78" customHeight="1">
      <c r="A900" t="s">
        <v>5208</v>
      </c>
      <c r="B900" t="s">
        <v>1409</v>
      </c>
      <c r="C900" t="s">
        <v>2275</v>
      </c>
      <c r="D900" t="s">
        <v>632</v>
      </c>
      <c r="E900">
        <v>174</v>
      </c>
      <c r="F900">
        <v>142</v>
      </c>
      <c r="G900">
        <v>44</v>
      </c>
      <c r="H900" s="737"/>
    </row>
    <row r="901" spans="1:8" ht="78" customHeight="1">
      <c r="A901" t="s">
        <v>5697</v>
      </c>
      <c r="B901" t="s">
        <v>1482</v>
      </c>
      <c r="C901" t="s">
        <v>2186</v>
      </c>
      <c r="D901" t="s">
        <v>632</v>
      </c>
      <c r="E901">
        <v>174</v>
      </c>
      <c r="F901">
        <v>114</v>
      </c>
      <c r="G901">
        <v>80</v>
      </c>
      <c r="H901" s="648"/>
    </row>
    <row r="902" spans="1:8" ht="78" customHeight="1">
      <c r="A902" t="s">
        <v>5026</v>
      </c>
      <c r="B902" t="s">
        <v>1654</v>
      </c>
      <c r="C902" t="s">
        <v>1931</v>
      </c>
      <c r="D902" t="s">
        <v>632</v>
      </c>
      <c r="E902">
        <v>174</v>
      </c>
      <c r="F902">
        <v>178</v>
      </c>
      <c r="G902">
        <v>181</v>
      </c>
      <c r="H902" s="393"/>
    </row>
    <row r="903" spans="1:8" ht="78" customHeight="1">
      <c r="A903" t="s">
        <v>5393</v>
      </c>
      <c r="B903" t="s">
        <v>927</v>
      </c>
      <c r="C903" t="s">
        <v>2925</v>
      </c>
      <c r="D903" t="s">
        <v>632</v>
      </c>
      <c r="E903">
        <v>174</v>
      </c>
      <c r="F903">
        <v>144</v>
      </c>
      <c r="G903">
        <v>167</v>
      </c>
      <c r="H903" s="1387"/>
    </row>
    <row r="904" spans="1:8" ht="78" customHeight="1">
      <c r="A904" t="s">
        <v>5230</v>
      </c>
      <c r="B904" t="s">
        <v>1689</v>
      </c>
      <c r="C904" t="s">
        <v>1884</v>
      </c>
      <c r="D904" t="s">
        <v>632</v>
      </c>
      <c r="E904">
        <v>174</v>
      </c>
      <c r="F904">
        <v>163</v>
      </c>
      <c r="G904">
        <v>147</v>
      </c>
      <c r="H904" s="346"/>
    </row>
    <row r="905" spans="1:8" ht="78" customHeight="1">
      <c r="A905" t="s">
        <v>5121</v>
      </c>
      <c r="B905" t="s">
        <v>1662</v>
      </c>
      <c r="C905" t="s">
        <v>1919</v>
      </c>
      <c r="D905" t="s">
        <v>632</v>
      </c>
      <c r="E905">
        <v>174</v>
      </c>
      <c r="F905">
        <v>172</v>
      </c>
      <c r="G905">
        <v>161</v>
      </c>
      <c r="H905" s="381"/>
    </row>
    <row r="906" spans="1:8" ht="78" customHeight="1">
      <c r="A906" t="s">
        <v>4833</v>
      </c>
      <c r="B906" t="s">
        <v>7258</v>
      </c>
      <c r="C906" t="s">
        <v>1872</v>
      </c>
      <c r="D906" t="s">
        <v>632</v>
      </c>
      <c r="E906">
        <v>174</v>
      </c>
      <c r="F906">
        <v>166</v>
      </c>
      <c r="G906">
        <v>146</v>
      </c>
      <c r="H906" s="334"/>
    </row>
    <row r="907" spans="1:8" ht="78" customHeight="1">
      <c r="A907" t="s">
        <v>5704</v>
      </c>
      <c r="B907" t="s">
        <v>1516</v>
      </c>
      <c r="C907" t="s">
        <v>2136</v>
      </c>
      <c r="D907" t="s">
        <v>632</v>
      </c>
      <c r="E907">
        <v>174</v>
      </c>
      <c r="F907">
        <v>133</v>
      </c>
      <c r="G907">
        <v>108</v>
      </c>
      <c r="H907" s="598"/>
    </row>
    <row r="908" spans="1:8" ht="78" customHeight="1">
      <c r="A908" t="s">
        <v>7014</v>
      </c>
      <c r="B908" t="s">
        <v>9375</v>
      </c>
      <c r="C908" t="s">
        <v>2055</v>
      </c>
      <c r="D908" t="s">
        <v>632</v>
      </c>
      <c r="E908">
        <v>174</v>
      </c>
      <c r="F908">
        <v>153</v>
      </c>
      <c r="G908">
        <v>125</v>
      </c>
      <c r="H908" s="517"/>
    </row>
    <row r="909" spans="1:8" ht="78" customHeight="1">
      <c r="A909" t="s">
        <v>5376</v>
      </c>
      <c r="B909" t="s">
        <v>982</v>
      </c>
      <c r="C909" t="s">
        <v>2862</v>
      </c>
      <c r="D909" t="s">
        <v>632</v>
      </c>
      <c r="E909">
        <v>174</v>
      </c>
      <c r="F909">
        <v>140</v>
      </c>
      <c r="G909">
        <v>142</v>
      </c>
      <c r="H909" s="1324"/>
    </row>
    <row r="910" spans="1:8" ht="78" customHeight="1">
      <c r="A910" t="s">
        <v>4787</v>
      </c>
      <c r="B910" t="s">
        <v>4788</v>
      </c>
      <c r="C910" t="s">
        <v>3605</v>
      </c>
      <c r="D910" t="s">
        <v>632</v>
      </c>
      <c r="E910">
        <v>173</v>
      </c>
      <c r="F910">
        <v>195</v>
      </c>
      <c r="G910">
        <v>180</v>
      </c>
      <c r="H910" s="2067"/>
    </row>
    <row r="911" spans="1:8" ht="78" customHeight="1">
      <c r="A911" t="s">
        <v>6225</v>
      </c>
      <c r="B911" t="s">
        <v>1178</v>
      </c>
      <c r="C911" t="s">
        <v>2584</v>
      </c>
      <c r="D911" t="s">
        <v>632</v>
      </c>
      <c r="E911">
        <v>173</v>
      </c>
      <c r="F911">
        <v>62</v>
      </c>
      <c r="G911">
        <v>72</v>
      </c>
      <c r="H911" s="1046"/>
    </row>
    <row r="912" spans="1:8" ht="78" customHeight="1">
      <c r="A912" t="s">
        <v>6217</v>
      </c>
      <c r="B912" t="s">
        <v>1219</v>
      </c>
      <c r="C912" t="s">
        <v>2533</v>
      </c>
      <c r="D912" t="s">
        <v>632</v>
      </c>
      <c r="E912">
        <v>173</v>
      </c>
      <c r="F912">
        <v>93</v>
      </c>
      <c r="G912">
        <v>93</v>
      </c>
      <c r="H912" s="995"/>
    </row>
    <row r="913" spans="1:9" ht="78" customHeight="1">
      <c r="A913" t="s">
        <v>5774</v>
      </c>
      <c r="B913" t="s">
        <v>953</v>
      </c>
      <c r="C913" t="s">
        <v>2896</v>
      </c>
      <c r="D913" t="s">
        <v>632</v>
      </c>
      <c r="E913">
        <v>173</v>
      </c>
      <c r="F913">
        <v>109</v>
      </c>
      <c r="G913">
        <v>127</v>
      </c>
      <c r="H913" s="1358"/>
    </row>
    <row r="914" spans="1:9" ht="78" customHeight="1">
      <c r="A914" t="s">
        <v>5716</v>
      </c>
      <c r="B914" t="s">
        <v>1592</v>
      </c>
      <c r="C914" t="s">
        <v>2039</v>
      </c>
      <c r="D914" t="s">
        <v>632</v>
      </c>
      <c r="E914">
        <v>173</v>
      </c>
      <c r="F914">
        <v>133</v>
      </c>
      <c r="G914">
        <v>103</v>
      </c>
      <c r="H914" s="501"/>
    </row>
    <row r="915" spans="1:9" ht="78" customHeight="1">
      <c r="A915" t="s">
        <v>5126</v>
      </c>
      <c r="B915" t="s">
        <v>5127</v>
      </c>
      <c r="C915" t="s">
        <v>3797</v>
      </c>
      <c r="D915" t="s">
        <v>632</v>
      </c>
      <c r="E915">
        <v>173</v>
      </c>
      <c r="F915">
        <v>187</v>
      </c>
      <c r="G915">
        <v>161</v>
      </c>
      <c r="H915" s="2259"/>
    </row>
    <row r="916" spans="1:9" ht="78" customHeight="1">
      <c r="A916" t="s">
        <v>6182</v>
      </c>
      <c r="B916" t="s">
        <v>1225</v>
      </c>
      <c r="C916" t="s">
        <v>2525</v>
      </c>
      <c r="D916" t="s">
        <v>632</v>
      </c>
      <c r="E916">
        <v>173</v>
      </c>
      <c r="F916">
        <v>109</v>
      </c>
      <c r="G916">
        <v>104</v>
      </c>
      <c r="H916" s="987"/>
    </row>
    <row r="917" spans="1:9" ht="78" customHeight="1">
      <c r="A917" t="s">
        <v>5702</v>
      </c>
      <c r="B917" t="s">
        <v>1523</v>
      </c>
      <c r="C917" t="s">
        <v>2132</v>
      </c>
      <c r="D917" t="s">
        <v>632</v>
      </c>
      <c r="E917">
        <v>173</v>
      </c>
      <c r="F917">
        <v>139</v>
      </c>
      <c r="G917">
        <v>117</v>
      </c>
      <c r="H917" s="594"/>
    </row>
    <row r="918" spans="1:9" ht="78" customHeight="1">
      <c r="A918" t="s">
        <v>6292</v>
      </c>
      <c r="B918" t="s">
        <v>676</v>
      </c>
      <c r="C918" t="s">
        <v>2829</v>
      </c>
      <c r="D918" t="s">
        <v>632</v>
      </c>
      <c r="E918">
        <v>173</v>
      </c>
      <c r="F918">
        <v>77</v>
      </c>
      <c r="G918">
        <v>140</v>
      </c>
      <c r="H918" s="1291"/>
      <c r="I918">
        <v>2014</v>
      </c>
    </row>
    <row r="919" spans="1:9" ht="78" customHeight="1">
      <c r="A919" t="s">
        <v>6298</v>
      </c>
      <c r="B919" t="s">
        <v>61</v>
      </c>
      <c r="C919" t="s">
        <v>2826</v>
      </c>
      <c r="D919" t="s">
        <v>632</v>
      </c>
      <c r="E919">
        <v>173</v>
      </c>
      <c r="F919">
        <v>94</v>
      </c>
      <c r="G919">
        <v>153</v>
      </c>
      <c r="H919" s="1288"/>
      <c r="I919">
        <v>2014</v>
      </c>
    </row>
    <row r="920" spans="1:9" ht="78" customHeight="1">
      <c r="A920" t="s">
        <v>5214</v>
      </c>
      <c r="B920" t="s">
        <v>1683</v>
      </c>
      <c r="C920" t="s">
        <v>1893</v>
      </c>
      <c r="D920" t="s">
        <v>632</v>
      </c>
      <c r="E920">
        <v>173</v>
      </c>
      <c r="F920">
        <v>159</v>
      </c>
      <c r="G920">
        <v>147</v>
      </c>
      <c r="H920" s="355"/>
    </row>
    <row r="921" spans="1:9" ht="78" customHeight="1">
      <c r="A921" t="s">
        <v>4711</v>
      </c>
      <c r="B921" t="s">
        <v>772</v>
      </c>
      <c r="C921" t="s">
        <v>3128</v>
      </c>
      <c r="D921" t="s">
        <v>632</v>
      </c>
      <c r="E921">
        <v>173</v>
      </c>
      <c r="F921">
        <v>190</v>
      </c>
      <c r="G921">
        <v>211</v>
      </c>
      <c r="H921" s="1590"/>
    </row>
    <row r="922" spans="1:9" ht="78" customHeight="1">
      <c r="A922" t="s">
        <v>4459</v>
      </c>
      <c r="B922" t="s">
        <v>4460</v>
      </c>
      <c r="C922" t="s">
        <v>3358</v>
      </c>
      <c r="D922" t="s">
        <v>632</v>
      </c>
      <c r="E922">
        <v>172</v>
      </c>
      <c r="F922">
        <v>223</v>
      </c>
      <c r="G922">
        <v>221</v>
      </c>
      <c r="H922" s="1820"/>
    </row>
    <row r="923" spans="1:9" ht="78" customHeight="1">
      <c r="A923" t="s">
        <v>6221</v>
      </c>
      <c r="B923" t="s">
        <v>1081</v>
      </c>
      <c r="C923" t="s">
        <v>2719</v>
      </c>
      <c r="D923" t="s">
        <v>632</v>
      </c>
      <c r="E923">
        <v>172</v>
      </c>
      <c r="F923">
        <v>75</v>
      </c>
      <c r="G923">
        <v>85</v>
      </c>
      <c r="H923" s="1181"/>
    </row>
    <row r="924" spans="1:9" ht="78" customHeight="1">
      <c r="A924" t="s">
        <v>6135</v>
      </c>
      <c r="B924" t="s">
        <v>1328</v>
      </c>
      <c r="C924" t="s">
        <v>2395</v>
      </c>
      <c r="D924" t="s">
        <v>632</v>
      </c>
      <c r="E924">
        <v>172</v>
      </c>
      <c r="F924">
        <v>107</v>
      </c>
      <c r="G924">
        <v>41</v>
      </c>
      <c r="H924" s="857"/>
    </row>
    <row r="925" spans="1:9" ht="78" customHeight="1">
      <c r="A925" t="s">
        <v>6682</v>
      </c>
      <c r="B925" t="s">
        <v>673</v>
      </c>
      <c r="C925" t="s">
        <v>2617</v>
      </c>
      <c r="D925" t="s">
        <v>632</v>
      </c>
      <c r="E925">
        <v>172</v>
      </c>
      <c r="F925">
        <v>14</v>
      </c>
      <c r="G925">
        <v>46</v>
      </c>
      <c r="H925" s="1079"/>
      <c r="I925">
        <v>2014</v>
      </c>
    </row>
    <row r="926" spans="1:9" ht="78" customHeight="1">
      <c r="A926" t="s">
        <v>4826</v>
      </c>
      <c r="B926" t="s">
        <v>4828</v>
      </c>
      <c r="C926" t="s">
        <v>3859</v>
      </c>
      <c r="D926" t="s">
        <v>632</v>
      </c>
      <c r="E926">
        <v>171</v>
      </c>
      <c r="F926">
        <v>167</v>
      </c>
      <c r="G926">
        <v>152</v>
      </c>
      <c r="H926" s="2321"/>
    </row>
    <row r="927" spans="1:9" ht="78" customHeight="1">
      <c r="A927" t="s">
        <v>6275</v>
      </c>
      <c r="B927" t="s">
        <v>675</v>
      </c>
      <c r="C927" t="s">
        <v>2701</v>
      </c>
      <c r="D927" t="s">
        <v>632</v>
      </c>
      <c r="E927">
        <v>171</v>
      </c>
      <c r="F927">
        <v>52</v>
      </c>
      <c r="G927">
        <v>117</v>
      </c>
      <c r="H927" s="1163"/>
      <c r="I927">
        <v>2014</v>
      </c>
    </row>
    <row r="928" spans="1:9" ht="78" customHeight="1">
      <c r="A928" t="s">
        <v>5053</v>
      </c>
      <c r="B928" t="s">
        <v>1644</v>
      </c>
      <c r="C928" t="s">
        <v>1949</v>
      </c>
      <c r="D928" t="s">
        <v>632</v>
      </c>
      <c r="E928">
        <v>171</v>
      </c>
      <c r="F928">
        <v>175</v>
      </c>
      <c r="G928">
        <v>174</v>
      </c>
      <c r="H928" s="411"/>
    </row>
    <row r="929" spans="1:8" ht="78" customHeight="1">
      <c r="A929" t="s">
        <v>5366</v>
      </c>
      <c r="B929" t="s">
        <v>983</v>
      </c>
      <c r="C929" t="s">
        <v>2857</v>
      </c>
      <c r="D929" t="s">
        <v>632</v>
      </c>
      <c r="E929">
        <v>171</v>
      </c>
      <c r="F929">
        <v>152</v>
      </c>
      <c r="G929">
        <v>149</v>
      </c>
      <c r="H929" s="1319"/>
    </row>
    <row r="930" spans="1:8" ht="78" customHeight="1">
      <c r="A930" t="s">
        <v>6203</v>
      </c>
      <c r="B930" t="s">
        <v>1212</v>
      </c>
      <c r="C930" t="s">
        <v>2537</v>
      </c>
      <c r="D930" t="s">
        <v>632</v>
      </c>
      <c r="E930">
        <v>171</v>
      </c>
      <c r="F930">
        <v>79</v>
      </c>
      <c r="G930">
        <v>65</v>
      </c>
      <c r="H930" s="999"/>
    </row>
    <row r="931" spans="1:8" ht="78" customHeight="1">
      <c r="A931" t="s">
        <v>5705</v>
      </c>
      <c r="B931" t="s">
        <v>1515</v>
      </c>
      <c r="C931" t="s">
        <v>2138</v>
      </c>
      <c r="D931" t="s">
        <v>632</v>
      </c>
      <c r="E931">
        <v>171</v>
      </c>
      <c r="F931">
        <v>133</v>
      </c>
      <c r="G931">
        <v>111</v>
      </c>
      <c r="H931" s="600"/>
    </row>
    <row r="932" spans="1:8" ht="78" customHeight="1">
      <c r="A932" t="s">
        <v>7056</v>
      </c>
      <c r="B932" t="s">
        <v>9457</v>
      </c>
      <c r="C932" t="s">
        <v>2622</v>
      </c>
      <c r="D932" t="s">
        <v>632</v>
      </c>
      <c r="E932">
        <v>170</v>
      </c>
      <c r="F932">
        <v>10</v>
      </c>
      <c r="G932">
        <v>39</v>
      </c>
      <c r="H932" s="1084"/>
    </row>
    <row r="933" spans="1:8" ht="78" customHeight="1">
      <c r="A933" t="s">
        <v>4483</v>
      </c>
      <c r="B933" t="s">
        <v>4484</v>
      </c>
      <c r="C933" t="s">
        <v>3612</v>
      </c>
      <c r="D933" t="s">
        <v>632</v>
      </c>
      <c r="E933">
        <v>170</v>
      </c>
      <c r="F933">
        <v>204</v>
      </c>
      <c r="G933">
        <v>185</v>
      </c>
      <c r="H933" s="2074"/>
    </row>
    <row r="934" spans="1:8" ht="78" customHeight="1">
      <c r="A934" t="s">
        <v>5207</v>
      </c>
      <c r="B934" t="s">
        <v>1403</v>
      </c>
      <c r="C934" t="s">
        <v>2283</v>
      </c>
      <c r="D934" t="s">
        <v>632</v>
      </c>
      <c r="E934">
        <v>170</v>
      </c>
      <c r="F934">
        <v>152</v>
      </c>
      <c r="G934">
        <v>85</v>
      </c>
      <c r="H934" s="745"/>
    </row>
    <row r="935" spans="1:8" ht="78" customHeight="1">
      <c r="A935" t="s">
        <v>4809</v>
      </c>
      <c r="B935" t="s">
        <v>4810</v>
      </c>
      <c r="C935" t="s">
        <v>3600</v>
      </c>
      <c r="D935" t="s">
        <v>632</v>
      </c>
      <c r="E935">
        <v>170</v>
      </c>
      <c r="F935">
        <v>192</v>
      </c>
      <c r="G935">
        <v>173</v>
      </c>
      <c r="H935" s="2062"/>
    </row>
    <row r="936" spans="1:8" ht="78" customHeight="1">
      <c r="A936" t="s">
        <v>4153</v>
      </c>
      <c r="B936" t="s">
        <v>4154</v>
      </c>
      <c r="C936" t="s">
        <v>3326</v>
      </c>
      <c r="D936" t="s">
        <v>632</v>
      </c>
      <c r="E936">
        <v>170</v>
      </c>
      <c r="F936">
        <v>213</v>
      </c>
      <c r="G936">
        <v>219</v>
      </c>
      <c r="H936" s="1788"/>
    </row>
    <row r="937" spans="1:8" ht="78" customHeight="1">
      <c r="A937" t="s">
        <v>5008</v>
      </c>
      <c r="B937" t="s">
        <v>810</v>
      </c>
      <c r="C937" t="s">
        <v>3076</v>
      </c>
      <c r="D937" t="s">
        <v>632</v>
      </c>
      <c r="E937">
        <v>170</v>
      </c>
      <c r="F937">
        <v>170</v>
      </c>
      <c r="G937">
        <v>196</v>
      </c>
      <c r="H937" s="1538"/>
    </row>
    <row r="938" spans="1:8" ht="78" customHeight="1">
      <c r="A938" t="s">
        <v>5657</v>
      </c>
      <c r="B938" t="s">
        <v>7653</v>
      </c>
      <c r="C938" t="s">
        <v>2276</v>
      </c>
      <c r="D938" t="s">
        <v>632</v>
      </c>
      <c r="E938">
        <v>170</v>
      </c>
      <c r="F938">
        <v>136</v>
      </c>
      <c r="G938">
        <v>5</v>
      </c>
      <c r="H938" s="738"/>
    </row>
    <row r="939" spans="1:8" ht="78" customHeight="1">
      <c r="A939" t="s">
        <v>4501</v>
      </c>
      <c r="B939" t="s">
        <v>4502</v>
      </c>
      <c r="C939" t="s">
        <v>3611</v>
      </c>
      <c r="D939" t="s">
        <v>632</v>
      </c>
      <c r="E939">
        <v>170</v>
      </c>
      <c r="F939">
        <v>206</v>
      </c>
      <c r="G939">
        <v>188</v>
      </c>
      <c r="H939" s="2073"/>
    </row>
    <row r="940" spans="1:8" ht="78" customHeight="1">
      <c r="A940" t="s">
        <v>5264</v>
      </c>
      <c r="B940" t="s">
        <v>1586</v>
      </c>
      <c r="C940" t="s">
        <v>2046</v>
      </c>
      <c r="D940" t="s">
        <v>632</v>
      </c>
      <c r="E940">
        <v>170</v>
      </c>
      <c r="F940">
        <v>144</v>
      </c>
      <c r="G940">
        <v>125</v>
      </c>
      <c r="H940" s="508"/>
    </row>
    <row r="941" spans="1:8" ht="78" customHeight="1">
      <c r="A941" t="s">
        <v>7055</v>
      </c>
      <c r="B941" t="s">
        <v>9461</v>
      </c>
      <c r="C941" t="s">
        <v>2620</v>
      </c>
      <c r="D941" t="s">
        <v>632</v>
      </c>
      <c r="E941">
        <v>170</v>
      </c>
      <c r="F941">
        <v>24</v>
      </c>
      <c r="G941">
        <v>43</v>
      </c>
      <c r="H941" s="1082"/>
    </row>
    <row r="942" spans="1:8" ht="78" customHeight="1">
      <c r="A942" t="s">
        <v>5263</v>
      </c>
      <c r="B942" t="s">
        <v>1668</v>
      </c>
      <c r="C942" t="s">
        <v>1911</v>
      </c>
      <c r="D942" t="s">
        <v>632</v>
      </c>
      <c r="E942">
        <v>170</v>
      </c>
      <c r="F942">
        <v>159</v>
      </c>
      <c r="G942">
        <v>150</v>
      </c>
      <c r="H942" s="373"/>
    </row>
    <row r="943" spans="1:8" ht="78" customHeight="1">
      <c r="A943" t="s">
        <v>5334</v>
      </c>
      <c r="B943" t="s">
        <v>986</v>
      </c>
      <c r="C943" t="s">
        <v>2858</v>
      </c>
      <c r="D943" t="s">
        <v>632</v>
      </c>
      <c r="E943">
        <v>169</v>
      </c>
      <c r="F943">
        <v>149</v>
      </c>
      <c r="G943">
        <v>146</v>
      </c>
      <c r="H943" s="1320"/>
    </row>
    <row r="944" spans="1:8" ht="78" customHeight="1">
      <c r="A944" t="s">
        <v>5265</v>
      </c>
      <c r="B944" t="s">
        <v>1580</v>
      </c>
      <c r="C944" t="s">
        <v>2054</v>
      </c>
      <c r="D944" t="s">
        <v>632</v>
      </c>
      <c r="E944">
        <v>169</v>
      </c>
      <c r="F944">
        <v>148</v>
      </c>
      <c r="G944">
        <v>122</v>
      </c>
      <c r="H944" s="516"/>
    </row>
    <row r="945" spans="1:8" ht="78" customHeight="1">
      <c r="A945" t="s">
        <v>7125</v>
      </c>
      <c r="B945" t="s">
        <v>9579</v>
      </c>
      <c r="C945" t="s">
        <v>3287</v>
      </c>
      <c r="D945" t="s">
        <v>632</v>
      </c>
      <c r="E945">
        <v>169</v>
      </c>
      <c r="F945">
        <v>202</v>
      </c>
      <c r="G945">
        <v>218</v>
      </c>
      <c r="H945" s="1749"/>
    </row>
    <row r="946" spans="1:8" ht="78" customHeight="1">
      <c r="A946" t="s">
        <v>7084</v>
      </c>
      <c r="B946" t="s">
        <v>7149</v>
      </c>
      <c r="C946" t="s">
        <v>3078</v>
      </c>
      <c r="D946" t="s">
        <v>632</v>
      </c>
      <c r="E946">
        <v>169</v>
      </c>
      <c r="F946">
        <v>173</v>
      </c>
      <c r="G946">
        <v>194</v>
      </c>
      <c r="H946" s="1540"/>
    </row>
    <row r="947" spans="1:8" ht="78" customHeight="1">
      <c r="A947" t="s">
        <v>6299</v>
      </c>
      <c r="B947" t="s">
        <v>8237</v>
      </c>
      <c r="C947" t="s">
        <v>2830</v>
      </c>
      <c r="D947" t="s">
        <v>632</v>
      </c>
      <c r="E947">
        <v>169</v>
      </c>
      <c r="F947">
        <v>86</v>
      </c>
      <c r="G947">
        <v>140</v>
      </c>
      <c r="H947" s="1292"/>
    </row>
    <row r="948" spans="1:8" ht="78" customHeight="1">
      <c r="A948" t="s">
        <v>5213</v>
      </c>
      <c r="B948" t="s">
        <v>1414</v>
      </c>
      <c r="C948" t="s">
        <v>2269</v>
      </c>
      <c r="D948" t="s">
        <v>632</v>
      </c>
      <c r="E948">
        <v>169</v>
      </c>
      <c r="F948">
        <v>139</v>
      </c>
      <c r="G948">
        <v>45</v>
      </c>
      <c r="H948" s="731"/>
    </row>
    <row r="949" spans="1:8" ht="78" customHeight="1">
      <c r="A949" t="s">
        <v>5054</v>
      </c>
      <c r="B949" t="s">
        <v>1643</v>
      </c>
      <c r="C949" t="s">
        <v>1948</v>
      </c>
      <c r="D949" t="s">
        <v>632</v>
      </c>
      <c r="E949">
        <v>169</v>
      </c>
      <c r="F949">
        <v>175</v>
      </c>
      <c r="G949">
        <v>170</v>
      </c>
      <c r="H949" s="410"/>
    </row>
    <row r="950" spans="1:8" ht="78" customHeight="1">
      <c r="A950" t="s">
        <v>4247</v>
      </c>
      <c r="B950" t="s">
        <v>4248</v>
      </c>
      <c r="C950" t="s">
        <v>3695</v>
      </c>
      <c r="D950" t="s">
        <v>632</v>
      </c>
      <c r="E950">
        <v>169</v>
      </c>
      <c r="F950">
        <v>211</v>
      </c>
      <c r="G950">
        <v>158</v>
      </c>
      <c r="H950" s="2157"/>
    </row>
    <row r="951" spans="1:8" ht="78" customHeight="1">
      <c r="A951" t="s">
        <v>5402</v>
      </c>
      <c r="B951" t="s">
        <v>831</v>
      </c>
      <c r="C951" t="s">
        <v>3043</v>
      </c>
      <c r="D951" t="s">
        <v>632</v>
      </c>
      <c r="E951">
        <v>169</v>
      </c>
      <c r="F951">
        <v>139</v>
      </c>
      <c r="G951">
        <v>175</v>
      </c>
      <c r="H951" s="1505"/>
    </row>
    <row r="952" spans="1:8" ht="78" customHeight="1">
      <c r="A952" t="s">
        <v>4783</v>
      </c>
      <c r="B952" t="s">
        <v>4785</v>
      </c>
      <c r="C952" t="s">
        <v>3542</v>
      </c>
      <c r="D952" t="s">
        <v>632</v>
      </c>
      <c r="E952">
        <v>169</v>
      </c>
      <c r="F952">
        <v>189</v>
      </c>
      <c r="G952">
        <v>177</v>
      </c>
      <c r="H952" s="2004"/>
    </row>
    <row r="953" spans="1:8" ht="78" customHeight="1">
      <c r="A953" t="s">
        <v>4728</v>
      </c>
      <c r="B953" t="s">
        <v>4729</v>
      </c>
      <c r="C953" t="s">
        <v>3273</v>
      </c>
      <c r="D953" t="s">
        <v>632</v>
      </c>
      <c r="E953">
        <v>169</v>
      </c>
      <c r="F953">
        <v>192</v>
      </c>
      <c r="G953">
        <v>203</v>
      </c>
      <c r="H953" s="1735"/>
    </row>
    <row r="954" spans="1:8" ht="78" customHeight="1">
      <c r="A954" t="s">
        <v>5306</v>
      </c>
      <c r="B954" t="s">
        <v>1667</v>
      </c>
      <c r="C954" t="s">
        <v>1912</v>
      </c>
      <c r="D954" t="s">
        <v>632</v>
      </c>
      <c r="E954">
        <v>168</v>
      </c>
      <c r="F954">
        <v>156</v>
      </c>
      <c r="G954">
        <v>148</v>
      </c>
      <c r="H954" s="374"/>
    </row>
    <row r="955" spans="1:8" ht="78" customHeight="1">
      <c r="A955" t="s">
        <v>6274</v>
      </c>
      <c r="B955" t="s">
        <v>1098</v>
      </c>
      <c r="C955" t="s">
        <v>2702</v>
      </c>
      <c r="D955" t="s">
        <v>632</v>
      </c>
      <c r="E955">
        <v>168</v>
      </c>
      <c r="F955">
        <v>62</v>
      </c>
      <c r="G955">
        <v>108</v>
      </c>
      <c r="H955" s="1164"/>
    </row>
    <row r="956" spans="1:8" ht="78" customHeight="1">
      <c r="A956" t="s">
        <v>5307</v>
      </c>
      <c r="B956" t="s">
        <v>1682</v>
      </c>
      <c r="C956" t="s">
        <v>1896</v>
      </c>
      <c r="D956" t="s">
        <v>632</v>
      </c>
      <c r="E956">
        <v>168</v>
      </c>
      <c r="F956">
        <v>154</v>
      </c>
      <c r="G956">
        <v>142</v>
      </c>
      <c r="H956" s="358"/>
    </row>
    <row r="957" spans="1:8" ht="78" customHeight="1">
      <c r="A957" t="s">
        <v>5209</v>
      </c>
      <c r="B957" t="s">
        <v>1672</v>
      </c>
      <c r="C957" t="s">
        <v>1907</v>
      </c>
      <c r="D957" t="s">
        <v>632</v>
      </c>
      <c r="E957">
        <v>168</v>
      </c>
      <c r="F957">
        <v>154</v>
      </c>
      <c r="G957">
        <v>145</v>
      </c>
      <c r="H957" s="369"/>
    </row>
    <row r="958" spans="1:8" ht="78" customHeight="1">
      <c r="A958" t="s">
        <v>4773</v>
      </c>
      <c r="B958" t="s">
        <v>8790</v>
      </c>
      <c r="C958" t="s">
        <v>3363</v>
      </c>
      <c r="D958" t="s">
        <v>632</v>
      </c>
      <c r="E958">
        <v>168</v>
      </c>
      <c r="F958">
        <v>192</v>
      </c>
      <c r="G958">
        <v>187</v>
      </c>
      <c r="H958" s="1825"/>
    </row>
    <row r="959" spans="1:8" ht="78" customHeight="1">
      <c r="A959" t="s">
        <v>5051</v>
      </c>
      <c r="B959" t="s">
        <v>7329</v>
      </c>
      <c r="C959" t="s">
        <v>1950</v>
      </c>
      <c r="D959" t="s">
        <v>632</v>
      </c>
      <c r="E959">
        <v>168</v>
      </c>
      <c r="F959">
        <v>176</v>
      </c>
      <c r="G959">
        <v>174</v>
      </c>
      <c r="H959" s="412"/>
    </row>
    <row r="960" spans="1:8" ht="78" customHeight="1">
      <c r="A960" t="s">
        <v>5128</v>
      </c>
      <c r="B960" t="s">
        <v>5129</v>
      </c>
      <c r="C960" t="s">
        <v>3614</v>
      </c>
      <c r="D960" t="s">
        <v>632</v>
      </c>
      <c r="E960">
        <v>168</v>
      </c>
      <c r="F960">
        <v>187</v>
      </c>
      <c r="G960">
        <v>162</v>
      </c>
      <c r="H960" s="2076"/>
    </row>
    <row r="961" spans="1:8" ht="78" customHeight="1">
      <c r="A961" t="s">
        <v>5124</v>
      </c>
      <c r="B961" t="s">
        <v>5125</v>
      </c>
      <c r="C961" t="s">
        <v>3798</v>
      </c>
      <c r="D961" t="s">
        <v>632</v>
      </c>
      <c r="E961">
        <v>168</v>
      </c>
      <c r="F961">
        <v>177</v>
      </c>
      <c r="G961">
        <v>151</v>
      </c>
      <c r="H961" s="2260"/>
    </row>
    <row r="962" spans="1:8" ht="78" customHeight="1">
      <c r="A962" t="s">
        <v>5314</v>
      </c>
      <c r="B962" t="s">
        <v>1486</v>
      </c>
      <c r="C962" t="s">
        <v>2181</v>
      </c>
      <c r="D962" t="s">
        <v>632</v>
      </c>
      <c r="E962">
        <v>167</v>
      </c>
      <c r="F962">
        <v>117</v>
      </c>
      <c r="G962">
        <v>77</v>
      </c>
      <c r="H962" s="643"/>
    </row>
    <row r="963" spans="1:8" ht="78" customHeight="1">
      <c r="A963" t="s">
        <v>5310</v>
      </c>
      <c r="B963" t="s">
        <v>1529</v>
      </c>
      <c r="C963" t="s">
        <v>2123</v>
      </c>
      <c r="D963" t="s">
        <v>632</v>
      </c>
      <c r="E963">
        <v>167</v>
      </c>
      <c r="F963">
        <v>140</v>
      </c>
      <c r="G963">
        <v>123</v>
      </c>
      <c r="H963" s="585"/>
    </row>
    <row r="964" spans="1:8" ht="78" customHeight="1">
      <c r="A964" t="s">
        <v>6680</v>
      </c>
      <c r="B964" t="s">
        <v>1079</v>
      </c>
      <c r="C964" t="s">
        <v>2721</v>
      </c>
      <c r="D964" t="s">
        <v>632</v>
      </c>
      <c r="E964">
        <v>167</v>
      </c>
      <c r="F964">
        <v>51</v>
      </c>
      <c r="G964">
        <v>64</v>
      </c>
      <c r="H964" s="1183"/>
    </row>
    <row r="965" spans="1:8" ht="78" customHeight="1">
      <c r="A965" t="s">
        <v>6162</v>
      </c>
      <c r="B965" t="s">
        <v>1216</v>
      </c>
      <c r="C965" t="s">
        <v>2538</v>
      </c>
      <c r="D965" t="s">
        <v>632</v>
      </c>
      <c r="E965">
        <v>167</v>
      </c>
      <c r="F965">
        <v>89</v>
      </c>
      <c r="G965">
        <v>73</v>
      </c>
      <c r="H965" s="1000"/>
    </row>
    <row r="966" spans="1:8" ht="78" customHeight="1">
      <c r="A966" t="s">
        <v>6108</v>
      </c>
      <c r="B966" t="s">
        <v>7781</v>
      </c>
      <c r="C966" t="s">
        <v>2388</v>
      </c>
      <c r="D966" t="s">
        <v>632</v>
      </c>
      <c r="E966">
        <v>167</v>
      </c>
      <c r="F966">
        <v>111</v>
      </c>
      <c r="G966">
        <v>31</v>
      </c>
      <c r="H966" s="850"/>
    </row>
    <row r="967" spans="1:8" ht="78" customHeight="1">
      <c r="A967" t="s">
        <v>5153</v>
      </c>
      <c r="B967" t="s">
        <v>5154</v>
      </c>
      <c r="C967" t="s">
        <v>3594</v>
      </c>
      <c r="D967" t="s">
        <v>632</v>
      </c>
      <c r="E967">
        <v>167</v>
      </c>
      <c r="F967">
        <v>174</v>
      </c>
      <c r="G967">
        <v>158</v>
      </c>
      <c r="H967" s="2056"/>
    </row>
    <row r="968" spans="1:8" ht="78" customHeight="1">
      <c r="A968" t="s">
        <v>5837</v>
      </c>
      <c r="B968" t="s">
        <v>1002</v>
      </c>
      <c r="C968" t="s">
        <v>2824</v>
      </c>
      <c r="D968" t="s">
        <v>632</v>
      </c>
      <c r="E968">
        <v>167</v>
      </c>
      <c r="F968">
        <v>103</v>
      </c>
      <c r="G968">
        <v>162</v>
      </c>
      <c r="H968" s="1286"/>
    </row>
    <row r="969" spans="1:8" ht="78" customHeight="1">
      <c r="A969" t="s">
        <v>5755</v>
      </c>
      <c r="B969" t="s">
        <v>1047</v>
      </c>
      <c r="C969" t="s">
        <v>2765</v>
      </c>
      <c r="D969" t="s">
        <v>632</v>
      </c>
      <c r="E969">
        <v>167</v>
      </c>
      <c r="F969">
        <v>93</v>
      </c>
      <c r="G969">
        <v>103</v>
      </c>
      <c r="H969" s="1227"/>
    </row>
    <row r="970" spans="1:8" ht="78" customHeight="1">
      <c r="A970" t="s">
        <v>5831</v>
      </c>
      <c r="B970" t="s">
        <v>1004</v>
      </c>
      <c r="C970" t="s">
        <v>2823</v>
      </c>
      <c r="D970" t="s">
        <v>632</v>
      </c>
      <c r="E970">
        <v>167</v>
      </c>
      <c r="F970">
        <v>108</v>
      </c>
      <c r="G970">
        <v>151</v>
      </c>
      <c r="H970" s="1285"/>
    </row>
    <row r="971" spans="1:8" ht="78" customHeight="1">
      <c r="A971" t="s">
        <v>4515</v>
      </c>
      <c r="B971" t="s">
        <v>4516</v>
      </c>
      <c r="C971" t="s">
        <v>3689</v>
      </c>
      <c r="D971" t="s">
        <v>632</v>
      </c>
      <c r="E971">
        <v>167</v>
      </c>
      <c r="F971">
        <v>199</v>
      </c>
      <c r="G971">
        <v>150</v>
      </c>
      <c r="H971" s="2151"/>
    </row>
    <row r="972" spans="1:8" ht="78" customHeight="1">
      <c r="A972" t="s">
        <v>6992</v>
      </c>
      <c r="B972" t="s">
        <v>9347</v>
      </c>
      <c r="C972" t="s">
        <v>1972</v>
      </c>
      <c r="D972" t="s">
        <v>632</v>
      </c>
      <c r="E972">
        <v>167</v>
      </c>
      <c r="F972">
        <v>161</v>
      </c>
      <c r="G972">
        <v>158</v>
      </c>
      <c r="H972" s="434"/>
    </row>
    <row r="973" spans="1:8" ht="78" customHeight="1">
      <c r="A973" t="s">
        <v>5233</v>
      </c>
      <c r="B973" t="s">
        <v>1697</v>
      </c>
      <c r="C973" t="s">
        <v>1874</v>
      </c>
      <c r="D973" t="s">
        <v>632</v>
      </c>
      <c r="E973">
        <v>167</v>
      </c>
      <c r="F973">
        <v>155</v>
      </c>
      <c r="G973">
        <v>130</v>
      </c>
      <c r="H973" s="336"/>
    </row>
    <row r="974" spans="1:8" ht="78" customHeight="1">
      <c r="A974" t="s">
        <v>5699</v>
      </c>
      <c r="B974" t="s">
        <v>1473</v>
      </c>
      <c r="C974" t="s">
        <v>2196</v>
      </c>
      <c r="D974" t="s">
        <v>632</v>
      </c>
      <c r="E974">
        <v>166</v>
      </c>
      <c r="F974">
        <v>102</v>
      </c>
      <c r="G974">
        <v>70</v>
      </c>
      <c r="H974" s="658"/>
    </row>
    <row r="975" spans="1:8" ht="78" customHeight="1">
      <c r="A975" t="s">
        <v>5718</v>
      </c>
      <c r="B975" t="s">
        <v>1480</v>
      </c>
      <c r="C975" t="s">
        <v>2187</v>
      </c>
      <c r="D975" t="s">
        <v>632</v>
      </c>
      <c r="E975">
        <v>166</v>
      </c>
      <c r="F975">
        <v>110</v>
      </c>
      <c r="G975">
        <v>74</v>
      </c>
      <c r="H975" s="649"/>
    </row>
    <row r="976" spans="1:8" ht="78" customHeight="1">
      <c r="A976" t="s">
        <v>5825</v>
      </c>
      <c r="B976" t="s">
        <v>997</v>
      </c>
      <c r="C976" t="s">
        <v>2839</v>
      </c>
      <c r="D976" t="s">
        <v>632</v>
      </c>
      <c r="E976">
        <v>166</v>
      </c>
      <c r="F976">
        <v>79</v>
      </c>
      <c r="G976">
        <v>130</v>
      </c>
      <c r="H976" s="1301"/>
    </row>
    <row r="977" spans="1:8" ht="78" customHeight="1">
      <c r="A977" t="s">
        <v>7074</v>
      </c>
      <c r="B977" t="s">
        <v>9484</v>
      </c>
      <c r="C977" t="s">
        <v>2806</v>
      </c>
      <c r="D977" t="s">
        <v>632</v>
      </c>
      <c r="E977">
        <v>166</v>
      </c>
      <c r="F977">
        <v>110</v>
      </c>
      <c r="G977">
        <v>122</v>
      </c>
      <c r="H977" s="1268"/>
    </row>
    <row r="978" spans="1:8" ht="78" customHeight="1">
      <c r="A978" t="s">
        <v>5234</v>
      </c>
      <c r="B978" t="s">
        <v>1696</v>
      </c>
      <c r="C978" t="s">
        <v>1875</v>
      </c>
      <c r="D978" t="s">
        <v>632</v>
      </c>
      <c r="E978">
        <v>166</v>
      </c>
      <c r="F978">
        <v>153</v>
      </c>
      <c r="G978">
        <v>122</v>
      </c>
      <c r="H978" s="337"/>
    </row>
    <row r="979" spans="1:8" ht="78" customHeight="1">
      <c r="A979" t="s">
        <v>6189</v>
      </c>
      <c r="B979" t="s">
        <v>1213</v>
      </c>
      <c r="C979" t="s">
        <v>2540</v>
      </c>
      <c r="D979" t="s">
        <v>632</v>
      </c>
      <c r="E979">
        <v>166</v>
      </c>
      <c r="F979">
        <v>89</v>
      </c>
      <c r="G979">
        <v>76</v>
      </c>
      <c r="H979" s="1002"/>
    </row>
    <row r="980" spans="1:8" ht="78" customHeight="1">
      <c r="A980" t="s">
        <v>5712</v>
      </c>
      <c r="B980" t="s">
        <v>1579</v>
      </c>
      <c r="C980" t="s">
        <v>2056</v>
      </c>
      <c r="D980" t="s">
        <v>632</v>
      </c>
      <c r="E980">
        <v>166</v>
      </c>
      <c r="F980">
        <v>138</v>
      </c>
      <c r="G980">
        <v>109</v>
      </c>
      <c r="H980" s="518"/>
    </row>
    <row r="981" spans="1:8" ht="78" customHeight="1">
      <c r="A981" t="s">
        <v>5413</v>
      </c>
      <c r="B981" t="s">
        <v>830</v>
      </c>
      <c r="C981" t="s">
        <v>3044</v>
      </c>
      <c r="D981" t="s">
        <v>632</v>
      </c>
      <c r="E981">
        <v>166</v>
      </c>
      <c r="F981">
        <v>146</v>
      </c>
      <c r="G981">
        <v>186</v>
      </c>
      <c r="H981" s="1506"/>
    </row>
    <row r="982" spans="1:8" ht="78" customHeight="1">
      <c r="A982" t="s">
        <v>5075</v>
      </c>
      <c r="B982" t="s">
        <v>5076</v>
      </c>
      <c r="C982" t="s">
        <v>3585</v>
      </c>
      <c r="D982" t="s">
        <v>632</v>
      </c>
      <c r="E982">
        <v>165</v>
      </c>
      <c r="F982">
        <v>178</v>
      </c>
      <c r="G982">
        <v>170</v>
      </c>
      <c r="H982" s="2047"/>
    </row>
    <row r="983" spans="1:8" ht="78" customHeight="1">
      <c r="A983" t="s">
        <v>5057</v>
      </c>
      <c r="B983" t="s">
        <v>5059</v>
      </c>
      <c r="C983" t="s">
        <v>3370</v>
      </c>
      <c r="D983" t="s">
        <v>632</v>
      </c>
      <c r="E983">
        <v>165</v>
      </c>
      <c r="F983">
        <v>188</v>
      </c>
      <c r="G983">
        <v>187</v>
      </c>
      <c r="H983" s="1832"/>
    </row>
    <row r="984" spans="1:8" ht="78" customHeight="1">
      <c r="A984" t="s">
        <v>4713</v>
      </c>
      <c r="B984" t="s">
        <v>771</v>
      </c>
      <c r="C984" t="s">
        <v>3129</v>
      </c>
      <c r="D984" t="s">
        <v>632</v>
      </c>
      <c r="E984">
        <v>165</v>
      </c>
      <c r="F984">
        <v>184</v>
      </c>
      <c r="G984">
        <v>208</v>
      </c>
      <c r="H984" s="1591"/>
    </row>
    <row r="985" spans="1:8" ht="78" customHeight="1">
      <c r="A985" t="s">
        <v>7126</v>
      </c>
      <c r="B985" t="s">
        <v>9567</v>
      </c>
      <c r="C985" t="s">
        <v>3291</v>
      </c>
      <c r="D985" t="s">
        <v>632</v>
      </c>
      <c r="E985">
        <v>165</v>
      </c>
      <c r="F985">
        <v>197</v>
      </c>
      <c r="G985">
        <v>217</v>
      </c>
      <c r="H985" s="1753"/>
    </row>
    <row r="986" spans="1:8" ht="78" customHeight="1">
      <c r="A986" t="s">
        <v>7076</v>
      </c>
      <c r="B986" t="s">
        <v>7146</v>
      </c>
      <c r="C986" t="s">
        <v>2855</v>
      </c>
      <c r="D986" t="s">
        <v>632</v>
      </c>
      <c r="E986">
        <v>165</v>
      </c>
      <c r="F986">
        <v>149</v>
      </c>
      <c r="G986">
        <v>143</v>
      </c>
      <c r="H986" s="1317"/>
    </row>
    <row r="987" spans="1:8" ht="78" customHeight="1">
      <c r="A987" t="s">
        <v>7063</v>
      </c>
      <c r="B987" t="s">
        <v>9488</v>
      </c>
      <c r="C987" t="s">
        <v>2665</v>
      </c>
      <c r="D987" t="s">
        <v>632</v>
      </c>
      <c r="E987">
        <v>165</v>
      </c>
      <c r="F987">
        <v>35</v>
      </c>
      <c r="G987">
        <v>80</v>
      </c>
      <c r="H987" s="1127"/>
    </row>
    <row r="988" spans="1:8" ht="78" customHeight="1">
      <c r="A988" t="s">
        <v>5011</v>
      </c>
      <c r="B988" t="s">
        <v>8631</v>
      </c>
      <c r="C988" t="s">
        <v>3191</v>
      </c>
      <c r="D988" t="s">
        <v>632</v>
      </c>
      <c r="E988">
        <v>165</v>
      </c>
      <c r="F988">
        <v>179</v>
      </c>
      <c r="G988">
        <v>204</v>
      </c>
      <c r="H988" s="1653"/>
    </row>
    <row r="989" spans="1:8" ht="78" customHeight="1">
      <c r="A989" t="s">
        <v>4457</v>
      </c>
      <c r="B989" t="s">
        <v>4458</v>
      </c>
      <c r="C989" t="s">
        <v>3328</v>
      </c>
      <c r="D989" t="s">
        <v>632</v>
      </c>
      <c r="E989">
        <v>165</v>
      </c>
      <c r="F989">
        <v>207</v>
      </c>
      <c r="G989">
        <v>213</v>
      </c>
      <c r="H989" s="1790"/>
    </row>
    <row r="990" spans="1:8" ht="78" customHeight="1">
      <c r="A990" t="s">
        <v>5392</v>
      </c>
      <c r="B990" t="s">
        <v>889</v>
      </c>
      <c r="C990" t="s">
        <v>2968</v>
      </c>
      <c r="D990" t="s">
        <v>632</v>
      </c>
      <c r="E990">
        <v>165</v>
      </c>
      <c r="F990">
        <v>146</v>
      </c>
      <c r="G990">
        <v>157</v>
      </c>
      <c r="H990" s="1430"/>
    </row>
    <row r="991" spans="1:8" ht="78" customHeight="1">
      <c r="A991" t="s">
        <v>5308</v>
      </c>
      <c r="B991" t="s">
        <v>1531</v>
      </c>
      <c r="C991" t="s">
        <v>2122</v>
      </c>
      <c r="D991" t="s">
        <v>632</v>
      </c>
      <c r="E991">
        <v>165</v>
      </c>
      <c r="F991">
        <v>141</v>
      </c>
      <c r="G991">
        <v>127</v>
      </c>
      <c r="H991" s="584"/>
    </row>
    <row r="992" spans="1:8" ht="78" customHeight="1">
      <c r="A992" t="s">
        <v>5231</v>
      </c>
      <c r="B992" t="s">
        <v>1688</v>
      </c>
      <c r="C992" t="s">
        <v>1886</v>
      </c>
      <c r="D992" t="s">
        <v>632</v>
      </c>
      <c r="E992">
        <v>165</v>
      </c>
      <c r="F992">
        <v>151</v>
      </c>
      <c r="G992">
        <v>136</v>
      </c>
      <c r="H992" s="348"/>
    </row>
    <row r="993" spans="1:9" ht="78" customHeight="1">
      <c r="A993" t="s">
        <v>5696</v>
      </c>
      <c r="B993" t="s">
        <v>1485</v>
      </c>
      <c r="C993" t="s">
        <v>2180</v>
      </c>
      <c r="D993" t="s">
        <v>632</v>
      </c>
      <c r="E993">
        <v>164</v>
      </c>
      <c r="F993">
        <v>113</v>
      </c>
      <c r="G993">
        <v>73</v>
      </c>
      <c r="H993" s="642"/>
    </row>
    <row r="994" spans="1:9" ht="78" customHeight="1">
      <c r="A994" t="s">
        <v>6695</v>
      </c>
      <c r="B994" t="s">
        <v>680</v>
      </c>
      <c r="C994" t="s">
        <v>2664</v>
      </c>
      <c r="D994" t="s">
        <v>632</v>
      </c>
      <c r="E994">
        <v>164</v>
      </c>
      <c r="F994">
        <v>18</v>
      </c>
      <c r="G994">
        <v>71</v>
      </c>
      <c r="H994" s="1126"/>
      <c r="I994">
        <v>2014</v>
      </c>
    </row>
    <row r="995" spans="1:9" ht="78" customHeight="1">
      <c r="A995" t="s">
        <v>6974</v>
      </c>
      <c r="B995" t="s">
        <v>9361</v>
      </c>
      <c r="C995" t="s">
        <v>1885</v>
      </c>
      <c r="D995" t="s">
        <v>632</v>
      </c>
      <c r="E995">
        <v>164</v>
      </c>
      <c r="F995">
        <v>152</v>
      </c>
      <c r="G995">
        <v>135</v>
      </c>
      <c r="H995" s="347"/>
    </row>
    <row r="996" spans="1:9" ht="78" customHeight="1">
      <c r="A996" t="s">
        <v>5186</v>
      </c>
      <c r="B996" t="s">
        <v>5187</v>
      </c>
      <c r="C996" t="s">
        <v>3839</v>
      </c>
      <c r="D996" t="s">
        <v>632</v>
      </c>
      <c r="E996">
        <v>164</v>
      </c>
      <c r="F996">
        <v>154</v>
      </c>
      <c r="G996">
        <v>121</v>
      </c>
      <c r="H996" s="2301"/>
    </row>
    <row r="997" spans="1:9" ht="78" customHeight="1">
      <c r="A997" t="s">
        <v>5409</v>
      </c>
      <c r="B997" t="s">
        <v>872</v>
      </c>
      <c r="C997" t="s">
        <v>2990</v>
      </c>
      <c r="D997" t="s">
        <v>632</v>
      </c>
      <c r="E997">
        <v>164</v>
      </c>
      <c r="F997">
        <v>156</v>
      </c>
      <c r="G997">
        <v>160</v>
      </c>
      <c r="H997" s="1452"/>
    </row>
    <row r="998" spans="1:9" ht="78" customHeight="1">
      <c r="A998" t="s">
        <v>5708</v>
      </c>
      <c r="B998" t="s">
        <v>1481</v>
      </c>
      <c r="C998" t="s">
        <v>2184</v>
      </c>
      <c r="D998" t="s">
        <v>632</v>
      </c>
      <c r="E998">
        <v>164</v>
      </c>
      <c r="F998">
        <v>120</v>
      </c>
      <c r="G998">
        <v>100</v>
      </c>
      <c r="H998" s="646"/>
    </row>
    <row r="999" spans="1:9" ht="78" customHeight="1">
      <c r="A999" t="s">
        <v>5749</v>
      </c>
      <c r="B999" t="s">
        <v>940</v>
      </c>
      <c r="C999" t="s">
        <v>2910</v>
      </c>
      <c r="D999" t="s">
        <v>632</v>
      </c>
      <c r="E999">
        <v>164</v>
      </c>
      <c r="F999">
        <v>119</v>
      </c>
      <c r="G999">
        <v>126</v>
      </c>
      <c r="H999" s="1372"/>
    </row>
    <row r="1000" spans="1:9" ht="78" customHeight="1">
      <c r="A1000" t="s">
        <v>5404</v>
      </c>
      <c r="B1000" t="s">
        <v>1642</v>
      </c>
      <c r="C1000" t="s">
        <v>1953</v>
      </c>
      <c r="D1000" t="s">
        <v>632</v>
      </c>
      <c r="E1000">
        <v>164</v>
      </c>
      <c r="F1000">
        <v>158</v>
      </c>
      <c r="G1000">
        <v>158</v>
      </c>
      <c r="H1000" s="415"/>
    </row>
    <row r="1001" spans="1:9" ht="78" customHeight="1">
      <c r="A1001" t="s">
        <v>6235</v>
      </c>
      <c r="B1001" t="s">
        <v>1208</v>
      </c>
      <c r="C1001" t="s">
        <v>2544</v>
      </c>
      <c r="D1001" t="s">
        <v>632</v>
      </c>
      <c r="E1001">
        <v>164</v>
      </c>
      <c r="F1001">
        <v>41</v>
      </c>
      <c r="G1001">
        <v>46</v>
      </c>
      <c r="H1001" s="1006"/>
    </row>
    <row r="1002" spans="1:9" ht="78" customHeight="1">
      <c r="A1002" t="s">
        <v>5780</v>
      </c>
      <c r="B1002" t="s">
        <v>1046</v>
      </c>
      <c r="C1002" t="s">
        <v>2766</v>
      </c>
      <c r="D1002" t="s">
        <v>632</v>
      </c>
      <c r="E1002">
        <v>164</v>
      </c>
      <c r="F1002">
        <v>89</v>
      </c>
      <c r="G1002">
        <v>109</v>
      </c>
      <c r="H1002" s="1228"/>
    </row>
    <row r="1003" spans="1:9" ht="78" customHeight="1">
      <c r="A1003" t="s">
        <v>5235</v>
      </c>
      <c r="B1003" t="s">
        <v>5236</v>
      </c>
      <c r="C1003" t="s">
        <v>3838</v>
      </c>
      <c r="D1003" t="s">
        <v>632</v>
      </c>
      <c r="E1003">
        <v>164</v>
      </c>
      <c r="F1003">
        <v>151</v>
      </c>
      <c r="G1003">
        <v>117</v>
      </c>
      <c r="H1003" s="2300"/>
    </row>
    <row r="1004" spans="1:9" ht="78" customHeight="1">
      <c r="A1004" t="s">
        <v>4836</v>
      </c>
      <c r="B1004" t="s">
        <v>4838</v>
      </c>
      <c r="C1004" t="s">
        <v>3823</v>
      </c>
      <c r="D1004" t="s">
        <v>632</v>
      </c>
      <c r="E1004">
        <v>164</v>
      </c>
      <c r="F1004">
        <v>174</v>
      </c>
      <c r="G1004">
        <v>119</v>
      </c>
      <c r="H1004" s="2285"/>
    </row>
    <row r="1005" spans="1:9" ht="78" customHeight="1">
      <c r="A1005" t="s">
        <v>5694</v>
      </c>
      <c r="B1005" t="s">
        <v>1361</v>
      </c>
      <c r="C1005" t="s">
        <v>2351</v>
      </c>
      <c r="D1005" t="s">
        <v>632</v>
      </c>
      <c r="E1005">
        <v>164</v>
      </c>
      <c r="F1005">
        <v>125</v>
      </c>
      <c r="G1005">
        <v>67</v>
      </c>
      <c r="H1005" s="813"/>
    </row>
    <row r="1006" spans="1:9" ht="78" customHeight="1">
      <c r="A1006" t="s">
        <v>5719</v>
      </c>
      <c r="B1006" t="s">
        <v>1479</v>
      </c>
      <c r="C1006" t="s">
        <v>2188</v>
      </c>
      <c r="D1006" t="s">
        <v>632</v>
      </c>
      <c r="E1006">
        <v>163</v>
      </c>
      <c r="F1006">
        <v>98</v>
      </c>
      <c r="G1006">
        <v>59</v>
      </c>
      <c r="H1006" s="650"/>
    </row>
    <row r="1007" spans="1:9" ht="78" customHeight="1">
      <c r="A1007" t="s">
        <v>5027</v>
      </c>
      <c r="B1007" t="s">
        <v>5028</v>
      </c>
      <c r="C1007" t="s">
        <v>3246</v>
      </c>
      <c r="D1007" t="s">
        <v>632</v>
      </c>
      <c r="E1007">
        <v>163</v>
      </c>
      <c r="F1007">
        <v>189</v>
      </c>
      <c r="G1007">
        <v>211</v>
      </c>
      <c r="H1007" s="1708"/>
    </row>
    <row r="1008" spans="1:9" ht="78" customHeight="1">
      <c r="A1008" t="s">
        <v>4517</v>
      </c>
      <c r="B1008" t="s">
        <v>9155</v>
      </c>
      <c r="C1008" t="s">
        <v>3696</v>
      </c>
      <c r="D1008" t="s">
        <v>632</v>
      </c>
      <c r="E1008">
        <v>163</v>
      </c>
      <c r="F1008">
        <v>200</v>
      </c>
      <c r="G1008">
        <v>147</v>
      </c>
      <c r="H1008" s="2158"/>
    </row>
    <row r="1009" spans="1:8" ht="78" customHeight="1">
      <c r="A1009" t="s">
        <v>6987</v>
      </c>
      <c r="B1009" t="s">
        <v>9648</v>
      </c>
      <c r="C1009" t="s">
        <v>1951</v>
      </c>
      <c r="D1009" t="s">
        <v>632</v>
      </c>
      <c r="E1009">
        <v>163</v>
      </c>
      <c r="F1009">
        <v>169</v>
      </c>
      <c r="G1009">
        <v>166</v>
      </c>
      <c r="H1009" s="413"/>
    </row>
    <row r="1010" spans="1:8" ht="78" customHeight="1">
      <c r="A1010" t="s">
        <v>4720</v>
      </c>
      <c r="B1010" t="s">
        <v>4721</v>
      </c>
      <c r="C1010" t="s">
        <v>3205</v>
      </c>
      <c r="D1010" t="s">
        <v>632</v>
      </c>
      <c r="E1010">
        <v>163</v>
      </c>
      <c r="F1010">
        <v>180</v>
      </c>
      <c r="G1010">
        <v>196</v>
      </c>
      <c r="H1010" s="1667"/>
    </row>
    <row r="1011" spans="1:8" ht="78" customHeight="1">
      <c r="A1011" t="s">
        <v>4762</v>
      </c>
      <c r="B1011" t="s">
        <v>4763</v>
      </c>
      <c r="C1011" t="s">
        <v>3364</v>
      </c>
      <c r="D1011" t="s">
        <v>632</v>
      </c>
      <c r="E1011">
        <v>163</v>
      </c>
      <c r="F1011">
        <v>204</v>
      </c>
      <c r="G1011">
        <v>201</v>
      </c>
      <c r="H1011" s="1826"/>
    </row>
    <row r="1012" spans="1:8" ht="78" customHeight="1">
      <c r="A1012" t="s">
        <v>5195</v>
      </c>
      <c r="B1012" t="s">
        <v>5196</v>
      </c>
      <c r="C1012" t="s">
        <v>3841</v>
      </c>
      <c r="D1012" t="s">
        <v>632</v>
      </c>
      <c r="E1012">
        <v>163</v>
      </c>
      <c r="F1012">
        <v>159</v>
      </c>
      <c r="G1012">
        <v>134</v>
      </c>
      <c r="H1012" s="2303"/>
    </row>
    <row r="1013" spans="1:8" ht="78" customHeight="1">
      <c r="A1013" t="s">
        <v>5104</v>
      </c>
      <c r="B1013" t="s">
        <v>8984</v>
      </c>
      <c r="C1013" t="s">
        <v>3543</v>
      </c>
      <c r="D1013" t="s">
        <v>632</v>
      </c>
      <c r="E1013">
        <v>163</v>
      </c>
      <c r="F1013">
        <v>181</v>
      </c>
      <c r="G1013">
        <v>166</v>
      </c>
      <c r="H1013" s="2005"/>
    </row>
    <row r="1014" spans="1:8" ht="78" customHeight="1">
      <c r="A1014" t="s">
        <v>5204</v>
      </c>
      <c r="B1014" t="s">
        <v>5205</v>
      </c>
      <c r="C1014" t="s">
        <v>3786</v>
      </c>
      <c r="D1014" t="s">
        <v>632</v>
      </c>
      <c r="E1014">
        <v>163</v>
      </c>
      <c r="F1014">
        <v>146</v>
      </c>
      <c r="G1014">
        <v>100</v>
      </c>
      <c r="H1014" s="2248"/>
    </row>
    <row r="1015" spans="1:8" ht="78" customHeight="1">
      <c r="A1015" t="s">
        <v>5193</v>
      </c>
      <c r="B1015" t="s">
        <v>5194</v>
      </c>
      <c r="C1015" t="s">
        <v>3781</v>
      </c>
      <c r="D1015" t="s">
        <v>632</v>
      </c>
      <c r="E1015">
        <v>163</v>
      </c>
      <c r="F1015">
        <v>160</v>
      </c>
      <c r="G1015">
        <v>78</v>
      </c>
      <c r="H1015" s="2243"/>
    </row>
    <row r="1016" spans="1:8" ht="78" customHeight="1">
      <c r="A1016" t="s">
        <v>4533</v>
      </c>
      <c r="B1016" t="s">
        <v>9226</v>
      </c>
      <c r="C1016" t="s">
        <v>3756</v>
      </c>
      <c r="D1016" t="s">
        <v>632</v>
      </c>
      <c r="E1016">
        <v>163</v>
      </c>
      <c r="F1016">
        <v>197</v>
      </c>
      <c r="G1016">
        <v>125</v>
      </c>
      <c r="H1016" s="2218"/>
    </row>
    <row r="1017" spans="1:8" ht="78" customHeight="1">
      <c r="A1017" t="s">
        <v>5732</v>
      </c>
      <c r="B1017" t="s">
        <v>1478</v>
      </c>
      <c r="C1017" t="s">
        <v>2185</v>
      </c>
      <c r="D1017" t="s">
        <v>632</v>
      </c>
      <c r="E1017">
        <v>163</v>
      </c>
      <c r="F1017">
        <v>110</v>
      </c>
      <c r="G1017">
        <v>81</v>
      </c>
      <c r="H1017" s="647"/>
    </row>
    <row r="1018" spans="1:8" ht="78" customHeight="1">
      <c r="A1018" t="s">
        <v>5805</v>
      </c>
      <c r="B1018" t="s">
        <v>8319</v>
      </c>
      <c r="C1018" t="s">
        <v>2897</v>
      </c>
      <c r="D1018" t="s">
        <v>632</v>
      </c>
      <c r="E1018">
        <v>163</v>
      </c>
      <c r="F1018">
        <v>87</v>
      </c>
      <c r="G1018">
        <v>118</v>
      </c>
      <c r="H1018" s="1359"/>
    </row>
    <row r="1019" spans="1:8" ht="78" customHeight="1">
      <c r="A1019" t="s">
        <v>4854</v>
      </c>
      <c r="B1019" t="s">
        <v>4855</v>
      </c>
      <c r="C1019" t="s">
        <v>3811</v>
      </c>
      <c r="D1019" t="s">
        <v>632</v>
      </c>
      <c r="E1019">
        <v>163</v>
      </c>
      <c r="F1019">
        <v>169</v>
      </c>
      <c r="G1019">
        <v>105</v>
      </c>
      <c r="H1019" s="2273"/>
    </row>
    <row r="1020" spans="1:8" ht="78" customHeight="1">
      <c r="A1020" t="s">
        <v>7072</v>
      </c>
      <c r="B1020" t="s">
        <v>9494</v>
      </c>
      <c r="C1020" t="s">
        <v>2773</v>
      </c>
      <c r="D1020" t="s">
        <v>632</v>
      </c>
      <c r="E1020">
        <v>163</v>
      </c>
      <c r="F1020">
        <v>40</v>
      </c>
      <c r="G1020">
        <v>87</v>
      </c>
      <c r="H1020" s="1235"/>
    </row>
    <row r="1021" spans="1:8" ht="78" customHeight="1">
      <c r="A1021" t="s">
        <v>5309</v>
      </c>
      <c r="B1021" t="s">
        <v>1530</v>
      </c>
      <c r="C1021" t="s">
        <v>2124</v>
      </c>
      <c r="D1021" t="s">
        <v>632</v>
      </c>
      <c r="E1021">
        <v>162</v>
      </c>
      <c r="F1021">
        <v>135</v>
      </c>
      <c r="G1021">
        <v>118</v>
      </c>
      <c r="H1021" s="586"/>
    </row>
    <row r="1022" spans="1:8" ht="78" customHeight="1">
      <c r="A1022" t="s">
        <v>7064</v>
      </c>
      <c r="B1022" t="s">
        <v>9490</v>
      </c>
      <c r="C1022" t="s">
        <v>2666</v>
      </c>
      <c r="D1022" t="s">
        <v>632</v>
      </c>
      <c r="E1022">
        <v>162</v>
      </c>
      <c r="F1022">
        <v>36</v>
      </c>
      <c r="G1022">
        <v>82</v>
      </c>
      <c r="H1022" s="1128"/>
    </row>
    <row r="1023" spans="1:8" ht="78" customHeight="1">
      <c r="A1023" t="s">
        <v>4725</v>
      </c>
      <c r="B1023" t="s">
        <v>4727</v>
      </c>
      <c r="C1023" t="s">
        <v>3280</v>
      </c>
      <c r="D1023" t="s">
        <v>632</v>
      </c>
      <c r="E1023">
        <v>162</v>
      </c>
      <c r="F1023">
        <v>182</v>
      </c>
      <c r="G1023">
        <v>185</v>
      </c>
      <c r="H1023" s="1742"/>
    </row>
    <row r="1024" spans="1:8" ht="78" customHeight="1">
      <c r="A1024" t="s">
        <v>6179</v>
      </c>
      <c r="B1024" t="s">
        <v>1214</v>
      </c>
      <c r="C1024" t="s">
        <v>2539</v>
      </c>
      <c r="D1024" t="s">
        <v>632</v>
      </c>
      <c r="E1024">
        <v>162</v>
      </c>
      <c r="F1024">
        <v>87</v>
      </c>
      <c r="G1024">
        <v>75</v>
      </c>
      <c r="H1024" s="1001"/>
    </row>
    <row r="1025" spans="1:9" ht="78" customHeight="1">
      <c r="A1025" t="s">
        <v>5009</v>
      </c>
      <c r="B1025" t="s">
        <v>8515</v>
      </c>
      <c r="C1025" t="s">
        <v>3077</v>
      </c>
      <c r="D1025" t="s">
        <v>632</v>
      </c>
      <c r="E1025">
        <v>162</v>
      </c>
      <c r="F1025">
        <v>161</v>
      </c>
      <c r="G1025">
        <v>186</v>
      </c>
      <c r="H1025" s="1539"/>
    </row>
    <row r="1026" spans="1:9" ht="78" customHeight="1">
      <c r="A1026" t="s">
        <v>5157</v>
      </c>
      <c r="B1026" t="s">
        <v>7304</v>
      </c>
      <c r="C1026" t="s">
        <v>1920</v>
      </c>
      <c r="D1026" t="s">
        <v>632</v>
      </c>
      <c r="E1026">
        <v>162</v>
      </c>
      <c r="F1026">
        <v>158</v>
      </c>
      <c r="G1026">
        <v>146</v>
      </c>
      <c r="H1026" s="382"/>
    </row>
    <row r="1027" spans="1:9" ht="78" customHeight="1">
      <c r="A1027" t="s">
        <v>5847</v>
      </c>
      <c r="B1027" t="s">
        <v>892</v>
      </c>
      <c r="C1027" t="s">
        <v>2965</v>
      </c>
      <c r="D1027" t="s">
        <v>632</v>
      </c>
      <c r="E1027">
        <v>162</v>
      </c>
      <c r="F1027">
        <v>145</v>
      </c>
      <c r="G1027">
        <v>155</v>
      </c>
      <c r="H1027" s="1427"/>
    </row>
    <row r="1028" spans="1:9" ht="78" customHeight="1">
      <c r="A1028" t="s">
        <v>6691</v>
      </c>
      <c r="B1028" t="s">
        <v>1124</v>
      </c>
      <c r="C1028" t="s">
        <v>2663</v>
      </c>
      <c r="D1028" t="s">
        <v>632</v>
      </c>
      <c r="E1028">
        <v>162</v>
      </c>
      <c r="F1028">
        <v>20</v>
      </c>
      <c r="G1028">
        <v>65</v>
      </c>
      <c r="H1028" s="1125"/>
    </row>
    <row r="1029" spans="1:9" ht="78" customHeight="1">
      <c r="A1029" t="s">
        <v>7051</v>
      </c>
      <c r="B1029" t="s">
        <v>9441</v>
      </c>
      <c r="C1029" t="s">
        <v>2504</v>
      </c>
      <c r="D1029" t="s">
        <v>632</v>
      </c>
      <c r="E1029">
        <v>162</v>
      </c>
      <c r="F1029">
        <v>60</v>
      </c>
      <c r="G1029">
        <v>38</v>
      </c>
      <c r="H1029" s="966"/>
    </row>
    <row r="1030" spans="1:9" ht="78" customHeight="1">
      <c r="A1030" t="s">
        <v>7057</v>
      </c>
      <c r="B1030" t="s">
        <v>9455</v>
      </c>
      <c r="C1030" t="s">
        <v>2623</v>
      </c>
      <c r="D1030" t="s">
        <v>632</v>
      </c>
      <c r="E1030">
        <v>162</v>
      </c>
      <c r="F1030">
        <v>36</v>
      </c>
      <c r="G1030">
        <v>47</v>
      </c>
      <c r="H1030" s="1085"/>
    </row>
    <row r="1031" spans="1:9" ht="78" customHeight="1">
      <c r="A1031" t="s">
        <v>4775</v>
      </c>
      <c r="B1031" t="s">
        <v>205</v>
      </c>
      <c r="C1031" t="s">
        <v>3872</v>
      </c>
      <c r="D1031" t="s">
        <v>632</v>
      </c>
      <c r="E1031">
        <v>162</v>
      </c>
      <c r="F1031">
        <v>162</v>
      </c>
      <c r="G1031">
        <v>161</v>
      </c>
      <c r="H1031" s="2334"/>
      <c r="I1031">
        <v>2011</v>
      </c>
    </row>
    <row r="1032" spans="1:9" ht="78" customHeight="1">
      <c r="A1032" t="s">
        <v>5035</v>
      </c>
      <c r="B1032" t="s">
        <v>5036</v>
      </c>
      <c r="C1032" t="s">
        <v>3275</v>
      </c>
      <c r="D1032" t="s">
        <v>632</v>
      </c>
      <c r="E1032">
        <v>162</v>
      </c>
      <c r="F1032">
        <v>185</v>
      </c>
      <c r="G1032">
        <v>194</v>
      </c>
      <c r="H1032" s="1737"/>
    </row>
    <row r="1033" spans="1:9" ht="78" customHeight="1">
      <c r="A1033" t="s">
        <v>6180</v>
      </c>
      <c r="B1033" t="s">
        <v>7923</v>
      </c>
      <c r="C1033" t="s">
        <v>2527</v>
      </c>
      <c r="D1033" t="s">
        <v>632</v>
      </c>
      <c r="E1033">
        <v>162</v>
      </c>
      <c r="F1033">
        <v>102</v>
      </c>
      <c r="G1033">
        <v>102</v>
      </c>
      <c r="H1033" s="989"/>
    </row>
    <row r="1034" spans="1:9" ht="78" customHeight="1">
      <c r="A1034" t="s">
        <v>6160</v>
      </c>
      <c r="B1034" t="s">
        <v>1243</v>
      </c>
      <c r="C1034" t="s">
        <v>2509</v>
      </c>
      <c r="D1034" t="s">
        <v>632</v>
      </c>
      <c r="E1034">
        <v>161</v>
      </c>
      <c r="F1034">
        <v>88</v>
      </c>
      <c r="G1034">
        <v>67</v>
      </c>
      <c r="H1034" s="971"/>
    </row>
    <row r="1035" spans="1:9" ht="78" customHeight="1">
      <c r="A1035" t="s">
        <v>7023</v>
      </c>
      <c r="B1035" t="s">
        <v>9425</v>
      </c>
      <c r="C1035" t="s">
        <v>2189</v>
      </c>
      <c r="D1035" t="s">
        <v>632</v>
      </c>
      <c r="E1035">
        <v>161</v>
      </c>
      <c r="F1035">
        <v>83</v>
      </c>
      <c r="G1035">
        <v>37</v>
      </c>
      <c r="H1035" s="651"/>
    </row>
    <row r="1036" spans="1:9" ht="78" customHeight="1">
      <c r="A1036" t="s">
        <v>5695</v>
      </c>
      <c r="B1036" t="s">
        <v>1571</v>
      </c>
      <c r="C1036" t="s">
        <v>2065</v>
      </c>
      <c r="D1036" t="s">
        <v>632</v>
      </c>
      <c r="E1036">
        <v>161</v>
      </c>
      <c r="F1036">
        <v>114</v>
      </c>
      <c r="G1036">
        <v>73</v>
      </c>
      <c r="H1036" s="527"/>
    </row>
    <row r="1037" spans="1:9" ht="78" customHeight="1">
      <c r="A1037" t="s">
        <v>6163</v>
      </c>
      <c r="B1037" t="s">
        <v>1215</v>
      </c>
      <c r="C1037" t="s">
        <v>2541</v>
      </c>
      <c r="D1037" t="s">
        <v>632</v>
      </c>
      <c r="E1037">
        <v>161</v>
      </c>
      <c r="F1037">
        <v>77</v>
      </c>
      <c r="G1037">
        <v>58</v>
      </c>
      <c r="H1037" s="1003"/>
    </row>
    <row r="1038" spans="1:9" ht="78" customHeight="1">
      <c r="A1038" t="s">
        <v>5758</v>
      </c>
      <c r="B1038" t="s">
        <v>1226</v>
      </c>
      <c r="C1038" t="s">
        <v>2526</v>
      </c>
      <c r="D1038" t="s">
        <v>632</v>
      </c>
      <c r="E1038">
        <v>161</v>
      </c>
      <c r="F1038">
        <v>101</v>
      </c>
      <c r="G1038">
        <v>91</v>
      </c>
      <c r="H1038" s="988"/>
    </row>
    <row r="1039" spans="1:9" ht="78" customHeight="1">
      <c r="A1039" t="s">
        <v>4453</v>
      </c>
      <c r="B1039" t="s">
        <v>8756</v>
      </c>
      <c r="C1039" t="s">
        <v>3330</v>
      </c>
      <c r="D1039" t="s">
        <v>632</v>
      </c>
      <c r="E1039">
        <v>161</v>
      </c>
      <c r="F1039">
        <v>200</v>
      </c>
      <c r="G1039">
        <v>219</v>
      </c>
      <c r="H1039" s="1792"/>
    </row>
    <row r="1040" spans="1:9" ht="78" customHeight="1">
      <c r="A1040" t="s">
        <v>5836</v>
      </c>
      <c r="B1040" t="s">
        <v>854</v>
      </c>
      <c r="C1040" t="s">
        <v>3008</v>
      </c>
      <c r="D1040" t="s">
        <v>632</v>
      </c>
      <c r="E1040">
        <v>161</v>
      </c>
      <c r="F1040">
        <v>117</v>
      </c>
      <c r="G1040">
        <v>156</v>
      </c>
      <c r="H1040" s="1470"/>
    </row>
    <row r="1041" spans="1:8" ht="78" customHeight="1">
      <c r="A1041" t="s">
        <v>7058</v>
      </c>
      <c r="B1041" t="s">
        <v>9459</v>
      </c>
      <c r="C1041" t="s">
        <v>2624</v>
      </c>
      <c r="D1041" t="s">
        <v>632</v>
      </c>
      <c r="E1041">
        <v>161</v>
      </c>
      <c r="F1041">
        <v>23</v>
      </c>
      <c r="G1041">
        <v>41</v>
      </c>
      <c r="H1041" s="1086"/>
    </row>
    <row r="1042" spans="1:8" ht="78" customHeight="1">
      <c r="A1042" t="s">
        <v>4535</v>
      </c>
      <c r="B1042" t="s">
        <v>4537</v>
      </c>
      <c r="C1042" t="s">
        <v>3735</v>
      </c>
      <c r="D1042" t="s">
        <v>632</v>
      </c>
      <c r="E1042">
        <v>161</v>
      </c>
      <c r="F1042">
        <v>202</v>
      </c>
      <c r="G1042">
        <v>123</v>
      </c>
      <c r="H1042" s="2197"/>
    </row>
    <row r="1043" spans="1:8" ht="78" customHeight="1">
      <c r="A1043" t="s">
        <v>5140</v>
      </c>
      <c r="B1043" t="s">
        <v>5141</v>
      </c>
      <c r="C1043" t="s">
        <v>3799</v>
      </c>
      <c r="D1043" t="s">
        <v>632</v>
      </c>
      <c r="E1043">
        <v>161</v>
      </c>
      <c r="F1043">
        <v>173</v>
      </c>
      <c r="G1043">
        <v>146</v>
      </c>
      <c r="H1043" s="2261"/>
    </row>
    <row r="1044" spans="1:8" ht="78" customHeight="1">
      <c r="A1044" t="s">
        <v>6998</v>
      </c>
      <c r="B1044" t="s">
        <v>9606</v>
      </c>
      <c r="C1044" t="s">
        <v>1980</v>
      </c>
      <c r="D1044" t="s">
        <v>632</v>
      </c>
      <c r="E1044">
        <v>161</v>
      </c>
      <c r="F1044">
        <v>159</v>
      </c>
      <c r="G1044">
        <v>165</v>
      </c>
      <c r="H1044" s="442"/>
    </row>
    <row r="1045" spans="1:8" ht="78" customHeight="1">
      <c r="A1045" t="s">
        <v>5410</v>
      </c>
      <c r="B1045" t="s">
        <v>880</v>
      </c>
      <c r="C1045" t="s">
        <v>2982</v>
      </c>
      <c r="D1045" t="s">
        <v>632</v>
      </c>
      <c r="E1045">
        <v>161</v>
      </c>
      <c r="F1045">
        <v>152</v>
      </c>
      <c r="G1045">
        <v>175</v>
      </c>
      <c r="H1045" s="1444"/>
    </row>
    <row r="1046" spans="1:8" ht="78" customHeight="1">
      <c r="A1046" t="s">
        <v>4473</v>
      </c>
      <c r="B1046" t="s">
        <v>4474</v>
      </c>
      <c r="C1046" t="s">
        <v>3523</v>
      </c>
      <c r="D1046" t="s">
        <v>632</v>
      </c>
      <c r="E1046">
        <v>161</v>
      </c>
      <c r="F1046">
        <v>215</v>
      </c>
      <c r="G1046">
        <v>201</v>
      </c>
      <c r="H1046" s="1985"/>
    </row>
    <row r="1047" spans="1:8" ht="78" customHeight="1">
      <c r="A1047" t="s">
        <v>5406</v>
      </c>
      <c r="B1047" t="s">
        <v>1632</v>
      </c>
      <c r="C1047" t="s">
        <v>1971</v>
      </c>
      <c r="D1047" t="s">
        <v>632</v>
      </c>
      <c r="E1047">
        <v>160</v>
      </c>
      <c r="F1047">
        <v>153</v>
      </c>
      <c r="G1047">
        <v>152</v>
      </c>
      <c r="H1047" s="433"/>
    </row>
    <row r="1048" spans="1:8" ht="78" customHeight="1">
      <c r="A1048" t="s">
        <v>5182</v>
      </c>
      <c r="B1048" t="s">
        <v>5183</v>
      </c>
      <c r="C1048" t="s">
        <v>3730</v>
      </c>
      <c r="D1048" t="s">
        <v>632</v>
      </c>
      <c r="E1048">
        <v>160</v>
      </c>
      <c r="F1048">
        <v>172</v>
      </c>
      <c r="G1048">
        <v>79</v>
      </c>
      <c r="H1048" s="2192"/>
    </row>
    <row r="1049" spans="1:8" ht="78" customHeight="1">
      <c r="A1049" t="s">
        <v>5019</v>
      </c>
      <c r="B1049" t="s">
        <v>8673</v>
      </c>
      <c r="C1049" t="s">
        <v>3248</v>
      </c>
      <c r="D1049" t="s">
        <v>632</v>
      </c>
      <c r="E1049">
        <v>160</v>
      </c>
      <c r="F1049">
        <v>188</v>
      </c>
      <c r="G1049">
        <v>208</v>
      </c>
      <c r="H1049" s="1710"/>
    </row>
    <row r="1050" spans="1:8" ht="78" customHeight="1">
      <c r="A1050" t="s">
        <v>5450</v>
      </c>
      <c r="B1050" t="s">
        <v>1651</v>
      </c>
      <c r="C1050" t="s">
        <v>1939</v>
      </c>
      <c r="D1050" t="s">
        <v>632</v>
      </c>
      <c r="E1050">
        <v>160</v>
      </c>
      <c r="F1050">
        <v>159</v>
      </c>
      <c r="G1050">
        <v>156</v>
      </c>
      <c r="H1050" s="401"/>
    </row>
    <row r="1051" spans="1:8" ht="78" customHeight="1">
      <c r="A1051" t="s">
        <v>5533</v>
      </c>
      <c r="B1051" t="s">
        <v>1650</v>
      </c>
      <c r="C1051" t="s">
        <v>1937</v>
      </c>
      <c r="D1051" t="s">
        <v>632</v>
      </c>
      <c r="E1051">
        <v>160</v>
      </c>
      <c r="F1051">
        <v>156</v>
      </c>
      <c r="G1051">
        <v>152</v>
      </c>
      <c r="H1051" s="399"/>
    </row>
    <row r="1052" spans="1:8" ht="78" customHeight="1">
      <c r="A1052" t="s">
        <v>4234</v>
      </c>
      <c r="B1052" t="s">
        <v>4236</v>
      </c>
      <c r="C1052" t="s">
        <v>3658</v>
      </c>
      <c r="D1052" t="s">
        <v>632</v>
      </c>
      <c r="E1052">
        <v>160</v>
      </c>
      <c r="F1052">
        <v>218</v>
      </c>
      <c r="G1052">
        <v>169</v>
      </c>
      <c r="H1052" s="2120"/>
    </row>
    <row r="1053" spans="1:8" ht="78" customHeight="1">
      <c r="A1053" t="s">
        <v>5717</v>
      </c>
      <c r="B1053" t="s">
        <v>1484</v>
      </c>
      <c r="C1053" t="s">
        <v>2182</v>
      </c>
      <c r="D1053" t="s">
        <v>632</v>
      </c>
      <c r="E1053">
        <v>160</v>
      </c>
      <c r="F1053">
        <v>113</v>
      </c>
      <c r="G1053">
        <v>79</v>
      </c>
      <c r="H1053" s="644"/>
    </row>
    <row r="1054" spans="1:8" ht="78" customHeight="1">
      <c r="A1054" t="s">
        <v>5191</v>
      </c>
      <c r="B1054" t="s">
        <v>5192</v>
      </c>
      <c r="C1054" t="s">
        <v>3782</v>
      </c>
      <c r="D1054" t="s">
        <v>632</v>
      </c>
      <c r="E1054">
        <v>160</v>
      </c>
      <c r="F1054">
        <v>157</v>
      </c>
      <c r="G1054">
        <v>89</v>
      </c>
      <c r="H1054" s="2244"/>
    </row>
    <row r="1055" spans="1:8" ht="78" customHeight="1">
      <c r="A1055" t="s">
        <v>7027</v>
      </c>
      <c r="B1055" t="s">
        <v>9417</v>
      </c>
      <c r="C1055" t="s">
        <v>2208</v>
      </c>
      <c r="D1055" t="s">
        <v>632</v>
      </c>
      <c r="E1055">
        <v>160</v>
      </c>
      <c r="F1055">
        <v>92</v>
      </c>
      <c r="G1055">
        <v>23</v>
      </c>
      <c r="H1055" s="670"/>
    </row>
    <row r="1056" spans="1:8" ht="78" customHeight="1">
      <c r="A1056" t="s">
        <v>5202</v>
      </c>
      <c r="B1056" t="s">
        <v>9319</v>
      </c>
      <c r="C1056" t="s">
        <v>3840</v>
      </c>
      <c r="D1056" t="s">
        <v>632</v>
      </c>
      <c r="E1056">
        <v>160</v>
      </c>
      <c r="F1056">
        <v>152</v>
      </c>
      <c r="G1056">
        <v>124</v>
      </c>
      <c r="H1056" s="2302"/>
    </row>
    <row r="1057" spans="1:9" ht="78" customHeight="1">
      <c r="A1057" t="s">
        <v>5232</v>
      </c>
      <c r="B1057" t="s">
        <v>664</v>
      </c>
      <c r="C1057" t="s">
        <v>1894</v>
      </c>
      <c r="D1057" t="s">
        <v>632</v>
      </c>
      <c r="E1057">
        <v>159</v>
      </c>
      <c r="F1057">
        <v>149</v>
      </c>
      <c r="G1057">
        <v>134</v>
      </c>
      <c r="H1057" s="356"/>
      <c r="I1057">
        <v>2014</v>
      </c>
    </row>
    <row r="1058" spans="1:9" ht="78" customHeight="1">
      <c r="A1058" t="s">
        <v>5711</v>
      </c>
      <c r="B1058" t="s">
        <v>1528</v>
      </c>
      <c r="C1058" t="s">
        <v>2127</v>
      </c>
      <c r="D1058" t="s">
        <v>632</v>
      </c>
      <c r="E1058">
        <v>159</v>
      </c>
      <c r="F1058">
        <v>134</v>
      </c>
      <c r="G1058">
        <v>114</v>
      </c>
      <c r="H1058" s="589"/>
    </row>
    <row r="1059" spans="1:9" ht="78" customHeight="1">
      <c r="A1059" t="s">
        <v>4461</v>
      </c>
      <c r="B1059" t="s">
        <v>4462</v>
      </c>
      <c r="C1059" t="s">
        <v>3359</v>
      </c>
      <c r="D1059" t="s">
        <v>632</v>
      </c>
      <c r="E1059">
        <v>159</v>
      </c>
      <c r="F1059">
        <v>217</v>
      </c>
      <c r="G1059">
        <v>215</v>
      </c>
      <c r="H1059" s="1821"/>
    </row>
    <row r="1060" spans="1:9" ht="78" customHeight="1">
      <c r="A1060" t="s">
        <v>6148</v>
      </c>
      <c r="B1060" t="s">
        <v>1464</v>
      </c>
      <c r="C1060" t="s">
        <v>2209</v>
      </c>
      <c r="D1060" t="s">
        <v>632</v>
      </c>
      <c r="E1060">
        <v>159</v>
      </c>
      <c r="F1060">
        <v>81</v>
      </c>
      <c r="G1060">
        <v>48</v>
      </c>
      <c r="H1060" s="671"/>
    </row>
    <row r="1061" spans="1:9" ht="78" customHeight="1">
      <c r="A1061" t="s">
        <v>5417</v>
      </c>
      <c r="B1061" t="s">
        <v>790</v>
      </c>
      <c r="C1061" t="s">
        <v>2977</v>
      </c>
      <c r="D1061" t="s">
        <v>632</v>
      </c>
      <c r="E1061">
        <v>159</v>
      </c>
      <c r="F1061">
        <v>153</v>
      </c>
      <c r="G1061">
        <v>170</v>
      </c>
      <c r="H1061" s="1439"/>
    </row>
    <row r="1062" spans="1:9" ht="78" customHeight="1">
      <c r="A1062" t="s">
        <v>4839</v>
      </c>
      <c r="B1062" t="s">
        <v>4840</v>
      </c>
      <c r="C1062" t="s">
        <v>3732</v>
      </c>
      <c r="D1062" t="s">
        <v>632</v>
      </c>
      <c r="E1062">
        <v>159</v>
      </c>
      <c r="F1062">
        <v>175</v>
      </c>
      <c r="G1062">
        <v>108</v>
      </c>
      <c r="H1062" s="2194"/>
    </row>
    <row r="1063" spans="1:9" ht="78" customHeight="1">
      <c r="A1063" t="s">
        <v>4551</v>
      </c>
      <c r="B1063" t="s">
        <v>4552</v>
      </c>
      <c r="C1063" t="s">
        <v>3702</v>
      </c>
      <c r="D1063" t="s">
        <v>632</v>
      </c>
      <c r="E1063">
        <v>159</v>
      </c>
      <c r="F1063">
        <v>193</v>
      </c>
      <c r="G1063">
        <v>49</v>
      </c>
      <c r="H1063" s="2164"/>
    </row>
    <row r="1064" spans="1:9" ht="78" customHeight="1">
      <c r="A1064" t="s">
        <v>5795</v>
      </c>
      <c r="B1064" t="s">
        <v>1045</v>
      </c>
      <c r="C1064" t="s">
        <v>2767</v>
      </c>
      <c r="D1064" t="s">
        <v>632</v>
      </c>
      <c r="E1064">
        <v>159</v>
      </c>
      <c r="F1064">
        <v>80</v>
      </c>
      <c r="G1064">
        <v>105</v>
      </c>
      <c r="H1064" s="1229"/>
    </row>
    <row r="1065" spans="1:9" ht="78" customHeight="1">
      <c r="A1065" t="s">
        <v>5152</v>
      </c>
      <c r="B1065" t="s">
        <v>68</v>
      </c>
      <c r="C1065" t="s">
        <v>1961</v>
      </c>
      <c r="D1065" t="s">
        <v>632</v>
      </c>
      <c r="E1065">
        <v>159</v>
      </c>
      <c r="F1065">
        <v>156</v>
      </c>
      <c r="G1065">
        <v>153</v>
      </c>
      <c r="H1065" s="423"/>
      <c r="I1065">
        <v>2014</v>
      </c>
    </row>
    <row r="1066" spans="1:9" ht="78" customHeight="1">
      <c r="A1066" t="s">
        <v>7082</v>
      </c>
      <c r="B1066" t="s">
        <v>9500</v>
      </c>
      <c r="C1066" t="s">
        <v>3045</v>
      </c>
      <c r="D1066" t="s">
        <v>632</v>
      </c>
      <c r="E1066">
        <v>159</v>
      </c>
      <c r="F1066">
        <v>134</v>
      </c>
      <c r="G1066">
        <v>170</v>
      </c>
      <c r="H1066" s="1507"/>
    </row>
    <row r="1067" spans="1:9" ht="78" customHeight="1">
      <c r="A1067" t="s">
        <v>5710</v>
      </c>
      <c r="B1067" t="s">
        <v>1685</v>
      </c>
      <c r="C1067" t="s">
        <v>1887</v>
      </c>
      <c r="D1067" t="s">
        <v>632</v>
      </c>
      <c r="E1067">
        <v>159</v>
      </c>
      <c r="F1067">
        <v>141</v>
      </c>
      <c r="G1067">
        <v>124</v>
      </c>
      <c r="H1067" s="349"/>
    </row>
    <row r="1068" spans="1:9" ht="78" customHeight="1">
      <c r="A1068" t="s">
        <v>4811</v>
      </c>
      <c r="B1068" t="s">
        <v>4812</v>
      </c>
      <c r="C1068" t="s">
        <v>3655</v>
      </c>
      <c r="D1068" t="s">
        <v>632</v>
      </c>
      <c r="E1068">
        <v>159</v>
      </c>
      <c r="F1068">
        <v>192</v>
      </c>
      <c r="G1068">
        <v>156</v>
      </c>
      <c r="H1068" s="2117"/>
    </row>
    <row r="1069" spans="1:9" ht="78" customHeight="1">
      <c r="A1069" t="s">
        <v>6190</v>
      </c>
      <c r="B1069" t="s">
        <v>1242</v>
      </c>
      <c r="C1069" t="s">
        <v>2511</v>
      </c>
      <c r="D1069" t="s">
        <v>632</v>
      </c>
      <c r="E1069">
        <v>159</v>
      </c>
      <c r="F1069">
        <v>68</v>
      </c>
      <c r="G1069">
        <v>64</v>
      </c>
      <c r="H1069" s="973"/>
    </row>
    <row r="1070" spans="1:9" ht="78" customHeight="1">
      <c r="A1070" t="s">
        <v>5838</v>
      </c>
      <c r="B1070" t="s">
        <v>925</v>
      </c>
      <c r="C1070" t="s">
        <v>2926</v>
      </c>
      <c r="D1070" t="s">
        <v>632</v>
      </c>
      <c r="E1070">
        <v>159</v>
      </c>
      <c r="F1070">
        <v>122</v>
      </c>
      <c r="G1070">
        <v>147</v>
      </c>
      <c r="H1070" s="1388"/>
    </row>
    <row r="1071" spans="1:9" ht="78" customHeight="1">
      <c r="A1071" t="s">
        <v>5714</v>
      </c>
      <c r="B1071" t="s">
        <v>1522</v>
      </c>
      <c r="C1071" t="s">
        <v>2133</v>
      </c>
      <c r="D1071" t="s">
        <v>632</v>
      </c>
      <c r="E1071">
        <v>158</v>
      </c>
      <c r="F1071">
        <v>126</v>
      </c>
      <c r="G1071">
        <v>103</v>
      </c>
      <c r="H1071" s="595"/>
    </row>
    <row r="1072" spans="1:9" ht="78" customHeight="1">
      <c r="A1072" t="s">
        <v>7099</v>
      </c>
      <c r="B1072" t="s">
        <v>9541</v>
      </c>
      <c r="C1072" t="s">
        <v>3192</v>
      </c>
      <c r="D1072" t="s">
        <v>632</v>
      </c>
      <c r="E1072">
        <v>158</v>
      </c>
      <c r="F1072">
        <v>180</v>
      </c>
      <c r="G1072">
        <v>211</v>
      </c>
      <c r="H1072" s="1654"/>
    </row>
    <row r="1073" spans="1:9" ht="78" customHeight="1">
      <c r="A1073" t="s">
        <v>4746</v>
      </c>
      <c r="B1073" t="s">
        <v>4747</v>
      </c>
      <c r="C1073" t="s">
        <v>3281</v>
      </c>
      <c r="D1073" t="s">
        <v>632</v>
      </c>
      <c r="E1073">
        <v>158</v>
      </c>
      <c r="F1073">
        <v>182</v>
      </c>
      <c r="G1073">
        <v>184</v>
      </c>
      <c r="H1073" s="1743"/>
    </row>
    <row r="1074" spans="1:9" ht="78" customHeight="1">
      <c r="A1074" t="s">
        <v>6715</v>
      </c>
      <c r="B1074" t="s">
        <v>8243</v>
      </c>
      <c r="C1074" t="s">
        <v>2833</v>
      </c>
      <c r="D1074" t="s">
        <v>632</v>
      </c>
      <c r="E1074">
        <v>158</v>
      </c>
      <c r="F1074">
        <v>44</v>
      </c>
      <c r="G1074">
        <v>106</v>
      </c>
      <c r="H1074" s="1295"/>
    </row>
    <row r="1075" spans="1:9" ht="78" customHeight="1">
      <c r="A1075" t="s">
        <v>6692</v>
      </c>
      <c r="B1075" t="s">
        <v>1078</v>
      </c>
      <c r="C1075" t="s">
        <v>2722</v>
      </c>
      <c r="D1075" t="s">
        <v>632</v>
      </c>
      <c r="E1075">
        <v>158</v>
      </c>
      <c r="F1075">
        <v>16</v>
      </c>
      <c r="G1075">
        <v>48</v>
      </c>
      <c r="H1075" s="1184"/>
    </row>
    <row r="1076" spans="1:9" ht="78" customHeight="1">
      <c r="A1076" t="s">
        <v>7026</v>
      </c>
      <c r="B1076" t="s">
        <v>9439</v>
      </c>
      <c r="C1076" t="s">
        <v>2207</v>
      </c>
      <c r="D1076" t="s">
        <v>632</v>
      </c>
      <c r="E1076">
        <v>158</v>
      </c>
      <c r="F1076">
        <v>70</v>
      </c>
      <c r="G1076">
        <v>36</v>
      </c>
      <c r="H1076" s="669"/>
    </row>
    <row r="1077" spans="1:9" ht="78" customHeight="1">
      <c r="A1077" t="s">
        <v>5132</v>
      </c>
      <c r="B1077" t="s">
        <v>5133</v>
      </c>
      <c r="C1077" t="s">
        <v>3690</v>
      </c>
      <c r="D1077" t="s">
        <v>632</v>
      </c>
      <c r="E1077">
        <v>158</v>
      </c>
      <c r="F1077">
        <v>188</v>
      </c>
      <c r="G1077">
        <v>151</v>
      </c>
      <c r="H1077" s="2152"/>
    </row>
    <row r="1078" spans="1:9" ht="78" customHeight="1">
      <c r="A1078" t="s">
        <v>4748</v>
      </c>
      <c r="B1078" t="s">
        <v>4749</v>
      </c>
      <c r="C1078" t="s">
        <v>3274</v>
      </c>
      <c r="D1078" t="s">
        <v>632</v>
      </c>
      <c r="E1078">
        <v>158</v>
      </c>
      <c r="F1078">
        <v>193</v>
      </c>
      <c r="G1078">
        <v>204</v>
      </c>
      <c r="H1078" s="1736"/>
    </row>
    <row r="1079" spans="1:9" ht="78" customHeight="1">
      <c r="A1079" t="s">
        <v>5414</v>
      </c>
      <c r="B1079" t="s">
        <v>65</v>
      </c>
      <c r="C1079" t="s">
        <v>3039</v>
      </c>
      <c r="D1079" t="s">
        <v>632</v>
      </c>
      <c r="E1079">
        <v>158</v>
      </c>
      <c r="F1079">
        <v>145</v>
      </c>
      <c r="G1079">
        <v>195</v>
      </c>
      <c r="H1079" s="1501"/>
      <c r="I1079">
        <v>2014</v>
      </c>
    </row>
    <row r="1080" spans="1:9" ht="78" customHeight="1">
      <c r="A1080" t="s">
        <v>4730</v>
      </c>
      <c r="B1080" t="s">
        <v>714</v>
      </c>
      <c r="C1080" t="s">
        <v>3288</v>
      </c>
      <c r="D1080" t="s">
        <v>632</v>
      </c>
      <c r="E1080">
        <v>157</v>
      </c>
      <c r="F1080">
        <v>195</v>
      </c>
      <c r="G1080">
        <v>212</v>
      </c>
      <c r="H1080" s="1750"/>
    </row>
    <row r="1081" spans="1:9" ht="78" customHeight="1">
      <c r="A1081" t="s">
        <v>5692</v>
      </c>
      <c r="B1081" t="s">
        <v>7743</v>
      </c>
      <c r="C1081" t="s">
        <v>2355</v>
      </c>
      <c r="D1081" t="s">
        <v>632</v>
      </c>
      <c r="E1081">
        <v>157</v>
      </c>
      <c r="F1081">
        <v>116</v>
      </c>
      <c r="G1081">
        <v>70</v>
      </c>
      <c r="H1081" s="817"/>
    </row>
    <row r="1082" spans="1:9" ht="78" customHeight="1">
      <c r="A1082" t="s">
        <v>5773</v>
      </c>
      <c r="B1082" t="s">
        <v>888</v>
      </c>
      <c r="C1082" t="s">
        <v>2969</v>
      </c>
      <c r="D1082" t="s">
        <v>632</v>
      </c>
      <c r="E1082">
        <v>157</v>
      </c>
      <c r="F1082">
        <v>132</v>
      </c>
      <c r="G1082">
        <v>142</v>
      </c>
      <c r="H1082" s="1431"/>
    </row>
    <row r="1083" spans="1:9" ht="78" customHeight="1">
      <c r="A1083" t="s">
        <v>7077</v>
      </c>
      <c r="B1083" t="s">
        <v>9498</v>
      </c>
      <c r="C1083" t="s">
        <v>3010</v>
      </c>
      <c r="D1083" t="s">
        <v>632</v>
      </c>
      <c r="E1083">
        <v>157</v>
      </c>
      <c r="F1083">
        <v>123</v>
      </c>
      <c r="G1083">
        <v>176</v>
      </c>
      <c r="H1083" s="1472"/>
    </row>
    <row r="1084" spans="1:9" ht="78" customHeight="1">
      <c r="A1084" t="s">
        <v>5412</v>
      </c>
      <c r="B1084" t="s">
        <v>879</v>
      </c>
      <c r="C1084" t="s">
        <v>2981</v>
      </c>
      <c r="D1084" t="s">
        <v>632</v>
      </c>
      <c r="E1084">
        <v>157</v>
      </c>
      <c r="F1084">
        <v>150</v>
      </c>
      <c r="G1084">
        <v>178</v>
      </c>
      <c r="H1084" s="1443"/>
    </row>
    <row r="1085" spans="1:9" ht="78" customHeight="1">
      <c r="A1085" t="s">
        <v>6279</v>
      </c>
      <c r="B1085" t="s">
        <v>1096</v>
      </c>
      <c r="C1085" t="s">
        <v>2703</v>
      </c>
      <c r="D1085" t="s">
        <v>632</v>
      </c>
      <c r="E1085">
        <v>157</v>
      </c>
      <c r="F1085">
        <v>68</v>
      </c>
      <c r="G1085">
        <v>110</v>
      </c>
      <c r="H1085" s="1165"/>
    </row>
    <row r="1086" spans="1:9" ht="78" customHeight="1">
      <c r="A1086" t="s">
        <v>7059</v>
      </c>
      <c r="B1086" t="s">
        <v>9463</v>
      </c>
      <c r="C1086" t="s">
        <v>2625</v>
      </c>
      <c r="D1086" t="s">
        <v>632</v>
      </c>
      <c r="E1086">
        <v>157</v>
      </c>
      <c r="F1086">
        <v>32</v>
      </c>
      <c r="G1086">
        <v>47</v>
      </c>
      <c r="H1086" s="1087"/>
    </row>
    <row r="1087" spans="1:9" ht="78" customHeight="1">
      <c r="A1087" t="s">
        <v>6184</v>
      </c>
      <c r="B1087" t="s">
        <v>7591</v>
      </c>
      <c r="C1087" t="s">
        <v>2219</v>
      </c>
      <c r="D1087" t="s">
        <v>632</v>
      </c>
      <c r="E1087">
        <v>156</v>
      </c>
      <c r="F1087">
        <v>86</v>
      </c>
      <c r="G1087">
        <v>66</v>
      </c>
      <c r="H1087" s="681"/>
    </row>
    <row r="1088" spans="1:9" ht="78" customHeight="1">
      <c r="A1088" t="s">
        <v>5661</v>
      </c>
      <c r="B1088" t="s">
        <v>9264</v>
      </c>
      <c r="C1088" t="s">
        <v>3789</v>
      </c>
      <c r="D1088" t="s">
        <v>632</v>
      </c>
      <c r="E1088">
        <v>156</v>
      </c>
      <c r="F1088">
        <v>126</v>
      </c>
      <c r="G1088">
        <v>65</v>
      </c>
      <c r="H1088" s="2251"/>
    </row>
    <row r="1089" spans="1:9" ht="78" customHeight="1">
      <c r="A1089" t="s">
        <v>4764</v>
      </c>
      <c r="B1089" t="s">
        <v>4765</v>
      </c>
      <c r="C1089" t="s">
        <v>3349</v>
      </c>
      <c r="D1089" t="s">
        <v>632</v>
      </c>
      <c r="E1089">
        <v>156</v>
      </c>
      <c r="F1089">
        <v>194</v>
      </c>
      <c r="G1089">
        <v>197</v>
      </c>
      <c r="H1089" s="1811"/>
    </row>
    <row r="1090" spans="1:9" ht="78" customHeight="1">
      <c r="A1090" t="s">
        <v>5687</v>
      </c>
      <c r="B1090" t="s">
        <v>1692</v>
      </c>
      <c r="C1090" t="s">
        <v>1876</v>
      </c>
      <c r="D1090" t="s">
        <v>632</v>
      </c>
      <c r="E1090">
        <v>156</v>
      </c>
      <c r="F1090">
        <v>142</v>
      </c>
      <c r="G1090">
        <v>123</v>
      </c>
      <c r="H1090" s="338"/>
    </row>
    <row r="1091" spans="1:9" ht="78" customHeight="1">
      <c r="A1091" t="s">
        <v>6205</v>
      </c>
      <c r="B1091" t="s">
        <v>1239</v>
      </c>
      <c r="C1091" t="s">
        <v>2512</v>
      </c>
      <c r="D1091" t="s">
        <v>632</v>
      </c>
      <c r="E1091">
        <v>156</v>
      </c>
      <c r="F1091">
        <v>69</v>
      </c>
      <c r="G1091">
        <v>59</v>
      </c>
      <c r="H1091" s="974"/>
    </row>
    <row r="1092" spans="1:9" ht="78" customHeight="1">
      <c r="A1092" t="s">
        <v>5415</v>
      </c>
      <c r="B1092" t="s">
        <v>8517</v>
      </c>
      <c r="C1092" t="s">
        <v>3079</v>
      </c>
      <c r="D1092" t="s">
        <v>632</v>
      </c>
      <c r="E1092">
        <v>156</v>
      </c>
      <c r="F1092">
        <v>155</v>
      </c>
      <c r="G1092">
        <v>167</v>
      </c>
      <c r="H1092" s="1541"/>
    </row>
    <row r="1093" spans="1:9" ht="78" customHeight="1">
      <c r="A1093" t="s">
        <v>6982</v>
      </c>
      <c r="B1093" t="s">
        <v>9642</v>
      </c>
      <c r="C1093" t="s">
        <v>1933</v>
      </c>
      <c r="D1093" t="s">
        <v>632</v>
      </c>
      <c r="E1093">
        <v>156</v>
      </c>
      <c r="F1093">
        <v>155</v>
      </c>
      <c r="G1093">
        <v>152</v>
      </c>
      <c r="H1093" s="395"/>
    </row>
    <row r="1094" spans="1:9" ht="78" customHeight="1">
      <c r="A1094" t="s">
        <v>4841</v>
      </c>
      <c r="B1094" t="s">
        <v>9194</v>
      </c>
      <c r="C1094" t="s">
        <v>3731</v>
      </c>
      <c r="D1094" t="s">
        <v>632</v>
      </c>
      <c r="E1094">
        <v>156</v>
      </c>
      <c r="F1094">
        <v>173</v>
      </c>
      <c r="G1094">
        <v>96</v>
      </c>
      <c r="H1094" s="2193"/>
    </row>
    <row r="1095" spans="1:9" ht="78" customHeight="1">
      <c r="A1095" t="s">
        <v>5022</v>
      </c>
      <c r="B1095" t="s">
        <v>5023</v>
      </c>
      <c r="C1095" t="s">
        <v>3206</v>
      </c>
      <c r="D1095" t="s">
        <v>632</v>
      </c>
      <c r="E1095">
        <v>155</v>
      </c>
      <c r="F1095">
        <v>171</v>
      </c>
      <c r="G1095">
        <v>187</v>
      </c>
      <c r="H1095" s="1668"/>
    </row>
    <row r="1096" spans="1:9" ht="78" customHeight="1">
      <c r="A1096" t="s">
        <v>7093</v>
      </c>
      <c r="B1096" t="s">
        <v>9529</v>
      </c>
      <c r="C1096" t="s">
        <v>3119</v>
      </c>
      <c r="D1096" t="s">
        <v>632</v>
      </c>
      <c r="E1096">
        <v>155</v>
      </c>
      <c r="F1096">
        <v>169</v>
      </c>
      <c r="G1096">
        <v>202</v>
      </c>
      <c r="H1096" s="1581"/>
    </row>
    <row r="1097" spans="1:9" ht="78" customHeight="1">
      <c r="A1097" t="s">
        <v>5752</v>
      </c>
      <c r="B1097" t="s">
        <v>970</v>
      </c>
      <c r="C1097" t="s">
        <v>2876</v>
      </c>
      <c r="D1097" t="s">
        <v>632</v>
      </c>
      <c r="E1097">
        <v>155</v>
      </c>
      <c r="F1097">
        <v>113</v>
      </c>
      <c r="G1097">
        <v>107</v>
      </c>
      <c r="H1097" s="1338"/>
    </row>
    <row r="1098" spans="1:9" ht="78" customHeight="1">
      <c r="A1098" t="s">
        <v>5024</v>
      </c>
      <c r="B1098" t="s">
        <v>5025</v>
      </c>
      <c r="C1098" t="s">
        <v>3193</v>
      </c>
      <c r="D1098" t="s">
        <v>632</v>
      </c>
      <c r="E1098">
        <v>155</v>
      </c>
      <c r="F1098">
        <v>183</v>
      </c>
      <c r="G1098">
        <v>212</v>
      </c>
      <c r="H1098" s="1655"/>
    </row>
    <row r="1099" spans="1:9" ht="78" customHeight="1">
      <c r="A1099" t="s">
        <v>6658</v>
      </c>
      <c r="B1099" t="s">
        <v>1151</v>
      </c>
      <c r="C1099" t="s">
        <v>2626</v>
      </c>
      <c r="D1099" t="s">
        <v>632</v>
      </c>
      <c r="E1099">
        <v>155</v>
      </c>
      <c r="F1099">
        <v>27</v>
      </c>
      <c r="G1099">
        <v>48</v>
      </c>
      <c r="H1099" s="1088"/>
    </row>
    <row r="1100" spans="1:9" ht="78" customHeight="1">
      <c r="A1100" t="s">
        <v>7028</v>
      </c>
      <c r="B1100" t="s">
        <v>9437</v>
      </c>
      <c r="C1100" t="s">
        <v>2210</v>
      </c>
      <c r="D1100" t="s">
        <v>632</v>
      </c>
      <c r="E1100">
        <v>155</v>
      </c>
      <c r="F1100">
        <v>71</v>
      </c>
      <c r="G1100">
        <v>34</v>
      </c>
      <c r="H1100" s="672"/>
    </row>
    <row r="1101" spans="1:9" ht="78" customHeight="1">
      <c r="A1101" t="s">
        <v>4802</v>
      </c>
      <c r="B1101" t="s">
        <v>4803</v>
      </c>
      <c r="C1101" t="s">
        <v>3606</v>
      </c>
      <c r="D1101" t="s">
        <v>632</v>
      </c>
      <c r="E1101">
        <v>155</v>
      </c>
      <c r="F1101">
        <v>190</v>
      </c>
      <c r="G1101">
        <v>169</v>
      </c>
      <c r="H1101" s="2068"/>
    </row>
    <row r="1102" spans="1:9" ht="78" customHeight="1">
      <c r="A1102" t="s">
        <v>5113</v>
      </c>
      <c r="B1102" t="s">
        <v>110</v>
      </c>
      <c r="C1102" t="s">
        <v>3607</v>
      </c>
      <c r="D1102" t="s">
        <v>632</v>
      </c>
      <c r="E1102">
        <v>155</v>
      </c>
      <c r="F1102">
        <v>194</v>
      </c>
      <c r="G1102">
        <v>177</v>
      </c>
      <c r="H1102" s="2069"/>
      <c r="I1102">
        <v>2011</v>
      </c>
    </row>
    <row r="1103" spans="1:9" ht="78" customHeight="1">
      <c r="A1103" t="s">
        <v>5170</v>
      </c>
      <c r="B1103" t="s">
        <v>9200</v>
      </c>
      <c r="C1103" t="s">
        <v>3729</v>
      </c>
      <c r="D1103" t="s">
        <v>632</v>
      </c>
      <c r="E1103">
        <v>155</v>
      </c>
      <c r="F1103">
        <v>181</v>
      </c>
      <c r="G1103">
        <v>62</v>
      </c>
      <c r="H1103" s="2191"/>
    </row>
    <row r="1104" spans="1:9" ht="78" customHeight="1">
      <c r="A1104" t="s">
        <v>7085</v>
      </c>
      <c r="B1104" t="s">
        <v>9511</v>
      </c>
      <c r="C1104" t="s">
        <v>3101</v>
      </c>
      <c r="D1104" t="s">
        <v>632</v>
      </c>
      <c r="E1104">
        <v>154</v>
      </c>
      <c r="F1104">
        <v>158</v>
      </c>
      <c r="G1104">
        <v>179</v>
      </c>
      <c r="H1104" s="1563"/>
    </row>
    <row r="1105" spans="1:8" ht="78" customHeight="1">
      <c r="A1105" t="s">
        <v>5659</v>
      </c>
      <c r="B1105" t="s">
        <v>5660</v>
      </c>
      <c r="C1105" t="s">
        <v>3783</v>
      </c>
      <c r="D1105" t="s">
        <v>632</v>
      </c>
      <c r="E1105">
        <v>154</v>
      </c>
      <c r="F1105">
        <v>128</v>
      </c>
      <c r="G1105">
        <v>58</v>
      </c>
      <c r="H1105" s="2245"/>
    </row>
    <row r="1106" spans="1:8" ht="78" customHeight="1">
      <c r="A1106" t="s">
        <v>6159</v>
      </c>
      <c r="B1106" t="s">
        <v>1451</v>
      </c>
      <c r="C1106" t="s">
        <v>2220</v>
      </c>
      <c r="D1106" t="s">
        <v>632</v>
      </c>
      <c r="E1106">
        <v>154</v>
      </c>
      <c r="F1106">
        <v>96</v>
      </c>
      <c r="G1106">
        <v>81</v>
      </c>
      <c r="H1106" s="682"/>
    </row>
    <row r="1107" spans="1:8" ht="78" customHeight="1">
      <c r="A1107" t="s">
        <v>5776</v>
      </c>
      <c r="B1107" t="s">
        <v>945</v>
      </c>
      <c r="C1107" t="s">
        <v>2903</v>
      </c>
      <c r="D1107" t="s">
        <v>632</v>
      </c>
      <c r="E1107">
        <v>154</v>
      </c>
      <c r="F1107">
        <v>113</v>
      </c>
      <c r="G1107">
        <v>130</v>
      </c>
      <c r="H1107" s="1365"/>
    </row>
    <row r="1108" spans="1:8" ht="78" customHeight="1">
      <c r="A1108" t="s">
        <v>5180</v>
      </c>
      <c r="B1108" t="s">
        <v>5181</v>
      </c>
      <c r="C1108" t="s">
        <v>3814</v>
      </c>
      <c r="D1108" t="s">
        <v>632</v>
      </c>
      <c r="E1108">
        <v>154</v>
      </c>
      <c r="F1108">
        <v>160</v>
      </c>
      <c r="G1108">
        <v>103</v>
      </c>
      <c r="H1108" s="2276"/>
    </row>
    <row r="1109" spans="1:8" ht="78" customHeight="1">
      <c r="A1109" t="s">
        <v>6194</v>
      </c>
      <c r="B1109" t="s">
        <v>1211</v>
      </c>
      <c r="C1109" t="s">
        <v>2545</v>
      </c>
      <c r="D1109" t="s">
        <v>632</v>
      </c>
      <c r="E1109">
        <v>154</v>
      </c>
      <c r="F1109">
        <v>56</v>
      </c>
      <c r="G1109">
        <v>45</v>
      </c>
      <c r="H1109" s="1007"/>
    </row>
    <row r="1110" spans="1:8" ht="78" customHeight="1">
      <c r="A1110" t="s">
        <v>5686</v>
      </c>
      <c r="B1110" t="s">
        <v>1693</v>
      </c>
      <c r="C1110" t="s">
        <v>1877</v>
      </c>
      <c r="D1110" t="s">
        <v>632</v>
      </c>
      <c r="E1110">
        <v>154</v>
      </c>
      <c r="F1110">
        <v>146</v>
      </c>
      <c r="G1110">
        <v>127</v>
      </c>
      <c r="H1110" s="339"/>
    </row>
    <row r="1111" spans="1:8" ht="78" customHeight="1">
      <c r="A1111" t="s">
        <v>5426</v>
      </c>
      <c r="B1111" t="s">
        <v>808</v>
      </c>
      <c r="C1111" t="s">
        <v>3080</v>
      </c>
      <c r="D1111" t="s">
        <v>632</v>
      </c>
      <c r="E1111">
        <v>154</v>
      </c>
      <c r="F1111">
        <v>155</v>
      </c>
      <c r="G1111">
        <v>193</v>
      </c>
      <c r="H1111" s="1542"/>
    </row>
    <row r="1112" spans="1:8" ht="78" customHeight="1">
      <c r="A1112" t="s">
        <v>5715</v>
      </c>
      <c r="B1112" t="s">
        <v>1570</v>
      </c>
      <c r="C1112" t="s">
        <v>2067</v>
      </c>
      <c r="D1112" t="s">
        <v>632</v>
      </c>
      <c r="E1112">
        <v>154</v>
      </c>
      <c r="F1112">
        <v>115</v>
      </c>
      <c r="G1112">
        <v>82</v>
      </c>
      <c r="H1112" s="529"/>
    </row>
    <row r="1113" spans="1:8" ht="78" customHeight="1">
      <c r="A1113" t="s">
        <v>6979</v>
      </c>
      <c r="B1113" t="s">
        <v>9359</v>
      </c>
      <c r="C1113" t="s">
        <v>1917</v>
      </c>
      <c r="D1113" t="s">
        <v>632</v>
      </c>
      <c r="E1113">
        <v>154</v>
      </c>
      <c r="F1113">
        <v>145</v>
      </c>
      <c r="G1113">
        <v>134</v>
      </c>
      <c r="H1113" s="379"/>
    </row>
    <row r="1114" spans="1:8" ht="78" customHeight="1">
      <c r="A1114" t="s">
        <v>5197</v>
      </c>
      <c r="B1114" t="s">
        <v>5199</v>
      </c>
      <c r="C1114" t="s">
        <v>3788</v>
      </c>
      <c r="D1114" t="s">
        <v>632</v>
      </c>
      <c r="E1114">
        <v>154</v>
      </c>
      <c r="F1114">
        <v>139</v>
      </c>
      <c r="G1114">
        <v>79</v>
      </c>
      <c r="H1114" s="2250"/>
    </row>
    <row r="1115" spans="1:8" ht="78" customHeight="1">
      <c r="A1115" t="s">
        <v>4750</v>
      </c>
      <c r="B1115" t="s">
        <v>4751</v>
      </c>
      <c r="C1115" t="s">
        <v>3336</v>
      </c>
      <c r="D1115" t="s">
        <v>632</v>
      </c>
      <c r="E1115">
        <v>153</v>
      </c>
      <c r="F1115">
        <v>193</v>
      </c>
      <c r="G1115">
        <v>204</v>
      </c>
      <c r="H1115" s="1798"/>
    </row>
    <row r="1116" spans="1:8" ht="78" customHeight="1">
      <c r="A1116" t="s">
        <v>5726</v>
      </c>
      <c r="B1116" t="s">
        <v>1521</v>
      </c>
      <c r="C1116" t="s">
        <v>2134</v>
      </c>
      <c r="D1116" t="s">
        <v>632</v>
      </c>
      <c r="E1116">
        <v>153</v>
      </c>
      <c r="F1116">
        <v>120</v>
      </c>
      <c r="G1116">
        <v>103</v>
      </c>
      <c r="H1116" s="596"/>
    </row>
    <row r="1117" spans="1:8" ht="78" customHeight="1">
      <c r="A1117" t="s">
        <v>6115</v>
      </c>
      <c r="B1117" t="s">
        <v>1334</v>
      </c>
      <c r="C1117" t="s">
        <v>2389</v>
      </c>
      <c r="D1117" t="s">
        <v>632</v>
      </c>
      <c r="E1117">
        <v>153</v>
      </c>
      <c r="F1117">
        <v>100</v>
      </c>
      <c r="G1117">
        <v>44</v>
      </c>
      <c r="H1117" s="851"/>
    </row>
    <row r="1118" spans="1:8" ht="78" customHeight="1">
      <c r="A1118" t="s">
        <v>6098</v>
      </c>
      <c r="B1118" t="s">
        <v>6099</v>
      </c>
      <c r="C1118" t="s">
        <v>3790</v>
      </c>
      <c r="D1118" t="s">
        <v>632</v>
      </c>
      <c r="E1118">
        <v>153</v>
      </c>
      <c r="F1118">
        <v>123</v>
      </c>
      <c r="G1118">
        <v>56</v>
      </c>
      <c r="H1118" s="2252"/>
    </row>
    <row r="1119" spans="1:8" ht="78" customHeight="1">
      <c r="A1119" t="s">
        <v>5670</v>
      </c>
      <c r="B1119" t="s">
        <v>1694</v>
      </c>
      <c r="C1119" t="s">
        <v>1880</v>
      </c>
      <c r="D1119" t="s">
        <v>632</v>
      </c>
      <c r="E1119">
        <v>153</v>
      </c>
      <c r="F1119">
        <v>137</v>
      </c>
      <c r="G1119">
        <v>120</v>
      </c>
      <c r="H1119" s="342"/>
    </row>
    <row r="1120" spans="1:8" ht="78" customHeight="1">
      <c r="A1120" t="s">
        <v>5665</v>
      </c>
      <c r="B1120" t="s">
        <v>5666</v>
      </c>
      <c r="C1120" t="s">
        <v>3787</v>
      </c>
      <c r="D1120" t="s">
        <v>632</v>
      </c>
      <c r="E1120">
        <v>153</v>
      </c>
      <c r="F1120">
        <v>132</v>
      </c>
      <c r="G1120">
        <v>86</v>
      </c>
      <c r="H1120" s="2249"/>
    </row>
    <row r="1121" spans="1:9" ht="78" customHeight="1">
      <c r="A1121" t="s">
        <v>5055</v>
      </c>
      <c r="B1121" t="s">
        <v>5056</v>
      </c>
      <c r="C1121" t="s">
        <v>3345</v>
      </c>
      <c r="D1121" t="s">
        <v>632</v>
      </c>
      <c r="E1121">
        <v>153</v>
      </c>
      <c r="F1121">
        <v>174</v>
      </c>
      <c r="G1121">
        <v>174</v>
      </c>
      <c r="H1121" s="1807"/>
    </row>
    <row r="1122" spans="1:9" ht="78" customHeight="1">
      <c r="A1122" t="s">
        <v>5777</v>
      </c>
      <c r="B1122" t="s">
        <v>952</v>
      </c>
      <c r="C1122" t="s">
        <v>2898</v>
      </c>
      <c r="D1122" t="s">
        <v>632</v>
      </c>
      <c r="E1122">
        <v>153</v>
      </c>
      <c r="F1122">
        <v>99</v>
      </c>
      <c r="G1122">
        <v>120</v>
      </c>
      <c r="H1122" s="1360"/>
    </row>
    <row r="1123" spans="1:9" ht="78" customHeight="1">
      <c r="A1123" t="s">
        <v>4468</v>
      </c>
      <c r="B1123" t="s">
        <v>700</v>
      </c>
      <c r="C1123" t="s">
        <v>3350</v>
      </c>
      <c r="D1123" t="s">
        <v>632</v>
      </c>
      <c r="E1123">
        <v>153</v>
      </c>
      <c r="F1123">
        <v>197</v>
      </c>
      <c r="G1123">
        <v>196</v>
      </c>
      <c r="H1123" s="1812"/>
      <c r="I1123">
        <v>2014</v>
      </c>
    </row>
    <row r="1124" spans="1:9" ht="78" customHeight="1">
      <c r="A1124" t="s">
        <v>5159</v>
      </c>
      <c r="B1124" t="s">
        <v>5161</v>
      </c>
      <c r="C1124" t="s">
        <v>3830</v>
      </c>
      <c r="D1124" t="s">
        <v>632</v>
      </c>
      <c r="E1124">
        <v>153</v>
      </c>
      <c r="F1124">
        <v>155</v>
      </c>
      <c r="G1124">
        <v>133</v>
      </c>
      <c r="H1124" s="2292"/>
    </row>
    <row r="1125" spans="1:9" ht="78" customHeight="1">
      <c r="A1125" t="s">
        <v>6305</v>
      </c>
      <c r="B1125" t="s">
        <v>995</v>
      </c>
      <c r="C1125" t="s">
        <v>2840</v>
      </c>
      <c r="D1125" t="s">
        <v>632</v>
      </c>
      <c r="E1125">
        <v>153</v>
      </c>
      <c r="F1125">
        <v>60</v>
      </c>
      <c r="G1125">
        <v>124</v>
      </c>
      <c r="H1125" s="1302"/>
    </row>
    <row r="1126" spans="1:9" ht="78" customHeight="1">
      <c r="A1126" t="s">
        <v>5553</v>
      </c>
      <c r="B1126" t="s">
        <v>7331</v>
      </c>
      <c r="C1126" t="s">
        <v>1952</v>
      </c>
      <c r="D1126" t="s">
        <v>632</v>
      </c>
      <c r="E1126">
        <v>153</v>
      </c>
      <c r="F1126">
        <v>158</v>
      </c>
      <c r="G1126">
        <v>152</v>
      </c>
      <c r="H1126" s="414"/>
    </row>
    <row r="1127" spans="1:9" ht="78" customHeight="1">
      <c r="A1127" t="s">
        <v>6997</v>
      </c>
      <c r="B1127" t="s">
        <v>9620</v>
      </c>
      <c r="C1127" t="s">
        <v>1979</v>
      </c>
      <c r="D1127" t="s">
        <v>632</v>
      </c>
      <c r="E1127">
        <v>152</v>
      </c>
      <c r="F1127">
        <v>151</v>
      </c>
      <c r="G1127">
        <v>154</v>
      </c>
      <c r="H1127" s="441"/>
    </row>
    <row r="1128" spans="1:9" ht="78" customHeight="1">
      <c r="A1128" t="s">
        <v>5675</v>
      </c>
      <c r="B1128" t="s">
        <v>1359</v>
      </c>
      <c r="C1128" t="s">
        <v>2357</v>
      </c>
      <c r="D1128" t="s">
        <v>632</v>
      </c>
      <c r="E1128">
        <v>152</v>
      </c>
      <c r="F1128">
        <v>117</v>
      </c>
      <c r="G1128">
        <v>74</v>
      </c>
      <c r="H1128" s="819"/>
    </row>
    <row r="1129" spans="1:9" ht="78" customHeight="1">
      <c r="A1129" t="s">
        <v>5844</v>
      </c>
      <c r="B1129" t="s">
        <v>832</v>
      </c>
      <c r="C1129" t="s">
        <v>3038</v>
      </c>
      <c r="D1129" t="s">
        <v>632</v>
      </c>
      <c r="E1129">
        <v>152</v>
      </c>
      <c r="F1129">
        <v>132</v>
      </c>
      <c r="G1129">
        <v>185</v>
      </c>
      <c r="H1129" s="1500"/>
    </row>
    <row r="1130" spans="1:9" ht="78" customHeight="1">
      <c r="A1130" t="s">
        <v>6178</v>
      </c>
      <c r="B1130" t="s">
        <v>1450</v>
      </c>
      <c r="C1130" t="s">
        <v>2218</v>
      </c>
      <c r="D1130" t="s">
        <v>632</v>
      </c>
      <c r="E1130">
        <v>152</v>
      </c>
      <c r="F1130">
        <v>89</v>
      </c>
      <c r="G1130">
        <v>75</v>
      </c>
      <c r="H1130" s="680"/>
    </row>
    <row r="1131" spans="1:9" ht="78" customHeight="1">
      <c r="A1131" t="s">
        <v>5778</v>
      </c>
      <c r="B1131" t="s">
        <v>8334</v>
      </c>
      <c r="C1131" t="s">
        <v>2911</v>
      </c>
      <c r="D1131" t="s">
        <v>632</v>
      </c>
      <c r="E1131">
        <v>152</v>
      </c>
      <c r="F1131">
        <v>95</v>
      </c>
      <c r="G1131">
        <v>104</v>
      </c>
      <c r="H1131" s="1373"/>
    </row>
    <row r="1132" spans="1:9" ht="78" customHeight="1">
      <c r="A1132" t="s">
        <v>5673</v>
      </c>
      <c r="B1132" t="s">
        <v>1574</v>
      </c>
      <c r="C1132" t="s">
        <v>2061</v>
      </c>
      <c r="D1132" t="s">
        <v>632</v>
      </c>
      <c r="E1132">
        <v>152</v>
      </c>
      <c r="F1132">
        <v>132</v>
      </c>
      <c r="G1132">
        <v>103</v>
      </c>
      <c r="H1132" s="523"/>
    </row>
    <row r="1133" spans="1:9" ht="78" customHeight="1">
      <c r="A1133" t="s">
        <v>5856</v>
      </c>
      <c r="B1133" t="s">
        <v>882</v>
      </c>
      <c r="C1133" t="s">
        <v>2975</v>
      </c>
      <c r="D1133" t="s">
        <v>632</v>
      </c>
      <c r="E1133">
        <v>152</v>
      </c>
      <c r="F1133">
        <v>144</v>
      </c>
      <c r="G1133">
        <v>162</v>
      </c>
      <c r="H1133" s="1437"/>
    </row>
    <row r="1134" spans="1:9" ht="78" customHeight="1">
      <c r="A1134" t="s">
        <v>5478</v>
      </c>
      <c r="B1134" t="s">
        <v>1653</v>
      </c>
      <c r="C1134" t="s">
        <v>1932</v>
      </c>
      <c r="D1134" t="s">
        <v>632</v>
      </c>
      <c r="E1134">
        <v>152</v>
      </c>
      <c r="F1134">
        <v>154</v>
      </c>
      <c r="G1134">
        <v>152</v>
      </c>
      <c r="H1134" s="394"/>
    </row>
    <row r="1135" spans="1:9" ht="78" customHeight="1">
      <c r="A1135" t="s">
        <v>5744</v>
      </c>
      <c r="B1135" t="s">
        <v>893</v>
      </c>
      <c r="C1135" t="s">
        <v>2964</v>
      </c>
      <c r="D1135" t="s">
        <v>632</v>
      </c>
      <c r="E1135">
        <v>152</v>
      </c>
      <c r="F1135">
        <v>134</v>
      </c>
      <c r="G1135">
        <v>140</v>
      </c>
      <c r="H1135" s="1426"/>
    </row>
    <row r="1136" spans="1:9" ht="78" customHeight="1">
      <c r="A1136" t="s">
        <v>5033</v>
      </c>
      <c r="B1136" t="s">
        <v>5034</v>
      </c>
      <c r="C1136" t="s">
        <v>3223</v>
      </c>
      <c r="D1136" t="s">
        <v>632</v>
      </c>
      <c r="E1136">
        <v>152</v>
      </c>
      <c r="F1136">
        <v>160</v>
      </c>
      <c r="G1136">
        <v>165</v>
      </c>
      <c r="H1136" s="1685"/>
    </row>
    <row r="1137" spans="1:8" ht="78" customHeight="1">
      <c r="A1137" t="s">
        <v>6704</v>
      </c>
      <c r="B1137" t="s">
        <v>1038</v>
      </c>
      <c r="C1137" t="s">
        <v>2772</v>
      </c>
      <c r="D1137" t="s">
        <v>632</v>
      </c>
      <c r="E1137">
        <v>152</v>
      </c>
      <c r="F1137">
        <v>37</v>
      </c>
      <c r="G1137">
        <v>81</v>
      </c>
      <c r="H1137" s="1234"/>
    </row>
    <row r="1138" spans="1:8" ht="78" customHeight="1">
      <c r="A1138" t="s">
        <v>6144</v>
      </c>
      <c r="B1138" t="s">
        <v>1471</v>
      </c>
      <c r="C1138" t="s">
        <v>2197</v>
      </c>
      <c r="D1138" t="s">
        <v>632</v>
      </c>
      <c r="E1138">
        <v>152</v>
      </c>
      <c r="F1138">
        <v>92</v>
      </c>
      <c r="G1138">
        <v>65</v>
      </c>
      <c r="H1138" s="659"/>
    </row>
    <row r="1139" spans="1:8" ht="78" customHeight="1">
      <c r="A1139" t="s">
        <v>6280</v>
      </c>
      <c r="B1139" t="s">
        <v>8245</v>
      </c>
      <c r="C1139" t="s">
        <v>2834</v>
      </c>
      <c r="D1139" t="s">
        <v>632</v>
      </c>
      <c r="E1139">
        <v>151</v>
      </c>
      <c r="F1139">
        <v>60</v>
      </c>
      <c r="G1139">
        <v>108</v>
      </c>
      <c r="H1139" s="1296"/>
    </row>
    <row r="1140" spans="1:8" ht="78" customHeight="1">
      <c r="A1140" t="s">
        <v>6206</v>
      </c>
      <c r="B1140" t="s">
        <v>1238</v>
      </c>
      <c r="C1140" t="s">
        <v>2513</v>
      </c>
      <c r="D1140" t="s">
        <v>632</v>
      </c>
      <c r="E1140">
        <v>151</v>
      </c>
      <c r="F1140">
        <v>58</v>
      </c>
      <c r="G1140">
        <v>54</v>
      </c>
      <c r="H1140" s="975"/>
    </row>
    <row r="1141" spans="1:8" ht="78" customHeight="1">
      <c r="A1141" t="s">
        <v>4538</v>
      </c>
      <c r="B1141" t="s">
        <v>4539</v>
      </c>
      <c r="C1141" t="s">
        <v>3724</v>
      </c>
      <c r="D1141" t="s">
        <v>632</v>
      </c>
      <c r="E1141">
        <v>151</v>
      </c>
      <c r="F1141">
        <v>188</v>
      </c>
      <c r="G1141">
        <v>98</v>
      </c>
      <c r="H1141" s="2186"/>
    </row>
    <row r="1142" spans="1:8" ht="78" customHeight="1">
      <c r="A1142" t="s">
        <v>5677</v>
      </c>
      <c r="B1142" t="s">
        <v>1572</v>
      </c>
      <c r="C1142" t="s">
        <v>2066</v>
      </c>
      <c r="D1142" t="s">
        <v>632</v>
      </c>
      <c r="E1142">
        <v>151</v>
      </c>
      <c r="F1142">
        <v>111</v>
      </c>
      <c r="G1142">
        <v>76</v>
      </c>
      <c r="H1142" s="528"/>
    </row>
    <row r="1143" spans="1:8" ht="78" customHeight="1">
      <c r="A1143" t="s">
        <v>6687</v>
      </c>
      <c r="B1143" t="s">
        <v>8126</v>
      </c>
      <c r="C1143" t="s">
        <v>2727</v>
      </c>
      <c r="D1143" t="s">
        <v>632</v>
      </c>
      <c r="E1143">
        <v>151</v>
      </c>
      <c r="F1143">
        <v>52</v>
      </c>
      <c r="G1143">
        <v>67</v>
      </c>
      <c r="H1143" s="1189"/>
    </row>
    <row r="1144" spans="1:8" ht="78" customHeight="1">
      <c r="A1144" t="s">
        <v>5691</v>
      </c>
      <c r="B1144" t="s">
        <v>1357</v>
      </c>
      <c r="C1144" t="s">
        <v>2356</v>
      </c>
      <c r="D1144" t="s">
        <v>632</v>
      </c>
      <c r="E1144">
        <v>151</v>
      </c>
      <c r="F1144">
        <v>117</v>
      </c>
      <c r="G1144">
        <v>76</v>
      </c>
      <c r="H1144" s="818"/>
    </row>
    <row r="1145" spans="1:8" ht="78" customHeight="1">
      <c r="A1145" t="s">
        <v>5727</v>
      </c>
      <c r="B1145" t="s">
        <v>1526</v>
      </c>
      <c r="C1145" t="s">
        <v>2125</v>
      </c>
      <c r="D1145" t="s">
        <v>632</v>
      </c>
      <c r="E1145">
        <v>151</v>
      </c>
      <c r="F1145">
        <v>125</v>
      </c>
      <c r="G1145">
        <v>112</v>
      </c>
      <c r="H1145" s="587"/>
    </row>
    <row r="1146" spans="1:8" ht="78" customHeight="1">
      <c r="A1146" t="s">
        <v>5116</v>
      </c>
      <c r="B1146" t="s">
        <v>5117</v>
      </c>
      <c r="C1146" t="s">
        <v>3654</v>
      </c>
      <c r="D1146" t="s">
        <v>632</v>
      </c>
      <c r="E1146">
        <v>151</v>
      </c>
      <c r="F1146">
        <v>193</v>
      </c>
      <c r="G1146">
        <v>161</v>
      </c>
      <c r="H1146" s="2116"/>
    </row>
    <row r="1147" spans="1:8" ht="78" customHeight="1">
      <c r="A1147" t="s">
        <v>6133</v>
      </c>
      <c r="B1147" t="s">
        <v>1477</v>
      </c>
      <c r="C1147" t="s">
        <v>2190</v>
      </c>
      <c r="D1147" t="s">
        <v>632</v>
      </c>
      <c r="E1147">
        <v>151</v>
      </c>
      <c r="F1147">
        <v>87</v>
      </c>
      <c r="G1147">
        <v>43</v>
      </c>
      <c r="H1147" s="652"/>
    </row>
    <row r="1148" spans="1:8" ht="78" customHeight="1">
      <c r="A1148" t="s">
        <v>5668</v>
      </c>
      <c r="B1148" t="s">
        <v>1360</v>
      </c>
      <c r="C1148" t="s">
        <v>2358</v>
      </c>
      <c r="D1148" t="s">
        <v>632</v>
      </c>
      <c r="E1148">
        <v>151</v>
      </c>
      <c r="F1148">
        <v>117</v>
      </c>
      <c r="G1148">
        <v>71</v>
      </c>
      <c r="H1148" s="820"/>
    </row>
    <row r="1149" spans="1:8" ht="78" customHeight="1">
      <c r="A1149" t="s">
        <v>6983</v>
      </c>
      <c r="B1149" t="s">
        <v>9349</v>
      </c>
      <c r="C1149" t="s">
        <v>1935</v>
      </c>
      <c r="D1149" t="s">
        <v>632</v>
      </c>
      <c r="E1149">
        <v>151</v>
      </c>
      <c r="F1149">
        <v>141</v>
      </c>
      <c r="G1149">
        <v>137</v>
      </c>
      <c r="H1149" s="397"/>
    </row>
    <row r="1150" spans="1:8" ht="78" customHeight="1">
      <c r="A1150" t="s">
        <v>7017</v>
      </c>
      <c r="B1150" t="s">
        <v>9383</v>
      </c>
      <c r="C1150" t="s">
        <v>2082</v>
      </c>
      <c r="D1150" t="s">
        <v>632</v>
      </c>
      <c r="E1150">
        <v>151</v>
      </c>
      <c r="F1150">
        <v>124</v>
      </c>
      <c r="G1150">
        <v>97</v>
      </c>
      <c r="H1150" s="544"/>
    </row>
    <row r="1151" spans="1:8" ht="78" customHeight="1">
      <c r="A1151" t="s">
        <v>4475</v>
      </c>
      <c r="B1151" t="s">
        <v>4476</v>
      </c>
      <c r="C1151" t="s">
        <v>3524</v>
      </c>
      <c r="D1151" t="s">
        <v>632</v>
      </c>
      <c r="E1151">
        <v>150</v>
      </c>
      <c r="F1151">
        <v>223</v>
      </c>
      <c r="G1151">
        <v>206</v>
      </c>
      <c r="H1151" s="1986"/>
    </row>
    <row r="1152" spans="1:8" ht="78" customHeight="1">
      <c r="A1152" t="s">
        <v>7092</v>
      </c>
      <c r="B1152" t="s">
        <v>9523</v>
      </c>
      <c r="C1152" t="s">
        <v>3118</v>
      </c>
      <c r="D1152" t="s">
        <v>632</v>
      </c>
      <c r="E1152">
        <v>150</v>
      </c>
      <c r="F1152">
        <v>163</v>
      </c>
      <c r="G1152">
        <v>199</v>
      </c>
      <c r="H1152" s="1580"/>
    </row>
    <row r="1153" spans="1:8" ht="78" customHeight="1">
      <c r="A1153" t="s">
        <v>5793</v>
      </c>
      <c r="B1153" t="s">
        <v>951</v>
      </c>
      <c r="C1153" t="s">
        <v>2899</v>
      </c>
      <c r="D1153" t="s">
        <v>632</v>
      </c>
      <c r="E1153">
        <v>150</v>
      </c>
      <c r="F1153">
        <v>99</v>
      </c>
      <c r="G1153">
        <v>123</v>
      </c>
      <c r="H1153" s="1361"/>
    </row>
    <row r="1154" spans="1:8" ht="78" customHeight="1">
      <c r="A1154" t="s">
        <v>6183</v>
      </c>
      <c r="B1154" t="s">
        <v>721</v>
      </c>
      <c r="C1154" t="s">
        <v>2534</v>
      </c>
      <c r="D1154" t="s">
        <v>632</v>
      </c>
      <c r="E1154">
        <v>150</v>
      </c>
      <c r="F1154">
        <v>79</v>
      </c>
      <c r="G1154">
        <v>76</v>
      </c>
      <c r="H1154" s="996"/>
    </row>
    <row r="1155" spans="1:8" ht="78" customHeight="1">
      <c r="A1155" t="s">
        <v>4722</v>
      </c>
      <c r="B1155" t="s">
        <v>4724</v>
      </c>
      <c r="C1155" t="s">
        <v>3194</v>
      </c>
      <c r="D1155" t="s">
        <v>632</v>
      </c>
      <c r="E1155">
        <v>150</v>
      </c>
      <c r="F1155">
        <v>179</v>
      </c>
      <c r="G1155">
        <v>210</v>
      </c>
      <c r="H1155" s="1656"/>
    </row>
    <row r="1156" spans="1:8" ht="78" customHeight="1">
      <c r="A1156" t="s">
        <v>6689</v>
      </c>
      <c r="B1156" t="s">
        <v>8174</v>
      </c>
      <c r="C1156" t="s">
        <v>2774</v>
      </c>
      <c r="D1156" t="s">
        <v>632</v>
      </c>
      <c r="E1156">
        <v>150</v>
      </c>
      <c r="F1156">
        <v>45</v>
      </c>
      <c r="G1156">
        <v>73</v>
      </c>
      <c r="H1156" s="1236"/>
    </row>
    <row r="1157" spans="1:8" ht="78" customHeight="1">
      <c r="A1157" t="s">
        <v>5746</v>
      </c>
      <c r="B1157" t="s">
        <v>978</v>
      </c>
      <c r="C1157" t="s">
        <v>2868</v>
      </c>
      <c r="D1157" t="s">
        <v>632</v>
      </c>
      <c r="E1157">
        <v>149</v>
      </c>
      <c r="F1157">
        <v>122</v>
      </c>
      <c r="G1157">
        <v>118</v>
      </c>
      <c r="H1157" s="1330"/>
    </row>
    <row r="1158" spans="1:8" ht="78" customHeight="1">
      <c r="A1158" t="s">
        <v>6218</v>
      </c>
      <c r="B1158" t="s">
        <v>8124</v>
      </c>
      <c r="C1158" t="s">
        <v>2726</v>
      </c>
      <c r="D1158" t="s">
        <v>632</v>
      </c>
      <c r="E1158">
        <v>149</v>
      </c>
      <c r="F1158">
        <v>66</v>
      </c>
      <c r="G1158">
        <v>78</v>
      </c>
      <c r="H1158" s="1188"/>
    </row>
    <row r="1159" spans="1:8" ht="78" customHeight="1">
      <c r="A1159" t="s">
        <v>5419</v>
      </c>
      <c r="B1159" t="s">
        <v>781</v>
      </c>
      <c r="C1159" t="s">
        <v>3117</v>
      </c>
      <c r="D1159" t="s">
        <v>632</v>
      </c>
      <c r="E1159">
        <v>149</v>
      </c>
      <c r="F1159">
        <v>158</v>
      </c>
      <c r="G1159">
        <v>183</v>
      </c>
      <c r="H1159" s="1579"/>
    </row>
    <row r="1160" spans="1:8" ht="78" customHeight="1">
      <c r="A1160" t="s">
        <v>6671</v>
      </c>
      <c r="B1160" t="s">
        <v>1073</v>
      </c>
      <c r="C1160" t="s">
        <v>2728</v>
      </c>
      <c r="D1160" t="s">
        <v>632</v>
      </c>
      <c r="E1160">
        <v>149</v>
      </c>
      <c r="F1160">
        <v>54</v>
      </c>
      <c r="G1160">
        <v>64</v>
      </c>
      <c r="H1160" s="1190"/>
    </row>
    <row r="1161" spans="1:8" ht="78" customHeight="1">
      <c r="A1161" t="s">
        <v>5510</v>
      </c>
      <c r="B1161" t="s">
        <v>5511</v>
      </c>
      <c r="C1161" t="s">
        <v>3378</v>
      </c>
      <c r="D1161" t="s">
        <v>632</v>
      </c>
      <c r="E1161">
        <v>149</v>
      </c>
      <c r="F1161">
        <v>166</v>
      </c>
      <c r="G1161">
        <v>159</v>
      </c>
      <c r="H1161" s="1840"/>
    </row>
    <row r="1162" spans="1:8" ht="78" customHeight="1">
      <c r="A1162" t="s">
        <v>5700</v>
      </c>
      <c r="B1162" t="s">
        <v>1666</v>
      </c>
      <c r="C1162" t="s">
        <v>1913</v>
      </c>
      <c r="D1162" t="s">
        <v>632</v>
      </c>
      <c r="E1162">
        <v>149</v>
      </c>
      <c r="F1162">
        <v>139</v>
      </c>
      <c r="G1162">
        <v>132</v>
      </c>
      <c r="H1162" s="375"/>
    </row>
    <row r="1163" spans="1:8" ht="78" customHeight="1">
      <c r="A1163" t="s">
        <v>4752</v>
      </c>
      <c r="B1163" t="s">
        <v>4753</v>
      </c>
      <c r="C1163" t="s">
        <v>3329</v>
      </c>
      <c r="D1163" t="s">
        <v>632</v>
      </c>
      <c r="E1163">
        <v>149</v>
      </c>
      <c r="F1163">
        <v>192</v>
      </c>
      <c r="G1163">
        <v>203</v>
      </c>
      <c r="H1163" s="1791"/>
    </row>
    <row r="1164" spans="1:8" ht="78" customHeight="1">
      <c r="A1164" t="s">
        <v>5571</v>
      </c>
      <c r="B1164" t="s">
        <v>5572</v>
      </c>
      <c r="C1164" t="s">
        <v>3616</v>
      </c>
      <c r="D1164" t="s">
        <v>632</v>
      </c>
      <c r="E1164">
        <v>149</v>
      </c>
      <c r="F1164">
        <v>152</v>
      </c>
      <c r="G1164">
        <v>137</v>
      </c>
      <c r="H1164" s="2078"/>
    </row>
    <row r="1165" spans="1:8" ht="78" customHeight="1">
      <c r="A1165" t="s">
        <v>7078</v>
      </c>
      <c r="B1165" t="s">
        <v>9496</v>
      </c>
      <c r="C1165" t="s">
        <v>3013</v>
      </c>
      <c r="D1165" t="s">
        <v>632</v>
      </c>
      <c r="E1165">
        <v>148</v>
      </c>
      <c r="F1165">
        <v>105</v>
      </c>
      <c r="G1165">
        <v>162</v>
      </c>
      <c r="H1165" s="1475"/>
    </row>
    <row r="1166" spans="1:8" ht="78" customHeight="1">
      <c r="A1166" t="s">
        <v>5855</v>
      </c>
      <c r="B1166" t="s">
        <v>883</v>
      </c>
      <c r="C1166" t="s">
        <v>2976</v>
      </c>
      <c r="D1166" t="s">
        <v>632</v>
      </c>
      <c r="E1166">
        <v>148</v>
      </c>
      <c r="F1166">
        <v>141</v>
      </c>
      <c r="G1166">
        <v>153</v>
      </c>
      <c r="H1166" s="1438"/>
    </row>
    <row r="1167" spans="1:8" ht="78" customHeight="1">
      <c r="A1167" t="s">
        <v>6984</v>
      </c>
      <c r="B1167" t="s">
        <v>9646</v>
      </c>
      <c r="C1167" t="s">
        <v>1938</v>
      </c>
      <c r="D1167" t="s">
        <v>632</v>
      </c>
      <c r="E1167">
        <v>148</v>
      </c>
      <c r="F1167">
        <v>144</v>
      </c>
      <c r="G1167">
        <v>139</v>
      </c>
      <c r="H1167" s="400"/>
    </row>
    <row r="1168" spans="1:8" ht="78" customHeight="1">
      <c r="A1168" t="s">
        <v>7067</v>
      </c>
      <c r="B1168" t="s">
        <v>7147</v>
      </c>
      <c r="C1168" t="s">
        <v>2723</v>
      </c>
      <c r="D1168" t="s">
        <v>632</v>
      </c>
      <c r="E1168">
        <v>148</v>
      </c>
      <c r="F1168">
        <v>30</v>
      </c>
      <c r="G1168">
        <v>50</v>
      </c>
      <c r="H1168" s="1185"/>
    </row>
    <row r="1169" spans="1:8" ht="78" customHeight="1">
      <c r="A1169" t="s">
        <v>6291</v>
      </c>
      <c r="B1169" t="s">
        <v>1003</v>
      </c>
      <c r="C1169" t="s">
        <v>2831</v>
      </c>
      <c r="D1169" t="s">
        <v>632</v>
      </c>
      <c r="E1169">
        <v>148</v>
      </c>
      <c r="F1169">
        <v>78</v>
      </c>
      <c r="G1169">
        <v>135</v>
      </c>
      <c r="H1169" s="1293"/>
    </row>
    <row r="1170" spans="1:8" ht="78" customHeight="1">
      <c r="A1170" t="s">
        <v>5424</v>
      </c>
      <c r="B1170" t="s">
        <v>803</v>
      </c>
      <c r="C1170" t="s">
        <v>3087</v>
      </c>
      <c r="D1170" t="s">
        <v>632</v>
      </c>
      <c r="E1170">
        <v>148</v>
      </c>
      <c r="F1170">
        <v>153</v>
      </c>
      <c r="G1170">
        <v>187</v>
      </c>
      <c r="H1170" s="1549"/>
    </row>
    <row r="1171" spans="1:8" ht="78" customHeight="1">
      <c r="A1171" t="s">
        <v>7025</v>
      </c>
      <c r="B1171" t="s">
        <v>9427</v>
      </c>
      <c r="C1171" t="s">
        <v>2192</v>
      </c>
      <c r="D1171" t="s">
        <v>632</v>
      </c>
      <c r="E1171">
        <v>148</v>
      </c>
      <c r="F1171">
        <v>74</v>
      </c>
      <c r="G1171">
        <v>31</v>
      </c>
      <c r="H1171" s="654"/>
    </row>
    <row r="1172" spans="1:8" ht="78" customHeight="1">
      <c r="A1172" t="s">
        <v>5748</v>
      </c>
      <c r="B1172" t="s">
        <v>946</v>
      </c>
      <c r="C1172" t="s">
        <v>2905</v>
      </c>
      <c r="D1172" t="s">
        <v>632</v>
      </c>
      <c r="E1172">
        <v>148</v>
      </c>
      <c r="F1172">
        <v>108</v>
      </c>
      <c r="G1172">
        <v>116</v>
      </c>
      <c r="H1172" s="1367"/>
    </row>
    <row r="1173" spans="1:8" ht="78" customHeight="1">
      <c r="A1173" t="s">
        <v>5713</v>
      </c>
      <c r="B1173" t="s">
        <v>1527</v>
      </c>
      <c r="C1173" t="s">
        <v>2126</v>
      </c>
      <c r="D1173" t="s">
        <v>632</v>
      </c>
      <c r="E1173">
        <v>148</v>
      </c>
      <c r="F1173">
        <v>119</v>
      </c>
      <c r="G1173">
        <v>100</v>
      </c>
      <c r="H1173" s="588"/>
    </row>
    <row r="1174" spans="1:8" ht="78" customHeight="1">
      <c r="A1174" t="s">
        <v>4714</v>
      </c>
      <c r="B1174" t="s">
        <v>770</v>
      </c>
      <c r="C1174" t="s">
        <v>3130</v>
      </c>
      <c r="D1174" t="s">
        <v>632</v>
      </c>
      <c r="E1174">
        <v>147</v>
      </c>
      <c r="F1174">
        <v>180</v>
      </c>
      <c r="G1174">
        <v>215</v>
      </c>
      <c r="H1174" s="1592"/>
    </row>
    <row r="1175" spans="1:8" ht="78" customHeight="1">
      <c r="A1175" t="s">
        <v>5688</v>
      </c>
      <c r="B1175" t="s">
        <v>1691</v>
      </c>
      <c r="C1175" t="s">
        <v>1879</v>
      </c>
      <c r="D1175" t="s">
        <v>632</v>
      </c>
      <c r="E1175">
        <v>147</v>
      </c>
      <c r="F1175">
        <v>135</v>
      </c>
      <c r="G1175">
        <v>114</v>
      </c>
      <c r="H1175" s="341"/>
    </row>
    <row r="1176" spans="1:8" ht="78" customHeight="1">
      <c r="A1176" t="s">
        <v>5841</v>
      </c>
      <c r="B1176" t="s">
        <v>853</v>
      </c>
      <c r="C1176" t="s">
        <v>3011</v>
      </c>
      <c r="D1176" t="s">
        <v>632</v>
      </c>
      <c r="E1176">
        <v>147</v>
      </c>
      <c r="F1176">
        <v>108</v>
      </c>
      <c r="G1176">
        <v>167</v>
      </c>
      <c r="H1176" s="1473"/>
    </row>
    <row r="1177" spans="1:8" ht="78" customHeight="1">
      <c r="A1177" t="s">
        <v>7022</v>
      </c>
      <c r="B1177" t="s">
        <v>9371</v>
      </c>
      <c r="C1177" t="s">
        <v>2120</v>
      </c>
      <c r="D1177" t="s">
        <v>632</v>
      </c>
      <c r="E1177">
        <v>147</v>
      </c>
      <c r="F1177">
        <v>123</v>
      </c>
      <c r="G1177">
        <v>106</v>
      </c>
      <c r="H1177" s="582"/>
    </row>
    <row r="1178" spans="1:8" ht="78" customHeight="1">
      <c r="A1178" t="s">
        <v>5631</v>
      </c>
      <c r="B1178" t="s">
        <v>5632</v>
      </c>
      <c r="C1178" t="s">
        <v>3842</v>
      </c>
      <c r="D1178" t="s">
        <v>632</v>
      </c>
      <c r="E1178">
        <v>147</v>
      </c>
      <c r="F1178">
        <v>139</v>
      </c>
      <c r="G1178">
        <v>120</v>
      </c>
      <c r="H1178" s="2304"/>
    </row>
    <row r="1179" spans="1:8" ht="78" customHeight="1">
      <c r="A1179" t="s">
        <v>6122</v>
      </c>
      <c r="B1179" t="s">
        <v>1483</v>
      </c>
      <c r="C1179" t="s">
        <v>2183</v>
      </c>
      <c r="D1179" t="s">
        <v>632</v>
      </c>
      <c r="E1179">
        <v>147</v>
      </c>
      <c r="F1179">
        <v>107</v>
      </c>
      <c r="G1179">
        <v>79</v>
      </c>
      <c r="H1179" s="645"/>
    </row>
    <row r="1180" spans="1:8" ht="78" customHeight="1">
      <c r="A1180" t="s">
        <v>5843</v>
      </c>
      <c r="B1180" t="s">
        <v>852</v>
      </c>
      <c r="C1180" t="s">
        <v>3012</v>
      </c>
      <c r="D1180" t="s">
        <v>632</v>
      </c>
      <c r="E1180">
        <v>146</v>
      </c>
      <c r="F1180">
        <v>106</v>
      </c>
      <c r="G1180">
        <v>166</v>
      </c>
      <c r="H1180" s="1474"/>
    </row>
    <row r="1181" spans="1:8" ht="78" customHeight="1">
      <c r="A1181" t="s">
        <v>5188</v>
      </c>
      <c r="B1181" t="s">
        <v>5190</v>
      </c>
      <c r="C1181" t="s">
        <v>3849</v>
      </c>
      <c r="D1181" t="s">
        <v>632</v>
      </c>
      <c r="E1181">
        <v>146</v>
      </c>
      <c r="F1181">
        <v>142</v>
      </c>
      <c r="G1181">
        <v>100</v>
      </c>
      <c r="H1181" s="2311"/>
    </row>
    <row r="1182" spans="1:8" ht="78" customHeight="1">
      <c r="A1182" t="s">
        <v>6112</v>
      </c>
      <c r="B1182" t="s">
        <v>1356</v>
      </c>
      <c r="C1182" t="s">
        <v>2359</v>
      </c>
      <c r="D1182" t="s">
        <v>632</v>
      </c>
      <c r="E1182">
        <v>146</v>
      </c>
      <c r="F1182">
        <v>114</v>
      </c>
      <c r="G1182">
        <v>64</v>
      </c>
      <c r="H1182" s="821"/>
    </row>
    <row r="1183" spans="1:8" ht="78" customHeight="1">
      <c r="A1183" t="s">
        <v>5655</v>
      </c>
      <c r="B1183" t="s">
        <v>5656</v>
      </c>
      <c r="C1183" t="s">
        <v>3784</v>
      </c>
      <c r="D1183" t="s">
        <v>632</v>
      </c>
      <c r="E1183">
        <v>146</v>
      </c>
      <c r="F1183">
        <v>123</v>
      </c>
      <c r="G1183">
        <v>60</v>
      </c>
      <c r="H1183" s="2246"/>
    </row>
    <row r="1184" spans="1:8" ht="78" customHeight="1">
      <c r="A1184" t="s">
        <v>5130</v>
      </c>
      <c r="B1184" t="s">
        <v>5131</v>
      </c>
      <c r="C1184" t="s">
        <v>3691</v>
      </c>
      <c r="D1184" t="s">
        <v>632</v>
      </c>
      <c r="E1184">
        <v>146</v>
      </c>
      <c r="F1184">
        <v>175</v>
      </c>
      <c r="G1184">
        <v>136</v>
      </c>
      <c r="H1184" s="2153"/>
    </row>
    <row r="1185" spans="1:8" ht="78" customHeight="1">
      <c r="A1185" t="s">
        <v>6975</v>
      </c>
      <c r="B1185" t="s">
        <v>9363</v>
      </c>
      <c r="C1185" t="s">
        <v>1888</v>
      </c>
      <c r="D1185" t="s">
        <v>632</v>
      </c>
      <c r="E1185">
        <v>146</v>
      </c>
      <c r="F1185">
        <v>132</v>
      </c>
      <c r="G1185">
        <v>117</v>
      </c>
      <c r="H1185" s="350"/>
    </row>
    <row r="1186" spans="1:8" ht="78" customHeight="1">
      <c r="A1186" t="s">
        <v>5728</v>
      </c>
      <c r="B1186" t="s">
        <v>1458</v>
      </c>
      <c r="C1186" t="s">
        <v>2211</v>
      </c>
      <c r="D1186" t="s">
        <v>632</v>
      </c>
      <c r="E1186">
        <v>146</v>
      </c>
      <c r="F1186">
        <v>112</v>
      </c>
      <c r="G1186">
        <v>95</v>
      </c>
      <c r="H1186" s="673"/>
    </row>
    <row r="1187" spans="1:8" ht="78" customHeight="1">
      <c r="A1187" t="s">
        <v>7089</v>
      </c>
      <c r="B1187" t="s">
        <v>9622</v>
      </c>
      <c r="C1187" t="s">
        <v>3113</v>
      </c>
      <c r="D1187" t="s">
        <v>632</v>
      </c>
      <c r="E1187">
        <v>146</v>
      </c>
      <c r="F1187">
        <v>148</v>
      </c>
      <c r="G1187">
        <v>155</v>
      </c>
      <c r="H1187" s="1575"/>
    </row>
    <row r="1188" spans="1:8" ht="78" customHeight="1">
      <c r="A1188" t="s">
        <v>6297</v>
      </c>
      <c r="B1188" t="s">
        <v>922</v>
      </c>
      <c r="C1188" t="s">
        <v>2927</v>
      </c>
      <c r="D1188" t="s">
        <v>632</v>
      </c>
      <c r="E1188">
        <v>146</v>
      </c>
      <c r="F1188">
        <v>114</v>
      </c>
      <c r="G1188">
        <v>136</v>
      </c>
      <c r="H1188" s="1389"/>
    </row>
    <row r="1189" spans="1:8" ht="78" customHeight="1">
      <c r="A1189" t="s">
        <v>6985</v>
      </c>
      <c r="B1189" t="s">
        <v>9597</v>
      </c>
      <c r="C1189" t="s">
        <v>1940</v>
      </c>
      <c r="D1189" t="s">
        <v>632</v>
      </c>
      <c r="E1189">
        <v>146</v>
      </c>
      <c r="F1189">
        <v>144</v>
      </c>
      <c r="G1189">
        <v>144</v>
      </c>
      <c r="H1189" s="402"/>
    </row>
    <row r="1190" spans="1:8" ht="78" customHeight="1">
      <c r="A1190" t="s">
        <v>6720</v>
      </c>
      <c r="B1190" t="s">
        <v>994</v>
      </c>
      <c r="C1190" t="s">
        <v>2841</v>
      </c>
      <c r="D1190" t="s">
        <v>632</v>
      </c>
      <c r="E1190">
        <v>146</v>
      </c>
      <c r="F1190">
        <v>49</v>
      </c>
      <c r="G1190">
        <v>111</v>
      </c>
      <c r="H1190" s="1303"/>
    </row>
    <row r="1191" spans="1:8" ht="78" customHeight="1">
      <c r="A1191" t="s">
        <v>5824</v>
      </c>
      <c r="B1191" t="s">
        <v>871</v>
      </c>
      <c r="C1191" t="s">
        <v>2991</v>
      </c>
      <c r="D1191" t="s">
        <v>632</v>
      </c>
      <c r="E1191">
        <v>146</v>
      </c>
      <c r="F1191">
        <v>137</v>
      </c>
      <c r="G1191">
        <v>138</v>
      </c>
      <c r="H1191" s="1453"/>
    </row>
    <row r="1192" spans="1:8" ht="78" customHeight="1">
      <c r="A1192" t="s">
        <v>5421</v>
      </c>
      <c r="B1192" t="s">
        <v>809</v>
      </c>
      <c r="C1192" t="s">
        <v>3081</v>
      </c>
      <c r="D1192" t="s">
        <v>632</v>
      </c>
      <c r="E1192">
        <v>145</v>
      </c>
      <c r="F1192">
        <v>155</v>
      </c>
      <c r="G1192">
        <v>201</v>
      </c>
      <c r="H1192" s="1543"/>
    </row>
    <row r="1193" spans="1:8" ht="78" customHeight="1">
      <c r="A1193" t="s">
        <v>5142</v>
      </c>
      <c r="B1193" t="s">
        <v>5143</v>
      </c>
      <c r="C1193" t="s">
        <v>3692</v>
      </c>
      <c r="D1193" t="s">
        <v>632</v>
      </c>
      <c r="E1193">
        <v>145</v>
      </c>
      <c r="F1193">
        <v>172</v>
      </c>
      <c r="G1193">
        <v>128</v>
      </c>
      <c r="H1193" s="2154"/>
    </row>
    <row r="1194" spans="1:8" ht="78" customHeight="1">
      <c r="A1194" t="s">
        <v>6134</v>
      </c>
      <c r="B1194" t="s">
        <v>1476</v>
      </c>
      <c r="C1194" t="s">
        <v>2193</v>
      </c>
      <c r="D1194" t="s">
        <v>632</v>
      </c>
      <c r="E1194">
        <v>145</v>
      </c>
      <c r="F1194">
        <v>85</v>
      </c>
      <c r="G1194">
        <v>43</v>
      </c>
      <c r="H1194" s="655"/>
    </row>
    <row r="1195" spans="1:8" ht="78" customHeight="1">
      <c r="A1195" t="s">
        <v>6113</v>
      </c>
      <c r="B1195" t="s">
        <v>7738</v>
      </c>
      <c r="C1195" t="s">
        <v>2352</v>
      </c>
      <c r="D1195" t="s">
        <v>632</v>
      </c>
      <c r="E1195">
        <v>145</v>
      </c>
      <c r="F1195">
        <v>103</v>
      </c>
      <c r="G1195">
        <v>47</v>
      </c>
      <c r="H1195" s="814"/>
    </row>
    <row r="1196" spans="1:8" ht="78" customHeight="1">
      <c r="A1196" t="s">
        <v>5846</v>
      </c>
      <c r="B1196" t="s">
        <v>870</v>
      </c>
      <c r="C1196" t="s">
        <v>2992</v>
      </c>
      <c r="D1196" t="s">
        <v>632</v>
      </c>
      <c r="E1196">
        <v>145</v>
      </c>
      <c r="F1196">
        <v>140</v>
      </c>
      <c r="G1196">
        <v>143</v>
      </c>
      <c r="H1196" s="1454"/>
    </row>
    <row r="1197" spans="1:8" ht="78" customHeight="1">
      <c r="A1197" t="s">
        <v>5639</v>
      </c>
      <c r="B1197" t="s">
        <v>1695</v>
      </c>
      <c r="C1197" t="s">
        <v>1878</v>
      </c>
      <c r="D1197" t="s">
        <v>632</v>
      </c>
      <c r="E1197">
        <v>145</v>
      </c>
      <c r="F1197">
        <v>140</v>
      </c>
      <c r="G1197">
        <v>126</v>
      </c>
      <c r="H1197" s="340"/>
    </row>
    <row r="1198" spans="1:8" ht="78" customHeight="1">
      <c r="A1198" t="s">
        <v>5839</v>
      </c>
      <c r="B1198" t="s">
        <v>829</v>
      </c>
      <c r="C1198" t="s">
        <v>3046</v>
      </c>
      <c r="D1198" t="s">
        <v>632</v>
      </c>
      <c r="E1198">
        <v>145</v>
      </c>
      <c r="F1198">
        <v>119</v>
      </c>
      <c r="G1198">
        <v>152</v>
      </c>
      <c r="H1198" s="1508"/>
    </row>
    <row r="1199" spans="1:8" ht="78" customHeight="1">
      <c r="A1199" t="s">
        <v>6186</v>
      </c>
      <c r="B1199" t="s">
        <v>7944</v>
      </c>
      <c r="C1199" t="s">
        <v>2546</v>
      </c>
      <c r="D1199" t="s">
        <v>632</v>
      </c>
      <c r="E1199">
        <v>145</v>
      </c>
      <c r="F1199">
        <v>56</v>
      </c>
      <c r="G1199">
        <v>50</v>
      </c>
      <c r="H1199" s="1008"/>
    </row>
    <row r="1200" spans="1:8" ht="78" customHeight="1">
      <c r="A1200" t="s">
        <v>5612</v>
      </c>
      <c r="B1200" t="s">
        <v>1661</v>
      </c>
      <c r="C1200" t="s">
        <v>1921</v>
      </c>
      <c r="D1200" t="s">
        <v>632</v>
      </c>
      <c r="E1200">
        <v>145</v>
      </c>
      <c r="F1200">
        <v>140</v>
      </c>
      <c r="G1200">
        <v>134</v>
      </c>
      <c r="H1200" s="383"/>
    </row>
    <row r="1201" spans="1:9" ht="78" customHeight="1">
      <c r="A1201" t="s">
        <v>5178</v>
      </c>
      <c r="B1201" t="s">
        <v>5179</v>
      </c>
      <c r="C1201" t="s">
        <v>3824</v>
      </c>
      <c r="D1201" t="s">
        <v>632</v>
      </c>
      <c r="E1201">
        <v>145</v>
      </c>
      <c r="F1201">
        <v>148</v>
      </c>
      <c r="G1201">
        <v>110</v>
      </c>
      <c r="H1201" s="2286"/>
    </row>
    <row r="1202" spans="1:9" ht="78" customHeight="1">
      <c r="A1202" t="s">
        <v>5674</v>
      </c>
      <c r="B1202" t="s">
        <v>1573</v>
      </c>
      <c r="C1202" t="s">
        <v>2062</v>
      </c>
      <c r="D1202" t="s">
        <v>632</v>
      </c>
      <c r="E1202">
        <v>144</v>
      </c>
      <c r="F1202">
        <v>121</v>
      </c>
      <c r="G1202">
        <v>84</v>
      </c>
      <c r="H1202" s="524"/>
    </row>
    <row r="1203" spans="1:9" ht="78" customHeight="1">
      <c r="A1203" t="s">
        <v>5490</v>
      </c>
      <c r="B1203" t="s">
        <v>5492</v>
      </c>
      <c r="C1203" t="s">
        <v>3379</v>
      </c>
      <c r="D1203" t="s">
        <v>632</v>
      </c>
      <c r="E1203">
        <v>144</v>
      </c>
      <c r="F1203">
        <v>168</v>
      </c>
      <c r="G1203">
        <v>164</v>
      </c>
      <c r="H1203" s="1841"/>
    </row>
    <row r="1204" spans="1:9" ht="78" customHeight="1">
      <c r="A1204" t="s">
        <v>6289</v>
      </c>
      <c r="B1204" t="s">
        <v>8254</v>
      </c>
      <c r="C1204" t="s">
        <v>2842</v>
      </c>
      <c r="D1204" t="s">
        <v>632</v>
      </c>
      <c r="E1204">
        <v>144</v>
      </c>
      <c r="F1204">
        <v>63</v>
      </c>
      <c r="G1204">
        <v>117</v>
      </c>
      <c r="H1204" s="1304"/>
    </row>
    <row r="1205" spans="1:9" ht="78" customHeight="1">
      <c r="A1205" t="s">
        <v>5184</v>
      </c>
      <c r="B1205" t="s">
        <v>5185</v>
      </c>
      <c r="C1205" t="s">
        <v>3812</v>
      </c>
      <c r="D1205" t="s">
        <v>632</v>
      </c>
      <c r="E1205">
        <v>144</v>
      </c>
      <c r="F1205">
        <v>155</v>
      </c>
      <c r="G1205">
        <v>76</v>
      </c>
      <c r="H1205" s="2274"/>
    </row>
    <row r="1206" spans="1:9" ht="78" customHeight="1">
      <c r="A1206" t="s">
        <v>5451</v>
      </c>
      <c r="B1206" t="s">
        <v>5453</v>
      </c>
      <c r="C1206" t="s">
        <v>3386</v>
      </c>
      <c r="D1206" t="s">
        <v>632</v>
      </c>
      <c r="E1206">
        <v>143</v>
      </c>
      <c r="F1206">
        <v>158</v>
      </c>
      <c r="G1206">
        <v>157</v>
      </c>
      <c r="H1206" s="1848"/>
    </row>
    <row r="1207" spans="1:9" ht="78" customHeight="1">
      <c r="A1207" t="s">
        <v>6201</v>
      </c>
      <c r="B1207" t="s">
        <v>1210</v>
      </c>
      <c r="C1207" t="s">
        <v>2547</v>
      </c>
      <c r="D1207" t="s">
        <v>632</v>
      </c>
      <c r="E1207">
        <v>143</v>
      </c>
      <c r="F1207">
        <v>66</v>
      </c>
      <c r="G1207">
        <v>59</v>
      </c>
      <c r="H1207" s="1009"/>
    </row>
    <row r="1208" spans="1:9" ht="78" customHeight="1">
      <c r="A1208" t="s">
        <v>6156</v>
      </c>
      <c r="B1208" t="s">
        <v>1454</v>
      </c>
      <c r="C1208" t="s">
        <v>2212</v>
      </c>
      <c r="D1208" t="s">
        <v>632</v>
      </c>
      <c r="E1208">
        <v>143</v>
      </c>
      <c r="F1208">
        <v>114</v>
      </c>
      <c r="G1208">
        <v>101</v>
      </c>
      <c r="H1208" s="674"/>
    </row>
    <row r="1209" spans="1:9" ht="78" customHeight="1">
      <c r="A1209" t="s">
        <v>5840</v>
      </c>
      <c r="B1209" t="s">
        <v>833</v>
      </c>
      <c r="C1209" t="s">
        <v>3040</v>
      </c>
      <c r="D1209" t="s">
        <v>632</v>
      </c>
      <c r="E1209">
        <v>143</v>
      </c>
      <c r="F1209">
        <v>125</v>
      </c>
      <c r="G1209">
        <v>165</v>
      </c>
      <c r="H1209" s="1502"/>
    </row>
    <row r="1210" spans="1:9" ht="78" customHeight="1">
      <c r="A1210" t="s">
        <v>5611</v>
      </c>
      <c r="B1210" t="s">
        <v>1649</v>
      </c>
      <c r="C1210" t="s">
        <v>1941</v>
      </c>
      <c r="D1210" t="s">
        <v>632</v>
      </c>
      <c r="E1210">
        <v>143</v>
      </c>
      <c r="F1210">
        <v>137</v>
      </c>
      <c r="G1210">
        <v>130</v>
      </c>
      <c r="H1210" s="403"/>
    </row>
    <row r="1211" spans="1:9" ht="78" customHeight="1">
      <c r="A1211" t="s">
        <v>5037</v>
      </c>
      <c r="B1211" t="s">
        <v>5039</v>
      </c>
      <c r="C1211" t="s">
        <v>3261</v>
      </c>
      <c r="D1211" t="s">
        <v>632</v>
      </c>
      <c r="E1211">
        <v>143</v>
      </c>
      <c r="F1211">
        <v>173</v>
      </c>
      <c r="G1211">
        <v>189</v>
      </c>
      <c r="H1211" s="1723"/>
    </row>
    <row r="1212" spans="1:9" ht="78" customHeight="1">
      <c r="A1212" t="s">
        <v>5701</v>
      </c>
      <c r="B1212" t="s">
        <v>1665</v>
      </c>
      <c r="C1212" t="s">
        <v>1915</v>
      </c>
      <c r="D1212" t="s">
        <v>632</v>
      </c>
      <c r="E1212">
        <v>143</v>
      </c>
      <c r="F1212">
        <v>129</v>
      </c>
      <c r="G1212">
        <v>119</v>
      </c>
      <c r="H1212" s="377"/>
    </row>
    <row r="1213" spans="1:9" ht="78" customHeight="1">
      <c r="A1213" t="s">
        <v>5848</v>
      </c>
      <c r="B1213" t="s">
        <v>8408</v>
      </c>
      <c r="C1213" t="s">
        <v>2978</v>
      </c>
      <c r="D1213" t="s">
        <v>632</v>
      </c>
      <c r="E1213">
        <v>143</v>
      </c>
      <c r="F1213">
        <v>131</v>
      </c>
      <c r="G1213">
        <v>149</v>
      </c>
      <c r="H1213" s="1440"/>
    </row>
    <row r="1214" spans="1:9" ht="78" customHeight="1">
      <c r="A1214" t="s">
        <v>6141</v>
      </c>
      <c r="B1214" t="s">
        <v>146</v>
      </c>
      <c r="C1214" t="s">
        <v>2216</v>
      </c>
      <c r="D1214" t="s">
        <v>632</v>
      </c>
      <c r="E1214">
        <v>143</v>
      </c>
      <c r="F1214">
        <v>95</v>
      </c>
      <c r="G1214">
        <v>80</v>
      </c>
      <c r="H1214" s="678"/>
      <c r="I1214">
        <v>2011</v>
      </c>
    </row>
    <row r="1215" spans="1:9" ht="78" customHeight="1">
      <c r="A1215" t="s">
        <v>5648</v>
      </c>
      <c r="B1215" t="s">
        <v>5649</v>
      </c>
      <c r="C1215" t="s">
        <v>3845</v>
      </c>
      <c r="D1215" t="s">
        <v>632</v>
      </c>
      <c r="E1215">
        <v>142</v>
      </c>
      <c r="F1215">
        <v>133</v>
      </c>
      <c r="G1215">
        <v>95</v>
      </c>
      <c r="H1215" s="2307"/>
    </row>
    <row r="1216" spans="1:9" ht="78" customHeight="1">
      <c r="A1216" t="s">
        <v>5906</v>
      </c>
      <c r="B1216" t="s">
        <v>7335</v>
      </c>
      <c r="C1216" t="s">
        <v>1955</v>
      </c>
      <c r="D1216" t="s">
        <v>632</v>
      </c>
      <c r="E1216">
        <v>142</v>
      </c>
      <c r="F1216">
        <v>145</v>
      </c>
      <c r="G1216">
        <v>143</v>
      </c>
      <c r="H1216" s="417"/>
    </row>
    <row r="1217" spans="1:8" ht="78" customHeight="1">
      <c r="A1217" t="s">
        <v>4789</v>
      </c>
      <c r="B1217" t="s">
        <v>4790</v>
      </c>
      <c r="C1217" t="s">
        <v>3510</v>
      </c>
      <c r="D1217" t="s">
        <v>632</v>
      </c>
      <c r="E1217">
        <v>142</v>
      </c>
      <c r="F1217">
        <v>197</v>
      </c>
      <c r="G1217">
        <v>182</v>
      </c>
      <c r="H1217" s="1972"/>
    </row>
    <row r="1218" spans="1:8" ht="78" customHeight="1">
      <c r="A1218" t="s">
        <v>5654</v>
      </c>
      <c r="B1218" t="s">
        <v>1687</v>
      </c>
      <c r="C1218" t="s">
        <v>1890</v>
      </c>
      <c r="D1218" t="s">
        <v>632</v>
      </c>
      <c r="E1218">
        <v>142</v>
      </c>
      <c r="F1218">
        <v>124</v>
      </c>
      <c r="G1218">
        <v>113</v>
      </c>
      <c r="H1218" s="352"/>
    </row>
    <row r="1219" spans="1:8" ht="78" customHeight="1">
      <c r="A1219" t="s">
        <v>7001</v>
      </c>
      <c r="B1219" t="s">
        <v>9365</v>
      </c>
      <c r="C1219" t="s">
        <v>1988</v>
      </c>
      <c r="D1219" t="s">
        <v>632</v>
      </c>
      <c r="E1219">
        <v>141</v>
      </c>
      <c r="F1219">
        <v>126</v>
      </c>
      <c r="G1219">
        <v>113</v>
      </c>
      <c r="H1219" s="450"/>
    </row>
    <row r="1220" spans="1:8" ht="78" customHeight="1">
      <c r="A1220" t="s">
        <v>6246</v>
      </c>
      <c r="B1220" t="s">
        <v>943</v>
      </c>
      <c r="C1220" t="s">
        <v>2907</v>
      </c>
      <c r="D1220" t="s">
        <v>632</v>
      </c>
      <c r="E1220">
        <v>141</v>
      </c>
      <c r="F1220">
        <v>92</v>
      </c>
      <c r="G1220">
        <v>116</v>
      </c>
      <c r="H1220" s="1369"/>
    </row>
    <row r="1221" spans="1:8" ht="78" customHeight="1">
      <c r="A1221" t="s">
        <v>5637</v>
      </c>
      <c r="B1221" t="s">
        <v>5638</v>
      </c>
      <c r="C1221" t="s">
        <v>3815</v>
      </c>
      <c r="D1221" t="s">
        <v>632</v>
      </c>
      <c r="E1221">
        <v>141</v>
      </c>
      <c r="F1221">
        <v>139</v>
      </c>
      <c r="G1221">
        <v>85</v>
      </c>
      <c r="H1221" s="2277"/>
    </row>
    <row r="1222" spans="1:8" ht="78" customHeight="1">
      <c r="A1222" t="s">
        <v>5954</v>
      </c>
      <c r="B1222" t="s">
        <v>5955</v>
      </c>
      <c r="C1222" t="s">
        <v>3224</v>
      </c>
      <c r="D1222" t="s">
        <v>632</v>
      </c>
      <c r="E1222">
        <v>141</v>
      </c>
      <c r="F1222">
        <v>143</v>
      </c>
      <c r="G1222">
        <v>143</v>
      </c>
      <c r="H1222" s="1686"/>
    </row>
    <row r="1223" spans="1:8" ht="78" customHeight="1">
      <c r="A1223" t="s">
        <v>6303</v>
      </c>
      <c r="B1223" t="s">
        <v>8260</v>
      </c>
      <c r="C1223" t="s">
        <v>2846</v>
      </c>
      <c r="D1223" t="s">
        <v>632</v>
      </c>
      <c r="E1223">
        <v>141</v>
      </c>
      <c r="F1223">
        <v>70</v>
      </c>
      <c r="G1223">
        <v>135</v>
      </c>
      <c r="H1223" s="1308"/>
    </row>
    <row r="1224" spans="1:8" ht="78" customHeight="1">
      <c r="A1224" t="s">
        <v>4843</v>
      </c>
      <c r="B1224" t="s">
        <v>9197</v>
      </c>
      <c r="C1224" t="s">
        <v>3725</v>
      </c>
      <c r="D1224" t="s">
        <v>632</v>
      </c>
      <c r="E1224">
        <v>141</v>
      </c>
      <c r="F1224">
        <v>176</v>
      </c>
      <c r="G1224">
        <v>81</v>
      </c>
      <c r="H1224" s="2187"/>
    </row>
    <row r="1225" spans="1:8" ht="78" customHeight="1">
      <c r="A1225" t="s">
        <v>6623</v>
      </c>
      <c r="B1225" t="s">
        <v>1237</v>
      </c>
      <c r="C1225" t="s">
        <v>2510</v>
      </c>
      <c r="D1225" t="s">
        <v>632</v>
      </c>
      <c r="E1225">
        <v>141</v>
      </c>
      <c r="F1225">
        <v>63</v>
      </c>
      <c r="G1225">
        <v>45</v>
      </c>
      <c r="H1225" s="972"/>
    </row>
    <row r="1226" spans="1:8" ht="78" customHeight="1">
      <c r="A1226" t="s">
        <v>5709</v>
      </c>
      <c r="B1226" t="s">
        <v>1686</v>
      </c>
      <c r="C1226" t="s">
        <v>1889</v>
      </c>
      <c r="D1226" t="s">
        <v>632</v>
      </c>
      <c r="E1226">
        <v>141</v>
      </c>
      <c r="F1226">
        <v>128</v>
      </c>
      <c r="G1226">
        <v>112</v>
      </c>
      <c r="H1226" s="351"/>
    </row>
    <row r="1227" spans="1:8" ht="78" customHeight="1">
      <c r="A1227" t="s">
        <v>6657</v>
      </c>
      <c r="B1227" t="s">
        <v>1075</v>
      </c>
      <c r="C1227" t="s">
        <v>2729</v>
      </c>
      <c r="D1227" t="s">
        <v>632</v>
      </c>
      <c r="E1227">
        <v>140</v>
      </c>
      <c r="F1227">
        <v>55</v>
      </c>
      <c r="G1227">
        <v>62</v>
      </c>
      <c r="H1227" s="1191"/>
    </row>
    <row r="1228" spans="1:8" ht="78" customHeight="1">
      <c r="A1228" t="s">
        <v>6251</v>
      </c>
      <c r="B1228" t="s">
        <v>1042</v>
      </c>
      <c r="C1228" t="s">
        <v>2768</v>
      </c>
      <c r="D1228" t="s">
        <v>632</v>
      </c>
      <c r="E1228">
        <v>140</v>
      </c>
      <c r="F1228">
        <v>71</v>
      </c>
      <c r="G1228">
        <v>89</v>
      </c>
      <c r="H1228" s="1230"/>
    </row>
    <row r="1229" spans="1:8" ht="78" customHeight="1">
      <c r="A1229" t="s">
        <v>5427</v>
      </c>
      <c r="B1229" t="s">
        <v>5428</v>
      </c>
      <c r="C1229" t="s">
        <v>3250</v>
      </c>
      <c r="D1229" t="s">
        <v>632</v>
      </c>
      <c r="E1229">
        <v>140</v>
      </c>
      <c r="F1229">
        <v>157</v>
      </c>
      <c r="G1229">
        <v>173</v>
      </c>
      <c r="H1229" s="1712"/>
    </row>
    <row r="1230" spans="1:8" ht="78" customHeight="1">
      <c r="A1230" t="s">
        <v>5671</v>
      </c>
      <c r="B1230" t="s">
        <v>5672</v>
      </c>
      <c r="C1230" t="s">
        <v>3847</v>
      </c>
      <c r="D1230" t="s">
        <v>632</v>
      </c>
      <c r="E1230">
        <v>140</v>
      </c>
      <c r="F1230">
        <v>124</v>
      </c>
      <c r="G1230">
        <v>97</v>
      </c>
      <c r="H1230" s="2309"/>
    </row>
    <row r="1231" spans="1:8" ht="78" customHeight="1">
      <c r="A1231" t="s">
        <v>6146</v>
      </c>
      <c r="B1231" t="s">
        <v>1470</v>
      </c>
      <c r="C1231" t="s">
        <v>2198</v>
      </c>
      <c r="D1231" t="s">
        <v>632</v>
      </c>
      <c r="E1231">
        <v>140</v>
      </c>
      <c r="F1231">
        <v>74</v>
      </c>
      <c r="G1231">
        <v>47</v>
      </c>
      <c r="H1231" s="660"/>
    </row>
    <row r="1232" spans="1:8" ht="78" customHeight="1">
      <c r="A1232" t="s">
        <v>5541</v>
      </c>
      <c r="B1232" t="s">
        <v>5542</v>
      </c>
      <c r="C1232" t="s">
        <v>3544</v>
      </c>
      <c r="D1232" t="s">
        <v>632</v>
      </c>
      <c r="E1232">
        <v>140</v>
      </c>
      <c r="F1232">
        <v>156</v>
      </c>
      <c r="G1232">
        <v>146</v>
      </c>
      <c r="H1232" s="2006"/>
    </row>
    <row r="1233" spans="1:9" ht="78" customHeight="1">
      <c r="A1233" t="s">
        <v>5420</v>
      </c>
      <c r="B1233" t="s">
        <v>776</v>
      </c>
      <c r="C1233" t="s">
        <v>3120</v>
      </c>
      <c r="D1233" t="s">
        <v>632</v>
      </c>
      <c r="E1233">
        <v>140</v>
      </c>
      <c r="F1233">
        <v>156</v>
      </c>
      <c r="G1233">
        <v>193</v>
      </c>
      <c r="H1233" s="1582"/>
    </row>
    <row r="1234" spans="1:9" ht="78" customHeight="1">
      <c r="A1234" t="s">
        <v>6132</v>
      </c>
      <c r="B1234" t="s">
        <v>1472</v>
      </c>
      <c r="C1234" t="s">
        <v>2199</v>
      </c>
      <c r="D1234" t="s">
        <v>632</v>
      </c>
      <c r="E1234">
        <v>140</v>
      </c>
      <c r="F1234">
        <v>84</v>
      </c>
      <c r="G1234">
        <v>58</v>
      </c>
      <c r="H1234" s="661"/>
    </row>
    <row r="1235" spans="1:9" ht="78" customHeight="1">
      <c r="A1235" t="s">
        <v>5870</v>
      </c>
      <c r="B1235" t="s">
        <v>802</v>
      </c>
      <c r="C1235" t="s">
        <v>3088</v>
      </c>
      <c r="D1235" t="s">
        <v>632</v>
      </c>
      <c r="E1235">
        <v>140</v>
      </c>
      <c r="F1235">
        <v>142</v>
      </c>
      <c r="G1235">
        <v>178</v>
      </c>
      <c r="H1235" s="1550"/>
    </row>
    <row r="1236" spans="1:9" ht="78" customHeight="1">
      <c r="A1236" t="s">
        <v>5013</v>
      </c>
      <c r="B1236" t="s">
        <v>488</v>
      </c>
      <c r="C1236" t="s">
        <v>3131</v>
      </c>
      <c r="D1236" t="s">
        <v>632</v>
      </c>
      <c r="E1236">
        <v>140</v>
      </c>
      <c r="F1236">
        <v>173</v>
      </c>
      <c r="G1236">
        <v>211</v>
      </c>
      <c r="H1236" s="1593"/>
      <c r="I1236">
        <v>2014</v>
      </c>
    </row>
    <row r="1237" spans="1:9" ht="78" customHeight="1">
      <c r="A1237" t="s">
        <v>6282</v>
      </c>
      <c r="B1237" t="s">
        <v>8257</v>
      </c>
      <c r="C1237" t="s">
        <v>2844</v>
      </c>
      <c r="D1237" t="s">
        <v>632</v>
      </c>
      <c r="E1237">
        <v>140</v>
      </c>
      <c r="F1237">
        <v>53</v>
      </c>
      <c r="G1237">
        <v>115</v>
      </c>
      <c r="H1237" s="1306"/>
    </row>
    <row r="1238" spans="1:9" ht="78" customHeight="1">
      <c r="A1238" t="s">
        <v>5454</v>
      </c>
      <c r="B1238" t="s">
        <v>5455</v>
      </c>
      <c r="C1238" t="s">
        <v>3384</v>
      </c>
      <c r="D1238" t="s">
        <v>632</v>
      </c>
      <c r="E1238">
        <v>140</v>
      </c>
      <c r="F1238">
        <v>159</v>
      </c>
      <c r="G1238">
        <v>161</v>
      </c>
      <c r="H1238" s="1846"/>
    </row>
    <row r="1239" spans="1:9" ht="78" customHeight="1">
      <c r="A1239" t="s">
        <v>6173</v>
      </c>
      <c r="B1239" t="s">
        <v>1440</v>
      </c>
      <c r="C1239" t="s">
        <v>2232</v>
      </c>
      <c r="D1239" t="s">
        <v>632</v>
      </c>
      <c r="E1239">
        <v>139</v>
      </c>
      <c r="F1239">
        <v>100</v>
      </c>
      <c r="G1239">
        <v>90</v>
      </c>
      <c r="H1239" s="694"/>
    </row>
    <row r="1240" spans="1:9" ht="78" customHeight="1">
      <c r="A1240" t="s">
        <v>6319</v>
      </c>
      <c r="B1240" t="s">
        <v>850</v>
      </c>
      <c r="C1240" t="s">
        <v>3014</v>
      </c>
      <c r="D1240" t="s">
        <v>632</v>
      </c>
      <c r="E1240">
        <v>139</v>
      </c>
      <c r="F1240">
        <v>88</v>
      </c>
      <c r="G1240">
        <v>151</v>
      </c>
      <c r="H1240" s="1476"/>
    </row>
    <row r="1241" spans="1:9" ht="78" customHeight="1">
      <c r="A1241" t="s">
        <v>4519</v>
      </c>
      <c r="B1241" t="s">
        <v>4520</v>
      </c>
      <c r="C1241" t="s">
        <v>3659</v>
      </c>
      <c r="D1241" t="s">
        <v>632</v>
      </c>
      <c r="E1241">
        <v>139</v>
      </c>
      <c r="F1241">
        <v>194</v>
      </c>
      <c r="G1241">
        <v>140</v>
      </c>
      <c r="H1241" s="2121"/>
    </row>
    <row r="1242" spans="1:9" ht="78" customHeight="1">
      <c r="A1242" t="s">
        <v>4813</v>
      </c>
      <c r="B1242" t="s">
        <v>4814</v>
      </c>
      <c r="C1242" t="s">
        <v>3656</v>
      </c>
      <c r="D1242" t="s">
        <v>632</v>
      </c>
      <c r="E1242">
        <v>139</v>
      </c>
      <c r="F1242">
        <v>186</v>
      </c>
      <c r="G1242">
        <v>148</v>
      </c>
      <c r="H1242" s="2118"/>
    </row>
    <row r="1243" spans="1:9" ht="78" customHeight="1">
      <c r="A1243" t="s">
        <v>5845</v>
      </c>
      <c r="B1243" t="s">
        <v>851</v>
      </c>
      <c r="C1243" t="s">
        <v>3009</v>
      </c>
      <c r="D1243" t="s">
        <v>632</v>
      </c>
      <c r="E1243">
        <v>139</v>
      </c>
      <c r="F1243">
        <v>121</v>
      </c>
      <c r="G1243">
        <v>177</v>
      </c>
      <c r="H1243" s="1471"/>
    </row>
    <row r="1244" spans="1:9" ht="78" customHeight="1">
      <c r="A1244" t="s">
        <v>7016</v>
      </c>
      <c r="B1244" t="s">
        <v>9385</v>
      </c>
      <c r="C1244" t="s">
        <v>2068</v>
      </c>
      <c r="D1244" t="s">
        <v>632</v>
      </c>
      <c r="E1244">
        <v>139</v>
      </c>
      <c r="F1244">
        <v>106</v>
      </c>
      <c r="G1244">
        <v>79</v>
      </c>
      <c r="H1244" s="530"/>
    </row>
    <row r="1245" spans="1:9" ht="78" customHeight="1">
      <c r="A1245" t="s">
        <v>6261</v>
      </c>
      <c r="B1245" t="s">
        <v>979</v>
      </c>
      <c r="C1245" t="s">
        <v>2864</v>
      </c>
      <c r="D1245" t="s">
        <v>632</v>
      </c>
      <c r="E1245">
        <v>139</v>
      </c>
      <c r="F1245">
        <v>111</v>
      </c>
      <c r="G1245">
        <v>112</v>
      </c>
      <c r="H1245" s="1326"/>
    </row>
    <row r="1246" spans="1:9" ht="78" customHeight="1">
      <c r="A1246" t="s">
        <v>6250</v>
      </c>
      <c r="B1246" t="s">
        <v>949</v>
      </c>
      <c r="C1246" t="s">
        <v>2900</v>
      </c>
      <c r="D1246" t="s">
        <v>632</v>
      </c>
      <c r="E1246">
        <v>139</v>
      </c>
      <c r="F1246">
        <v>73</v>
      </c>
      <c r="G1246">
        <v>99</v>
      </c>
      <c r="H1246" s="1362"/>
    </row>
    <row r="1247" spans="1:9" ht="78" customHeight="1">
      <c r="A1247" t="s">
        <v>5742</v>
      </c>
      <c r="B1247" t="s">
        <v>1641</v>
      </c>
      <c r="C1247" t="s">
        <v>1954</v>
      </c>
      <c r="D1247" t="s">
        <v>632</v>
      </c>
      <c r="E1247">
        <v>139</v>
      </c>
      <c r="F1247">
        <v>140</v>
      </c>
      <c r="G1247">
        <v>137</v>
      </c>
      <c r="H1247" s="416"/>
    </row>
    <row r="1248" spans="1:9" ht="78" customHeight="1">
      <c r="A1248" t="s">
        <v>5745</v>
      </c>
      <c r="B1248" t="s">
        <v>1647</v>
      </c>
      <c r="C1248" t="s">
        <v>1942</v>
      </c>
      <c r="D1248" t="s">
        <v>632</v>
      </c>
      <c r="E1248">
        <v>138</v>
      </c>
      <c r="F1248">
        <v>126</v>
      </c>
      <c r="G1248">
        <v>120</v>
      </c>
      <c r="H1248" s="404"/>
    </row>
    <row r="1249" spans="1:8" ht="78" customHeight="1">
      <c r="A1249" t="s">
        <v>6273</v>
      </c>
      <c r="B1249" t="s">
        <v>996</v>
      </c>
      <c r="C1249" t="s">
        <v>2843</v>
      </c>
      <c r="D1249" t="s">
        <v>632</v>
      </c>
      <c r="E1249">
        <v>138</v>
      </c>
      <c r="F1249">
        <v>51</v>
      </c>
      <c r="G1249">
        <v>113</v>
      </c>
      <c r="H1249" s="1305"/>
    </row>
    <row r="1250" spans="1:8" ht="78" customHeight="1">
      <c r="A1250" t="s">
        <v>5667</v>
      </c>
      <c r="B1250" t="s">
        <v>1575</v>
      </c>
      <c r="C1250" t="s">
        <v>2064</v>
      </c>
      <c r="D1250" t="s">
        <v>632</v>
      </c>
      <c r="E1250">
        <v>138</v>
      </c>
      <c r="F1250">
        <v>111</v>
      </c>
      <c r="G1250">
        <v>72</v>
      </c>
      <c r="H1250" s="526"/>
    </row>
    <row r="1251" spans="1:8" ht="78" customHeight="1">
      <c r="A1251" t="s">
        <v>5537</v>
      </c>
      <c r="B1251" t="s">
        <v>5538</v>
      </c>
      <c r="C1251" t="s">
        <v>3377</v>
      </c>
      <c r="D1251" t="s">
        <v>632</v>
      </c>
      <c r="E1251">
        <v>138</v>
      </c>
      <c r="F1251">
        <v>153</v>
      </c>
      <c r="G1251">
        <v>146</v>
      </c>
      <c r="H1251" s="1839"/>
    </row>
    <row r="1252" spans="1:8" ht="78" customHeight="1">
      <c r="A1252" t="s">
        <v>5689</v>
      </c>
      <c r="B1252" t="s">
        <v>7268</v>
      </c>
      <c r="C1252" t="s">
        <v>1881</v>
      </c>
      <c r="D1252" t="s">
        <v>632</v>
      </c>
      <c r="E1252">
        <v>138</v>
      </c>
      <c r="F1252">
        <v>121</v>
      </c>
      <c r="G1252">
        <v>99</v>
      </c>
      <c r="H1252" s="343"/>
    </row>
    <row r="1253" spans="1:8" ht="78" customHeight="1">
      <c r="A1253" t="s">
        <v>5162</v>
      </c>
      <c r="B1253" t="s">
        <v>5164</v>
      </c>
      <c r="C1253" t="s">
        <v>3615</v>
      </c>
      <c r="D1253" t="s">
        <v>632</v>
      </c>
      <c r="E1253">
        <v>138</v>
      </c>
      <c r="F1253">
        <v>162</v>
      </c>
      <c r="G1253">
        <v>130</v>
      </c>
      <c r="H1253" s="2077"/>
    </row>
    <row r="1254" spans="1:8" ht="78" customHeight="1">
      <c r="A1254" t="s">
        <v>6672</v>
      </c>
      <c r="B1254" t="s">
        <v>1080</v>
      </c>
      <c r="C1254" t="s">
        <v>2724</v>
      </c>
      <c r="D1254" t="s">
        <v>632</v>
      </c>
      <c r="E1254">
        <v>138</v>
      </c>
      <c r="F1254">
        <v>34</v>
      </c>
      <c r="G1254">
        <v>50</v>
      </c>
      <c r="H1254" s="1186"/>
    </row>
    <row r="1255" spans="1:8" ht="78" customHeight="1">
      <c r="A1255" t="s">
        <v>5479</v>
      </c>
      <c r="B1255" t="s">
        <v>5480</v>
      </c>
      <c r="C1255" t="s">
        <v>3385</v>
      </c>
      <c r="D1255" t="s">
        <v>632</v>
      </c>
      <c r="E1255">
        <v>138</v>
      </c>
      <c r="F1255">
        <v>154</v>
      </c>
      <c r="G1255">
        <v>154</v>
      </c>
      <c r="H1255" s="1847"/>
    </row>
    <row r="1256" spans="1:8" ht="78" customHeight="1">
      <c r="A1256" t="s">
        <v>4733</v>
      </c>
      <c r="B1256" t="s">
        <v>4734</v>
      </c>
      <c r="C1256" t="s">
        <v>3292</v>
      </c>
      <c r="D1256" t="s">
        <v>632</v>
      </c>
      <c r="E1256">
        <v>138</v>
      </c>
      <c r="F1256">
        <v>186</v>
      </c>
      <c r="G1256">
        <v>211</v>
      </c>
      <c r="H1256" s="1754"/>
    </row>
    <row r="1257" spans="1:8" ht="78" customHeight="1">
      <c r="A1257" t="s">
        <v>5534</v>
      </c>
      <c r="B1257" t="s">
        <v>8819</v>
      </c>
      <c r="C1257" t="s">
        <v>3391</v>
      </c>
      <c r="D1257" t="s">
        <v>632</v>
      </c>
      <c r="E1257">
        <v>138</v>
      </c>
      <c r="F1257">
        <v>150</v>
      </c>
      <c r="G1257">
        <v>145</v>
      </c>
      <c r="H1257" s="1853"/>
    </row>
    <row r="1258" spans="1:8" ht="78" customHeight="1">
      <c r="A1258" t="s">
        <v>5077</v>
      </c>
      <c r="B1258" t="s">
        <v>5078</v>
      </c>
      <c r="C1258" t="s">
        <v>3346</v>
      </c>
      <c r="D1258" t="s">
        <v>632</v>
      </c>
      <c r="E1258">
        <v>137</v>
      </c>
      <c r="F1258">
        <v>172</v>
      </c>
      <c r="G1258">
        <v>172</v>
      </c>
      <c r="H1258" s="1808"/>
    </row>
    <row r="1259" spans="1:8" ht="78" customHeight="1">
      <c r="A1259" t="s">
        <v>6284</v>
      </c>
      <c r="B1259" t="s">
        <v>941</v>
      </c>
      <c r="C1259" t="s">
        <v>2908</v>
      </c>
      <c r="D1259" t="s">
        <v>632</v>
      </c>
      <c r="E1259">
        <v>137</v>
      </c>
      <c r="F1259">
        <v>92</v>
      </c>
      <c r="G1259">
        <v>121</v>
      </c>
      <c r="H1259" s="1370"/>
    </row>
    <row r="1260" spans="1:8" ht="78" customHeight="1">
      <c r="A1260" t="s">
        <v>5851</v>
      </c>
      <c r="B1260" t="s">
        <v>877</v>
      </c>
      <c r="C1260" t="s">
        <v>2984</v>
      </c>
      <c r="D1260" t="s">
        <v>632</v>
      </c>
      <c r="E1260">
        <v>137</v>
      </c>
      <c r="F1260">
        <v>129</v>
      </c>
      <c r="G1260">
        <v>160</v>
      </c>
      <c r="H1260" s="1446"/>
    </row>
    <row r="1261" spans="1:8" ht="78" customHeight="1">
      <c r="A1261" t="s">
        <v>5850</v>
      </c>
      <c r="B1261" t="s">
        <v>878</v>
      </c>
      <c r="C1261" t="s">
        <v>2983</v>
      </c>
      <c r="D1261" t="s">
        <v>632</v>
      </c>
      <c r="E1261">
        <v>137</v>
      </c>
      <c r="F1261">
        <v>127</v>
      </c>
      <c r="G1261">
        <v>152</v>
      </c>
      <c r="H1261" s="1445"/>
    </row>
    <row r="1262" spans="1:8" ht="78" customHeight="1">
      <c r="A1262" t="s">
        <v>5431</v>
      </c>
      <c r="B1262" t="s">
        <v>5432</v>
      </c>
      <c r="C1262" t="s">
        <v>3196</v>
      </c>
      <c r="D1262" t="s">
        <v>632</v>
      </c>
      <c r="E1262">
        <v>137</v>
      </c>
      <c r="F1262">
        <v>155</v>
      </c>
      <c r="G1262">
        <v>184</v>
      </c>
      <c r="H1262" s="1658"/>
    </row>
    <row r="1263" spans="1:8" ht="78" customHeight="1">
      <c r="A1263" t="s">
        <v>5155</v>
      </c>
      <c r="B1263" t="s">
        <v>5156</v>
      </c>
      <c r="C1263" t="s">
        <v>3700</v>
      </c>
      <c r="D1263" t="s">
        <v>632</v>
      </c>
      <c r="E1263">
        <v>137</v>
      </c>
      <c r="F1263">
        <v>160</v>
      </c>
      <c r="G1263">
        <v>107</v>
      </c>
      <c r="H1263" s="2162"/>
    </row>
    <row r="1264" spans="1:8" ht="78" customHeight="1">
      <c r="A1264" t="s">
        <v>6621</v>
      </c>
      <c r="B1264" t="s">
        <v>7616</v>
      </c>
      <c r="C1264" t="s">
        <v>2241</v>
      </c>
      <c r="D1264" t="s">
        <v>632</v>
      </c>
      <c r="E1264">
        <v>136</v>
      </c>
      <c r="F1264">
        <v>67</v>
      </c>
      <c r="G1264">
        <v>50</v>
      </c>
      <c r="H1264" s="703"/>
    </row>
    <row r="1265" spans="1:9" ht="78" customHeight="1">
      <c r="A1265" t="s">
        <v>6655</v>
      </c>
      <c r="B1265" t="s">
        <v>1069</v>
      </c>
      <c r="C1265" t="s">
        <v>2737</v>
      </c>
      <c r="D1265" t="s">
        <v>632</v>
      </c>
      <c r="E1265">
        <v>136</v>
      </c>
      <c r="F1265">
        <v>67</v>
      </c>
      <c r="G1265">
        <v>68</v>
      </c>
      <c r="H1265" s="1199"/>
    </row>
    <row r="1266" spans="1:9" ht="78" customHeight="1">
      <c r="A1266" t="s">
        <v>6268</v>
      </c>
      <c r="B1266" t="s">
        <v>942</v>
      </c>
      <c r="C1266" t="s">
        <v>2904</v>
      </c>
      <c r="D1266" t="s">
        <v>632</v>
      </c>
      <c r="E1266">
        <v>136</v>
      </c>
      <c r="F1266">
        <v>105</v>
      </c>
      <c r="G1266">
        <v>113</v>
      </c>
      <c r="H1266" s="1366"/>
    </row>
    <row r="1267" spans="1:9" ht="78" customHeight="1">
      <c r="A1267" t="s">
        <v>4845</v>
      </c>
      <c r="B1267" t="s">
        <v>4846</v>
      </c>
      <c r="C1267" t="s">
        <v>3726</v>
      </c>
      <c r="D1267" t="s">
        <v>632</v>
      </c>
      <c r="E1267">
        <v>136</v>
      </c>
      <c r="F1267">
        <v>176</v>
      </c>
      <c r="G1267">
        <v>75</v>
      </c>
      <c r="H1267" s="2188"/>
    </row>
    <row r="1268" spans="1:9" ht="78" customHeight="1">
      <c r="A1268" t="s">
        <v>7128</v>
      </c>
      <c r="B1268" t="s">
        <v>9583</v>
      </c>
      <c r="C1268" t="s">
        <v>3332</v>
      </c>
      <c r="D1268" t="s">
        <v>632</v>
      </c>
      <c r="E1268">
        <v>136</v>
      </c>
      <c r="F1268">
        <v>195</v>
      </c>
      <c r="G1268">
        <v>208</v>
      </c>
      <c r="H1268" s="1794"/>
    </row>
    <row r="1269" spans="1:9" ht="78" customHeight="1">
      <c r="A1269" t="s">
        <v>6248</v>
      </c>
      <c r="B1269" t="s">
        <v>8169</v>
      </c>
      <c r="C1269" t="s">
        <v>2769</v>
      </c>
      <c r="D1269" t="s">
        <v>632</v>
      </c>
      <c r="E1269">
        <v>136</v>
      </c>
      <c r="F1269">
        <v>76</v>
      </c>
      <c r="G1269">
        <v>94</v>
      </c>
      <c r="H1269" s="1231"/>
    </row>
    <row r="1270" spans="1:9" ht="78" customHeight="1">
      <c r="A1270" t="s">
        <v>6213</v>
      </c>
      <c r="B1270" t="s">
        <v>8285</v>
      </c>
      <c r="C1270" t="s">
        <v>2867</v>
      </c>
      <c r="D1270" t="s">
        <v>632</v>
      </c>
      <c r="E1270">
        <v>136</v>
      </c>
      <c r="F1270">
        <v>81</v>
      </c>
      <c r="G1270">
        <v>87</v>
      </c>
      <c r="H1270" s="1329"/>
    </row>
    <row r="1271" spans="1:9" ht="78" customHeight="1">
      <c r="A1271" t="s">
        <v>6006</v>
      </c>
      <c r="B1271" t="s">
        <v>6007</v>
      </c>
      <c r="C1271" t="s">
        <v>3595</v>
      </c>
      <c r="D1271" t="s">
        <v>632</v>
      </c>
      <c r="E1271">
        <v>136</v>
      </c>
      <c r="F1271">
        <v>141</v>
      </c>
      <c r="G1271">
        <v>130</v>
      </c>
      <c r="H1271" s="2057"/>
    </row>
    <row r="1272" spans="1:9" ht="78" customHeight="1">
      <c r="A1272" t="s">
        <v>5079</v>
      </c>
      <c r="B1272" t="s">
        <v>5080</v>
      </c>
      <c r="C1272" t="s">
        <v>3351</v>
      </c>
      <c r="D1272" t="s">
        <v>632</v>
      </c>
      <c r="E1272">
        <v>135</v>
      </c>
      <c r="F1272">
        <v>185</v>
      </c>
      <c r="G1272">
        <v>188</v>
      </c>
      <c r="H1272" s="1813"/>
    </row>
    <row r="1273" spans="1:9" ht="78" customHeight="1">
      <c r="A1273" t="s">
        <v>5440</v>
      </c>
      <c r="B1273" t="s">
        <v>5441</v>
      </c>
      <c r="C1273" t="s">
        <v>3276</v>
      </c>
      <c r="D1273" t="s">
        <v>632</v>
      </c>
      <c r="E1273">
        <v>135</v>
      </c>
      <c r="F1273">
        <v>155</v>
      </c>
      <c r="G1273">
        <v>163</v>
      </c>
      <c r="H1273" s="1738"/>
    </row>
    <row r="1274" spans="1:9" ht="78" customHeight="1">
      <c r="A1274" t="s">
        <v>5582</v>
      </c>
      <c r="B1274" t="s">
        <v>5583</v>
      </c>
      <c r="C1274" t="s">
        <v>3617</v>
      </c>
      <c r="D1274" t="s">
        <v>632</v>
      </c>
      <c r="E1274">
        <v>135</v>
      </c>
      <c r="F1274">
        <v>159</v>
      </c>
      <c r="G1274">
        <v>132</v>
      </c>
      <c r="H1274" s="2079"/>
    </row>
    <row r="1275" spans="1:9" ht="78" customHeight="1">
      <c r="A1275" t="s">
        <v>4479</v>
      </c>
      <c r="B1275" t="s">
        <v>4480</v>
      </c>
      <c r="C1275" t="s">
        <v>3516</v>
      </c>
      <c r="D1275" t="s">
        <v>632</v>
      </c>
      <c r="E1275">
        <v>135</v>
      </c>
      <c r="F1275">
        <v>215</v>
      </c>
      <c r="G1275">
        <v>190</v>
      </c>
      <c r="H1275" s="1978"/>
    </row>
    <row r="1276" spans="1:9" ht="78" customHeight="1">
      <c r="A1276" t="s">
        <v>6155</v>
      </c>
      <c r="B1276" t="s">
        <v>1455</v>
      </c>
      <c r="C1276" t="s">
        <v>2214</v>
      </c>
      <c r="D1276" t="s">
        <v>632</v>
      </c>
      <c r="E1276">
        <v>135</v>
      </c>
      <c r="F1276">
        <v>97</v>
      </c>
      <c r="G1276">
        <v>85</v>
      </c>
      <c r="H1276" s="676"/>
    </row>
    <row r="1277" spans="1:9" ht="78" customHeight="1">
      <c r="A1277" t="s">
        <v>6139</v>
      </c>
      <c r="B1277" t="s">
        <v>1453</v>
      </c>
      <c r="C1277" t="s">
        <v>2223</v>
      </c>
      <c r="D1277" t="s">
        <v>632</v>
      </c>
      <c r="E1277">
        <v>135</v>
      </c>
      <c r="F1277">
        <v>78</v>
      </c>
      <c r="G1277">
        <v>60</v>
      </c>
      <c r="H1277" s="685"/>
    </row>
    <row r="1278" spans="1:9" ht="78" customHeight="1">
      <c r="A1278" t="s">
        <v>4477</v>
      </c>
      <c r="B1278" t="s">
        <v>4478</v>
      </c>
      <c r="C1278" t="s">
        <v>3525</v>
      </c>
      <c r="D1278" t="s">
        <v>632</v>
      </c>
      <c r="E1278">
        <v>135</v>
      </c>
      <c r="F1278">
        <v>216</v>
      </c>
      <c r="G1278">
        <v>195</v>
      </c>
      <c r="H1278" s="1987"/>
    </row>
    <row r="1279" spans="1:9" ht="78" customHeight="1">
      <c r="A1279" t="s">
        <v>4754</v>
      </c>
      <c r="B1279" t="s">
        <v>4755</v>
      </c>
      <c r="C1279" t="s">
        <v>3331</v>
      </c>
      <c r="D1279" t="s">
        <v>632</v>
      </c>
      <c r="E1279">
        <v>135</v>
      </c>
      <c r="F1279">
        <v>194</v>
      </c>
      <c r="G1279">
        <v>212</v>
      </c>
      <c r="H1279" s="1793"/>
    </row>
    <row r="1280" spans="1:9" ht="78" customHeight="1">
      <c r="A1280" t="s">
        <v>6288</v>
      </c>
      <c r="B1280" t="s">
        <v>697</v>
      </c>
      <c r="C1280" t="s">
        <v>2832</v>
      </c>
      <c r="D1280" t="s">
        <v>632</v>
      </c>
      <c r="E1280">
        <v>134</v>
      </c>
      <c r="F1280">
        <v>77</v>
      </c>
      <c r="G1280">
        <v>117</v>
      </c>
      <c r="H1280" s="1294"/>
      <c r="I1280">
        <v>2014</v>
      </c>
    </row>
    <row r="1281" spans="1:8" ht="78" customHeight="1">
      <c r="A1281" t="s">
        <v>5429</v>
      </c>
      <c r="B1281" t="s">
        <v>5430</v>
      </c>
      <c r="C1281" t="s">
        <v>3249</v>
      </c>
      <c r="D1281" t="s">
        <v>632</v>
      </c>
      <c r="E1281">
        <v>134</v>
      </c>
      <c r="F1281">
        <v>153</v>
      </c>
      <c r="G1281">
        <v>171</v>
      </c>
      <c r="H1281" s="1711"/>
    </row>
    <row r="1282" spans="1:8" ht="78" customHeight="1">
      <c r="A1282" t="s">
        <v>7024</v>
      </c>
      <c r="B1282" t="s">
        <v>9433</v>
      </c>
      <c r="C1282" t="s">
        <v>2191</v>
      </c>
      <c r="D1282" t="s">
        <v>632</v>
      </c>
      <c r="E1282">
        <v>134</v>
      </c>
      <c r="F1282">
        <v>76</v>
      </c>
      <c r="G1282">
        <v>36</v>
      </c>
      <c r="H1282" s="653"/>
    </row>
    <row r="1283" spans="1:8" ht="78" customHeight="1">
      <c r="A1283" t="s">
        <v>5555</v>
      </c>
      <c r="B1283" t="s">
        <v>8987</v>
      </c>
      <c r="C1283" t="s">
        <v>3545</v>
      </c>
      <c r="D1283" t="s">
        <v>632</v>
      </c>
      <c r="E1283">
        <v>134</v>
      </c>
      <c r="F1283">
        <v>162</v>
      </c>
      <c r="G1283">
        <v>147</v>
      </c>
      <c r="H1283" s="2007"/>
    </row>
    <row r="1284" spans="1:8" ht="78" customHeight="1">
      <c r="A1284" t="s">
        <v>5144</v>
      </c>
      <c r="B1284" t="s">
        <v>5145</v>
      </c>
      <c r="C1284" t="s">
        <v>3699</v>
      </c>
      <c r="D1284" t="s">
        <v>632</v>
      </c>
      <c r="E1284">
        <v>134</v>
      </c>
      <c r="F1284">
        <v>169</v>
      </c>
      <c r="G1284">
        <v>111</v>
      </c>
      <c r="H1284" s="2161"/>
    </row>
    <row r="1285" spans="1:8" ht="78" customHeight="1">
      <c r="A1285" t="s">
        <v>6131</v>
      </c>
      <c r="B1285" t="s">
        <v>1457</v>
      </c>
      <c r="C1285" t="s">
        <v>2217</v>
      </c>
      <c r="D1285" t="s">
        <v>632</v>
      </c>
      <c r="E1285">
        <v>134</v>
      </c>
      <c r="F1285">
        <v>94</v>
      </c>
      <c r="G1285">
        <v>73</v>
      </c>
      <c r="H1285" s="679"/>
    </row>
    <row r="1286" spans="1:8" ht="78" customHeight="1">
      <c r="A1286" t="s">
        <v>6211</v>
      </c>
      <c r="B1286" t="s">
        <v>938</v>
      </c>
      <c r="C1286" t="s">
        <v>2912</v>
      </c>
      <c r="D1286" t="s">
        <v>632</v>
      </c>
      <c r="E1286">
        <v>134</v>
      </c>
      <c r="F1286">
        <v>85</v>
      </c>
      <c r="G1286">
        <v>96</v>
      </c>
      <c r="H1286" s="1374"/>
    </row>
    <row r="1287" spans="1:8" ht="78" customHeight="1">
      <c r="A1287" t="s">
        <v>5456</v>
      </c>
      <c r="B1287" t="s">
        <v>5457</v>
      </c>
      <c r="C1287" t="s">
        <v>3284</v>
      </c>
      <c r="D1287" t="s">
        <v>632</v>
      </c>
      <c r="E1287">
        <v>134</v>
      </c>
      <c r="F1287">
        <v>161</v>
      </c>
      <c r="G1287">
        <v>169</v>
      </c>
      <c r="H1287" s="1746"/>
    </row>
    <row r="1288" spans="1:8" ht="78" customHeight="1">
      <c r="A1288" t="s">
        <v>7129</v>
      </c>
      <c r="B1288" t="s">
        <v>9587</v>
      </c>
      <c r="C1288" t="s">
        <v>3360</v>
      </c>
      <c r="D1288" t="s">
        <v>632</v>
      </c>
      <c r="E1288">
        <v>133</v>
      </c>
      <c r="F1288">
        <v>206</v>
      </c>
      <c r="G1288">
        <v>209</v>
      </c>
      <c r="H1288" s="1822"/>
    </row>
    <row r="1289" spans="1:8" ht="78" customHeight="1">
      <c r="A1289" t="s">
        <v>6713</v>
      </c>
      <c r="B1289" t="s">
        <v>999</v>
      </c>
      <c r="C1289" t="s">
        <v>2835</v>
      </c>
      <c r="D1289" t="s">
        <v>632</v>
      </c>
      <c r="E1289">
        <v>133</v>
      </c>
      <c r="F1289">
        <v>50</v>
      </c>
      <c r="G1289">
        <v>92</v>
      </c>
      <c r="H1289" s="1297"/>
    </row>
    <row r="1290" spans="1:8" ht="78" customHeight="1">
      <c r="A1290" t="s">
        <v>6726</v>
      </c>
      <c r="B1290" t="s">
        <v>989</v>
      </c>
      <c r="C1290" t="s">
        <v>2849</v>
      </c>
      <c r="D1290" t="s">
        <v>632</v>
      </c>
      <c r="E1290">
        <v>133</v>
      </c>
      <c r="F1290">
        <v>59</v>
      </c>
      <c r="G1290">
        <v>123</v>
      </c>
      <c r="H1290" s="1311"/>
    </row>
    <row r="1291" spans="1:8" ht="78" customHeight="1">
      <c r="A1291" t="s">
        <v>6137</v>
      </c>
      <c r="B1291" t="s">
        <v>7586</v>
      </c>
      <c r="C1291" t="s">
        <v>2215</v>
      </c>
      <c r="D1291" t="s">
        <v>632</v>
      </c>
      <c r="E1291">
        <v>133</v>
      </c>
      <c r="F1291">
        <v>92</v>
      </c>
      <c r="G1291">
        <v>76</v>
      </c>
      <c r="H1291" s="677"/>
    </row>
    <row r="1292" spans="1:8" ht="78" customHeight="1">
      <c r="A1292" t="s">
        <v>6247</v>
      </c>
      <c r="B1292" t="s">
        <v>950</v>
      </c>
      <c r="C1292" t="s">
        <v>2901</v>
      </c>
      <c r="D1292" t="s">
        <v>632</v>
      </c>
      <c r="E1292">
        <v>133</v>
      </c>
      <c r="F1292">
        <v>76</v>
      </c>
      <c r="G1292">
        <v>101</v>
      </c>
      <c r="H1292" s="1363"/>
    </row>
    <row r="1293" spans="1:8" ht="78" customHeight="1">
      <c r="A1293" t="s">
        <v>6294</v>
      </c>
      <c r="B1293" t="s">
        <v>923</v>
      </c>
      <c r="C1293" t="s">
        <v>2928</v>
      </c>
      <c r="D1293" t="s">
        <v>632</v>
      </c>
      <c r="E1293">
        <v>133</v>
      </c>
      <c r="F1293">
        <v>103</v>
      </c>
      <c r="G1293">
        <v>123</v>
      </c>
      <c r="H1293" s="1390"/>
    </row>
    <row r="1294" spans="1:8" ht="78" customHeight="1">
      <c r="A1294" t="s">
        <v>5652</v>
      </c>
      <c r="B1294" t="s">
        <v>5653</v>
      </c>
      <c r="C1294" t="s">
        <v>3785</v>
      </c>
      <c r="D1294" t="s">
        <v>632</v>
      </c>
      <c r="E1294">
        <v>133</v>
      </c>
      <c r="F1294">
        <v>121</v>
      </c>
      <c r="G1294">
        <v>70</v>
      </c>
      <c r="H1294" s="2247"/>
    </row>
    <row r="1295" spans="1:8" ht="78" customHeight="1">
      <c r="A1295" t="s">
        <v>5635</v>
      </c>
      <c r="B1295" t="s">
        <v>5636</v>
      </c>
      <c r="C1295" t="s">
        <v>3825</v>
      </c>
      <c r="D1295" t="s">
        <v>632</v>
      </c>
      <c r="E1295">
        <v>133</v>
      </c>
      <c r="F1295">
        <v>137</v>
      </c>
      <c r="G1295">
        <v>97</v>
      </c>
      <c r="H1295" s="2287"/>
    </row>
    <row r="1296" spans="1:8" ht="78" customHeight="1">
      <c r="A1296" t="s">
        <v>5862</v>
      </c>
      <c r="B1296" t="s">
        <v>8558</v>
      </c>
      <c r="C1296" t="s">
        <v>3121</v>
      </c>
      <c r="D1296" t="s">
        <v>632</v>
      </c>
      <c r="E1296">
        <v>133</v>
      </c>
      <c r="F1296">
        <v>143</v>
      </c>
      <c r="G1296">
        <v>177</v>
      </c>
      <c r="H1296" s="1583"/>
    </row>
    <row r="1297" spans="1:8" ht="78" customHeight="1">
      <c r="A1297" t="s">
        <v>6142</v>
      </c>
      <c r="B1297" t="s">
        <v>7595</v>
      </c>
      <c r="C1297" t="s">
        <v>2222</v>
      </c>
      <c r="D1297" t="s">
        <v>632</v>
      </c>
      <c r="E1297">
        <v>133</v>
      </c>
      <c r="F1297">
        <v>81</v>
      </c>
      <c r="G1297">
        <v>65</v>
      </c>
      <c r="H1297" s="684"/>
    </row>
    <row r="1298" spans="1:8" ht="78" customHeight="1">
      <c r="A1298" t="s">
        <v>6703</v>
      </c>
      <c r="B1298" t="s">
        <v>1039</v>
      </c>
      <c r="C1298" t="s">
        <v>2776</v>
      </c>
      <c r="D1298" t="s">
        <v>632</v>
      </c>
      <c r="E1298">
        <v>132</v>
      </c>
      <c r="F1298">
        <v>44</v>
      </c>
      <c r="G1298">
        <v>72</v>
      </c>
      <c r="H1298" s="1238"/>
    </row>
    <row r="1299" spans="1:8" ht="78" customHeight="1">
      <c r="A1299" t="s">
        <v>6176</v>
      </c>
      <c r="B1299" t="s">
        <v>1071</v>
      </c>
      <c r="C1299" t="s">
        <v>2735</v>
      </c>
      <c r="D1299" t="s">
        <v>632</v>
      </c>
      <c r="E1299">
        <v>132</v>
      </c>
      <c r="F1299">
        <v>75</v>
      </c>
      <c r="G1299">
        <v>77</v>
      </c>
      <c r="H1299" s="1197"/>
    </row>
    <row r="1300" spans="1:8" ht="78" customHeight="1">
      <c r="A1300" t="s">
        <v>6301</v>
      </c>
      <c r="B1300" t="s">
        <v>992</v>
      </c>
      <c r="C1300" t="s">
        <v>2847</v>
      </c>
      <c r="D1300" t="s">
        <v>632</v>
      </c>
      <c r="E1300">
        <v>132</v>
      </c>
      <c r="F1300">
        <v>62</v>
      </c>
      <c r="G1300">
        <v>131</v>
      </c>
      <c r="H1300" s="1309"/>
    </row>
    <row r="1301" spans="1:8" ht="78" customHeight="1">
      <c r="A1301" t="s">
        <v>5650</v>
      </c>
      <c r="B1301" t="s">
        <v>5651</v>
      </c>
      <c r="C1301" t="s">
        <v>3846</v>
      </c>
      <c r="D1301" t="s">
        <v>632</v>
      </c>
      <c r="E1301">
        <v>132</v>
      </c>
      <c r="F1301">
        <v>122</v>
      </c>
      <c r="G1301">
        <v>89</v>
      </c>
      <c r="H1301" s="2308"/>
    </row>
    <row r="1302" spans="1:8" ht="78" customHeight="1">
      <c r="A1302" t="s">
        <v>6978</v>
      </c>
      <c r="B1302" t="s">
        <v>9351</v>
      </c>
      <c r="C1302" t="s">
        <v>1914</v>
      </c>
      <c r="D1302" t="s">
        <v>632</v>
      </c>
      <c r="E1302">
        <v>132</v>
      </c>
      <c r="F1302">
        <v>122</v>
      </c>
      <c r="G1302">
        <v>117</v>
      </c>
      <c r="H1302" s="376"/>
    </row>
    <row r="1303" spans="1:8" ht="78" customHeight="1">
      <c r="A1303" t="s">
        <v>5624</v>
      </c>
      <c r="B1303" t="s">
        <v>5626</v>
      </c>
      <c r="C1303" t="s">
        <v>3816</v>
      </c>
      <c r="D1303" t="s">
        <v>632</v>
      </c>
      <c r="E1303">
        <v>132</v>
      </c>
      <c r="F1303">
        <v>145</v>
      </c>
      <c r="G1303">
        <v>97</v>
      </c>
      <c r="H1303" s="2278"/>
    </row>
    <row r="1304" spans="1:8" ht="78" customHeight="1">
      <c r="A1304" t="s">
        <v>5598</v>
      </c>
      <c r="B1304" t="s">
        <v>7351</v>
      </c>
      <c r="C1304" t="s">
        <v>1977</v>
      </c>
      <c r="D1304" t="s">
        <v>632</v>
      </c>
      <c r="E1304">
        <v>132</v>
      </c>
      <c r="F1304">
        <v>130</v>
      </c>
      <c r="G1304">
        <v>131</v>
      </c>
      <c r="H1304" s="439"/>
    </row>
    <row r="1305" spans="1:8" ht="78" customHeight="1">
      <c r="A1305" t="s">
        <v>6323</v>
      </c>
      <c r="B1305" t="s">
        <v>881</v>
      </c>
      <c r="C1305" t="s">
        <v>2979</v>
      </c>
      <c r="D1305" t="s">
        <v>632</v>
      </c>
      <c r="E1305">
        <v>132</v>
      </c>
      <c r="F1305">
        <v>121</v>
      </c>
      <c r="G1305">
        <v>134</v>
      </c>
      <c r="H1305" s="1441"/>
    </row>
    <row r="1306" spans="1:8" ht="78" customHeight="1">
      <c r="A1306" t="s">
        <v>7094</v>
      </c>
      <c r="B1306" t="s">
        <v>9525</v>
      </c>
      <c r="C1306" t="s">
        <v>3123</v>
      </c>
      <c r="D1306" t="s">
        <v>632</v>
      </c>
      <c r="E1306">
        <v>132</v>
      </c>
      <c r="F1306">
        <v>155</v>
      </c>
      <c r="G1306">
        <v>204</v>
      </c>
      <c r="H1306" s="1585"/>
    </row>
    <row r="1307" spans="1:8" ht="78" customHeight="1">
      <c r="A1307" t="s">
        <v>5871</v>
      </c>
      <c r="B1307" t="s">
        <v>807</v>
      </c>
      <c r="C1307" t="s">
        <v>3082</v>
      </c>
      <c r="D1307" t="s">
        <v>632</v>
      </c>
      <c r="E1307">
        <v>132</v>
      </c>
      <c r="F1307">
        <v>141</v>
      </c>
      <c r="G1307">
        <v>197</v>
      </c>
      <c r="H1307" s="1544"/>
    </row>
    <row r="1308" spans="1:8" ht="78" customHeight="1">
      <c r="A1308" t="s">
        <v>5908</v>
      </c>
      <c r="B1308" t="s">
        <v>5909</v>
      </c>
      <c r="C1308" t="s">
        <v>3210</v>
      </c>
      <c r="D1308" t="s">
        <v>632</v>
      </c>
      <c r="E1308">
        <v>132</v>
      </c>
      <c r="F1308">
        <v>137</v>
      </c>
      <c r="G1308">
        <v>140</v>
      </c>
      <c r="H1308" s="1672"/>
    </row>
    <row r="1309" spans="1:8" ht="78" customHeight="1">
      <c r="A1309" t="s">
        <v>4768</v>
      </c>
      <c r="B1309" t="s">
        <v>4770</v>
      </c>
      <c r="C1309" t="s">
        <v>3435</v>
      </c>
      <c r="D1309" t="s">
        <v>632</v>
      </c>
      <c r="E1309">
        <v>131</v>
      </c>
      <c r="F1309">
        <v>197</v>
      </c>
      <c r="G1309">
        <v>205</v>
      </c>
      <c r="H1309" s="1897"/>
    </row>
    <row r="1310" spans="1:8" ht="78" customHeight="1">
      <c r="A1310" t="s">
        <v>6145</v>
      </c>
      <c r="B1310" t="s">
        <v>1452</v>
      </c>
      <c r="C1310" t="s">
        <v>2221</v>
      </c>
      <c r="D1310" t="s">
        <v>632</v>
      </c>
      <c r="E1310">
        <v>131</v>
      </c>
      <c r="F1310">
        <v>79</v>
      </c>
      <c r="G1310">
        <v>61</v>
      </c>
      <c r="H1310" s="683"/>
    </row>
    <row r="1311" spans="1:8" ht="78" customHeight="1">
      <c r="A1311" t="s">
        <v>6310</v>
      </c>
      <c r="B1311" t="s">
        <v>920</v>
      </c>
      <c r="C1311" t="s">
        <v>2931</v>
      </c>
      <c r="D1311" t="s">
        <v>632</v>
      </c>
      <c r="E1311">
        <v>131</v>
      </c>
      <c r="F1311">
        <v>94</v>
      </c>
      <c r="G1311">
        <v>129</v>
      </c>
      <c r="H1311" s="1393"/>
    </row>
    <row r="1312" spans="1:8" ht="78" customHeight="1">
      <c r="A1312" t="s">
        <v>5743</v>
      </c>
      <c r="B1312" t="s">
        <v>1631</v>
      </c>
      <c r="C1312" t="s">
        <v>1973</v>
      </c>
      <c r="D1312" t="s">
        <v>632</v>
      </c>
      <c r="E1312">
        <v>131</v>
      </c>
      <c r="F1312">
        <v>127</v>
      </c>
      <c r="G1312">
        <v>127</v>
      </c>
      <c r="H1312" s="435"/>
    </row>
    <row r="1313" spans="1:8" ht="78" customHeight="1">
      <c r="A1313" t="s">
        <v>6120</v>
      </c>
      <c r="B1313" t="s">
        <v>1557</v>
      </c>
      <c r="C1313" t="s">
        <v>2080</v>
      </c>
      <c r="D1313" t="s">
        <v>632</v>
      </c>
      <c r="E1313">
        <v>131</v>
      </c>
      <c r="F1313">
        <v>107</v>
      </c>
      <c r="G1313">
        <v>79</v>
      </c>
      <c r="H1313" s="542"/>
    </row>
    <row r="1314" spans="1:8" ht="78" customHeight="1">
      <c r="A1314" t="s">
        <v>5423</v>
      </c>
      <c r="B1314" t="s">
        <v>775</v>
      </c>
      <c r="C1314" t="s">
        <v>3122</v>
      </c>
      <c r="D1314" t="s">
        <v>632</v>
      </c>
      <c r="E1314">
        <v>131</v>
      </c>
      <c r="F1314">
        <v>152</v>
      </c>
      <c r="G1314">
        <v>202</v>
      </c>
      <c r="H1314" s="1584"/>
    </row>
    <row r="1315" spans="1:8" ht="78" customHeight="1">
      <c r="A1315" t="s">
        <v>6215</v>
      </c>
      <c r="B1315" t="s">
        <v>1043</v>
      </c>
      <c r="C1315" t="s">
        <v>2770</v>
      </c>
      <c r="D1315" t="s">
        <v>632</v>
      </c>
      <c r="E1315">
        <v>131</v>
      </c>
      <c r="F1315">
        <v>70</v>
      </c>
      <c r="G1315">
        <v>85</v>
      </c>
      <c r="H1315" s="1232"/>
    </row>
    <row r="1316" spans="1:8" ht="78" customHeight="1">
      <c r="A1316" t="s">
        <v>6126</v>
      </c>
      <c r="B1316" t="s">
        <v>1680</v>
      </c>
      <c r="C1316" t="s">
        <v>1897</v>
      </c>
      <c r="D1316" t="s">
        <v>632</v>
      </c>
      <c r="E1316">
        <v>130</v>
      </c>
      <c r="F1316">
        <v>119</v>
      </c>
      <c r="G1316">
        <v>107</v>
      </c>
      <c r="H1316" s="359"/>
    </row>
    <row r="1317" spans="1:8" ht="78" customHeight="1">
      <c r="A1317" t="s">
        <v>6110</v>
      </c>
      <c r="B1317" t="s">
        <v>7740</v>
      </c>
      <c r="C1317" t="s">
        <v>2353</v>
      </c>
      <c r="D1317" t="s">
        <v>632</v>
      </c>
      <c r="E1317">
        <v>130</v>
      </c>
      <c r="F1317">
        <v>94</v>
      </c>
      <c r="G1317">
        <v>47</v>
      </c>
      <c r="H1317" s="815"/>
    </row>
    <row r="1318" spans="1:8" ht="78" customHeight="1">
      <c r="A1318" t="s">
        <v>6724</v>
      </c>
      <c r="B1318" t="s">
        <v>993</v>
      </c>
      <c r="C1318" t="s">
        <v>2845</v>
      </c>
      <c r="D1318" t="s">
        <v>632</v>
      </c>
      <c r="E1318">
        <v>130</v>
      </c>
      <c r="F1318">
        <v>50</v>
      </c>
      <c r="G1318">
        <v>112</v>
      </c>
      <c r="H1318" s="1307"/>
    </row>
    <row r="1319" spans="1:8" ht="78" customHeight="1">
      <c r="A1319" t="s">
        <v>6174</v>
      </c>
      <c r="B1319" t="s">
        <v>1436</v>
      </c>
      <c r="C1319" t="s">
        <v>2239</v>
      </c>
      <c r="D1319" t="s">
        <v>632</v>
      </c>
      <c r="E1319">
        <v>130</v>
      </c>
      <c r="F1319">
        <v>77</v>
      </c>
      <c r="G1319">
        <v>70</v>
      </c>
      <c r="H1319" s="701"/>
    </row>
    <row r="1320" spans="1:8" ht="78" customHeight="1">
      <c r="A1320" t="s">
        <v>4815</v>
      </c>
      <c r="B1320" t="s">
        <v>4816</v>
      </c>
      <c r="C1320" t="s">
        <v>3662</v>
      </c>
      <c r="D1320" t="s">
        <v>632</v>
      </c>
      <c r="E1320">
        <v>130</v>
      </c>
      <c r="F1320">
        <v>177</v>
      </c>
      <c r="G1320">
        <v>133</v>
      </c>
      <c r="H1320" s="2124"/>
    </row>
    <row r="1321" spans="1:8" ht="78" customHeight="1">
      <c r="A1321" t="s">
        <v>5724</v>
      </c>
      <c r="B1321" t="s">
        <v>7278</v>
      </c>
      <c r="C1321" t="s">
        <v>1891</v>
      </c>
      <c r="D1321" t="s">
        <v>632</v>
      </c>
      <c r="E1321">
        <v>130</v>
      </c>
      <c r="F1321">
        <v>112</v>
      </c>
      <c r="G1321">
        <v>100</v>
      </c>
      <c r="H1321" s="353"/>
    </row>
    <row r="1322" spans="1:8" ht="78" customHeight="1">
      <c r="A1322" t="s">
        <v>5741</v>
      </c>
      <c r="B1322" t="s">
        <v>1648</v>
      </c>
      <c r="C1322" t="s">
        <v>1943</v>
      </c>
      <c r="D1322" t="s">
        <v>632</v>
      </c>
      <c r="E1322">
        <v>130</v>
      </c>
      <c r="F1322">
        <v>126</v>
      </c>
      <c r="G1322">
        <v>124</v>
      </c>
      <c r="H1322" s="405"/>
    </row>
    <row r="1323" spans="1:8" ht="78" customHeight="1">
      <c r="A1323" t="s">
        <v>5442</v>
      </c>
      <c r="B1323" t="s">
        <v>5443</v>
      </c>
      <c r="C1323" t="s">
        <v>3283</v>
      </c>
      <c r="D1323" t="s">
        <v>632</v>
      </c>
      <c r="E1323">
        <v>130</v>
      </c>
      <c r="F1323">
        <v>156</v>
      </c>
      <c r="G1323">
        <v>165</v>
      </c>
      <c r="H1323" s="1745"/>
    </row>
    <row r="1324" spans="1:8" ht="78" customHeight="1">
      <c r="A1324" t="s">
        <v>5646</v>
      </c>
      <c r="B1324" t="s">
        <v>5647</v>
      </c>
      <c r="C1324" t="s">
        <v>3848</v>
      </c>
      <c r="D1324" t="s">
        <v>632</v>
      </c>
      <c r="E1324">
        <v>129</v>
      </c>
      <c r="F1324">
        <v>122</v>
      </c>
      <c r="G1324">
        <v>96</v>
      </c>
      <c r="H1324" s="2310"/>
    </row>
    <row r="1325" spans="1:8" ht="78" customHeight="1">
      <c r="A1325" t="s">
        <v>4469</v>
      </c>
      <c r="B1325" t="s">
        <v>4471</v>
      </c>
      <c r="C1325" t="s">
        <v>3449</v>
      </c>
      <c r="D1325" t="s">
        <v>632</v>
      </c>
      <c r="E1325">
        <v>129</v>
      </c>
      <c r="F1325">
        <v>215</v>
      </c>
      <c r="G1325">
        <v>211</v>
      </c>
      <c r="H1325" s="1911"/>
    </row>
    <row r="1326" spans="1:8" ht="78" customHeight="1">
      <c r="A1326" t="s">
        <v>7100</v>
      </c>
      <c r="B1326" t="s">
        <v>9543</v>
      </c>
      <c r="C1326" t="s">
        <v>3195</v>
      </c>
      <c r="D1326" t="s">
        <v>632</v>
      </c>
      <c r="E1326">
        <v>129</v>
      </c>
      <c r="F1326">
        <v>154</v>
      </c>
      <c r="G1326">
        <v>193</v>
      </c>
      <c r="H1326" s="1657"/>
    </row>
    <row r="1327" spans="1:8" ht="78" customHeight="1">
      <c r="A1327" t="s">
        <v>7018</v>
      </c>
      <c r="B1327" t="s">
        <v>9373</v>
      </c>
      <c r="C1327" t="s">
        <v>2090</v>
      </c>
      <c r="D1327" t="s">
        <v>632</v>
      </c>
      <c r="E1327">
        <v>129</v>
      </c>
      <c r="F1327">
        <v>109</v>
      </c>
      <c r="G1327">
        <v>94</v>
      </c>
      <c r="H1327" s="552"/>
    </row>
    <row r="1328" spans="1:8" ht="78" customHeight="1">
      <c r="A1328" t="s">
        <v>4776</v>
      </c>
      <c r="B1328" t="s">
        <v>4777</v>
      </c>
      <c r="C1328" t="s">
        <v>3511</v>
      </c>
      <c r="D1328" t="s">
        <v>632</v>
      </c>
      <c r="E1328">
        <v>129</v>
      </c>
      <c r="F1328">
        <v>195</v>
      </c>
      <c r="G1328">
        <v>180</v>
      </c>
      <c r="H1328" s="1973"/>
    </row>
    <row r="1329" spans="1:8" ht="78" customHeight="1">
      <c r="A1329" t="s">
        <v>6074</v>
      </c>
      <c r="B1329" t="s">
        <v>6075</v>
      </c>
      <c r="C1329" t="s">
        <v>3826</v>
      </c>
      <c r="D1329" t="s">
        <v>632</v>
      </c>
      <c r="E1329">
        <v>129</v>
      </c>
      <c r="F1329">
        <v>132</v>
      </c>
      <c r="G1329">
        <v>85</v>
      </c>
      <c r="H1329" s="2288"/>
    </row>
    <row r="1330" spans="1:8" ht="78" customHeight="1">
      <c r="A1330" t="s">
        <v>5539</v>
      </c>
      <c r="B1330" t="s">
        <v>5540</v>
      </c>
      <c r="C1330" t="s">
        <v>3547</v>
      </c>
      <c r="D1330" t="s">
        <v>632</v>
      </c>
      <c r="E1330">
        <v>129</v>
      </c>
      <c r="F1330">
        <v>143</v>
      </c>
      <c r="G1330">
        <v>132</v>
      </c>
      <c r="H1330" s="2009"/>
    </row>
    <row r="1331" spans="1:8" ht="78" customHeight="1">
      <c r="A1331" t="s">
        <v>5644</v>
      </c>
      <c r="B1331" t="s">
        <v>5645</v>
      </c>
      <c r="C1331" t="s">
        <v>3843</v>
      </c>
      <c r="D1331" t="s">
        <v>632</v>
      </c>
      <c r="E1331">
        <v>129</v>
      </c>
      <c r="F1331">
        <v>122</v>
      </c>
      <c r="G1331">
        <v>101</v>
      </c>
      <c r="H1331" s="2305"/>
    </row>
    <row r="1332" spans="1:8" ht="78" customHeight="1">
      <c r="A1332" t="s">
        <v>5629</v>
      </c>
      <c r="B1332" t="s">
        <v>5630</v>
      </c>
      <c r="C1332" t="s">
        <v>3733</v>
      </c>
      <c r="D1332" t="s">
        <v>632</v>
      </c>
      <c r="E1332">
        <v>129</v>
      </c>
      <c r="F1332">
        <v>149</v>
      </c>
      <c r="G1332">
        <v>72</v>
      </c>
      <c r="H1332" s="2195"/>
    </row>
    <row r="1333" spans="1:8" ht="78" customHeight="1">
      <c r="A1333" t="s">
        <v>6654</v>
      </c>
      <c r="B1333" t="s">
        <v>1076</v>
      </c>
      <c r="C1333" t="s">
        <v>2730</v>
      </c>
      <c r="D1333" t="s">
        <v>632</v>
      </c>
      <c r="E1333">
        <v>129</v>
      </c>
      <c r="F1333">
        <v>54</v>
      </c>
      <c r="G1333">
        <v>57</v>
      </c>
      <c r="H1333" s="1192"/>
    </row>
    <row r="1334" spans="1:8" ht="78" customHeight="1">
      <c r="A1334" t="s">
        <v>6107</v>
      </c>
      <c r="B1334" t="s">
        <v>1329</v>
      </c>
      <c r="C1334" t="s">
        <v>2396</v>
      </c>
      <c r="D1334" t="s">
        <v>632</v>
      </c>
      <c r="E1334">
        <v>129</v>
      </c>
      <c r="F1334">
        <v>91</v>
      </c>
      <c r="G1334">
        <v>55</v>
      </c>
      <c r="H1334" s="858"/>
    </row>
    <row r="1335" spans="1:8" ht="78" customHeight="1">
      <c r="A1335" t="s">
        <v>7101</v>
      </c>
      <c r="B1335" t="s">
        <v>9513</v>
      </c>
      <c r="C1335" t="s">
        <v>3198</v>
      </c>
      <c r="D1335" t="s">
        <v>632</v>
      </c>
      <c r="E1335">
        <v>129</v>
      </c>
      <c r="F1335">
        <v>131</v>
      </c>
      <c r="G1335">
        <v>154</v>
      </c>
      <c r="H1335" s="1660"/>
    </row>
    <row r="1336" spans="1:8" ht="78" customHeight="1">
      <c r="A1336" t="s">
        <v>5627</v>
      </c>
      <c r="B1336" t="s">
        <v>5628</v>
      </c>
      <c r="C1336" t="s">
        <v>3818</v>
      </c>
      <c r="D1336" t="s">
        <v>632</v>
      </c>
      <c r="E1336">
        <v>129</v>
      </c>
      <c r="F1336">
        <v>137</v>
      </c>
      <c r="G1336">
        <v>78</v>
      </c>
      <c r="H1336" s="2280"/>
    </row>
    <row r="1337" spans="1:8" ht="78" customHeight="1">
      <c r="A1337" t="s">
        <v>5015</v>
      </c>
      <c r="B1337" t="s">
        <v>777</v>
      </c>
      <c r="C1337" t="s">
        <v>3124</v>
      </c>
      <c r="D1337" t="s">
        <v>632</v>
      </c>
      <c r="E1337">
        <v>129</v>
      </c>
      <c r="F1337">
        <v>160</v>
      </c>
      <c r="G1337">
        <v>212</v>
      </c>
      <c r="H1337" s="1586"/>
    </row>
    <row r="1338" spans="1:8" ht="78" customHeight="1">
      <c r="A1338" t="s">
        <v>6265</v>
      </c>
      <c r="B1338" t="s">
        <v>1041</v>
      </c>
      <c r="C1338" t="s">
        <v>2775</v>
      </c>
      <c r="D1338" t="s">
        <v>632</v>
      </c>
      <c r="E1338">
        <v>128</v>
      </c>
      <c r="F1338">
        <v>48</v>
      </c>
      <c r="G1338">
        <v>76</v>
      </c>
      <c r="H1338" s="1237"/>
    </row>
    <row r="1339" spans="1:8" ht="78" customHeight="1">
      <c r="A1339" t="s">
        <v>6082</v>
      </c>
      <c r="B1339" t="s">
        <v>7270</v>
      </c>
      <c r="C1339" t="s">
        <v>1882</v>
      </c>
      <c r="D1339" t="s">
        <v>632</v>
      </c>
      <c r="E1339">
        <v>128</v>
      </c>
      <c r="F1339">
        <v>118</v>
      </c>
      <c r="G1339">
        <v>95</v>
      </c>
      <c r="H1339" s="344"/>
    </row>
    <row r="1340" spans="1:8" ht="78" customHeight="1">
      <c r="A1340" t="s">
        <v>6171</v>
      </c>
      <c r="B1340" t="s">
        <v>939</v>
      </c>
      <c r="C1340" t="s">
        <v>2914</v>
      </c>
      <c r="D1340" t="s">
        <v>632</v>
      </c>
      <c r="E1340">
        <v>128</v>
      </c>
      <c r="F1340">
        <v>79</v>
      </c>
      <c r="G1340">
        <v>90</v>
      </c>
      <c r="H1340" s="1376"/>
    </row>
    <row r="1341" spans="1:8" ht="78" customHeight="1">
      <c r="A1341" t="s">
        <v>6976</v>
      </c>
      <c r="B1341" t="s">
        <v>9357</v>
      </c>
      <c r="C1341" t="s">
        <v>1895</v>
      </c>
      <c r="D1341" t="s">
        <v>632</v>
      </c>
      <c r="E1341">
        <v>128</v>
      </c>
      <c r="F1341">
        <v>118</v>
      </c>
      <c r="G1341">
        <v>105</v>
      </c>
      <c r="H1341" s="357"/>
    </row>
    <row r="1342" spans="1:8" ht="78" customHeight="1">
      <c r="A1342" t="s">
        <v>5663</v>
      </c>
      <c r="B1342" t="s">
        <v>1626</v>
      </c>
      <c r="C1342" t="s">
        <v>1987</v>
      </c>
      <c r="D1342" t="s">
        <v>632</v>
      </c>
      <c r="E1342">
        <v>128</v>
      </c>
      <c r="F1342">
        <v>111</v>
      </c>
      <c r="G1342">
        <v>99</v>
      </c>
      <c r="H1342" s="449"/>
    </row>
    <row r="1343" spans="1:8" ht="78" customHeight="1">
      <c r="A1343" t="s">
        <v>6397</v>
      </c>
      <c r="B1343" t="s">
        <v>1659</v>
      </c>
      <c r="C1343" t="s">
        <v>1922</v>
      </c>
      <c r="D1343" t="s">
        <v>632</v>
      </c>
      <c r="E1343">
        <v>128</v>
      </c>
      <c r="F1343">
        <v>129</v>
      </c>
      <c r="G1343">
        <v>125</v>
      </c>
      <c r="H1343" s="384"/>
    </row>
    <row r="1344" spans="1:8" ht="78" customHeight="1">
      <c r="A1344" t="s">
        <v>5600</v>
      </c>
      <c r="B1344" t="s">
        <v>5601</v>
      </c>
      <c r="C1344" t="s">
        <v>3831</v>
      </c>
      <c r="D1344" t="s">
        <v>632</v>
      </c>
      <c r="E1344">
        <v>128</v>
      </c>
      <c r="F1344">
        <v>133</v>
      </c>
      <c r="G1344">
        <v>109</v>
      </c>
      <c r="H1344" s="2293"/>
    </row>
    <row r="1345" spans="1:9" ht="78" customHeight="1">
      <c r="A1345" t="s">
        <v>6328</v>
      </c>
      <c r="B1345" t="s">
        <v>8472</v>
      </c>
      <c r="C1345" t="s">
        <v>3041</v>
      </c>
      <c r="D1345" t="s">
        <v>632</v>
      </c>
      <c r="E1345">
        <v>128</v>
      </c>
      <c r="F1345">
        <v>115</v>
      </c>
      <c r="G1345">
        <v>150</v>
      </c>
      <c r="H1345" s="1503"/>
    </row>
    <row r="1346" spans="1:9" ht="78" customHeight="1">
      <c r="A1346" t="s">
        <v>6714</v>
      </c>
      <c r="B1346" t="s">
        <v>998</v>
      </c>
      <c r="C1346" t="s">
        <v>2837</v>
      </c>
      <c r="D1346" t="s">
        <v>632</v>
      </c>
      <c r="E1346">
        <v>128</v>
      </c>
      <c r="F1346">
        <v>42</v>
      </c>
      <c r="G1346">
        <v>80</v>
      </c>
      <c r="H1346" s="1299"/>
    </row>
    <row r="1347" spans="1:9" ht="78" customHeight="1">
      <c r="A1347" t="s">
        <v>6200</v>
      </c>
      <c r="B1347" t="s">
        <v>981</v>
      </c>
      <c r="C1347" t="s">
        <v>2866</v>
      </c>
      <c r="D1347" t="s">
        <v>632</v>
      </c>
      <c r="E1347">
        <v>128</v>
      </c>
      <c r="F1347">
        <v>86</v>
      </c>
      <c r="G1347">
        <v>91</v>
      </c>
      <c r="H1347" s="1328"/>
    </row>
    <row r="1348" spans="1:9" ht="78" customHeight="1">
      <c r="A1348" t="s">
        <v>6210</v>
      </c>
      <c r="B1348" t="s">
        <v>980</v>
      </c>
      <c r="C1348" t="s">
        <v>2865</v>
      </c>
      <c r="D1348" t="s">
        <v>632</v>
      </c>
      <c r="E1348">
        <v>128</v>
      </c>
      <c r="F1348">
        <v>96</v>
      </c>
      <c r="G1348">
        <v>98</v>
      </c>
      <c r="H1348" s="1327"/>
    </row>
    <row r="1349" spans="1:9" ht="78" customHeight="1">
      <c r="A1349" t="s">
        <v>6634</v>
      </c>
      <c r="B1349" t="s">
        <v>1449</v>
      </c>
      <c r="C1349" t="s">
        <v>2224</v>
      </c>
      <c r="D1349" t="s">
        <v>632</v>
      </c>
      <c r="E1349">
        <v>128</v>
      </c>
      <c r="F1349">
        <v>72</v>
      </c>
      <c r="G1349">
        <v>57</v>
      </c>
      <c r="H1349" s="686"/>
    </row>
    <row r="1350" spans="1:9" ht="78" customHeight="1">
      <c r="A1350" t="s">
        <v>6100</v>
      </c>
      <c r="B1350" t="s">
        <v>6101</v>
      </c>
      <c r="C1350" t="s">
        <v>3791</v>
      </c>
      <c r="D1350" t="s">
        <v>632</v>
      </c>
      <c r="E1350">
        <v>128</v>
      </c>
      <c r="F1350">
        <v>93</v>
      </c>
      <c r="G1350">
        <v>36</v>
      </c>
      <c r="H1350" s="2253"/>
    </row>
    <row r="1351" spans="1:9" ht="78" customHeight="1">
      <c r="A1351" t="s">
        <v>6993</v>
      </c>
      <c r="B1351" t="s">
        <v>665</v>
      </c>
      <c r="C1351" t="s">
        <v>1974</v>
      </c>
      <c r="D1351" t="s">
        <v>632</v>
      </c>
      <c r="E1351">
        <v>128</v>
      </c>
      <c r="F1351">
        <v>125</v>
      </c>
      <c r="G1351">
        <v>127</v>
      </c>
      <c r="H1351" s="436"/>
      <c r="I1351">
        <v>2014</v>
      </c>
    </row>
    <row r="1352" spans="1:9" ht="78" customHeight="1">
      <c r="A1352" t="s">
        <v>6245</v>
      </c>
      <c r="B1352" t="s">
        <v>944</v>
      </c>
      <c r="C1352" t="s">
        <v>2906</v>
      </c>
      <c r="D1352" t="s">
        <v>632</v>
      </c>
      <c r="E1352">
        <v>128</v>
      </c>
      <c r="F1352">
        <v>84</v>
      </c>
      <c r="G1352">
        <v>102</v>
      </c>
      <c r="H1352" s="1368"/>
    </row>
    <row r="1353" spans="1:9" ht="78" customHeight="1">
      <c r="A1353" t="s">
        <v>5641</v>
      </c>
      <c r="B1353" t="s">
        <v>5643</v>
      </c>
      <c r="C1353" t="s">
        <v>3572</v>
      </c>
      <c r="D1353" t="s">
        <v>632</v>
      </c>
      <c r="E1353">
        <v>128</v>
      </c>
      <c r="F1353">
        <v>125</v>
      </c>
      <c r="G1353">
        <v>111</v>
      </c>
      <c r="H1353" s="2034"/>
    </row>
    <row r="1354" spans="1:9" ht="78" customHeight="1">
      <c r="A1354" t="s">
        <v>4804</v>
      </c>
      <c r="B1354" t="s">
        <v>4806</v>
      </c>
      <c r="C1354" t="s">
        <v>3665</v>
      </c>
      <c r="D1354" t="s">
        <v>632</v>
      </c>
      <c r="E1354">
        <v>127</v>
      </c>
      <c r="F1354">
        <v>187</v>
      </c>
      <c r="G1354">
        <v>158</v>
      </c>
      <c r="H1354" s="2127"/>
    </row>
    <row r="1355" spans="1:9" ht="78" customHeight="1">
      <c r="A1355" t="s">
        <v>6119</v>
      </c>
      <c r="B1355" t="s">
        <v>1558</v>
      </c>
      <c r="C1355" t="s">
        <v>2081</v>
      </c>
      <c r="D1355" t="s">
        <v>632</v>
      </c>
      <c r="E1355">
        <v>127</v>
      </c>
      <c r="F1355">
        <v>103</v>
      </c>
      <c r="G1355">
        <v>79</v>
      </c>
      <c r="H1355" s="543"/>
    </row>
    <row r="1356" spans="1:9" ht="78" customHeight="1">
      <c r="A1356" t="s">
        <v>6996</v>
      </c>
      <c r="B1356" t="s">
        <v>9608</v>
      </c>
      <c r="C1356" t="s">
        <v>1978</v>
      </c>
      <c r="D1356" t="s">
        <v>632</v>
      </c>
      <c r="E1356">
        <v>127</v>
      </c>
      <c r="F1356">
        <v>124</v>
      </c>
      <c r="G1356">
        <v>129</v>
      </c>
      <c r="H1356" s="440"/>
    </row>
    <row r="1357" spans="1:9" ht="78" customHeight="1">
      <c r="A1357" t="s">
        <v>7124</v>
      </c>
      <c r="B1357" t="s">
        <v>9624</v>
      </c>
      <c r="C1357" t="s">
        <v>3277</v>
      </c>
      <c r="D1357" t="s">
        <v>632</v>
      </c>
      <c r="E1357">
        <v>127</v>
      </c>
      <c r="F1357">
        <v>135</v>
      </c>
      <c r="G1357">
        <v>147</v>
      </c>
      <c r="H1357" s="1739"/>
    </row>
    <row r="1358" spans="1:9" ht="78" customHeight="1">
      <c r="A1358" t="s">
        <v>6154</v>
      </c>
      <c r="B1358" t="s">
        <v>1456</v>
      </c>
      <c r="C1358" t="s">
        <v>2213</v>
      </c>
      <c r="D1358" t="s">
        <v>632</v>
      </c>
      <c r="E1358">
        <v>126</v>
      </c>
      <c r="F1358">
        <v>94</v>
      </c>
      <c r="G1358">
        <v>82</v>
      </c>
      <c r="H1358" s="675"/>
    </row>
    <row r="1359" spans="1:9" ht="78" customHeight="1">
      <c r="A1359" t="s">
        <v>5615</v>
      </c>
      <c r="B1359" t="s">
        <v>9089</v>
      </c>
      <c r="C1359" t="s">
        <v>3622</v>
      </c>
      <c r="D1359" t="s">
        <v>632</v>
      </c>
      <c r="E1359">
        <v>126</v>
      </c>
      <c r="F1359">
        <v>155</v>
      </c>
      <c r="G1359">
        <v>118</v>
      </c>
      <c r="H1359" s="2084"/>
    </row>
    <row r="1360" spans="1:9" ht="78" customHeight="1">
      <c r="A1360" t="s">
        <v>6656</v>
      </c>
      <c r="B1360" t="s">
        <v>1207</v>
      </c>
      <c r="C1360" t="s">
        <v>2548</v>
      </c>
      <c r="D1360" t="s">
        <v>632</v>
      </c>
      <c r="E1360">
        <v>126</v>
      </c>
      <c r="F1360">
        <v>57</v>
      </c>
      <c r="G1360">
        <v>47</v>
      </c>
      <c r="H1360" s="1010"/>
    </row>
    <row r="1361" spans="1:8" ht="78" customHeight="1">
      <c r="A1361" t="s">
        <v>6653</v>
      </c>
      <c r="B1361" t="s">
        <v>1070</v>
      </c>
      <c r="C1361" t="s">
        <v>2738</v>
      </c>
      <c r="D1361" t="s">
        <v>632</v>
      </c>
      <c r="E1361">
        <v>126</v>
      </c>
      <c r="F1361">
        <v>57</v>
      </c>
      <c r="G1361">
        <v>64</v>
      </c>
      <c r="H1361" s="1200"/>
    </row>
    <row r="1362" spans="1:8" ht="78" customHeight="1">
      <c r="A1362" t="s">
        <v>5854</v>
      </c>
      <c r="B1362" t="s">
        <v>825</v>
      </c>
      <c r="C1362" t="s">
        <v>3051</v>
      </c>
      <c r="D1362" t="s">
        <v>632</v>
      </c>
      <c r="E1362">
        <v>126</v>
      </c>
      <c r="F1362">
        <v>110</v>
      </c>
      <c r="G1362">
        <v>172</v>
      </c>
      <c r="H1362" s="1513"/>
    </row>
    <row r="1363" spans="1:8" ht="78" customHeight="1">
      <c r="A1363" t="s">
        <v>5543</v>
      </c>
      <c r="B1363" t="s">
        <v>5544</v>
      </c>
      <c r="C1363" t="s">
        <v>3546</v>
      </c>
      <c r="D1363" t="s">
        <v>632</v>
      </c>
      <c r="E1363">
        <v>126</v>
      </c>
      <c r="F1363">
        <v>146</v>
      </c>
      <c r="G1363">
        <v>133</v>
      </c>
      <c r="H1363" s="2008"/>
    </row>
    <row r="1364" spans="1:8" ht="78" customHeight="1">
      <c r="A1364" t="s">
        <v>4865</v>
      </c>
      <c r="B1364" t="s">
        <v>4866</v>
      </c>
      <c r="C1364" t="s">
        <v>3703</v>
      </c>
      <c r="D1364" t="s">
        <v>632</v>
      </c>
      <c r="E1364">
        <v>126</v>
      </c>
      <c r="F1364">
        <v>200</v>
      </c>
      <c r="G1364">
        <v>69</v>
      </c>
      <c r="H1364" s="2165"/>
    </row>
    <row r="1365" spans="1:8" ht="78" customHeight="1">
      <c r="A1365" t="s">
        <v>6157</v>
      </c>
      <c r="B1365" t="s">
        <v>1441</v>
      </c>
      <c r="C1365" t="s">
        <v>2233</v>
      </c>
      <c r="D1365" t="s">
        <v>632</v>
      </c>
      <c r="E1365">
        <v>126</v>
      </c>
      <c r="F1365">
        <v>92</v>
      </c>
      <c r="G1365">
        <v>84</v>
      </c>
      <c r="H1365" s="695"/>
    </row>
    <row r="1366" spans="1:8" ht="78" customHeight="1">
      <c r="A1366" t="s">
        <v>7086</v>
      </c>
      <c r="B1366" t="s">
        <v>9610</v>
      </c>
      <c r="C1366" t="s">
        <v>3103</v>
      </c>
      <c r="D1366" t="s">
        <v>632</v>
      </c>
      <c r="E1366">
        <v>126</v>
      </c>
      <c r="F1366">
        <v>125</v>
      </c>
      <c r="G1366">
        <v>136</v>
      </c>
      <c r="H1366" s="1565"/>
    </row>
    <row r="1367" spans="1:8" ht="78" customHeight="1">
      <c r="A1367" t="s">
        <v>4521</v>
      </c>
      <c r="B1367" t="s">
        <v>4523</v>
      </c>
      <c r="C1367" t="s">
        <v>3708</v>
      </c>
      <c r="D1367" t="s">
        <v>632</v>
      </c>
      <c r="E1367">
        <v>126</v>
      </c>
      <c r="F1367">
        <v>211</v>
      </c>
      <c r="G1367">
        <v>127</v>
      </c>
      <c r="H1367" s="2170"/>
    </row>
    <row r="1368" spans="1:8" ht="78" customHeight="1">
      <c r="A1368" t="s">
        <v>5852</v>
      </c>
      <c r="B1368" t="s">
        <v>826</v>
      </c>
      <c r="C1368" t="s">
        <v>3050</v>
      </c>
      <c r="D1368" t="s">
        <v>632</v>
      </c>
      <c r="E1368">
        <v>125</v>
      </c>
      <c r="F1368">
        <v>116</v>
      </c>
      <c r="G1368">
        <v>168</v>
      </c>
      <c r="H1368" s="1512"/>
    </row>
    <row r="1369" spans="1:8" ht="78" customHeight="1">
      <c r="A1369" t="s">
        <v>5166</v>
      </c>
      <c r="B1369" t="s">
        <v>5167</v>
      </c>
      <c r="C1369" t="s">
        <v>3619</v>
      </c>
      <c r="D1369" t="s">
        <v>632</v>
      </c>
      <c r="E1369">
        <v>125</v>
      </c>
      <c r="F1369">
        <v>149</v>
      </c>
      <c r="G1369">
        <v>109</v>
      </c>
      <c r="H1369" s="2081"/>
    </row>
    <row r="1370" spans="1:8" ht="78" customHeight="1">
      <c r="A1370" t="s">
        <v>7060</v>
      </c>
      <c r="B1370" t="s">
        <v>7148</v>
      </c>
      <c r="C1370" t="s">
        <v>2627</v>
      </c>
      <c r="D1370" t="s">
        <v>632</v>
      </c>
      <c r="E1370">
        <v>125</v>
      </c>
      <c r="F1370">
        <v>32</v>
      </c>
      <c r="G1370">
        <v>39</v>
      </c>
      <c r="H1370" s="1089"/>
    </row>
    <row r="1371" spans="1:8" ht="78" customHeight="1">
      <c r="A1371" t="s">
        <v>5956</v>
      </c>
      <c r="B1371" t="s">
        <v>8821</v>
      </c>
      <c r="C1371" t="s">
        <v>3392</v>
      </c>
      <c r="D1371" t="s">
        <v>632</v>
      </c>
      <c r="E1371">
        <v>124</v>
      </c>
      <c r="F1371">
        <v>140</v>
      </c>
      <c r="G1371">
        <v>135</v>
      </c>
      <c r="H1371" s="1854"/>
    </row>
    <row r="1372" spans="1:8" ht="78" customHeight="1">
      <c r="A1372" t="s">
        <v>6295</v>
      </c>
      <c r="B1372" t="s">
        <v>921</v>
      </c>
      <c r="C1372" t="s">
        <v>2933</v>
      </c>
      <c r="D1372" t="s">
        <v>632</v>
      </c>
      <c r="E1372">
        <v>124</v>
      </c>
      <c r="F1372">
        <v>83</v>
      </c>
      <c r="G1372">
        <v>121</v>
      </c>
      <c r="H1372" s="1395"/>
    </row>
    <row r="1373" spans="1:8" ht="78" customHeight="1">
      <c r="A1373" t="s">
        <v>5872</v>
      </c>
      <c r="B1373" t="s">
        <v>8522</v>
      </c>
      <c r="C1373" t="s">
        <v>3083</v>
      </c>
      <c r="D1373" t="s">
        <v>632</v>
      </c>
      <c r="E1373">
        <v>124</v>
      </c>
      <c r="F1373">
        <v>131</v>
      </c>
      <c r="G1373">
        <v>188</v>
      </c>
      <c r="H1373" s="1545"/>
    </row>
    <row r="1374" spans="1:8" ht="78" customHeight="1">
      <c r="A1374" t="s">
        <v>6089</v>
      </c>
      <c r="B1374" t="s">
        <v>6090</v>
      </c>
      <c r="C1374" t="s">
        <v>3853</v>
      </c>
      <c r="D1374" t="s">
        <v>632</v>
      </c>
      <c r="E1374">
        <v>124</v>
      </c>
      <c r="F1374">
        <v>110</v>
      </c>
      <c r="G1374">
        <v>79</v>
      </c>
      <c r="H1374" s="2315"/>
    </row>
    <row r="1375" spans="1:8" ht="78" customHeight="1">
      <c r="A1375" t="s">
        <v>6635</v>
      </c>
      <c r="B1375" t="s">
        <v>1433</v>
      </c>
      <c r="C1375" t="s">
        <v>2240</v>
      </c>
      <c r="D1375" t="s">
        <v>632</v>
      </c>
      <c r="E1375">
        <v>124</v>
      </c>
      <c r="F1375">
        <v>66</v>
      </c>
      <c r="G1375">
        <v>60</v>
      </c>
      <c r="H1375" s="702"/>
    </row>
    <row r="1376" spans="1:8" ht="78" customHeight="1">
      <c r="A1376" t="s">
        <v>5134</v>
      </c>
      <c r="B1376" t="s">
        <v>5135</v>
      </c>
      <c r="C1376" t="s">
        <v>3663</v>
      </c>
      <c r="D1376" t="s">
        <v>632</v>
      </c>
      <c r="E1376">
        <v>124</v>
      </c>
      <c r="F1376">
        <v>182</v>
      </c>
      <c r="G1376">
        <v>142</v>
      </c>
      <c r="H1376" s="2125"/>
    </row>
    <row r="1377" spans="1:8" ht="78" customHeight="1">
      <c r="A1377" t="s">
        <v>5118</v>
      </c>
      <c r="B1377" t="s">
        <v>5119</v>
      </c>
      <c r="C1377" t="s">
        <v>3660</v>
      </c>
      <c r="D1377" t="s">
        <v>632</v>
      </c>
      <c r="E1377">
        <v>124</v>
      </c>
      <c r="F1377">
        <v>176</v>
      </c>
      <c r="G1377">
        <v>138</v>
      </c>
      <c r="H1377" s="2122"/>
    </row>
    <row r="1378" spans="1:8" ht="78" customHeight="1">
      <c r="A1378" t="s">
        <v>6699</v>
      </c>
      <c r="B1378" t="s">
        <v>8180</v>
      </c>
      <c r="C1378" t="s">
        <v>2778</v>
      </c>
      <c r="D1378" t="s">
        <v>632</v>
      </c>
      <c r="E1378">
        <v>124</v>
      </c>
      <c r="F1378">
        <v>41</v>
      </c>
      <c r="G1378">
        <v>70</v>
      </c>
      <c r="H1378" s="1240"/>
    </row>
    <row r="1379" spans="1:8" ht="78" customHeight="1">
      <c r="A1379" t="s">
        <v>6694</v>
      </c>
      <c r="B1379" t="s">
        <v>1077</v>
      </c>
      <c r="C1379" t="s">
        <v>2725</v>
      </c>
      <c r="D1379" t="s">
        <v>632</v>
      </c>
      <c r="E1379">
        <v>124</v>
      </c>
      <c r="F1379">
        <v>36</v>
      </c>
      <c r="G1379">
        <v>57</v>
      </c>
      <c r="H1379" s="1187"/>
    </row>
    <row r="1380" spans="1:8" ht="78" customHeight="1">
      <c r="A1380" t="s">
        <v>6172</v>
      </c>
      <c r="B1380" t="s">
        <v>1044</v>
      </c>
      <c r="C1380" t="s">
        <v>2771</v>
      </c>
      <c r="D1380" t="s">
        <v>632</v>
      </c>
      <c r="E1380">
        <v>124</v>
      </c>
      <c r="F1380">
        <v>76</v>
      </c>
      <c r="G1380">
        <v>83</v>
      </c>
      <c r="H1380" s="1233"/>
    </row>
    <row r="1381" spans="1:8" ht="78" customHeight="1">
      <c r="A1381" t="s">
        <v>4817</v>
      </c>
      <c r="B1381" t="s">
        <v>9115</v>
      </c>
      <c r="C1381" t="s">
        <v>3661</v>
      </c>
      <c r="D1381" t="s">
        <v>632</v>
      </c>
      <c r="E1381">
        <v>124</v>
      </c>
      <c r="F1381">
        <v>176</v>
      </c>
      <c r="G1381">
        <v>131</v>
      </c>
      <c r="H1381" s="2123"/>
    </row>
    <row r="1382" spans="1:8" ht="78" customHeight="1">
      <c r="A1382" t="s">
        <v>4766</v>
      </c>
      <c r="B1382" t="s">
        <v>4767</v>
      </c>
      <c r="C1382" t="s">
        <v>3361</v>
      </c>
      <c r="D1382" t="s">
        <v>632</v>
      </c>
      <c r="E1382">
        <v>123</v>
      </c>
      <c r="F1382">
        <v>196</v>
      </c>
      <c r="G1382">
        <v>196</v>
      </c>
      <c r="H1382" s="1823"/>
    </row>
    <row r="1383" spans="1:8" ht="78" customHeight="1">
      <c r="A1383" t="s">
        <v>6151</v>
      </c>
      <c r="B1383" t="s">
        <v>7455</v>
      </c>
      <c r="C1383" t="s">
        <v>2098</v>
      </c>
      <c r="D1383" t="s">
        <v>632</v>
      </c>
      <c r="E1383">
        <v>123</v>
      </c>
      <c r="F1383">
        <v>102</v>
      </c>
      <c r="G1383">
        <v>96</v>
      </c>
      <c r="H1383" s="560"/>
    </row>
    <row r="1384" spans="1:8" ht="78" customHeight="1">
      <c r="A1384" t="s">
        <v>5444</v>
      </c>
      <c r="B1384" t="s">
        <v>747</v>
      </c>
      <c r="C1384" t="s">
        <v>3168</v>
      </c>
      <c r="D1384" t="s">
        <v>632</v>
      </c>
      <c r="E1384">
        <v>123</v>
      </c>
      <c r="F1384">
        <v>160</v>
      </c>
      <c r="G1384">
        <v>192</v>
      </c>
      <c r="H1384" s="1630"/>
    </row>
    <row r="1385" spans="1:8" ht="78" customHeight="1">
      <c r="A1385" t="s">
        <v>5106</v>
      </c>
      <c r="B1385" t="s">
        <v>5107</v>
      </c>
      <c r="C1385" t="s">
        <v>3513</v>
      </c>
      <c r="D1385" t="s">
        <v>632</v>
      </c>
      <c r="E1385">
        <v>123</v>
      </c>
      <c r="F1385">
        <v>181</v>
      </c>
      <c r="G1385">
        <v>163</v>
      </c>
      <c r="H1385" s="1975"/>
    </row>
    <row r="1386" spans="1:8" ht="78" customHeight="1">
      <c r="A1386" t="s">
        <v>5148</v>
      </c>
      <c r="B1386" t="s">
        <v>5149</v>
      </c>
      <c r="C1386" t="s">
        <v>3697</v>
      </c>
      <c r="D1386" t="s">
        <v>632</v>
      </c>
      <c r="E1386">
        <v>123</v>
      </c>
      <c r="F1386">
        <v>179</v>
      </c>
      <c r="G1386">
        <v>105</v>
      </c>
      <c r="H1386" s="2159"/>
    </row>
    <row r="1387" spans="1:8" ht="78" customHeight="1">
      <c r="A1387" t="s">
        <v>6078</v>
      </c>
      <c r="B1387" t="s">
        <v>6079</v>
      </c>
      <c r="C1387" t="s">
        <v>3734</v>
      </c>
      <c r="D1387" t="s">
        <v>632</v>
      </c>
      <c r="E1387">
        <v>123</v>
      </c>
      <c r="F1387">
        <v>127</v>
      </c>
      <c r="G1387">
        <v>50</v>
      </c>
      <c r="H1387" s="2196"/>
    </row>
    <row r="1388" spans="1:8" ht="78" customHeight="1">
      <c r="A1388" t="s">
        <v>6130</v>
      </c>
      <c r="B1388" t="s">
        <v>1564</v>
      </c>
      <c r="C1388" t="s">
        <v>2073</v>
      </c>
      <c r="D1388" t="s">
        <v>632</v>
      </c>
      <c r="E1388">
        <v>122</v>
      </c>
      <c r="F1388">
        <v>87</v>
      </c>
      <c r="G1388">
        <v>71</v>
      </c>
      <c r="H1388" s="535"/>
    </row>
    <row r="1389" spans="1:8" ht="78" customHeight="1">
      <c r="A1389" t="s">
        <v>6701</v>
      </c>
      <c r="B1389" t="s">
        <v>8178</v>
      </c>
      <c r="C1389" t="s">
        <v>2777</v>
      </c>
      <c r="D1389" t="s">
        <v>632</v>
      </c>
      <c r="E1389">
        <v>122</v>
      </c>
      <c r="F1389">
        <v>31</v>
      </c>
      <c r="G1389">
        <v>61</v>
      </c>
      <c r="H1389" s="1239"/>
    </row>
    <row r="1390" spans="1:8" ht="78" customHeight="1">
      <c r="A1390" t="s">
        <v>6094</v>
      </c>
      <c r="B1390" t="s">
        <v>6095</v>
      </c>
      <c r="C1390" t="s">
        <v>3854</v>
      </c>
      <c r="D1390" t="s">
        <v>632</v>
      </c>
      <c r="E1390">
        <v>122</v>
      </c>
      <c r="F1390">
        <v>100</v>
      </c>
      <c r="G1390">
        <v>63</v>
      </c>
      <c r="H1390" s="2316"/>
    </row>
    <row r="1391" spans="1:8" ht="78" customHeight="1">
      <c r="A1391" t="s">
        <v>6316</v>
      </c>
      <c r="B1391" t="s">
        <v>919</v>
      </c>
      <c r="C1391" t="s">
        <v>2932</v>
      </c>
      <c r="D1391" t="s">
        <v>632</v>
      </c>
      <c r="E1391">
        <v>122</v>
      </c>
      <c r="F1391">
        <v>84</v>
      </c>
      <c r="G1391">
        <v>127</v>
      </c>
      <c r="H1391" s="1394"/>
    </row>
    <row r="1392" spans="1:8" ht="78" customHeight="1">
      <c r="A1392" t="s">
        <v>5433</v>
      </c>
      <c r="B1392" t="s">
        <v>8570</v>
      </c>
      <c r="C1392" t="s">
        <v>3132</v>
      </c>
      <c r="D1392" t="s">
        <v>632</v>
      </c>
      <c r="E1392">
        <v>122</v>
      </c>
      <c r="F1392">
        <v>157</v>
      </c>
      <c r="G1392">
        <v>203</v>
      </c>
      <c r="H1392" s="1594"/>
    </row>
    <row r="1393" spans="1:8" ht="78" customHeight="1">
      <c r="A1393" t="s">
        <v>5174</v>
      </c>
      <c r="B1393" t="s">
        <v>5175</v>
      </c>
      <c r="C1393" t="s">
        <v>3736</v>
      </c>
      <c r="D1393" t="s">
        <v>632</v>
      </c>
      <c r="E1393">
        <v>122</v>
      </c>
      <c r="F1393">
        <v>171</v>
      </c>
      <c r="G1393">
        <v>85</v>
      </c>
      <c r="H1393" s="2198"/>
    </row>
    <row r="1394" spans="1:8" ht="78" customHeight="1">
      <c r="A1394" t="s">
        <v>5910</v>
      </c>
      <c r="B1394" t="s">
        <v>5911</v>
      </c>
      <c r="C1394" t="s">
        <v>3387</v>
      </c>
      <c r="D1394" t="s">
        <v>632</v>
      </c>
      <c r="E1394">
        <v>122</v>
      </c>
      <c r="F1394">
        <v>137</v>
      </c>
      <c r="G1394">
        <v>143</v>
      </c>
      <c r="H1394" s="1849"/>
    </row>
    <row r="1395" spans="1:8" ht="78" customHeight="1">
      <c r="A1395" t="s">
        <v>4793</v>
      </c>
      <c r="B1395" t="s">
        <v>716</v>
      </c>
      <c r="C1395" t="s">
        <v>3517</v>
      </c>
      <c r="D1395" t="s">
        <v>632</v>
      </c>
      <c r="E1395">
        <v>122</v>
      </c>
      <c r="F1395">
        <v>204</v>
      </c>
      <c r="G1395">
        <v>184</v>
      </c>
      <c r="H1395" s="1979"/>
    </row>
    <row r="1396" spans="1:8" ht="78" customHeight="1">
      <c r="A1396" t="s">
        <v>5586</v>
      </c>
      <c r="B1396" t="s">
        <v>5587</v>
      </c>
      <c r="C1396" t="s">
        <v>3618</v>
      </c>
      <c r="D1396" t="s">
        <v>632</v>
      </c>
      <c r="E1396">
        <v>122</v>
      </c>
      <c r="F1396">
        <v>155</v>
      </c>
      <c r="G1396">
        <v>120</v>
      </c>
      <c r="H1396" s="2080"/>
    </row>
    <row r="1397" spans="1:8" ht="78" customHeight="1">
      <c r="A1397" t="s">
        <v>6212</v>
      </c>
      <c r="B1397" t="s">
        <v>937</v>
      </c>
      <c r="C1397" t="s">
        <v>2913</v>
      </c>
      <c r="D1397" t="s">
        <v>632</v>
      </c>
      <c r="E1397">
        <v>122</v>
      </c>
      <c r="F1397">
        <v>75</v>
      </c>
      <c r="G1397">
        <v>86</v>
      </c>
      <c r="H1397" s="1375"/>
    </row>
    <row r="1398" spans="1:8" ht="78" customHeight="1">
      <c r="A1398" t="s">
        <v>6096</v>
      </c>
      <c r="B1398" t="s">
        <v>6097</v>
      </c>
      <c r="C1398" t="s">
        <v>3792</v>
      </c>
      <c r="D1398" t="s">
        <v>632</v>
      </c>
      <c r="E1398">
        <v>122</v>
      </c>
      <c r="F1398">
        <v>99</v>
      </c>
      <c r="G1398">
        <v>50</v>
      </c>
      <c r="H1398" s="2254"/>
    </row>
    <row r="1399" spans="1:8" ht="78" customHeight="1">
      <c r="A1399" t="s">
        <v>6285</v>
      </c>
      <c r="B1399" t="s">
        <v>8353</v>
      </c>
      <c r="C1399" t="s">
        <v>2929</v>
      </c>
      <c r="D1399" t="s">
        <v>632</v>
      </c>
      <c r="E1399">
        <v>122</v>
      </c>
      <c r="F1399">
        <v>89</v>
      </c>
      <c r="G1399">
        <v>111</v>
      </c>
      <c r="H1399" s="1391"/>
    </row>
    <row r="1400" spans="1:8" ht="78" customHeight="1">
      <c r="A1400" t="s">
        <v>6603</v>
      </c>
      <c r="B1400" t="s">
        <v>1355</v>
      </c>
      <c r="C1400" t="s">
        <v>2360</v>
      </c>
      <c r="D1400" t="s">
        <v>632</v>
      </c>
      <c r="E1400">
        <v>121</v>
      </c>
      <c r="F1400">
        <v>93</v>
      </c>
      <c r="G1400">
        <v>52</v>
      </c>
      <c r="H1400" s="822"/>
    </row>
    <row r="1401" spans="1:8" ht="78" customHeight="1">
      <c r="A1401" t="s">
        <v>5150</v>
      </c>
      <c r="B1401" t="s">
        <v>5151</v>
      </c>
      <c r="C1401" t="s">
        <v>3698</v>
      </c>
      <c r="D1401" t="s">
        <v>632</v>
      </c>
      <c r="E1401">
        <v>121</v>
      </c>
      <c r="F1401">
        <v>180</v>
      </c>
      <c r="G1401">
        <v>101</v>
      </c>
      <c r="H1401" s="2160"/>
    </row>
    <row r="1402" spans="1:8" ht="78" customHeight="1">
      <c r="A1402" t="s">
        <v>5880</v>
      </c>
      <c r="B1402" t="s">
        <v>5881</v>
      </c>
      <c r="C1402" t="s">
        <v>3251</v>
      </c>
      <c r="D1402" t="s">
        <v>632</v>
      </c>
      <c r="E1402">
        <v>121</v>
      </c>
      <c r="F1402">
        <v>142</v>
      </c>
      <c r="G1402">
        <v>164</v>
      </c>
      <c r="H1402" s="1713"/>
    </row>
    <row r="1403" spans="1:8" ht="78" customHeight="1">
      <c r="A1403" t="s">
        <v>4831</v>
      </c>
      <c r="B1403" t="s">
        <v>4832</v>
      </c>
      <c r="C1403" t="s">
        <v>3704</v>
      </c>
      <c r="D1403" t="s">
        <v>632</v>
      </c>
      <c r="E1403">
        <v>121</v>
      </c>
      <c r="F1403">
        <v>199</v>
      </c>
      <c r="G1403">
        <v>83</v>
      </c>
      <c r="H1403" s="2166"/>
    </row>
    <row r="1404" spans="1:8" ht="78" customHeight="1">
      <c r="A1404" t="s">
        <v>5857</v>
      </c>
      <c r="B1404" t="s">
        <v>5858</v>
      </c>
      <c r="C1404" t="s">
        <v>3197</v>
      </c>
      <c r="D1404" t="s">
        <v>632</v>
      </c>
      <c r="E1404">
        <v>121</v>
      </c>
      <c r="F1404">
        <v>131</v>
      </c>
      <c r="G1404">
        <v>155</v>
      </c>
      <c r="H1404" s="1659"/>
    </row>
    <row r="1405" spans="1:8" ht="78" customHeight="1">
      <c r="A1405" t="s">
        <v>7127</v>
      </c>
      <c r="B1405" t="s">
        <v>9581</v>
      </c>
      <c r="C1405" t="s">
        <v>3296</v>
      </c>
      <c r="D1405" t="s">
        <v>632</v>
      </c>
      <c r="E1405">
        <v>120</v>
      </c>
      <c r="F1405">
        <v>189</v>
      </c>
      <c r="G1405">
        <v>212</v>
      </c>
      <c r="H1405" s="1758"/>
    </row>
    <row r="1406" spans="1:8" ht="78" customHeight="1">
      <c r="A1406" t="s">
        <v>6741</v>
      </c>
      <c r="B1406" t="s">
        <v>846</v>
      </c>
      <c r="C1406" t="s">
        <v>3021</v>
      </c>
      <c r="D1406" t="s">
        <v>632</v>
      </c>
      <c r="E1406">
        <v>120</v>
      </c>
      <c r="F1406">
        <v>67</v>
      </c>
      <c r="G1406">
        <v>132</v>
      </c>
      <c r="H1406" s="1483"/>
    </row>
    <row r="1407" spans="1:8" ht="78" customHeight="1">
      <c r="A1407" t="s">
        <v>5613</v>
      </c>
      <c r="B1407" t="s">
        <v>9073</v>
      </c>
      <c r="C1407" t="s">
        <v>3624</v>
      </c>
      <c r="D1407" t="s">
        <v>632</v>
      </c>
      <c r="E1407">
        <v>120</v>
      </c>
      <c r="F1407">
        <v>143</v>
      </c>
      <c r="G1407">
        <v>116</v>
      </c>
      <c r="H1407" s="2086"/>
    </row>
    <row r="1408" spans="1:8" ht="78" customHeight="1">
      <c r="A1408" t="s">
        <v>6995</v>
      </c>
      <c r="B1408" t="s">
        <v>9612</v>
      </c>
      <c r="C1408" t="s">
        <v>1976</v>
      </c>
      <c r="D1408" t="s">
        <v>632</v>
      </c>
      <c r="E1408">
        <v>120</v>
      </c>
      <c r="F1408">
        <v>115</v>
      </c>
      <c r="G1408">
        <v>118</v>
      </c>
      <c r="H1408" s="438"/>
    </row>
    <row r="1409" spans="1:9" ht="78" customHeight="1">
      <c r="A1409" t="s">
        <v>6693</v>
      </c>
      <c r="B1409" t="s">
        <v>1072</v>
      </c>
      <c r="C1409" t="s">
        <v>2732</v>
      </c>
      <c r="D1409" t="s">
        <v>632</v>
      </c>
      <c r="E1409">
        <v>120</v>
      </c>
      <c r="F1409">
        <v>42</v>
      </c>
      <c r="G1409">
        <v>57</v>
      </c>
      <c r="H1409" s="1194"/>
    </row>
    <row r="1410" spans="1:9" ht="78" customHeight="1">
      <c r="A1410" t="s">
        <v>5040</v>
      </c>
      <c r="B1410" t="s">
        <v>757</v>
      </c>
      <c r="C1410" t="s">
        <v>3153</v>
      </c>
      <c r="D1410" t="s">
        <v>632</v>
      </c>
      <c r="E1410">
        <v>119</v>
      </c>
      <c r="F1410">
        <v>172</v>
      </c>
      <c r="G1410">
        <v>199</v>
      </c>
      <c r="H1410" s="1615"/>
    </row>
    <row r="1411" spans="1:9" ht="78" customHeight="1">
      <c r="A1411" t="s">
        <v>6670</v>
      </c>
      <c r="B1411" t="s">
        <v>1074</v>
      </c>
      <c r="C1411" t="s">
        <v>2733</v>
      </c>
      <c r="D1411" t="s">
        <v>632</v>
      </c>
      <c r="E1411">
        <v>119</v>
      </c>
      <c r="F1411">
        <v>33</v>
      </c>
      <c r="G1411">
        <v>46</v>
      </c>
      <c r="H1411" s="1195"/>
    </row>
    <row r="1412" spans="1:9" ht="78" customHeight="1">
      <c r="A1412" t="s">
        <v>6321</v>
      </c>
      <c r="B1412" t="s">
        <v>678</v>
      </c>
      <c r="C1412" t="s">
        <v>3018</v>
      </c>
      <c r="D1412" t="s">
        <v>632</v>
      </c>
      <c r="E1412">
        <v>119</v>
      </c>
      <c r="F1412">
        <v>84</v>
      </c>
      <c r="G1412">
        <v>150</v>
      </c>
      <c r="H1412" s="1480"/>
      <c r="I1412">
        <v>2014</v>
      </c>
    </row>
    <row r="1413" spans="1:9" ht="78" customHeight="1">
      <c r="A1413" t="s">
        <v>6054</v>
      </c>
      <c r="B1413" t="s">
        <v>6055</v>
      </c>
      <c r="C1413" t="s">
        <v>3817</v>
      </c>
      <c r="D1413" t="s">
        <v>632</v>
      </c>
      <c r="E1413">
        <v>119</v>
      </c>
      <c r="F1413">
        <v>130</v>
      </c>
      <c r="G1413">
        <v>74</v>
      </c>
      <c r="H1413" s="2279"/>
    </row>
    <row r="1414" spans="1:9" ht="78" customHeight="1">
      <c r="A1414" t="s">
        <v>5588</v>
      </c>
      <c r="B1414" t="s">
        <v>5589</v>
      </c>
      <c r="C1414" t="s">
        <v>3657</v>
      </c>
      <c r="D1414" t="s">
        <v>632</v>
      </c>
      <c r="E1414">
        <v>119</v>
      </c>
      <c r="F1414">
        <v>162</v>
      </c>
      <c r="G1414">
        <v>118</v>
      </c>
      <c r="H1414" s="2119"/>
    </row>
    <row r="1415" spans="1:9" ht="78" customHeight="1">
      <c r="A1415" t="s">
        <v>4794</v>
      </c>
      <c r="B1415" t="s">
        <v>4795</v>
      </c>
      <c r="C1415" t="s">
        <v>3518</v>
      </c>
      <c r="D1415" t="s">
        <v>632</v>
      </c>
      <c r="E1415">
        <v>119</v>
      </c>
      <c r="F1415">
        <v>207</v>
      </c>
      <c r="G1415">
        <v>183</v>
      </c>
      <c r="H1415" s="1980"/>
    </row>
    <row r="1416" spans="1:9" ht="78" customHeight="1">
      <c r="A1416" t="s">
        <v>7069</v>
      </c>
      <c r="B1416" t="s">
        <v>7144</v>
      </c>
      <c r="C1416" t="s">
        <v>2734</v>
      </c>
      <c r="D1416" t="s">
        <v>632</v>
      </c>
      <c r="E1416">
        <v>119</v>
      </c>
      <c r="F1416">
        <v>32</v>
      </c>
      <c r="G1416">
        <v>47</v>
      </c>
      <c r="H1416" s="1196"/>
    </row>
    <row r="1417" spans="1:9" ht="78" customHeight="1">
      <c r="A1417" t="s">
        <v>6317</v>
      </c>
      <c r="B1417" t="s">
        <v>848</v>
      </c>
      <c r="C1417" t="s">
        <v>3019</v>
      </c>
      <c r="D1417" t="s">
        <v>632</v>
      </c>
      <c r="E1417">
        <v>119</v>
      </c>
      <c r="F1417">
        <v>77</v>
      </c>
      <c r="G1417">
        <v>142</v>
      </c>
      <c r="H1417" s="1481"/>
    </row>
    <row r="1418" spans="1:9" ht="78" customHeight="1">
      <c r="A1418" t="s">
        <v>6669</v>
      </c>
      <c r="B1418" t="s">
        <v>1068</v>
      </c>
      <c r="C1418" t="s">
        <v>2740</v>
      </c>
      <c r="D1418" t="s">
        <v>632</v>
      </c>
      <c r="E1418">
        <v>119</v>
      </c>
      <c r="F1418">
        <v>51</v>
      </c>
      <c r="G1418">
        <v>59</v>
      </c>
      <c r="H1418" s="1202"/>
    </row>
    <row r="1419" spans="1:9" ht="78" customHeight="1">
      <c r="A1419" t="s">
        <v>6739</v>
      </c>
      <c r="B1419" t="s">
        <v>677</v>
      </c>
      <c r="C1419" t="s">
        <v>2848</v>
      </c>
      <c r="D1419" t="s">
        <v>632</v>
      </c>
      <c r="E1419">
        <v>119</v>
      </c>
      <c r="F1419">
        <v>51</v>
      </c>
      <c r="G1419">
        <v>118</v>
      </c>
      <c r="H1419" s="1310"/>
      <c r="I1419">
        <v>2014</v>
      </c>
    </row>
    <row r="1420" spans="1:9" ht="78" customHeight="1">
      <c r="A1420" t="s">
        <v>6127</v>
      </c>
      <c r="B1420" t="s">
        <v>1679</v>
      </c>
      <c r="C1420" t="s">
        <v>1899</v>
      </c>
      <c r="D1420" t="s">
        <v>632</v>
      </c>
      <c r="E1420">
        <v>119</v>
      </c>
      <c r="F1420">
        <v>106</v>
      </c>
      <c r="G1420">
        <v>95</v>
      </c>
      <c r="H1420" s="361"/>
    </row>
    <row r="1421" spans="1:9" ht="78" customHeight="1">
      <c r="A1421" t="s">
        <v>4819</v>
      </c>
      <c r="B1421" t="s">
        <v>9119</v>
      </c>
      <c r="C1421" t="s">
        <v>3664</v>
      </c>
      <c r="D1421" t="s">
        <v>632</v>
      </c>
      <c r="E1421">
        <v>118</v>
      </c>
      <c r="F1421">
        <v>181</v>
      </c>
      <c r="G1421">
        <v>131</v>
      </c>
      <c r="H1421" s="2126"/>
    </row>
    <row r="1422" spans="1:9" ht="78" customHeight="1">
      <c r="A1422" t="s">
        <v>6287</v>
      </c>
      <c r="B1422" t="s">
        <v>924</v>
      </c>
      <c r="C1422" t="s">
        <v>2930</v>
      </c>
      <c r="D1422" t="s">
        <v>632</v>
      </c>
      <c r="E1422">
        <v>118</v>
      </c>
      <c r="F1422">
        <v>82</v>
      </c>
      <c r="G1422">
        <v>105</v>
      </c>
      <c r="H1422" s="1392"/>
    </row>
    <row r="1423" spans="1:9" ht="78" customHeight="1">
      <c r="A1423" t="s">
        <v>5458</v>
      </c>
      <c r="B1423" t="s">
        <v>5459</v>
      </c>
      <c r="C1423" t="s">
        <v>3282</v>
      </c>
      <c r="D1423" t="s">
        <v>632</v>
      </c>
      <c r="E1423">
        <v>118</v>
      </c>
      <c r="F1423">
        <v>157</v>
      </c>
      <c r="G1423">
        <v>166</v>
      </c>
      <c r="H1423" s="1744"/>
    </row>
    <row r="1424" spans="1:9" ht="78" customHeight="1">
      <c r="A1424" t="s">
        <v>4791</v>
      </c>
      <c r="B1424" t="s">
        <v>4792</v>
      </c>
      <c r="C1424" t="s">
        <v>3512</v>
      </c>
      <c r="D1424" t="s">
        <v>632</v>
      </c>
      <c r="E1424">
        <v>118</v>
      </c>
      <c r="F1424">
        <v>193</v>
      </c>
      <c r="G1424">
        <v>178</v>
      </c>
      <c r="H1424" s="1974"/>
    </row>
    <row r="1425" spans="1:8" ht="78" customHeight="1">
      <c r="A1425" t="s">
        <v>6994</v>
      </c>
      <c r="B1425" t="s">
        <v>9600</v>
      </c>
      <c r="C1425" t="s">
        <v>1975</v>
      </c>
      <c r="D1425" t="s">
        <v>632</v>
      </c>
      <c r="E1425">
        <v>118</v>
      </c>
      <c r="F1425">
        <v>114</v>
      </c>
      <c r="G1425">
        <v>117</v>
      </c>
      <c r="H1425" s="437"/>
    </row>
    <row r="1426" spans="1:8" ht="78" customHeight="1">
      <c r="A1426" t="s">
        <v>6017</v>
      </c>
      <c r="B1426" t="s">
        <v>6018</v>
      </c>
      <c r="C1426" t="s">
        <v>3623</v>
      </c>
      <c r="D1426" t="s">
        <v>632</v>
      </c>
      <c r="E1426">
        <v>118</v>
      </c>
      <c r="F1426">
        <v>138</v>
      </c>
      <c r="G1426">
        <v>117</v>
      </c>
      <c r="H1426" s="2085"/>
    </row>
    <row r="1427" spans="1:8" ht="78" customHeight="1">
      <c r="A1427" t="s">
        <v>5869</v>
      </c>
      <c r="B1427" t="s">
        <v>795</v>
      </c>
      <c r="C1427" t="s">
        <v>3094</v>
      </c>
      <c r="D1427" t="s">
        <v>632</v>
      </c>
      <c r="E1427">
        <v>118</v>
      </c>
      <c r="F1427">
        <v>123</v>
      </c>
      <c r="G1427">
        <v>165</v>
      </c>
      <c r="H1427" s="1556"/>
    </row>
    <row r="1428" spans="1:8" ht="78" customHeight="1">
      <c r="A1428" t="s">
        <v>5060</v>
      </c>
      <c r="B1428" t="s">
        <v>5061</v>
      </c>
      <c r="C1428" t="s">
        <v>3337</v>
      </c>
      <c r="D1428" t="s">
        <v>632</v>
      </c>
      <c r="E1428">
        <v>118</v>
      </c>
      <c r="F1428">
        <v>175</v>
      </c>
      <c r="G1428">
        <v>182</v>
      </c>
      <c r="H1428" s="1799"/>
    </row>
    <row r="1429" spans="1:8" ht="78" customHeight="1">
      <c r="A1429" t="s">
        <v>6747</v>
      </c>
      <c r="B1429" t="s">
        <v>8448</v>
      </c>
      <c r="C1429" t="s">
        <v>3015</v>
      </c>
      <c r="D1429" t="s">
        <v>632</v>
      </c>
      <c r="E1429">
        <v>118</v>
      </c>
      <c r="F1429">
        <v>79</v>
      </c>
      <c r="G1429">
        <v>130</v>
      </c>
      <c r="H1429" s="1477"/>
    </row>
    <row r="1430" spans="1:8" ht="78" customHeight="1">
      <c r="A1430" t="s">
        <v>5081</v>
      </c>
      <c r="B1430" t="s">
        <v>5082</v>
      </c>
      <c r="C1430" t="s">
        <v>3371</v>
      </c>
      <c r="D1430" t="s">
        <v>632</v>
      </c>
      <c r="E1430">
        <v>118</v>
      </c>
      <c r="F1430">
        <v>167</v>
      </c>
      <c r="G1430">
        <v>171</v>
      </c>
      <c r="H1430" s="1833"/>
    </row>
    <row r="1431" spans="1:8" ht="78" customHeight="1">
      <c r="A1431" t="s">
        <v>5622</v>
      </c>
      <c r="B1431" t="s">
        <v>5623</v>
      </c>
      <c r="C1431" t="s">
        <v>3630</v>
      </c>
      <c r="D1431" t="s">
        <v>632</v>
      </c>
      <c r="E1431">
        <v>118</v>
      </c>
      <c r="F1431">
        <v>147</v>
      </c>
      <c r="G1431">
        <v>88</v>
      </c>
      <c r="H1431" s="2092"/>
    </row>
    <row r="1432" spans="1:8" ht="78" customHeight="1">
      <c r="A1432" t="s">
        <v>6050</v>
      </c>
      <c r="B1432" t="s">
        <v>9295</v>
      </c>
      <c r="C1432" t="s">
        <v>3819</v>
      </c>
      <c r="D1432" t="s">
        <v>632</v>
      </c>
      <c r="E1432">
        <v>117</v>
      </c>
      <c r="F1432">
        <v>122</v>
      </c>
      <c r="G1432">
        <v>78</v>
      </c>
      <c r="H1432" s="2281"/>
    </row>
    <row r="1433" spans="1:8" ht="78" customHeight="1">
      <c r="A1433" t="s">
        <v>5176</v>
      </c>
      <c r="B1433" t="s">
        <v>5177</v>
      </c>
      <c r="C1433" t="s">
        <v>3727</v>
      </c>
      <c r="D1433" t="s">
        <v>632</v>
      </c>
      <c r="E1433">
        <v>117</v>
      </c>
      <c r="F1433">
        <v>161</v>
      </c>
      <c r="G1433">
        <v>79</v>
      </c>
      <c r="H1433" s="2189"/>
    </row>
    <row r="1434" spans="1:8" ht="78" customHeight="1">
      <c r="A1434" t="s">
        <v>5168</v>
      </c>
      <c r="B1434" t="s">
        <v>5169</v>
      </c>
      <c r="C1434" t="s">
        <v>3693</v>
      </c>
      <c r="D1434" t="s">
        <v>632</v>
      </c>
      <c r="E1434">
        <v>117</v>
      </c>
      <c r="F1434">
        <v>148</v>
      </c>
      <c r="G1434">
        <v>101</v>
      </c>
      <c r="H1434" s="2155"/>
    </row>
    <row r="1435" spans="1:8" ht="78" customHeight="1">
      <c r="A1435" t="s">
        <v>6092</v>
      </c>
      <c r="B1435" t="s">
        <v>6093</v>
      </c>
      <c r="C1435" t="s">
        <v>3855</v>
      </c>
      <c r="D1435" t="s">
        <v>632</v>
      </c>
      <c r="E1435">
        <v>117</v>
      </c>
      <c r="F1435">
        <v>102</v>
      </c>
      <c r="G1435">
        <v>62</v>
      </c>
      <c r="H1435" s="2317"/>
    </row>
    <row r="1436" spans="1:8" ht="78" customHeight="1">
      <c r="A1436" t="s">
        <v>6084</v>
      </c>
      <c r="B1436" t="s">
        <v>6085</v>
      </c>
      <c r="C1436" t="s">
        <v>3850</v>
      </c>
      <c r="D1436" t="s">
        <v>632</v>
      </c>
      <c r="E1436">
        <v>117</v>
      </c>
      <c r="F1436">
        <v>109</v>
      </c>
      <c r="G1436">
        <v>71</v>
      </c>
      <c r="H1436" s="2312"/>
    </row>
    <row r="1437" spans="1:8" ht="78" customHeight="1">
      <c r="A1437" t="s">
        <v>6324</v>
      </c>
      <c r="B1437" t="s">
        <v>8411</v>
      </c>
      <c r="C1437" t="s">
        <v>2980</v>
      </c>
      <c r="D1437" t="s">
        <v>632</v>
      </c>
      <c r="E1437">
        <v>117</v>
      </c>
      <c r="F1437">
        <v>105</v>
      </c>
      <c r="G1437">
        <v>126</v>
      </c>
      <c r="H1437" s="1442"/>
    </row>
    <row r="1438" spans="1:8" ht="78" customHeight="1">
      <c r="A1438" t="s">
        <v>7061</v>
      </c>
      <c r="B1438" t="s">
        <v>9467</v>
      </c>
      <c r="C1438" t="s">
        <v>2628</v>
      </c>
      <c r="D1438" t="s">
        <v>632</v>
      </c>
      <c r="E1438">
        <v>117</v>
      </c>
      <c r="F1438">
        <v>35</v>
      </c>
      <c r="G1438">
        <v>41</v>
      </c>
      <c r="H1438" s="1090"/>
    </row>
    <row r="1439" spans="1:8" ht="78" customHeight="1">
      <c r="A1439" t="s">
        <v>6123</v>
      </c>
      <c r="B1439" t="s">
        <v>1568</v>
      </c>
      <c r="C1439" t="s">
        <v>2072</v>
      </c>
      <c r="D1439" t="s">
        <v>632</v>
      </c>
      <c r="E1439">
        <v>117</v>
      </c>
      <c r="F1439">
        <v>81</v>
      </c>
      <c r="G1439">
        <v>57</v>
      </c>
      <c r="H1439" s="534"/>
    </row>
    <row r="1440" spans="1:8" ht="78" customHeight="1">
      <c r="A1440" t="s">
        <v>6619</v>
      </c>
      <c r="B1440" t="s">
        <v>7564</v>
      </c>
      <c r="C1440" t="s">
        <v>2200</v>
      </c>
      <c r="D1440" t="s">
        <v>632</v>
      </c>
      <c r="E1440">
        <v>117</v>
      </c>
      <c r="F1440">
        <v>71</v>
      </c>
      <c r="G1440">
        <v>52</v>
      </c>
      <c r="H1440" s="662"/>
    </row>
    <row r="1441" spans="1:8" ht="78" customHeight="1">
      <c r="A1441" t="s">
        <v>6738</v>
      </c>
      <c r="B1441" t="s">
        <v>917</v>
      </c>
      <c r="C1441" t="s">
        <v>2935</v>
      </c>
      <c r="D1441" t="s">
        <v>632</v>
      </c>
      <c r="E1441">
        <v>117</v>
      </c>
      <c r="F1441">
        <v>64</v>
      </c>
      <c r="G1441">
        <v>106</v>
      </c>
      <c r="H1441" s="1397"/>
    </row>
    <row r="1442" spans="1:8" ht="78" customHeight="1">
      <c r="A1442" t="s">
        <v>5891</v>
      </c>
      <c r="B1442" t="s">
        <v>5892</v>
      </c>
      <c r="C1442" t="s">
        <v>3278</v>
      </c>
      <c r="D1442" t="s">
        <v>632</v>
      </c>
      <c r="E1442">
        <v>116</v>
      </c>
      <c r="F1442">
        <v>137</v>
      </c>
      <c r="G1442">
        <v>149</v>
      </c>
      <c r="H1442" s="1740"/>
    </row>
    <row r="1443" spans="1:8" ht="78" customHeight="1">
      <c r="A1443" t="s">
        <v>5633</v>
      </c>
      <c r="B1443" t="s">
        <v>5634</v>
      </c>
      <c r="C1443" t="s">
        <v>3844</v>
      </c>
      <c r="D1443" t="s">
        <v>632</v>
      </c>
      <c r="E1443">
        <v>116</v>
      </c>
      <c r="F1443">
        <v>108</v>
      </c>
      <c r="G1443">
        <v>87</v>
      </c>
      <c r="H1443" s="2306"/>
    </row>
    <row r="1444" spans="1:8" ht="78" customHeight="1">
      <c r="A1444" t="s">
        <v>6314</v>
      </c>
      <c r="B1444" t="s">
        <v>8446</v>
      </c>
      <c r="C1444" t="s">
        <v>3016</v>
      </c>
      <c r="D1444" t="s">
        <v>632</v>
      </c>
      <c r="E1444">
        <v>116</v>
      </c>
      <c r="F1444">
        <v>85</v>
      </c>
      <c r="G1444">
        <v>135</v>
      </c>
      <c r="H1444" s="1478"/>
    </row>
    <row r="1445" spans="1:8" ht="78" customHeight="1">
      <c r="A1445" t="s">
        <v>6636</v>
      </c>
      <c r="B1445" t="s">
        <v>1432</v>
      </c>
      <c r="C1445" t="s">
        <v>2243</v>
      </c>
      <c r="D1445" t="s">
        <v>632</v>
      </c>
      <c r="E1445">
        <v>116</v>
      </c>
      <c r="F1445">
        <v>51</v>
      </c>
      <c r="G1445">
        <v>50</v>
      </c>
      <c r="H1445" s="705"/>
    </row>
    <row r="1446" spans="1:8" ht="78" customHeight="1">
      <c r="A1446" t="s">
        <v>5859</v>
      </c>
      <c r="B1446" t="s">
        <v>789</v>
      </c>
      <c r="C1446" t="s">
        <v>3102</v>
      </c>
      <c r="D1446" t="s">
        <v>632</v>
      </c>
      <c r="E1446">
        <v>116</v>
      </c>
      <c r="F1446">
        <v>128</v>
      </c>
      <c r="G1446">
        <v>154</v>
      </c>
      <c r="H1446" s="1564"/>
    </row>
    <row r="1447" spans="1:8" ht="78" customHeight="1">
      <c r="A1447" t="s">
        <v>5618</v>
      </c>
      <c r="B1447" t="s">
        <v>5619</v>
      </c>
      <c r="C1447" t="s">
        <v>3621</v>
      </c>
      <c r="D1447" t="s">
        <v>632</v>
      </c>
      <c r="E1447">
        <v>116</v>
      </c>
      <c r="F1447">
        <v>140</v>
      </c>
      <c r="G1447">
        <v>105</v>
      </c>
      <c r="H1447" s="2083"/>
    </row>
    <row r="1448" spans="1:8" ht="78" customHeight="1">
      <c r="A1448" t="s">
        <v>6986</v>
      </c>
      <c r="B1448" t="s">
        <v>9644</v>
      </c>
      <c r="C1448" t="s">
        <v>1944</v>
      </c>
      <c r="D1448" t="s">
        <v>632</v>
      </c>
      <c r="E1448">
        <v>115</v>
      </c>
      <c r="F1448">
        <v>112</v>
      </c>
      <c r="G1448">
        <v>111</v>
      </c>
      <c r="H1448" s="406"/>
    </row>
    <row r="1449" spans="1:8" ht="78" customHeight="1">
      <c r="A1449" t="s">
        <v>5437</v>
      </c>
      <c r="B1449" t="s">
        <v>8562</v>
      </c>
      <c r="C1449" t="s">
        <v>3125</v>
      </c>
      <c r="D1449" t="s">
        <v>632</v>
      </c>
      <c r="E1449">
        <v>115</v>
      </c>
      <c r="F1449">
        <v>145</v>
      </c>
      <c r="G1449">
        <v>200</v>
      </c>
      <c r="H1449" s="1587"/>
    </row>
    <row r="1450" spans="1:8" ht="78" customHeight="1">
      <c r="A1450" t="s">
        <v>6149</v>
      </c>
      <c r="B1450" t="s">
        <v>1613</v>
      </c>
      <c r="C1450" t="s">
        <v>2003</v>
      </c>
      <c r="D1450" t="s">
        <v>632</v>
      </c>
      <c r="E1450">
        <v>115</v>
      </c>
      <c r="F1450">
        <v>100</v>
      </c>
      <c r="G1450">
        <v>96</v>
      </c>
      <c r="H1450" s="465"/>
    </row>
    <row r="1451" spans="1:8" ht="78" customHeight="1">
      <c r="A1451" t="s">
        <v>5172</v>
      </c>
      <c r="B1451" t="s">
        <v>9190</v>
      </c>
      <c r="C1451" t="s">
        <v>3728</v>
      </c>
      <c r="D1451" t="s">
        <v>632</v>
      </c>
      <c r="E1451">
        <v>115</v>
      </c>
      <c r="F1451">
        <v>153</v>
      </c>
      <c r="G1451">
        <v>87</v>
      </c>
      <c r="H1451" s="2190"/>
    </row>
    <row r="1452" spans="1:8" ht="78" customHeight="1">
      <c r="A1452" t="s">
        <v>6639</v>
      </c>
      <c r="B1452" t="s">
        <v>1444</v>
      </c>
      <c r="C1452" t="s">
        <v>2230</v>
      </c>
      <c r="D1452" t="s">
        <v>632</v>
      </c>
      <c r="E1452">
        <v>115</v>
      </c>
      <c r="F1452">
        <v>75</v>
      </c>
      <c r="G1452">
        <v>66</v>
      </c>
      <c r="H1452" s="692"/>
    </row>
    <row r="1453" spans="1:8" ht="78" customHeight="1">
      <c r="A1453" t="s">
        <v>5575</v>
      </c>
      <c r="B1453" t="s">
        <v>5577</v>
      </c>
      <c r="C1453" t="s">
        <v>3625</v>
      </c>
      <c r="D1453" t="s">
        <v>632</v>
      </c>
      <c r="E1453">
        <v>115</v>
      </c>
      <c r="F1453">
        <v>144</v>
      </c>
      <c r="G1453">
        <v>114</v>
      </c>
      <c r="H1453" s="2087"/>
    </row>
    <row r="1454" spans="1:8" ht="78" customHeight="1">
      <c r="A1454" t="s">
        <v>6116</v>
      </c>
      <c r="B1454" t="s">
        <v>1554</v>
      </c>
      <c r="C1454" t="s">
        <v>2088</v>
      </c>
      <c r="D1454" t="s">
        <v>632</v>
      </c>
      <c r="E1454">
        <v>115</v>
      </c>
      <c r="F1454">
        <v>98</v>
      </c>
      <c r="G1454">
        <v>83</v>
      </c>
      <c r="H1454" s="550"/>
    </row>
    <row r="1455" spans="1:8" ht="78" customHeight="1">
      <c r="A1455" t="s">
        <v>5493</v>
      </c>
      <c r="B1455" t="s">
        <v>5495</v>
      </c>
      <c r="C1455" t="s">
        <v>3470</v>
      </c>
      <c r="D1455" t="s">
        <v>632</v>
      </c>
      <c r="E1455">
        <v>115</v>
      </c>
      <c r="F1455">
        <v>168</v>
      </c>
      <c r="G1455">
        <v>158</v>
      </c>
      <c r="H1455" s="1932"/>
    </row>
    <row r="1456" spans="1:8" ht="78" customHeight="1">
      <c r="A1456" t="s">
        <v>5435</v>
      </c>
      <c r="B1456" t="s">
        <v>140</v>
      </c>
      <c r="C1456" t="s">
        <v>3138</v>
      </c>
      <c r="D1456" t="s">
        <v>632</v>
      </c>
      <c r="E1456">
        <v>114</v>
      </c>
      <c r="F1456">
        <v>145</v>
      </c>
      <c r="G1456">
        <v>180</v>
      </c>
      <c r="H1456" s="1600"/>
    </row>
    <row r="1457" spans="1:8" ht="78" customHeight="1">
      <c r="A1457" t="s">
        <v>5545</v>
      </c>
      <c r="B1457" t="s">
        <v>5547</v>
      </c>
      <c r="C1457" t="s">
        <v>3557</v>
      </c>
      <c r="D1457" t="s">
        <v>632</v>
      </c>
      <c r="E1457">
        <v>114</v>
      </c>
      <c r="F1457">
        <v>155</v>
      </c>
      <c r="G1457">
        <v>139</v>
      </c>
      <c r="H1457" s="2019"/>
    </row>
    <row r="1458" spans="1:8" ht="78" customHeight="1">
      <c r="A1458" t="s">
        <v>6308</v>
      </c>
      <c r="B1458" t="s">
        <v>915</v>
      </c>
      <c r="C1458" t="s">
        <v>2938</v>
      </c>
      <c r="D1458" t="s">
        <v>632</v>
      </c>
      <c r="E1458">
        <v>114</v>
      </c>
      <c r="F1458">
        <v>86</v>
      </c>
      <c r="G1458">
        <v>113</v>
      </c>
      <c r="H1458" s="1400"/>
    </row>
    <row r="1459" spans="1:8" ht="78" customHeight="1">
      <c r="A1459" t="s">
        <v>6102</v>
      </c>
      <c r="B1459" t="s">
        <v>1560</v>
      </c>
      <c r="C1459" t="s">
        <v>2083</v>
      </c>
      <c r="D1459" t="s">
        <v>632</v>
      </c>
      <c r="E1459">
        <v>114</v>
      </c>
      <c r="F1459">
        <v>94</v>
      </c>
      <c r="G1459">
        <v>67</v>
      </c>
      <c r="H1459" s="545"/>
    </row>
    <row r="1460" spans="1:8" ht="78" customHeight="1">
      <c r="A1460" t="s">
        <v>5043</v>
      </c>
      <c r="B1460" t="s">
        <v>5044</v>
      </c>
      <c r="C1460" t="s">
        <v>3289</v>
      </c>
      <c r="D1460" t="s">
        <v>632</v>
      </c>
      <c r="E1460">
        <v>114</v>
      </c>
      <c r="F1460">
        <v>168</v>
      </c>
      <c r="G1460">
        <v>186</v>
      </c>
      <c r="H1460" s="1751"/>
    </row>
    <row r="1461" spans="1:8" ht="78" customHeight="1">
      <c r="A1461" t="s">
        <v>6128</v>
      </c>
      <c r="B1461" t="s">
        <v>1565</v>
      </c>
      <c r="C1461" t="s">
        <v>2075</v>
      </c>
      <c r="D1461" t="s">
        <v>632</v>
      </c>
      <c r="E1461">
        <v>114</v>
      </c>
      <c r="F1461">
        <v>84</v>
      </c>
      <c r="G1461">
        <v>64</v>
      </c>
      <c r="H1461" s="537"/>
    </row>
    <row r="1462" spans="1:8" ht="78" customHeight="1">
      <c r="A1462" t="s">
        <v>6698</v>
      </c>
      <c r="B1462" t="s">
        <v>1040</v>
      </c>
      <c r="C1462" t="s">
        <v>2779</v>
      </c>
      <c r="D1462" t="s">
        <v>632</v>
      </c>
      <c r="E1462">
        <v>114</v>
      </c>
      <c r="F1462">
        <v>43</v>
      </c>
      <c r="G1462">
        <v>63</v>
      </c>
      <c r="H1462" s="1241"/>
    </row>
    <row r="1463" spans="1:8" ht="78" customHeight="1">
      <c r="A1463" t="s">
        <v>6368</v>
      </c>
      <c r="B1463" t="s">
        <v>7344</v>
      </c>
      <c r="C1463" t="s">
        <v>1963</v>
      </c>
      <c r="D1463" t="s">
        <v>632</v>
      </c>
      <c r="E1463">
        <v>114</v>
      </c>
      <c r="F1463">
        <v>111</v>
      </c>
      <c r="G1463">
        <v>112</v>
      </c>
      <c r="H1463" s="425"/>
    </row>
    <row r="1464" spans="1:8" ht="78" customHeight="1">
      <c r="A1464" t="s">
        <v>7087</v>
      </c>
      <c r="B1464" t="s">
        <v>9515</v>
      </c>
      <c r="C1464" t="s">
        <v>3104</v>
      </c>
      <c r="D1464" t="s">
        <v>632</v>
      </c>
      <c r="E1464">
        <v>113</v>
      </c>
      <c r="F1464">
        <v>115</v>
      </c>
      <c r="G1464">
        <v>136</v>
      </c>
      <c r="H1464" s="1566"/>
    </row>
    <row r="1465" spans="1:8" ht="78" customHeight="1">
      <c r="A1465" t="s">
        <v>5860</v>
      </c>
      <c r="B1465" t="s">
        <v>8637</v>
      </c>
      <c r="C1465" t="s">
        <v>3199</v>
      </c>
      <c r="D1465" t="s">
        <v>632</v>
      </c>
      <c r="E1465">
        <v>113</v>
      </c>
      <c r="F1465">
        <v>127</v>
      </c>
      <c r="G1465">
        <v>155</v>
      </c>
      <c r="H1465" s="1661"/>
    </row>
    <row r="1466" spans="1:8" ht="78" customHeight="1">
      <c r="A1466" t="s">
        <v>5864</v>
      </c>
      <c r="B1466" t="s">
        <v>8639</v>
      </c>
      <c r="C1466" t="s">
        <v>3200</v>
      </c>
      <c r="D1466" t="s">
        <v>632</v>
      </c>
      <c r="E1466">
        <v>113</v>
      </c>
      <c r="F1466">
        <v>129</v>
      </c>
      <c r="G1466">
        <v>164</v>
      </c>
      <c r="H1466" s="1662"/>
    </row>
    <row r="1467" spans="1:8" ht="78" customHeight="1">
      <c r="A1467" t="s">
        <v>6088</v>
      </c>
      <c r="B1467" t="s">
        <v>12</v>
      </c>
      <c r="C1467" t="s">
        <v>3851</v>
      </c>
      <c r="D1467" t="s">
        <v>632</v>
      </c>
      <c r="E1467">
        <v>113</v>
      </c>
      <c r="F1467">
        <v>100</v>
      </c>
      <c r="G1467">
        <v>62</v>
      </c>
      <c r="H1467" s="2313"/>
    </row>
    <row r="1468" spans="1:8" ht="78" customHeight="1">
      <c r="A1468" t="s">
        <v>6616</v>
      </c>
      <c r="B1468" t="s">
        <v>1447</v>
      </c>
      <c r="C1468" t="s">
        <v>2225</v>
      </c>
      <c r="D1468" t="s">
        <v>632</v>
      </c>
      <c r="E1468">
        <v>113</v>
      </c>
      <c r="F1468">
        <v>74</v>
      </c>
      <c r="G1468">
        <v>65</v>
      </c>
      <c r="H1468" s="687"/>
    </row>
    <row r="1469" spans="1:8" ht="78" customHeight="1">
      <c r="A1469" t="s">
        <v>6008</v>
      </c>
      <c r="B1469" t="s">
        <v>6010</v>
      </c>
      <c r="C1469" t="s">
        <v>3555</v>
      </c>
      <c r="D1469" t="s">
        <v>632</v>
      </c>
      <c r="E1469">
        <v>113</v>
      </c>
      <c r="F1469">
        <v>126</v>
      </c>
      <c r="G1469">
        <v>111</v>
      </c>
      <c r="H1469" s="2017"/>
    </row>
    <row r="1470" spans="1:8" ht="78" customHeight="1">
      <c r="A1470" t="s">
        <v>5866</v>
      </c>
      <c r="B1470" t="s">
        <v>796</v>
      </c>
      <c r="C1470" t="s">
        <v>3095</v>
      </c>
      <c r="D1470" t="s">
        <v>632</v>
      </c>
      <c r="E1470">
        <v>112</v>
      </c>
      <c r="F1470">
        <v>120</v>
      </c>
      <c r="G1470">
        <v>155</v>
      </c>
      <c r="H1470" s="1557"/>
    </row>
    <row r="1471" spans="1:8" ht="78" customHeight="1">
      <c r="A1471" t="s">
        <v>6679</v>
      </c>
      <c r="B1471" t="s">
        <v>1066</v>
      </c>
      <c r="C1471" t="s">
        <v>2742</v>
      </c>
      <c r="D1471" t="s">
        <v>632</v>
      </c>
      <c r="E1471">
        <v>112</v>
      </c>
      <c r="F1471">
        <v>47</v>
      </c>
      <c r="G1471">
        <v>59</v>
      </c>
      <c r="H1471" s="1204"/>
    </row>
    <row r="1472" spans="1:8" ht="78" customHeight="1">
      <c r="A1472" t="s">
        <v>5559</v>
      </c>
      <c r="B1472" t="s">
        <v>5560</v>
      </c>
      <c r="C1472" t="s">
        <v>3666</v>
      </c>
      <c r="D1472" t="s">
        <v>632</v>
      </c>
      <c r="E1472">
        <v>112</v>
      </c>
      <c r="F1472">
        <v>163</v>
      </c>
      <c r="G1472">
        <v>141</v>
      </c>
      <c r="H1472" s="2128"/>
    </row>
    <row r="1473" spans="1:8" ht="78" customHeight="1">
      <c r="A1473" t="s">
        <v>6124</v>
      </c>
      <c r="B1473" t="s">
        <v>1567</v>
      </c>
      <c r="C1473" t="s">
        <v>2071</v>
      </c>
      <c r="D1473" t="s">
        <v>632</v>
      </c>
      <c r="E1473">
        <v>112</v>
      </c>
      <c r="F1473">
        <v>79</v>
      </c>
      <c r="G1473">
        <v>55</v>
      </c>
      <c r="H1473" s="533"/>
    </row>
    <row r="1474" spans="1:8" ht="78" customHeight="1">
      <c r="A1474" t="s">
        <v>6166</v>
      </c>
      <c r="B1474" t="s">
        <v>887</v>
      </c>
      <c r="C1474" t="s">
        <v>2971</v>
      </c>
      <c r="D1474" t="s">
        <v>632</v>
      </c>
      <c r="E1474">
        <v>112</v>
      </c>
      <c r="F1474">
        <v>88</v>
      </c>
      <c r="G1474">
        <v>97</v>
      </c>
      <c r="H1474" s="1433"/>
    </row>
    <row r="1475" spans="1:8" ht="78" customHeight="1">
      <c r="A1475" t="s">
        <v>5557</v>
      </c>
      <c r="B1475" t="s">
        <v>9063</v>
      </c>
      <c r="C1475" t="s">
        <v>3608</v>
      </c>
      <c r="D1475" t="s">
        <v>632</v>
      </c>
      <c r="E1475">
        <v>112</v>
      </c>
      <c r="F1475">
        <v>154</v>
      </c>
      <c r="G1475">
        <v>137</v>
      </c>
      <c r="H1475" s="2070"/>
    </row>
    <row r="1476" spans="1:8" ht="78" customHeight="1">
      <c r="A1476" t="s">
        <v>6125</v>
      </c>
      <c r="B1476" t="s">
        <v>1566</v>
      </c>
      <c r="C1476" t="s">
        <v>2070</v>
      </c>
      <c r="D1476" t="s">
        <v>632</v>
      </c>
      <c r="E1476">
        <v>112</v>
      </c>
      <c r="F1476">
        <v>72</v>
      </c>
      <c r="G1476">
        <v>34</v>
      </c>
      <c r="H1476" s="532"/>
    </row>
    <row r="1477" spans="1:8" ht="78" customHeight="1">
      <c r="A1477" t="s">
        <v>6647</v>
      </c>
      <c r="B1477" t="s">
        <v>8134</v>
      </c>
      <c r="C1477" t="s">
        <v>2736</v>
      </c>
      <c r="D1477" t="s">
        <v>632</v>
      </c>
      <c r="E1477">
        <v>112</v>
      </c>
      <c r="F1477">
        <v>57</v>
      </c>
      <c r="G1477">
        <v>63</v>
      </c>
      <c r="H1477" s="1198"/>
    </row>
    <row r="1478" spans="1:8" ht="78" customHeight="1">
      <c r="A1478" t="s">
        <v>5474</v>
      </c>
      <c r="B1478" t="s">
        <v>5475</v>
      </c>
      <c r="C1478" t="s">
        <v>3421</v>
      </c>
      <c r="D1478" t="s">
        <v>632</v>
      </c>
      <c r="E1478">
        <v>112</v>
      </c>
      <c r="F1478">
        <v>164</v>
      </c>
      <c r="G1478">
        <v>176</v>
      </c>
      <c r="H1478" s="1883"/>
    </row>
    <row r="1479" spans="1:8" ht="78" customHeight="1">
      <c r="A1479" t="s">
        <v>6709</v>
      </c>
      <c r="B1479" t="s">
        <v>948</v>
      </c>
      <c r="C1479" t="s">
        <v>2902</v>
      </c>
      <c r="D1479" t="s">
        <v>632</v>
      </c>
      <c r="E1479">
        <v>111</v>
      </c>
      <c r="F1479">
        <v>60</v>
      </c>
      <c r="G1479">
        <v>86</v>
      </c>
      <c r="H1479" s="1364"/>
    </row>
    <row r="1480" spans="1:8" ht="78" customHeight="1">
      <c r="A1480" t="s">
        <v>6015</v>
      </c>
      <c r="B1480" t="s">
        <v>6016</v>
      </c>
      <c r="C1480" t="s">
        <v>3626</v>
      </c>
      <c r="D1480" t="s">
        <v>632</v>
      </c>
      <c r="E1480">
        <v>111</v>
      </c>
      <c r="F1480">
        <v>141</v>
      </c>
      <c r="G1480">
        <v>106</v>
      </c>
      <c r="H1480" s="2088"/>
    </row>
    <row r="1481" spans="1:8" ht="78" customHeight="1">
      <c r="A1481" t="s">
        <v>5476</v>
      </c>
      <c r="B1481" t="s">
        <v>8764</v>
      </c>
      <c r="C1481" t="s">
        <v>3338</v>
      </c>
      <c r="D1481" t="s">
        <v>632</v>
      </c>
      <c r="E1481">
        <v>111</v>
      </c>
      <c r="F1481">
        <v>159</v>
      </c>
      <c r="G1481">
        <v>169</v>
      </c>
      <c r="H1481" s="1800"/>
    </row>
    <row r="1482" spans="1:8" ht="78" customHeight="1">
      <c r="A1482" t="s">
        <v>5146</v>
      </c>
      <c r="B1482" t="s">
        <v>5147</v>
      </c>
      <c r="C1482" t="s">
        <v>3712</v>
      </c>
      <c r="D1482" t="s">
        <v>632</v>
      </c>
      <c r="E1482">
        <v>111</v>
      </c>
      <c r="F1482">
        <v>162</v>
      </c>
      <c r="G1482">
        <v>107</v>
      </c>
      <c r="H1482" s="2174"/>
    </row>
    <row r="1483" spans="1:8" ht="78" customHeight="1">
      <c r="A1483" t="s">
        <v>6740</v>
      </c>
      <c r="B1483" t="s">
        <v>916</v>
      </c>
      <c r="C1483" t="s">
        <v>2934</v>
      </c>
      <c r="D1483" t="s">
        <v>632</v>
      </c>
      <c r="E1483">
        <v>111</v>
      </c>
      <c r="F1483">
        <v>69</v>
      </c>
      <c r="G1483">
        <v>110</v>
      </c>
      <c r="H1483" s="1396"/>
    </row>
    <row r="1484" spans="1:8" ht="78" customHeight="1">
      <c r="A1484" t="s">
        <v>5602</v>
      </c>
      <c r="B1484" t="s">
        <v>5603</v>
      </c>
      <c r="C1484" t="s">
        <v>3620</v>
      </c>
      <c r="D1484" t="s">
        <v>632</v>
      </c>
      <c r="E1484">
        <v>111</v>
      </c>
      <c r="F1484">
        <v>140</v>
      </c>
      <c r="G1484">
        <v>105</v>
      </c>
      <c r="H1484" s="2082"/>
    </row>
    <row r="1485" spans="1:8" ht="78" customHeight="1">
      <c r="A1485" t="s">
        <v>6121</v>
      </c>
      <c r="B1485" t="s">
        <v>1569</v>
      </c>
      <c r="C1485" t="s">
        <v>2069</v>
      </c>
      <c r="D1485" t="s">
        <v>632</v>
      </c>
      <c r="E1485">
        <v>110</v>
      </c>
      <c r="F1485">
        <v>79</v>
      </c>
      <c r="G1485">
        <v>58</v>
      </c>
      <c r="H1485" s="531"/>
    </row>
    <row r="1486" spans="1:8" ht="78" customHeight="1">
      <c r="A1486" t="s">
        <v>6118</v>
      </c>
      <c r="B1486" t="s">
        <v>1553</v>
      </c>
      <c r="C1486" t="s">
        <v>2089</v>
      </c>
      <c r="D1486" t="s">
        <v>632</v>
      </c>
      <c r="E1486">
        <v>110</v>
      </c>
      <c r="F1486">
        <v>92</v>
      </c>
      <c r="G1486">
        <v>75</v>
      </c>
      <c r="H1486" s="551"/>
    </row>
    <row r="1487" spans="1:8" ht="78" customHeight="1">
      <c r="A1487" t="s">
        <v>6041</v>
      </c>
      <c r="B1487" t="s">
        <v>9017</v>
      </c>
      <c r="C1487" t="s">
        <v>3573</v>
      </c>
      <c r="D1487" t="s">
        <v>632</v>
      </c>
      <c r="E1487">
        <v>110</v>
      </c>
      <c r="F1487">
        <v>110</v>
      </c>
      <c r="G1487">
        <v>92</v>
      </c>
      <c r="H1487" s="2035"/>
    </row>
    <row r="1488" spans="1:8" ht="78" customHeight="1">
      <c r="A1488" t="s">
        <v>6617</v>
      </c>
      <c r="B1488" t="s">
        <v>1561</v>
      </c>
      <c r="C1488" t="s">
        <v>2076</v>
      </c>
      <c r="D1488" t="s">
        <v>632</v>
      </c>
      <c r="E1488">
        <v>110</v>
      </c>
      <c r="F1488">
        <v>73</v>
      </c>
      <c r="G1488">
        <v>58</v>
      </c>
      <c r="H1488" s="538"/>
    </row>
    <row r="1489" spans="1:8" ht="78" customHeight="1">
      <c r="A1489" t="s">
        <v>5876</v>
      </c>
      <c r="B1489" t="s">
        <v>762</v>
      </c>
      <c r="C1489" t="s">
        <v>3145</v>
      </c>
      <c r="D1489" t="s">
        <v>632</v>
      </c>
      <c r="E1489">
        <v>110</v>
      </c>
      <c r="F1489">
        <v>126</v>
      </c>
      <c r="G1489">
        <v>153</v>
      </c>
      <c r="H1489" s="1607"/>
    </row>
    <row r="1490" spans="1:8" ht="78" customHeight="1">
      <c r="A1490" t="s">
        <v>5447</v>
      </c>
      <c r="B1490" t="s">
        <v>751</v>
      </c>
      <c r="C1490" t="s">
        <v>3162</v>
      </c>
      <c r="D1490" t="s">
        <v>632</v>
      </c>
      <c r="E1490">
        <v>110</v>
      </c>
      <c r="F1490">
        <v>162</v>
      </c>
      <c r="G1490">
        <v>213</v>
      </c>
      <c r="H1490" s="1624"/>
    </row>
    <row r="1491" spans="1:8" ht="78" customHeight="1">
      <c r="A1491" t="s">
        <v>6059</v>
      </c>
      <c r="B1491" t="s">
        <v>9305</v>
      </c>
      <c r="C1491" t="s">
        <v>3832</v>
      </c>
      <c r="D1491" t="s">
        <v>632</v>
      </c>
      <c r="E1491">
        <v>110</v>
      </c>
      <c r="F1491">
        <v>113</v>
      </c>
      <c r="G1491">
        <v>83</v>
      </c>
      <c r="H1491" s="2294"/>
    </row>
    <row r="1492" spans="1:8" ht="78" customHeight="1">
      <c r="A1492" t="s">
        <v>6170</v>
      </c>
      <c r="B1492" t="s">
        <v>969</v>
      </c>
      <c r="C1492" t="s">
        <v>2877</v>
      </c>
      <c r="D1492" t="s">
        <v>632</v>
      </c>
      <c r="E1492">
        <v>110</v>
      </c>
      <c r="F1492">
        <v>76</v>
      </c>
      <c r="G1492">
        <v>75</v>
      </c>
      <c r="H1492" s="1339"/>
    </row>
    <row r="1493" spans="1:8" ht="78" customHeight="1">
      <c r="A1493" t="s">
        <v>5874</v>
      </c>
      <c r="B1493" t="s">
        <v>774</v>
      </c>
      <c r="C1493" t="s">
        <v>3126</v>
      </c>
      <c r="D1493" t="s">
        <v>632</v>
      </c>
      <c r="E1493">
        <v>110</v>
      </c>
      <c r="F1493">
        <v>129</v>
      </c>
      <c r="G1493">
        <v>190</v>
      </c>
      <c r="H1493" s="1588"/>
    </row>
    <row r="1494" spans="1:8" ht="78" customHeight="1">
      <c r="A1494" t="s">
        <v>6627</v>
      </c>
      <c r="B1494" t="s">
        <v>1445</v>
      </c>
      <c r="C1494" t="s">
        <v>2227</v>
      </c>
      <c r="D1494" t="s">
        <v>632</v>
      </c>
      <c r="E1494">
        <v>110</v>
      </c>
      <c r="F1494">
        <v>64</v>
      </c>
      <c r="G1494">
        <v>60</v>
      </c>
      <c r="H1494" s="689"/>
    </row>
    <row r="1495" spans="1:8" ht="78" customHeight="1">
      <c r="A1495" t="s">
        <v>6452</v>
      </c>
      <c r="B1495" t="s">
        <v>8815</v>
      </c>
      <c r="C1495" t="s">
        <v>3388</v>
      </c>
      <c r="D1495" t="s">
        <v>632</v>
      </c>
      <c r="E1495">
        <v>110</v>
      </c>
      <c r="F1495">
        <v>128</v>
      </c>
      <c r="G1495">
        <v>130</v>
      </c>
      <c r="H1495" s="1850"/>
    </row>
    <row r="1496" spans="1:8" ht="78" customHeight="1">
      <c r="A1496" t="s">
        <v>5029</v>
      </c>
      <c r="B1496" t="s">
        <v>8598</v>
      </c>
      <c r="C1496" t="s">
        <v>3161</v>
      </c>
      <c r="D1496" t="s">
        <v>632</v>
      </c>
      <c r="E1496">
        <v>109</v>
      </c>
      <c r="F1496">
        <v>169</v>
      </c>
      <c r="G1496">
        <v>210</v>
      </c>
      <c r="H1496" s="1623"/>
    </row>
    <row r="1497" spans="1:8" ht="78" customHeight="1">
      <c r="A1497" t="s">
        <v>5497</v>
      </c>
      <c r="B1497" t="s">
        <v>5499</v>
      </c>
      <c r="C1497" t="s">
        <v>3484</v>
      </c>
      <c r="D1497" t="s">
        <v>632</v>
      </c>
      <c r="E1497">
        <v>109</v>
      </c>
      <c r="F1497">
        <v>162</v>
      </c>
      <c r="G1497">
        <v>158</v>
      </c>
      <c r="H1497" s="1946"/>
    </row>
    <row r="1498" spans="1:8" ht="78" customHeight="1">
      <c r="A1498" t="s">
        <v>7002</v>
      </c>
      <c r="B1498" t="s">
        <v>9353</v>
      </c>
      <c r="C1498" t="s">
        <v>1990</v>
      </c>
      <c r="D1498" t="s">
        <v>632</v>
      </c>
      <c r="E1498">
        <v>109</v>
      </c>
      <c r="F1498">
        <v>98</v>
      </c>
      <c r="G1498">
        <v>91</v>
      </c>
      <c r="H1498" s="452"/>
    </row>
    <row r="1499" spans="1:8" ht="78" customHeight="1">
      <c r="A1499" t="s">
        <v>5481</v>
      </c>
      <c r="B1499" t="s">
        <v>5482</v>
      </c>
      <c r="C1499" t="s">
        <v>3372</v>
      </c>
      <c r="D1499" t="s">
        <v>632</v>
      </c>
      <c r="E1499">
        <v>109</v>
      </c>
      <c r="F1499">
        <v>145</v>
      </c>
      <c r="G1499">
        <v>146</v>
      </c>
      <c r="H1499" s="1834"/>
    </row>
    <row r="1500" spans="1:8" ht="78" customHeight="1">
      <c r="A1500" t="s">
        <v>6330</v>
      </c>
      <c r="B1500" t="s">
        <v>824</v>
      </c>
      <c r="C1500" t="s">
        <v>3052</v>
      </c>
      <c r="D1500" t="s">
        <v>632</v>
      </c>
      <c r="E1500">
        <v>109</v>
      </c>
      <c r="F1500">
        <v>86</v>
      </c>
      <c r="G1500">
        <v>152</v>
      </c>
      <c r="H1500" s="1514"/>
    </row>
    <row r="1501" spans="1:8" ht="78" customHeight="1">
      <c r="A1501" t="s">
        <v>6243</v>
      </c>
      <c r="B1501" t="s">
        <v>868</v>
      </c>
      <c r="C1501" t="s">
        <v>2993</v>
      </c>
      <c r="D1501" t="s">
        <v>632</v>
      </c>
      <c r="E1501">
        <v>109</v>
      </c>
      <c r="F1501">
        <v>99</v>
      </c>
      <c r="G1501">
        <v>107</v>
      </c>
      <c r="H1501" s="1455"/>
    </row>
    <row r="1502" spans="1:8" ht="78" customHeight="1">
      <c r="A1502" t="s">
        <v>5912</v>
      </c>
      <c r="B1502" t="s">
        <v>5913</v>
      </c>
      <c r="C1502" t="s">
        <v>3285</v>
      </c>
      <c r="D1502" t="s">
        <v>632</v>
      </c>
      <c r="E1502">
        <v>109</v>
      </c>
      <c r="F1502">
        <v>137</v>
      </c>
      <c r="G1502">
        <v>148</v>
      </c>
      <c r="H1502" s="1747"/>
    </row>
    <row r="1503" spans="1:8" ht="78" customHeight="1">
      <c r="A1503" t="s">
        <v>4824</v>
      </c>
      <c r="B1503" t="s">
        <v>9169</v>
      </c>
      <c r="C1503" t="s">
        <v>3709</v>
      </c>
      <c r="D1503" t="s">
        <v>632</v>
      </c>
      <c r="E1503">
        <v>109</v>
      </c>
      <c r="F1503">
        <v>206</v>
      </c>
      <c r="G1503">
        <v>135</v>
      </c>
      <c r="H1503" s="2171"/>
    </row>
    <row r="1504" spans="1:8" ht="78" customHeight="1">
      <c r="A1504" t="s">
        <v>6338</v>
      </c>
      <c r="B1504" t="s">
        <v>820</v>
      </c>
      <c r="C1504" t="s">
        <v>3060</v>
      </c>
      <c r="D1504" t="s">
        <v>632</v>
      </c>
      <c r="E1504">
        <v>109</v>
      </c>
      <c r="F1504">
        <v>102</v>
      </c>
      <c r="G1504">
        <v>149</v>
      </c>
      <c r="H1504" s="1522"/>
    </row>
    <row r="1505" spans="1:8" ht="78" customHeight="1">
      <c r="A1505" t="s">
        <v>6244</v>
      </c>
      <c r="B1505" t="s">
        <v>886</v>
      </c>
      <c r="C1505" t="s">
        <v>2970</v>
      </c>
      <c r="D1505" t="s">
        <v>632</v>
      </c>
      <c r="E1505">
        <v>108</v>
      </c>
      <c r="F1505">
        <v>87</v>
      </c>
      <c r="G1505">
        <v>101</v>
      </c>
      <c r="H1505" s="1432"/>
    </row>
    <row r="1506" spans="1:8" ht="78" customHeight="1">
      <c r="A1506" t="s">
        <v>6080</v>
      </c>
      <c r="B1506" t="s">
        <v>1635</v>
      </c>
      <c r="C1506" t="s">
        <v>1962</v>
      </c>
      <c r="D1506" t="s">
        <v>632</v>
      </c>
      <c r="E1506">
        <v>108</v>
      </c>
      <c r="F1506">
        <v>104</v>
      </c>
      <c r="G1506">
        <v>104</v>
      </c>
      <c r="H1506" s="424"/>
    </row>
    <row r="1507" spans="1:8" ht="78" customHeight="1">
      <c r="A1507" t="s">
        <v>6136</v>
      </c>
      <c r="B1507" t="s">
        <v>1563</v>
      </c>
      <c r="C1507" t="s">
        <v>2074</v>
      </c>
      <c r="D1507" t="s">
        <v>632</v>
      </c>
      <c r="E1507">
        <v>108</v>
      </c>
      <c r="F1507">
        <v>80</v>
      </c>
      <c r="G1507">
        <v>67</v>
      </c>
      <c r="H1507" s="536"/>
    </row>
    <row r="1508" spans="1:8" ht="78" customHeight="1">
      <c r="A1508" t="s">
        <v>6327</v>
      </c>
      <c r="B1508" t="s">
        <v>827</v>
      </c>
      <c r="C1508" t="s">
        <v>3048</v>
      </c>
      <c r="D1508" t="s">
        <v>632</v>
      </c>
      <c r="E1508">
        <v>108</v>
      </c>
      <c r="F1508">
        <v>89</v>
      </c>
      <c r="G1508">
        <v>113</v>
      </c>
      <c r="H1508" s="1510"/>
    </row>
    <row r="1509" spans="1:8" ht="78" customHeight="1">
      <c r="A1509" t="s">
        <v>6312</v>
      </c>
      <c r="B1509" t="s">
        <v>843</v>
      </c>
      <c r="C1509" t="s">
        <v>3029</v>
      </c>
      <c r="D1509" t="s">
        <v>632</v>
      </c>
      <c r="E1509">
        <v>108</v>
      </c>
      <c r="F1509">
        <v>78</v>
      </c>
      <c r="G1509">
        <v>121</v>
      </c>
      <c r="H1509" s="1491"/>
    </row>
    <row r="1510" spans="1:8" ht="78" customHeight="1">
      <c r="A1510" t="s">
        <v>6167</v>
      </c>
      <c r="B1510" t="s">
        <v>977</v>
      </c>
      <c r="C1510" t="s">
        <v>2869</v>
      </c>
      <c r="D1510" t="s">
        <v>632</v>
      </c>
      <c r="E1510">
        <v>108</v>
      </c>
      <c r="F1510">
        <v>86</v>
      </c>
      <c r="G1510">
        <v>86</v>
      </c>
      <c r="H1510" s="1331"/>
    </row>
    <row r="1511" spans="1:8" ht="78" customHeight="1">
      <c r="A1511" t="s">
        <v>7071</v>
      </c>
      <c r="B1511" t="s">
        <v>9474</v>
      </c>
      <c r="C1511" t="s">
        <v>2741</v>
      </c>
      <c r="D1511" t="s">
        <v>632</v>
      </c>
      <c r="E1511">
        <v>108</v>
      </c>
      <c r="F1511">
        <v>40</v>
      </c>
      <c r="G1511">
        <v>49</v>
      </c>
      <c r="H1511" s="1203"/>
    </row>
    <row r="1512" spans="1:8" ht="78" customHeight="1">
      <c r="A1512" t="s">
        <v>7131</v>
      </c>
      <c r="B1512" t="s">
        <v>9650</v>
      </c>
      <c r="C1512" t="s">
        <v>3393</v>
      </c>
      <c r="D1512" t="s">
        <v>632</v>
      </c>
      <c r="E1512">
        <v>107</v>
      </c>
      <c r="F1512">
        <v>113</v>
      </c>
      <c r="G1512">
        <v>105</v>
      </c>
      <c r="H1512" s="1855"/>
    </row>
    <row r="1513" spans="1:8" ht="78" customHeight="1">
      <c r="A1513" t="s">
        <v>5062</v>
      </c>
      <c r="B1513" t="s">
        <v>5063</v>
      </c>
      <c r="C1513" t="s">
        <v>3352</v>
      </c>
      <c r="D1513" t="s">
        <v>632</v>
      </c>
      <c r="E1513">
        <v>107</v>
      </c>
      <c r="F1513">
        <v>170</v>
      </c>
      <c r="G1513">
        <v>174</v>
      </c>
      <c r="H1513" s="1814"/>
    </row>
    <row r="1514" spans="1:8" ht="78" customHeight="1">
      <c r="A1514" t="s">
        <v>6641</v>
      </c>
      <c r="B1514" t="s">
        <v>1442</v>
      </c>
      <c r="C1514" t="s">
        <v>2228</v>
      </c>
      <c r="D1514" t="s">
        <v>632</v>
      </c>
      <c r="E1514">
        <v>107</v>
      </c>
      <c r="F1514">
        <v>65</v>
      </c>
      <c r="G1514">
        <v>57</v>
      </c>
      <c r="H1514" s="690"/>
    </row>
    <row r="1515" spans="1:8" ht="78" customHeight="1">
      <c r="A1515" t="s">
        <v>5620</v>
      </c>
      <c r="B1515" t="s">
        <v>5621</v>
      </c>
      <c r="C1515" t="s">
        <v>3631</v>
      </c>
      <c r="D1515" t="s">
        <v>632</v>
      </c>
      <c r="E1515">
        <v>107</v>
      </c>
      <c r="F1515">
        <v>141</v>
      </c>
      <c r="G1515">
        <v>83</v>
      </c>
      <c r="H1515" s="2093"/>
    </row>
    <row r="1516" spans="1:8" ht="78" customHeight="1">
      <c r="A1516" t="s">
        <v>6311</v>
      </c>
      <c r="B1516" t="s">
        <v>828</v>
      </c>
      <c r="C1516" t="s">
        <v>3047</v>
      </c>
      <c r="D1516" t="s">
        <v>632</v>
      </c>
      <c r="E1516">
        <v>107</v>
      </c>
      <c r="F1516">
        <v>88</v>
      </c>
      <c r="G1516">
        <v>118</v>
      </c>
      <c r="H1516" s="1509"/>
    </row>
    <row r="1517" spans="1:8" ht="78" customHeight="1">
      <c r="A1517" t="s">
        <v>6710</v>
      </c>
      <c r="B1517" t="s">
        <v>1001</v>
      </c>
      <c r="C1517" t="s">
        <v>2836</v>
      </c>
      <c r="D1517" t="s">
        <v>632</v>
      </c>
      <c r="E1517">
        <v>107</v>
      </c>
      <c r="F1517">
        <v>38</v>
      </c>
      <c r="G1517">
        <v>75</v>
      </c>
      <c r="H1517" s="1298"/>
    </row>
    <row r="1518" spans="1:8" ht="78" customHeight="1">
      <c r="A1518" t="s">
        <v>6104</v>
      </c>
      <c r="B1518" t="s">
        <v>1559</v>
      </c>
      <c r="C1518" t="s">
        <v>2084</v>
      </c>
      <c r="D1518" t="s">
        <v>632</v>
      </c>
      <c r="E1518">
        <v>107</v>
      </c>
      <c r="F1518">
        <v>84</v>
      </c>
      <c r="G1518">
        <v>62</v>
      </c>
      <c r="H1518" s="546"/>
    </row>
    <row r="1519" spans="1:8" ht="78" customHeight="1">
      <c r="A1519" t="s">
        <v>4821</v>
      </c>
      <c r="B1519" t="s">
        <v>9128</v>
      </c>
      <c r="C1519" t="s">
        <v>3673</v>
      </c>
      <c r="D1519" t="s">
        <v>632</v>
      </c>
      <c r="E1519">
        <v>107</v>
      </c>
      <c r="F1519">
        <v>205</v>
      </c>
      <c r="G1519">
        <v>156</v>
      </c>
      <c r="H1519" s="2135"/>
    </row>
    <row r="1520" spans="1:8" ht="78" customHeight="1">
      <c r="A1520" t="s">
        <v>6750</v>
      </c>
      <c r="B1520" t="s">
        <v>845</v>
      </c>
      <c r="C1520" t="s">
        <v>3022</v>
      </c>
      <c r="D1520" t="s">
        <v>632</v>
      </c>
      <c r="E1520">
        <v>106</v>
      </c>
      <c r="F1520">
        <v>57</v>
      </c>
      <c r="G1520">
        <v>123</v>
      </c>
      <c r="H1520" s="1484"/>
    </row>
    <row r="1521" spans="1:8" ht="78" customHeight="1">
      <c r="A1521" t="s">
        <v>6331</v>
      </c>
      <c r="B1521" t="s">
        <v>875</v>
      </c>
      <c r="C1521" t="s">
        <v>2985</v>
      </c>
      <c r="D1521" t="s">
        <v>632</v>
      </c>
      <c r="E1521">
        <v>106</v>
      </c>
      <c r="F1521">
        <v>99</v>
      </c>
      <c r="G1521">
        <v>120</v>
      </c>
      <c r="H1521" s="1447"/>
    </row>
    <row r="1522" spans="1:8" ht="78" customHeight="1">
      <c r="A1522" t="s">
        <v>6065</v>
      </c>
      <c r="B1522" t="s">
        <v>9297</v>
      </c>
      <c r="C1522" t="s">
        <v>3820</v>
      </c>
      <c r="D1522" t="s">
        <v>632</v>
      </c>
      <c r="E1522">
        <v>106</v>
      </c>
      <c r="F1522">
        <v>111</v>
      </c>
      <c r="G1522">
        <v>52</v>
      </c>
      <c r="H1522" s="2282"/>
    </row>
    <row r="1523" spans="1:8" ht="78" customHeight="1">
      <c r="A1523" t="s">
        <v>6105</v>
      </c>
      <c r="B1523" t="s">
        <v>7443</v>
      </c>
      <c r="C1523" t="s">
        <v>2085</v>
      </c>
      <c r="D1523" t="s">
        <v>632</v>
      </c>
      <c r="E1523">
        <v>106</v>
      </c>
      <c r="F1523">
        <v>81</v>
      </c>
      <c r="G1523">
        <v>59</v>
      </c>
      <c r="H1523" s="547"/>
    </row>
    <row r="1524" spans="1:8" ht="78" customHeight="1">
      <c r="A1524" t="s">
        <v>7052</v>
      </c>
      <c r="B1524" t="s">
        <v>9469</v>
      </c>
      <c r="C1524" t="s">
        <v>2549</v>
      </c>
      <c r="D1524" t="s">
        <v>632</v>
      </c>
      <c r="E1524">
        <v>106</v>
      </c>
      <c r="F1524">
        <v>46</v>
      </c>
      <c r="G1524">
        <v>42</v>
      </c>
      <c r="H1524" s="1011"/>
    </row>
    <row r="1525" spans="1:8" ht="78" customHeight="1">
      <c r="A1525" t="s">
        <v>6632</v>
      </c>
      <c r="B1525" t="s">
        <v>7620</v>
      </c>
      <c r="C1525" t="s">
        <v>2244</v>
      </c>
      <c r="D1525" t="s">
        <v>632</v>
      </c>
      <c r="E1525">
        <v>106</v>
      </c>
      <c r="F1525">
        <v>51</v>
      </c>
      <c r="G1525">
        <v>49</v>
      </c>
      <c r="H1525" s="706"/>
    </row>
    <row r="1526" spans="1:8" ht="78" customHeight="1">
      <c r="A1526" t="s">
        <v>6076</v>
      </c>
      <c r="B1526" t="s">
        <v>6077</v>
      </c>
      <c r="C1526" t="s">
        <v>3827</v>
      </c>
      <c r="D1526" t="s">
        <v>632</v>
      </c>
      <c r="E1526">
        <v>106</v>
      </c>
      <c r="F1526">
        <v>106</v>
      </c>
      <c r="G1526">
        <v>69</v>
      </c>
      <c r="H1526" s="2289"/>
    </row>
    <row r="1527" spans="1:8" ht="78" customHeight="1">
      <c r="A1527" t="s">
        <v>7068</v>
      </c>
      <c r="B1527" t="s">
        <v>9472</v>
      </c>
      <c r="C1527" t="s">
        <v>2731</v>
      </c>
      <c r="D1527" t="s">
        <v>632</v>
      </c>
      <c r="E1527">
        <v>106</v>
      </c>
      <c r="F1527">
        <v>40</v>
      </c>
      <c r="G1527">
        <v>44</v>
      </c>
      <c r="H1527" s="1193"/>
    </row>
    <row r="1528" spans="1:8" ht="78" customHeight="1">
      <c r="A1528" t="s">
        <v>5958</v>
      </c>
      <c r="B1528" t="s">
        <v>5959</v>
      </c>
      <c r="C1528" t="s">
        <v>3381</v>
      </c>
      <c r="D1528" t="s">
        <v>632</v>
      </c>
      <c r="E1528">
        <v>106</v>
      </c>
      <c r="F1528">
        <v>137</v>
      </c>
      <c r="G1528">
        <v>136</v>
      </c>
      <c r="H1528" s="1843"/>
    </row>
    <row r="1529" spans="1:8" ht="78" customHeight="1">
      <c r="A1529" t="s">
        <v>6069</v>
      </c>
      <c r="B1529" t="s">
        <v>1681</v>
      </c>
      <c r="C1529" t="s">
        <v>1900</v>
      </c>
      <c r="D1529" t="s">
        <v>632</v>
      </c>
      <c r="E1529">
        <v>105</v>
      </c>
      <c r="F1529">
        <v>97</v>
      </c>
      <c r="G1529">
        <v>86</v>
      </c>
      <c r="H1529" s="362"/>
    </row>
    <row r="1530" spans="1:8" ht="78" customHeight="1">
      <c r="A1530" t="s">
        <v>6091</v>
      </c>
      <c r="B1530" t="s">
        <v>1624</v>
      </c>
      <c r="C1530" t="s">
        <v>1994</v>
      </c>
      <c r="D1530" t="s">
        <v>632</v>
      </c>
      <c r="E1530">
        <v>105</v>
      </c>
      <c r="F1530">
        <v>94</v>
      </c>
      <c r="G1530">
        <v>75</v>
      </c>
      <c r="H1530" s="456"/>
    </row>
    <row r="1531" spans="1:8" ht="78" customHeight="1">
      <c r="A1531" t="s">
        <v>6337</v>
      </c>
      <c r="B1531" t="s">
        <v>806</v>
      </c>
      <c r="C1531" t="s">
        <v>3084</v>
      </c>
      <c r="D1531" t="s">
        <v>632</v>
      </c>
      <c r="E1531">
        <v>105</v>
      </c>
      <c r="F1531">
        <v>107</v>
      </c>
      <c r="G1531">
        <v>160</v>
      </c>
      <c r="H1531" s="1546"/>
    </row>
    <row r="1532" spans="1:8" ht="78" customHeight="1">
      <c r="A1532" t="s">
        <v>5606</v>
      </c>
      <c r="B1532" t="s">
        <v>5608</v>
      </c>
      <c r="C1532" t="s">
        <v>3632</v>
      </c>
      <c r="D1532" t="s">
        <v>632</v>
      </c>
      <c r="E1532">
        <v>105</v>
      </c>
      <c r="F1532">
        <v>145</v>
      </c>
      <c r="G1532">
        <v>88</v>
      </c>
      <c r="H1532" s="2094"/>
    </row>
    <row r="1533" spans="1:8" ht="78" customHeight="1">
      <c r="A1533" t="s">
        <v>5590</v>
      </c>
      <c r="B1533" t="s">
        <v>5591</v>
      </c>
      <c r="C1533" t="s">
        <v>3713</v>
      </c>
      <c r="D1533" t="s">
        <v>632</v>
      </c>
      <c r="E1533">
        <v>105</v>
      </c>
      <c r="F1533">
        <v>158</v>
      </c>
      <c r="G1533">
        <v>109</v>
      </c>
      <c r="H1533" s="2175"/>
    </row>
    <row r="1534" spans="1:8" ht="78" customHeight="1">
      <c r="A1534" t="s">
        <v>6723</v>
      </c>
      <c r="B1534" t="s">
        <v>991</v>
      </c>
      <c r="C1534" t="s">
        <v>2850</v>
      </c>
      <c r="D1534" t="s">
        <v>632</v>
      </c>
      <c r="E1534">
        <v>105</v>
      </c>
      <c r="F1534">
        <v>45</v>
      </c>
      <c r="G1534">
        <v>93</v>
      </c>
      <c r="H1534" s="1312"/>
    </row>
    <row r="1535" spans="1:8" ht="78" customHeight="1">
      <c r="A1535" t="s">
        <v>6711</v>
      </c>
      <c r="B1535" t="s">
        <v>8249</v>
      </c>
      <c r="C1535" t="s">
        <v>2838</v>
      </c>
      <c r="D1535" t="s">
        <v>632</v>
      </c>
      <c r="E1535">
        <v>105</v>
      </c>
      <c r="F1535">
        <v>39</v>
      </c>
      <c r="G1535">
        <v>70</v>
      </c>
      <c r="H1535" s="1300"/>
    </row>
    <row r="1536" spans="1:8" ht="78" customHeight="1">
      <c r="A1536" t="s">
        <v>6165</v>
      </c>
      <c r="B1536" t="s">
        <v>869</v>
      </c>
      <c r="C1536" t="s">
        <v>2994</v>
      </c>
      <c r="D1536" t="s">
        <v>632</v>
      </c>
      <c r="E1536">
        <v>105</v>
      </c>
      <c r="F1536">
        <v>89</v>
      </c>
      <c r="G1536">
        <v>92</v>
      </c>
      <c r="H1536" s="1456"/>
    </row>
    <row r="1537" spans="1:9" ht="78" customHeight="1">
      <c r="A1537" t="s">
        <v>6436</v>
      </c>
      <c r="B1537" t="s">
        <v>6437</v>
      </c>
      <c r="C1537" t="s">
        <v>3389</v>
      </c>
      <c r="D1537" t="s">
        <v>632</v>
      </c>
      <c r="E1537">
        <v>105</v>
      </c>
      <c r="F1537">
        <v>122</v>
      </c>
      <c r="G1537">
        <v>126</v>
      </c>
      <c r="H1537" s="1851"/>
    </row>
    <row r="1538" spans="1:9" ht="78" customHeight="1">
      <c r="A1538" t="s">
        <v>6588</v>
      </c>
      <c r="B1538" t="s">
        <v>1622</v>
      </c>
      <c r="C1538" t="s">
        <v>1991</v>
      </c>
      <c r="D1538" t="s">
        <v>632</v>
      </c>
      <c r="E1538">
        <v>104</v>
      </c>
      <c r="F1538">
        <v>90</v>
      </c>
      <c r="G1538">
        <v>78</v>
      </c>
      <c r="H1538" s="453"/>
    </row>
    <row r="1539" spans="1:9" ht="78" customHeight="1">
      <c r="A1539" t="s">
        <v>6067</v>
      </c>
      <c r="B1539" t="s">
        <v>1638</v>
      </c>
      <c r="C1539" t="s">
        <v>1956</v>
      </c>
      <c r="D1539" t="s">
        <v>632</v>
      </c>
      <c r="E1539">
        <v>104</v>
      </c>
      <c r="F1539">
        <v>103</v>
      </c>
      <c r="G1539">
        <v>103</v>
      </c>
      <c r="H1539" s="418"/>
    </row>
    <row r="1540" spans="1:9" ht="78" customHeight="1">
      <c r="A1540" t="s">
        <v>6734</v>
      </c>
      <c r="B1540" t="s">
        <v>988</v>
      </c>
      <c r="C1540" t="s">
        <v>2851</v>
      </c>
      <c r="D1540" t="s">
        <v>632</v>
      </c>
      <c r="E1540">
        <v>104</v>
      </c>
      <c r="F1540">
        <v>41</v>
      </c>
      <c r="G1540">
        <v>97</v>
      </c>
      <c r="H1540" s="1313"/>
    </row>
    <row r="1541" spans="1:9" ht="78" customHeight="1">
      <c r="A1541" t="s">
        <v>6630</v>
      </c>
      <c r="B1541" t="s">
        <v>1435</v>
      </c>
      <c r="C1541" t="s">
        <v>2242</v>
      </c>
      <c r="D1541" t="s">
        <v>632</v>
      </c>
      <c r="E1541">
        <v>104</v>
      </c>
      <c r="F1541">
        <v>59</v>
      </c>
      <c r="G1541">
        <v>57</v>
      </c>
      <c r="H1541" s="704"/>
    </row>
    <row r="1542" spans="1:9" ht="78" customHeight="1">
      <c r="A1542" t="s">
        <v>6977</v>
      </c>
      <c r="B1542" t="s">
        <v>9355</v>
      </c>
      <c r="C1542" t="s">
        <v>1898</v>
      </c>
      <c r="D1542" t="s">
        <v>632</v>
      </c>
      <c r="E1542">
        <v>104</v>
      </c>
      <c r="F1542">
        <v>92</v>
      </c>
      <c r="G1542">
        <v>83</v>
      </c>
      <c r="H1542" s="360"/>
    </row>
    <row r="1543" spans="1:9" ht="78" customHeight="1">
      <c r="A1543" t="s">
        <v>6611</v>
      </c>
      <c r="B1543" t="s">
        <v>1562</v>
      </c>
      <c r="C1543" t="s">
        <v>2077</v>
      </c>
      <c r="D1543" t="s">
        <v>632</v>
      </c>
      <c r="E1543">
        <v>104</v>
      </c>
      <c r="F1543">
        <v>75</v>
      </c>
      <c r="G1543">
        <v>64</v>
      </c>
      <c r="H1543" s="539"/>
    </row>
    <row r="1544" spans="1:9" ht="78" customHeight="1">
      <c r="A1544" t="s">
        <v>6732</v>
      </c>
      <c r="B1544" t="s">
        <v>8361</v>
      </c>
      <c r="C1544" t="s">
        <v>2936</v>
      </c>
      <c r="D1544" t="s">
        <v>632</v>
      </c>
      <c r="E1544">
        <v>104</v>
      </c>
      <c r="F1544">
        <v>61</v>
      </c>
      <c r="G1544">
        <v>98</v>
      </c>
      <c r="H1544" s="1398"/>
    </row>
    <row r="1545" spans="1:9" ht="78" customHeight="1">
      <c r="A1545" t="s">
        <v>6473</v>
      </c>
      <c r="B1545" t="s">
        <v>250</v>
      </c>
      <c r="C1545" t="s">
        <v>1958</v>
      </c>
      <c r="D1545" t="s">
        <v>632</v>
      </c>
      <c r="E1545">
        <v>104</v>
      </c>
      <c r="F1545">
        <v>109</v>
      </c>
      <c r="G1545">
        <v>108</v>
      </c>
      <c r="H1545" s="420"/>
      <c r="I1545">
        <v>2011</v>
      </c>
    </row>
    <row r="1546" spans="1:9" ht="78" customHeight="1">
      <c r="A1546" t="s">
        <v>6081</v>
      </c>
      <c r="B1546" t="s">
        <v>1625</v>
      </c>
      <c r="C1546" t="s">
        <v>1993</v>
      </c>
      <c r="D1546" t="s">
        <v>632</v>
      </c>
      <c r="E1546">
        <v>104</v>
      </c>
      <c r="F1546">
        <v>94</v>
      </c>
      <c r="G1546">
        <v>79</v>
      </c>
      <c r="H1546" s="455"/>
    </row>
    <row r="1547" spans="1:9" ht="78" customHeight="1">
      <c r="A1547" t="s">
        <v>6063</v>
      </c>
      <c r="B1547" t="s">
        <v>6064</v>
      </c>
      <c r="C1547" t="s">
        <v>3828</v>
      </c>
      <c r="D1547" t="s">
        <v>632</v>
      </c>
      <c r="E1547">
        <v>103</v>
      </c>
      <c r="F1547">
        <v>98</v>
      </c>
      <c r="G1547">
        <v>50</v>
      </c>
      <c r="H1547" s="2290"/>
    </row>
    <row r="1548" spans="1:9" ht="78" customHeight="1">
      <c r="A1548" t="s">
        <v>6342</v>
      </c>
      <c r="B1548" t="s">
        <v>1629</v>
      </c>
      <c r="C1548" t="s">
        <v>1981</v>
      </c>
      <c r="D1548" t="s">
        <v>632</v>
      </c>
      <c r="E1548">
        <v>103</v>
      </c>
      <c r="F1548">
        <v>97</v>
      </c>
      <c r="G1548">
        <v>104</v>
      </c>
      <c r="H1548" s="443"/>
    </row>
    <row r="1549" spans="1:9" ht="78" customHeight="1">
      <c r="A1549" t="s">
        <v>6086</v>
      </c>
      <c r="B1549" t="s">
        <v>6087</v>
      </c>
      <c r="C1549" t="s">
        <v>3852</v>
      </c>
      <c r="D1549" t="s">
        <v>632</v>
      </c>
      <c r="E1549">
        <v>103</v>
      </c>
      <c r="F1549">
        <v>89</v>
      </c>
      <c r="G1549">
        <v>42</v>
      </c>
      <c r="H1549" s="2314"/>
    </row>
    <row r="1550" spans="1:9" ht="78" customHeight="1">
      <c r="A1550" t="s">
        <v>6345</v>
      </c>
      <c r="B1550" t="s">
        <v>6346</v>
      </c>
      <c r="C1550" t="s">
        <v>3207</v>
      </c>
      <c r="D1550" t="s">
        <v>632</v>
      </c>
      <c r="E1550">
        <v>103</v>
      </c>
      <c r="F1550">
        <v>114</v>
      </c>
      <c r="G1550">
        <v>131</v>
      </c>
      <c r="H1550" s="1669"/>
    </row>
    <row r="1551" spans="1:9" ht="78" customHeight="1">
      <c r="A1551" t="s">
        <v>6326</v>
      </c>
      <c r="B1551" t="s">
        <v>876</v>
      </c>
      <c r="C1551" t="s">
        <v>2986</v>
      </c>
      <c r="D1551" t="s">
        <v>632</v>
      </c>
      <c r="E1551">
        <v>103</v>
      </c>
      <c r="F1551">
        <v>90</v>
      </c>
      <c r="G1551">
        <v>116</v>
      </c>
      <c r="H1551" s="1448"/>
    </row>
    <row r="1552" spans="1:9" ht="78" customHeight="1">
      <c r="A1552" t="s">
        <v>6168</v>
      </c>
      <c r="B1552" t="s">
        <v>934</v>
      </c>
      <c r="C1552" t="s">
        <v>2917</v>
      </c>
      <c r="D1552" t="s">
        <v>632</v>
      </c>
      <c r="E1552">
        <v>103</v>
      </c>
      <c r="F1552">
        <v>69</v>
      </c>
      <c r="G1552">
        <v>80</v>
      </c>
      <c r="H1552" s="1379"/>
    </row>
    <row r="1553" spans="1:8" ht="78" customHeight="1">
      <c r="A1553" t="s">
        <v>5086</v>
      </c>
      <c r="B1553" t="s">
        <v>5087</v>
      </c>
      <c r="C1553" t="s">
        <v>3442</v>
      </c>
      <c r="D1553" t="s">
        <v>632</v>
      </c>
      <c r="E1553">
        <v>103</v>
      </c>
      <c r="F1553">
        <v>188</v>
      </c>
      <c r="G1553">
        <v>179</v>
      </c>
      <c r="H1553" s="1904"/>
    </row>
    <row r="1554" spans="1:8" ht="78" customHeight="1">
      <c r="A1554" t="s">
        <v>5878</v>
      </c>
      <c r="B1554" t="s">
        <v>5879</v>
      </c>
      <c r="C1554" t="s">
        <v>3252</v>
      </c>
      <c r="D1554" t="s">
        <v>632</v>
      </c>
      <c r="E1554">
        <v>102</v>
      </c>
      <c r="F1554">
        <v>130</v>
      </c>
      <c r="G1554">
        <v>154</v>
      </c>
      <c r="H1554" s="1714"/>
    </row>
    <row r="1555" spans="1:8" ht="78" customHeight="1">
      <c r="A1555" t="s">
        <v>6618</v>
      </c>
      <c r="B1555" t="s">
        <v>1446</v>
      </c>
      <c r="C1555" t="s">
        <v>2226</v>
      </c>
      <c r="D1555" t="s">
        <v>632</v>
      </c>
      <c r="E1555">
        <v>102</v>
      </c>
      <c r="F1555">
        <v>66</v>
      </c>
      <c r="G1555">
        <v>56</v>
      </c>
      <c r="H1555" s="688"/>
    </row>
    <row r="1556" spans="1:8" ht="78" customHeight="1">
      <c r="A1556" t="s">
        <v>5573</v>
      </c>
      <c r="B1556" t="s">
        <v>5574</v>
      </c>
      <c r="C1556" t="s">
        <v>3674</v>
      </c>
      <c r="D1556" t="s">
        <v>632</v>
      </c>
      <c r="E1556">
        <v>102</v>
      </c>
      <c r="F1556">
        <v>188</v>
      </c>
      <c r="G1556">
        <v>145</v>
      </c>
      <c r="H1556" s="2136"/>
    </row>
    <row r="1557" spans="1:8" ht="78" customHeight="1">
      <c r="A1557" t="s">
        <v>6043</v>
      </c>
      <c r="B1557" t="s">
        <v>6044</v>
      </c>
      <c r="C1557" t="s">
        <v>3833</v>
      </c>
      <c r="D1557" t="s">
        <v>632</v>
      </c>
      <c r="E1557">
        <v>102</v>
      </c>
      <c r="F1557">
        <v>107</v>
      </c>
      <c r="G1557">
        <v>84</v>
      </c>
      <c r="H1557" s="2295"/>
    </row>
    <row r="1558" spans="1:8" ht="78" customHeight="1">
      <c r="A1558" t="s">
        <v>6482</v>
      </c>
      <c r="B1558" t="s">
        <v>1634</v>
      </c>
      <c r="C1558" t="s">
        <v>1965</v>
      </c>
      <c r="D1558" t="s">
        <v>632</v>
      </c>
      <c r="E1558">
        <v>102</v>
      </c>
      <c r="F1558">
        <v>101</v>
      </c>
      <c r="G1558">
        <v>100</v>
      </c>
      <c r="H1558" s="427"/>
    </row>
    <row r="1559" spans="1:8" ht="78" customHeight="1">
      <c r="A1559" t="s">
        <v>6649</v>
      </c>
      <c r="B1559" t="s">
        <v>964</v>
      </c>
      <c r="C1559" t="s">
        <v>2882</v>
      </c>
      <c r="D1559" t="s">
        <v>632</v>
      </c>
      <c r="E1559">
        <v>102</v>
      </c>
      <c r="F1559">
        <v>51</v>
      </c>
      <c r="G1559">
        <v>54</v>
      </c>
      <c r="H1559" s="1344"/>
    </row>
    <row r="1560" spans="1:8" ht="78" customHeight="1">
      <c r="A1560" t="s">
        <v>6751</v>
      </c>
      <c r="B1560" t="s">
        <v>8456</v>
      </c>
      <c r="C1560" t="s">
        <v>3023</v>
      </c>
      <c r="D1560" t="s">
        <v>632</v>
      </c>
      <c r="E1560">
        <v>102</v>
      </c>
      <c r="F1560">
        <v>50</v>
      </c>
      <c r="G1560">
        <v>113</v>
      </c>
      <c r="H1560" s="1485"/>
    </row>
    <row r="1561" spans="1:8" ht="78" customHeight="1">
      <c r="A1561" t="s">
        <v>6988</v>
      </c>
      <c r="B1561" t="s">
        <v>9630</v>
      </c>
      <c r="C1561" t="s">
        <v>1964</v>
      </c>
      <c r="D1561" t="s">
        <v>632</v>
      </c>
      <c r="E1561">
        <v>102</v>
      </c>
      <c r="F1561">
        <v>103</v>
      </c>
      <c r="G1561">
        <v>109</v>
      </c>
      <c r="H1561" s="426"/>
    </row>
    <row r="1562" spans="1:8" ht="78" customHeight="1">
      <c r="A1562" t="s">
        <v>6334</v>
      </c>
      <c r="B1562" t="s">
        <v>801</v>
      </c>
      <c r="C1562" t="s">
        <v>3089</v>
      </c>
      <c r="D1562" t="s">
        <v>632</v>
      </c>
      <c r="E1562">
        <v>102</v>
      </c>
      <c r="F1562">
        <v>100</v>
      </c>
      <c r="G1562">
        <v>139</v>
      </c>
      <c r="H1562" s="1551"/>
    </row>
    <row r="1563" spans="1:8" ht="78" customHeight="1">
      <c r="A1563" t="s">
        <v>6061</v>
      </c>
      <c r="B1563" t="s">
        <v>6062</v>
      </c>
      <c r="C1563" t="s">
        <v>3834</v>
      </c>
      <c r="D1563" t="s">
        <v>632</v>
      </c>
      <c r="E1563">
        <v>101</v>
      </c>
      <c r="F1563">
        <v>99</v>
      </c>
      <c r="G1563">
        <v>68</v>
      </c>
      <c r="H1563" s="2296"/>
    </row>
    <row r="1564" spans="1:8" ht="78" customHeight="1">
      <c r="A1564" t="s">
        <v>5868</v>
      </c>
      <c r="B1564" t="s">
        <v>767</v>
      </c>
      <c r="C1564" t="s">
        <v>3139</v>
      </c>
      <c r="D1564" t="s">
        <v>632</v>
      </c>
      <c r="E1564">
        <v>101</v>
      </c>
      <c r="F1564">
        <v>118</v>
      </c>
      <c r="G1564">
        <v>154</v>
      </c>
      <c r="H1564" s="1601"/>
    </row>
    <row r="1565" spans="1:8" ht="78" customHeight="1">
      <c r="A1565" t="s">
        <v>5960</v>
      </c>
      <c r="B1565" t="s">
        <v>5961</v>
      </c>
      <c r="C1565" t="s">
        <v>3380</v>
      </c>
      <c r="D1565" t="s">
        <v>632</v>
      </c>
      <c r="E1565">
        <v>101</v>
      </c>
      <c r="F1565">
        <v>140</v>
      </c>
      <c r="G1565">
        <v>136</v>
      </c>
      <c r="H1565" s="1842"/>
    </row>
    <row r="1566" spans="1:8" ht="78" customHeight="1">
      <c r="A1566" t="s">
        <v>6753</v>
      </c>
      <c r="B1566" t="s">
        <v>844</v>
      </c>
      <c r="C1566" t="s">
        <v>3020</v>
      </c>
      <c r="D1566" t="s">
        <v>632</v>
      </c>
      <c r="E1566">
        <v>101</v>
      </c>
      <c r="F1566">
        <v>61</v>
      </c>
      <c r="G1566">
        <v>124</v>
      </c>
      <c r="H1566" s="1482"/>
    </row>
    <row r="1567" spans="1:8" ht="78" customHeight="1">
      <c r="A1567" t="s">
        <v>5439</v>
      </c>
      <c r="B1567" t="s">
        <v>769</v>
      </c>
      <c r="C1567" t="s">
        <v>3133</v>
      </c>
      <c r="D1567" t="s">
        <v>632</v>
      </c>
      <c r="E1567">
        <v>101</v>
      </c>
      <c r="F1567">
        <v>141</v>
      </c>
      <c r="G1567">
        <v>198</v>
      </c>
      <c r="H1567" s="1595"/>
    </row>
    <row r="1568" spans="1:8" ht="78" customHeight="1">
      <c r="A1568" t="s">
        <v>6021</v>
      </c>
      <c r="B1568" t="s">
        <v>1640</v>
      </c>
      <c r="C1568" t="s">
        <v>1957</v>
      </c>
      <c r="D1568" t="s">
        <v>632</v>
      </c>
      <c r="E1568">
        <v>101</v>
      </c>
      <c r="F1568">
        <v>100</v>
      </c>
      <c r="G1568">
        <v>102</v>
      </c>
      <c r="H1568" s="419"/>
    </row>
    <row r="1569" spans="1:8" ht="78" customHeight="1">
      <c r="A1569" t="s">
        <v>5604</v>
      </c>
      <c r="B1569" t="s">
        <v>5605</v>
      </c>
      <c r="C1569" t="s">
        <v>3627</v>
      </c>
      <c r="D1569" t="s">
        <v>632</v>
      </c>
      <c r="E1569">
        <v>101</v>
      </c>
      <c r="F1569">
        <v>142</v>
      </c>
      <c r="G1569">
        <v>103</v>
      </c>
      <c r="H1569" s="2089"/>
    </row>
    <row r="1570" spans="1:8" ht="78" customHeight="1">
      <c r="A1570" t="s">
        <v>6584</v>
      </c>
      <c r="B1570" t="s">
        <v>1556</v>
      </c>
      <c r="C1570" t="s">
        <v>2087</v>
      </c>
      <c r="D1570" t="s">
        <v>632</v>
      </c>
      <c r="E1570">
        <v>101</v>
      </c>
      <c r="F1570">
        <v>83</v>
      </c>
      <c r="G1570">
        <v>65</v>
      </c>
      <c r="H1570" s="549"/>
    </row>
    <row r="1571" spans="1:8" ht="78" customHeight="1">
      <c r="A1571" t="s">
        <v>5064</v>
      </c>
      <c r="B1571" t="s">
        <v>5066</v>
      </c>
      <c r="C1571" t="s">
        <v>3420</v>
      </c>
      <c r="D1571" t="s">
        <v>632</v>
      </c>
      <c r="E1571">
        <v>100</v>
      </c>
      <c r="F1571">
        <v>161</v>
      </c>
      <c r="G1571">
        <v>173</v>
      </c>
      <c r="H1571" s="1882"/>
    </row>
    <row r="1572" spans="1:8" ht="78" customHeight="1">
      <c r="A1572" t="s">
        <v>5940</v>
      </c>
      <c r="B1572" t="s">
        <v>5941</v>
      </c>
      <c r="C1572" t="s">
        <v>3339</v>
      </c>
      <c r="D1572" t="s">
        <v>632</v>
      </c>
      <c r="E1572">
        <v>100</v>
      </c>
      <c r="F1572">
        <v>133</v>
      </c>
      <c r="G1572">
        <v>137</v>
      </c>
      <c r="H1572" s="1801"/>
    </row>
    <row r="1573" spans="1:8" ht="78" customHeight="1">
      <c r="A1573" t="s">
        <v>6355</v>
      </c>
      <c r="B1573" t="s">
        <v>816</v>
      </c>
      <c r="C1573" t="s">
        <v>3065</v>
      </c>
      <c r="D1573" t="s">
        <v>632</v>
      </c>
      <c r="E1573">
        <v>100</v>
      </c>
      <c r="F1573">
        <v>111</v>
      </c>
      <c r="G1573">
        <v>155</v>
      </c>
      <c r="H1573" s="1527"/>
    </row>
    <row r="1574" spans="1:8" ht="78" customHeight="1">
      <c r="A1574" t="s">
        <v>6661</v>
      </c>
      <c r="B1574" t="s">
        <v>962</v>
      </c>
      <c r="C1574" t="s">
        <v>2884</v>
      </c>
      <c r="D1574" t="s">
        <v>632</v>
      </c>
      <c r="E1574">
        <v>100</v>
      </c>
      <c r="F1574">
        <v>49</v>
      </c>
      <c r="G1574">
        <v>62</v>
      </c>
      <c r="H1574" s="1346"/>
    </row>
    <row r="1575" spans="1:8" ht="78" customHeight="1">
      <c r="A1575" t="s">
        <v>6072</v>
      </c>
      <c r="B1575" t="s">
        <v>6073</v>
      </c>
      <c r="C1575" t="s">
        <v>3860</v>
      </c>
      <c r="D1575" t="s">
        <v>632</v>
      </c>
      <c r="E1575">
        <v>100</v>
      </c>
      <c r="F1575">
        <v>96</v>
      </c>
      <c r="G1575">
        <v>73</v>
      </c>
      <c r="H1575" s="2322"/>
    </row>
    <row r="1576" spans="1:8" ht="78" customHeight="1">
      <c r="A1576" t="s">
        <v>7070</v>
      </c>
      <c r="B1576" t="s">
        <v>7145</v>
      </c>
      <c r="C1576" t="s">
        <v>2739</v>
      </c>
      <c r="D1576" t="s">
        <v>632</v>
      </c>
      <c r="E1576">
        <v>100</v>
      </c>
      <c r="F1576">
        <v>36</v>
      </c>
      <c r="G1576">
        <v>46</v>
      </c>
      <c r="H1576" s="1201"/>
    </row>
    <row r="1577" spans="1:8" ht="78" customHeight="1">
      <c r="A1577" t="s">
        <v>6068</v>
      </c>
      <c r="B1577" t="s">
        <v>1660</v>
      </c>
      <c r="C1577" t="s">
        <v>1923</v>
      </c>
      <c r="D1577" t="s">
        <v>632</v>
      </c>
      <c r="E1577">
        <v>100</v>
      </c>
      <c r="F1577">
        <v>103</v>
      </c>
      <c r="G1577">
        <v>98</v>
      </c>
      <c r="H1577" s="385"/>
    </row>
    <row r="1578" spans="1:8" ht="78" customHeight="1">
      <c r="A1578" t="s">
        <v>6335</v>
      </c>
      <c r="B1578" t="s">
        <v>821</v>
      </c>
      <c r="C1578" t="s">
        <v>3059</v>
      </c>
      <c r="D1578" t="s">
        <v>632</v>
      </c>
      <c r="E1578">
        <v>100</v>
      </c>
      <c r="F1578">
        <v>96</v>
      </c>
      <c r="G1578">
        <v>147</v>
      </c>
      <c r="H1578" s="1521"/>
    </row>
    <row r="1579" spans="1:8" ht="78" customHeight="1">
      <c r="A1579" t="s">
        <v>6707</v>
      </c>
      <c r="B1579" t="s">
        <v>935</v>
      </c>
      <c r="C1579" t="s">
        <v>2915</v>
      </c>
      <c r="D1579" t="s">
        <v>632</v>
      </c>
      <c r="E1579">
        <v>100</v>
      </c>
      <c r="F1579">
        <v>58</v>
      </c>
      <c r="G1579">
        <v>76</v>
      </c>
      <c r="H1579" s="1377"/>
    </row>
    <row r="1580" spans="1:8" ht="78" customHeight="1">
      <c r="A1580" t="s">
        <v>6022</v>
      </c>
      <c r="B1580" t="s">
        <v>6023</v>
      </c>
      <c r="C1580" t="s">
        <v>3642</v>
      </c>
      <c r="D1580" t="s">
        <v>632</v>
      </c>
      <c r="E1580">
        <v>100</v>
      </c>
      <c r="F1580">
        <v>119</v>
      </c>
      <c r="G1580">
        <v>85</v>
      </c>
      <c r="H1580" s="2104"/>
    </row>
    <row r="1581" spans="1:8" ht="78" customHeight="1">
      <c r="A1581" t="s">
        <v>6070</v>
      </c>
      <c r="B1581" t="s">
        <v>6071</v>
      </c>
      <c r="C1581" t="s">
        <v>3862</v>
      </c>
      <c r="D1581" t="s">
        <v>632</v>
      </c>
      <c r="E1581">
        <v>100</v>
      </c>
      <c r="F1581">
        <v>99</v>
      </c>
      <c r="G1581">
        <v>86</v>
      </c>
      <c r="H1581" s="2324"/>
    </row>
    <row r="1582" spans="1:8" ht="78" customHeight="1">
      <c r="A1582" t="s">
        <v>5500</v>
      </c>
      <c r="B1582" t="s">
        <v>5501</v>
      </c>
      <c r="C1582" t="s">
        <v>3365</v>
      </c>
      <c r="D1582" t="s">
        <v>632</v>
      </c>
      <c r="E1582">
        <v>100</v>
      </c>
      <c r="F1582">
        <v>155</v>
      </c>
      <c r="G1582">
        <v>158</v>
      </c>
      <c r="H1582" s="1827"/>
    </row>
    <row r="1583" spans="1:8" ht="78" customHeight="1">
      <c r="A1583" t="s">
        <v>5114</v>
      </c>
      <c r="B1583" t="s">
        <v>5115</v>
      </c>
      <c r="C1583" t="s">
        <v>3520</v>
      </c>
      <c r="D1583" t="s">
        <v>632</v>
      </c>
      <c r="E1583">
        <v>100</v>
      </c>
      <c r="F1583">
        <v>191</v>
      </c>
      <c r="G1583">
        <v>164</v>
      </c>
      <c r="H1583" s="1982"/>
    </row>
    <row r="1584" spans="1:8" ht="78" customHeight="1">
      <c r="A1584" t="s">
        <v>6357</v>
      </c>
      <c r="B1584" t="s">
        <v>773</v>
      </c>
      <c r="C1584" t="s">
        <v>3127</v>
      </c>
      <c r="D1584" t="s">
        <v>632</v>
      </c>
      <c r="E1584">
        <v>100</v>
      </c>
      <c r="F1584">
        <v>121</v>
      </c>
      <c r="G1584">
        <v>179</v>
      </c>
      <c r="H1584" s="1589"/>
    </row>
    <row r="1585" spans="1:9" ht="78" customHeight="1">
      <c r="A1585" t="s">
        <v>5875</v>
      </c>
      <c r="B1585" t="s">
        <v>780</v>
      </c>
      <c r="C1585" t="s">
        <v>3135</v>
      </c>
      <c r="D1585" t="s">
        <v>632</v>
      </c>
      <c r="E1585">
        <v>99</v>
      </c>
      <c r="F1585">
        <v>132</v>
      </c>
      <c r="G1585">
        <v>184</v>
      </c>
      <c r="H1585" s="1597"/>
    </row>
    <row r="1586" spans="1:9" ht="78" customHeight="1">
      <c r="A1586" t="s">
        <v>6614</v>
      </c>
      <c r="B1586" t="s">
        <v>1448</v>
      </c>
      <c r="C1586" t="s">
        <v>2231</v>
      </c>
      <c r="D1586" t="s">
        <v>632</v>
      </c>
      <c r="E1586">
        <v>99</v>
      </c>
      <c r="F1586">
        <v>63</v>
      </c>
      <c r="G1586">
        <v>51</v>
      </c>
      <c r="H1586" s="693"/>
    </row>
    <row r="1587" spans="1:9" ht="78" customHeight="1">
      <c r="A1587" t="s">
        <v>6640</v>
      </c>
      <c r="B1587" t="s">
        <v>1443</v>
      </c>
      <c r="C1587" t="s">
        <v>2229</v>
      </c>
      <c r="D1587" t="s">
        <v>632</v>
      </c>
      <c r="E1587">
        <v>99</v>
      </c>
      <c r="F1587">
        <v>64</v>
      </c>
      <c r="G1587">
        <v>58</v>
      </c>
      <c r="H1587" s="691"/>
    </row>
    <row r="1588" spans="1:9" ht="78" customHeight="1">
      <c r="A1588" t="s">
        <v>6586</v>
      </c>
      <c r="B1588" t="s">
        <v>125</v>
      </c>
      <c r="C1588" t="s">
        <v>3856</v>
      </c>
      <c r="D1588" t="s">
        <v>632</v>
      </c>
      <c r="E1588">
        <v>99</v>
      </c>
      <c r="F1588">
        <v>86</v>
      </c>
      <c r="G1588">
        <v>59</v>
      </c>
      <c r="H1588" s="2318"/>
      <c r="I1588">
        <v>2011</v>
      </c>
    </row>
    <row r="1589" spans="1:9" ht="78" customHeight="1">
      <c r="A1589" t="s">
        <v>7080</v>
      </c>
      <c r="B1589" t="s">
        <v>9506</v>
      </c>
      <c r="C1589" t="s">
        <v>3028</v>
      </c>
      <c r="D1589" t="s">
        <v>632</v>
      </c>
      <c r="E1589">
        <v>99</v>
      </c>
      <c r="F1589">
        <v>72</v>
      </c>
      <c r="G1589">
        <v>120</v>
      </c>
      <c r="H1589" s="1490"/>
    </row>
    <row r="1590" spans="1:9" ht="78" customHeight="1">
      <c r="A1590" t="s">
        <v>6306</v>
      </c>
      <c r="B1590" t="s">
        <v>8481</v>
      </c>
      <c r="C1590" t="s">
        <v>3049</v>
      </c>
      <c r="D1590" t="s">
        <v>632</v>
      </c>
      <c r="E1590">
        <v>99</v>
      </c>
      <c r="F1590">
        <v>79</v>
      </c>
      <c r="G1590">
        <v>98</v>
      </c>
      <c r="H1590" s="1511"/>
    </row>
    <row r="1591" spans="1:9" ht="78" customHeight="1">
      <c r="A1591" t="s">
        <v>6056</v>
      </c>
      <c r="B1591" t="s">
        <v>1630</v>
      </c>
      <c r="C1591" t="s">
        <v>1982</v>
      </c>
      <c r="D1591" t="s">
        <v>632</v>
      </c>
      <c r="E1591">
        <v>98</v>
      </c>
      <c r="F1591">
        <v>93</v>
      </c>
      <c r="G1591">
        <v>93</v>
      </c>
      <c r="H1591" s="444"/>
    </row>
    <row r="1592" spans="1:9" ht="78" customHeight="1">
      <c r="A1592" t="s">
        <v>6343</v>
      </c>
      <c r="B1592" t="s">
        <v>6344</v>
      </c>
      <c r="C1592" t="s">
        <v>3208</v>
      </c>
      <c r="D1592" t="s">
        <v>632</v>
      </c>
      <c r="E1592">
        <v>98</v>
      </c>
      <c r="F1592">
        <v>104</v>
      </c>
      <c r="G1592">
        <v>121</v>
      </c>
      <c r="H1592" s="1670"/>
    </row>
    <row r="1593" spans="1:9" ht="78" customHeight="1">
      <c r="A1593" t="s">
        <v>6725</v>
      </c>
      <c r="B1593" t="s">
        <v>990</v>
      </c>
      <c r="C1593" t="s">
        <v>2852</v>
      </c>
      <c r="D1593" t="s">
        <v>632</v>
      </c>
      <c r="E1593">
        <v>98</v>
      </c>
      <c r="F1593">
        <v>46</v>
      </c>
      <c r="G1593">
        <v>90</v>
      </c>
      <c r="H1593" s="1314"/>
    </row>
    <row r="1594" spans="1:9" ht="78" customHeight="1">
      <c r="A1594" t="s">
        <v>6332</v>
      </c>
      <c r="B1594" t="s">
        <v>817</v>
      </c>
      <c r="C1594" t="s">
        <v>3066</v>
      </c>
      <c r="D1594" t="s">
        <v>632</v>
      </c>
      <c r="E1594">
        <v>98</v>
      </c>
      <c r="F1594">
        <v>97</v>
      </c>
      <c r="G1594">
        <v>126</v>
      </c>
      <c r="H1594" s="1528"/>
    </row>
    <row r="1595" spans="1:9" ht="78" customHeight="1">
      <c r="A1595" t="s">
        <v>6777</v>
      </c>
      <c r="B1595" t="s">
        <v>1608</v>
      </c>
      <c r="C1595" t="s">
        <v>2005</v>
      </c>
      <c r="D1595" t="s">
        <v>632</v>
      </c>
      <c r="E1595">
        <v>98</v>
      </c>
      <c r="F1595">
        <v>91</v>
      </c>
      <c r="G1595">
        <v>92</v>
      </c>
      <c r="H1595" s="467"/>
    </row>
    <row r="1596" spans="1:9" ht="78" customHeight="1">
      <c r="A1596" t="s">
        <v>7130</v>
      </c>
      <c r="B1596" t="s">
        <v>9585</v>
      </c>
      <c r="C1596" t="s">
        <v>3366</v>
      </c>
      <c r="D1596" t="s">
        <v>632</v>
      </c>
      <c r="E1596">
        <v>97</v>
      </c>
      <c r="F1596">
        <v>170</v>
      </c>
      <c r="G1596">
        <v>177</v>
      </c>
      <c r="H1596" s="1828"/>
    </row>
    <row r="1597" spans="1:9" ht="78" customHeight="1">
      <c r="A1597" t="s">
        <v>5527</v>
      </c>
      <c r="B1597" t="s">
        <v>5528</v>
      </c>
      <c r="C1597" t="s">
        <v>3471</v>
      </c>
      <c r="D1597" t="s">
        <v>632</v>
      </c>
      <c r="E1597">
        <v>97</v>
      </c>
      <c r="F1597">
        <v>145</v>
      </c>
      <c r="G1597">
        <v>135</v>
      </c>
      <c r="H1597" s="1933"/>
    </row>
    <row r="1598" spans="1:9" ht="78" customHeight="1">
      <c r="A1598" t="s">
        <v>6650</v>
      </c>
      <c r="B1598" t="s">
        <v>963</v>
      </c>
      <c r="C1598" t="s">
        <v>2883</v>
      </c>
      <c r="D1598" t="s">
        <v>632</v>
      </c>
      <c r="E1598">
        <v>97</v>
      </c>
      <c r="F1598">
        <v>46</v>
      </c>
      <c r="G1598">
        <v>53</v>
      </c>
      <c r="H1598" s="1345"/>
    </row>
    <row r="1599" spans="1:9" ht="78" customHeight="1">
      <c r="A1599" t="s">
        <v>5464</v>
      </c>
      <c r="B1599" t="s">
        <v>8852</v>
      </c>
      <c r="C1599" t="s">
        <v>3422</v>
      </c>
      <c r="D1599" t="s">
        <v>632</v>
      </c>
      <c r="E1599">
        <v>97</v>
      </c>
      <c r="F1599">
        <v>152</v>
      </c>
      <c r="G1599">
        <v>174</v>
      </c>
      <c r="H1599" s="1884"/>
    </row>
    <row r="1600" spans="1:9" ht="78" customHeight="1">
      <c r="A1600" t="s">
        <v>6706</v>
      </c>
      <c r="B1600" t="s">
        <v>931</v>
      </c>
      <c r="C1600" t="s">
        <v>2918</v>
      </c>
      <c r="D1600" t="s">
        <v>632</v>
      </c>
      <c r="E1600">
        <v>97</v>
      </c>
      <c r="F1600">
        <v>63</v>
      </c>
      <c r="G1600">
        <v>76</v>
      </c>
      <c r="H1600" s="1380"/>
    </row>
    <row r="1601" spans="1:9" ht="78" customHeight="1">
      <c r="A1601" t="s">
        <v>6024</v>
      </c>
      <c r="B1601" t="s">
        <v>9078</v>
      </c>
      <c r="C1601" t="s">
        <v>3628</v>
      </c>
      <c r="D1601" t="s">
        <v>632</v>
      </c>
      <c r="E1601">
        <v>97</v>
      </c>
      <c r="F1601">
        <v>132</v>
      </c>
      <c r="G1601">
        <v>91</v>
      </c>
      <c r="H1601" s="2090"/>
    </row>
    <row r="1602" spans="1:9" ht="78" customHeight="1">
      <c r="A1602" t="s">
        <v>6057</v>
      </c>
      <c r="B1602" t="s">
        <v>6058</v>
      </c>
      <c r="C1602" t="s">
        <v>3644</v>
      </c>
      <c r="D1602" t="s">
        <v>632</v>
      </c>
      <c r="E1602">
        <v>97</v>
      </c>
      <c r="F1602">
        <v>102</v>
      </c>
      <c r="G1602">
        <v>82</v>
      </c>
      <c r="H1602" s="2106"/>
    </row>
    <row r="1603" spans="1:9" ht="78" customHeight="1">
      <c r="A1603" t="s">
        <v>6000</v>
      </c>
      <c r="B1603" t="s">
        <v>6001</v>
      </c>
      <c r="C1603" t="s">
        <v>3548</v>
      </c>
      <c r="D1603" t="s">
        <v>632</v>
      </c>
      <c r="E1603">
        <v>97</v>
      </c>
      <c r="F1603">
        <v>111</v>
      </c>
      <c r="G1603">
        <v>101</v>
      </c>
      <c r="H1603" s="2010"/>
    </row>
    <row r="1604" spans="1:9" ht="78" customHeight="1">
      <c r="A1604" t="s">
        <v>6609</v>
      </c>
      <c r="B1604" t="s">
        <v>683</v>
      </c>
      <c r="C1604" t="s">
        <v>2078</v>
      </c>
      <c r="D1604" t="s">
        <v>632</v>
      </c>
      <c r="E1604">
        <v>97</v>
      </c>
      <c r="F1604">
        <v>71</v>
      </c>
      <c r="G1604">
        <v>59</v>
      </c>
      <c r="H1604" s="540"/>
      <c r="I1604">
        <v>2014</v>
      </c>
    </row>
    <row r="1605" spans="1:9" ht="78" customHeight="1">
      <c r="A1605" t="s">
        <v>5886</v>
      </c>
      <c r="B1605" t="s">
        <v>779</v>
      </c>
      <c r="C1605" t="s">
        <v>3137</v>
      </c>
      <c r="D1605" t="s">
        <v>632</v>
      </c>
      <c r="E1605">
        <v>97</v>
      </c>
      <c r="F1605">
        <v>139</v>
      </c>
      <c r="G1605">
        <v>185</v>
      </c>
      <c r="H1605" s="1599"/>
    </row>
    <row r="1606" spans="1:9" ht="78" customHeight="1">
      <c r="A1606" t="s">
        <v>6631</v>
      </c>
      <c r="B1606" t="s">
        <v>1434</v>
      </c>
      <c r="C1606" t="s">
        <v>2245</v>
      </c>
      <c r="D1606" t="s">
        <v>632</v>
      </c>
      <c r="E1606">
        <v>96</v>
      </c>
      <c r="F1606">
        <v>53</v>
      </c>
      <c r="G1606">
        <v>53</v>
      </c>
      <c r="H1606" s="707"/>
    </row>
    <row r="1607" spans="1:9" ht="78" customHeight="1">
      <c r="A1607" t="s">
        <v>4778</v>
      </c>
      <c r="B1607" t="s">
        <v>4780</v>
      </c>
      <c r="C1607" t="s">
        <v>3528</v>
      </c>
      <c r="D1607" t="s">
        <v>632</v>
      </c>
      <c r="E1607">
        <v>96</v>
      </c>
      <c r="F1607">
        <v>201</v>
      </c>
      <c r="G1607">
        <v>179</v>
      </c>
      <c r="H1607" s="1990"/>
    </row>
    <row r="1608" spans="1:9" ht="78" customHeight="1">
      <c r="A1608" t="s">
        <v>6320</v>
      </c>
      <c r="B1608" t="s">
        <v>842</v>
      </c>
      <c r="C1608" t="s">
        <v>3025</v>
      </c>
      <c r="D1608" t="s">
        <v>632</v>
      </c>
      <c r="E1608">
        <v>96</v>
      </c>
      <c r="F1608">
        <v>78</v>
      </c>
      <c r="G1608">
        <v>122</v>
      </c>
      <c r="H1608" s="1487"/>
    </row>
    <row r="1609" spans="1:9" ht="78" customHeight="1">
      <c r="A1609" t="s">
        <v>5120</v>
      </c>
      <c r="B1609" t="s">
        <v>695</v>
      </c>
      <c r="C1609" t="s">
        <v>3675</v>
      </c>
      <c r="D1609" t="s">
        <v>632</v>
      </c>
      <c r="E1609">
        <v>96</v>
      </c>
      <c r="F1609">
        <v>184</v>
      </c>
      <c r="G1609">
        <v>146</v>
      </c>
      <c r="H1609" s="2137"/>
      <c r="I1609">
        <v>2014</v>
      </c>
    </row>
    <row r="1610" spans="1:9" ht="78" customHeight="1">
      <c r="A1610" t="s">
        <v>5504</v>
      </c>
      <c r="B1610" t="s">
        <v>5505</v>
      </c>
      <c r="C1610" t="s">
        <v>3353</v>
      </c>
      <c r="D1610" t="s">
        <v>632</v>
      </c>
      <c r="E1610">
        <v>96</v>
      </c>
      <c r="F1610">
        <v>160</v>
      </c>
      <c r="G1610">
        <v>163</v>
      </c>
      <c r="H1610" s="1815"/>
    </row>
    <row r="1611" spans="1:9" ht="78" customHeight="1">
      <c r="A1611" t="s">
        <v>6697</v>
      </c>
      <c r="B1611" t="s">
        <v>932</v>
      </c>
      <c r="C1611" t="s">
        <v>2919</v>
      </c>
      <c r="D1611" t="s">
        <v>632</v>
      </c>
      <c r="E1611">
        <v>96</v>
      </c>
      <c r="F1611">
        <v>55</v>
      </c>
      <c r="G1611">
        <v>73</v>
      </c>
      <c r="H1611" s="1381"/>
    </row>
    <row r="1612" spans="1:9" ht="78" customHeight="1">
      <c r="A1612" t="s">
        <v>6340</v>
      </c>
      <c r="B1612" t="s">
        <v>8494</v>
      </c>
      <c r="C1612" t="s">
        <v>3062</v>
      </c>
      <c r="D1612" t="s">
        <v>632</v>
      </c>
      <c r="E1612">
        <v>96</v>
      </c>
      <c r="F1612">
        <v>86</v>
      </c>
      <c r="G1612">
        <v>154</v>
      </c>
      <c r="H1612" s="1524"/>
    </row>
    <row r="1613" spans="1:9" ht="78" customHeight="1">
      <c r="A1613" t="s">
        <v>6643</v>
      </c>
      <c r="B1613" t="s">
        <v>8298</v>
      </c>
      <c r="C1613" t="s">
        <v>2879</v>
      </c>
      <c r="D1613" t="s">
        <v>632</v>
      </c>
      <c r="E1613">
        <v>96</v>
      </c>
      <c r="F1613">
        <v>55</v>
      </c>
      <c r="G1613">
        <v>61</v>
      </c>
      <c r="H1613" s="1341"/>
    </row>
    <row r="1614" spans="1:9" ht="78" customHeight="1">
      <c r="A1614" t="s">
        <v>6762</v>
      </c>
      <c r="B1614" t="s">
        <v>849</v>
      </c>
      <c r="C1614" t="s">
        <v>3017</v>
      </c>
      <c r="D1614" t="s">
        <v>632</v>
      </c>
      <c r="E1614">
        <v>96</v>
      </c>
      <c r="F1614">
        <v>63</v>
      </c>
      <c r="G1614">
        <v>131</v>
      </c>
      <c r="H1614" s="1479"/>
    </row>
    <row r="1615" spans="1:9" ht="78" customHeight="1">
      <c r="A1615" t="s">
        <v>6353</v>
      </c>
      <c r="B1615" t="s">
        <v>794</v>
      </c>
      <c r="C1615" t="s">
        <v>3096</v>
      </c>
      <c r="D1615" t="s">
        <v>632</v>
      </c>
      <c r="E1615">
        <v>96</v>
      </c>
      <c r="F1615">
        <v>104</v>
      </c>
      <c r="G1615">
        <v>141</v>
      </c>
      <c r="H1615" s="1558"/>
    </row>
    <row r="1616" spans="1:9" ht="78" customHeight="1">
      <c r="A1616" t="s">
        <v>6364</v>
      </c>
      <c r="B1616" t="s">
        <v>804</v>
      </c>
      <c r="C1616" t="s">
        <v>3086</v>
      </c>
      <c r="D1616" t="s">
        <v>632</v>
      </c>
      <c r="E1616">
        <v>95</v>
      </c>
      <c r="F1616">
        <v>109</v>
      </c>
      <c r="G1616">
        <v>176</v>
      </c>
      <c r="H1616" s="1548"/>
    </row>
    <row r="1617" spans="1:8" ht="78" customHeight="1">
      <c r="A1617" t="s">
        <v>6037</v>
      </c>
      <c r="B1617" t="s">
        <v>1636</v>
      </c>
      <c r="C1617" t="s">
        <v>1967</v>
      </c>
      <c r="D1617" t="s">
        <v>632</v>
      </c>
      <c r="E1617">
        <v>95</v>
      </c>
      <c r="F1617">
        <v>94</v>
      </c>
      <c r="G1617">
        <v>98</v>
      </c>
      <c r="H1617" s="429"/>
    </row>
    <row r="1618" spans="1:8" ht="78" customHeight="1">
      <c r="A1618" t="s">
        <v>6370</v>
      </c>
      <c r="B1618" t="s">
        <v>6371</v>
      </c>
      <c r="C1618" t="s">
        <v>3390</v>
      </c>
      <c r="D1618" t="s">
        <v>632</v>
      </c>
      <c r="E1618">
        <v>95</v>
      </c>
      <c r="F1618">
        <v>114</v>
      </c>
      <c r="G1618">
        <v>120</v>
      </c>
      <c r="H1618" s="1852"/>
    </row>
    <row r="1619" spans="1:8" ht="78" customHeight="1">
      <c r="A1619" t="s">
        <v>7079</v>
      </c>
      <c r="B1619" t="s">
        <v>9508</v>
      </c>
      <c r="C1619" t="s">
        <v>3026</v>
      </c>
      <c r="D1619" t="s">
        <v>632</v>
      </c>
      <c r="E1619">
        <v>95</v>
      </c>
      <c r="F1619">
        <v>78</v>
      </c>
      <c r="G1619">
        <v>114</v>
      </c>
      <c r="H1619" s="1488"/>
    </row>
    <row r="1620" spans="1:8" ht="78" customHeight="1">
      <c r="A1620" t="s">
        <v>6792</v>
      </c>
      <c r="B1620" t="s">
        <v>1627</v>
      </c>
      <c r="C1620" t="s">
        <v>1984</v>
      </c>
      <c r="D1620" t="s">
        <v>632</v>
      </c>
      <c r="E1620">
        <v>95</v>
      </c>
      <c r="F1620">
        <v>87</v>
      </c>
      <c r="G1620">
        <v>92</v>
      </c>
      <c r="H1620" s="446"/>
    </row>
    <row r="1621" spans="1:8" ht="78" customHeight="1">
      <c r="A1621" t="s">
        <v>7019</v>
      </c>
      <c r="B1621" t="s">
        <v>9387</v>
      </c>
      <c r="C1621" t="s">
        <v>2093</v>
      </c>
      <c r="D1621" t="s">
        <v>632</v>
      </c>
      <c r="E1621">
        <v>95</v>
      </c>
      <c r="F1621">
        <v>76</v>
      </c>
      <c r="G1621">
        <v>64</v>
      </c>
      <c r="H1621" s="555"/>
    </row>
    <row r="1622" spans="1:8" ht="78" customHeight="1">
      <c r="A1622" t="s">
        <v>6339</v>
      </c>
      <c r="B1622" t="s">
        <v>823</v>
      </c>
      <c r="C1622" t="s">
        <v>3053</v>
      </c>
      <c r="D1622" t="s">
        <v>632</v>
      </c>
      <c r="E1622">
        <v>95</v>
      </c>
      <c r="F1622">
        <v>75</v>
      </c>
      <c r="G1622">
        <v>139</v>
      </c>
      <c r="H1622" s="1515"/>
    </row>
    <row r="1623" spans="1:8" ht="78" customHeight="1">
      <c r="A1623" t="s">
        <v>6026</v>
      </c>
      <c r="B1623" t="s">
        <v>6027</v>
      </c>
      <c r="C1623" t="s">
        <v>3641</v>
      </c>
      <c r="D1623" t="s">
        <v>632</v>
      </c>
      <c r="E1623">
        <v>95</v>
      </c>
      <c r="F1623">
        <v>115</v>
      </c>
      <c r="G1623">
        <v>85</v>
      </c>
      <c r="H1623" s="2103"/>
    </row>
    <row r="1624" spans="1:8" ht="78" customHeight="1">
      <c r="A1624" t="s">
        <v>6594</v>
      </c>
      <c r="B1624" t="s">
        <v>1620</v>
      </c>
      <c r="C1624" t="s">
        <v>1992</v>
      </c>
      <c r="D1624" t="s">
        <v>632</v>
      </c>
      <c r="E1624">
        <v>94</v>
      </c>
      <c r="F1624">
        <v>83</v>
      </c>
      <c r="G1624">
        <v>71</v>
      </c>
      <c r="H1624" s="454"/>
    </row>
    <row r="1625" spans="1:8" ht="78" customHeight="1">
      <c r="A1625" t="s">
        <v>6052</v>
      </c>
      <c r="B1625" t="s">
        <v>6053</v>
      </c>
      <c r="C1625" t="s">
        <v>3821</v>
      </c>
      <c r="D1625" t="s">
        <v>632</v>
      </c>
      <c r="E1625">
        <v>94</v>
      </c>
      <c r="F1625">
        <v>103</v>
      </c>
      <c r="G1625">
        <v>55</v>
      </c>
      <c r="H1625" s="2283"/>
    </row>
    <row r="1626" spans="1:8" ht="78" customHeight="1">
      <c r="A1626" t="s">
        <v>6990</v>
      </c>
      <c r="B1626" t="s">
        <v>9614</v>
      </c>
      <c r="C1626" t="s">
        <v>1968</v>
      </c>
      <c r="D1626" t="s">
        <v>632</v>
      </c>
      <c r="E1626">
        <v>94</v>
      </c>
      <c r="F1626">
        <v>91</v>
      </c>
      <c r="G1626">
        <v>96</v>
      </c>
      <c r="H1626" s="430"/>
    </row>
    <row r="1627" spans="1:8" ht="78" customHeight="1">
      <c r="A1627" t="s">
        <v>6607</v>
      </c>
      <c r="B1627" t="s">
        <v>1549</v>
      </c>
      <c r="C1627" t="s">
        <v>2091</v>
      </c>
      <c r="D1627" t="s">
        <v>632</v>
      </c>
      <c r="E1627">
        <v>93</v>
      </c>
      <c r="F1627">
        <v>71</v>
      </c>
      <c r="G1627">
        <v>58</v>
      </c>
      <c r="H1627" s="553"/>
    </row>
    <row r="1628" spans="1:8" ht="78" customHeight="1">
      <c r="A1628" t="s">
        <v>6664</v>
      </c>
      <c r="B1628" t="s">
        <v>972</v>
      </c>
      <c r="C1628" t="s">
        <v>2872</v>
      </c>
      <c r="D1628" t="s">
        <v>632</v>
      </c>
      <c r="E1628">
        <v>93</v>
      </c>
      <c r="F1628">
        <v>60</v>
      </c>
      <c r="G1628">
        <v>67</v>
      </c>
      <c r="H1628" s="1334"/>
    </row>
    <row r="1629" spans="1:8" ht="78" customHeight="1">
      <c r="A1629" t="s">
        <v>5446</v>
      </c>
      <c r="B1629" t="s">
        <v>755</v>
      </c>
      <c r="C1629" t="s">
        <v>3154</v>
      </c>
      <c r="D1629" t="s">
        <v>632</v>
      </c>
      <c r="E1629">
        <v>93</v>
      </c>
      <c r="F1629">
        <v>150</v>
      </c>
      <c r="G1629">
        <v>188</v>
      </c>
      <c r="H1629" s="1616"/>
    </row>
    <row r="1630" spans="1:8" ht="78" customHeight="1">
      <c r="A1630" t="s">
        <v>5483</v>
      </c>
      <c r="B1630" t="s">
        <v>5484</v>
      </c>
      <c r="C1630" t="s">
        <v>3367</v>
      </c>
      <c r="D1630" t="s">
        <v>632</v>
      </c>
      <c r="E1630">
        <v>93</v>
      </c>
      <c r="F1630">
        <v>156</v>
      </c>
      <c r="G1630">
        <v>164</v>
      </c>
      <c r="H1630" s="1829"/>
    </row>
    <row r="1631" spans="1:8" ht="78" customHeight="1">
      <c r="A1631" t="s">
        <v>5900</v>
      </c>
      <c r="B1631" t="s">
        <v>5901</v>
      </c>
      <c r="C1631" t="s">
        <v>3262</v>
      </c>
      <c r="D1631" t="s">
        <v>632</v>
      </c>
      <c r="E1631">
        <v>92</v>
      </c>
      <c r="F1631">
        <v>137</v>
      </c>
      <c r="G1631">
        <v>155</v>
      </c>
      <c r="H1631" s="1724"/>
    </row>
    <row r="1632" spans="1:8" ht="78" customHeight="1">
      <c r="A1632" t="s">
        <v>5045</v>
      </c>
      <c r="B1632" t="s">
        <v>5046</v>
      </c>
      <c r="C1632" t="s">
        <v>3293</v>
      </c>
      <c r="D1632" t="s">
        <v>632</v>
      </c>
      <c r="E1632">
        <v>92</v>
      </c>
      <c r="F1632">
        <v>172</v>
      </c>
      <c r="G1632">
        <v>206</v>
      </c>
      <c r="H1632" s="1755"/>
    </row>
    <row r="1633" spans="1:8" ht="78" customHeight="1">
      <c r="A1633" t="s">
        <v>6404</v>
      </c>
      <c r="B1633" t="s">
        <v>6405</v>
      </c>
      <c r="C1633" t="s">
        <v>3279</v>
      </c>
      <c r="D1633" t="s">
        <v>632</v>
      </c>
      <c r="E1633">
        <v>92</v>
      </c>
      <c r="F1633">
        <v>109</v>
      </c>
      <c r="G1633">
        <v>124</v>
      </c>
      <c r="H1633" s="1741"/>
    </row>
    <row r="1634" spans="1:8" ht="78" customHeight="1">
      <c r="A1634" t="s">
        <v>6602</v>
      </c>
      <c r="B1634" t="s">
        <v>1550</v>
      </c>
      <c r="C1634" t="s">
        <v>2092</v>
      </c>
      <c r="D1634" t="s">
        <v>632</v>
      </c>
      <c r="E1634">
        <v>92</v>
      </c>
      <c r="F1634">
        <v>73</v>
      </c>
      <c r="G1634">
        <v>57</v>
      </c>
      <c r="H1634" s="554"/>
    </row>
    <row r="1635" spans="1:8" ht="78" customHeight="1">
      <c r="A1635" t="s">
        <v>6989</v>
      </c>
      <c r="B1635" t="s">
        <v>9616</v>
      </c>
      <c r="C1635" t="s">
        <v>1966</v>
      </c>
      <c r="D1635" t="s">
        <v>632</v>
      </c>
      <c r="E1635">
        <v>92</v>
      </c>
      <c r="F1635">
        <v>86</v>
      </c>
      <c r="G1635">
        <v>88</v>
      </c>
      <c r="H1635" s="428"/>
    </row>
    <row r="1636" spans="1:8" ht="78" customHeight="1">
      <c r="A1636" t="s">
        <v>5042</v>
      </c>
      <c r="B1636" t="s">
        <v>756</v>
      </c>
      <c r="C1636" t="s">
        <v>3155</v>
      </c>
      <c r="D1636" t="s">
        <v>632</v>
      </c>
      <c r="E1636">
        <v>92</v>
      </c>
      <c r="F1636">
        <v>166</v>
      </c>
      <c r="G1636">
        <v>206</v>
      </c>
      <c r="H1636" s="1617"/>
    </row>
    <row r="1637" spans="1:8" ht="78" customHeight="1">
      <c r="A1637" t="s">
        <v>6040</v>
      </c>
      <c r="B1637" t="s">
        <v>1639</v>
      </c>
      <c r="C1637" t="s">
        <v>1959</v>
      </c>
      <c r="D1637" t="s">
        <v>632</v>
      </c>
      <c r="E1637">
        <v>92</v>
      </c>
      <c r="F1637">
        <v>93</v>
      </c>
      <c r="G1637">
        <v>91</v>
      </c>
      <c r="H1637" s="421"/>
    </row>
    <row r="1638" spans="1:8" ht="78" customHeight="1">
      <c r="A1638" t="s">
        <v>6408</v>
      </c>
      <c r="B1638" t="s">
        <v>8689</v>
      </c>
      <c r="C1638" t="s">
        <v>3264</v>
      </c>
      <c r="D1638" t="s">
        <v>632</v>
      </c>
      <c r="E1638">
        <v>92</v>
      </c>
      <c r="F1638">
        <v>121</v>
      </c>
      <c r="G1638">
        <v>142</v>
      </c>
      <c r="H1638" s="1726"/>
    </row>
    <row r="1639" spans="1:8" ht="78" customHeight="1">
      <c r="A1639" t="s">
        <v>6660</v>
      </c>
      <c r="B1639" t="s">
        <v>933</v>
      </c>
      <c r="C1639" t="s">
        <v>2920</v>
      </c>
      <c r="D1639" t="s">
        <v>632</v>
      </c>
      <c r="E1639">
        <v>92</v>
      </c>
      <c r="F1639">
        <v>58</v>
      </c>
      <c r="G1639">
        <v>77</v>
      </c>
      <c r="H1639" s="1382"/>
    </row>
    <row r="1640" spans="1:8" ht="78" customHeight="1">
      <c r="A1640" t="s">
        <v>6678</v>
      </c>
      <c r="B1640" t="s">
        <v>1067</v>
      </c>
      <c r="C1640" t="s">
        <v>2743</v>
      </c>
      <c r="D1640" t="s">
        <v>632</v>
      </c>
      <c r="E1640">
        <v>92</v>
      </c>
      <c r="F1640">
        <v>44</v>
      </c>
      <c r="G1640">
        <v>53</v>
      </c>
      <c r="H1640" s="1205"/>
    </row>
    <row r="1641" spans="1:8" ht="78" customHeight="1">
      <c r="A1641" t="s">
        <v>6360</v>
      </c>
      <c r="B1641" t="s">
        <v>805</v>
      </c>
      <c r="C1641" t="s">
        <v>3085</v>
      </c>
      <c r="D1641" t="s">
        <v>632</v>
      </c>
      <c r="E1641">
        <v>92</v>
      </c>
      <c r="F1641">
        <v>97</v>
      </c>
      <c r="G1641">
        <v>157</v>
      </c>
      <c r="H1641" s="1547"/>
    </row>
    <row r="1642" spans="1:8" ht="78" customHeight="1">
      <c r="A1642" t="s">
        <v>6645</v>
      </c>
      <c r="B1642" t="s">
        <v>965</v>
      </c>
      <c r="C1642" t="s">
        <v>2885</v>
      </c>
      <c r="D1642" t="s">
        <v>632</v>
      </c>
      <c r="E1642">
        <v>92</v>
      </c>
      <c r="F1642">
        <v>41</v>
      </c>
      <c r="G1642">
        <v>53</v>
      </c>
      <c r="H1642" s="1347"/>
    </row>
    <row r="1643" spans="1:8" ht="78" customHeight="1">
      <c r="A1643" t="s">
        <v>6585</v>
      </c>
      <c r="B1643" t="s">
        <v>1623</v>
      </c>
      <c r="C1643" t="s">
        <v>1995</v>
      </c>
      <c r="D1643" t="s">
        <v>632</v>
      </c>
      <c r="E1643">
        <v>91</v>
      </c>
      <c r="F1643">
        <v>79</v>
      </c>
      <c r="G1643">
        <v>59</v>
      </c>
      <c r="H1643" s="457"/>
    </row>
    <row r="1644" spans="1:8" ht="78" customHeight="1">
      <c r="A1644" t="s">
        <v>5882</v>
      </c>
      <c r="B1644" t="s">
        <v>5884</v>
      </c>
      <c r="C1644" t="s">
        <v>3258</v>
      </c>
      <c r="D1644" t="s">
        <v>632</v>
      </c>
      <c r="E1644">
        <v>91</v>
      </c>
      <c r="F1644">
        <v>126</v>
      </c>
      <c r="G1644">
        <v>152</v>
      </c>
      <c r="H1644" s="1720"/>
    </row>
    <row r="1645" spans="1:8" ht="78" customHeight="1">
      <c r="A1645" t="s">
        <v>5460</v>
      </c>
      <c r="B1645" t="s">
        <v>5461</v>
      </c>
      <c r="C1645" t="s">
        <v>3297</v>
      </c>
      <c r="D1645" t="s">
        <v>632</v>
      </c>
      <c r="E1645">
        <v>91</v>
      </c>
      <c r="F1645">
        <v>172</v>
      </c>
      <c r="G1645">
        <v>195</v>
      </c>
      <c r="H1645" s="1759"/>
    </row>
    <row r="1646" spans="1:8" ht="78" customHeight="1">
      <c r="A1646" t="s">
        <v>6540</v>
      </c>
      <c r="B1646" t="s">
        <v>6541</v>
      </c>
      <c r="C1646" t="s">
        <v>3549</v>
      </c>
      <c r="D1646" t="s">
        <v>632</v>
      </c>
      <c r="E1646">
        <v>91</v>
      </c>
      <c r="F1646">
        <v>121</v>
      </c>
      <c r="G1646">
        <v>97</v>
      </c>
      <c r="H1646" s="2011"/>
    </row>
    <row r="1647" spans="1:8" ht="78" customHeight="1">
      <c r="A1647" t="s">
        <v>5992</v>
      </c>
      <c r="B1647" t="s">
        <v>5993</v>
      </c>
      <c r="C1647" t="s">
        <v>3550</v>
      </c>
      <c r="D1647" t="s">
        <v>632</v>
      </c>
      <c r="E1647">
        <v>91</v>
      </c>
      <c r="F1647">
        <v>119</v>
      </c>
      <c r="G1647">
        <v>99</v>
      </c>
      <c r="H1647" s="2012"/>
    </row>
    <row r="1648" spans="1:8" ht="78" customHeight="1">
      <c r="A1648" t="s">
        <v>6663</v>
      </c>
      <c r="B1648" t="s">
        <v>973</v>
      </c>
      <c r="C1648" t="s">
        <v>2871</v>
      </c>
      <c r="D1648" t="s">
        <v>632</v>
      </c>
      <c r="E1648">
        <v>91</v>
      </c>
      <c r="F1648">
        <v>67</v>
      </c>
      <c r="G1648">
        <v>73</v>
      </c>
      <c r="H1648" s="1333"/>
    </row>
    <row r="1649" spans="1:9" ht="78" customHeight="1">
      <c r="A1649" t="s">
        <v>6589</v>
      </c>
      <c r="B1649" t="s">
        <v>1621</v>
      </c>
      <c r="C1649" t="s">
        <v>1989</v>
      </c>
      <c r="D1649" t="s">
        <v>632</v>
      </c>
      <c r="E1649">
        <v>91</v>
      </c>
      <c r="F1649">
        <v>81</v>
      </c>
      <c r="G1649">
        <v>73</v>
      </c>
      <c r="H1649" s="451"/>
    </row>
    <row r="1650" spans="1:9" ht="78" customHeight="1">
      <c r="A1650" t="s">
        <v>6676</v>
      </c>
      <c r="B1650" t="s">
        <v>936</v>
      </c>
      <c r="C1650" t="s">
        <v>2916</v>
      </c>
      <c r="D1650" t="s">
        <v>632</v>
      </c>
      <c r="E1650">
        <v>91</v>
      </c>
      <c r="F1650">
        <v>54</v>
      </c>
      <c r="G1650">
        <v>68</v>
      </c>
      <c r="H1650" s="1378"/>
    </row>
    <row r="1651" spans="1:9" ht="78" customHeight="1">
      <c r="A1651" t="s">
        <v>5887</v>
      </c>
      <c r="B1651" t="s">
        <v>768</v>
      </c>
      <c r="C1651" t="s">
        <v>3134</v>
      </c>
      <c r="D1651" t="s">
        <v>632</v>
      </c>
      <c r="E1651">
        <v>91</v>
      </c>
      <c r="F1651">
        <v>126</v>
      </c>
      <c r="G1651">
        <v>189</v>
      </c>
      <c r="H1651" s="1596"/>
    </row>
    <row r="1652" spans="1:9" ht="78" customHeight="1">
      <c r="A1652" t="s">
        <v>7143</v>
      </c>
      <c r="B1652" t="s">
        <v>9664</v>
      </c>
      <c r="C1652" t="s">
        <v>3861</v>
      </c>
      <c r="D1652" t="s">
        <v>632</v>
      </c>
      <c r="E1652">
        <v>91</v>
      </c>
      <c r="F1652">
        <v>90</v>
      </c>
      <c r="G1652">
        <v>65</v>
      </c>
      <c r="H1652" s="2323"/>
    </row>
    <row r="1653" spans="1:9" ht="78" customHeight="1">
      <c r="A1653" t="s">
        <v>6359</v>
      </c>
      <c r="B1653" t="s">
        <v>77</v>
      </c>
      <c r="C1653" t="s">
        <v>3061</v>
      </c>
      <c r="D1653" t="s">
        <v>632</v>
      </c>
      <c r="E1653">
        <v>90</v>
      </c>
      <c r="F1653">
        <v>91</v>
      </c>
      <c r="G1653">
        <v>159</v>
      </c>
      <c r="H1653" s="1523"/>
      <c r="I1653">
        <v>2014</v>
      </c>
    </row>
    <row r="1654" spans="1:9" ht="78" customHeight="1">
      <c r="A1654" t="s">
        <v>6358</v>
      </c>
      <c r="B1654" t="s">
        <v>778</v>
      </c>
      <c r="C1654" t="s">
        <v>3136</v>
      </c>
      <c r="D1654" t="s">
        <v>632</v>
      </c>
      <c r="E1654">
        <v>90</v>
      </c>
      <c r="F1654">
        <v>119</v>
      </c>
      <c r="G1654">
        <v>168</v>
      </c>
      <c r="H1654" s="1598"/>
    </row>
    <row r="1655" spans="1:9" ht="78" customHeight="1">
      <c r="A1655" t="s">
        <v>6593</v>
      </c>
      <c r="B1655" t="s">
        <v>1555</v>
      </c>
      <c r="C1655" t="s">
        <v>2086</v>
      </c>
      <c r="D1655" t="s">
        <v>632</v>
      </c>
      <c r="E1655">
        <v>90</v>
      </c>
      <c r="F1655">
        <v>70</v>
      </c>
      <c r="G1655">
        <v>50</v>
      </c>
      <c r="H1655" s="548"/>
    </row>
    <row r="1656" spans="1:9" ht="78" customHeight="1">
      <c r="A1656" t="s">
        <v>6708</v>
      </c>
      <c r="B1656" t="s">
        <v>930</v>
      </c>
      <c r="C1656" t="s">
        <v>2921</v>
      </c>
      <c r="D1656" t="s">
        <v>632</v>
      </c>
      <c r="E1656">
        <v>90</v>
      </c>
      <c r="F1656">
        <v>47</v>
      </c>
      <c r="G1656">
        <v>67</v>
      </c>
      <c r="H1656" s="1383"/>
    </row>
    <row r="1657" spans="1:9" ht="78" customHeight="1">
      <c r="A1657" t="s">
        <v>6759</v>
      </c>
      <c r="B1657" t="s">
        <v>839</v>
      </c>
      <c r="C1657" t="s">
        <v>3027</v>
      </c>
      <c r="D1657" t="s">
        <v>632</v>
      </c>
      <c r="E1657">
        <v>90</v>
      </c>
      <c r="F1657">
        <v>71</v>
      </c>
      <c r="G1657">
        <v>105</v>
      </c>
      <c r="H1657" s="1489"/>
    </row>
    <row r="1658" spans="1:9" ht="78" customHeight="1">
      <c r="A1658" t="s">
        <v>6731</v>
      </c>
      <c r="B1658" t="s">
        <v>847</v>
      </c>
      <c r="C1658" t="s">
        <v>3024</v>
      </c>
      <c r="D1658" t="s">
        <v>632</v>
      </c>
      <c r="E1658">
        <v>90</v>
      </c>
      <c r="F1658">
        <v>49</v>
      </c>
      <c r="G1658">
        <v>93</v>
      </c>
      <c r="H1658" s="1486"/>
    </row>
    <row r="1659" spans="1:9" ht="78" customHeight="1">
      <c r="A1659" t="s">
        <v>6610</v>
      </c>
      <c r="B1659" t="s">
        <v>1545</v>
      </c>
      <c r="C1659" t="s">
        <v>2099</v>
      </c>
      <c r="D1659" t="s">
        <v>632</v>
      </c>
      <c r="E1659">
        <v>90</v>
      </c>
      <c r="F1659">
        <v>71</v>
      </c>
      <c r="G1659">
        <v>67</v>
      </c>
      <c r="H1659" s="561"/>
    </row>
    <row r="1660" spans="1:9" ht="78" customHeight="1">
      <c r="A1660" t="s">
        <v>6595</v>
      </c>
      <c r="B1660" t="s">
        <v>1614</v>
      </c>
      <c r="C1660" t="s">
        <v>1996</v>
      </c>
      <c r="D1660" t="s">
        <v>632</v>
      </c>
      <c r="E1660">
        <v>90</v>
      </c>
      <c r="F1660">
        <v>83</v>
      </c>
      <c r="G1660">
        <v>72</v>
      </c>
      <c r="H1660" s="458"/>
    </row>
    <row r="1661" spans="1:9" ht="78" customHeight="1">
      <c r="A1661" t="s">
        <v>6721</v>
      </c>
      <c r="B1661" t="s">
        <v>913</v>
      </c>
      <c r="C1661" t="s">
        <v>2939</v>
      </c>
      <c r="D1661" t="s">
        <v>632</v>
      </c>
      <c r="E1661">
        <v>90</v>
      </c>
      <c r="F1661">
        <v>57</v>
      </c>
      <c r="G1661">
        <v>91</v>
      </c>
      <c r="H1661" s="1401"/>
    </row>
    <row r="1662" spans="1:9" ht="78" customHeight="1">
      <c r="A1662" t="s">
        <v>5512</v>
      </c>
      <c r="B1662" t="s">
        <v>8921</v>
      </c>
      <c r="C1662" t="s">
        <v>3485</v>
      </c>
      <c r="D1662" t="s">
        <v>632</v>
      </c>
      <c r="E1662">
        <v>89</v>
      </c>
      <c r="F1662">
        <v>159</v>
      </c>
      <c r="G1662">
        <v>153</v>
      </c>
      <c r="H1662" s="1947"/>
    </row>
    <row r="1663" spans="1:9" ht="78" customHeight="1">
      <c r="A1663" t="s">
        <v>6629</v>
      </c>
      <c r="B1663" t="s">
        <v>1437</v>
      </c>
      <c r="C1663" t="s">
        <v>2237</v>
      </c>
      <c r="D1663" t="s">
        <v>632</v>
      </c>
      <c r="E1663">
        <v>89</v>
      </c>
      <c r="F1663">
        <v>60</v>
      </c>
      <c r="G1663">
        <v>57</v>
      </c>
      <c r="H1663" s="699"/>
    </row>
    <row r="1664" spans="1:9" ht="78" customHeight="1">
      <c r="A1664" t="s">
        <v>6351</v>
      </c>
      <c r="B1664" t="s">
        <v>6352</v>
      </c>
      <c r="C1664" t="s">
        <v>3253</v>
      </c>
      <c r="D1664" t="s">
        <v>632</v>
      </c>
      <c r="E1664">
        <v>89</v>
      </c>
      <c r="F1664">
        <v>114</v>
      </c>
      <c r="G1664">
        <v>142</v>
      </c>
      <c r="H1664" s="1715"/>
    </row>
    <row r="1665" spans="1:8" ht="78" customHeight="1">
      <c r="A1665" t="s">
        <v>6742</v>
      </c>
      <c r="B1665" t="s">
        <v>841</v>
      </c>
      <c r="C1665" t="s">
        <v>3030</v>
      </c>
      <c r="D1665" t="s">
        <v>632</v>
      </c>
      <c r="E1665">
        <v>89</v>
      </c>
      <c r="F1665">
        <v>55</v>
      </c>
      <c r="G1665">
        <v>97</v>
      </c>
      <c r="H1665" s="1492"/>
    </row>
    <row r="1666" spans="1:8" ht="78" customHeight="1">
      <c r="A1666" t="s">
        <v>6038</v>
      </c>
      <c r="B1666" t="s">
        <v>6039</v>
      </c>
      <c r="C1666" t="s">
        <v>3822</v>
      </c>
      <c r="D1666" t="s">
        <v>632</v>
      </c>
      <c r="E1666">
        <v>89</v>
      </c>
      <c r="F1666">
        <v>95</v>
      </c>
      <c r="G1666">
        <v>52</v>
      </c>
      <c r="H1666" s="2284"/>
    </row>
    <row r="1667" spans="1:8" ht="78" customHeight="1">
      <c r="A1667" t="s">
        <v>6028</v>
      </c>
      <c r="B1667" t="s">
        <v>6029</v>
      </c>
      <c r="C1667" t="s">
        <v>3636</v>
      </c>
      <c r="D1667" t="s">
        <v>632</v>
      </c>
      <c r="E1667">
        <v>89</v>
      </c>
      <c r="F1667">
        <v>117</v>
      </c>
      <c r="G1667">
        <v>77</v>
      </c>
      <c r="H1667" s="2098"/>
    </row>
    <row r="1668" spans="1:8" ht="78" customHeight="1">
      <c r="A1668" t="s">
        <v>4771</v>
      </c>
      <c r="B1668" t="s">
        <v>4772</v>
      </c>
      <c r="C1668" t="s">
        <v>3436</v>
      </c>
      <c r="D1668" t="s">
        <v>632</v>
      </c>
      <c r="E1668">
        <v>88</v>
      </c>
      <c r="F1668">
        <v>201</v>
      </c>
      <c r="G1668">
        <v>212</v>
      </c>
      <c r="H1668" s="1898"/>
    </row>
    <row r="1669" spans="1:8" ht="78" customHeight="1">
      <c r="A1669" t="s">
        <v>6608</v>
      </c>
      <c r="B1669" t="s">
        <v>1546</v>
      </c>
      <c r="C1669" t="s">
        <v>2100</v>
      </c>
      <c r="D1669" t="s">
        <v>632</v>
      </c>
      <c r="E1669">
        <v>88</v>
      </c>
      <c r="F1669">
        <v>64</v>
      </c>
      <c r="G1669">
        <v>57</v>
      </c>
      <c r="H1669" s="562"/>
    </row>
    <row r="1670" spans="1:8" ht="78" customHeight="1">
      <c r="A1670" t="s">
        <v>4781</v>
      </c>
      <c r="B1670" t="s">
        <v>4782</v>
      </c>
      <c r="C1670" t="s">
        <v>3526</v>
      </c>
      <c r="D1670" t="s">
        <v>632</v>
      </c>
      <c r="E1670">
        <v>88</v>
      </c>
      <c r="F1670">
        <v>200</v>
      </c>
      <c r="G1670">
        <v>182</v>
      </c>
      <c r="H1670" s="1988"/>
    </row>
    <row r="1671" spans="1:8" ht="78" customHeight="1">
      <c r="A1671" t="s">
        <v>6719</v>
      </c>
      <c r="B1671" t="s">
        <v>918</v>
      </c>
      <c r="C1671" t="s">
        <v>2937</v>
      </c>
      <c r="D1671" t="s">
        <v>632</v>
      </c>
      <c r="E1671">
        <v>88</v>
      </c>
      <c r="F1671">
        <v>33</v>
      </c>
      <c r="G1671">
        <v>71</v>
      </c>
      <c r="H1671" s="1399"/>
    </row>
    <row r="1672" spans="1:8" ht="78" customHeight="1">
      <c r="A1672" t="s">
        <v>6599</v>
      </c>
      <c r="B1672" t="s">
        <v>1439</v>
      </c>
      <c r="C1672" t="s">
        <v>2234</v>
      </c>
      <c r="D1672" t="s">
        <v>632</v>
      </c>
      <c r="E1672">
        <v>88</v>
      </c>
      <c r="F1672">
        <v>66</v>
      </c>
      <c r="G1672">
        <v>63</v>
      </c>
      <c r="H1672" s="696"/>
    </row>
    <row r="1673" spans="1:8" ht="78" customHeight="1">
      <c r="A1673" t="s">
        <v>5548</v>
      </c>
      <c r="B1673" t="s">
        <v>5550</v>
      </c>
      <c r="C1673" t="s">
        <v>3559</v>
      </c>
      <c r="D1673" t="s">
        <v>632</v>
      </c>
      <c r="E1673">
        <v>88</v>
      </c>
      <c r="F1673">
        <v>159</v>
      </c>
      <c r="G1673">
        <v>126</v>
      </c>
      <c r="H1673" s="2021"/>
    </row>
    <row r="1674" spans="1:8" ht="78" customHeight="1">
      <c r="A1674" t="s">
        <v>7088</v>
      </c>
      <c r="B1674" t="s">
        <v>9626</v>
      </c>
      <c r="C1674" t="s">
        <v>3106</v>
      </c>
      <c r="D1674" t="s">
        <v>632</v>
      </c>
      <c r="E1674">
        <v>88</v>
      </c>
      <c r="F1674">
        <v>94</v>
      </c>
      <c r="G1674">
        <v>111</v>
      </c>
      <c r="H1674" s="1568"/>
    </row>
    <row r="1675" spans="1:8" ht="78" customHeight="1">
      <c r="A1675" t="s">
        <v>6576</v>
      </c>
      <c r="B1675" t="s">
        <v>6577</v>
      </c>
      <c r="C1675" t="s">
        <v>3863</v>
      </c>
      <c r="D1675" t="s">
        <v>632</v>
      </c>
      <c r="E1675">
        <v>88</v>
      </c>
      <c r="F1675">
        <v>84</v>
      </c>
      <c r="G1675">
        <v>66</v>
      </c>
      <c r="H1675" s="2325"/>
    </row>
    <row r="1676" spans="1:8" ht="78" customHeight="1">
      <c r="A1676" t="s">
        <v>5885</v>
      </c>
      <c r="B1676" t="s">
        <v>750</v>
      </c>
      <c r="C1676" t="s">
        <v>3164</v>
      </c>
      <c r="D1676" t="s">
        <v>632</v>
      </c>
      <c r="E1676">
        <v>88</v>
      </c>
      <c r="F1676">
        <v>121</v>
      </c>
      <c r="G1676">
        <v>162</v>
      </c>
      <c r="H1676" s="1626"/>
    </row>
    <row r="1677" spans="1:8" ht="78" customHeight="1">
      <c r="A1677" t="s">
        <v>6628</v>
      </c>
      <c r="B1677" t="s">
        <v>1438</v>
      </c>
      <c r="C1677" t="s">
        <v>2236</v>
      </c>
      <c r="D1677" t="s">
        <v>632</v>
      </c>
      <c r="E1677">
        <v>88</v>
      </c>
      <c r="F1677">
        <v>52</v>
      </c>
      <c r="G1677">
        <v>50</v>
      </c>
      <c r="H1677" s="698"/>
    </row>
    <row r="1678" spans="1:8" ht="78" customHeight="1">
      <c r="A1678" t="s">
        <v>7103</v>
      </c>
      <c r="B1678" t="s">
        <v>9634</v>
      </c>
      <c r="C1678" t="s">
        <v>3211</v>
      </c>
      <c r="D1678" t="s">
        <v>632</v>
      </c>
      <c r="E1678">
        <v>88</v>
      </c>
      <c r="F1678">
        <v>100</v>
      </c>
      <c r="G1678">
        <v>109</v>
      </c>
      <c r="H1678" s="1673"/>
    </row>
    <row r="1679" spans="1:8" ht="78" customHeight="1">
      <c r="A1679" t="s">
        <v>6665</v>
      </c>
      <c r="B1679" t="s">
        <v>968</v>
      </c>
      <c r="C1679" t="s">
        <v>2880</v>
      </c>
      <c r="D1679" t="s">
        <v>632</v>
      </c>
      <c r="E1679">
        <v>88</v>
      </c>
      <c r="F1679">
        <v>54</v>
      </c>
      <c r="G1679">
        <v>61</v>
      </c>
      <c r="H1679" s="1342"/>
    </row>
    <row r="1680" spans="1:8" ht="78" customHeight="1">
      <c r="A1680" t="s">
        <v>6651</v>
      </c>
      <c r="B1680" t="s">
        <v>8306</v>
      </c>
      <c r="C1680" t="s">
        <v>2886</v>
      </c>
      <c r="D1680" t="s">
        <v>632</v>
      </c>
      <c r="E1680">
        <v>88</v>
      </c>
      <c r="F1680">
        <v>43</v>
      </c>
      <c r="G1680">
        <v>54</v>
      </c>
      <c r="H1680" s="1348"/>
    </row>
    <row r="1681" spans="1:8" ht="78" customHeight="1">
      <c r="A1681" t="s">
        <v>6497</v>
      </c>
      <c r="B1681" t="s">
        <v>6498</v>
      </c>
      <c r="C1681" t="s">
        <v>3395</v>
      </c>
      <c r="D1681" t="s">
        <v>632</v>
      </c>
      <c r="E1681">
        <v>87</v>
      </c>
      <c r="F1681">
        <v>102</v>
      </c>
      <c r="G1681">
        <v>100</v>
      </c>
      <c r="H1681" s="1857"/>
    </row>
    <row r="1682" spans="1:8" ht="78" customHeight="1">
      <c r="A1682" t="s">
        <v>6406</v>
      </c>
      <c r="B1682" t="s">
        <v>6407</v>
      </c>
      <c r="C1682" t="s">
        <v>3286</v>
      </c>
      <c r="D1682" t="s">
        <v>632</v>
      </c>
      <c r="E1682">
        <v>87</v>
      </c>
      <c r="F1682">
        <v>114</v>
      </c>
      <c r="G1682">
        <v>132</v>
      </c>
      <c r="H1682" s="1748"/>
    </row>
    <row r="1683" spans="1:8" ht="78" customHeight="1">
      <c r="A1683" t="s">
        <v>6580</v>
      </c>
      <c r="B1683" t="s">
        <v>6581</v>
      </c>
      <c r="C1683" t="s">
        <v>3857</v>
      </c>
      <c r="D1683" t="s">
        <v>632</v>
      </c>
      <c r="E1683">
        <v>87</v>
      </c>
      <c r="F1683">
        <v>77</v>
      </c>
      <c r="G1683">
        <v>53</v>
      </c>
      <c r="H1683" s="2319"/>
    </row>
    <row r="1684" spans="1:8" ht="78" customHeight="1">
      <c r="A1684" t="s">
        <v>6515</v>
      </c>
      <c r="B1684" t="s">
        <v>9003</v>
      </c>
      <c r="C1684" t="s">
        <v>3558</v>
      </c>
      <c r="D1684" t="s">
        <v>632</v>
      </c>
      <c r="E1684">
        <v>87</v>
      </c>
      <c r="F1684">
        <v>130</v>
      </c>
      <c r="G1684">
        <v>112</v>
      </c>
      <c r="H1684" s="2020"/>
    </row>
    <row r="1685" spans="1:8" ht="78" customHeight="1">
      <c r="A1685" t="s">
        <v>5088</v>
      </c>
      <c r="B1685" t="s">
        <v>5089</v>
      </c>
      <c r="C1685" t="s">
        <v>3527</v>
      </c>
      <c r="D1685" t="s">
        <v>632</v>
      </c>
      <c r="E1685">
        <v>86</v>
      </c>
      <c r="F1685">
        <v>190</v>
      </c>
      <c r="G1685">
        <v>171</v>
      </c>
      <c r="H1685" s="1989"/>
    </row>
    <row r="1686" spans="1:8" ht="78" customHeight="1">
      <c r="A1686" t="s">
        <v>6757</v>
      </c>
      <c r="B1686" t="s">
        <v>8380</v>
      </c>
      <c r="C1686" t="s">
        <v>2952</v>
      </c>
      <c r="D1686" t="s">
        <v>632</v>
      </c>
      <c r="E1686">
        <v>86</v>
      </c>
      <c r="F1686">
        <v>69</v>
      </c>
      <c r="G1686">
        <v>107</v>
      </c>
      <c r="H1686" s="1414"/>
    </row>
    <row r="1687" spans="1:8" ht="78" customHeight="1">
      <c r="A1687" t="s">
        <v>6503</v>
      </c>
      <c r="B1687" t="s">
        <v>6504</v>
      </c>
      <c r="C1687" t="s">
        <v>3376</v>
      </c>
      <c r="D1687" t="s">
        <v>632</v>
      </c>
      <c r="E1687">
        <v>86</v>
      </c>
      <c r="F1687">
        <v>117</v>
      </c>
      <c r="G1687">
        <v>114</v>
      </c>
      <c r="H1687" s="1838"/>
    </row>
    <row r="1688" spans="1:8" ht="78" customHeight="1">
      <c r="A1688" t="s">
        <v>7083</v>
      </c>
      <c r="B1688" t="s">
        <v>9504</v>
      </c>
      <c r="C1688" t="s">
        <v>3057</v>
      </c>
      <c r="D1688" t="s">
        <v>632</v>
      </c>
      <c r="E1688">
        <v>86</v>
      </c>
      <c r="F1688">
        <v>52</v>
      </c>
      <c r="G1688">
        <v>116</v>
      </c>
      <c r="H1688" s="1519"/>
    </row>
    <row r="1689" spans="1:8" ht="78" customHeight="1">
      <c r="A1689" t="s">
        <v>6554</v>
      </c>
      <c r="B1689" t="s">
        <v>6555</v>
      </c>
      <c r="C1689" t="s">
        <v>3394</v>
      </c>
      <c r="D1689" t="s">
        <v>632</v>
      </c>
      <c r="E1689">
        <v>85</v>
      </c>
      <c r="F1689">
        <v>88</v>
      </c>
      <c r="G1689">
        <v>76</v>
      </c>
      <c r="H1689" s="1856"/>
    </row>
    <row r="1690" spans="1:8" ht="78" customHeight="1">
      <c r="A1690" t="s">
        <v>5108</v>
      </c>
      <c r="B1690" t="s">
        <v>8958</v>
      </c>
      <c r="C1690" t="s">
        <v>3519</v>
      </c>
      <c r="D1690" t="s">
        <v>632</v>
      </c>
      <c r="E1690">
        <v>85</v>
      </c>
      <c r="F1690">
        <v>198</v>
      </c>
      <c r="G1690">
        <v>169</v>
      </c>
      <c r="H1690" s="1981"/>
    </row>
    <row r="1691" spans="1:8" ht="78" customHeight="1">
      <c r="A1691" t="s">
        <v>5938</v>
      </c>
      <c r="B1691" t="s">
        <v>5939</v>
      </c>
      <c r="C1691" t="s">
        <v>3373</v>
      </c>
      <c r="D1691" t="s">
        <v>632</v>
      </c>
      <c r="E1691">
        <v>85</v>
      </c>
      <c r="F1691">
        <v>143</v>
      </c>
      <c r="G1691">
        <v>145</v>
      </c>
      <c r="H1691" s="1835"/>
    </row>
    <row r="1692" spans="1:8" ht="78" customHeight="1">
      <c r="A1692" t="s">
        <v>6374</v>
      </c>
      <c r="B1692" t="s">
        <v>6375</v>
      </c>
      <c r="C1692" t="s">
        <v>3254</v>
      </c>
      <c r="D1692" t="s">
        <v>632</v>
      </c>
      <c r="E1692">
        <v>85</v>
      </c>
      <c r="F1692">
        <v>112</v>
      </c>
      <c r="G1692">
        <v>136</v>
      </c>
      <c r="H1692" s="1716"/>
    </row>
    <row r="1693" spans="1:8" ht="78" customHeight="1">
      <c r="A1693" t="s">
        <v>6501</v>
      </c>
      <c r="B1693" t="s">
        <v>6502</v>
      </c>
      <c r="C1693" t="s">
        <v>3396</v>
      </c>
      <c r="D1693" t="s">
        <v>632</v>
      </c>
      <c r="E1693">
        <v>85</v>
      </c>
      <c r="F1693">
        <v>105</v>
      </c>
      <c r="G1693">
        <v>98</v>
      </c>
      <c r="H1693" s="1858"/>
    </row>
    <row r="1694" spans="1:8" ht="78" customHeight="1">
      <c r="A1694" t="s">
        <v>6011</v>
      </c>
      <c r="B1694" t="s">
        <v>9080</v>
      </c>
      <c r="C1694" t="s">
        <v>3629</v>
      </c>
      <c r="D1694" t="s">
        <v>632</v>
      </c>
      <c r="E1694">
        <v>85</v>
      </c>
      <c r="F1694">
        <v>131</v>
      </c>
      <c r="G1694">
        <v>103</v>
      </c>
      <c r="H1694" s="2091"/>
    </row>
    <row r="1695" spans="1:8" ht="78" customHeight="1">
      <c r="A1695" t="s">
        <v>6637</v>
      </c>
      <c r="B1695" t="s">
        <v>7609</v>
      </c>
      <c r="C1695" t="s">
        <v>2235</v>
      </c>
      <c r="D1695" t="s">
        <v>632</v>
      </c>
      <c r="E1695">
        <v>85</v>
      </c>
      <c r="F1695">
        <v>59</v>
      </c>
      <c r="G1695">
        <v>57</v>
      </c>
      <c r="H1695" s="697"/>
    </row>
    <row r="1696" spans="1:8" ht="78" customHeight="1">
      <c r="A1696" t="s">
        <v>6696</v>
      </c>
      <c r="B1696" t="s">
        <v>914</v>
      </c>
      <c r="C1696" t="s">
        <v>2945</v>
      </c>
      <c r="D1696" t="s">
        <v>632</v>
      </c>
      <c r="E1696">
        <v>85</v>
      </c>
      <c r="F1696">
        <v>59</v>
      </c>
      <c r="G1696">
        <v>80</v>
      </c>
      <c r="H1696" s="1407"/>
    </row>
    <row r="1697" spans="1:9" ht="78" customHeight="1">
      <c r="A1697" t="s">
        <v>5592</v>
      </c>
      <c r="B1697" t="s">
        <v>5593</v>
      </c>
      <c r="C1697" t="s">
        <v>3716</v>
      </c>
      <c r="D1697" t="s">
        <v>632</v>
      </c>
      <c r="E1697">
        <v>85</v>
      </c>
      <c r="F1697">
        <v>168</v>
      </c>
      <c r="G1697">
        <v>96</v>
      </c>
      <c r="H1697" s="2178"/>
    </row>
    <row r="1698" spans="1:9" ht="78" customHeight="1">
      <c r="A1698" t="s">
        <v>6347</v>
      </c>
      <c r="B1698" t="s">
        <v>8686</v>
      </c>
      <c r="C1698" t="s">
        <v>3263</v>
      </c>
      <c r="D1698" t="s">
        <v>632</v>
      </c>
      <c r="E1698">
        <v>84</v>
      </c>
      <c r="F1698">
        <v>100</v>
      </c>
      <c r="G1698">
        <v>119</v>
      </c>
      <c r="H1698" s="1725"/>
    </row>
    <row r="1699" spans="1:9" ht="78" customHeight="1">
      <c r="A1699" t="s">
        <v>6048</v>
      </c>
      <c r="B1699" t="s">
        <v>6049</v>
      </c>
      <c r="C1699" t="s">
        <v>3647</v>
      </c>
      <c r="D1699" t="s">
        <v>632</v>
      </c>
      <c r="E1699">
        <v>84</v>
      </c>
      <c r="F1699">
        <v>90</v>
      </c>
      <c r="G1699">
        <v>62</v>
      </c>
      <c r="H1699" s="2109"/>
    </row>
    <row r="1700" spans="1:9" ht="78" customHeight="1">
      <c r="A1700" t="s">
        <v>6030</v>
      </c>
      <c r="B1700" t="s">
        <v>670</v>
      </c>
      <c r="C1700" t="s">
        <v>3637</v>
      </c>
      <c r="D1700" t="s">
        <v>632</v>
      </c>
      <c r="E1700">
        <v>84</v>
      </c>
      <c r="F1700">
        <v>112</v>
      </c>
      <c r="G1700">
        <v>83</v>
      </c>
      <c r="H1700" s="2099"/>
      <c r="I1700">
        <v>2014</v>
      </c>
    </row>
    <row r="1701" spans="1:9" ht="78" customHeight="1">
      <c r="A1701" t="s">
        <v>6772</v>
      </c>
      <c r="B1701" t="s">
        <v>819</v>
      </c>
      <c r="C1701" t="s">
        <v>3054</v>
      </c>
      <c r="D1701" t="s">
        <v>632</v>
      </c>
      <c r="E1701">
        <v>84</v>
      </c>
      <c r="F1701">
        <v>66</v>
      </c>
      <c r="G1701">
        <v>117</v>
      </c>
      <c r="H1701" s="1516"/>
    </row>
    <row r="1702" spans="1:9" ht="78" customHeight="1">
      <c r="A1702" t="s">
        <v>6574</v>
      </c>
      <c r="B1702" t="s">
        <v>6575</v>
      </c>
      <c r="C1702" t="s">
        <v>3865</v>
      </c>
      <c r="D1702" t="s">
        <v>632</v>
      </c>
      <c r="E1702">
        <v>84</v>
      </c>
      <c r="F1702">
        <v>81</v>
      </c>
      <c r="G1702">
        <v>68</v>
      </c>
      <c r="H1702" s="2327"/>
    </row>
    <row r="1703" spans="1:9" ht="78" customHeight="1">
      <c r="A1703" t="s">
        <v>6749</v>
      </c>
      <c r="B1703" t="s">
        <v>840</v>
      </c>
      <c r="C1703" t="s">
        <v>3031</v>
      </c>
      <c r="D1703" t="s">
        <v>632</v>
      </c>
      <c r="E1703">
        <v>84</v>
      </c>
      <c r="F1703">
        <v>44</v>
      </c>
      <c r="G1703">
        <v>93</v>
      </c>
      <c r="H1703" s="1493"/>
    </row>
    <row r="1704" spans="1:9" ht="78" customHeight="1">
      <c r="A1704" t="s">
        <v>5893</v>
      </c>
      <c r="B1704" t="s">
        <v>5894</v>
      </c>
      <c r="C1704" t="s">
        <v>3257</v>
      </c>
      <c r="D1704" t="s">
        <v>632</v>
      </c>
      <c r="E1704">
        <v>84</v>
      </c>
      <c r="F1704">
        <v>135</v>
      </c>
      <c r="G1704">
        <v>164</v>
      </c>
      <c r="H1704" s="1719"/>
    </row>
    <row r="1705" spans="1:9" ht="78" customHeight="1">
      <c r="A1705" t="s">
        <v>6612</v>
      </c>
      <c r="B1705" t="s">
        <v>7437</v>
      </c>
      <c r="C1705" t="s">
        <v>2079</v>
      </c>
      <c r="D1705" t="s">
        <v>632</v>
      </c>
      <c r="E1705">
        <v>84</v>
      </c>
      <c r="F1705">
        <v>57</v>
      </c>
      <c r="G1705">
        <v>45</v>
      </c>
      <c r="H1705" s="541"/>
    </row>
    <row r="1706" spans="1:9" ht="78" customHeight="1">
      <c r="A1706" t="s">
        <v>6666</v>
      </c>
      <c r="B1706" t="s">
        <v>885</v>
      </c>
      <c r="C1706" t="s">
        <v>2972</v>
      </c>
      <c r="D1706" t="s">
        <v>632</v>
      </c>
      <c r="E1706">
        <v>84</v>
      </c>
      <c r="F1706">
        <v>53</v>
      </c>
      <c r="G1706">
        <v>59</v>
      </c>
      <c r="H1706" s="1434"/>
    </row>
    <row r="1707" spans="1:9" ht="78" customHeight="1">
      <c r="A1707" t="s">
        <v>5502</v>
      </c>
      <c r="B1707" t="s">
        <v>5503</v>
      </c>
      <c r="C1707" t="s">
        <v>3486</v>
      </c>
      <c r="D1707" t="s">
        <v>632</v>
      </c>
      <c r="E1707">
        <v>84</v>
      </c>
      <c r="F1707">
        <v>159</v>
      </c>
      <c r="G1707">
        <v>152</v>
      </c>
      <c r="H1707" s="1948"/>
    </row>
    <row r="1708" spans="1:9" ht="78" customHeight="1">
      <c r="A1708" t="s">
        <v>5083</v>
      </c>
      <c r="B1708" t="s">
        <v>5085</v>
      </c>
      <c r="C1708" t="s">
        <v>3443</v>
      </c>
      <c r="D1708" t="s">
        <v>632</v>
      </c>
      <c r="E1708">
        <v>83</v>
      </c>
      <c r="F1708">
        <v>176</v>
      </c>
      <c r="G1708">
        <v>174</v>
      </c>
      <c r="H1708" s="1905"/>
    </row>
    <row r="1709" spans="1:9" ht="78" customHeight="1">
      <c r="A1709" t="s">
        <v>5448</v>
      </c>
      <c r="B1709" t="s">
        <v>8593</v>
      </c>
      <c r="C1709" t="s">
        <v>3156</v>
      </c>
      <c r="D1709" t="s">
        <v>632</v>
      </c>
      <c r="E1709">
        <v>83</v>
      </c>
      <c r="F1709">
        <v>156</v>
      </c>
      <c r="G1709">
        <v>204</v>
      </c>
      <c r="H1709" s="1618"/>
    </row>
    <row r="1710" spans="1:9" ht="78" customHeight="1">
      <c r="A1710" t="s">
        <v>6033</v>
      </c>
      <c r="B1710" t="s">
        <v>6034</v>
      </c>
      <c r="C1710" t="s">
        <v>3633</v>
      </c>
      <c r="D1710" t="s">
        <v>632</v>
      </c>
      <c r="E1710">
        <v>83</v>
      </c>
      <c r="F1710">
        <v>113</v>
      </c>
      <c r="G1710">
        <v>61</v>
      </c>
      <c r="H1710" s="2095"/>
    </row>
    <row r="1711" spans="1:9" ht="78" customHeight="1">
      <c r="A1711" t="s">
        <v>6531</v>
      </c>
      <c r="B1711" t="s">
        <v>6532</v>
      </c>
      <c r="C1711" t="s">
        <v>3556</v>
      </c>
      <c r="D1711" t="s">
        <v>632</v>
      </c>
      <c r="E1711">
        <v>83</v>
      </c>
      <c r="F1711">
        <v>102</v>
      </c>
      <c r="G1711">
        <v>92</v>
      </c>
      <c r="H1711" s="2018"/>
    </row>
    <row r="1712" spans="1:9" ht="78" customHeight="1">
      <c r="A1712" t="s">
        <v>6677</v>
      </c>
      <c r="B1712" t="s">
        <v>960</v>
      </c>
      <c r="C1712" t="s">
        <v>2888</v>
      </c>
      <c r="D1712" t="s">
        <v>632</v>
      </c>
      <c r="E1712">
        <v>83</v>
      </c>
      <c r="F1712">
        <v>45</v>
      </c>
      <c r="G1712">
        <v>59</v>
      </c>
      <c r="H1712" s="1350"/>
    </row>
    <row r="1713" spans="1:9" ht="78" customHeight="1">
      <c r="A1713" t="s">
        <v>6717</v>
      </c>
      <c r="B1713" t="s">
        <v>929</v>
      </c>
      <c r="C1713" t="s">
        <v>2922</v>
      </c>
      <c r="D1713" t="s">
        <v>632</v>
      </c>
      <c r="E1713">
        <v>83</v>
      </c>
      <c r="F1713">
        <v>49</v>
      </c>
      <c r="G1713">
        <v>70</v>
      </c>
      <c r="H1713" s="1384"/>
    </row>
    <row r="1714" spans="1:9" ht="78" customHeight="1">
      <c r="A1714" t="s">
        <v>6450</v>
      </c>
      <c r="B1714" t="s">
        <v>6451</v>
      </c>
      <c r="C1714" t="s">
        <v>3382</v>
      </c>
      <c r="D1714" t="s">
        <v>632</v>
      </c>
      <c r="E1714">
        <v>83</v>
      </c>
      <c r="F1714">
        <v>109</v>
      </c>
      <c r="G1714">
        <v>112</v>
      </c>
      <c r="H1714" s="1844"/>
    </row>
    <row r="1715" spans="1:9" ht="78" customHeight="1">
      <c r="A1715" t="s">
        <v>6578</v>
      </c>
      <c r="B1715" t="s">
        <v>6579</v>
      </c>
      <c r="C1715" t="s">
        <v>3864</v>
      </c>
      <c r="D1715" t="s">
        <v>632</v>
      </c>
      <c r="E1715">
        <v>83</v>
      </c>
      <c r="F1715">
        <v>80</v>
      </c>
      <c r="G1715">
        <v>64</v>
      </c>
      <c r="H1715" s="2326"/>
    </row>
    <row r="1716" spans="1:9" ht="78" customHeight="1">
      <c r="A1716" t="s">
        <v>6775</v>
      </c>
      <c r="B1716" t="s">
        <v>8487</v>
      </c>
      <c r="C1716" t="s">
        <v>3055</v>
      </c>
      <c r="D1716" t="s">
        <v>632</v>
      </c>
      <c r="E1716">
        <v>83</v>
      </c>
      <c r="F1716">
        <v>61</v>
      </c>
      <c r="G1716">
        <v>125</v>
      </c>
      <c r="H1716" s="1517"/>
    </row>
    <row r="1717" spans="1:9" ht="78" customHeight="1">
      <c r="A1717" t="s">
        <v>6045</v>
      </c>
      <c r="B1717" t="s">
        <v>9098</v>
      </c>
      <c r="C1717" t="s">
        <v>3645</v>
      </c>
      <c r="D1717" t="s">
        <v>632</v>
      </c>
      <c r="E1717">
        <v>82</v>
      </c>
      <c r="F1717">
        <v>95</v>
      </c>
      <c r="G1717">
        <v>72</v>
      </c>
      <c r="H1717" s="2107"/>
    </row>
    <row r="1718" spans="1:9" ht="78" customHeight="1">
      <c r="A1718" t="s">
        <v>5466</v>
      </c>
      <c r="B1718" t="s">
        <v>5467</v>
      </c>
      <c r="C1718" t="s">
        <v>3290</v>
      </c>
      <c r="D1718" t="s">
        <v>632</v>
      </c>
      <c r="E1718">
        <v>82</v>
      </c>
      <c r="F1718">
        <v>162</v>
      </c>
      <c r="G1718">
        <v>180</v>
      </c>
      <c r="H1718" s="1752"/>
    </row>
    <row r="1719" spans="1:9" ht="78" customHeight="1">
      <c r="A1719" t="s">
        <v>6999</v>
      </c>
      <c r="B1719" t="s">
        <v>9602</v>
      </c>
      <c r="C1719" t="s">
        <v>1983</v>
      </c>
      <c r="D1719" t="s">
        <v>632</v>
      </c>
      <c r="E1719">
        <v>82</v>
      </c>
      <c r="F1719">
        <v>77</v>
      </c>
      <c r="G1719">
        <v>80</v>
      </c>
      <c r="H1719" s="445"/>
    </row>
    <row r="1720" spans="1:9" ht="78" customHeight="1">
      <c r="A1720" t="s">
        <v>6659</v>
      </c>
      <c r="B1720" t="s">
        <v>975</v>
      </c>
      <c r="C1720" t="s">
        <v>2870</v>
      </c>
      <c r="D1720" t="s">
        <v>632</v>
      </c>
      <c r="E1720">
        <v>82</v>
      </c>
      <c r="F1720">
        <v>65</v>
      </c>
      <c r="G1720">
        <v>68</v>
      </c>
      <c r="H1720" s="1332"/>
    </row>
    <row r="1721" spans="1:9" ht="78" customHeight="1">
      <c r="A1721" t="s">
        <v>6379</v>
      </c>
      <c r="B1721" t="s">
        <v>6380</v>
      </c>
      <c r="C1721" t="s">
        <v>3255</v>
      </c>
      <c r="D1721" t="s">
        <v>632</v>
      </c>
      <c r="E1721">
        <v>81</v>
      </c>
      <c r="F1721">
        <v>107</v>
      </c>
      <c r="G1721">
        <v>132</v>
      </c>
      <c r="H1721" s="1717"/>
    </row>
    <row r="1722" spans="1:9" ht="78" customHeight="1">
      <c r="A1722" t="s">
        <v>6667</v>
      </c>
      <c r="B1722" t="s">
        <v>967</v>
      </c>
      <c r="C1722" t="s">
        <v>2878</v>
      </c>
      <c r="D1722" t="s">
        <v>632</v>
      </c>
      <c r="E1722">
        <v>81</v>
      </c>
      <c r="F1722">
        <v>50</v>
      </c>
      <c r="G1722">
        <v>53</v>
      </c>
      <c r="H1722" s="1340"/>
    </row>
    <row r="1723" spans="1:9" ht="78" customHeight="1">
      <c r="A1723" t="s">
        <v>6356</v>
      </c>
      <c r="B1723" t="s">
        <v>793</v>
      </c>
      <c r="C1723" t="s">
        <v>3097</v>
      </c>
      <c r="D1723" t="s">
        <v>632</v>
      </c>
      <c r="E1723">
        <v>81</v>
      </c>
      <c r="F1723">
        <v>91</v>
      </c>
      <c r="G1723">
        <v>135</v>
      </c>
      <c r="H1723" s="1559"/>
    </row>
    <row r="1724" spans="1:9" ht="78" customHeight="1">
      <c r="A1724" t="s">
        <v>6730</v>
      </c>
      <c r="B1724" t="s">
        <v>911</v>
      </c>
      <c r="C1724" t="s">
        <v>2942</v>
      </c>
      <c r="D1724" t="s">
        <v>632</v>
      </c>
      <c r="E1724">
        <v>81</v>
      </c>
      <c r="F1724">
        <v>48</v>
      </c>
      <c r="G1724">
        <v>78</v>
      </c>
      <c r="H1724" s="1404"/>
    </row>
    <row r="1725" spans="1:9" ht="78" customHeight="1">
      <c r="A1725" t="s">
        <v>6626</v>
      </c>
      <c r="B1725" t="s">
        <v>260</v>
      </c>
      <c r="C1725" t="s">
        <v>2238</v>
      </c>
      <c r="D1725" t="s">
        <v>632</v>
      </c>
      <c r="E1725">
        <v>80</v>
      </c>
      <c r="F1725">
        <v>49</v>
      </c>
      <c r="G1725">
        <v>48</v>
      </c>
      <c r="H1725" s="700"/>
      <c r="I1725">
        <v>2011</v>
      </c>
    </row>
    <row r="1726" spans="1:9" ht="78" customHeight="1">
      <c r="A1726" t="s">
        <v>6349</v>
      </c>
      <c r="B1726" t="s">
        <v>761</v>
      </c>
      <c r="C1726" t="s">
        <v>3147</v>
      </c>
      <c r="D1726" t="s">
        <v>632</v>
      </c>
      <c r="E1726">
        <v>80</v>
      </c>
      <c r="F1726">
        <v>93</v>
      </c>
      <c r="G1726">
        <v>126</v>
      </c>
      <c r="H1726" s="1609"/>
    </row>
    <row r="1727" spans="1:9" ht="78" customHeight="1">
      <c r="A1727" t="s">
        <v>6736</v>
      </c>
      <c r="B1727" t="s">
        <v>8365</v>
      </c>
      <c r="C1727" t="s">
        <v>2941</v>
      </c>
      <c r="D1727" t="s">
        <v>632</v>
      </c>
      <c r="E1727">
        <v>80</v>
      </c>
      <c r="F1727">
        <v>49</v>
      </c>
      <c r="G1727">
        <v>76</v>
      </c>
      <c r="H1727" s="1403"/>
    </row>
    <row r="1728" spans="1:9" ht="78" customHeight="1">
      <c r="A1728" t="s">
        <v>6383</v>
      </c>
      <c r="B1728" t="s">
        <v>765</v>
      </c>
      <c r="C1728" t="s">
        <v>3140</v>
      </c>
      <c r="D1728" t="s">
        <v>632</v>
      </c>
      <c r="E1728">
        <v>80</v>
      </c>
      <c r="F1728">
        <v>104</v>
      </c>
      <c r="G1728">
        <v>134</v>
      </c>
      <c r="H1728" s="1602"/>
    </row>
    <row r="1729" spans="1:9" ht="78" customHeight="1">
      <c r="A1729" t="s">
        <v>6764</v>
      </c>
      <c r="B1729" t="s">
        <v>904</v>
      </c>
      <c r="C1729" t="s">
        <v>2947</v>
      </c>
      <c r="D1729" t="s">
        <v>632</v>
      </c>
      <c r="E1729">
        <v>80</v>
      </c>
      <c r="F1729">
        <v>59</v>
      </c>
      <c r="G1729">
        <v>83</v>
      </c>
      <c r="H1729" s="1409"/>
    </row>
    <row r="1730" spans="1:9" ht="78" customHeight="1">
      <c r="A1730" t="s">
        <v>6668</v>
      </c>
      <c r="B1730" t="s">
        <v>961</v>
      </c>
      <c r="C1730" t="s">
        <v>2887</v>
      </c>
      <c r="D1730" t="s">
        <v>632</v>
      </c>
      <c r="E1730">
        <v>80</v>
      </c>
      <c r="F1730">
        <v>43</v>
      </c>
      <c r="G1730">
        <v>51</v>
      </c>
      <c r="H1730" s="1349"/>
    </row>
    <row r="1731" spans="1:9" ht="78" customHeight="1">
      <c r="A1731" t="s">
        <v>6642</v>
      </c>
      <c r="B1731" t="s">
        <v>976</v>
      </c>
      <c r="C1731" t="s">
        <v>2873</v>
      </c>
      <c r="D1731" t="s">
        <v>632</v>
      </c>
      <c r="E1731">
        <v>80</v>
      </c>
      <c r="F1731">
        <v>57</v>
      </c>
      <c r="G1731">
        <v>56</v>
      </c>
      <c r="H1731" s="1335"/>
    </row>
    <row r="1732" spans="1:9" ht="78" customHeight="1">
      <c r="A1732" t="s">
        <v>6552</v>
      </c>
      <c r="B1732" t="s">
        <v>6553</v>
      </c>
      <c r="C1732" t="s">
        <v>3574</v>
      </c>
      <c r="D1732" t="s">
        <v>632</v>
      </c>
      <c r="E1732">
        <v>80</v>
      </c>
      <c r="F1732">
        <v>87</v>
      </c>
      <c r="G1732">
        <v>76</v>
      </c>
      <c r="H1732" s="2036"/>
    </row>
    <row r="1733" spans="1:9" ht="78" customHeight="1">
      <c r="A1733" t="s">
        <v>6600</v>
      </c>
      <c r="B1733" t="s">
        <v>1548</v>
      </c>
      <c r="C1733" t="s">
        <v>2101</v>
      </c>
      <c r="D1733" t="s">
        <v>632</v>
      </c>
      <c r="E1733">
        <v>79</v>
      </c>
      <c r="F1733">
        <v>63</v>
      </c>
      <c r="G1733">
        <v>59</v>
      </c>
      <c r="H1733" s="563"/>
    </row>
    <row r="1734" spans="1:9" ht="78" customHeight="1">
      <c r="A1734" t="s">
        <v>5977</v>
      </c>
      <c r="B1734" t="s">
        <v>8907</v>
      </c>
      <c r="C1734" t="s">
        <v>3472</v>
      </c>
      <c r="D1734" t="s">
        <v>632</v>
      </c>
      <c r="E1734">
        <v>79</v>
      </c>
      <c r="F1734">
        <v>124</v>
      </c>
      <c r="G1734">
        <v>116</v>
      </c>
      <c r="H1734" s="1934"/>
    </row>
    <row r="1735" spans="1:9" ht="78" customHeight="1">
      <c r="A1735" t="s">
        <v>6743</v>
      </c>
      <c r="B1735" t="s">
        <v>910</v>
      </c>
      <c r="C1735" t="s">
        <v>2940</v>
      </c>
      <c r="D1735" t="s">
        <v>632</v>
      </c>
      <c r="E1735">
        <v>79</v>
      </c>
      <c r="F1735">
        <v>45</v>
      </c>
      <c r="G1735">
        <v>84</v>
      </c>
      <c r="H1735" s="1402"/>
    </row>
    <row r="1736" spans="1:9" ht="78" customHeight="1">
      <c r="A1736" t="s">
        <v>6774</v>
      </c>
      <c r="B1736" t="s">
        <v>822</v>
      </c>
      <c r="C1736" t="s">
        <v>3056</v>
      </c>
      <c r="D1736" t="s">
        <v>632</v>
      </c>
      <c r="E1736">
        <v>79</v>
      </c>
      <c r="F1736">
        <v>56</v>
      </c>
      <c r="G1736">
        <v>114</v>
      </c>
      <c r="H1736" s="1518"/>
    </row>
    <row r="1737" spans="1:9" ht="78" customHeight="1">
      <c r="A1737" t="s">
        <v>5888</v>
      </c>
      <c r="B1737" t="s">
        <v>5890</v>
      </c>
      <c r="C1737" t="s">
        <v>3175</v>
      </c>
      <c r="D1737" t="s">
        <v>632</v>
      </c>
      <c r="E1737">
        <v>79</v>
      </c>
      <c r="F1737">
        <v>132</v>
      </c>
      <c r="G1737">
        <v>196</v>
      </c>
      <c r="H1737" s="1637"/>
    </row>
    <row r="1738" spans="1:9" ht="78" customHeight="1">
      <c r="A1738" t="s">
        <v>6538</v>
      </c>
      <c r="B1738" t="s">
        <v>6539</v>
      </c>
      <c r="C1738" t="s">
        <v>3551</v>
      </c>
      <c r="D1738" t="s">
        <v>632</v>
      </c>
      <c r="E1738">
        <v>79</v>
      </c>
      <c r="F1738">
        <v>107</v>
      </c>
      <c r="G1738">
        <v>88</v>
      </c>
      <c r="H1738" s="2013"/>
    </row>
    <row r="1739" spans="1:9" ht="78" customHeight="1">
      <c r="A1739" t="s">
        <v>6388</v>
      </c>
      <c r="B1739" t="s">
        <v>753</v>
      </c>
      <c r="C1739" t="s">
        <v>3158</v>
      </c>
      <c r="D1739" t="s">
        <v>632</v>
      </c>
      <c r="E1739">
        <v>79</v>
      </c>
      <c r="F1739">
        <v>124</v>
      </c>
      <c r="G1739">
        <v>164</v>
      </c>
      <c r="H1739" s="1620"/>
    </row>
    <row r="1740" spans="1:9" ht="78" customHeight="1">
      <c r="A1740" t="s">
        <v>6760</v>
      </c>
      <c r="B1740" t="s">
        <v>134</v>
      </c>
      <c r="C1740" t="s">
        <v>3058</v>
      </c>
      <c r="D1740" t="s">
        <v>632</v>
      </c>
      <c r="E1740">
        <v>79</v>
      </c>
      <c r="F1740">
        <v>52</v>
      </c>
      <c r="G1740">
        <v>102</v>
      </c>
      <c r="H1740" s="1520"/>
      <c r="I1740">
        <v>2011</v>
      </c>
    </row>
    <row r="1741" spans="1:9" ht="78" customHeight="1">
      <c r="A1741" t="s">
        <v>5561</v>
      </c>
      <c r="B1741" t="s">
        <v>5562</v>
      </c>
      <c r="C1741" t="s">
        <v>3667</v>
      </c>
      <c r="D1741" t="s">
        <v>632</v>
      </c>
      <c r="E1741">
        <v>79</v>
      </c>
      <c r="F1741">
        <v>158</v>
      </c>
      <c r="G1741">
        <v>129</v>
      </c>
      <c r="H1741" s="2129"/>
    </row>
    <row r="1742" spans="1:9" ht="78" customHeight="1">
      <c r="A1742" t="s">
        <v>6424</v>
      </c>
      <c r="B1742" t="s">
        <v>6425</v>
      </c>
      <c r="C1742" t="s">
        <v>3406</v>
      </c>
      <c r="D1742" t="s">
        <v>632</v>
      </c>
      <c r="E1742">
        <v>78</v>
      </c>
      <c r="F1742">
        <v>110</v>
      </c>
      <c r="G1742">
        <v>129</v>
      </c>
      <c r="H1742" s="1868"/>
    </row>
    <row r="1743" spans="1:9" ht="78" customHeight="1">
      <c r="A1743" t="s">
        <v>6350</v>
      </c>
      <c r="B1743" t="s">
        <v>760</v>
      </c>
      <c r="C1743" t="s">
        <v>3146</v>
      </c>
      <c r="D1743" t="s">
        <v>632</v>
      </c>
      <c r="E1743">
        <v>78</v>
      </c>
      <c r="F1743">
        <v>94</v>
      </c>
      <c r="G1743">
        <v>127</v>
      </c>
      <c r="H1743" s="1608"/>
    </row>
    <row r="1744" spans="1:9" ht="78" customHeight="1">
      <c r="A1744" t="s">
        <v>6596</v>
      </c>
      <c r="B1744" t="s">
        <v>1551</v>
      </c>
      <c r="C1744" t="s">
        <v>2095</v>
      </c>
      <c r="D1744" t="s">
        <v>632</v>
      </c>
      <c r="E1744">
        <v>78</v>
      </c>
      <c r="F1744">
        <v>64</v>
      </c>
      <c r="G1744">
        <v>59</v>
      </c>
      <c r="H1744" s="557"/>
    </row>
    <row r="1745" spans="1:8" ht="78" customHeight="1">
      <c r="A1745" t="s">
        <v>7111</v>
      </c>
      <c r="B1745" t="s">
        <v>9636</v>
      </c>
      <c r="C1745" t="s">
        <v>3230</v>
      </c>
      <c r="D1745" t="s">
        <v>632</v>
      </c>
      <c r="E1745">
        <v>78</v>
      </c>
      <c r="F1745">
        <v>80</v>
      </c>
      <c r="G1745">
        <v>85</v>
      </c>
      <c r="H1745" s="1692"/>
    </row>
    <row r="1746" spans="1:8" ht="78" customHeight="1">
      <c r="A1746" t="s">
        <v>6797</v>
      </c>
      <c r="B1746" t="s">
        <v>787</v>
      </c>
      <c r="C1746" t="s">
        <v>3105</v>
      </c>
      <c r="D1746" t="s">
        <v>632</v>
      </c>
      <c r="E1746">
        <v>78</v>
      </c>
      <c r="F1746">
        <v>83</v>
      </c>
      <c r="G1746">
        <v>104</v>
      </c>
      <c r="H1746" s="1567"/>
    </row>
    <row r="1747" spans="1:8" ht="78" customHeight="1">
      <c r="A1747" t="s">
        <v>6729</v>
      </c>
      <c r="B1747" t="s">
        <v>908</v>
      </c>
      <c r="C1747" t="s">
        <v>2943</v>
      </c>
      <c r="D1747" t="s">
        <v>632</v>
      </c>
      <c r="E1747">
        <v>78</v>
      </c>
      <c r="F1747">
        <v>51</v>
      </c>
      <c r="G1747">
        <v>78</v>
      </c>
      <c r="H1747" s="1405"/>
    </row>
    <row r="1748" spans="1:8" ht="78" customHeight="1">
      <c r="A1748" t="s">
        <v>6491</v>
      </c>
      <c r="B1748" t="s">
        <v>6492</v>
      </c>
      <c r="C1748" t="s">
        <v>3498</v>
      </c>
      <c r="D1748" t="s">
        <v>632</v>
      </c>
      <c r="E1748">
        <v>78</v>
      </c>
      <c r="F1748">
        <v>104</v>
      </c>
      <c r="G1748">
        <v>102</v>
      </c>
      <c r="H1748" s="1960"/>
    </row>
    <row r="1749" spans="1:8" ht="78" customHeight="1">
      <c r="A1749" t="s">
        <v>7104</v>
      </c>
      <c r="B1749" t="s">
        <v>9632</v>
      </c>
      <c r="C1749" t="s">
        <v>3212</v>
      </c>
      <c r="D1749" t="s">
        <v>632</v>
      </c>
      <c r="E1749">
        <v>78</v>
      </c>
      <c r="F1749">
        <v>84</v>
      </c>
      <c r="G1749">
        <v>91</v>
      </c>
      <c r="H1749" s="1674"/>
    </row>
    <row r="1750" spans="1:8" ht="78" customHeight="1">
      <c r="A1750" t="s">
        <v>5896</v>
      </c>
      <c r="B1750" t="s">
        <v>749</v>
      </c>
      <c r="C1750" t="s">
        <v>3163</v>
      </c>
      <c r="D1750" t="s">
        <v>632</v>
      </c>
      <c r="E1750">
        <v>77</v>
      </c>
      <c r="F1750">
        <v>145</v>
      </c>
      <c r="G1750">
        <v>198</v>
      </c>
      <c r="H1750" s="1625"/>
    </row>
    <row r="1751" spans="1:8" ht="78" customHeight="1">
      <c r="A1751" t="s">
        <v>6722</v>
      </c>
      <c r="B1751" t="s">
        <v>912</v>
      </c>
      <c r="C1751" t="s">
        <v>2944</v>
      </c>
      <c r="D1751" t="s">
        <v>632</v>
      </c>
      <c r="E1751">
        <v>77</v>
      </c>
      <c r="F1751">
        <v>50</v>
      </c>
      <c r="G1751">
        <v>70</v>
      </c>
      <c r="H1751" s="1406"/>
    </row>
    <row r="1752" spans="1:8" ht="78" customHeight="1">
      <c r="A1752" t="s">
        <v>6796</v>
      </c>
      <c r="B1752" t="s">
        <v>788</v>
      </c>
      <c r="C1752" t="s">
        <v>3108</v>
      </c>
      <c r="D1752" t="s">
        <v>632</v>
      </c>
      <c r="E1752">
        <v>77</v>
      </c>
      <c r="F1752">
        <v>73</v>
      </c>
      <c r="G1752">
        <v>91</v>
      </c>
      <c r="H1752" s="1570"/>
    </row>
    <row r="1753" spans="1:8" ht="78" customHeight="1">
      <c r="A1753" t="s">
        <v>5514</v>
      </c>
      <c r="B1753" t="s">
        <v>5515</v>
      </c>
      <c r="C1753" t="s">
        <v>3458</v>
      </c>
      <c r="D1753" t="s">
        <v>632</v>
      </c>
      <c r="E1753">
        <v>77</v>
      </c>
      <c r="F1753">
        <v>158</v>
      </c>
      <c r="G1753">
        <v>154</v>
      </c>
      <c r="H1753" s="1920"/>
    </row>
    <row r="1754" spans="1:8" ht="78" customHeight="1">
      <c r="A1754" t="s">
        <v>6788</v>
      </c>
      <c r="B1754" t="s">
        <v>818</v>
      </c>
      <c r="C1754" t="s">
        <v>3063</v>
      </c>
      <c r="D1754" t="s">
        <v>632</v>
      </c>
      <c r="E1754">
        <v>77</v>
      </c>
      <c r="F1754">
        <v>68</v>
      </c>
      <c r="G1754">
        <v>138</v>
      </c>
      <c r="H1754" s="1525"/>
    </row>
    <row r="1755" spans="1:8" ht="78" customHeight="1">
      <c r="A1755" t="s">
        <v>7005</v>
      </c>
      <c r="B1755" t="s">
        <v>9604</v>
      </c>
      <c r="C1755" t="s">
        <v>2007</v>
      </c>
      <c r="D1755" t="s">
        <v>632</v>
      </c>
      <c r="E1755">
        <v>77</v>
      </c>
      <c r="F1755">
        <v>75</v>
      </c>
      <c r="G1755">
        <v>79</v>
      </c>
      <c r="H1755" s="469"/>
    </row>
    <row r="1756" spans="1:8" ht="78" customHeight="1">
      <c r="A1756" t="s">
        <v>5596</v>
      </c>
      <c r="B1756" t="s">
        <v>5597</v>
      </c>
      <c r="C1756" t="s">
        <v>3715</v>
      </c>
      <c r="D1756" t="s">
        <v>632</v>
      </c>
      <c r="E1756">
        <v>77</v>
      </c>
      <c r="F1756">
        <v>181</v>
      </c>
      <c r="G1756">
        <v>96</v>
      </c>
      <c r="H1756" s="2177"/>
    </row>
    <row r="1757" spans="1:8" ht="78" customHeight="1">
      <c r="A1757" t="s">
        <v>6499</v>
      </c>
      <c r="B1757" t="s">
        <v>6500</v>
      </c>
      <c r="C1757" t="s">
        <v>3368</v>
      </c>
      <c r="D1757" t="s">
        <v>632</v>
      </c>
      <c r="E1757">
        <v>76</v>
      </c>
      <c r="F1757">
        <v>126</v>
      </c>
      <c r="G1757">
        <v>134</v>
      </c>
      <c r="H1757" s="1830"/>
    </row>
    <row r="1758" spans="1:8" ht="78" customHeight="1">
      <c r="A1758" t="s">
        <v>6727</v>
      </c>
      <c r="B1758" t="s">
        <v>909</v>
      </c>
      <c r="C1758" t="s">
        <v>2948</v>
      </c>
      <c r="D1758" t="s">
        <v>632</v>
      </c>
      <c r="E1758">
        <v>76</v>
      </c>
      <c r="F1758">
        <v>57</v>
      </c>
      <c r="G1758">
        <v>87</v>
      </c>
      <c r="H1758" s="1410"/>
    </row>
    <row r="1759" spans="1:8" ht="78" customHeight="1">
      <c r="A1759" t="s">
        <v>5047</v>
      </c>
      <c r="B1759" t="s">
        <v>8716</v>
      </c>
      <c r="C1759" t="s">
        <v>3294</v>
      </c>
      <c r="D1759" t="s">
        <v>632</v>
      </c>
      <c r="E1759">
        <v>76</v>
      </c>
      <c r="F1759">
        <v>165</v>
      </c>
      <c r="G1759">
        <v>199</v>
      </c>
      <c r="H1759" s="1756"/>
    </row>
    <row r="1760" spans="1:8" ht="78" customHeight="1">
      <c r="A1760" t="s">
        <v>6474</v>
      </c>
      <c r="B1760" t="s">
        <v>6475</v>
      </c>
      <c r="C1760" t="s">
        <v>3383</v>
      </c>
      <c r="D1760" t="s">
        <v>632</v>
      </c>
      <c r="E1760">
        <v>76</v>
      </c>
      <c r="F1760">
        <v>105</v>
      </c>
      <c r="G1760">
        <v>105</v>
      </c>
      <c r="H1760" s="1845"/>
    </row>
    <row r="1761" spans="1:8" ht="78" customHeight="1">
      <c r="A1761" t="s">
        <v>6031</v>
      </c>
      <c r="B1761" t="s">
        <v>6032</v>
      </c>
      <c r="C1761" t="s">
        <v>3635</v>
      </c>
      <c r="D1761" t="s">
        <v>632</v>
      </c>
      <c r="E1761">
        <v>75</v>
      </c>
      <c r="F1761">
        <v>109</v>
      </c>
      <c r="G1761">
        <v>65</v>
      </c>
      <c r="H1761" s="2097"/>
    </row>
    <row r="1762" spans="1:8" ht="78" customHeight="1">
      <c r="A1762" t="s">
        <v>7121</v>
      </c>
      <c r="B1762" t="s">
        <v>9569</v>
      </c>
      <c r="C1762" t="s">
        <v>3260</v>
      </c>
      <c r="D1762" t="s">
        <v>632</v>
      </c>
      <c r="E1762">
        <v>75</v>
      </c>
      <c r="F1762">
        <v>91</v>
      </c>
      <c r="G1762">
        <v>110</v>
      </c>
      <c r="H1762" s="1722"/>
    </row>
    <row r="1763" spans="1:8" ht="78" customHeight="1">
      <c r="A1763" t="s">
        <v>4796</v>
      </c>
      <c r="B1763" t="s">
        <v>4797</v>
      </c>
      <c r="C1763" t="s">
        <v>3529</v>
      </c>
      <c r="D1763" t="s">
        <v>632</v>
      </c>
      <c r="E1763">
        <v>75</v>
      </c>
      <c r="F1763">
        <v>195</v>
      </c>
      <c r="G1763">
        <v>168</v>
      </c>
      <c r="H1763" s="1991"/>
    </row>
    <row r="1764" spans="1:8" ht="78" customHeight="1">
      <c r="A1764" t="s">
        <v>5578</v>
      </c>
      <c r="B1764" t="s">
        <v>5579</v>
      </c>
      <c r="C1764" t="s">
        <v>3677</v>
      </c>
      <c r="D1764" t="s">
        <v>632</v>
      </c>
      <c r="E1764">
        <v>75</v>
      </c>
      <c r="F1764">
        <v>155</v>
      </c>
      <c r="G1764">
        <v>105</v>
      </c>
      <c r="H1764" s="2139"/>
    </row>
    <row r="1765" spans="1:8" ht="78" customHeight="1">
      <c r="A1765" t="s">
        <v>6591</v>
      </c>
      <c r="B1765" t="s">
        <v>7451</v>
      </c>
      <c r="C1765" t="s">
        <v>2094</v>
      </c>
      <c r="D1765" t="s">
        <v>632</v>
      </c>
      <c r="E1765">
        <v>75</v>
      </c>
      <c r="F1765">
        <v>61</v>
      </c>
      <c r="G1765">
        <v>51</v>
      </c>
      <c r="H1765" s="556"/>
    </row>
    <row r="1766" spans="1:8" ht="78" customHeight="1">
      <c r="A1766" t="s">
        <v>6756</v>
      </c>
      <c r="B1766" t="s">
        <v>905</v>
      </c>
      <c r="C1766" t="s">
        <v>2950</v>
      </c>
      <c r="D1766" t="s">
        <v>632</v>
      </c>
      <c r="E1766">
        <v>75</v>
      </c>
      <c r="F1766">
        <v>59</v>
      </c>
      <c r="G1766">
        <v>79</v>
      </c>
      <c r="H1766" s="1412"/>
    </row>
    <row r="1767" spans="1:8" ht="78" customHeight="1">
      <c r="A1767" t="s">
        <v>4756</v>
      </c>
      <c r="B1767" t="s">
        <v>4758</v>
      </c>
      <c r="C1767" t="s">
        <v>3304</v>
      </c>
      <c r="D1767" t="s">
        <v>632</v>
      </c>
      <c r="E1767">
        <v>74</v>
      </c>
      <c r="F1767">
        <v>187</v>
      </c>
      <c r="G1767">
        <v>213</v>
      </c>
      <c r="H1767" s="1766"/>
    </row>
    <row r="1768" spans="1:8" ht="78" customHeight="1">
      <c r="A1768" t="s">
        <v>6560</v>
      </c>
      <c r="B1768" t="s">
        <v>1619</v>
      </c>
      <c r="C1768" t="s">
        <v>1999</v>
      </c>
      <c r="D1768" t="s">
        <v>632</v>
      </c>
      <c r="E1768">
        <v>74</v>
      </c>
      <c r="F1768">
        <v>72</v>
      </c>
      <c r="G1768">
        <v>67</v>
      </c>
      <c r="H1768" s="461"/>
    </row>
    <row r="1769" spans="1:8" ht="78" customHeight="1">
      <c r="A1769" t="s">
        <v>6558</v>
      </c>
      <c r="B1769" t="s">
        <v>6559</v>
      </c>
      <c r="C1769" t="s">
        <v>3646</v>
      </c>
      <c r="D1769" t="s">
        <v>632</v>
      </c>
      <c r="E1769">
        <v>74</v>
      </c>
      <c r="F1769">
        <v>83</v>
      </c>
      <c r="G1769">
        <v>53</v>
      </c>
      <c r="H1769" s="2108"/>
    </row>
    <row r="1770" spans="1:8" ht="78" customHeight="1">
      <c r="A1770" t="s">
        <v>6793</v>
      </c>
      <c r="B1770" t="s">
        <v>6794</v>
      </c>
      <c r="C1770" t="s">
        <v>3225</v>
      </c>
      <c r="D1770" t="s">
        <v>632</v>
      </c>
      <c r="E1770">
        <v>74</v>
      </c>
      <c r="F1770">
        <v>75</v>
      </c>
      <c r="G1770">
        <v>77</v>
      </c>
      <c r="H1770" s="1687"/>
    </row>
    <row r="1771" spans="1:8" ht="78" customHeight="1">
      <c r="A1771" t="s">
        <v>6354</v>
      </c>
      <c r="B1771" t="s">
        <v>766</v>
      </c>
      <c r="C1771" t="s">
        <v>3141</v>
      </c>
      <c r="D1771" t="s">
        <v>632</v>
      </c>
      <c r="E1771">
        <v>74</v>
      </c>
      <c r="F1771">
        <v>99</v>
      </c>
      <c r="G1771">
        <v>141</v>
      </c>
      <c r="H1771" s="1603"/>
    </row>
    <row r="1772" spans="1:8" ht="78" customHeight="1">
      <c r="A1772" t="s">
        <v>6791</v>
      </c>
      <c r="B1772" t="s">
        <v>1628</v>
      </c>
      <c r="C1772" t="s">
        <v>1985</v>
      </c>
      <c r="D1772" t="s">
        <v>632</v>
      </c>
      <c r="E1772">
        <v>74</v>
      </c>
      <c r="F1772">
        <v>63</v>
      </c>
      <c r="G1772">
        <v>65</v>
      </c>
      <c r="H1772" s="447"/>
    </row>
    <row r="1773" spans="1:8" ht="78" customHeight="1">
      <c r="A1773" t="s">
        <v>7120</v>
      </c>
      <c r="B1773" t="s">
        <v>9545</v>
      </c>
      <c r="C1773" t="s">
        <v>3256</v>
      </c>
      <c r="D1773" t="s">
        <v>632</v>
      </c>
      <c r="E1773">
        <v>74</v>
      </c>
      <c r="F1773">
        <v>85</v>
      </c>
      <c r="G1773">
        <v>107</v>
      </c>
      <c r="H1773" s="1718"/>
    </row>
    <row r="1774" spans="1:8" ht="78" customHeight="1">
      <c r="A1774" t="s">
        <v>6583</v>
      </c>
      <c r="B1774" t="s">
        <v>1615</v>
      </c>
      <c r="C1774" t="s">
        <v>1997</v>
      </c>
      <c r="D1774" t="s">
        <v>632</v>
      </c>
      <c r="E1774">
        <v>74</v>
      </c>
      <c r="F1774">
        <v>65</v>
      </c>
      <c r="G1774">
        <v>57</v>
      </c>
      <c r="H1774" s="459"/>
    </row>
    <row r="1775" spans="1:8" ht="78" customHeight="1">
      <c r="A1775" t="s">
        <v>6361</v>
      </c>
      <c r="B1775" t="s">
        <v>8623</v>
      </c>
      <c r="C1775" t="s">
        <v>3183</v>
      </c>
      <c r="D1775" t="s">
        <v>632</v>
      </c>
      <c r="E1775">
        <v>73</v>
      </c>
      <c r="F1775">
        <v>96</v>
      </c>
      <c r="G1775">
        <v>168</v>
      </c>
      <c r="H1775" s="1645"/>
    </row>
    <row r="1776" spans="1:8" ht="78" customHeight="1">
      <c r="A1776" t="s">
        <v>6805</v>
      </c>
      <c r="B1776" t="s">
        <v>785</v>
      </c>
      <c r="C1776" t="s">
        <v>3107</v>
      </c>
      <c r="D1776" t="s">
        <v>632</v>
      </c>
      <c r="E1776">
        <v>73</v>
      </c>
      <c r="F1776">
        <v>81</v>
      </c>
      <c r="G1776">
        <v>109</v>
      </c>
      <c r="H1776" s="1569"/>
    </row>
    <row r="1777" spans="1:8" ht="78" customHeight="1">
      <c r="A1777" t="s">
        <v>6662</v>
      </c>
      <c r="B1777" t="s">
        <v>974</v>
      </c>
      <c r="C1777" t="s">
        <v>2874</v>
      </c>
      <c r="D1777" t="s">
        <v>632</v>
      </c>
      <c r="E1777">
        <v>73</v>
      </c>
      <c r="F1777">
        <v>51</v>
      </c>
      <c r="G1777">
        <v>56</v>
      </c>
      <c r="H1777" s="1336"/>
    </row>
    <row r="1778" spans="1:8" ht="78" customHeight="1">
      <c r="A1778" t="s">
        <v>6547</v>
      </c>
      <c r="B1778" t="s">
        <v>6548</v>
      </c>
      <c r="C1778" t="s">
        <v>3634</v>
      </c>
      <c r="D1778" t="s">
        <v>632</v>
      </c>
      <c r="E1778">
        <v>73</v>
      </c>
      <c r="F1778">
        <v>94</v>
      </c>
      <c r="G1778">
        <v>53</v>
      </c>
      <c r="H1778" s="2096"/>
    </row>
    <row r="1779" spans="1:8" ht="78" customHeight="1">
      <c r="A1779" t="s">
        <v>6768</v>
      </c>
      <c r="B1779" t="s">
        <v>900</v>
      </c>
      <c r="C1779" t="s">
        <v>2953</v>
      </c>
      <c r="D1779" t="s">
        <v>632</v>
      </c>
      <c r="E1779">
        <v>73</v>
      </c>
      <c r="F1779">
        <v>60</v>
      </c>
      <c r="G1779">
        <v>98</v>
      </c>
      <c r="H1779" s="1415"/>
    </row>
    <row r="1780" spans="1:8" ht="78" customHeight="1">
      <c r="A1780" t="s">
        <v>6624</v>
      </c>
      <c r="B1780" t="s">
        <v>7460</v>
      </c>
      <c r="C1780" t="s">
        <v>2102</v>
      </c>
      <c r="D1780" t="s">
        <v>632</v>
      </c>
      <c r="E1780">
        <v>73</v>
      </c>
      <c r="F1780">
        <v>59</v>
      </c>
      <c r="G1780">
        <v>57</v>
      </c>
      <c r="H1780" s="564"/>
    </row>
    <row r="1781" spans="1:8" ht="78" customHeight="1">
      <c r="A1781" t="s">
        <v>6705</v>
      </c>
      <c r="B1781" t="s">
        <v>966</v>
      </c>
      <c r="C1781" t="s">
        <v>2881</v>
      </c>
      <c r="D1781" t="s">
        <v>632</v>
      </c>
      <c r="E1781">
        <v>73</v>
      </c>
      <c r="F1781">
        <v>42</v>
      </c>
      <c r="G1781">
        <v>52</v>
      </c>
      <c r="H1781" s="1343"/>
    </row>
    <row r="1782" spans="1:8" ht="78" customHeight="1">
      <c r="A1782" t="s">
        <v>6582</v>
      </c>
      <c r="B1782" t="s">
        <v>1616</v>
      </c>
      <c r="C1782" t="s">
        <v>1998</v>
      </c>
      <c r="D1782" t="s">
        <v>632</v>
      </c>
      <c r="E1782">
        <v>72</v>
      </c>
      <c r="F1782">
        <v>65</v>
      </c>
      <c r="G1782">
        <v>59</v>
      </c>
      <c r="H1782" s="460"/>
    </row>
    <row r="1783" spans="1:8" ht="78" customHeight="1">
      <c r="A1783" t="s">
        <v>6483</v>
      </c>
      <c r="B1783" t="s">
        <v>6484</v>
      </c>
      <c r="C1783" t="s">
        <v>3375</v>
      </c>
      <c r="D1783" t="s">
        <v>632</v>
      </c>
      <c r="E1783">
        <v>72</v>
      </c>
      <c r="F1783">
        <v>107</v>
      </c>
      <c r="G1783">
        <v>103</v>
      </c>
      <c r="H1783" s="1837"/>
    </row>
    <row r="1784" spans="1:8" ht="78" customHeight="1">
      <c r="A1784" t="s">
        <v>6761</v>
      </c>
      <c r="B1784" t="s">
        <v>838</v>
      </c>
      <c r="C1784" t="s">
        <v>3033</v>
      </c>
      <c r="D1784" t="s">
        <v>632</v>
      </c>
      <c r="E1784">
        <v>72</v>
      </c>
      <c r="F1784">
        <v>45</v>
      </c>
      <c r="G1784">
        <v>84</v>
      </c>
      <c r="H1784" s="1495"/>
    </row>
    <row r="1785" spans="1:8" ht="78" customHeight="1">
      <c r="A1785" t="s">
        <v>7004</v>
      </c>
      <c r="B1785" t="s">
        <v>9638</v>
      </c>
      <c r="C1785" t="s">
        <v>2006</v>
      </c>
      <c r="D1785" t="s">
        <v>632</v>
      </c>
      <c r="E1785">
        <v>72</v>
      </c>
      <c r="F1785">
        <v>70</v>
      </c>
      <c r="G1785">
        <v>74</v>
      </c>
      <c r="H1785" s="468"/>
    </row>
    <row r="1786" spans="1:8" ht="78" customHeight="1">
      <c r="A1786" t="s">
        <v>6019</v>
      </c>
      <c r="B1786" t="s">
        <v>6020</v>
      </c>
      <c r="C1786" t="s">
        <v>3714</v>
      </c>
      <c r="D1786" t="s">
        <v>632</v>
      </c>
      <c r="E1786">
        <v>72</v>
      </c>
      <c r="F1786">
        <v>125</v>
      </c>
      <c r="G1786">
        <v>73</v>
      </c>
      <c r="H1786" s="2176"/>
    </row>
    <row r="1787" spans="1:8" ht="78" customHeight="1">
      <c r="A1787" t="s">
        <v>6389</v>
      </c>
      <c r="B1787" t="s">
        <v>746</v>
      </c>
      <c r="C1787" t="s">
        <v>3169</v>
      </c>
      <c r="D1787" t="s">
        <v>632</v>
      </c>
      <c r="E1787">
        <v>72</v>
      </c>
      <c r="F1787">
        <v>122</v>
      </c>
      <c r="G1787">
        <v>183</v>
      </c>
      <c r="H1787" s="1631"/>
    </row>
    <row r="1788" spans="1:8" ht="78" customHeight="1">
      <c r="A1788" t="s">
        <v>6810</v>
      </c>
      <c r="B1788" t="s">
        <v>8502</v>
      </c>
      <c r="C1788" t="s">
        <v>3067</v>
      </c>
      <c r="D1788" t="s">
        <v>632</v>
      </c>
      <c r="E1788">
        <v>72</v>
      </c>
      <c r="F1788">
        <v>74</v>
      </c>
      <c r="G1788">
        <v>114</v>
      </c>
      <c r="H1788" s="1529"/>
    </row>
    <row r="1789" spans="1:8" ht="78" customHeight="1">
      <c r="A1789" t="s">
        <v>6590</v>
      </c>
      <c r="B1789" t="s">
        <v>1611</v>
      </c>
      <c r="C1789" t="s">
        <v>2008</v>
      </c>
      <c r="D1789" t="s">
        <v>632</v>
      </c>
      <c r="E1789">
        <v>72</v>
      </c>
      <c r="F1789">
        <v>63</v>
      </c>
      <c r="G1789">
        <v>57</v>
      </c>
      <c r="H1789" s="470"/>
    </row>
    <row r="1790" spans="1:8" ht="78" customHeight="1">
      <c r="A1790" t="s">
        <v>6542</v>
      </c>
      <c r="B1790" t="s">
        <v>6543</v>
      </c>
      <c r="C1790" t="s">
        <v>3640</v>
      </c>
      <c r="D1790" t="s">
        <v>632</v>
      </c>
      <c r="E1790">
        <v>71</v>
      </c>
      <c r="F1790">
        <v>112</v>
      </c>
      <c r="G1790">
        <v>80</v>
      </c>
      <c r="H1790" s="2102"/>
    </row>
    <row r="1791" spans="1:8" ht="78" customHeight="1">
      <c r="A1791" t="s">
        <v>6767</v>
      </c>
      <c r="B1791" t="s">
        <v>901</v>
      </c>
      <c r="C1791" t="s">
        <v>2955</v>
      </c>
      <c r="D1791" t="s">
        <v>632</v>
      </c>
      <c r="E1791">
        <v>71</v>
      </c>
      <c r="F1791">
        <v>57</v>
      </c>
      <c r="G1791">
        <v>81</v>
      </c>
      <c r="H1791" s="1417"/>
    </row>
    <row r="1792" spans="1:8" ht="78" customHeight="1">
      <c r="A1792" t="s">
        <v>6816</v>
      </c>
      <c r="B1792" t="s">
        <v>799</v>
      </c>
      <c r="C1792" t="s">
        <v>3090</v>
      </c>
      <c r="D1792" t="s">
        <v>632</v>
      </c>
      <c r="E1792">
        <v>71</v>
      </c>
      <c r="F1792">
        <v>69</v>
      </c>
      <c r="G1792">
        <v>122</v>
      </c>
      <c r="H1792" s="1552"/>
    </row>
    <row r="1793" spans="1:9" ht="78" customHeight="1">
      <c r="A1793" t="s">
        <v>6735</v>
      </c>
      <c r="B1793" t="s">
        <v>907</v>
      </c>
      <c r="C1793" t="s">
        <v>2946</v>
      </c>
      <c r="D1793" t="s">
        <v>632</v>
      </c>
      <c r="E1793">
        <v>71</v>
      </c>
      <c r="F1793">
        <v>52</v>
      </c>
      <c r="G1793">
        <v>66</v>
      </c>
      <c r="H1793" s="1408"/>
    </row>
    <row r="1794" spans="1:9" ht="78" customHeight="1">
      <c r="A1794" t="s">
        <v>6765</v>
      </c>
      <c r="B1794" t="s">
        <v>8419</v>
      </c>
      <c r="C1794" t="s">
        <v>2987</v>
      </c>
      <c r="D1794" t="s">
        <v>632</v>
      </c>
      <c r="E1794">
        <v>71</v>
      </c>
      <c r="F1794">
        <v>56</v>
      </c>
      <c r="G1794">
        <v>84</v>
      </c>
      <c r="H1794" s="1449"/>
    </row>
    <row r="1795" spans="1:9" ht="78" customHeight="1">
      <c r="A1795" t="s">
        <v>5928</v>
      </c>
      <c r="B1795" t="s">
        <v>8855</v>
      </c>
      <c r="C1795" t="s">
        <v>3424</v>
      </c>
      <c r="D1795" t="s">
        <v>632</v>
      </c>
      <c r="E1795">
        <v>71</v>
      </c>
      <c r="F1795">
        <v>120</v>
      </c>
      <c r="G1795">
        <v>138</v>
      </c>
      <c r="H1795" s="1886"/>
    </row>
    <row r="1796" spans="1:9" ht="78" customHeight="1">
      <c r="A1796" t="s">
        <v>5942</v>
      </c>
      <c r="B1796" t="s">
        <v>5943</v>
      </c>
      <c r="C1796" t="s">
        <v>3374</v>
      </c>
      <c r="D1796" t="s">
        <v>632</v>
      </c>
      <c r="E1796">
        <v>71</v>
      </c>
      <c r="F1796">
        <v>133</v>
      </c>
      <c r="G1796">
        <v>137</v>
      </c>
      <c r="H1796" s="1836"/>
    </row>
    <row r="1797" spans="1:9" ht="78" customHeight="1">
      <c r="A1797" t="s">
        <v>6035</v>
      </c>
      <c r="B1797" t="s">
        <v>6036</v>
      </c>
      <c r="C1797" t="s">
        <v>3707</v>
      </c>
      <c r="D1797" t="s">
        <v>632</v>
      </c>
      <c r="E1797">
        <v>71</v>
      </c>
      <c r="F1797">
        <v>106</v>
      </c>
      <c r="G1797">
        <v>48</v>
      </c>
      <c r="H1797" s="2169"/>
    </row>
    <row r="1798" spans="1:9" ht="78" customHeight="1">
      <c r="A1798" t="s">
        <v>7081</v>
      </c>
      <c r="B1798" t="s">
        <v>9502</v>
      </c>
      <c r="C1798" t="s">
        <v>3032</v>
      </c>
      <c r="D1798" t="s">
        <v>632</v>
      </c>
      <c r="E1798">
        <v>70</v>
      </c>
      <c r="F1798">
        <v>41</v>
      </c>
      <c r="G1798">
        <v>90</v>
      </c>
      <c r="H1798" s="1494"/>
    </row>
    <row r="1799" spans="1:9" ht="78" customHeight="1">
      <c r="A1799" t="s">
        <v>6804</v>
      </c>
      <c r="B1799" t="s">
        <v>786</v>
      </c>
      <c r="C1799" t="s">
        <v>3109</v>
      </c>
      <c r="D1799" t="s">
        <v>632</v>
      </c>
      <c r="E1799">
        <v>70</v>
      </c>
      <c r="F1799">
        <v>75</v>
      </c>
      <c r="G1799">
        <v>101</v>
      </c>
      <c r="H1799" s="1571"/>
    </row>
    <row r="1800" spans="1:9" ht="78" customHeight="1">
      <c r="A1800" t="s">
        <v>6878</v>
      </c>
      <c r="B1800" t="s">
        <v>6879</v>
      </c>
      <c r="C1800" t="s">
        <v>3213</v>
      </c>
      <c r="D1800" t="s">
        <v>632</v>
      </c>
      <c r="E1800">
        <v>70</v>
      </c>
      <c r="F1800">
        <v>81</v>
      </c>
      <c r="G1800">
        <v>90</v>
      </c>
      <c r="H1800" s="1675"/>
    </row>
    <row r="1801" spans="1:9" ht="78" customHeight="1">
      <c r="A1801" t="s">
        <v>6754</v>
      </c>
      <c r="B1801" t="s">
        <v>903</v>
      </c>
      <c r="C1801" t="s">
        <v>2956</v>
      </c>
      <c r="D1801" t="s">
        <v>632</v>
      </c>
      <c r="E1801">
        <v>70</v>
      </c>
      <c r="F1801">
        <v>57</v>
      </c>
      <c r="G1801">
        <v>75</v>
      </c>
      <c r="H1801" s="1418"/>
    </row>
    <row r="1802" spans="1:9" ht="78" customHeight="1">
      <c r="A1802" t="s">
        <v>6795</v>
      </c>
      <c r="B1802" t="s">
        <v>1633</v>
      </c>
      <c r="C1802" t="s">
        <v>1969</v>
      </c>
      <c r="D1802" t="s">
        <v>632</v>
      </c>
      <c r="E1802">
        <v>70</v>
      </c>
      <c r="F1802">
        <v>67</v>
      </c>
      <c r="G1802">
        <v>74</v>
      </c>
      <c r="H1802" s="431"/>
    </row>
    <row r="1803" spans="1:9" ht="78" customHeight="1">
      <c r="A1803" t="s">
        <v>6991</v>
      </c>
      <c r="B1803" t="s">
        <v>9628</v>
      </c>
      <c r="C1803" t="s">
        <v>1970</v>
      </c>
      <c r="D1803" t="s">
        <v>632</v>
      </c>
      <c r="E1803">
        <v>70</v>
      </c>
      <c r="F1803">
        <v>68</v>
      </c>
      <c r="G1803">
        <v>76</v>
      </c>
      <c r="H1803" s="432"/>
    </row>
    <row r="1804" spans="1:9" ht="78" customHeight="1">
      <c r="A1804" t="s">
        <v>6718</v>
      </c>
      <c r="B1804" t="s">
        <v>928</v>
      </c>
      <c r="C1804" t="s">
        <v>2923</v>
      </c>
      <c r="D1804" t="s">
        <v>632</v>
      </c>
      <c r="E1804">
        <v>70</v>
      </c>
      <c r="F1804">
        <v>38</v>
      </c>
      <c r="G1804">
        <v>57</v>
      </c>
      <c r="H1804" s="1385"/>
    </row>
    <row r="1805" spans="1:9" ht="78" customHeight="1">
      <c r="A1805" t="s">
        <v>6381</v>
      </c>
      <c r="B1805" t="s">
        <v>6382</v>
      </c>
      <c r="C1805" t="s">
        <v>3259</v>
      </c>
      <c r="D1805" t="s">
        <v>632</v>
      </c>
      <c r="E1805">
        <v>70</v>
      </c>
      <c r="F1805">
        <v>100</v>
      </c>
      <c r="G1805">
        <v>126</v>
      </c>
      <c r="H1805" s="1721"/>
    </row>
    <row r="1806" spans="1:9" ht="78" customHeight="1">
      <c r="A1806" t="s">
        <v>6929</v>
      </c>
      <c r="B1806" t="s">
        <v>8826</v>
      </c>
      <c r="C1806" t="s">
        <v>3397</v>
      </c>
      <c r="D1806" t="s">
        <v>632</v>
      </c>
      <c r="E1806">
        <v>70</v>
      </c>
      <c r="F1806">
        <v>78</v>
      </c>
      <c r="G1806">
        <v>77</v>
      </c>
      <c r="H1806" s="1859"/>
    </row>
    <row r="1807" spans="1:9" ht="78" customHeight="1">
      <c r="A1807" t="s">
        <v>5136</v>
      </c>
      <c r="B1807" t="s">
        <v>5137</v>
      </c>
      <c r="C1807" t="s">
        <v>3710</v>
      </c>
      <c r="D1807" t="s">
        <v>632</v>
      </c>
      <c r="E1807">
        <v>69</v>
      </c>
      <c r="F1807">
        <v>190</v>
      </c>
      <c r="G1807">
        <v>118</v>
      </c>
      <c r="H1807" s="2172"/>
    </row>
    <row r="1808" spans="1:9" ht="78" customHeight="1">
      <c r="A1808" t="s">
        <v>5098</v>
      </c>
      <c r="B1808" t="s">
        <v>52</v>
      </c>
      <c r="C1808" t="s">
        <v>3456</v>
      </c>
      <c r="D1808" t="s">
        <v>632</v>
      </c>
      <c r="E1808">
        <v>69</v>
      </c>
      <c r="F1808">
        <v>181</v>
      </c>
      <c r="G1808">
        <v>170</v>
      </c>
      <c r="H1808" s="1918"/>
      <c r="I1808">
        <v>2014</v>
      </c>
    </row>
    <row r="1809" spans="1:8" ht="78" customHeight="1">
      <c r="A1809" t="s">
        <v>6570</v>
      </c>
      <c r="B1809" t="s">
        <v>1618</v>
      </c>
      <c r="C1809" t="s">
        <v>2000</v>
      </c>
      <c r="D1809" t="s">
        <v>632</v>
      </c>
      <c r="E1809">
        <v>68</v>
      </c>
      <c r="F1809">
        <v>65</v>
      </c>
      <c r="G1809">
        <v>60</v>
      </c>
      <c r="H1809" s="462"/>
    </row>
    <row r="1810" spans="1:8" ht="78" customHeight="1">
      <c r="A1810" t="s">
        <v>5071</v>
      </c>
      <c r="B1810" t="s">
        <v>5072</v>
      </c>
      <c r="C1810" t="s">
        <v>3437</v>
      </c>
      <c r="D1810" t="s">
        <v>632</v>
      </c>
      <c r="E1810">
        <v>68</v>
      </c>
      <c r="F1810">
        <v>187</v>
      </c>
      <c r="G1810">
        <v>202</v>
      </c>
      <c r="H1810" s="1899"/>
    </row>
    <row r="1811" spans="1:8" ht="78" customHeight="1">
      <c r="A1811" t="s">
        <v>7138</v>
      </c>
      <c r="B1811" t="s">
        <v>9666</v>
      </c>
      <c r="C1811" t="s">
        <v>3579</v>
      </c>
      <c r="D1811" t="s">
        <v>632</v>
      </c>
      <c r="E1811">
        <v>68</v>
      </c>
      <c r="F1811">
        <v>73</v>
      </c>
      <c r="G1811">
        <v>64</v>
      </c>
      <c r="H1811" s="2041"/>
    </row>
    <row r="1812" spans="1:8" ht="78" customHeight="1">
      <c r="A1812" t="s">
        <v>6786</v>
      </c>
      <c r="B1812" t="s">
        <v>8498</v>
      </c>
      <c r="C1812" t="s">
        <v>3064</v>
      </c>
      <c r="D1812" t="s">
        <v>632</v>
      </c>
      <c r="E1812">
        <v>68</v>
      </c>
      <c r="F1812">
        <v>55</v>
      </c>
      <c r="G1812">
        <v>125</v>
      </c>
      <c r="H1812" s="1526"/>
    </row>
    <row r="1813" spans="1:8" ht="78" customHeight="1">
      <c r="A1813" t="s">
        <v>6784</v>
      </c>
      <c r="B1813" t="s">
        <v>8505</v>
      </c>
      <c r="C1813" t="s">
        <v>3069</v>
      </c>
      <c r="D1813" t="s">
        <v>632</v>
      </c>
      <c r="E1813">
        <v>68</v>
      </c>
      <c r="F1813">
        <v>63</v>
      </c>
      <c r="G1813">
        <v>111</v>
      </c>
      <c r="H1813" s="1531"/>
    </row>
    <row r="1814" spans="1:8" ht="78" customHeight="1">
      <c r="A1814" t="s">
        <v>5609</v>
      </c>
      <c r="B1814" t="s">
        <v>5610</v>
      </c>
      <c r="C1814" t="s">
        <v>3706</v>
      </c>
      <c r="D1814" t="s">
        <v>632</v>
      </c>
      <c r="E1814">
        <v>68</v>
      </c>
      <c r="F1814">
        <v>136</v>
      </c>
      <c r="G1814">
        <v>60</v>
      </c>
      <c r="H1814" s="2168"/>
    </row>
    <row r="1815" spans="1:8" ht="78" customHeight="1">
      <c r="A1815" t="s">
        <v>7003</v>
      </c>
      <c r="B1815" t="s">
        <v>9640</v>
      </c>
      <c r="C1815" t="s">
        <v>2004</v>
      </c>
      <c r="D1815" t="s">
        <v>632</v>
      </c>
      <c r="E1815">
        <v>67</v>
      </c>
      <c r="F1815">
        <v>68</v>
      </c>
      <c r="G1815">
        <v>71</v>
      </c>
      <c r="H1815" s="466"/>
    </row>
    <row r="1816" spans="1:8" ht="78" customHeight="1">
      <c r="A1816" t="s">
        <v>7135</v>
      </c>
      <c r="B1816" t="s">
        <v>9652</v>
      </c>
      <c r="C1816" t="s">
        <v>3564</v>
      </c>
      <c r="D1816" t="s">
        <v>632</v>
      </c>
      <c r="E1816">
        <v>67</v>
      </c>
      <c r="F1816">
        <v>84</v>
      </c>
      <c r="G1816">
        <v>75</v>
      </c>
      <c r="H1816" s="2026"/>
    </row>
    <row r="1817" spans="1:8" ht="78" customHeight="1">
      <c r="A1817" t="s">
        <v>6384</v>
      </c>
      <c r="B1817" t="s">
        <v>748</v>
      </c>
      <c r="C1817" t="s">
        <v>3165</v>
      </c>
      <c r="D1817" t="s">
        <v>632</v>
      </c>
      <c r="E1817">
        <v>67</v>
      </c>
      <c r="F1817">
        <v>98</v>
      </c>
      <c r="G1817">
        <v>139</v>
      </c>
      <c r="H1817" s="1627"/>
    </row>
    <row r="1818" spans="1:8" ht="78" customHeight="1">
      <c r="A1818" t="s">
        <v>6562</v>
      </c>
      <c r="B1818" t="s">
        <v>6563</v>
      </c>
      <c r="C1818" t="s">
        <v>3578</v>
      </c>
      <c r="D1818" t="s">
        <v>632</v>
      </c>
      <c r="E1818">
        <v>67</v>
      </c>
      <c r="F1818">
        <v>66</v>
      </c>
      <c r="G1818">
        <v>55</v>
      </c>
      <c r="H1818" s="2040"/>
    </row>
    <row r="1819" spans="1:8" ht="78" customHeight="1">
      <c r="A1819" t="s">
        <v>6771</v>
      </c>
      <c r="B1819" t="s">
        <v>899</v>
      </c>
      <c r="C1819" t="s">
        <v>2954</v>
      </c>
      <c r="D1819" t="s">
        <v>632</v>
      </c>
      <c r="E1819">
        <v>67</v>
      </c>
      <c r="F1819">
        <v>52</v>
      </c>
      <c r="G1819">
        <v>85</v>
      </c>
      <c r="H1819" s="1416"/>
    </row>
    <row r="1820" spans="1:8" ht="78" customHeight="1">
      <c r="A1820" t="s">
        <v>6601</v>
      </c>
      <c r="B1820" t="s">
        <v>1547</v>
      </c>
      <c r="C1820" t="s">
        <v>2103</v>
      </c>
      <c r="D1820" t="s">
        <v>632</v>
      </c>
      <c r="E1820">
        <v>67</v>
      </c>
      <c r="F1820">
        <v>51</v>
      </c>
      <c r="G1820">
        <v>49</v>
      </c>
      <c r="H1820" s="565"/>
    </row>
    <row r="1821" spans="1:8" ht="78" customHeight="1">
      <c r="A1821" t="s">
        <v>7020</v>
      </c>
      <c r="B1821" t="s">
        <v>9670</v>
      </c>
      <c r="C1821" t="s">
        <v>2096</v>
      </c>
      <c r="D1821" t="s">
        <v>632</v>
      </c>
      <c r="E1821">
        <v>67</v>
      </c>
      <c r="F1821">
        <v>57</v>
      </c>
      <c r="G1821">
        <v>55</v>
      </c>
      <c r="H1821" s="558"/>
    </row>
    <row r="1822" spans="1:8" ht="78" customHeight="1">
      <c r="A1822" t="s">
        <v>6763</v>
      </c>
      <c r="B1822" t="s">
        <v>902</v>
      </c>
      <c r="C1822" t="s">
        <v>2958</v>
      </c>
      <c r="D1822" t="s">
        <v>632</v>
      </c>
      <c r="E1822">
        <v>67</v>
      </c>
      <c r="F1822">
        <v>55</v>
      </c>
      <c r="G1822">
        <v>72</v>
      </c>
      <c r="H1822" s="1420"/>
    </row>
    <row r="1823" spans="1:8" ht="78" customHeight="1">
      <c r="A1823" t="s">
        <v>6830</v>
      </c>
      <c r="B1823" t="s">
        <v>8660</v>
      </c>
      <c r="C1823" t="s">
        <v>3226</v>
      </c>
      <c r="D1823" t="s">
        <v>632</v>
      </c>
      <c r="E1823">
        <v>67</v>
      </c>
      <c r="F1823">
        <v>72</v>
      </c>
      <c r="G1823">
        <v>84</v>
      </c>
      <c r="H1823" s="1688"/>
    </row>
    <row r="1824" spans="1:8" ht="78" customHeight="1">
      <c r="A1824" t="s">
        <v>6744</v>
      </c>
      <c r="B1824" t="s">
        <v>8374</v>
      </c>
      <c r="C1824" t="s">
        <v>2949</v>
      </c>
      <c r="D1824" t="s">
        <v>632</v>
      </c>
      <c r="E1824">
        <v>67</v>
      </c>
      <c r="F1824">
        <v>44</v>
      </c>
      <c r="G1824">
        <v>71</v>
      </c>
      <c r="H1824" s="1411"/>
    </row>
    <row r="1825" spans="1:9" ht="78" customHeight="1">
      <c r="A1825" t="s">
        <v>6430</v>
      </c>
      <c r="B1825" t="s">
        <v>6431</v>
      </c>
      <c r="C1825" t="s">
        <v>3425</v>
      </c>
      <c r="D1825" t="s">
        <v>632</v>
      </c>
      <c r="E1825">
        <v>67</v>
      </c>
      <c r="F1825">
        <v>101</v>
      </c>
      <c r="G1825">
        <v>115</v>
      </c>
      <c r="H1825" s="1887"/>
    </row>
    <row r="1826" spans="1:9" ht="78" customHeight="1">
      <c r="A1826" t="s">
        <v>5986</v>
      </c>
      <c r="B1826" t="s">
        <v>5987</v>
      </c>
      <c r="C1826" t="s">
        <v>3473</v>
      </c>
      <c r="D1826" t="s">
        <v>632</v>
      </c>
      <c r="E1826">
        <v>66</v>
      </c>
      <c r="F1826">
        <v>125</v>
      </c>
      <c r="G1826">
        <v>109</v>
      </c>
      <c r="H1826" s="1935"/>
    </row>
    <row r="1827" spans="1:9" ht="78" customHeight="1">
      <c r="A1827" t="s">
        <v>6454</v>
      </c>
      <c r="B1827" t="s">
        <v>6455</v>
      </c>
      <c r="C1827" t="s">
        <v>3369</v>
      </c>
      <c r="D1827" t="s">
        <v>632</v>
      </c>
      <c r="E1827">
        <v>66</v>
      </c>
      <c r="F1827">
        <v>105</v>
      </c>
      <c r="G1827">
        <v>114</v>
      </c>
      <c r="H1827" s="1831"/>
    </row>
    <row r="1828" spans="1:9" ht="78" customHeight="1">
      <c r="A1828" t="s">
        <v>6556</v>
      </c>
      <c r="B1828" t="s">
        <v>6557</v>
      </c>
      <c r="C1828" t="s">
        <v>3648</v>
      </c>
      <c r="D1828" t="s">
        <v>632</v>
      </c>
      <c r="E1828">
        <v>65</v>
      </c>
      <c r="F1828">
        <v>79</v>
      </c>
      <c r="G1828">
        <v>60</v>
      </c>
      <c r="H1828" s="2110"/>
    </row>
    <row r="1829" spans="1:9" ht="78" customHeight="1">
      <c r="A1829" t="s">
        <v>6863</v>
      </c>
      <c r="B1829" t="s">
        <v>6864</v>
      </c>
      <c r="C1829" t="s">
        <v>3231</v>
      </c>
      <c r="D1829" t="s">
        <v>632</v>
      </c>
      <c r="E1829">
        <v>65</v>
      </c>
      <c r="F1829">
        <v>66</v>
      </c>
      <c r="G1829">
        <v>74</v>
      </c>
      <c r="H1829" s="1693"/>
    </row>
    <row r="1830" spans="1:9" ht="78" customHeight="1">
      <c r="A1830" t="s">
        <v>6769</v>
      </c>
      <c r="B1830" t="s">
        <v>8386</v>
      </c>
      <c r="C1830" t="s">
        <v>2957</v>
      </c>
      <c r="D1830" t="s">
        <v>632</v>
      </c>
      <c r="E1830">
        <v>65</v>
      </c>
      <c r="F1830">
        <v>53</v>
      </c>
      <c r="G1830">
        <v>77</v>
      </c>
      <c r="H1830" s="1419"/>
    </row>
    <row r="1831" spans="1:9" ht="78" customHeight="1">
      <c r="A1831" t="s">
        <v>6546</v>
      </c>
      <c r="B1831" t="s">
        <v>1612</v>
      </c>
      <c r="C1831" t="s">
        <v>2017</v>
      </c>
      <c r="D1831" t="s">
        <v>632</v>
      </c>
      <c r="E1831">
        <v>65</v>
      </c>
      <c r="F1831">
        <v>62</v>
      </c>
      <c r="G1831">
        <v>61</v>
      </c>
      <c r="H1831" s="479"/>
    </row>
    <row r="1832" spans="1:9" ht="78" customHeight="1">
      <c r="A1832" t="s">
        <v>6568</v>
      </c>
      <c r="B1832" t="s">
        <v>6569</v>
      </c>
      <c r="C1832" t="s">
        <v>3649</v>
      </c>
      <c r="D1832" t="s">
        <v>632</v>
      </c>
      <c r="E1832">
        <v>65</v>
      </c>
      <c r="F1832">
        <v>72</v>
      </c>
      <c r="G1832">
        <v>50</v>
      </c>
      <c r="H1832" s="2111"/>
    </row>
    <row r="1833" spans="1:9" ht="78" customHeight="1">
      <c r="A1833" t="s">
        <v>6597</v>
      </c>
      <c r="B1833" t="s">
        <v>7463</v>
      </c>
      <c r="C1833" t="s">
        <v>2105</v>
      </c>
      <c r="D1833" t="s">
        <v>632</v>
      </c>
      <c r="E1833">
        <v>64</v>
      </c>
      <c r="F1833">
        <v>49</v>
      </c>
      <c r="G1833">
        <v>47</v>
      </c>
      <c r="H1833" s="567"/>
    </row>
    <row r="1834" spans="1:9" ht="78" customHeight="1">
      <c r="A1834" t="s">
        <v>6808</v>
      </c>
      <c r="B1834" t="s">
        <v>8548</v>
      </c>
      <c r="C1834" t="s">
        <v>3110</v>
      </c>
      <c r="D1834" t="s">
        <v>632</v>
      </c>
      <c r="E1834">
        <v>64</v>
      </c>
      <c r="F1834">
        <v>68</v>
      </c>
      <c r="G1834">
        <v>102</v>
      </c>
      <c r="H1834" s="1572"/>
    </row>
    <row r="1835" spans="1:9" ht="78" customHeight="1">
      <c r="A1835" t="s">
        <v>6587</v>
      </c>
      <c r="B1835" t="s">
        <v>1552</v>
      </c>
      <c r="C1835" t="s">
        <v>2097</v>
      </c>
      <c r="D1835" t="s">
        <v>632</v>
      </c>
      <c r="E1835">
        <v>64</v>
      </c>
      <c r="F1835">
        <v>52</v>
      </c>
      <c r="G1835">
        <v>43</v>
      </c>
      <c r="H1835" s="559"/>
    </row>
    <row r="1836" spans="1:9" ht="78" customHeight="1">
      <c r="A1836" t="s">
        <v>6915</v>
      </c>
      <c r="B1836" t="s">
        <v>6916</v>
      </c>
      <c r="C1836" t="s">
        <v>3499</v>
      </c>
      <c r="D1836" t="s">
        <v>632</v>
      </c>
      <c r="E1836">
        <v>64</v>
      </c>
      <c r="F1836">
        <v>94</v>
      </c>
      <c r="G1836">
        <v>92</v>
      </c>
      <c r="H1836" s="1961"/>
    </row>
    <row r="1837" spans="1:9" ht="78" customHeight="1">
      <c r="A1837" t="s">
        <v>5531</v>
      </c>
      <c r="B1837" t="s">
        <v>5532</v>
      </c>
      <c r="C1837" t="s">
        <v>3477</v>
      </c>
      <c r="D1837" t="s">
        <v>632</v>
      </c>
      <c r="E1837">
        <v>64</v>
      </c>
      <c r="F1837">
        <v>164</v>
      </c>
      <c r="G1837">
        <v>142</v>
      </c>
      <c r="H1837" s="1939"/>
    </row>
    <row r="1838" spans="1:9" ht="78" customHeight="1">
      <c r="A1838" t="s">
        <v>6782</v>
      </c>
      <c r="B1838" t="s">
        <v>104</v>
      </c>
      <c r="C1838" t="s">
        <v>3068</v>
      </c>
      <c r="D1838" t="s">
        <v>632</v>
      </c>
      <c r="E1838">
        <v>64</v>
      </c>
      <c r="F1838">
        <v>63</v>
      </c>
      <c r="G1838">
        <v>111</v>
      </c>
      <c r="H1838" s="1530"/>
      <c r="I1838">
        <v>2012</v>
      </c>
    </row>
    <row r="1839" spans="1:9" ht="78" customHeight="1">
      <c r="A1839" t="s">
        <v>6372</v>
      </c>
      <c r="B1839" t="s">
        <v>8694</v>
      </c>
      <c r="C1839" t="s">
        <v>3265</v>
      </c>
      <c r="D1839" t="s">
        <v>632</v>
      </c>
      <c r="E1839">
        <v>64</v>
      </c>
      <c r="F1839">
        <v>93</v>
      </c>
      <c r="G1839">
        <v>115</v>
      </c>
      <c r="H1839" s="1727"/>
    </row>
    <row r="1840" spans="1:9" ht="78" customHeight="1">
      <c r="A1840" t="s">
        <v>6746</v>
      </c>
      <c r="B1840" t="s">
        <v>906</v>
      </c>
      <c r="C1840" t="s">
        <v>2951</v>
      </c>
      <c r="D1840" t="s">
        <v>632</v>
      </c>
      <c r="E1840">
        <v>63</v>
      </c>
      <c r="F1840">
        <v>42</v>
      </c>
      <c r="G1840">
        <v>71</v>
      </c>
      <c r="H1840" s="1413"/>
    </row>
    <row r="1841" spans="1:8" ht="78" customHeight="1">
      <c r="A1841" t="s">
        <v>7006</v>
      </c>
      <c r="B1841" t="s">
        <v>9668</v>
      </c>
      <c r="C1841" t="s">
        <v>2009</v>
      </c>
      <c r="D1841" t="s">
        <v>632</v>
      </c>
      <c r="E1841">
        <v>63</v>
      </c>
      <c r="F1841">
        <v>53</v>
      </c>
      <c r="G1841">
        <v>47</v>
      </c>
      <c r="H1841" s="471"/>
    </row>
    <row r="1842" spans="1:8" ht="78" customHeight="1">
      <c r="A1842" t="s">
        <v>6847</v>
      </c>
      <c r="B1842" t="s">
        <v>759</v>
      </c>
      <c r="C1842" t="s">
        <v>3148</v>
      </c>
      <c r="D1842" t="s">
        <v>632</v>
      </c>
      <c r="E1842">
        <v>63</v>
      </c>
      <c r="F1842">
        <v>82</v>
      </c>
      <c r="G1842">
        <v>119</v>
      </c>
      <c r="H1842" s="1610"/>
    </row>
    <row r="1843" spans="1:8" ht="78" customHeight="1">
      <c r="A1843" t="s">
        <v>5895</v>
      </c>
      <c r="B1843" t="s">
        <v>754</v>
      </c>
      <c r="C1843" t="s">
        <v>3157</v>
      </c>
      <c r="D1843" t="s">
        <v>632</v>
      </c>
      <c r="E1843">
        <v>62</v>
      </c>
      <c r="F1843">
        <v>127</v>
      </c>
      <c r="G1843">
        <v>165</v>
      </c>
      <c r="H1843" s="1619"/>
    </row>
    <row r="1844" spans="1:8" ht="78" customHeight="1">
      <c r="A1844" t="s">
        <v>6533</v>
      </c>
      <c r="B1844" t="s">
        <v>8995</v>
      </c>
      <c r="C1844" t="s">
        <v>3552</v>
      </c>
      <c r="D1844" t="s">
        <v>632</v>
      </c>
      <c r="E1844">
        <v>62</v>
      </c>
      <c r="F1844">
        <v>111</v>
      </c>
      <c r="G1844">
        <v>88</v>
      </c>
      <c r="H1844" s="2014"/>
    </row>
    <row r="1845" spans="1:8" ht="78" customHeight="1">
      <c r="A1845" t="s">
        <v>6529</v>
      </c>
      <c r="B1845" t="s">
        <v>6530</v>
      </c>
      <c r="C1845" t="s">
        <v>3567</v>
      </c>
      <c r="D1845" t="s">
        <v>632</v>
      </c>
      <c r="E1845">
        <v>62</v>
      </c>
      <c r="F1845">
        <v>82</v>
      </c>
      <c r="G1845">
        <v>75</v>
      </c>
      <c r="H1845" s="2029"/>
    </row>
    <row r="1846" spans="1:8" ht="78" customHeight="1">
      <c r="A1846" t="s">
        <v>6882</v>
      </c>
      <c r="B1846" t="s">
        <v>6883</v>
      </c>
      <c r="C1846" t="s">
        <v>3268</v>
      </c>
      <c r="D1846" t="s">
        <v>632</v>
      </c>
      <c r="E1846">
        <v>62</v>
      </c>
      <c r="F1846">
        <v>79</v>
      </c>
      <c r="G1846">
        <v>92</v>
      </c>
      <c r="H1846" s="1730"/>
    </row>
    <row r="1847" spans="1:8" ht="78" customHeight="1">
      <c r="A1847" t="s">
        <v>6523</v>
      </c>
      <c r="B1847" t="s">
        <v>6524</v>
      </c>
      <c r="C1847" t="s">
        <v>3565</v>
      </c>
      <c r="D1847" t="s">
        <v>632</v>
      </c>
      <c r="E1847">
        <v>62</v>
      </c>
      <c r="F1847">
        <v>98</v>
      </c>
      <c r="G1847">
        <v>87</v>
      </c>
      <c r="H1847" s="2027"/>
    </row>
    <row r="1848" spans="1:8" ht="78" customHeight="1">
      <c r="A1848" t="s">
        <v>6851</v>
      </c>
      <c r="B1848" t="s">
        <v>764</v>
      </c>
      <c r="C1848" t="s">
        <v>3142</v>
      </c>
      <c r="D1848" t="s">
        <v>632</v>
      </c>
      <c r="E1848">
        <v>61</v>
      </c>
      <c r="F1848">
        <v>94</v>
      </c>
      <c r="G1848">
        <v>140</v>
      </c>
      <c r="H1848" s="1604"/>
    </row>
    <row r="1849" spans="1:8" ht="78" customHeight="1">
      <c r="A1849" t="s">
        <v>6544</v>
      </c>
      <c r="B1849" t="s">
        <v>6545</v>
      </c>
      <c r="C1849" t="s">
        <v>3639</v>
      </c>
      <c r="D1849" t="s">
        <v>632</v>
      </c>
      <c r="E1849">
        <v>61</v>
      </c>
      <c r="F1849">
        <v>114</v>
      </c>
      <c r="G1849">
        <v>69</v>
      </c>
      <c r="H1849" s="2101"/>
    </row>
    <row r="1850" spans="1:8" ht="78" customHeight="1">
      <c r="A1850" t="s">
        <v>6822</v>
      </c>
      <c r="B1850" t="s">
        <v>797</v>
      </c>
      <c r="C1850" t="s">
        <v>3092</v>
      </c>
      <c r="D1850" t="s">
        <v>632</v>
      </c>
      <c r="E1850">
        <v>61</v>
      </c>
      <c r="F1850">
        <v>66</v>
      </c>
      <c r="G1850">
        <v>139</v>
      </c>
      <c r="H1850" s="1554"/>
    </row>
    <row r="1851" spans="1:8" ht="78" customHeight="1">
      <c r="A1851" t="s">
        <v>6367</v>
      </c>
      <c r="B1851" t="s">
        <v>800</v>
      </c>
      <c r="C1851" t="s">
        <v>3093</v>
      </c>
      <c r="D1851" t="s">
        <v>632</v>
      </c>
      <c r="E1851">
        <v>61</v>
      </c>
      <c r="F1851">
        <v>60</v>
      </c>
      <c r="G1851">
        <v>124</v>
      </c>
      <c r="H1851" s="1555"/>
    </row>
    <row r="1852" spans="1:8" ht="78" customHeight="1">
      <c r="A1852" t="s">
        <v>6604</v>
      </c>
      <c r="B1852" t="s">
        <v>1610</v>
      </c>
      <c r="C1852" t="s">
        <v>2013</v>
      </c>
      <c r="D1852" t="s">
        <v>632</v>
      </c>
      <c r="E1852">
        <v>60</v>
      </c>
      <c r="F1852">
        <v>53</v>
      </c>
      <c r="G1852">
        <v>53</v>
      </c>
      <c r="H1852" s="475"/>
    </row>
    <row r="1853" spans="1:8" ht="78" customHeight="1">
      <c r="A1853" t="s">
        <v>5470</v>
      </c>
      <c r="B1853" t="s">
        <v>5471</v>
      </c>
      <c r="C1853" t="s">
        <v>3295</v>
      </c>
      <c r="D1853" t="s">
        <v>632</v>
      </c>
      <c r="E1853">
        <v>60</v>
      </c>
      <c r="F1853">
        <v>173</v>
      </c>
      <c r="G1853">
        <v>212</v>
      </c>
      <c r="H1853" s="1757"/>
    </row>
    <row r="1854" spans="1:8" ht="78" customHeight="1">
      <c r="A1854" t="s">
        <v>6834</v>
      </c>
      <c r="B1854" t="s">
        <v>6835</v>
      </c>
      <c r="C1854" t="s">
        <v>3227</v>
      </c>
      <c r="D1854" t="s">
        <v>632</v>
      </c>
      <c r="E1854">
        <v>60</v>
      </c>
      <c r="F1854">
        <v>63</v>
      </c>
      <c r="G1854">
        <v>74</v>
      </c>
      <c r="H1854" s="1689"/>
    </row>
    <row r="1855" spans="1:8" ht="78" customHeight="1">
      <c r="A1855" t="s">
        <v>6880</v>
      </c>
      <c r="B1855" t="s">
        <v>6881</v>
      </c>
      <c r="C1855" t="s">
        <v>3266</v>
      </c>
      <c r="D1855" t="s">
        <v>632</v>
      </c>
      <c r="E1855">
        <v>60</v>
      </c>
      <c r="F1855">
        <v>88</v>
      </c>
      <c r="G1855">
        <v>107</v>
      </c>
      <c r="H1855" s="1728"/>
    </row>
    <row r="1856" spans="1:8" ht="78" customHeight="1">
      <c r="A1856" t="s">
        <v>6954</v>
      </c>
      <c r="B1856" t="s">
        <v>6955</v>
      </c>
      <c r="C1856" t="s">
        <v>3568</v>
      </c>
      <c r="D1856" t="s">
        <v>632</v>
      </c>
      <c r="E1856">
        <v>60</v>
      </c>
      <c r="F1856">
        <v>78</v>
      </c>
      <c r="G1856">
        <v>71</v>
      </c>
      <c r="H1856" s="2030"/>
    </row>
    <row r="1857" spans="1:9" ht="78" customHeight="1">
      <c r="A1857" t="s">
        <v>5914</v>
      </c>
      <c r="B1857" t="s">
        <v>5915</v>
      </c>
      <c r="C1857" t="s">
        <v>3423</v>
      </c>
      <c r="D1857" t="s">
        <v>632</v>
      </c>
      <c r="E1857">
        <v>60</v>
      </c>
      <c r="F1857">
        <v>125</v>
      </c>
      <c r="G1857">
        <v>144</v>
      </c>
      <c r="H1857" s="1885"/>
    </row>
    <row r="1858" spans="1:9" ht="78" customHeight="1">
      <c r="A1858" t="s">
        <v>6013</v>
      </c>
      <c r="B1858" t="s">
        <v>6014</v>
      </c>
      <c r="C1858" t="s">
        <v>3638</v>
      </c>
      <c r="D1858" t="s">
        <v>632</v>
      </c>
      <c r="E1858">
        <v>60</v>
      </c>
      <c r="F1858">
        <v>130</v>
      </c>
      <c r="G1858">
        <v>78</v>
      </c>
      <c r="H1858" s="2100"/>
    </row>
    <row r="1859" spans="1:9" ht="78" customHeight="1">
      <c r="A1859" t="s">
        <v>6606</v>
      </c>
      <c r="B1859" t="s">
        <v>309</v>
      </c>
      <c r="C1859" t="s">
        <v>2011</v>
      </c>
      <c r="D1859" t="s">
        <v>632</v>
      </c>
      <c r="E1859">
        <v>59</v>
      </c>
      <c r="F1859">
        <v>48</v>
      </c>
      <c r="G1859">
        <v>47</v>
      </c>
      <c r="H1859" s="473"/>
      <c r="I1859">
        <v>2011</v>
      </c>
    </row>
    <row r="1860" spans="1:9" ht="78" customHeight="1">
      <c r="A1860" t="s">
        <v>6376</v>
      </c>
      <c r="B1860" t="s">
        <v>6378</v>
      </c>
      <c r="C1860" t="s">
        <v>3408</v>
      </c>
      <c r="D1860" t="s">
        <v>632</v>
      </c>
      <c r="E1860">
        <v>59</v>
      </c>
      <c r="F1860">
        <v>95</v>
      </c>
      <c r="G1860">
        <v>120</v>
      </c>
      <c r="H1860" s="1870"/>
    </row>
    <row r="1861" spans="1:9" ht="78" customHeight="1">
      <c r="A1861" t="s">
        <v>7114</v>
      </c>
      <c r="B1861" t="s">
        <v>9618</v>
      </c>
      <c r="C1861" t="s">
        <v>3237</v>
      </c>
      <c r="D1861" t="s">
        <v>632</v>
      </c>
      <c r="E1861">
        <v>59</v>
      </c>
      <c r="F1861">
        <v>59</v>
      </c>
      <c r="G1861">
        <v>72</v>
      </c>
      <c r="H1861" s="1699"/>
    </row>
    <row r="1862" spans="1:9" ht="78" customHeight="1">
      <c r="A1862" t="s">
        <v>6571</v>
      </c>
      <c r="B1862" t="s">
        <v>1617</v>
      </c>
      <c r="C1862" t="s">
        <v>2001</v>
      </c>
      <c r="D1862" t="s">
        <v>632</v>
      </c>
      <c r="E1862">
        <v>59</v>
      </c>
      <c r="F1862">
        <v>58</v>
      </c>
      <c r="G1862">
        <v>54</v>
      </c>
      <c r="H1862" s="463"/>
    </row>
    <row r="1863" spans="1:9" ht="78" customHeight="1">
      <c r="A1863" t="s">
        <v>6783</v>
      </c>
      <c r="B1863" t="s">
        <v>814</v>
      </c>
      <c r="C1863" t="s">
        <v>3070</v>
      </c>
      <c r="D1863" t="s">
        <v>632</v>
      </c>
      <c r="E1863">
        <v>58</v>
      </c>
      <c r="F1863">
        <v>57</v>
      </c>
      <c r="G1863">
        <v>95</v>
      </c>
      <c r="H1863" s="1532"/>
    </row>
    <row r="1864" spans="1:9" ht="78" customHeight="1">
      <c r="A1864" t="s">
        <v>6513</v>
      </c>
      <c r="B1864" t="s">
        <v>6514</v>
      </c>
      <c r="C1864" t="s">
        <v>3560</v>
      </c>
      <c r="D1864" t="s">
        <v>632</v>
      </c>
      <c r="E1864">
        <v>58</v>
      </c>
      <c r="F1864">
        <v>114</v>
      </c>
      <c r="G1864">
        <v>95</v>
      </c>
      <c r="H1864" s="2022"/>
    </row>
    <row r="1865" spans="1:9" ht="78" customHeight="1">
      <c r="A1865" t="s">
        <v>6566</v>
      </c>
      <c r="B1865" t="s">
        <v>6567</v>
      </c>
      <c r="C1865" t="s">
        <v>3575</v>
      </c>
      <c r="D1865" t="s">
        <v>632</v>
      </c>
      <c r="E1865">
        <v>58</v>
      </c>
      <c r="F1865">
        <v>64</v>
      </c>
      <c r="G1865">
        <v>50</v>
      </c>
      <c r="H1865" s="2037"/>
    </row>
    <row r="1866" spans="1:9" ht="78" customHeight="1">
      <c r="A1866" t="s">
        <v>6605</v>
      </c>
      <c r="B1866" t="s">
        <v>1609</v>
      </c>
      <c r="C1866" t="s">
        <v>2015</v>
      </c>
      <c r="D1866" t="s">
        <v>632</v>
      </c>
      <c r="E1866">
        <v>58</v>
      </c>
      <c r="F1866">
        <v>53</v>
      </c>
      <c r="G1866">
        <v>54</v>
      </c>
      <c r="H1866" s="477"/>
    </row>
    <row r="1867" spans="1:9" ht="78" customHeight="1">
      <c r="A1867" t="s">
        <v>6894</v>
      </c>
      <c r="B1867" t="s">
        <v>6895</v>
      </c>
      <c r="C1867" t="s">
        <v>3399</v>
      </c>
      <c r="D1867" t="s">
        <v>632</v>
      </c>
      <c r="E1867">
        <v>58</v>
      </c>
      <c r="F1867">
        <v>92</v>
      </c>
      <c r="G1867">
        <v>110</v>
      </c>
      <c r="H1867" s="1861"/>
    </row>
    <row r="1868" spans="1:9" ht="78" customHeight="1">
      <c r="A1868" t="s">
        <v>5563</v>
      </c>
      <c r="B1868" t="s">
        <v>669</v>
      </c>
      <c r="C1868" t="s">
        <v>3676</v>
      </c>
      <c r="D1868" t="s">
        <v>632</v>
      </c>
      <c r="E1868">
        <v>58</v>
      </c>
      <c r="F1868">
        <v>162</v>
      </c>
      <c r="G1868">
        <v>120</v>
      </c>
      <c r="H1868" s="2138"/>
      <c r="I1868">
        <v>2014</v>
      </c>
    </row>
    <row r="1869" spans="1:9" ht="78" customHeight="1">
      <c r="A1869" t="s">
        <v>5994</v>
      </c>
      <c r="B1869" t="s">
        <v>9135</v>
      </c>
      <c r="C1869" t="s">
        <v>3679</v>
      </c>
      <c r="D1869" t="s">
        <v>632</v>
      </c>
      <c r="E1869">
        <v>58</v>
      </c>
      <c r="F1869">
        <v>121</v>
      </c>
      <c r="G1869">
        <v>94</v>
      </c>
      <c r="H1869" s="2141"/>
    </row>
    <row r="1870" spans="1:9" ht="78" customHeight="1">
      <c r="A1870" t="s">
        <v>5095</v>
      </c>
      <c r="B1870" t="s">
        <v>5097</v>
      </c>
      <c r="C1870" t="s">
        <v>3457</v>
      </c>
      <c r="D1870" t="s">
        <v>632</v>
      </c>
      <c r="E1870">
        <v>58</v>
      </c>
      <c r="F1870">
        <v>176</v>
      </c>
      <c r="G1870">
        <v>162</v>
      </c>
      <c r="H1870" s="1919"/>
    </row>
    <row r="1871" spans="1:9" ht="78" customHeight="1">
      <c r="A1871" t="s">
        <v>6939</v>
      </c>
      <c r="B1871" t="s">
        <v>6940</v>
      </c>
      <c r="C1871" t="s">
        <v>3500</v>
      </c>
      <c r="D1871" t="s">
        <v>632</v>
      </c>
      <c r="E1871">
        <v>57</v>
      </c>
      <c r="F1871">
        <v>85</v>
      </c>
      <c r="G1871">
        <v>81</v>
      </c>
      <c r="H1871" s="1962"/>
    </row>
    <row r="1872" spans="1:9" ht="78" customHeight="1">
      <c r="A1872" t="s">
        <v>5594</v>
      </c>
      <c r="B1872" t="s">
        <v>5595</v>
      </c>
      <c r="C1872" t="s">
        <v>3705</v>
      </c>
      <c r="D1872" t="s">
        <v>632</v>
      </c>
      <c r="E1872">
        <v>57</v>
      </c>
      <c r="F1872">
        <v>168</v>
      </c>
      <c r="G1872">
        <v>69</v>
      </c>
      <c r="H1872" s="2167"/>
    </row>
    <row r="1873" spans="1:9" ht="78" customHeight="1">
      <c r="A1873" t="s">
        <v>6564</v>
      </c>
      <c r="B1873" t="s">
        <v>6565</v>
      </c>
      <c r="C1873" t="s">
        <v>3650</v>
      </c>
      <c r="D1873" t="s">
        <v>632</v>
      </c>
      <c r="E1873">
        <v>57</v>
      </c>
      <c r="F1873">
        <v>64</v>
      </c>
      <c r="G1873">
        <v>52</v>
      </c>
      <c r="H1873" s="2112"/>
    </row>
    <row r="1874" spans="1:9" ht="78" customHeight="1">
      <c r="A1874" t="s">
        <v>7021</v>
      </c>
      <c r="B1874" t="s">
        <v>9672</v>
      </c>
      <c r="C1874" t="s">
        <v>2104</v>
      </c>
      <c r="D1874" t="s">
        <v>632</v>
      </c>
      <c r="E1874">
        <v>57</v>
      </c>
      <c r="F1874">
        <v>45</v>
      </c>
      <c r="G1874">
        <v>43</v>
      </c>
      <c r="H1874" s="566"/>
    </row>
    <row r="1875" spans="1:9" ht="78" customHeight="1">
      <c r="A1875" t="s">
        <v>6773</v>
      </c>
      <c r="B1875" t="s">
        <v>837</v>
      </c>
      <c r="C1875" t="s">
        <v>3034</v>
      </c>
      <c r="D1875" t="s">
        <v>632</v>
      </c>
      <c r="E1875">
        <v>57</v>
      </c>
      <c r="F1875">
        <v>40</v>
      </c>
      <c r="G1875">
        <v>82</v>
      </c>
      <c r="H1875" s="1496"/>
    </row>
    <row r="1876" spans="1:9" ht="78" customHeight="1">
      <c r="A1876" t="s">
        <v>6877</v>
      </c>
      <c r="B1876" t="s">
        <v>1604</v>
      </c>
      <c r="C1876" t="s">
        <v>2020</v>
      </c>
      <c r="D1876" t="s">
        <v>632</v>
      </c>
      <c r="E1876">
        <v>57</v>
      </c>
      <c r="F1876">
        <v>55</v>
      </c>
      <c r="G1876">
        <v>59</v>
      </c>
      <c r="H1876" s="482"/>
    </row>
    <row r="1877" spans="1:9" ht="78" customHeight="1">
      <c r="A1877" t="s">
        <v>6892</v>
      </c>
      <c r="B1877" t="s">
        <v>6893</v>
      </c>
      <c r="C1877" t="s">
        <v>3267</v>
      </c>
      <c r="D1877" t="s">
        <v>632</v>
      </c>
      <c r="E1877">
        <v>57</v>
      </c>
      <c r="F1877">
        <v>80</v>
      </c>
      <c r="G1877">
        <v>92</v>
      </c>
      <c r="H1877" s="1729"/>
    </row>
    <row r="1878" spans="1:9" ht="78" customHeight="1">
      <c r="A1878" t="s">
        <v>6850</v>
      </c>
      <c r="B1878" t="s">
        <v>667</v>
      </c>
      <c r="C1878" t="s">
        <v>3167</v>
      </c>
      <c r="D1878" t="s">
        <v>632</v>
      </c>
      <c r="E1878">
        <v>56</v>
      </c>
      <c r="F1878">
        <v>93</v>
      </c>
      <c r="G1878">
        <v>141</v>
      </c>
      <c r="H1878" s="1629"/>
      <c r="I1878">
        <v>2014</v>
      </c>
    </row>
    <row r="1879" spans="1:9" ht="78" customHeight="1">
      <c r="A1879" t="s">
        <v>7008</v>
      </c>
      <c r="B1879" t="s">
        <v>9674</v>
      </c>
      <c r="C1879" t="s">
        <v>2012</v>
      </c>
      <c r="D1879" t="s">
        <v>632</v>
      </c>
      <c r="E1879">
        <v>56</v>
      </c>
      <c r="F1879">
        <v>46</v>
      </c>
      <c r="G1879">
        <v>45</v>
      </c>
      <c r="H1879" s="474"/>
    </row>
    <row r="1880" spans="1:9" ht="78" customHeight="1">
      <c r="A1880" t="s">
        <v>6365</v>
      </c>
      <c r="B1880" t="s">
        <v>40</v>
      </c>
      <c r="C1880" t="s">
        <v>3182</v>
      </c>
      <c r="D1880" t="s">
        <v>632</v>
      </c>
      <c r="E1880">
        <v>56</v>
      </c>
      <c r="F1880">
        <v>80</v>
      </c>
      <c r="G1880">
        <v>160</v>
      </c>
      <c r="H1880" s="1644"/>
      <c r="I1880">
        <v>2014</v>
      </c>
    </row>
    <row r="1881" spans="1:9" ht="78" customHeight="1">
      <c r="A1881" t="s">
        <v>6817</v>
      </c>
      <c r="B1881" t="s">
        <v>8625</v>
      </c>
      <c r="C1881" t="s">
        <v>3184</v>
      </c>
      <c r="D1881" t="s">
        <v>632</v>
      </c>
      <c r="E1881">
        <v>56</v>
      </c>
      <c r="F1881">
        <v>72</v>
      </c>
      <c r="G1881">
        <v>131</v>
      </c>
      <c r="H1881" s="1646"/>
    </row>
    <row r="1882" spans="1:9" ht="78" customHeight="1">
      <c r="A1882" t="s">
        <v>6842</v>
      </c>
      <c r="B1882" t="s">
        <v>8585</v>
      </c>
      <c r="C1882" t="s">
        <v>3149</v>
      </c>
      <c r="D1882" t="s">
        <v>632</v>
      </c>
      <c r="E1882">
        <v>56</v>
      </c>
      <c r="F1882">
        <v>76</v>
      </c>
      <c r="G1882">
        <v>103</v>
      </c>
      <c r="H1882" s="1611"/>
    </row>
    <row r="1883" spans="1:9" ht="78" customHeight="1">
      <c r="A1883" t="s">
        <v>5068</v>
      </c>
      <c r="B1883" t="s">
        <v>5070</v>
      </c>
      <c r="C1883" t="s">
        <v>3298</v>
      </c>
      <c r="D1883" t="s">
        <v>632</v>
      </c>
      <c r="E1883">
        <v>56</v>
      </c>
      <c r="F1883">
        <v>175</v>
      </c>
      <c r="G1883">
        <v>205</v>
      </c>
      <c r="H1883" s="1760"/>
    </row>
    <row r="1884" spans="1:9" ht="78" customHeight="1">
      <c r="A1884" t="s">
        <v>6390</v>
      </c>
      <c r="B1884" t="s">
        <v>694</v>
      </c>
      <c r="C1884" t="s">
        <v>3166</v>
      </c>
      <c r="D1884" t="s">
        <v>632</v>
      </c>
      <c r="E1884">
        <v>56</v>
      </c>
      <c r="F1884">
        <v>97</v>
      </c>
      <c r="G1884">
        <v>146</v>
      </c>
      <c r="H1884" s="1628"/>
      <c r="I1884">
        <v>2014</v>
      </c>
    </row>
    <row r="1885" spans="1:9" ht="78" customHeight="1">
      <c r="A1885" t="s">
        <v>6962</v>
      </c>
      <c r="B1885" t="s">
        <v>9021</v>
      </c>
      <c r="C1885" t="s">
        <v>3576</v>
      </c>
      <c r="D1885" t="s">
        <v>632</v>
      </c>
      <c r="E1885">
        <v>55</v>
      </c>
      <c r="F1885">
        <v>65</v>
      </c>
      <c r="G1885">
        <v>58</v>
      </c>
      <c r="H1885" s="2038"/>
    </row>
    <row r="1886" spans="1:9" ht="78" customHeight="1">
      <c r="A1886" t="s">
        <v>6964</v>
      </c>
      <c r="B1886" t="s">
        <v>6965</v>
      </c>
      <c r="C1886" t="s">
        <v>3643</v>
      </c>
      <c r="D1886" t="s">
        <v>632</v>
      </c>
      <c r="E1886">
        <v>55</v>
      </c>
      <c r="F1886">
        <v>80</v>
      </c>
      <c r="G1886">
        <v>61</v>
      </c>
      <c r="H1886" s="2105"/>
    </row>
    <row r="1887" spans="1:9" ht="78" customHeight="1">
      <c r="A1887" t="s">
        <v>5964</v>
      </c>
      <c r="B1887" t="s">
        <v>5965</v>
      </c>
      <c r="C1887" t="s">
        <v>3487</v>
      </c>
      <c r="D1887" t="s">
        <v>632</v>
      </c>
      <c r="E1887">
        <v>55</v>
      </c>
      <c r="F1887">
        <v>145</v>
      </c>
      <c r="G1887">
        <v>144</v>
      </c>
      <c r="H1887" s="1949"/>
    </row>
    <row r="1888" spans="1:9" ht="78" customHeight="1">
      <c r="A1888" t="s">
        <v>6535</v>
      </c>
      <c r="B1888" t="s">
        <v>6536</v>
      </c>
      <c r="C1888" t="s">
        <v>3678</v>
      </c>
      <c r="D1888" t="s">
        <v>632</v>
      </c>
      <c r="E1888">
        <v>55</v>
      </c>
      <c r="F1888">
        <v>134</v>
      </c>
      <c r="G1888">
        <v>97</v>
      </c>
      <c r="H1888" s="2140"/>
    </row>
    <row r="1889" spans="1:8" ht="78" customHeight="1">
      <c r="A1889" t="s">
        <v>6781</v>
      </c>
      <c r="B1889" t="s">
        <v>815</v>
      </c>
      <c r="C1889" t="s">
        <v>3071</v>
      </c>
      <c r="D1889" t="s">
        <v>632</v>
      </c>
      <c r="E1889">
        <v>54</v>
      </c>
      <c r="F1889">
        <v>49</v>
      </c>
      <c r="G1889">
        <v>81</v>
      </c>
      <c r="H1889" s="1533"/>
    </row>
    <row r="1890" spans="1:8" ht="78" customHeight="1">
      <c r="A1890" t="s">
        <v>5902</v>
      </c>
      <c r="B1890" t="s">
        <v>5903</v>
      </c>
      <c r="C1890" t="s">
        <v>3301</v>
      </c>
      <c r="D1890" t="s">
        <v>632</v>
      </c>
      <c r="E1890">
        <v>54</v>
      </c>
      <c r="F1890">
        <v>134</v>
      </c>
      <c r="G1890">
        <v>160</v>
      </c>
      <c r="H1890" s="1763"/>
    </row>
    <row r="1891" spans="1:8" ht="78" customHeight="1">
      <c r="A1891" t="s">
        <v>6836</v>
      </c>
      <c r="B1891" t="s">
        <v>6837</v>
      </c>
      <c r="C1891" t="s">
        <v>3244</v>
      </c>
      <c r="D1891" t="s">
        <v>632</v>
      </c>
      <c r="E1891">
        <v>54</v>
      </c>
      <c r="F1891">
        <v>59</v>
      </c>
      <c r="G1891">
        <v>72</v>
      </c>
      <c r="H1891" s="1706"/>
    </row>
    <row r="1892" spans="1:8" ht="78" customHeight="1">
      <c r="A1892" t="s">
        <v>6819</v>
      </c>
      <c r="B1892" t="s">
        <v>798</v>
      </c>
      <c r="C1892" t="s">
        <v>3091</v>
      </c>
      <c r="D1892" t="s">
        <v>632</v>
      </c>
      <c r="E1892">
        <v>54</v>
      </c>
      <c r="F1892">
        <v>59</v>
      </c>
      <c r="G1892">
        <v>124</v>
      </c>
      <c r="H1892" s="1553"/>
    </row>
    <row r="1893" spans="1:8" ht="78" customHeight="1">
      <c r="A1893" t="s">
        <v>6507</v>
      </c>
      <c r="B1893" t="s">
        <v>8928</v>
      </c>
      <c r="C1893" t="s">
        <v>3491</v>
      </c>
      <c r="D1893" t="s">
        <v>632</v>
      </c>
      <c r="E1893">
        <v>54</v>
      </c>
      <c r="F1893">
        <v>113</v>
      </c>
      <c r="G1893">
        <v>111</v>
      </c>
      <c r="H1893" s="1953"/>
    </row>
    <row r="1894" spans="1:8" ht="78" customHeight="1">
      <c r="A1894" t="s">
        <v>7010</v>
      </c>
      <c r="B1894" t="s">
        <v>9680</v>
      </c>
      <c r="C1894" t="s">
        <v>2016</v>
      </c>
      <c r="D1894" t="s">
        <v>632</v>
      </c>
      <c r="E1894">
        <v>54</v>
      </c>
      <c r="F1894">
        <v>48</v>
      </c>
      <c r="G1894">
        <v>49</v>
      </c>
      <c r="H1894" s="478"/>
    </row>
    <row r="1895" spans="1:8" ht="78" customHeight="1">
      <c r="A1895" t="s">
        <v>6802</v>
      </c>
      <c r="B1895" t="s">
        <v>8664</v>
      </c>
      <c r="C1895" t="s">
        <v>3233</v>
      </c>
      <c r="D1895" t="s">
        <v>632</v>
      </c>
      <c r="E1895">
        <v>54</v>
      </c>
      <c r="F1895">
        <v>55</v>
      </c>
      <c r="G1895">
        <v>86</v>
      </c>
      <c r="H1895" s="1695"/>
    </row>
    <row r="1896" spans="1:8" ht="78" customHeight="1">
      <c r="A1896" t="s">
        <v>6890</v>
      </c>
      <c r="B1896" t="s">
        <v>7385</v>
      </c>
      <c r="C1896" t="s">
        <v>2024</v>
      </c>
      <c r="D1896" t="s">
        <v>632</v>
      </c>
      <c r="E1896">
        <v>54</v>
      </c>
      <c r="F1896">
        <v>56</v>
      </c>
      <c r="G1896">
        <v>56</v>
      </c>
      <c r="H1896" s="486"/>
    </row>
    <row r="1897" spans="1:8" ht="78" customHeight="1">
      <c r="A1897" t="s">
        <v>6572</v>
      </c>
      <c r="B1897" t="s">
        <v>6573</v>
      </c>
      <c r="C1897" t="s">
        <v>3580</v>
      </c>
      <c r="D1897" t="s">
        <v>632</v>
      </c>
      <c r="E1897">
        <v>54</v>
      </c>
      <c r="F1897">
        <v>54</v>
      </c>
      <c r="G1897">
        <v>45</v>
      </c>
      <c r="H1897" s="2042"/>
    </row>
    <row r="1898" spans="1:8" ht="78" customHeight="1">
      <c r="A1898" t="s">
        <v>6410</v>
      </c>
      <c r="B1898" t="s">
        <v>6411</v>
      </c>
      <c r="C1898" t="s">
        <v>3407</v>
      </c>
      <c r="D1898" t="s">
        <v>632</v>
      </c>
      <c r="E1898">
        <v>53</v>
      </c>
      <c r="F1898">
        <v>99</v>
      </c>
      <c r="G1898">
        <v>124</v>
      </c>
      <c r="H1898" s="1869"/>
    </row>
    <row r="1899" spans="1:8" ht="78" customHeight="1">
      <c r="A1899" t="s">
        <v>6867</v>
      </c>
      <c r="B1899" t="s">
        <v>758</v>
      </c>
      <c r="C1899" t="s">
        <v>3150</v>
      </c>
      <c r="D1899" t="s">
        <v>632</v>
      </c>
      <c r="E1899">
        <v>53</v>
      </c>
      <c r="F1899">
        <v>70</v>
      </c>
      <c r="G1899">
        <v>94</v>
      </c>
      <c r="H1899" s="1612"/>
    </row>
    <row r="1900" spans="1:8" ht="78" customHeight="1">
      <c r="A1900" t="s">
        <v>5962</v>
      </c>
      <c r="B1900" t="s">
        <v>5963</v>
      </c>
      <c r="C1900" t="s">
        <v>3488</v>
      </c>
      <c r="D1900" t="s">
        <v>632</v>
      </c>
      <c r="E1900">
        <v>53</v>
      </c>
      <c r="F1900">
        <v>128</v>
      </c>
      <c r="G1900">
        <v>130</v>
      </c>
      <c r="H1900" s="1950"/>
    </row>
    <row r="1901" spans="1:8" ht="78" customHeight="1">
      <c r="A1901" t="s">
        <v>6840</v>
      </c>
      <c r="B1901" t="s">
        <v>6841</v>
      </c>
      <c r="C1901" t="s">
        <v>3236</v>
      </c>
      <c r="D1901" t="s">
        <v>632</v>
      </c>
      <c r="E1901">
        <v>53</v>
      </c>
      <c r="F1901">
        <v>58</v>
      </c>
      <c r="G1901">
        <v>76</v>
      </c>
      <c r="H1901" s="1698"/>
    </row>
    <row r="1902" spans="1:8" ht="78" customHeight="1">
      <c r="A1902" t="s">
        <v>6956</v>
      </c>
      <c r="B1902" t="s">
        <v>6957</v>
      </c>
      <c r="C1902" t="s">
        <v>3569</v>
      </c>
      <c r="D1902" t="s">
        <v>632</v>
      </c>
      <c r="E1902">
        <v>53</v>
      </c>
      <c r="F1902">
        <v>70</v>
      </c>
      <c r="G1902">
        <v>61</v>
      </c>
      <c r="H1902" s="2031"/>
    </row>
    <row r="1903" spans="1:8" ht="78" customHeight="1">
      <c r="A1903" t="s">
        <v>6941</v>
      </c>
      <c r="B1903" t="s">
        <v>6942</v>
      </c>
      <c r="C1903" t="s">
        <v>3566</v>
      </c>
      <c r="D1903" t="s">
        <v>632</v>
      </c>
      <c r="E1903">
        <v>53</v>
      </c>
      <c r="F1903">
        <v>80</v>
      </c>
      <c r="G1903">
        <v>72</v>
      </c>
      <c r="H1903" s="2028"/>
    </row>
    <row r="1904" spans="1:8" ht="78" customHeight="1">
      <c r="A1904" t="s">
        <v>6778</v>
      </c>
      <c r="B1904" t="s">
        <v>6780</v>
      </c>
      <c r="C1904" t="s">
        <v>3234</v>
      </c>
      <c r="D1904" t="s">
        <v>632</v>
      </c>
      <c r="E1904">
        <v>52</v>
      </c>
      <c r="F1904">
        <v>49</v>
      </c>
      <c r="G1904">
        <v>72</v>
      </c>
      <c r="H1904" s="1696"/>
    </row>
    <row r="1905" spans="1:8" ht="78" customHeight="1">
      <c r="A1905" t="s">
        <v>7007</v>
      </c>
      <c r="B1905" t="s">
        <v>9676</v>
      </c>
      <c r="C1905" t="s">
        <v>2010</v>
      </c>
      <c r="D1905" t="s">
        <v>632</v>
      </c>
      <c r="E1905">
        <v>52</v>
      </c>
      <c r="F1905">
        <v>41</v>
      </c>
      <c r="G1905">
        <v>42</v>
      </c>
      <c r="H1905" s="472"/>
    </row>
    <row r="1906" spans="1:8" ht="78" customHeight="1">
      <c r="A1906" t="s">
        <v>6865</v>
      </c>
      <c r="B1906" t="s">
        <v>6866</v>
      </c>
      <c r="C1906" t="s">
        <v>3214</v>
      </c>
      <c r="D1906" t="s">
        <v>632</v>
      </c>
      <c r="E1906">
        <v>52</v>
      </c>
      <c r="F1906">
        <v>65</v>
      </c>
      <c r="G1906">
        <v>78</v>
      </c>
      <c r="H1906" s="1676"/>
    </row>
    <row r="1907" spans="1:8" ht="78" customHeight="1">
      <c r="A1907" t="s">
        <v>6392</v>
      </c>
      <c r="B1907" t="s">
        <v>745</v>
      </c>
      <c r="C1907" t="s">
        <v>3170</v>
      </c>
      <c r="D1907" t="s">
        <v>632</v>
      </c>
      <c r="E1907">
        <v>52</v>
      </c>
      <c r="F1907">
        <v>108</v>
      </c>
      <c r="G1907">
        <v>176</v>
      </c>
      <c r="H1907" s="1632"/>
    </row>
    <row r="1908" spans="1:8" ht="78" customHeight="1">
      <c r="A1908" t="s">
        <v>6917</v>
      </c>
      <c r="B1908" t="s">
        <v>6918</v>
      </c>
      <c r="C1908" t="s">
        <v>3417</v>
      </c>
      <c r="D1908" t="s">
        <v>632</v>
      </c>
      <c r="E1908">
        <v>51</v>
      </c>
      <c r="F1908">
        <v>86</v>
      </c>
      <c r="G1908">
        <v>94</v>
      </c>
      <c r="H1908" s="1879"/>
    </row>
    <row r="1909" spans="1:8" ht="78" customHeight="1">
      <c r="A1909" t="s">
        <v>6949</v>
      </c>
      <c r="B1909" t="s">
        <v>6950</v>
      </c>
      <c r="C1909" t="s">
        <v>3562</v>
      </c>
      <c r="D1909" t="s">
        <v>632</v>
      </c>
      <c r="E1909">
        <v>51</v>
      </c>
      <c r="F1909">
        <v>87</v>
      </c>
      <c r="G1909">
        <v>73</v>
      </c>
      <c r="H1909" s="2024"/>
    </row>
    <row r="1910" spans="1:8" ht="78" customHeight="1">
      <c r="A1910" t="s">
        <v>6943</v>
      </c>
      <c r="B1910" t="s">
        <v>6944</v>
      </c>
      <c r="C1910" t="s">
        <v>3502</v>
      </c>
      <c r="D1910" t="s">
        <v>632</v>
      </c>
      <c r="E1910">
        <v>51</v>
      </c>
      <c r="F1910">
        <v>89</v>
      </c>
      <c r="G1910">
        <v>89</v>
      </c>
      <c r="H1910" s="1964"/>
    </row>
    <row r="1911" spans="1:8" ht="78" customHeight="1">
      <c r="A1911" t="s">
        <v>5580</v>
      </c>
      <c r="B1911" t="s">
        <v>5581</v>
      </c>
      <c r="C1911" t="s">
        <v>3717</v>
      </c>
      <c r="D1911" t="s">
        <v>632</v>
      </c>
      <c r="E1911">
        <v>51</v>
      </c>
      <c r="F1911">
        <v>156</v>
      </c>
      <c r="G1911">
        <v>94</v>
      </c>
      <c r="H1911" s="2179"/>
    </row>
    <row r="1912" spans="1:8" ht="78" customHeight="1">
      <c r="A1912" t="s">
        <v>6958</v>
      </c>
      <c r="B1912" t="s">
        <v>6959</v>
      </c>
      <c r="C1912" t="s">
        <v>3554</v>
      </c>
      <c r="D1912" t="s">
        <v>632</v>
      </c>
      <c r="E1912">
        <v>51</v>
      </c>
      <c r="F1912">
        <v>77</v>
      </c>
      <c r="G1912">
        <v>65</v>
      </c>
      <c r="H1912" s="2016"/>
    </row>
    <row r="1913" spans="1:8" ht="78" customHeight="1">
      <c r="A1913" t="s">
        <v>5073</v>
      </c>
      <c r="B1913" t="s">
        <v>5074</v>
      </c>
      <c r="C1913" t="s">
        <v>3438</v>
      </c>
      <c r="D1913" t="s">
        <v>632</v>
      </c>
      <c r="E1913">
        <v>50</v>
      </c>
      <c r="F1913">
        <v>190</v>
      </c>
      <c r="G1913">
        <v>204</v>
      </c>
      <c r="H1913" s="1900"/>
    </row>
    <row r="1914" spans="1:8" ht="78" customHeight="1">
      <c r="A1914" t="s">
        <v>6832</v>
      </c>
      <c r="B1914" t="s">
        <v>6833</v>
      </c>
      <c r="C1914" t="s">
        <v>3218</v>
      </c>
      <c r="D1914" t="s">
        <v>632</v>
      </c>
      <c r="E1914">
        <v>50</v>
      </c>
      <c r="F1914">
        <v>49</v>
      </c>
      <c r="G1914">
        <v>55</v>
      </c>
      <c r="H1914" s="1680"/>
    </row>
    <row r="1915" spans="1:8" ht="78" customHeight="1">
      <c r="A1915" t="s">
        <v>6400</v>
      </c>
      <c r="B1915" t="s">
        <v>6401</v>
      </c>
      <c r="C1915" t="s">
        <v>3176</v>
      </c>
      <c r="D1915" t="s">
        <v>632</v>
      </c>
      <c r="E1915">
        <v>50</v>
      </c>
      <c r="F1915">
        <v>114</v>
      </c>
      <c r="G1915">
        <v>175</v>
      </c>
      <c r="H1915" s="1638"/>
    </row>
    <row r="1916" spans="1:8" ht="78" customHeight="1">
      <c r="A1916" t="s">
        <v>6921</v>
      </c>
      <c r="B1916" t="s">
        <v>6922</v>
      </c>
      <c r="C1916" t="s">
        <v>3571</v>
      </c>
      <c r="D1916" t="s">
        <v>632</v>
      </c>
      <c r="E1916">
        <v>50</v>
      </c>
      <c r="F1916">
        <v>66</v>
      </c>
      <c r="G1916">
        <v>65</v>
      </c>
      <c r="H1916" s="2033"/>
    </row>
    <row r="1917" spans="1:8" ht="78" customHeight="1">
      <c r="A1917" t="s">
        <v>6904</v>
      </c>
      <c r="B1917" t="s">
        <v>6906</v>
      </c>
      <c r="C1917" t="s">
        <v>3418</v>
      </c>
      <c r="D1917" t="s">
        <v>632</v>
      </c>
      <c r="E1917">
        <v>50</v>
      </c>
      <c r="F1917">
        <v>87</v>
      </c>
      <c r="G1917">
        <v>93</v>
      </c>
      <c r="H1917" s="1880"/>
    </row>
    <row r="1918" spans="1:8" ht="78" customHeight="1">
      <c r="A1918" t="s">
        <v>6870</v>
      </c>
      <c r="B1918" t="s">
        <v>6871</v>
      </c>
      <c r="C1918" t="s">
        <v>3409</v>
      </c>
      <c r="D1918" t="s">
        <v>632</v>
      </c>
      <c r="E1918">
        <v>50</v>
      </c>
      <c r="F1918">
        <v>91</v>
      </c>
      <c r="G1918">
        <v>116</v>
      </c>
      <c r="H1918" s="1871"/>
    </row>
    <row r="1919" spans="1:8" ht="78" customHeight="1">
      <c r="A1919" t="s">
        <v>7109</v>
      </c>
      <c r="B1919" t="s">
        <v>9549</v>
      </c>
      <c r="C1919" t="s">
        <v>3228</v>
      </c>
      <c r="D1919" t="s">
        <v>632</v>
      </c>
      <c r="E1919">
        <v>50</v>
      </c>
      <c r="F1919">
        <v>52</v>
      </c>
      <c r="G1919">
        <v>65</v>
      </c>
      <c r="H1919" s="1690"/>
    </row>
    <row r="1920" spans="1:8" ht="78" customHeight="1">
      <c r="A1920" t="s">
        <v>6505</v>
      </c>
      <c r="B1920" t="s">
        <v>8998</v>
      </c>
      <c r="C1920" t="s">
        <v>3553</v>
      </c>
      <c r="D1920" t="s">
        <v>632</v>
      </c>
      <c r="E1920">
        <v>50</v>
      </c>
      <c r="F1920">
        <v>91</v>
      </c>
      <c r="G1920">
        <v>81</v>
      </c>
      <c r="H1920" s="2015"/>
    </row>
    <row r="1921" spans="1:9" ht="78" customHeight="1">
      <c r="A1921" t="s">
        <v>6951</v>
      </c>
      <c r="B1921" t="s">
        <v>460</v>
      </c>
      <c r="C1921" t="s">
        <v>3563</v>
      </c>
      <c r="D1921" t="s">
        <v>632</v>
      </c>
      <c r="E1921">
        <v>49</v>
      </c>
      <c r="F1921">
        <v>79</v>
      </c>
      <c r="G1921">
        <v>64</v>
      </c>
      <c r="H1921" s="2025"/>
      <c r="I1921">
        <v>2014</v>
      </c>
    </row>
    <row r="1922" spans="1:9" ht="78" customHeight="1">
      <c r="A1922" t="s">
        <v>6476</v>
      </c>
      <c r="B1922" t="s">
        <v>6477</v>
      </c>
      <c r="C1922" t="s">
        <v>3490</v>
      </c>
      <c r="D1922" t="s">
        <v>632</v>
      </c>
      <c r="E1922">
        <v>49</v>
      </c>
      <c r="F1922">
        <v>108</v>
      </c>
      <c r="G1922">
        <v>107</v>
      </c>
      <c r="H1922" s="1952"/>
    </row>
    <row r="1923" spans="1:9" ht="78" customHeight="1">
      <c r="A1923" t="s">
        <v>6812</v>
      </c>
      <c r="B1923" t="s">
        <v>6813</v>
      </c>
      <c r="C1923" t="s">
        <v>3190</v>
      </c>
      <c r="D1923" t="s">
        <v>632</v>
      </c>
      <c r="E1923">
        <v>49</v>
      </c>
      <c r="F1923">
        <v>61</v>
      </c>
      <c r="G1923">
        <v>100</v>
      </c>
      <c r="H1923" s="1652"/>
    </row>
    <row r="1924" spans="1:9" ht="78" customHeight="1">
      <c r="A1924" t="s">
        <v>5519</v>
      </c>
      <c r="B1924" t="s">
        <v>5520</v>
      </c>
      <c r="C1924" t="s">
        <v>3459</v>
      </c>
      <c r="D1924" t="s">
        <v>632</v>
      </c>
      <c r="E1924">
        <v>48</v>
      </c>
      <c r="F1924">
        <v>162</v>
      </c>
      <c r="G1924">
        <v>153</v>
      </c>
      <c r="H1924" s="1921"/>
    </row>
    <row r="1925" spans="1:9" ht="78" customHeight="1">
      <c r="A1925" t="s">
        <v>6848</v>
      </c>
      <c r="B1925" t="s">
        <v>6849</v>
      </c>
      <c r="C1925" t="s">
        <v>3324</v>
      </c>
      <c r="D1925" t="s">
        <v>632</v>
      </c>
      <c r="E1925">
        <v>48</v>
      </c>
      <c r="F1925">
        <v>86</v>
      </c>
      <c r="G1925">
        <v>121</v>
      </c>
      <c r="H1925" s="1786"/>
    </row>
    <row r="1926" spans="1:9" ht="78" customHeight="1">
      <c r="A1926" t="s">
        <v>6931</v>
      </c>
      <c r="B1926" t="s">
        <v>6932</v>
      </c>
      <c r="C1926" t="s">
        <v>3398</v>
      </c>
      <c r="D1926" t="s">
        <v>632</v>
      </c>
      <c r="E1926">
        <v>48</v>
      </c>
      <c r="F1926">
        <v>61</v>
      </c>
      <c r="G1926">
        <v>60</v>
      </c>
      <c r="H1926" s="1860"/>
    </row>
    <row r="1927" spans="1:9" ht="78" customHeight="1">
      <c r="A1927" t="s">
        <v>7096</v>
      </c>
      <c r="B1927" t="s">
        <v>9553</v>
      </c>
      <c r="C1927" t="s">
        <v>3159</v>
      </c>
      <c r="D1927" t="s">
        <v>632</v>
      </c>
      <c r="E1927">
        <v>48</v>
      </c>
      <c r="F1927">
        <v>101</v>
      </c>
      <c r="G1927">
        <v>142</v>
      </c>
      <c r="H1927" s="1621"/>
    </row>
    <row r="1928" spans="1:9" ht="78" customHeight="1">
      <c r="A1928" t="s">
        <v>6845</v>
      </c>
      <c r="B1928" t="s">
        <v>8588</v>
      </c>
      <c r="C1928" t="s">
        <v>3152</v>
      </c>
      <c r="D1928" t="s">
        <v>632</v>
      </c>
      <c r="E1928">
        <v>47</v>
      </c>
      <c r="F1928">
        <v>62</v>
      </c>
      <c r="G1928">
        <v>85</v>
      </c>
      <c r="H1928" s="1614"/>
    </row>
    <row r="1929" spans="1:9" ht="78" customHeight="1">
      <c r="A1929" t="s">
        <v>6876</v>
      </c>
      <c r="B1929" t="s">
        <v>1605</v>
      </c>
      <c r="C1929" t="s">
        <v>2022</v>
      </c>
      <c r="D1929" t="s">
        <v>632</v>
      </c>
      <c r="E1929">
        <v>47</v>
      </c>
      <c r="F1929">
        <v>45</v>
      </c>
      <c r="G1929">
        <v>48</v>
      </c>
      <c r="H1929" s="484"/>
    </row>
    <row r="1930" spans="1:9" ht="78" customHeight="1">
      <c r="A1930" t="s">
        <v>7118</v>
      </c>
      <c r="B1930" t="s">
        <v>9557</v>
      </c>
      <c r="C1930" t="s">
        <v>3245</v>
      </c>
      <c r="D1930" t="s">
        <v>632</v>
      </c>
      <c r="E1930">
        <v>47</v>
      </c>
      <c r="F1930">
        <v>52</v>
      </c>
      <c r="G1930">
        <v>65</v>
      </c>
      <c r="H1930" s="1707"/>
    </row>
    <row r="1931" spans="1:9" ht="78" customHeight="1">
      <c r="A1931" t="s">
        <v>7000</v>
      </c>
      <c r="B1931" t="s">
        <v>9678</v>
      </c>
      <c r="C1931" t="s">
        <v>1986</v>
      </c>
      <c r="D1931" t="s">
        <v>632</v>
      </c>
      <c r="E1931">
        <v>46</v>
      </c>
      <c r="F1931">
        <v>39</v>
      </c>
      <c r="G1931">
        <v>42</v>
      </c>
      <c r="H1931" s="448"/>
    </row>
    <row r="1932" spans="1:9" ht="78" customHeight="1">
      <c r="A1932" t="s">
        <v>6828</v>
      </c>
      <c r="B1932" t="s">
        <v>6829</v>
      </c>
      <c r="C1932" t="s">
        <v>3220</v>
      </c>
      <c r="D1932" t="s">
        <v>632</v>
      </c>
      <c r="E1932">
        <v>46</v>
      </c>
      <c r="F1932">
        <v>47</v>
      </c>
      <c r="G1932">
        <v>54</v>
      </c>
      <c r="H1932" s="1682"/>
    </row>
    <row r="1933" spans="1:9" ht="78" customHeight="1">
      <c r="A1933" t="s">
        <v>5551</v>
      </c>
      <c r="B1933" t="s">
        <v>5552</v>
      </c>
      <c r="C1933" t="s">
        <v>3669</v>
      </c>
      <c r="D1933" t="s">
        <v>632</v>
      </c>
      <c r="E1933">
        <v>46</v>
      </c>
      <c r="F1933">
        <v>167</v>
      </c>
      <c r="G1933">
        <v>133</v>
      </c>
      <c r="H1933" s="2131"/>
    </row>
    <row r="1934" spans="1:9" ht="78" customHeight="1">
      <c r="A1934" t="s">
        <v>7136</v>
      </c>
      <c r="B1934" t="s">
        <v>9660</v>
      </c>
      <c r="C1934" t="s">
        <v>3570</v>
      </c>
      <c r="D1934" t="s">
        <v>632</v>
      </c>
      <c r="E1934">
        <v>46</v>
      </c>
      <c r="F1934">
        <v>61</v>
      </c>
      <c r="G1934">
        <v>48</v>
      </c>
      <c r="H1934" s="2032"/>
    </row>
    <row r="1935" spans="1:9" ht="78" customHeight="1">
      <c r="A1935" t="s">
        <v>6814</v>
      </c>
      <c r="B1935" t="s">
        <v>792</v>
      </c>
      <c r="C1935" t="s">
        <v>3098</v>
      </c>
      <c r="D1935" t="s">
        <v>632</v>
      </c>
      <c r="E1935">
        <v>45</v>
      </c>
      <c r="F1935">
        <v>51</v>
      </c>
      <c r="G1935">
        <v>89</v>
      </c>
      <c r="H1935" s="1560"/>
    </row>
    <row r="1936" spans="1:9" ht="78" customHeight="1">
      <c r="A1936" t="s">
        <v>6438</v>
      </c>
      <c r="B1936" t="s">
        <v>6439</v>
      </c>
      <c r="C1936" t="s">
        <v>3426</v>
      </c>
      <c r="D1936" t="s">
        <v>632</v>
      </c>
      <c r="E1936">
        <v>45</v>
      </c>
      <c r="F1936">
        <v>100</v>
      </c>
      <c r="G1936">
        <v>113</v>
      </c>
      <c r="H1936" s="1888"/>
    </row>
    <row r="1937" spans="1:8" ht="78" customHeight="1">
      <c r="A1937" t="s">
        <v>6549</v>
      </c>
      <c r="B1937" t="s">
        <v>7379</v>
      </c>
      <c r="C1937" t="s">
        <v>2018</v>
      </c>
      <c r="D1937" t="s">
        <v>632</v>
      </c>
      <c r="E1937">
        <v>45</v>
      </c>
      <c r="F1937">
        <v>44</v>
      </c>
      <c r="G1937">
        <v>47</v>
      </c>
      <c r="H1937" s="480"/>
    </row>
    <row r="1938" spans="1:8" ht="78" customHeight="1">
      <c r="A1938" t="s">
        <v>7107</v>
      </c>
      <c r="B1938" t="s">
        <v>9563</v>
      </c>
      <c r="C1938" t="s">
        <v>3219</v>
      </c>
      <c r="D1938" t="s">
        <v>632</v>
      </c>
      <c r="E1938">
        <v>45</v>
      </c>
      <c r="F1938">
        <v>48</v>
      </c>
      <c r="G1938">
        <v>54</v>
      </c>
      <c r="H1938" s="1681"/>
    </row>
    <row r="1939" spans="1:8" ht="78" customHeight="1">
      <c r="A1939" t="s">
        <v>7095</v>
      </c>
      <c r="B1939" t="s">
        <v>9571</v>
      </c>
      <c r="C1939" t="s">
        <v>3151</v>
      </c>
      <c r="D1939" t="s">
        <v>632</v>
      </c>
      <c r="E1939">
        <v>44</v>
      </c>
      <c r="F1939">
        <v>64</v>
      </c>
      <c r="G1939">
        <v>83</v>
      </c>
      <c r="H1939" s="1613"/>
    </row>
    <row r="1940" spans="1:8" ht="78" customHeight="1">
      <c r="A1940" t="s">
        <v>7105</v>
      </c>
      <c r="B1940" t="s">
        <v>9559</v>
      </c>
      <c r="C1940" t="s">
        <v>3215</v>
      </c>
      <c r="D1940" t="s">
        <v>632</v>
      </c>
      <c r="E1940">
        <v>44</v>
      </c>
      <c r="F1940">
        <v>51</v>
      </c>
      <c r="G1940">
        <v>62</v>
      </c>
      <c r="H1940" s="1677"/>
    </row>
    <row r="1941" spans="1:8" ht="78" customHeight="1">
      <c r="A1941" t="s">
        <v>7112</v>
      </c>
      <c r="B1941" t="s">
        <v>9519</v>
      </c>
      <c r="C1941" t="s">
        <v>3232</v>
      </c>
      <c r="D1941" t="s">
        <v>632</v>
      </c>
      <c r="E1941">
        <v>44</v>
      </c>
      <c r="F1941">
        <v>42</v>
      </c>
      <c r="G1941">
        <v>51</v>
      </c>
      <c r="H1941" s="1694"/>
    </row>
    <row r="1942" spans="1:8" ht="78" customHeight="1">
      <c r="A1942" t="s">
        <v>6826</v>
      </c>
      <c r="B1942" t="s">
        <v>6827</v>
      </c>
      <c r="C1942" t="s">
        <v>3216</v>
      </c>
      <c r="D1942" t="s">
        <v>632</v>
      </c>
      <c r="E1942">
        <v>44</v>
      </c>
      <c r="F1942">
        <v>49</v>
      </c>
      <c r="G1942">
        <v>61</v>
      </c>
      <c r="H1942" s="1678"/>
    </row>
    <row r="1943" spans="1:8" ht="78" customHeight="1">
      <c r="A1943" t="s">
        <v>6800</v>
      </c>
      <c r="B1943" t="s">
        <v>6801</v>
      </c>
      <c r="C1943" t="s">
        <v>3240</v>
      </c>
      <c r="D1943" t="s">
        <v>632</v>
      </c>
      <c r="E1943">
        <v>43</v>
      </c>
      <c r="F1943">
        <v>48</v>
      </c>
      <c r="G1943">
        <v>66</v>
      </c>
      <c r="H1943" s="1702"/>
    </row>
    <row r="1944" spans="1:8" ht="78" customHeight="1">
      <c r="A1944" t="s">
        <v>5584</v>
      </c>
      <c r="B1944" t="s">
        <v>9171</v>
      </c>
      <c r="C1944" t="s">
        <v>3711</v>
      </c>
      <c r="D1944" t="s">
        <v>632</v>
      </c>
      <c r="E1944">
        <v>43</v>
      </c>
      <c r="F1944">
        <v>174</v>
      </c>
      <c r="G1944">
        <v>102</v>
      </c>
      <c r="H1944" s="2173"/>
    </row>
    <row r="1945" spans="1:8" ht="78" customHeight="1">
      <c r="A1945" t="s">
        <v>7009</v>
      </c>
      <c r="B1945" t="s">
        <v>9682</v>
      </c>
      <c r="C1945" t="s">
        <v>2014</v>
      </c>
      <c r="D1945" t="s">
        <v>632</v>
      </c>
      <c r="E1945">
        <v>43</v>
      </c>
      <c r="F1945">
        <v>41</v>
      </c>
      <c r="G1945">
        <v>41</v>
      </c>
      <c r="H1945" s="476"/>
    </row>
    <row r="1946" spans="1:8" ht="78" customHeight="1">
      <c r="A1946" t="s">
        <v>6798</v>
      </c>
      <c r="B1946" t="s">
        <v>6799</v>
      </c>
      <c r="C1946" t="s">
        <v>3238</v>
      </c>
      <c r="D1946" t="s">
        <v>632</v>
      </c>
      <c r="E1946">
        <v>43</v>
      </c>
      <c r="F1946">
        <v>46</v>
      </c>
      <c r="G1946">
        <v>67</v>
      </c>
      <c r="H1946" s="1700"/>
    </row>
    <row r="1947" spans="1:8" ht="78" customHeight="1">
      <c r="A1947" t="s">
        <v>6823</v>
      </c>
      <c r="B1947" t="s">
        <v>1607</v>
      </c>
      <c r="C1947" t="s">
        <v>2021</v>
      </c>
      <c r="D1947" t="s">
        <v>632</v>
      </c>
      <c r="E1947">
        <v>43</v>
      </c>
      <c r="F1947">
        <v>44</v>
      </c>
      <c r="G1947">
        <v>48</v>
      </c>
      <c r="H1947" s="483"/>
    </row>
    <row r="1948" spans="1:8" ht="78" customHeight="1">
      <c r="A1948" t="s">
        <v>6919</v>
      </c>
      <c r="B1948" t="s">
        <v>6920</v>
      </c>
      <c r="C1948" t="s">
        <v>3415</v>
      </c>
      <c r="D1948" t="s">
        <v>632</v>
      </c>
      <c r="E1948">
        <v>42</v>
      </c>
      <c r="F1948">
        <v>92</v>
      </c>
      <c r="G1948">
        <v>106</v>
      </c>
      <c r="H1948" s="1877"/>
    </row>
    <row r="1949" spans="1:8" ht="78" customHeight="1">
      <c r="A1949" t="s">
        <v>6838</v>
      </c>
      <c r="B1949" t="s">
        <v>6839</v>
      </c>
      <c r="C1949" t="s">
        <v>3242</v>
      </c>
      <c r="D1949" t="s">
        <v>632</v>
      </c>
      <c r="E1949">
        <v>42</v>
      </c>
      <c r="F1949">
        <v>50</v>
      </c>
      <c r="G1949">
        <v>68</v>
      </c>
      <c r="H1949" s="1704"/>
    </row>
    <row r="1950" spans="1:8" ht="78" customHeight="1">
      <c r="A1950" t="s">
        <v>7113</v>
      </c>
      <c r="B1950" t="s">
        <v>9517</v>
      </c>
      <c r="C1950" t="s">
        <v>3235</v>
      </c>
      <c r="D1950" t="s">
        <v>632</v>
      </c>
      <c r="E1950">
        <v>42</v>
      </c>
      <c r="F1950">
        <v>41</v>
      </c>
      <c r="G1950">
        <v>62</v>
      </c>
      <c r="H1950" s="1697"/>
    </row>
    <row r="1951" spans="1:8" ht="78" customHeight="1">
      <c r="A1951" t="s">
        <v>6417</v>
      </c>
      <c r="B1951" t="s">
        <v>752</v>
      </c>
      <c r="C1951" t="s">
        <v>3160</v>
      </c>
      <c r="D1951" t="s">
        <v>632</v>
      </c>
      <c r="E1951">
        <v>42</v>
      </c>
      <c r="F1951">
        <v>106</v>
      </c>
      <c r="G1951">
        <v>139</v>
      </c>
      <c r="H1951" s="1622"/>
    </row>
    <row r="1952" spans="1:8" ht="78" customHeight="1">
      <c r="A1952" t="s">
        <v>7115</v>
      </c>
      <c r="B1952" t="s">
        <v>9521</v>
      </c>
      <c r="C1952" t="s">
        <v>3239</v>
      </c>
      <c r="D1952" t="s">
        <v>632</v>
      </c>
      <c r="E1952">
        <v>42</v>
      </c>
      <c r="F1952">
        <v>42</v>
      </c>
      <c r="G1952">
        <v>53</v>
      </c>
      <c r="H1952" s="1701"/>
    </row>
    <row r="1953" spans="1:8" ht="78" customHeight="1">
      <c r="A1953" t="s">
        <v>7011</v>
      </c>
      <c r="B1953" t="s">
        <v>9684</v>
      </c>
      <c r="C1953" t="s">
        <v>2019</v>
      </c>
      <c r="D1953" t="s">
        <v>632</v>
      </c>
      <c r="E1953">
        <v>42</v>
      </c>
      <c r="F1953">
        <v>43</v>
      </c>
      <c r="G1953">
        <v>45</v>
      </c>
      <c r="H1953" s="481"/>
    </row>
    <row r="1954" spans="1:8" ht="78" customHeight="1">
      <c r="A1954" t="s">
        <v>6493</v>
      </c>
      <c r="B1954" t="s">
        <v>6494</v>
      </c>
      <c r="C1954" t="s">
        <v>3475</v>
      </c>
      <c r="D1954" t="s">
        <v>632</v>
      </c>
      <c r="E1954">
        <v>41</v>
      </c>
      <c r="F1954">
        <v>103</v>
      </c>
      <c r="G1954">
        <v>92</v>
      </c>
      <c r="H1954" s="1937"/>
    </row>
    <row r="1955" spans="1:8" ht="78" customHeight="1">
      <c r="A1955" t="s">
        <v>6824</v>
      </c>
      <c r="B1955" t="s">
        <v>737</v>
      </c>
      <c r="C1955" t="s">
        <v>2023</v>
      </c>
      <c r="D1955" t="s">
        <v>632</v>
      </c>
      <c r="E1955">
        <v>41</v>
      </c>
      <c r="F1955">
        <v>42</v>
      </c>
      <c r="G1955">
        <v>45</v>
      </c>
      <c r="H1955" s="485"/>
    </row>
    <row r="1956" spans="1:8" ht="78" customHeight="1">
      <c r="A1956" t="s">
        <v>6525</v>
      </c>
      <c r="B1956" t="s">
        <v>6526</v>
      </c>
      <c r="C1956" t="s">
        <v>3474</v>
      </c>
      <c r="D1956" t="s">
        <v>632</v>
      </c>
      <c r="E1956">
        <v>41</v>
      </c>
      <c r="F1956">
        <v>104</v>
      </c>
      <c r="G1956">
        <v>95</v>
      </c>
      <c r="H1956" s="1936"/>
    </row>
    <row r="1957" spans="1:8" ht="78" customHeight="1">
      <c r="A1957" t="s">
        <v>6806</v>
      </c>
      <c r="B1957" t="s">
        <v>8540</v>
      </c>
      <c r="C1957" t="s">
        <v>3100</v>
      </c>
      <c r="D1957" t="s">
        <v>632</v>
      </c>
      <c r="E1957">
        <v>41</v>
      </c>
      <c r="F1957">
        <v>48</v>
      </c>
      <c r="G1957">
        <v>78</v>
      </c>
      <c r="H1957" s="1562"/>
    </row>
    <row r="1958" spans="1:8" ht="78" customHeight="1">
      <c r="A1958" t="s">
        <v>6825</v>
      </c>
      <c r="B1958" t="s">
        <v>1606</v>
      </c>
      <c r="C1958" t="s">
        <v>2025</v>
      </c>
      <c r="D1958" t="s">
        <v>632</v>
      </c>
      <c r="E1958">
        <v>40</v>
      </c>
      <c r="F1958">
        <v>40</v>
      </c>
      <c r="G1958">
        <v>45</v>
      </c>
      <c r="H1958" s="487"/>
    </row>
    <row r="1959" spans="1:8" ht="78" customHeight="1">
      <c r="A1959" t="s">
        <v>5462</v>
      </c>
      <c r="B1959" t="s">
        <v>5463</v>
      </c>
      <c r="C1959" t="s">
        <v>3300</v>
      </c>
      <c r="D1959" t="s">
        <v>632</v>
      </c>
      <c r="E1959">
        <v>40</v>
      </c>
      <c r="F1959">
        <v>157</v>
      </c>
      <c r="G1959">
        <v>190</v>
      </c>
      <c r="H1959" s="1762"/>
    </row>
    <row r="1960" spans="1:8" ht="78" customHeight="1">
      <c r="A1960" t="s">
        <v>7116</v>
      </c>
      <c r="B1960" t="s">
        <v>9533</v>
      </c>
      <c r="C1960" t="s">
        <v>3241</v>
      </c>
      <c r="D1960" t="s">
        <v>632</v>
      </c>
      <c r="E1960">
        <v>40</v>
      </c>
      <c r="F1960">
        <v>45</v>
      </c>
      <c r="G1960">
        <v>60</v>
      </c>
      <c r="H1960" s="1703"/>
    </row>
    <row r="1961" spans="1:8" ht="78" customHeight="1">
      <c r="A1961" t="s">
        <v>7110</v>
      </c>
      <c r="B1961" t="s">
        <v>9555</v>
      </c>
      <c r="C1961" t="s">
        <v>3229</v>
      </c>
      <c r="D1961" t="s">
        <v>632</v>
      </c>
      <c r="E1961">
        <v>40</v>
      </c>
      <c r="F1961">
        <v>43</v>
      </c>
      <c r="G1961">
        <v>52</v>
      </c>
      <c r="H1961" s="1691"/>
    </row>
    <row r="1962" spans="1:8" ht="78" customHeight="1">
      <c r="A1962" t="s">
        <v>6913</v>
      </c>
      <c r="B1962" t="s">
        <v>6914</v>
      </c>
      <c r="C1962" t="s">
        <v>3419</v>
      </c>
      <c r="D1962" t="s">
        <v>632</v>
      </c>
      <c r="E1962">
        <v>39</v>
      </c>
      <c r="F1962">
        <v>78</v>
      </c>
      <c r="G1962">
        <v>85</v>
      </c>
      <c r="H1962" s="1881"/>
    </row>
    <row r="1963" spans="1:8" ht="78" customHeight="1">
      <c r="A1963" t="s">
        <v>5506</v>
      </c>
      <c r="B1963" t="s">
        <v>5507</v>
      </c>
      <c r="C1963" t="s">
        <v>3444</v>
      </c>
      <c r="D1963" t="s">
        <v>632</v>
      </c>
      <c r="E1963">
        <v>39</v>
      </c>
      <c r="F1963">
        <v>157</v>
      </c>
      <c r="G1963">
        <v>159</v>
      </c>
      <c r="H1963" s="1906"/>
    </row>
    <row r="1964" spans="1:8" ht="78" customHeight="1">
      <c r="A1964" t="s">
        <v>7106</v>
      </c>
      <c r="B1964" t="s">
        <v>9561</v>
      </c>
      <c r="C1964" t="s">
        <v>3217</v>
      </c>
      <c r="D1964" t="s">
        <v>632</v>
      </c>
      <c r="E1964">
        <v>39</v>
      </c>
      <c r="F1964">
        <v>47</v>
      </c>
      <c r="G1964">
        <v>56</v>
      </c>
      <c r="H1964" s="1679"/>
    </row>
    <row r="1965" spans="1:8" ht="78" customHeight="1">
      <c r="A1965" t="s">
        <v>6868</v>
      </c>
      <c r="B1965" t="s">
        <v>6869</v>
      </c>
      <c r="C1965" t="s">
        <v>3270</v>
      </c>
      <c r="D1965" t="s">
        <v>632</v>
      </c>
      <c r="E1965">
        <v>39</v>
      </c>
      <c r="F1965">
        <v>67</v>
      </c>
      <c r="G1965">
        <v>87</v>
      </c>
      <c r="H1965" s="1732"/>
    </row>
    <row r="1966" spans="1:8" ht="78" customHeight="1">
      <c r="A1966" t="s">
        <v>6789</v>
      </c>
      <c r="B1966" t="s">
        <v>6790</v>
      </c>
      <c r="C1966" t="s">
        <v>3186</v>
      </c>
      <c r="D1966" t="s">
        <v>632</v>
      </c>
      <c r="E1966">
        <v>39</v>
      </c>
      <c r="F1966">
        <v>60</v>
      </c>
      <c r="G1966">
        <v>118</v>
      </c>
      <c r="H1966" s="1648"/>
    </row>
    <row r="1967" spans="1:8" ht="78" customHeight="1">
      <c r="A1967" t="s">
        <v>7098</v>
      </c>
      <c r="B1967" t="s">
        <v>9551</v>
      </c>
      <c r="C1967" t="s">
        <v>3189</v>
      </c>
      <c r="D1967" t="s">
        <v>632</v>
      </c>
      <c r="E1967">
        <v>39</v>
      </c>
      <c r="F1967">
        <v>67</v>
      </c>
      <c r="G1967">
        <v>116</v>
      </c>
      <c r="H1967" s="1651"/>
    </row>
    <row r="1968" spans="1:8" ht="78" customHeight="1">
      <c r="A1968" t="s">
        <v>6815</v>
      </c>
      <c r="B1968" t="s">
        <v>791</v>
      </c>
      <c r="C1968" t="s">
        <v>3099</v>
      </c>
      <c r="D1968" t="s">
        <v>632</v>
      </c>
      <c r="E1968">
        <v>38</v>
      </c>
      <c r="F1968">
        <v>48</v>
      </c>
      <c r="G1968">
        <v>86</v>
      </c>
      <c r="H1968" s="1561"/>
    </row>
    <row r="1969" spans="1:9" ht="78" customHeight="1">
      <c r="A1969" t="s">
        <v>7117</v>
      </c>
      <c r="B1969" t="s">
        <v>9535</v>
      </c>
      <c r="C1969" t="s">
        <v>3243</v>
      </c>
      <c r="D1969" t="s">
        <v>632</v>
      </c>
      <c r="E1969">
        <v>38</v>
      </c>
      <c r="F1969">
        <v>43</v>
      </c>
      <c r="G1969">
        <v>55</v>
      </c>
      <c r="H1969" s="1705"/>
    </row>
    <row r="1970" spans="1:9" ht="78" customHeight="1">
      <c r="A1970" t="s">
        <v>6385</v>
      </c>
      <c r="B1970" t="s">
        <v>8748</v>
      </c>
      <c r="C1970" t="s">
        <v>3323</v>
      </c>
      <c r="D1970" t="s">
        <v>632</v>
      </c>
      <c r="E1970">
        <v>38</v>
      </c>
      <c r="F1970">
        <v>102</v>
      </c>
      <c r="G1970">
        <v>145</v>
      </c>
      <c r="H1970" s="1785"/>
    </row>
    <row r="1971" spans="1:9" ht="78" customHeight="1">
      <c r="A1971" t="s">
        <v>7139</v>
      </c>
      <c r="B1971" t="s">
        <v>9656</v>
      </c>
      <c r="C1971" t="s">
        <v>3686</v>
      </c>
      <c r="D1971" t="s">
        <v>632</v>
      </c>
      <c r="E1971">
        <v>38</v>
      </c>
      <c r="F1971">
        <v>78</v>
      </c>
      <c r="G1971">
        <v>54</v>
      </c>
      <c r="H1971" s="2148"/>
    </row>
    <row r="1972" spans="1:9" ht="78" customHeight="1">
      <c r="A1972" t="s">
        <v>6952</v>
      </c>
      <c r="B1972" t="s">
        <v>7370</v>
      </c>
      <c r="C1972" t="s">
        <v>2002</v>
      </c>
      <c r="D1972" t="s">
        <v>632</v>
      </c>
      <c r="E1972">
        <v>38</v>
      </c>
      <c r="F1972">
        <v>44</v>
      </c>
      <c r="G1972">
        <v>42</v>
      </c>
      <c r="H1972" s="464"/>
    </row>
    <row r="1973" spans="1:9" ht="78" customHeight="1">
      <c r="A1973" t="s">
        <v>6945</v>
      </c>
      <c r="B1973" t="s">
        <v>6946</v>
      </c>
      <c r="C1973" t="s">
        <v>3505</v>
      </c>
      <c r="D1973" t="s">
        <v>632</v>
      </c>
      <c r="E1973">
        <v>38</v>
      </c>
      <c r="F1973">
        <v>74</v>
      </c>
      <c r="G1973">
        <v>72</v>
      </c>
      <c r="H1973" s="1967"/>
    </row>
    <row r="1974" spans="1:9" ht="78" customHeight="1">
      <c r="A1974" t="s">
        <v>7108</v>
      </c>
      <c r="B1974" t="s">
        <v>9531</v>
      </c>
      <c r="C1974" t="s">
        <v>3221</v>
      </c>
      <c r="D1974" t="s">
        <v>632</v>
      </c>
      <c r="E1974">
        <v>38</v>
      </c>
      <c r="F1974">
        <v>41</v>
      </c>
      <c r="G1974">
        <v>52</v>
      </c>
      <c r="H1974" s="1683"/>
    </row>
    <row r="1975" spans="1:9" ht="78" customHeight="1">
      <c r="A1975" t="s">
        <v>6485</v>
      </c>
      <c r="B1975" t="s">
        <v>6487</v>
      </c>
      <c r="C1975" t="s">
        <v>3503</v>
      </c>
      <c r="D1975" t="s">
        <v>632</v>
      </c>
      <c r="E1975">
        <v>37</v>
      </c>
      <c r="F1975">
        <v>89</v>
      </c>
      <c r="G1975">
        <v>88</v>
      </c>
      <c r="H1975" s="1965"/>
    </row>
    <row r="1976" spans="1:9" ht="78" customHeight="1">
      <c r="A1976" t="s">
        <v>7097</v>
      </c>
      <c r="B1976" t="s">
        <v>9547</v>
      </c>
      <c r="C1976" t="s">
        <v>3187</v>
      </c>
      <c r="D1976" t="s">
        <v>632</v>
      </c>
      <c r="E1976">
        <v>37</v>
      </c>
      <c r="F1976">
        <v>54</v>
      </c>
      <c r="G1976">
        <v>104</v>
      </c>
      <c r="H1976" s="1649"/>
    </row>
    <row r="1977" spans="1:9" ht="78" customHeight="1">
      <c r="A1977" t="s">
        <v>6852</v>
      </c>
      <c r="B1977" t="s">
        <v>763</v>
      </c>
      <c r="C1977" t="s">
        <v>3143</v>
      </c>
      <c r="D1977" t="s">
        <v>632</v>
      </c>
      <c r="E1977">
        <v>36</v>
      </c>
      <c r="F1977">
        <v>63</v>
      </c>
      <c r="G1977">
        <v>108</v>
      </c>
      <c r="H1977" s="1605"/>
    </row>
    <row r="1978" spans="1:9" ht="78" customHeight="1">
      <c r="A1978" t="s">
        <v>6844</v>
      </c>
      <c r="B1978" t="s">
        <v>290</v>
      </c>
      <c r="C1978" t="s">
        <v>3144</v>
      </c>
      <c r="D1978" t="s">
        <v>632</v>
      </c>
      <c r="E1978">
        <v>35</v>
      </c>
      <c r="F1978">
        <v>54</v>
      </c>
      <c r="G1978">
        <v>88</v>
      </c>
      <c r="H1978" s="1606"/>
      <c r="I1978">
        <v>2011</v>
      </c>
    </row>
    <row r="1979" spans="1:9" ht="78" customHeight="1">
      <c r="A1979" t="s">
        <v>7137</v>
      </c>
      <c r="B1979" t="s">
        <v>9591</v>
      </c>
      <c r="C1979" t="s">
        <v>3577</v>
      </c>
      <c r="D1979" t="s">
        <v>632</v>
      </c>
      <c r="E1979">
        <v>35</v>
      </c>
      <c r="F1979">
        <v>49</v>
      </c>
      <c r="G1979">
        <v>45</v>
      </c>
      <c r="H1979" s="2039"/>
    </row>
    <row r="1980" spans="1:9" ht="78" customHeight="1">
      <c r="A1980" t="s">
        <v>6511</v>
      </c>
      <c r="B1980" t="s">
        <v>6512</v>
      </c>
      <c r="C1980" t="s">
        <v>3481</v>
      </c>
      <c r="D1980" t="s">
        <v>632</v>
      </c>
      <c r="E1980">
        <v>34</v>
      </c>
      <c r="F1980">
        <v>108</v>
      </c>
      <c r="G1980">
        <v>99</v>
      </c>
      <c r="H1980" s="1943"/>
    </row>
    <row r="1981" spans="1:9" ht="78" customHeight="1">
      <c r="A1981" t="s">
        <v>7133</v>
      </c>
      <c r="B1981" t="s">
        <v>9654</v>
      </c>
      <c r="C1981" t="s">
        <v>3501</v>
      </c>
      <c r="D1981" t="s">
        <v>632</v>
      </c>
      <c r="E1981">
        <v>33</v>
      </c>
      <c r="F1981">
        <v>54</v>
      </c>
      <c r="G1981">
        <v>49</v>
      </c>
      <c r="H1981" s="1963"/>
    </row>
    <row r="1982" spans="1:9" ht="78" customHeight="1">
      <c r="A1982" t="s">
        <v>6478</v>
      </c>
      <c r="B1982" t="s">
        <v>6479</v>
      </c>
      <c r="C1982" t="s">
        <v>3489</v>
      </c>
      <c r="D1982" t="s">
        <v>632</v>
      </c>
      <c r="E1982">
        <v>32</v>
      </c>
      <c r="F1982">
        <v>112</v>
      </c>
      <c r="G1982">
        <v>111</v>
      </c>
      <c r="H1982" s="1951"/>
    </row>
    <row r="1983" spans="1:9" ht="78" customHeight="1">
      <c r="A1983" t="s">
        <v>6937</v>
      </c>
      <c r="B1983" t="s">
        <v>6938</v>
      </c>
      <c r="C1983" t="s">
        <v>3506</v>
      </c>
      <c r="D1983" t="s">
        <v>632</v>
      </c>
      <c r="E1983">
        <v>32</v>
      </c>
      <c r="F1983">
        <v>59</v>
      </c>
      <c r="G1983">
        <v>61</v>
      </c>
      <c r="H1983" s="1968"/>
    </row>
    <row r="1984" spans="1:9" ht="78" customHeight="1">
      <c r="A1984" t="s">
        <v>7123</v>
      </c>
      <c r="B1984" t="s">
        <v>9577</v>
      </c>
      <c r="C1984" t="s">
        <v>3271</v>
      </c>
      <c r="D1984" t="s">
        <v>632</v>
      </c>
      <c r="E1984">
        <v>32</v>
      </c>
      <c r="F1984">
        <v>62</v>
      </c>
      <c r="G1984">
        <v>74</v>
      </c>
      <c r="H1984" s="1733"/>
    </row>
    <row r="1985" spans="1:9" ht="78" customHeight="1">
      <c r="A1985" t="s">
        <v>6820</v>
      </c>
      <c r="B1985" t="s">
        <v>6821</v>
      </c>
      <c r="C1985" t="s">
        <v>3185</v>
      </c>
      <c r="D1985" t="s">
        <v>632</v>
      </c>
      <c r="E1985">
        <v>32</v>
      </c>
      <c r="F1985">
        <v>60</v>
      </c>
      <c r="G1985">
        <v>127</v>
      </c>
      <c r="H1985" s="1647"/>
    </row>
    <row r="1986" spans="1:9" ht="78" customHeight="1">
      <c r="A1986" t="s">
        <v>6537</v>
      </c>
      <c r="B1986" t="s">
        <v>726</v>
      </c>
      <c r="C1986" t="s">
        <v>3722</v>
      </c>
      <c r="D1986" t="s">
        <v>632</v>
      </c>
      <c r="E1986">
        <v>31</v>
      </c>
      <c r="F1986">
        <v>115</v>
      </c>
      <c r="G1986">
        <v>73</v>
      </c>
      <c r="H1986" s="2184"/>
    </row>
    <row r="1987" spans="1:9" ht="78" customHeight="1">
      <c r="A1987" t="s">
        <v>6896</v>
      </c>
      <c r="B1987" t="s">
        <v>6897</v>
      </c>
      <c r="C1987" t="s">
        <v>3405</v>
      </c>
      <c r="D1987" t="s">
        <v>632</v>
      </c>
      <c r="E1987">
        <v>31</v>
      </c>
      <c r="F1987">
        <v>73</v>
      </c>
      <c r="G1987">
        <v>91</v>
      </c>
      <c r="H1987" s="1867"/>
    </row>
    <row r="1988" spans="1:9" ht="78" customHeight="1">
      <c r="A1988" t="s">
        <v>6925</v>
      </c>
      <c r="B1988" t="s">
        <v>6926</v>
      </c>
      <c r="C1988" t="s">
        <v>3416</v>
      </c>
      <c r="D1988" t="s">
        <v>632</v>
      </c>
      <c r="E1988">
        <v>31</v>
      </c>
      <c r="F1988">
        <v>89</v>
      </c>
      <c r="G1988">
        <v>92</v>
      </c>
      <c r="H1988" s="1878"/>
    </row>
    <row r="1989" spans="1:9" ht="78" customHeight="1">
      <c r="A1989" t="s">
        <v>6412</v>
      </c>
      <c r="B1989" t="s">
        <v>6414</v>
      </c>
      <c r="C1989" t="s">
        <v>3401</v>
      </c>
      <c r="D1989" t="s">
        <v>632</v>
      </c>
      <c r="E1989">
        <v>31</v>
      </c>
      <c r="F1989">
        <v>102</v>
      </c>
      <c r="G1989">
        <v>128</v>
      </c>
      <c r="H1989" s="1863"/>
    </row>
    <row r="1990" spans="1:9" ht="78" customHeight="1">
      <c r="A1990" t="s">
        <v>6395</v>
      </c>
      <c r="B1990" t="s">
        <v>8609</v>
      </c>
      <c r="C1990" t="s">
        <v>3171</v>
      </c>
      <c r="D1990" t="s">
        <v>632</v>
      </c>
      <c r="E1990">
        <v>31</v>
      </c>
      <c r="F1990">
        <v>93</v>
      </c>
      <c r="G1990">
        <v>160</v>
      </c>
      <c r="H1990" s="1633"/>
    </row>
    <row r="1991" spans="1:9" ht="78" customHeight="1">
      <c r="A1991" t="s">
        <v>6861</v>
      </c>
      <c r="B1991" t="s">
        <v>6862</v>
      </c>
      <c r="C1991" t="s">
        <v>3188</v>
      </c>
      <c r="D1991" t="s">
        <v>632</v>
      </c>
      <c r="E1991">
        <v>30</v>
      </c>
      <c r="F1991">
        <v>68</v>
      </c>
      <c r="G1991">
        <v>119</v>
      </c>
      <c r="H1991" s="1650"/>
    </row>
    <row r="1992" spans="1:9" ht="78" customHeight="1">
      <c r="A1992" t="s">
        <v>6909</v>
      </c>
      <c r="B1992" t="s">
        <v>6910</v>
      </c>
      <c r="C1992" t="s">
        <v>3414</v>
      </c>
      <c r="D1992" t="s">
        <v>632</v>
      </c>
      <c r="E1992">
        <v>27</v>
      </c>
      <c r="F1992">
        <v>83</v>
      </c>
      <c r="G1992">
        <v>102</v>
      </c>
      <c r="H1992" s="1876"/>
    </row>
    <row r="1993" spans="1:9" ht="78" customHeight="1">
      <c r="A1993" t="s">
        <v>6855</v>
      </c>
      <c r="B1993" t="s">
        <v>666</v>
      </c>
      <c r="C1993" t="s">
        <v>3180</v>
      </c>
      <c r="D1993" t="s">
        <v>632</v>
      </c>
      <c r="E1993">
        <v>26</v>
      </c>
      <c r="F1993">
        <v>80</v>
      </c>
      <c r="G1993">
        <v>145</v>
      </c>
      <c r="H1993" s="1642"/>
      <c r="I1993">
        <v>2014</v>
      </c>
    </row>
    <row r="1994" spans="1:9" ht="78" customHeight="1">
      <c r="A1994" t="s">
        <v>6859</v>
      </c>
      <c r="B1994" t="s">
        <v>84</v>
      </c>
      <c r="C1994" t="s">
        <v>3173</v>
      </c>
      <c r="D1994" t="s">
        <v>632</v>
      </c>
      <c r="E1994">
        <v>26</v>
      </c>
      <c r="F1994">
        <v>76</v>
      </c>
      <c r="G1994">
        <v>139</v>
      </c>
      <c r="H1994" s="1635"/>
      <c r="I1994">
        <v>2013</v>
      </c>
    </row>
    <row r="1995" spans="1:9" ht="78" customHeight="1">
      <c r="A1995" t="s">
        <v>5930</v>
      </c>
      <c r="B1995" t="s">
        <v>5931</v>
      </c>
      <c r="C1995" t="s">
        <v>3447</v>
      </c>
      <c r="D1995" t="s">
        <v>632</v>
      </c>
      <c r="E1995">
        <v>26</v>
      </c>
      <c r="F1995">
        <v>127</v>
      </c>
      <c r="G1995">
        <v>142</v>
      </c>
      <c r="H1995" s="1909"/>
    </row>
    <row r="1996" spans="1:9" ht="78" customHeight="1">
      <c r="A1996" t="s">
        <v>6858</v>
      </c>
      <c r="B1996" t="s">
        <v>744</v>
      </c>
      <c r="C1996" t="s">
        <v>3172</v>
      </c>
      <c r="D1996" t="s">
        <v>632</v>
      </c>
      <c r="E1996">
        <v>25</v>
      </c>
      <c r="F1996">
        <v>81</v>
      </c>
      <c r="G1996">
        <v>144</v>
      </c>
      <c r="H1996" s="1634"/>
    </row>
    <row r="1997" spans="1:9" ht="78" customHeight="1">
      <c r="A1997" t="s">
        <v>6898</v>
      </c>
      <c r="B1997" t="s">
        <v>6899</v>
      </c>
      <c r="C1997" t="s">
        <v>3404</v>
      </c>
      <c r="D1997" t="s">
        <v>632</v>
      </c>
      <c r="E1997">
        <v>24</v>
      </c>
      <c r="F1997">
        <v>87</v>
      </c>
      <c r="G1997">
        <v>108</v>
      </c>
      <c r="H1997" s="1866"/>
    </row>
    <row r="1998" spans="1:9" ht="78" customHeight="1">
      <c r="A1998" t="s">
        <v>6923</v>
      </c>
      <c r="B1998" t="s">
        <v>8937</v>
      </c>
      <c r="C1998" t="s">
        <v>3497</v>
      </c>
      <c r="D1998" t="s">
        <v>632</v>
      </c>
      <c r="E1998">
        <v>24</v>
      </c>
      <c r="F1998">
        <v>69</v>
      </c>
      <c r="G1998">
        <v>75</v>
      </c>
      <c r="H1998" s="1959"/>
    </row>
    <row r="1999" spans="1:9" ht="78" customHeight="1">
      <c r="A1999" t="s">
        <v>5916</v>
      </c>
      <c r="B1999" t="s">
        <v>5917</v>
      </c>
      <c r="C1999" t="s">
        <v>3302</v>
      </c>
      <c r="D1999" t="s">
        <v>632</v>
      </c>
      <c r="E1999">
        <v>21</v>
      </c>
      <c r="F1999">
        <v>126</v>
      </c>
      <c r="G1999">
        <v>160</v>
      </c>
      <c r="H1999" s="1764"/>
    </row>
    <row r="2000" spans="1:9" ht="78" customHeight="1">
      <c r="A2000" t="s">
        <v>5468</v>
      </c>
      <c r="B2000" t="s">
        <v>8722</v>
      </c>
      <c r="C2000" t="s">
        <v>3299</v>
      </c>
      <c r="D2000" t="s">
        <v>632</v>
      </c>
      <c r="E2000">
        <v>20</v>
      </c>
      <c r="F2000">
        <v>163</v>
      </c>
      <c r="G2000">
        <v>199</v>
      </c>
      <c r="H2000" s="1761"/>
    </row>
    <row r="2001" spans="1:8" ht="78" customHeight="1">
      <c r="A2001" t="s">
        <v>6428</v>
      </c>
      <c r="B2001" t="s">
        <v>6429</v>
      </c>
      <c r="C2001" t="s">
        <v>3303</v>
      </c>
      <c r="D2001" t="s">
        <v>632</v>
      </c>
      <c r="E2001">
        <v>20</v>
      </c>
      <c r="F2001">
        <v>120</v>
      </c>
      <c r="G2001">
        <v>167</v>
      </c>
      <c r="H2001" s="1765"/>
    </row>
    <row r="2002" spans="1:8" ht="78" customHeight="1">
      <c r="A2002" t="s">
        <v>5516</v>
      </c>
      <c r="B2002" t="s">
        <v>5518</v>
      </c>
      <c r="C2002" t="s">
        <v>3478</v>
      </c>
      <c r="D2002" t="s">
        <v>632</v>
      </c>
      <c r="E2002">
        <v>20</v>
      </c>
      <c r="F2002">
        <v>156</v>
      </c>
      <c r="G2002">
        <v>136</v>
      </c>
      <c r="H2002" s="1940"/>
    </row>
    <row r="2003" spans="1:8" ht="78" customHeight="1">
      <c r="A2003" t="s">
        <v>7134</v>
      </c>
      <c r="B2003" t="s">
        <v>9589</v>
      </c>
      <c r="C2003" t="s">
        <v>3504</v>
      </c>
      <c r="D2003" t="s">
        <v>632</v>
      </c>
      <c r="E2003">
        <v>18</v>
      </c>
      <c r="F2003">
        <v>64</v>
      </c>
      <c r="G2003">
        <v>60</v>
      </c>
      <c r="H2003" s="1966"/>
    </row>
    <row r="2004" spans="1:8" ht="78" customHeight="1">
      <c r="A2004" t="s">
        <v>7122</v>
      </c>
      <c r="B2004" t="s">
        <v>9573</v>
      </c>
      <c r="C2004" t="s">
        <v>3269</v>
      </c>
      <c r="D2004" t="s">
        <v>632</v>
      </c>
      <c r="E2004">
        <v>18</v>
      </c>
      <c r="F2004">
        <v>57</v>
      </c>
      <c r="G2004">
        <v>85</v>
      </c>
      <c r="H2004" s="1731"/>
    </row>
    <row r="2005" spans="1:8" ht="78" customHeight="1">
      <c r="A2005" t="s">
        <v>6960</v>
      </c>
      <c r="B2005" t="s">
        <v>9144</v>
      </c>
      <c r="C2005" t="s">
        <v>3685</v>
      </c>
      <c r="D2005" t="s">
        <v>632</v>
      </c>
      <c r="E2005">
        <v>18</v>
      </c>
      <c r="F2005">
        <v>103</v>
      </c>
      <c r="G2005">
        <v>74</v>
      </c>
      <c r="H2005" s="2147"/>
    </row>
    <row r="2006" spans="1:8" ht="78" customHeight="1">
      <c r="A2006" t="s">
        <v>6947</v>
      </c>
      <c r="B2006" t="s">
        <v>6948</v>
      </c>
      <c r="C2006" t="s">
        <v>3561</v>
      </c>
      <c r="D2006" t="s">
        <v>632</v>
      </c>
      <c r="E2006">
        <v>17</v>
      </c>
      <c r="F2006">
        <v>87</v>
      </c>
      <c r="G2006">
        <v>74</v>
      </c>
      <c r="H2006" s="2023"/>
    </row>
    <row r="2007" spans="1:8" ht="78" customHeight="1">
      <c r="A2007" t="s">
        <v>5973</v>
      </c>
      <c r="B2007" t="s">
        <v>5974</v>
      </c>
      <c r="C2007" t="s">
        <v>3460</v>
      </c>
      <c r="D2007" t="s">
        <v>632</v>
      </c>
      <c r="E2007">
        <v>16</v>
      </c>
      <c r="F2007">
        <v>135</v>
      </c>
      <c r="G2007">
        <v>128</v>
      </c>
      <c r="H2007" s="1922"/>
    </row>
    <row r="2008" spans="1:8" ht="78" customHeight="1">
      <c r="A2008" t="s">
        <v>6857</v>
      </c>
      <c r="B2008" t="s">
        <v>717</v>
      </c>
      <c r="C2008" t="s">
        <v>3174</v>
      </c>
      <c r="D2008" t="s">
        <v>632</v>
      </c>
      <c r="E2008">
        <v>15</v>
      </c>
      <c r="F2008">
        <v>76</v>
      </c>
      <c r="G2008">
        <v>129</v>
      </c>
      <c r="H2008" s="1636"/>
    </row>
    <row r="2009" spans="1:8" ht="78" customHeight="1">
      <c r="A2009" t="s">
        <v>6393</v>
      </c>
      <c r="B2009" t="s">
        <v>6394</v>
      </c>
      <c r="C2009" t="s">
        <v>3177</v>
      </c>
      <c r="D2009" t="s">
        <v>632</v>
      </c>
      <c r="E2009">
        <v>15</v>
      </c>
      <c r="F2009">
        <v>95</v>
      </c>
      <c r="G2009">
        <v>154</v>
      </c>
      <c r="H2009" s="1639"/>
    </row>
    <row r="2010" spans="1:8" ht="78" customHeight="1">
      <c r="A2010" t="s">
        <v>5564</v>
      </c>
      <c r="B2010" t="s">
        <v>5565</v>
      </c>
      <c r="C2010" t="s">
        <v>3670</v>
      </c>
      <c r="D2010" t="s">
        <v>632</v>
      </c>
      <c r="E2010">
        <v>15</v>
      </c>
      <c r="F2010">
        <v>157</v>
      </c>
      <c r="G2010">
        <v>118</v>
      </c>
      <c r="H2010" s="2132"/>
    </row>
    <row r="2011" spans="1:8" ht="78" customHeight="1">
      <c r="A2011" t="s">
        <v>6886</v>
      </c>
      <c r="B2011" t="s">
        <v>6887</v>
      </c>
      <c r="C2011" t="s">
        <v>3413</v>
      </c>
      <c r="D2011" t="s">
        <v>632</v>
      </c>
      <c r="E2011">
        <v>15</v>
      </c>
      <c r="F2011">
        <v>78</v>
      </c>
      <c r="G2011">
        <v>103</v>
      </c>
      <c r="H2011" s="1875"/>
    </row>
    <row r="2012" spans="1:8" ht="78" customHeight="1">
      <c r="A2012" t="s">
        <v>6884</v>
      </c>
      <c r="B2012" t="s">
        <v>6885</v>
      </c>
      <c r="C2012" t="s">
        <v>3403</v>
      </c>
      <c r="D2012" t="s">
        <v>632</v>
      </c>
      <c r="E2012">
        <v>11</v>
      </c>
      <c r="F2012">
        <v>83</v>
      </c>
      <c r="G2012">
        <v>105</v>
      </c>
      <c r="H2012" s="1865"/>
    </row>
    <row r="2013" spans="1:8" ht="78" customHeight="1">
      <c r="A2013" t="s">
        <v>6509</v>
      </c>
      <c r="B2013" t="s">
        <v>6510</v>
      </c>
      <c r="C2013" t="s">
        <v>3480</v>
      </c>
      <c r="D2013" t="s">
        <v>632</v>
      </c>
      <c r="E2013">
        <v>10</v>
      </c>
      <c r="F2013">
        <v>111</v>
      </c>
      <c r="G2013">
        <v>105</v>
      </c>
      <c r="H2013" s="1942"/>
    </row>
    <row r="2014" spans="1:8" ht="78" customHeight="1">
      <c r="A2014" t="s">
        <v>6456</v>
      </c>
      <c r="B2014" t="s">
        <v>8880</v>
      </c>
      <c r="C2014" t="s">
        <v>3448</v>
      </c>
      <c r="D2014" t="s">
        <v>632</v>
      </c>
      <c r="E2014">
        <v>9</v>
      </c>
      <c r="F2014">
        <v>121</v>
      </c>
      <c r="G2014">
        <v>136</v>
      </c>
      <c r="H2014" s="1910"/>
    </row>
    <row r="2015" spans="1:8" ht="78" customHeight="1">
      <c r="A2015" t="s">
        <v>6415</v>
      </c>
      <c r="B2015" t="s">
        <v>6416</v>
      </c>
      <c r="C2015" t="s">
        <v>3410</v>
      </c>
      <c r="D2015" t="s">
        <v>632</v>
      </c>
      <c r="E2015">
        <v>9</v>
      </c>
      <c r="F2015">
        <v>87</v>
      </c>
      <c r="G2015">
        <v>123</v>
      </c>
      <c r="H2015" s="1872"/>
    </row>
    <row r="2016" spans="1:8" ht="78" customHeight="1">
      <c r="A2016" t="s">
        <v>6402</v>
      </c>
      <c r="B2016" t="s">
        <v>6403</v>
      </c>
      <c r="C2016" t="s">
        <v>3178</v>
      </c>
      <c r="D2016" t="s">
        <v>632</v>
      </c>
      <c r="E2016">
        <v>8</v>
      </c>
      <c r="F2016">
        <v>88</v>
      </c>
      <c r="G2016">
        <v>157</v>
      </c>
      <c r="H2016" s="1640"/>
    </row>
    <row r="2017" spans="1:8" ht="78" customHeight="1">
      <c r="A2017" t="s">
        <v>6853</v>
      </c>
      <c r="B2017" t="s">
        <v>8618</v>
      </c>
      <c r="C2017" t="s">
        <v>3179</v>
      </c>
      <c r="D2017" t="s">
        <v>632</v>
      </c>
      <c r="E2017">
        <v>3</v>
      </c>
      <c r="F2017">
        <v>79</v>
      </c>
      <c r="G2017">
        <v>132</v>
      </c>
      <c r="H2017" s="1641"/>
    </row>
    <row r="2018" spans="1:8" ht="78" customHeight="1">
      <c r="A2018" t="s">
        <v>6933</v>
      </c>
      <c r="B2018" t="s">
        <v>6934</v>
      </c>
      <c r="C2018" t="s">
        <v>3476</v>
      </c>
      <c r="D2018" t="s">
        <v>632</v>
      </c>
      <c r="E2018">
        <v>3</v>
      </c>
      <c r="F2018">
        <v>84</v>
      </c>
      <c r="G2018">
        <v>83</v>
      </c>
      <c r="H2018" s="1938"/>
    </row>
    <row r="2019" spans="1:8" ht="78" customHeight="1">
      <c r="A2019" t="s">
        <v>5932</v>
      </c>
      <c r="B2019" t="s">
        <v>5933</v>
      </c>
      <c r="C2019" t="s">
        <v>3430</v>
      </c>
      <c r="D2019" t="s">
        <v>632</v>
      </c>
      <c r="E2019">
        <v>0</v>
      </c>
      <c r="F2019">
        <v>133</v>
      </c>
      <c r="G2019">
        <v>156</v>
      </c>
      <c r="H2019" s="1892"/>
    </row>
    <row r="2020" spans="1:8" ht="78" customHeight="1">
      <c r="A2020" t="s">
        <v>5975</v>
      </c>
      <c r="B2020" t="s">
        <v>5976</v>
      </c>
      <c r="C2020" t="s">
        <v>3533</v>
      </c>
      <c r="D2020" t="s">
        <v>632</v>
      </c>
      <c r="E2020">
        <v>0</v>
      </c>
      <c r="F2020">
        <v>135</v>
      </c>
      <c r="G2020">
        <v>120</v>
      </c>
      <c r="H2020" s="1995"/>
    </row>
    <row r="2021" spans="1:8" ht="78" customHeight="1">
      <c r="A2021" t="s">
        <v>6488</v>
      </c>
      <c r="B2021" t="s">
        <v>6489</v>
      </c>
      <c r="C2021" t="s">
        <v>3483</v>
      </c>
      <c r="D2021" t="s">
        <v>632</v>
      </c>
      <c r="E2021">
        <v>0</v>
      </c>
      <c r="F2021">
        <v>95</v>
      </c>
      <c r="G2021">
        <v>86</v>
      </c>
      <c r="H2021" s="1945"/>
    </row>
    <row r="2022" spans="1:8" ht="78" customHeight="1">
      <c r="A2022" t="s">
        <v>5090</v>
      </c>
      <c r="B2022" t="s">
        <v>5091</v>
      </c>
      <c r="C2022" t="s">
        <v>3530</v>
      </c>
      <c r="D2022" t="s">
        <v>632</v>
      </c>
      <c r="E2022">
        <v>0</v>
      </c>
      <c r="F2022">
        <v>184</v>
      </c>
      <c r="G2022">
        <v>159</v>
      </c>
      <c r="H2022" s="1992"/>
    </row>
    <row r="2023" spans="1:8" ht="78" customHeight="1">
      <c r="A2023" t="s">
        <v>5529</v>
      </c>
      <c r="B2023" t="s">
        <v>5530</v>
      </c>
      <c r="C2023" t="s">
        <v>3532</v>
      </c>
      <c r="D2023" t="s">
        <v>632</v>
      </c>
      <c r="E2023">
        <v>0</v>
      </c>
      <c r="F2023">
        <v>162</v>
      </c>
      <c r="G2023">
        <v>138</v>
      </c>
      <c r="H2023" s="1994"/>
    </row>
    <row r="2024" spans="1:8" ht="78" customHeight="1">
      <c r="A2024" t="s">
        <v>5092</v>
      </c>
      <c r="B2024" t="s">
        <v>5094</v>
      </c>
      <c r="C2024" t="s">
        <v>3463</v>
      </c>
      <c r="D2024" t="s">
        <v>632</v>
      </c>
      <c r="E2024">
        <v>0</v>
      </c>
      <c r="F2024">
        <v>175</v>
      </c>
      <c r="G2024">
        <v>159</v>
      </c>
      <c r="H2024" s="1925"/>
    </row>
    <row r="2025" spans="1:8" ht="78" customHeight="1">
      <c r="A2025" t="s">
        <v>5523</v>
      </c>
      <c r="B2025" t="s">
        <v>5524</v>
      </c>
      <c r="C2025" t="s">
        <v>3531</v>
      </c>
      <c r="D2025" t="s">
        <v>632</v>
      </c>
      <c r="E2025">
        <v>0</v>
      </c>
      <c r="F2025">
        <v>170</v>
      </c>
      <c r="G2025">
        <v>146</v>
      </c>
      <c r="H2025" s="1993"/>
    </row>
    <row r="2026" spans="1:8" ht="78" customHeight="1">
      <c r="A2026" t="s">
        <v>5569</v>
      </c>
      <c r="B2026" t="s">
        <v>5570</v>
      </c>
      <c r="C2026" t="s">
        <v>3668</v>
      </c>
      <c r="D2026" t="s">
        <v>632</v>
      </c>
      <c r="E2026">
        <v>0</v>
      </c>
      <c r="F2026">
        <v>167</v>
      </c>
      <c r="G2026">
        <v>118</v>
      </c>
      <c r="H2026" s="2130"/>
    </row>
    <row r="2027" spans="1:8" ht="78" customHeight="1">
      <c r="A2027" t="s">
        <v>5904</v>
      </c>
      <c r="B2027" t="s">
        <v>5905</v>
      </c>
      <c r="C2027" t="s">
        <v>3312</v>
      </c>
      <c r="D2027" t="s">
        <v>632</v>
      </c>
      <c r="E2027">
        <v>0</v>
      </c>
      <c r="F2027">
        <v>132</v>
      </c>
      <c r="G2027">
        <v>189</v>
      </c>
      <c r="H2027" s="1774"/>
    </row>
    <row r="2028" spans="1:8" ht="78" customHeight="1">
      <c r="A2028" t="s">
        <v>6422</v>
      </c>
      <c r="B2028" t="s">
        <v>6423</v>
      </c>
      <c r="C2028" t="s">
        <v>3316</v>
      </c>
      <c r="D2028" t="s">
        <v>632</v>
      </c>
      <c r="E2028">
        <v>0</v>
      </c>
      <c r="F2028">
        <v>119</v>
      </c>
      <c r="G2028">
        <v>179</v>
      </c>
      <c r="H2028" s="1778"/>
    </row>
    <row r="2029" spans="1:8" ht="78" customHeight="1">
      <c r="A2029" t="s">
        <v>5472</v>
      </c>
      <c r="B2029" t="s">
        <v>5473</v>
      </c>
      <c r="C2029" t="s">
        <v>3305</v>
      </c>
      <c r="D2029" t="s">
        <v>632</v>
      </c>
      <c r="E2029">
        <v>0</v>
      </c>
      <c r="F2029">
        <v>177</v>
      </c>
      <c r="G2029">
        <v>210</v>
      </c>
      <c r="H2029" s="1767"/>
    </row>
    <row r="2030" spans="1:8" ht="78" customHeight="1">
      <c r="A2030" t="s">
        <v>5924</v>
      </c>
      <c r="B2030" t="s">
        <v>5925</v>
      </c>
      <c r="C2030" t="s">
        <v>3308</v>
      </c>
      <c r="D2030" t="s">
        <v>632</v>
      </c>
      <c r="E2030">
        <v>0</v>
      </c>
      <c r="F2030">
        <v>135</v>
      </c>
      <c r="G2030">
        <v>182</v>
      </c>
      <c r="H2030" s="1770"/>
    </row>
    <row r="2031" spans="1:8" ht="78" customHeight="1">
      <c r="A2031" t="s">
        <v>6480</v>
      </c>
      <c r="B2031" t="s">
        <v>6481</v>
      </c>
      <c r="C2031" t="s">
        <v>3461</v>
      </c>
      <c r="D2031" t="s">
        <v>632</v>
      </c>
      <c r="E2031">
        <v>0</v>
      </c>
      <c r="F2031">
        <v>124</v>
      </c>
      <c r="G2031">
        <v>122</v>
      </c>
      <c r="H2031" s="1923"/>
    </row>
    <row r="2032" spans="1:8" ht="78" customHeight="1">
      <c r="A2032" t="s">
        <v>6446</v>
      </c>
      <c r="B2032" t="s">
        <v>6447</v>
      </c>
      <c r="C2032" t="s">
        <v>3309</v>
      </c>
      <c r="D2032" t="s">
        <v>632</v>
      </c>
      <c r="E2032">
        <v>0</v>
      </c>
      <c r="F2032">
        <v>123</v>
      </c>
      <c r="G2032">
        <v>170</v>
      </c>
      <c r="H2032" s="1771"/>
    </row>
    <row r="2033" spans="1:8" ht="78" customHeight="1">
      <c r="A2033" t="s">
        <v>5488</v>
      </c>
      <c r="B2033" t="s">
        <v>5489</v>
      </c>
      <c r="C2033" t="s">
        <v>3440</v>
      </c>
      <c r="D2033" t="s">
        <v>632</v>
      </c>
      <c r="E2033">
        <v>0</v>
      </c>
      <c r="F2033">
        <v>157</v>
      </c>
      <c r="G2033">
        <v>174</v>
      </c>
      <c r="H2033" s="1902"/>
    </row>
    <row r="2034" spans="1:8" ht="78" customHeight="1">
      <c r="A2034" t="s">
        <v>6519</v>
      </c>
      <c r="B2034" t="s">
        <v>6520</v>
      </c>
      <c r="C2034" t="s">
        <v>3684</v>
      </c>
      <c r="D2034" t="s">
        <v>632</v>
      </c>
      <c r="E2034">
        <v>0</v>
      </c>
      <c r="F2034">
        <v>117</v>
      </c>
      <c r="G2034">
        <v>88</v>
      </c>
      <c r="H2034" s="2146"/>
    </row>
    <row r="2035" spans="1:8" ht="78" customHeight="1">
      <c r="A2035" t="s">
        <v>5099</v>
      </c>
      <c r="B2035" t="s">
        <v>5101</v>
      </c>
      <c r="C2035" t="s">
        <v>3718</v>
      </c>
      <c r="D2035" t="s">
        <v>632</v>
      </c>
      <c r="E2035">
        <v>0</v>
      </c>
      <c r="F2035">
        <v>155</v>
      </c>
      <c r="G2035">
        <v>92</v>
      </c>
      <c r="H2035" s="2180"/>
    </row>
    <row r="2036" spans="1:8" ht="78" customHeight="1">
      <c r="A2036" t="s">
        <v>6420</v>
      </c>
      <c r="B2036" t="s">
        <v>6421</v>
      </c>
      <c r="C2036" t="s">
        <v>3319</v>
      </c>
      <c r="D2036" t="s">
        <v>632</v>
      </c>
      <c r="E2036">
        <v>0</v>
      </c>
      <c r="F2036">
        <v>117</v>
      </c>
      <c r="G2036">
        <v>179</v>
      </c>
      <c r="H2036" s="1781"/>
    </row>
    <row r="2037" spans="1:8" ht="78" customHeight="1">
      <c r="A2037" t="s">
        <v>6495</v>
      </c>
      <c r="B2037" t="s">
        <v>6496</v>
      </c>
      <c r="C2037" t="s">
        <v>3482</v>
      </c>
      <c r="D2037" t="s">
        <v>632</v>
      </c>
      <c r="E2037">
        <v>0</v>
      </c>
      <c r="F2037">
        <v>103</v>
      </c>
      <c r="G2037">
        <v>91</v>
      </c>
      <c r="H2037" s="1944"/>
    </row>
    <row r="2038" spans="1:8" ht="78" customHeight="1">
      <c r="A2038" t="s">
        <v>5934</v>
      </c>
      <c r="B2038" t="s">
        <v>5935</v>
      </c>
      <c r="C2038" t="s">
        <v>3431</v>
      </c>
      <c r="D2038" t="s">
        <v>632</v>
      </c>
      <c r="E2038">
        <v>0</v>
      </c>
      <c r="F2038">
        <v>132</v>
      </c>
      <c r="G2038">
        <v>159</v>
      </c>
      <c r="H2038" s="1893"/>
    </row>
    <row r="2039" spans="1:8" ht="78" customHeight="1">
      <c r="A2039" t="s">
        <v>5936</v>
      </c>
      <c r="B2039" t="s">
        <v>5937</v>
      </c>
      <c r="C2039" t="s">
        <v>3429</v>
      </c>
      <c r="D2039" t="s">
        <v>632</v>
      </c>
      <c r="E2039">
        <v>0</v>
      </c>
      <c r="F2039">
        <v>135</v>
      </c>
      <c r="G2039">
        <v>153</v>
      </c>
      <c r="H2039" s="1891"/>
    </row>
    <row r="2040" spans="1:8" ht="78" customHeight="1">
      <c r="A2040" t="s">
        <v>6440</v>
      </c>
      <c r="B2040" t="s">
        <v>6441</v>
      </c>
      <c r="C2040" t="s">
        <v>3432</v>
      </c>
      <c r="D2040" t="s">
        <v>632</v>
      </c>
      <c r="E2040">
        <v>0</v>
      </c>
      <c r="F2040">
        <v>129</v>
      </c>
      <c r="G2040">
        <v>157</v>
      </c>
      <c r="H2040" s="1894"/>
    </row>
    <row r="2041" spans="1:8" ht="78" customHeight="1">
      <c r="A2041" t="s">
        <v>6444</v>
      </c>
      <c r="B2041" t="s">
        <v>6445</v>
      </c>
      <c r="C2041" t="s">
        <v>3400</v>
      </c>
      <c r="D2041" t="s">
        <v>632</v>
      </c>
      <c r="E2041">
        <v>0</v>
      </c>
      <c r="F2041">
        <v>99</v>
      </c>
      <c r="G2041">
        <v>128</v>
      </c>
      <c r="H2041" s="1862"/>
    </row>
    <row r="2042" spans="1:8" ht="78" customHeight="1">
      <c r="A2042" t="s">
        <v>5508</v>
      </c>
      <c r="B2042" t="s">
        <v>5509</v>
      </c>
      <c r="C2042" t="s">
        <v>3450</v>
      </c>
      <c r="D2042" t="s">
        <v>632</v>
      </c>
      <c r="E2042">
        <v>0</v>
      </c>
      <c r="F2042">
        <v>170</v>
      </c>
      <c r="G2042">
        <v>169</v>
      </c>
      <c r="H2042" s="1912"/>
    </row>
    <row r="2043" spans="1:8" ht="78" customHeight="1">
      <c r="A2043" t="s">
        <v>6434</v>
      </c>
      <c r="B2043" t="s">
        <v>6435</v>
      </c>
      <c r="C2043" t="s">
        <v>3317</v>
      </c>
      <c r="D2043" t="s">
        <v>632</v>
      </c>
      <c r="E2043">
        <v>0</v>
      </c>
      <c r="F2043">
        <v>117</v>
      </c>
      <c r="G2043">
        <v>175</v>
      </c>
      <c r="H2043" s="1779"/>
    </row>
    <row r="2044" spans="1:8" ht="78" customHeight="1">
      <c r="A2044" t="s">
        <v>5968</v>
      </c>
      <c r="B2044" t="s">
        <v>5969</v>
      </c>
      <c r="C2044" t="s">
        <v>3467</v>
      </c>
      <c r="D2044" t="s">
        <v>632</v>
      </c>
      <c r="E2044">
        <v>0</v>
      </c>
      <c r="F2044">
        <v>146</v>
      </c>
      <c r="G2044">
        <v>136</v>
      </c>
      <c r="H2044" s="1929"/>
    </row>
    <row r="2045" spans="1:8" ht="78" customHeight="1">
      <c r="A2045" t="s">
        <v>5981</v>
      </c>
      <c r="B2045" t="s">
        <v>8974</v>
      </c>
      <c r="C2045" t="s">
        <v>3534</v>
      </c>
      <c r="D2045" t="s">
        <v>632</v>
      </c>
      <c r="E2045">
        <v>0</v>
      </c>
      <c r="F2045">
        <v>146</v>
      </c>
      <c r="G2045">
        <v>118</v>
      </c>
      <c r="H2045" s="1996"/>
    </row>
    <row r="2046" spans="1:8" ht="78" customHeight="1">
      <c r="A2046" t="s">
        <v>6465</v>
      </c>
      <c r="B2046" t="s">
        <v>8934</v>
      </c>
      <c r="C2046" t="s">
        <v>3495</v>
      </c>
      <c r="D2046" t="s">
        <v>632</v>
      </c>
      <c r="E2046">
        <v>0</v>
      </c>
      <c r="F2046">
        <v>101</v>
      </c>
      <c r="G2046">
        <v>107</v>
      </c>
      <c r="H2046" s="1957"/>
    </row>
    <row r="2047" spans="1:8" ht="78" customHeight="1">
      <c r="A2047" t="s">
        <v>5998</v>
      </c>
      <c r="B2047" t="s">
        <v>9139</v>
      </c>
      <c r="C2047" t="s">
        <v>3681</v>
      </c>
      <c r="D2047" t="s">
        <v>632</v>
      </c>
      <c r="E2047">
        <v>0</v>
      </c>
      <c r="F2047">
        <v>158</v>
      </c>
      <c r="G2047">
        <v>109</v>
      </c>
      <c r="H2047" s="2143"/>
    </row>
    <row r="2048" spans="1:8" ht="78" customHeight="1">
      <c r="A2048" t="s">
        <v>5950</v>
      </c>
      <c r="B2048" t="s">
        <v>8887</v>
      </c>
      <c r="C2048" t="s">
        <v>3454</v>
      </c>
      <c r="D2048" t="s">
        <v>632</v>
      </c>
      <c r="E2048">
        <v>0</v>
      </c>
      <c r="F2048">
        <v>131</v>
      </c>
      <c r="G2048">
        <v>129</v>
      </c>
      <c r="H2048" s="1916"/>
    </row>
    <row r="2049" spans="1:9" ht="78" customHeight="1">
      <c r="A2049" t="s">
        <v>6418</v>
      </c>
      <c r="B2049" t="s">
        <v>8744</v>
      </c>
      <c r="C2049" t="s">
        <v>3320</v>
      </c>
      <c r="D2049" t="s">
        <v>632</v>
      </c>
      <c r="E2049">
        <v>0</v>
      </c>
      <c r="F2049">
        <v>97</v>
      </c>
      <c r="G2049">
        <v>163</v>
      </c>
      <c r="H2049" s="1782"/>
    </row>
    <row r="2050" spans="1:9" ht="78" customHeight="1">
      <c r="A2050" t="s">
        <v>5897</v>
      </c>
      <c r="B2050" t="s">
        <v>5899</v>
      </c>
      <c r="C2050" t="s">
        <v>3315</v>
      </c>
      <c r="D2050" t="s">
        <v>632</v>
      </c>
      <c r="E2050">
        <v>0</v>
      </c>
      <c r="F2050">
        <v>123</v>
      </c>
      <c r="G2050">
        <v>178</v>
      </c>
      <c r="H2050" s="1777"/>
    </row>
    <row r="2051" spans="1:9" ht="78" customHeight="1">
      <c r="A2051" t="s">
        <v>5920</v>
      </c>
      <c r="B2051" t="s">
        <v>5921</v>
      </c>
      <c r="C2051" t="s">
        <v>3314</v>
      </c>
      <c r="D2051" t="s">
        <v>632</v>
      </c>
      <c r="E2051">
        <v>0</v>
      </c>
      <c r="F2051">
        <v>134</v>
      </c>
      <c r="G2051">
        <v>187</v>
      </c>
      <c r="H2051" s="1776"/>
    </row>
    <row r="2052" spans="1:9" ht="78" customHeight="1">
      <c r="A2052" t="s">
        <v>5970</v>
      </c>
      <c r="B2052" t="s">
        <v>8899</v>
      </c>
      <c r="C2052" t="s">
        <v>3465</v>
      </c>
      <c r="D2052" t="s">
        <v>632</v>
      </c>
      <c r="E2052">
        <v>0</v>
      </c>
      <c r="F2052">
        <v>142</v>
      </c>
      <c r="G2052">
        <v>128</v>
      </c>
      <c r="H2052" s="1927"/>
    </row>
    <row r="2053" spans="1:9" ht="78" customHeight="1">
      <c r="A2053" t="s">
        <v>5985</v>
      </c>
      <c r="B2053" t="s">
        <v>58</v>
      </c>
      <c r="C2053" t="s">
        <v>3538</v>
      </c>
      <c r="D2053" t="s">
        <v>632</v>
      </c>
      <c r="E2053">
        <v>0</v>
      </c>
      <c r="F2053">
        <v>148</v>
      </c>
      <c r="G2053">
        <v>115</v>
      </c>
      <c r="H2053" s="2000"/>
      <c r="I2053">
        <v>2014</v>
      </c>
    </row>
    <row r="2054" spans="1:9" ht="78" customHeight="1">
      <c r="A2054" t="s">
        <v>6461</v>
      </c>
      <c r="B2054" t="s">
        <v>6462</v>
      </c>
      <c r="C2054" t="s">
        <v>3441</v>
      </c>
      <c r="D2054" t="s">
        <v>632</v>
      </c>
      <c r="E2054">
        <v>0</v>
      </c>
      <c r="F2054">
        <v>122</v>
      </c>
      <c r="G2054">
        <v>142</v>
      </c>
      <c r="H2054" s="1903"/>
    </row>
    <row r="2055" spans="1:9" ht="78" customHeight="1">
      <c r="A2055" t="s">
        <v>6935</v>
      </c>
      <c r="B2055" t="s">
        <v>6936</v>
      </c>
      <c r="C2055" t="s">
        <v>3492</v>
      </c>
      <c r="D2055" t="s">
        <v>632</v>
      </c>
      <c r="E2055">
        <v>0</v>
      </c>
      <c r="F2055">
        <v>91</v>
      </c>
      <c r="G2055">
        <v>93</v>
      </c>
      <c r="H2055" s="1954"/>
    </row>
    <row r="2056" spans="1:9" ht="78" customHeight="1">
      <c r="A2056" t="s">
        <v>6469</v>
      </c>
      <c r="B2056" t="s">
        <v>6470</v>
      </c>
      <c r="C2056" t="s">
        <v>3462</v>
      </c>
      <c r="D2056" t="s">
        <v>632</v>
      </c>
      <c r="E2056">
        <v>0</v>
      </c>
      <c r="F2056">
        <v>109</v>
      </c>
      <c r="G2056">
        <v>112</v>
      </c>
      <c r="H2056" s="1924"/>
    </row>
    <row r="2057" spans="1:9" ht="78" customHeight="1">
      <c r="A2057" t="s">
        <v>6004</v>
      </c>
      <c r="B2057" t="s">
        <v>9181</v>
      </c>
      <c r="C2057" t="s">
        <v>3719</v>
      </c>
      <c r="D2057" t="s">
        <v>632</v>
      </c>
      <c r="E2057">
        <v>0</v>
      </c>
      <c r="F2057">
        <v>140</v>
      </c>
      <c r="G2057">
        <v>69</v>
      </c>
      <c r="H2057" s="2181"/>
    </row>
    <row r="2058" spans="1:9" ht="78" customHeight="1">
      <c r="A2058" t="s">
        <v>6398</v>
      </c>
      <c r="B2058" t="s">
        <v>6399</v>
      </c>
      <c r="C2058" t="s">
        <v>3318</v>
      </c>
      <c r="D2058" t="s">
        <v>632</v>
      </c>
      <c r="E2058">
        <v>0</v>
      </c>
      <c r="F2058">
        <v>114</v>
      </c>
      <c r="G2058">
        <v>181</v>
      </c>
      <c r="H2058" s="1780"/>
    </row>
    <row r="2059" spans="1:9" ht="78" customHeight="1">
      <c r="A2059" t="s">
        <v>6521</v>
      </c>
      <c r="B2059" t="s">
        <v>6522</v>
      </c>
      <c r="C2059" t="s">
        <v>3672</v>
      </c>
      <c r="D2059" t="s">
        <v>632</v>
      </c>
      <c r="E2059">
        <v>0</v>
      </c>
      <c r="F2059">
        <v>135</v>
      </c>
      <c r="G2059">
        <v>99</v>
      </c>
      <c r="H2059" s="2134"/>
    </row>
    <row r="2060" spans="1:9" ht="78" customHeight="1">
      <c r="A2060" t="s">
        <v>5979</v>
      </c>
      <c r="B2060" t="s">
        <v>5980</v>
      </c>
      <c r="C2060" t="s">
        <v>3479</v>
      </c>
      <c r="D2060" t="s">
        <v>632</v>
      </c>
      <c r="E2060">
        <v>0</v>
      </c>
      <c r="F2060">
        <v>125</v>
      </c>
      <c r="G2060">
        <v>105</v>
      </c>
      <c r="H2060" s="1941"/>
    </row>
    <row r="2061" spans="1:9" ht="78" customHeight="1">
      <c r="A2061" t="s">
        <v>6458</v>
      </c>
      <c r="B2061" t="s">
        <v>8932</v>
      </c>
      <c r="C2061" t="s">
        <v>3494</v>
      </c>
      <c r="D2061" t="s">
        <v>632</v>
      </c>
      <c r="E2061">
        <v>0</v>
      </c>
      <c r="F2061">
        <v>101</v>
      </c>
      <c r="G2061">
        <v>110</v>
      </c>
      <c r="H2061" s="1956"/>
    </row>
    <row r="2062" spans="1:9" ht="78" customHeight="1">
      <c r="A2062" t="s">
        <v>5926</v>
      </c>
      <c r="B2062" t="s">
        <v>5927</v>
      </c>
      <c r="C2062" t="s">
        <v>3307</v>
      </c>
      <c r="D2062" t="s">
        <v>632</v>
      </c>
      <c r="E2062">
        <v>0</v>
      </c>
      <c r="F2062">
        <v>141</v>
      </c>
      <c r="G2062">
        <v>185</v>
      </c>
      <c r="H2062" s="1769"/>
    </row>
    <row r="2063" spans="1:9" ht="78" customHeight="1">
      <c r="A2063" t="s">
        <v>6888</v>
      </c>
      <c r="B2063" t="s">
        <v>6889</v>
      </c>
      <c r="C2063" t="s">
        <v>3322</v>
      </c>
      <c r="D2063" t="s">
        <v>632</v>
      </c>
      <c r="E2063">
        <v>0</v>
      </c>
      <c r="F2063">
        <v>90</v>
      </c>
      <c r="G2063">
        <v>146</v>
      </c>
      <c r="H2063" s="1784"/>
    </row>
    <row r="2064" spans="1:9" ht="78" customHeight="1">
      <c r="A2064" t="s">
        <v>6002</v>
      </c>
      <c r="B2064" t="s">
        <v>6003</v>
      </c>
      <c r="C2064" t="s">
        <v>3720</v>
      </c>
      <c r="D2064" t="s">
        <v>632</v>
      </c>
      <c r="E2064">
        <v>0</v>
      </c>
      <c r="F2064">
        <v>134</v>
      </c>
      <c r="G2064">
        <v>88</v>
      </c>
      <c r="H2064" s="2182"/>
    </row>
    <row r="2065" spans="1:9" ht="78" customHeight="1">
      <c r="A2065" t="s">
        <v>7140</v>
      </c>
      <c r="B2065" t="s">
        <v>9658</v>
      </c>
      <c r="C2065" t="s">
        <v>3721</v>
      </c>
      <c r="D2065" t="s">
        <v>632</v>
      </c>
      <c r="E2065">
        <v>0</v>
      </c>
      <c r="F2065">
        <v>120</v>
      </c>
      <c r="G2065">
        <v>68</v>
      </c>
      <c r="H2065" s="2183"/>
    </row>
    <row r="2066" spans="1:9" ht="78" customHeight="1">
      <c r="A2066" t="s">
        <v>5944</v>
      </c>
      <c r="B2066" t="s">
        <v>5945</v>
      </c>
      <c r="C2066" t="s">
        <v>3445</v>
      </c>
      <c r="D2066" t="s">
        <v>632</v>
      </c>
      <c r="E2066">
        <v>0</v>
      </c>
      <c r="F2066">
        <v>140</v>
      </c>
      <c r="G2066">
        <v>150</v>
      </c>
      <c r="H2066" s="1907"/>
    </row>
    <row r="2067" spans="1:9" ht="78" customHeight="1">
      <c r="A2067" t="s">
        <v>5952</v>
      </c>
      <c r="B2067" t="s">
        <v>5953</v>
      </c>
      <c r="C2067" t="s">
        <v>3455</v>
      </c>
      <c r="D2067" t="s">
        <v>632</v>
      </c>
      <c r="E2067">
        <v>0</v>
      </c>
      <c r="F2067">
        <v>134</v>
      </c>
      <c r="G2067">
        <v>132</v>
      </c>
      <c r="H2067" s="1917"/>
    </row>
    <row r="2068" spans="1:9" ht="78" customHeight="1">
      <c r="A2068" t="s">
        <v>6900</v>
      </c>
      <c r="B2068" t="s">
        <v>6901</v>
      </c>
      <c r="C2068" t="s">
        <v>3402</v>
      </c>
      <c r="D2068" t="s">
        <v>632</v>
      </c>
      <c r="E2068">
        <v>0</v>
      </c>
      <c r="F2068">
        <v>88</v>
      </c>
      <c r="G2068">
        <v>113</v>
      </c>
      <c r="H2068" s="1864"/>
    </row>
    <row r="2069" spans="1:9" ht="78" customHeight="1">
      <c r="A2069" t="s">
        <v>5922</v>
      </c>
      <c r="B2069" t="s">
        <v>5923</v>
      </c>
      <c r="C2069" t="s">
        <v>3311</v>
      </c>
      <c r="D2069" t="s">
        <v>632</v>
      </c>
      <c r="E2069">
        <v>0</v>
      </c>
      <c r="F2069">
        <v>140</v>
      </c>
      <c r="G2069">
        <v>193</v>
      </c>
      <c r="H2069" s="1773"/>
    </row>
    <row r="2070" spans="1:9" ht="78" customHeight="1">
      <c r="A2070" t="s">
        <v>6448</v>
      </c>
      <c r="B2070" t="s">
        <v>6449</v>
      </c>
      <c r="C2070" t="s">
        <v>3310</v>
      </c>
      <c r="D2070" t="s">
        <v>632</v>
      </c>
      <c r="E2070">
        <v>0</v>
      </c>
      <c r="F2070">
        <v>116</v>
      </c>
      <c r="G2070">
        <v>168</v>
      </c>
      <c r="H2070" s="1772"/>
    </row>
    <row r="2071" spans="1:9" ht="78" customHeight="1">
      <c r="A2071" t="s">
        <v>5566</v>
      </c>
      <c r="B2071" t="s">
        <v>5568</v>
      </c>
      <c r="C2071" t="s">
        <v>3680</v>
      </c>
      <c r="D2071" t="s">
        <v>632</v>
      </c>
      <c r="E2071">
        <v>0</v>
      </c>
      <c r="F2071">
        <v>161</v>
      </c>
      <c r="G2071">
        <v>112</v>
      </c>
      <c r="H2071" s="2142"/>
    </row>
    <row r="2072" spans="1:9" ht="78" customHeight="1">
      <c r="A2072" t="s">
        <v>5110</v>
      </c>
      <c r="B2072" t="s">
        <v>5112</v>
      </c>
      <c r="C2072" t="s">
        <v>3535</v>
      </c>
      <c r="D2072" t="s">
        <v>632</v>
      </c>
      <c r="E2072">
        <v>0</v>
      </c>
      <c r="F2072">
        <v>182</v>
      </c>
      <c r="G2072">
        <v>148</v>
      </c>
      <c r="H2072" s="1997"/>
    </row>
    <row r="2073" spans="1:9" ht="78" customHeight="1">
      <c r="A2073" t="s">
        <v>6442</v>
      </c>
      <c r="B2073" t="s">
        <v>8864</v>
      </c>
      <c r="C2073" t="s">
        <v>3433</v>
      </c>
      <c r="D2073" t="s">
        <v>632</v>
      </c>
      <c r="E2073">
        <v>0</v>
      </c>
      <c r="F2073">
        <v>117</v>
      </c>
      <c r="G2073">
        <v>143</v>
      </c>
      <c r="H2073" s="1895"/>
    </row>
    <row r="2074" spans="1:9" ht="78" customHeight="1">
      <c r="A2074" t="s">
        <v>7132</v>
      </c>
      <c r="B2074" t="s">
        <v>9575</v>
      </c>
      <c r="C2074" t="s">
        <v>3411</v>
      </c>
      <c r="D2074" t="s">
        <v>632</v>
      </c>
      <c r="E2074">
        <v>0</v>
      </c>
      <c r="F2074">
        <v>87</v>
      </c>
      <c r="G2074">
        <v>128</v>
      </c>
      <c r="H2074" s="1873"/>
    </row>
    <row r="2075" spans="1:9" ht="78" customHeight="1">
      <c r="A2075" t="s">
        <v>5948</v>
      </c>
      <c r="B2075" t="s">
        <v>5949</v>
      </c>
      <c r="C2075" t="s">
        <v>3453</v>
      </c>
      <c r="D2075" t="s">
        <v>632</v>
      </c>
      <c r="E2075">
        <v>0</v>
      </c>
      <c r="F2075">
        <v>133</v>
      </c>
      <c r="G2075">
        <v>131</v>
      </c>
      <c r="H2075" s="1915"/>
    </row>
    <row r="2076" spans="1:9" ht="78" customHeight="1">
      <c r="A2076" t="s">
        <v>6911</v>
      </c>
      <c r="B2076" t="s">
        <v>6912</v>
      </c>
      <c r="C2076" t="s">
        <v>3427</v>
      </c>
      <c r="D2076" t="s">
        <v>632</v>
      </c>
      <c r="E2076">
        <v>0</v>
      </c>
      <c r="F2076">
        <v>97</v>
      </c>
      <c r="G2076">
        <v>117</v>
      </c>
      <c r="H2076" s="1889"/>
    </row>
    <row r="2077" spans="1:9" ht="78" customHeight="1">
      <c r="A2077" t="s">
        <v>5990</v>
      </c>
      <c r="B2077" t="s">
        <v>5991</v>
      </c>
      <c r="C2077" t="s">
        <v>3671</v>
      </c>
      <c r="D2077" t="s">
        <v>632</v>
      </c>
      <c r="E2077">
        <v>0</v>
      </c>
      <c r="F2077">
        <v>140</v>
      </c>
      <c r="G2077">
        <v>105</v>
      </c>
      <c r="H2077" s="2133"/>
    </row>
    <row r="2078" spans="1:9" ht="78" customHeight="1">
      <c r="A2078" t="s">
        <v>6471</v>
      </c>
      <c r="B2078" t="s">
        <v>6472</v>
      </c>
      <c r="C2078" t="s">
        <v>3469</v>
      </c>
      <c r="D2078" t="s">
        <v>632</v>
      </c>
      <c r="E2078">
        <v>0</v>
      </c>
      <c r="F2078">
        <v>115</v>
      </c>
      <c r="G2078">
        <v>108</v>
      </c>
      <c r="H2078" s="1931"/>
    </row>
    <row r="2079" spans="1:9" ht="78" customHeight="1">
      <c r="A2079" t="s">
        <v>5486</v>
      </c>
      <c r="B2079" t="s">
        <v>74</v>
      </c>
      <c r="C2079" t="s">
        <v>3428</v>
      </c>
      <c r="D2079" t="s">
        <v>632</v>
      </c>
      <c r="E2079">
        <v>0</v>
      </c>
      <c r="F2079">
        <v>160</v>
      </c>
      <c r="G2079">
        <v>176</v>
      </c>
      <c r="H2079" s="1890"/>
      <c r="I2079">
        <v>2014</v>
      </c>
    </row>
    <row r="2080" spans="1:9" ht="78" customHeight="1">
      <c r="A2080" t="s">
        <v>5525</v>
      </c>
      <c r="B2080" t="s">
        <v>5526</v>
      </c>
      <c r="C2080" t="s">
        <v>3536</v>
      </c>
      <c r="D2080" t="s">
        <v>632</v>
      </c>
      <c r="E2080">
        <v>0</v>
      </c>
      <c r="F2080">
        <v>167</v>
      </c>
      <c r="G2080">
        <v>139</v>
      </c>
      <c r="H2080" s="1998"/>
    </row>
    <row r="2081" spans="1:9" ht="78" customHeight="1">
      <c r="A2081" t="s">
        <v>6527</v>
      </c>
      <c r="B2081" t="s">
        <v>6528</v>
      </c>
      <c r="C2081" t="s">
        <v>3683</v>
      </c>
      <c r="D2081" t="s">
        <v>632</v>
      </c>
      <c r="E2081">
        <v>0</v>
      </c>
      <c r="F2081">
        <v>125</v>
      </c>
      <c r="G2081">
        <v>96</v>
      </c>
      <c r="H2081" s="2145"/>
    </row>
    <row r="2082" spans="1:9" ht="78" customHeight="1">
      <c r="A2082" t="s">
        <v>5521</v>
      </c>
      <c r="B2082" t="s">
        <v>5522</v>
      </c>
      <c r="C2082" t="s">
        <v>3464</v>
      </c>
      <c r="D2082" t="s">
        <v>632</v>
      </c>
      <c r="E2082">
        <v>0</v>
      </c>
      <c r="F2082">
        <v>175</v>
      </c>
      <c r="G2082">
        <v>157</v>
      </c>
      <c r="H2082" s="1926"/>
    </row>
    <row r="2083" spans="1:9" ht="78" customHeight="1">
      <c r="A2083" t="s">
        <v>6872</v>
      </c>
      <c r="B2083" t="s">
        <v>6873</v>
      </c>
      <c r="C2083" t="s">
        <v>3181</v>
      </c>
      <c r="D2083" t="s">
        <v>632</v>
      </c>
      <c r="E2083">
        <v>0</v>
      </c>
      <c r="F2083">
        <v>83</v>
      </c>
      <c r="G2083">
        <v>156</v>
      </c>
      <c r="H2083" s="1643"/>
    </row>
    <row r="2084" spans="1:9" ht="78" customHeight="1">
      <c r="A2084" t="s">
        <v>5485</v>
      </c>
      <c r="B2084" t="s">
        <v>715</v>
      </c>
      <c r="C2084" t="s">
        <v>3439</v>
      </c>
      <c r="D2084" t="s">
        <v>632</v>
      </c>
      <c r="E2084">
        <v>0</v>
      </c>
      <c r="F2084">
        <v>171</v>
      </c>
      <c r="G2084">
        <v>192</v>
      </c>
      <c r="H2084" s="1901"/>
    </row>
    <row r="2085" spans="1:9" ht="78" customHeight="1">
      <c r="A2085" t="s">
        <v>6902</v>
      </c>
      <c r="B2085" t="s">
        <v>6903</v>
      </c>
      <c r="C2085" t="s">
        <v>3412</v>
      </c>
      <c r="D2085" t="s">
        <v>632</v>
      </c>
      <c r="E2085">
        <v>0</v>
      </c>
      <c r="F2085">
        <v>94</v>
      </c>
      <c r="G2085">
        <v>125</v>
      </c>
      <c r="H2085" s="1874"/>
    </row>
    <row r="2086" spans="1:9" ht="78" customHeight="1">
      <c r="A2086" t="s">
        <v>6907</v>
      </c>
      <c r="B2086" t="s">
        <v>6908</v>
      </c>
      <c r="C2086" t="s">
        <v>3496</v>
      </c>
      <c r="D2086" t="s">
        <v>632</v>
      </c>
      <c r="E2086">
        <v>0</v>
      </c>
      <c r="F2086">
        <v>88</v>
      </c>
      <c r="G2086">
        <v>94</v>
      </c>
      <c r="H2086" s="1958"/>
    </row>
    <row r="2087" spans="1:9" ht="78" customHeight="1">
      <c r="A2087" t="s">
        <v>6517</v>
      </c>
      <c r="B2087" t="s">
        <v>6518</v>
      </c>
      <c r="C2087" t="s">
        <v>3540</v>
      </c>
      <c r="D2087" t="s">
        <v>632</v>
      </c>
      <c r="E2087">
        <v>0</v>
      </c>
      <c r="F2087">
        <v>110</v>
      </c>
      <c r="G2087">
        <v>91</v>
      </c>
      <c r="H2087" s="2002"/>
    </row>
    <row r="2088" spans="1:9" ht="78" customHeight="1">
      <c r="A2088" t="s">
        <v>5996</v>
      </c>
      <c r="B2088" t="s">
        <v>5997</v>
      </c>
      <c r="C2088" t="s">
        <v>3682</v>
      </c>
      <c r="D2088" t="s">
        <v>632</v>
      </c>
      <c r="E2088">
        <v>0</v>
      </c>
      <c r="F2088">
        <v>155</v>
      </c>
      <c r="G2088">
        <v>117</v>
      </c>
      <c r="H2088" s="2144"/>
    </row>
    <row r="2089" spans="1:9" ht="78" customHeight="1">
      <c r="A2089" t="s">
        <v>6874</v>
      </c>
      <c r="B2089" t="s">
        <v>6875</v>
      </c>
      <c r="C2089" t="s">
        <v>3321</v>
      </c>
      <c r="D2089" t="s">
        <v>632</v>
      </c>
      <c r="E2089">
        <v>0</v>
      </c>
      <c r="F2089">
        <v>88</v>
      </c>
      <c r="G2089">
        <v>155</v>
      </c>
      <c r="H2089" s="1783"/>
    </row>
    <row r="2090" spans="1:9" ht="78" customHeight="1">
      <c r="A2090" t="s">
        <v>5972</v>
      </c>
      <c r="B2090" t="s">
        <v>668</v>
      </c>
      <c r="C2090" t="s">
        <v>3466</v>
      </c>
      <c r="D2090" t="s">
        <v>632</v>
      </c>
      <c r="E2090">
        <v>0</v>
      </c>
      <c r="F2090">
        <v>155</v>
      </c>
      <c r="G2090">
        <v>140</v>
      </c>
      <c r="H2090" s="1928"/>
      <c r="I2090">
        <v>2014</v>
      </c>
    </row>
    <row r="2091" spans="1:9" ht="78" customHeight="1">
      <c r="A2091" t="s">
        <v>6426</v>
      </c>
      <c r="B2091" t="s">
        <v>6427</v>
      </c>
      <c r="C2091" t="s">
        <v>3313</v>
      </c>
      <c r="D2091" t="s">
        <v>632</v>
      </c>
      <c r="E2091">
        <v>0</v>
      </c>
      <c r="F2091">
        <v>126</v>
      </c>
      <c r="G2091">
        <v>177</v>
      </c>
      <c r="H2091" s="1775"/>
    </row>
    <row r="2092" spans="1:9" ht="78" customHeight="1">
      <c r="A2092" t="s">
        <v>5946</v>
      </c>
      <c r="B2092" t="s">
        <v>5947</v>
      </c>
      <c r="C2092" t="s">
        <v>3468</v>
      </c>
      <c r="D2092" t="s">
        <v>632</v>
      </c>
      <c r="E2092">
        <v>0</v>
      </c>
      <c r="F2092">
        <v>127</v>
      </c>
      <c r="G2092">
        <v>124</v>
      </c>
      <c r="H2092" s="1930"/>
    </row>
    <row r="2093" spans="1:9" ht="78" customHeight="1">
      <c r="A2093" t="s">
        <v>6927</v>
      </c>
      <c r="B2093" t="s">
        <v>6928</v>
      </c>
      <c r="C2093" t="s">
        <v>3493</v>
      </c>
      <c r="D2093" t="s">
        <v>632</v>
      </c>
      <c r="E2093">
        <v>0</v>
      </c>
      <c r="F2093">
        <v>99</v>
      </c>
      <c r="G2093">
        <v>97</v>
      </c>
      <c r="H2093" s="1955"/>
    </row>
    <row r="2094" spans="1:9" ht="78" customHeight="1">
      <c r="A2094" t="s">
        <v>6463</v>
      </c>
      <c r="B2094" t="s">
        <v>6464</v>
      </c>
      <c r="C2094" t="s">
        <v>3446</v>
      </c>
      <c r="D2094" t="s">
        <v>632</v>
      </c>
      <c r="E2094">
        <v>0</v>
      </c>
      <c r="F2094">
        <v>132</v>
      </c>
      <c r="G2094">
        <v>145</v>
      </c>
      <c r="H2094" s="1908"/>
    </row>
    <row r="2095" spans="1:9" ht="78" customHeight="1">
      <c r="A2095" t="s">
        <v>6467</v>
      </c>
      <c r="B2095" t="s">
        <v>6468</v>
      </c>
      <c r="C2095" t="s">
        <v>3452</v>
      </c>
      <c r="D2095" t="s">
        <v>632</v>
      </c>
      <c r="E2095">
        <v>0</v>
      </c>
      <c r="F2095">
        <v>135</v>
      </c>
      <c r="G2095">
        <v>134</v>
      </c>
      <c r="H2095" s="1914"/>
    </row>
    <row r="2096" spans="1:9" ht="78" customHeight="1">
      <c r="A2096" t="s">
        <v>6432</v>
      </c>
      <c r="B2096" t="s">
        <v>6433</v>
      </c>
      <c r="C2096" t="s">
        <v>3434</v>
      </c>
      <c r="D2096" t="s">
        <v>632</v>
      </c>
      <c r="E2096">
        <v>0</v>
      </c>
      <c r="F2096">
        <v>105</v>
      </c>
      <c r="G2096">
        <v>139</v>
      </c>
      <c r="H2096" s="1896"/>
    </row>
    <row r="2097" spans="1:9" ht="78" customHeight="1">
      <c r="A2097" t="s">
        <v>6490</v>
      </c>
      <c r="B2097" t="s">
        <v>88</v>
      </c>
      <c r="C2097" t="s">
        <v>3541</v>
      </c>
      <c r="D2097" t="s">
        <v>632</v>
      </c>
      <c r="E2097">
        <v>0</v>
      </c>
      <c r="F2097">
        <v>107</v>
      </c>
      <c r="G2097">
        <v>84</v>
      </c>
      <c r="H2097" s="2003"/>
      <c r="I2097">
        <v>2013</v>
      </c>
    </row>
    <row r="2098" spans="1:9" ht="78" customHeight="1">
      <c r="A2098" t="s">
        <v>5966</v>
      </c>
      <c r="B2098" t="s">
        <v>5967</v>
      </c>
      <c r="C2098" t="s">
        <v>3451</v>
      </c>
      <c r="D2098" t="s">
        <v>632</v>
      </c>
      <c r="E2098">
        <v>0</v>
      </c>
      <c r="F2098">
        <v>148</v>
      </c>
      <c r="G2098">
        <v>153</v>
      </c>
      <c r="H2098" s="1913"/>
    </row>
    <row r="2099" spans="1:9" ht="78" customHeight="1">
      <c r="A2099" t="s">
        <v>5988</v>
      </c>
      <c r="B2099" t="s">
        <v>5989</v>
      </c>
      <c r="C2099" t="s">
        <v>3539</v>
      </c>
      <c r="D2099" t="s">
        <v>632</v>
      </c>
      <c r="E2099">
        <v>0</v>
      </c>
      <c r="F2099">
        <v>132</v>
      </c>
      <c r="G2099">
        <v>107</v>
      </c>
      <c r="H2099" s="2001"/>
    </row>
    <row r="2100" spans="1:9" ht="78" customHeight="1">
      <c r="A2100" t="s">
        <v>5918</v>
      </c>
      <c r="B2100" t="s">
        <v>5919</v>
      </c>
      <c r="C2100" t="s">
        <v>3306</v>
      </c>
      <c r="D2100" t="s">
        <v>632</v>
      </c>
      <c r="E2100">
        <v>0</v>
      </c>
      <c r="F2100">
        <v>136</v>
      </c>
      <c r="G2100">
        <v>176</v>
      </c>
      <c r="H2100" s="1768"/>
    </row>
    <row r="2101" spans="1:9" ht="78" customHeight="1">
      <c r="A2101" t="s">
        <v>5983</v>
      </c>
      <c r="B2101" t="s">
        <v>5984</v>
      </c>
      <c r="C2101" t="s">
        <v>3537</v>
      </c>
      <c r="D2101" t="s">
        <v>632</v>
      </c>
      <c r="E2101">
        <v>0</v>
      </c>
      <c r="F2101">
        <v>158</v>
      </c>
      <c r="G2101">
        <v>130</v>
      </c>
      <c r="H2101" s="1999"/>
    </row>
  </sheetData>
  <sortState xmlns:xlrd2="http://schemas.microsoft.com/office/spreadsheetml/2017/richdata2" ref="A2:I2101">
    <sortCondition descending="1" ref="E1"/>
  </sortState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antoneRGB"/>
  <dimension ref="A1:D2101"/>
  <sheetViews>
    <sheetView workbookViewId="0"/>
  </sheetViews>
  <sheetFormatPr defaultRowHeight="15"/>
  <cols>
    <col min="1" max="1" width="14.28515625" bestFit="1" customWidth="1"/>
  </cols>
  <sheetData>
    <row r="1" spans="1:4">
      <c r="A1" t="s">
        <v>3878</v>
      </c>
      <c r="B1" t="s">
        <v>6966</v>
      </c>
      <c r="C1" t="s">
        <v>6967</v>
      </c>
      <c r="D1" t="s">
        <v>6968</v>
      </c>
    </row>
    <row r="2" spans="1:4">
      <c r="A2" t="s">
        <v>3890</v>
      </c>
      <c r="B2">
        <v>243</v>
      </c>
      <c r="C2">
        <v>236</v>
      </c>
      <c r="D2">
        <v>224</v>
      </c>
    </row>
    <row r="3" spans="1:4">
      <c r="A3" t="s">
        <v>3893</v>
      </c>
      <c r="B3">
        <v>240</v>
      </c>
      <c r="C3">
        <v>234</v>
      </c>
      <c r="D3">
        <v>218</v>
      </c>
    </row>
    <row r="4" spans="1:4">
      <c r="A4" t="s">
        <v>3895</v>
      </c>
      <c r="B4">
        <v>237</v>
      </c>
      <c r="C4">
        <v>227</v>
      </c>
      <c r="D4">
        <v>210</v>
      </c>
    </row>
    <row r="5" spans="1:4">
      <c r="A5" t="s">
        <v>3896</v>
      </c>
      <c r="B5">
        <v>245</v>
      </c>
      <c r="C5">
        <v>237</v>
      </c>
      <c r="D5">
        <v>214</v>
      </c>
    </row>
    <row r="6" spans="1:4">
      <c r="A6" t="s">
        <v>3897</v>
      </c>
      <c r="B6">
        <v>236</v>
      </c>
      <c r="C6">
        <v>234</v>
      </c>
      <c r="D6">
        <v>208</v>
      </c>
    </row>
    <row r="7" spans="1:4">
      <c r="A7" t="s">
        <v>3901</v>
      </c>
      <c r="B7">
        <v>221</v>
      </c>
      <c r="C7">
        <v>227</v>
      </c>
      <c r="D7">
        <v>213</v>
      </c>
    </row>
    <row r="8" spans="1:4">
      <c r="A8" t="s">
        <v>3905</v>
      </c>
      <c r="B8">
        <v>231</v>
      </c>
      <c r="C8">
        <v>234</v>
      </c>
      <c r="D8">
        <v>203</v>
      </c>
    </row>
    <row r="9" spans="1:4">
      <c r="A9" t="s">
        <v>3907</v>
      </c>
      <c r="B9">
        <v>245</v>
      </c>
      <c r="C9">
        <v>236</v>
      </c>
      <c r="D9">
        <v>210</v>
      </c>
    </row>
    <row r="10" spans="1:4">
      <c r="A10" t="s">
        <v>3908</v>
      </c>
      <c r="B10">
        <v>243</v>
      </c>
      <c r="C10">
        <v>230</v>
      </c>
      <c r="D10">
        <v>201</v>
      </c>
    </row>
    <row r="11" spans="1:4">
      <c r="A11" t="s">
        <v>3911</v>
      </c>
      <c r="B11">
        <v>244</v>
      </c>
      <c r="C11">
        <v>245</v>
      </c>
      <c r="D11">
        <v>240</v>
      </c>
    </row>
    <row r="12" spans="1:4">
      <c r="A12" t="s">
        <v>3912</v>
      </c>
      <c r="B12">
        <v>242</v>
      </c>
      <c r="C12">
        <v>240</v>
      </c>
      <c r="D12">
        <v>235</v>
      </c>
    </row>
    <row r="13" spans="1:4">
      <c r="A13" t="s">
        <v>3914</v>
      </c>
      <c r="B13">
        <v>229</v>
      </c>
      <c r="C13">
        <v>217</v>
      </c>
      <c r="D13">
        <v>211</v>
      </c>
    </row>
    <row r="14" spans="1:4">
      <c r="A14" t="s">
        <v>3917</v>
      </c>
      <c r="B14">
        <v>241</v>
      </c>
      <c r="C14">
        <v>232</v>
      </c>
      <c r="D14">
        <v>223</v>
      </c>
    </row>
    <row r="15" spans="1:4">
      <c r="A15" t="s">
        <v>6970</v>
      </c>
      <c r="B15">
        <v>237</v>
      </c>
      <c r="C15">
        <v>230</v>
      </c>
      <c r="D15">
        <v>222</v>
      </c>
    </row>
    <row r="16" spans="1:4">
      <c r="A16" t="s">
        <v>3918</v>
      </c>
      <c r="B16">
        <v>242</v>
      </c>
      <c r="C16">
        <v>232</v>
      </c>
      <c r="D16">
        <v>218</v>
      </c>
    </row>
    <row r="17" spans="1:4">
      <c r="A17" t="s">
        <v>3920</v>
      </c>
      <c r="B17">
        <v>241</v>
      </c>
      <c r="C17">
        <v>236</v>
      </c>
      <c r="D17">
        <v>202</v>
      </c>
    </row>
    <row r="18" spans="1:4">
      <c r="A18" t="s">
        <v>7141</v>
      </c>
      <c r="B18">
        <v>243</v>
      </c>
      <c r="C18">
        <v>234</v>
      </c>
      <c r="D18">
        <v>195</v>
      </c>
    </row>
    <row r="19" spans="1:4">
      <c r="A19" t="s">
        <v>3922</v>
      </c>
      <c r="B19">
        <v>242</v>
      </c>
      <c r="C19">
        <v>230</v>
      </c>
      <c r="D19">
        <v>177</v>
      </c>
    </row>
    <row r="20" spans="1:4">
      <c r="A20" t="s">
        <v>3925</v>
      </c>
      <c r="B20">
        <v>244</v>
      </c>
      <c r="C20">
        <v>236</v>
      </c>
      <c r="D20">
        <v>194</v>
      </c>
    </row>
    <row r="21" spans="1:4">
      <c r="A21" t="s">
        <v>3926</v>
      </c>
      <c r="B21">
        <v>237</v>
      </c>
      <c r="C21">
        <v>233</v>
      </c>
      <c r="D21">
        <v>173</v>
      </c>
    </row>
    <row r="22" spans="1:4">
      <c r="A22" t="s">
        <v>7029</v>
      </c>
      <c r="B22">
        <v>246</v>
      </c>
      <c r="C22">
        <v>227</v>
      </c>
      <c r="D22">
        <v>180</v>
      </c>
    </row>
    <row r="23" spans="1:4">
      <c r="A23" t="s">
        <v>3927</v>
      </c>
      <c r="B23">
        <v>238</v>
      </c>
      <c r="C23">
        <v>234</v>
      </c>
      <c r="D23">
        <v>151</v>
      </c>
    </row>
    <row r="24" spans="1:4">
      <c r="A24" t="s">
        <v>7032</v>
      </c>
      <c r="B24">
        <v>238</v>
      </c>
      <c r="C24">
        <v>231</v>
      </c>
      <c r="D24">
        <v>142</v>
      </c>
    </row>
    <row r="25" spans="1:4">
      <c r="A25" t="s">
        <v>3928</v>
      </c>
      <c r="B25">
        <v>237</v>
      </c>
      <c r="C25">
        <v>230</v>
      </c>
      <c r="D25">
        <v>219</v>
      </c>
    </row>
    <row r="26" spans="1:4">
      <c r="A26" t="s">
        <v>3929</v>
      </c>
      <c r="B26">
        <v>237</v>
      </c>
      <c r="C26">
        <v>237</v>
      </c>
      <c r="D26">
        <v>183</v>
      </c>
    </row>
    <row r="27" spans="1:4">
      <c r="A27" t="s">
        <v>3930</v>
      </c>
      <c r="B27">
        <v>243</v>
      </c>
      <c r="C27">
        <v>223</v>
      </c>
      <c r="D27">
        <v>202</v>
      </c>
    </row>
    <row r="28" spans="1:4">
      <c r="A28" t="s">
        <v>3932</v>
      </c>
      <c r="B28">
        <v>240</v>
      </c>
      <c r="C28">
        <v>223</v>
      </c>
      <c r="D28">
        <v>204</v>
      </c>
    </row>
    <row r="29" spans="1:4">
      <c r="A29" t="s">
        <v>6969</v>
      </c>
      <c r="B29">
        <v>239</v>
      </c>
      <c r="C29">
        <v>235</v>
      </c>
      <c r="D29">
        <v>231</v>
      </c>
    </row>
    <row r="30" spans="1:4">
      <c r="A30" t="s">
        <v>3933</v>
      </c>
      <c r="B30">
        <v>238</v>
      </c>
      <c r="C30">
        <v>226</v>
      </c>
      <c r="D30">
        <v>221</v>
      </c>
    </row>
    <row r="31" spans="1:4">
      <c r="A31" t="s">
        <v>3934</v>
      </c>
      <c r="B31">
        <v>243</v>
      </c>
      <c r="C31">
        <v>223</v>
      </c>
      <c r="D31">
        <v>215</v>
      </c>
    </row>
    <row r="32" spans="1:4">
      <c r="A32" t="s">
        <v>3935</v>
      </c>
      <c r="B32">
        <v>246</v>
      </c>
      <c r="C32">
        <v>228</v>
      </c>
      <c r="D32">
        <v>217</v>
      </c>
    </row>
    <row r="33" spans="1:4">
      <c r="A33" t="s">
        <v>3936</v>
      </c>
      <c r="B33">
        <v>243</v>
      </c>
      <c r="C33">
        <v>224</v>
      </c>
      <c r="D33">
        <v>214</v>
      </c>
    </row>
    <row r="34" spans="1:4">
      <c r="A34" t="s">
        <v>3937</v>
      </c>
      <c r="B34">
        <v>246</v>
      </c>
      <c r="C34">
        <v>219</v>
      </c>
      <c r="D34">
        <v>216</v>
      </c>
    </row>
    <row r="35" spans="1:4">
      <c r="A35" t="s">
        <v>3940</v>
      </c>
      <c r="B35">
        <v>242</v>
      </c>
      <c r="C35">
        <v>226</v>
      </c>
      <c r="D35">
        <v>224</v>
      </c>
    </row>
    <row r="36" spans="1:4">
      <c r="A36" t="s">
        <v>3942</v>
      </c>
      <c r="B36">
        <v>245</v>
      </c>
      <c r="C36">
        <v>227</v>
      </c>
      <c r="D36">
        <v>226</v>
      </c>
    </row>
    <row r="37" spans="1:4">
      <c r="A37" t="s">
        <v>3943</v>
      </c>
      <c r="B37">
        <v>244</v>
      </c>
      <c r="C37">
        <v>225</v>
      </c>
      <c r="D37">
        <v>230</v>
      </c>
    </row>
    <row r="38" spans="1:4">
      <c r="A38" t="s">
        <v>3947</v>
      </c>
      <c r="B38">
        <v>240</v>
      </c>
      <c r="C38">
        <v>238</v>
      </c>
      <c r="D38">
        <v>233</v>
      </c>
    </row>
    <row r="39" spans="1:4">
      <c r="A39" t="s">
        <v>3948</v>
      </c>
      <c r="B39">
        <v>239</v>
      </c>
      <c r="C39">
        <v>239</v>
      </c>
      <c r="D39">
        <v>232</v>
      </c>
    </row>
    <row r="40" spans="1:4">
      <c r="A40" t="s">
        <v>3951</v>
      </c>
      <c r="B40">
        <v>240</v>
      </c>
      <c r="C40">
        <v>238</v>
      </c>
      <c r="D40">
        <v>228</v>
      </c>
    </row>
    <row r="41" spans="1:4">
      <c r="A41" t="s">
        <v>3952</v>
      </c>
      <c r="B41">
        <v>226</v>
      </c>
      <c r="C41">
        <v>226</v>
      </c>
      <c r="D41">
        <v>218</v>
      </c>
    </row>
    <row r="42" spans="1:4">
      <c r="A42" t="s">
        <v>3953</v>
      </c>
      <c r="B42">
        <v>225</v>
      </c>
      <c r="C42">
        <v>227</v>
      </c>
      <c r="D42">
        <v>222</v>
      </c>
    </row>
    <row r="43" spans="1:4">
      <c r="A43" t="s">
        <v>3955</v>
      </c>
      <c r="B43">
        <v>226</v>
      </c>
      <c r="C43">
        <v>234</v>
      </c>
      <c r="D43">
        <v>235</v>
      </c>
    </row>
    <row r="44" spans="1:4">
      <c r="A44" t="s">
        <v>3956</v>
      </c>
      <c r="B44">
        <v>216</v>
      </c>
      <c r="C44">
        <v>231</v>
      </c>
      <c r="D44">
        <v>231</v>
      </c>
    </row>
    <row r="45" spans="1:4">
      <c r="A45" t="s">
        <v>3958</v>
      </c>
      <c r="B45">
        <v>231</v>
      </c>
      <c r="C45">
        <v>233</v>
      </c>
      <c r="D45">
        <v>231</v>
      </c>
    </row>
    <row r="46" spans="1:4">
      <c r="A46" t="s">
        <v>3959</v>
      </c>
      <c r="B46">
        <v>229</v>
      </c>
      <c r="C46">
        <v>235</v>
      </c>
      <c r="D46">
        <v>227</v>
      </c>
    </row>
    <row r="47" spans="1:4">
      <c r="A47" t="s">
        <v>3960</v>
      </c>
      <c r="B47">
        <v>224</v>
      </c>
      <c r="C47">
        <v>228</v>
      </c>
      <c r="D47">
        <v>217</v>
      </c>
    </row>
    <row r="48" spans="1:4">
      <c r="A48" t="s">
        <v>3961</v>
      </c>
      <c r="B48">
        <v>228</v>
      </c>
      <c r="C48">
        <v>234</v>
      </c>
      <c r="D48">
        <v>223</v>
      </c>
    </row>
    <row r="49" spans="1:4">
      <c r="A49" t="s">
        <v>3963</v>
      </c>
      <c r="B49">
        <v>216</v>
      </c>
      <c r="C49">
        <v>235</v>
      </c>
      <c r="D49">
        <v>230</v>
      </c>
    </row>
    <row r="50" spans="1:4">
      <c r="A50" t="s">
        <v>3964</v>
      </c>
      <c r="B50">
        <v>228</v>
      </c>
      <c r="C50">
        <v>215</v>
      </c>
      <c r="D50">
        <v>197</v>
      </c>
    </row>
    <row r="51" spans="1:4">
      <c r="A51" t="s">
        <v>3966</v>
      </c>
      <c r="B51">
        <v>225</v>
      </c>
      <c r="C51">
        <v>219</v>
      </c>
      <c r="D51">
        <v>200</v>
      </c>
    </row>
    <row r="52" spans="1:4">
      <c r="A52" t="s">
        <v>3967</v>
      </c>
      <c r="B52">
        <v>215</v>
      </c>
      <c r="C52">
        <v>208</v>
      </c>
      <c r="D52">
        <v>192</v>
      </c>
    </row>
    <row r="53" spans="1:4">
      <c r="A53" t="s">
        <v>3969</v>
      </c>
      <c r="B53">
        <v>211</v>
      </c>
      <c r="C53">
        <v>222</v>
      </c>
      <c r="D53">
        <v>196</v>
      </c>
    </row>
    <row r="54" spans="1:4">
      <c r="A54" t="s">
        <v>3973</v>
      </c>
      <c r="B54">
        <v>214</v>
      </c>
      <c r="C54">
        <v>222</v>
      </c>
      <c r="D54">
        <v>201</v>
      </c>
    </row>
    <row r="55" spans="1:4">
      <c r="A55" t="s">
        <v>3975</v>
      </c>
      <c r="B55">
        <v>210</v>
      </c>
      <c r="C55">
        <v>231</v>
      </c>
      <c r="D55">
        <v>202</v>
      </c>
    </row>
    <row r="56" spans="1:4">
      <c r="A56" t="s">
        <v>3979</v>
      </c>
      <c r="B56">
        <v>185</v>
      </c>
      <c r="C56">
        <v>234</v>
      </c>
      <c r="D56">
        <v>179</v>
      </c>
    </row>
    <row r="57" spans="1:4">
      <c r="A57" t="s">
        <v>3983</v>
      </c>
      <c r="B57">
        <v>224</v>
      </c>
      <c r="C57">
        <v>213</v>
      </c>
      <c r="D57">
        <v>198</v>
      </c>
    </row>
    <row r="58" spans="1:4">
      <c r="A58" t="s">
        <v>3984</v>
      </c>
      <c r="B58">
        <v>210</v>
      </c>
      <c r="C58">
        <v>205</v>
      </c>
      <c r="D58">
        <v>180</v>
      </c>
    </row>
    <row r="59" spans="1:4">
      <c r="A59" t="s">
        <v>3987</v>
      </c>
      <c r="B59">
        <v>215</v>
      </c>
      <c r="C59">
        <v>232</v>
      </c>
      <c r="D59">
        <v>188</v>
      </c>
    </row>
    <row r="60" spans="1:4">
      <c r="A60" t="s">
        <v>3991</v>
      </c>
      <c r="B60">
        <v>203</v>
      </c>
      <c r="C60">
        <v>213</v>
      </c>
      <c r="D60">
        <v>177</v>
      </c>
    </row>
    <row r="61" spans="1:4">
      <c r="A61" t="s">
        <v>3993</v>
      </c>
      <c r="B61">
        <v>212</v>
      </c>
      <c r="C61">
        <v>219</v>
      </c>
      <c r="D61">
        <v>178</v>
      </c>
    </row>
    <row r="62" spans="1:4">
      <c r="A62" t="s">
        <v>3995</v>
      </c>
      <c r="B62">
        <v>191</v>
      </c>
      <c r="C62">
        <v>209</v>
      </c>
      <c r="D62">
        <v>173</v>
      </c>
    </row>
    <row r="63" spans="1:4">
      <c r="A63" t="s">
        <v>3998</v>
      </c>
      <c r="B63">
        <v>202</v>
      </c>
      <c r="C63">
        <v>222</v>
      </c>
      <c r="D63">
        <v>165</v>
      </c>
    </row>
    <row r="64" spans="1:4">
      <c r="A64" t="s">
        <v>4000</v>
      </c>
      <c r="B64">
        <v>218</v>
      </c>
      <c r="C64">
        <v>216</v>
      </c>
      <c r="D64">
        <v>201</v>
      </c>
    </row>
    <row r="65" spans="1:4">
      <c r="A65" t="s">
        <v>4002</v>
      </c>
      <c r="B65">
        <v>211</v>
      </c>
      <c r="C65">
        <v>204</v>
      </c>
      <c r="D65">
        <v>163</v>
      </c>
    </row>
    <row r="66" spans="1:4">
      <c r="A66" t="s">
        <v>4004</v>
      </c>
      <c r="B66">
        <v>213</v>
      </c>
      <c r="C66">
        <v>213</v>
      </c>
      <c r="D66">
        <v>147</v>
      </c>
    </row>
    <row r="67" spans="1:4">
      <c r="A67" t="s">
        <v>4007</v>
      </c>
      <c r="B67">
        <v>201</v>
      </c>
      <c r="C67">
        <v>215</v>
      </c>
      <c r="D67">
        <v>126</v>
      </c>
    </row>
    <row r="68" spans="1:4">
      <c r="A68" t="s">
        <v>4010</v>
      </c>
      <c r="B68">
        <v>223</v>
      </c>
      <c r="C68">
        <v>230</v>
      </c>
      <c r="D68">
        <v>159</v>
      </c>
    </row>
    <row r="69" spans="1:4">
      <c r="A69" t="s">
        <v>4013</v>
      </c>
      <c r="B69">
        <v>225</v>
      </c>
      <c r="C69">
        <v>227</v>
      </c>
      <c r="D69">
        <v>169</v>
      </c>
    </row>
    <row r="70" spans="1:4">
      <c r="A70" t="s">
        <v>4015</v>
      </c>
      <c r="B70">
        <v>223</v>
      </c>
      <c r="C70">
        <v>222</v>
      </c>
      <c r="D70">
        <v>155</v>
      </c>
    </row>
    <row r="71" spans="1:4">
      <c r="A71" t="s">
        <v>4017</v>
      </c>
      <c r="B71">
        <v>227</v>
      </c>
      <c r="C71">
        <v>234</v>
      </c>
      <c r="D71">
        <v>165</v>
      </c>
    </row>
    <row r="72" spans="1:4">
      <c r="A72" t="s">
        <v>4019</v>
      </c>
      <c r="B72">
        <v>229</v>
      </c>
      <c r="C72">
        <v>231</v>
      </c>
      <c r="D72">
        <v>144</v>
      </c>
    </row>
    <row r="73" spans="1:4">
      <c r="A73" t="s">
        <v>4021</v>
      </c>
      <c r="B73">
        <v>236</v>
      </c>
      <c r="C73">
        <v>225</v>
      </c>
      <c r="D73">
        <v>211</v>
      </c>
    </row>
    <row r="74" spans="1:4">
      <c r="A74" t="s">
        <v>4024</v>
      </c>
      <c r="B74">
        <v>223</v>
      </c>
      <c r="C74">
        <v>209</v>
      </c>
      <c r="D74">
        <v>187</v>
      </c>
    </row>
    <row r="75" spans="1:4">
      <c r="A75" t="s">
        <v>4025</v>
      </c>
      <c r="B75">
        <v>233</v>
      </c>
      <c r="C75">
        <v>234</v>
      </c>
      <c r="D75">
        <v>200</v>
      </c>
    </row>
    <row r="76" spans="1:4">
      <c r="A76" t="s">
        <v>4027</v>
      </c>
      <c r="B76">
        <v>212</v>
      </c>
      <c r="C76">
        <v>204</v>
      </c>
      <c r="D76">
        <v>154</v>
      </c>
    </row>
    <row r="77" spans="1:4">
      <c r="A77" t="s">
        <v>4029</v>
      </c>
      <c r="B77">
        <v>220</v>
      </c>
      <c r="C77">
        <v>212</v>
      </c>
      <c r="D77">
        <v>148</v>
      </c>
    </row>
    <row r="78" spans="1:4">
      <c r="A78" t="s">
        <v>4032</v>
      </c>
      <c r="B78">
        <v>223</v>
      </c>
      <c r="C78">
        <v>216</v>
      </c>
      <c r="D78">
        <v>126</v>
      </c>
    </row>
    <row r="79" spans="1:4">
      <c r="A79" t="s">
        <v>4034</v>
      </c>
      <c r="B79">
        <v>237</v>
      </c>
      <c r="C79">
        <v>221</v>
      </c>
      <c r="D79">
        <v>89</v>
      </c>
    </row>
    <row r="80" spans="1:4">
      <c r="A80" t="s">
        <v>4036</v>
      </c>
      <c r="B80">
        <v>254</v>
      </c>
      <c r="C80">
        <v>231</v>
      </c>
      <c r="D80">
        <v>21</v>
      </c>
    </row>
    <row r="81" spans="1:4">
      <c r="A81" t="s">
        <v>4037</v>
      </c>
      <c r="B81">
        <v>230</v>
      </c>
      <c r="C81">
        <v>218</v>
      </c>
      <c r="D81">
        <v>196</v>
      </c>
    </row>
    <row r="82" spans="1:4">
      <c r="A82" t="s">
        <v>4038</v>
      </c>
      <c r="B82">
        <v>237</v>
      </c>
      <c r="C82">
        <v>220</v>
      </c>
      <c r="D82">
        <v>201</v>
      </c>
    </row>
    <row r="83" spans="1:4">
      <c r="A83" t="s">
        <v>6971</v>
      </c>
      <c r="B83">
        <v>228</v>
      </c>
      <c r="C83">
        <v>207</v>
      </c>
      <c r="D83">
        <v>182</v>
      </c>
    </row>
    <row r="84" spans="1:4">
      <c r="A84" t="s">
        <v>4039</v>
      </c>
      <c r="B84">
        <v>239</v>
      </c>
      <c r="C84">
        <v>220</v>
      </c>
      <c r="D84">
        <v>195</v>
      </c>
    </row>
    <row r="85" spans="1:4">
      <c r="A85" t="s">
        <v>7033</v>
      </c>
      <c r="B85">
        <v>246</v>
      </c>
      <c r="C85">
        <v>225</v>
      </c>
      <c r="D85">
        <v>153</v>
      </c>
    </row>
    <row r="86" spans="1:4">
      <c r="A86" t="s">
        <v>4040</v>
      </c>
      <c r="B86">
        <v>244</v>
      </c>
      <c r="C86">
        <v>225</v>
      </c>
      <c r="D86">
        <v>193</v>
      </c>
    </row>
    <row r="87" spans="1:4">
      <c r="A87" t="s">
        <v>4042</v>
      </c>
      <c r="B87">
        <v>244</v>
      </c>
      <c r="C87">
        <v>228</v>
      </c>
      <c r="D87">
        <v>193</v>
      </c>
    </row>
    <row r="88" spans="1:4">
      <c r="A88" t="s">
        <v>4043</v>
      </c>
      <c r="B88">
        <v>242</v>
      </c>
      <c r="C88">
        <v>214</v>
      </c>
      <c r="D88">
        <v>174</v>
      </c>
    </row>
    <row r="89" spans="1:4">
      <c r="A89" t="s">
        <v>4045</v>
      </c>
      <c r="B89">
        <v>243</v>
      </c>
      <c r="C89">
        <v>224</v>
      </c>
      <c r="D89">
        <v>172</v>
      </c>
    </row>
    <row r="90" spans="1:4">
      <c r="A90" t="s">
        <v>7030</v>
      </c>
      <c r="B90">
        <v>244</v>
      </c>
      <c r="C90">
        <v>227</v>
      </c>
      <c r="D90">
        <v>181</v>
      </c>
    </row>
    <row r="91" spans="1:4">
      <c r="A91" t="s">
        <v>7031</v>
      </c>
      <c r="B91">
        <v>231</v>
      </c>
      <c r="C91">
        <v>211</v>
      </c>
      <c r="D91">
        <v>145</v>
      </c>
    </row>
    <row r="92" spans="1:4">
      <c r="A92" t="s">
        <v>4047</v>
      </c>
      <c r="B92">
        <v>240</v>
      </c>
      <c r="C92">
        <v>221</v>
      </c>
      <c r="D92">
        <v>157</v>
      </c>
    </row>
    <row r="93" spans="1:4">
      <c r="A93" t="s">
        <v>4049</v>
      </c>
      <c r="B93">
        <v>240</v>
      </c>
      <c r="C93">
        <v>231</v>
      </c>
      <c r="D93">
        <v>157</v>
      </c>
    </row>
    <row r="94" spans="1:4">
      <c r="A94" t="s">
        <v>4050</v>
      </c>
      <c r="B94">
        <v>239</v>
      </c>
      <c r="C94">
        <v>225</v>
      </c>
      <c r="D94">
        <v>167</v>
      </c>
    </row>
    <row r="95" spans="1:4">
      <c r="A95" t="s">
        <v>4051</v>
      </c>
      <c r="B95">
        <v>250</v>
      </c>
      <c r="C95">
        <v>222</v>
      </c>
      <c r="D95">
        <v>133</v>
      </c>
    </row>
    <row r="96" spans="1:4">
      <c r="A96" t="s">
        <v>7036</v>
      </c>
      <c r="B96">
        <v>235</v>
      </c>
      <c r="C96">
        <v>207</v>
      </c>
      <c r="D96">
        <v>137</v>
      </c>
    </row>
    <row r="97" spans="1:4">
      <c r="A97" t="s">
        <v>4052</v>
      </c>
      <c r="B97">
        <v>253</v>
      </c>
      <c r="C97">
        <v>216</v>
      </c>
      <c r="D97">
        <v>120</v>
      </c>
    </row>
    <row r="98" spans="1:4">
      <c r="A98" t="s">
        <v>7034</v>
      </c>
      <c r="B98">
        <v>248</v>
      </c>
      <c r="C98">
        <v>220</v>
      </c>
      <c r="D98">
        <v>108</v>
      </c>
    </row>
    <row r="99" spans="1:4">
      <c r="A99" t="s">
        <v>4054</v>
      </c>
      <c r="B99">
        <v>239</v>
      </c>
      <c r="C99">
        <v>220</v>
      </c>
      <c r="D99">
        <v>117</v>
      </c>
    </row>
    <row r="100" spans="1:4">
      <c r="A100" t="s">
        <v>4055</v>
      </c>
      <c r="B100">
        <v>240</v>
      </c>
      <c r="C100">
        <v>232</v>
      </c>
      <c r="D100">
        <v>125</v>
      </c>
    </row>
    <row r="101" spans="1:4">
      <c r="A101" t="s">
        <v>4056</v>
      </c>
      <c r="B101">
        <v>223</v>
      </c>
      <c r="C101">
        <v>239</v>
      </c>
      <c r="D101">
        <v>135</v>
      </c>
    </row>
    <row r="102" spans="1:4">
      <c r="A102" t="s">
        <v>4059</v>
      </c>
      <c r="B102">
        <v>250</v>
      </c>
      <c r="C102">
        <v>224</v>
      </c>
      <c r="D102">
        <v>60</v>
      </c>
    </row>
    <row r="103" spans="1:4">
      <c r="A103" t="s">
        <v>7037</v>
      </c>
      <c r="B103">
        <v>250</v>
      </c>
      <c r="C103">
        <v>206</v>
      </c>
      <c r="D103">
        <v>109</v>
      </c>
    </row>
    <row r="104" spans="1:4">
      <c r="A104" t="s">
        <v>4060</v>
      </c>
      <c r="B104">
        <v>230</v>
      </c>
      <c r="C104">
        <v>221</v>
      </c>
      <c r="D104">
        <v>197</v>
      </c>
    </row>
    <row r="105" spans="1:4">
      <c r="A105" t="s">
        <v>4061</v>
      </c>
      <c r="B105">
        <v>236</v>
      </c>
      <c r="C105">
        <v>221</v>
      </c>
      <c r="D105">
        <v>190</v>
      </c>
    </row>
    <row r="106" spans="1:4">
      <c r="A106" t="s">
        <v>4062</v>
      </c>
      <c r="B106">
        <v>235</v>
      </c>
      <c r="C106">
        <v>209</v>
      </c>
      <c r="D106">
        <v>187</v>
      </c>
    </row>
    <row r="107" spans="1:4">
      <c r="A107" t="s">
        <v>4065</v>
      </c>
      <c r="B107">
        <v>235</v>
      </c>
      <c r="C107">
        <v>210</v>
      </c>
      <c r="D107">
        <v>183</v>
      </c>
    </row>
    <row r="108" spans="1:4">
      <c r="A108" t="s">
        <v>4068</v>
      </c>
      <c r="B108">
        <v>240</v>
      </c>
      <c r="C108">
        <v>222</v>
      </c>
      <c r="D108">
        <v>189</v>
      </c>
    </row>
    <row r="109" spans="1:4">
      <c r="A109" t="s">
        <v>4069</v>
      </c>
      <c r="B109">
        <v>238</v>
      </c>
      <c r="C109">
        <v>208</v>
      </c>
      <c r="D109">
        <v>174</v>
      </c>
    </row>
    <row r="110" spans="1:4">
      <c r="A110" t="s">
        <v>4070</v>
      </c>
      <c r="B110">
        <v>243</v>
      </c>
      <c r="C110">
        <v>224</v>
      </c>
      <c r="D110">
        <v>190</v>
      </c>
    </row>
    <row r="111" spans="1:4">
      <c r="A111" t="s">
        <v>4071</v>
      </c>
      <c r="B111">
        <v>245</v>
      </c>
      <c r="C111">
        <v>215</v>
      </c>
      <c r="D111">
        <v>175</v>
      </c>
    </row>
    <row r="112" spans="1:4">
      <c r="A112" t="s">
        <v>4072</v>
      </c>
      <c r="B112">
        <v>242</v>
      </c>
      <c r="C112">
        <v>209</v>
      </c>
      <c r="D112">
        <v>160</v>
      </c>
    </row>
    <row r="113" spans="1:4">
      <c r="A113" t="s">
        <v>4076</v>
      </c>
      <c r="B113">
        <v>250</v>
      </c>
      <c r="C113">
        <v>225</v>
      </c>
      <c r="D113">
        <v>153</v>
      </c>
    </row>
    <row r="114" spans="1:4">
      <c r="A114" t="s">
        <v>4078</v>
      </c>
      <c r="B114">
        <v>248</v>
      </c>
      <c r="C114">
        <v>222</v>
      </c>
      <c r="D114">
        <v>141</v>
      </c>
    </row>
    <row r="115" spans="1:4">
      <c r="A115" t="s">
        <v>4079</v>
      </c>
      <c r="B115">
        <v>251</v>
      </c>
      <c r="C115">
        <v>216</v>
      </c>
      <c r="D115">
        <v>151</v>
      </c>
    </row>
    <row r="116" spans="1:4">
      <c r="A116" t="s">
        <v>4083</v>
      </c>
      <c r="B116">
        <v>229</v>
      </c>
      <c r="C116">
        <v>208</v>
      </c>
      <c r="D116">
        <v>177</v>
      </c>
    </row>
    <row r="117" spans="1:4">
      <c r="A117" t="s">
        <v>4085</v>
      </c>
      <c r="B117">
        <v>242</v>
      </c>
      <c r="C117">
        <v>211</v>
      </c>
      <c r="D117">
        <v>188</v>
      </c>
    </row>
    <row r="118" spans="1:4">
      <c r="A118" t="s">
        <v>4088</v>
      </c>
      <c r="B118">
        <v>248</v>
      </c>
      <c r="C118">
        <v>213</v>
      </c>
      <c r="D118">
        <v>184</v>
      </c>
    </row>
    <row r="119" spans="1:4">
      <c r="A119" t="s">
        <v>4089</v>
      </c>
      <c r="B119">
        <v>241</v>
      </c>
      <c r="C119">
        <v>206</v>
      </c>
      <c r="D119">
        <v>179</v>
      </c>
    </row>
    <row r="120" spans="1:4">
      <c r="A120" t="s">
        <v>4090</v>
      </c>
      <c r="B120">
        <v>254</v>
      </c>
      <c r="C120">
        <v>209</v>
      </c>
      <c r="D120">
        <v>189</v>
      </c>
    </row>
    <row r="121" spans="1:4">
      <c r="A121" t="s">
        <v>4092</v>
      </c>
      <c r="B121">
        <v>252</v>
      </c>
      <c r="C121">
        <v>202</v>
      </c>
      <c r="D121">
        <v>172</v>
      </c>
    </row>
    <row r="122" spans="1:4">
      <c r="A122" t="s">
        <v>4095</v>
      </c>
      <c r="B122">
        <v>230</v>
      </c>
      <c r="C122">
        <v>189</v>
      </c>
      <c r="D122">
        <v>143</v>
      </c>
    </row>
    <row r="123" spans="1:4">
      <c r="A123" t="s">
        <v>4098</v>
      </c>
      <c r="B123">
        <v>231</v>
      </c>
      <c r="C123">
        <v>207</v>
      </c>
      <c r="D123">
        <v>189</v>
      </c>
    </row>
    <row r="124" spans="1:4">
      <c r="A124" t="s">
        <v>4099</v>
      </c>
      <c r="B124">
        <v>233</v>
      </c>
      <c r="C124">
        <v>212</v>
      </c>
      <c r="D124">
        <v>195</v>
      </c>
    </row>
    <row r="125" spans="1:4">
      <c r="A125" t="s">
        <v>4100</v>
      </c>
      <c r="B125">
        <v>233</v>
      </c>
      <c r="C125">
        <v>209</v>
      </c>
      <c r="D125">
        <v>191</v>
      </c>
    </row>
    <row r="126" spans="1:4">
      <c r="A126" t="s">
        <v>4101</v>
      </c>
      <c r="B126">
        <v>237</v>
      </c>
      <c r="C126">
        <v>210</v>
      </c>
      <c r="D126">
        <v>192</v>
      </c>
    </row>
    <row r="127" spans="1:4">
      <c r="A127" t="s">
        <v>4103</v>
      </c>
      <c r="B127">
        <v>244</v>
      </c>
      <c r="C127">
        <v>216</v>
      </c>
      <c r="D127">
        <v>198</v>
      </c>
    </row>
    <row r="128" spans="1:4">
      <c r="A128" t="s">
        <v>4104</v>
      </c>
      <c r="B128">
        <v>251</v>
      </c>
      <c r="C128">
        <v>216</v>
      </c>
      <c r="D128">
        <v>201</v>
      </c>
    </row>
    <row r="129" spans="1:4">
      <c r="A129" t="s">
        <v>4106</v>
      </c>
      <c r="B129">
        <v>239</v>
      </c>
      <c r="C129">
        <v>207</v>
      </c>
      <c r="D129">
        <v>186</v>
      </c>
    </row>
    <row r="130" spans="1:4">
      <c r="A130" t="s">
        <v>4108</v>
      </c>
      <c r="B130">
        <v>246</v>
      </c>
      <c r="C130">
        <v>229</v>
      </c>
      <c r="D130">
        <v>219</v>
      </c>
    </row>
    <row r="131" spans="1:4">
      <c r="A131" t="s">
        <v>4109</v>
      </c>
      <c r="B131">
        <v>240</v>
      </c>
      <c r="C131">
        <v>216</v>
      </c>
      <c r="D131">
        <v>204</v>
      </c>
    </row>
    <row r="132" spans="1:4">
      <c r="A132" t="s">
        <v>4110</v>
      </c>
      <c r="B132">
        <v>238</v>
      </c>
      <c r="C132">
        <v>222</v>
      </c>
      <c r="D132">
        <v>209</v>
      </c>
    </row>
    <row r="133" spans="1:4">
      <c r="A133" t="s">
        <v>4111</v>
      </c>
      <c r="B133">
        <v>231</v>
      </c>
      <c r="C133">
        <v>207</v>
      </c>
      <c r="D133">
        <v>199</v>
      </c>
    </row>
    <row r="134" spans="1:4">
      <c r="A134" t="s">
        <v>4112</v>
      </c>
      <c r="B134">
        <v>244</v>
      </c>
      <c r="C134">
        <v>206</v>
      </c>
      <c r="D134">
        <v>197</v>
      </c>
    </row>
    <row r="135" spans="1:4">
      <c r="A135" t="s">
        <v>4115</v>
      </c>
      <c r="B135">
        <v>242</v>
      </c>
      <c r="C135">
        <v>216</v>
      </c>
      <c r="D135">
        <v>205</v>
      </c>
    </row>
    <row r="136" spans="1:4">
      <c r="A136" t="s">
        <v>4116</v>
      </c>
      <c r="B136">
        <v>248</v>
      </c>
      <c r="C136">
        <v>205</v>
      </c>
      <c r="D136">
        <v>201</v>
      </c>
    </row>
    <row r="137" spans="1:4">
      <c r="A137" t="s">
        <v>4117</v>
      </c>
      <c r="B137">
        <v>249</v>
      </c>
      <c r="C137">
        <v>219</v>
      </c>
      <c r="D137">
        <v>216</v>
      </c>
    </row>
    <row r="138" spans="1:4">
      <c r="A138" t="s">
        <v>4119</v>
      </c>
      <c r="B138">
        <v>244</v>
      </c>
      <c r="C138">
        <v>222</v>
      </c>
      <c r="D138">
        <v>222</v>
      </c>
    </row>
    <row r="139" spans="1:4">
      <c r="A139" t="s">
        <v>4122</v>
      </c>
      <c r="B139">
        <v>251</v>
      </c>
      <c r="C139">
        <v>211</v>
      </c>
      <c r="D139">
        <v>217</v>
      </c>
    </row>
    <row r="140" spans="1:4">
      <c r="A140" t="s">
        <v>4125</v>
      </c>
      <c r="B140">
        <v>220</v>
      </c>
      <c r="C140">
        <v>205</v>
      </c>
      <c r="D140">
        <v>188</v>
      </c>
    </row>
    <row r="141" spans="1:4">
      <c r="A141" t="s">
        <v>4126</v>
      </c>
      <c r="B141">
        <v>219</v>
      </c>
      <c r="C141">
        <v>203</v>
      </c>
      <c r="D141">
        <v>189</v>
      </c>
    </row>
    <row r="142" spans="1:4">
      <c r="A142" t="s">
        <v>4128</v>
      </c>
      <c r="B142">
        <v>237</v>
      </c>
      <c r="C142">
        <v>208</v>
      </c>
      <c r="D142">
        <v>206</v>
      </c>
    </row>
    <row r="143" spans="1:4">
      <c r="A143" t="s">
        <v>4130</v>
      </c>
      <c r="B143">
        <v>247</v>
      </c>
      <c r="C143">
        <v>209</v>
      </c>
      <c r="D143">
        <v>209</v>
      </c>
    </row>
    <row r="144" spans="1:4">
      <c r="A144" t="s">
        <v>4131</v>
      </c>
      <c r="B144">
        <v>253</v>
      </c>
      <c r="C144">
        <v>195</v>
      </c>
      <c r="D144">
        <v>198</v>
      </c>
    </row>
    <row r="145" spans="1:4">
      <c r="A145" t="s">
        <v>4133</v>
      </c>
      <c r="B145">
        <v>236</v>
      </c>
      <c r="C145">
        <v>214</v>
      </c>
      <c r="D145">
        <v>214</v>
      </c>
    </row>
    <row r="146" spans="1:4">
      <c r="A146" t="s">
        <v>4134</v>
      </c>
      <c r="B146">
        <v>231</v>
      </c>
      <c r="C146">
        <v>220</v>
      </c>
      <c r="D146">
        <v>217</v>
      </c>
    </row>
    <row r="147" spans="1:4">
      <c r="A147" t="s">
        <v>4135</v>
      </c>
      <c r="B147">
        <v>229</v>
      </c>
      <c r="C147">
        <v>208</v>
      </c>
      <c r="D147">
        <v>207</v>
      </c>
    </row>
    <row r="148" spans="1:4">
      <c r="A148" t="s">
        <v>4136</v>
      </c>
      <c r="B148">
        <v>222</v>
      </c>
      <c r="C148">
        <v>198</v>
      </c>
      <c r="D148">
        <v>211</v>
      </c>
    </row>
    <row r="149" spans="1:4">
      <c r="A149" t="s">
        <v>4137</v>
      </c>
      <c r="B149">
        <v>238</v>
      </c>
      <c r="C149">
        <v>212</v>
      </c>
      <c r="D149">
        <v>217</v>
      </c>
    </row>
    <row r="150" spans="1:4">
      <c r="A150" t="s">
        <v>4138</v>
      </c>
      <c r="B150">
        <v>237</v>
      </c>
      <c r="C150">
        <v>208</v>
      </c>
      <c r="D150">
        <v>221</v>
      </c>
    </row>
    <row r="151" spans="1:4">
      <c r="A151" t="s">
        <v>4140</v>
      </c>
      <c r="B151">
        <v>248</v>
      </c>
      <c r="C151">
        <v>215</v>
      </c>
      <c r="D151">
        <v>221</v>
      </c>
    </row>
    <row r="152" spans="1:4">
      <c r="A152" t="s">
        <v>4141</v>
      </c>
      <c r="B152">
        <v>223</v>
      </c>
      <c r="C152">
        <v>221</v>
      </c>
      <c r="D152">
        <v>215</v>
      </c>
    </row>
    <row r="153" spans="1:4">
      <c r="A153" t="s">
        <v>4142</v>
      </c>
      <c r="B153">
        <v>226</v>
      </c>
      <c r="C153">
        <v>230</v>
      </c>
      <c r="D153">
        <v>224</v>
      </c>
    </row>
    <row r="154" spans="1:4">
      <c r="A154" t="s">
        <v>4143</v>
      </c>
      <c r="B154">
        <v>211</v>
      </c>
      <c r="C154">
        <v>222</v>
      </c>
      <c r="D154">
        <v>223</v>
      </c>
    </row>
    <row r="155" spans="1:4">
      <c r="A155" t="s">
        <v>4145</v>
      </c>
      <c r="B155">
        <v>221</v>
      </c>
      <c r="C155">
        <v>224</v>
      </c>
      <c r="D155">
        <v>223</v>
      </c>
    </row>
    <row r="156" spans="1:4">
      <c r="A156" t="s">
        <v>4146</v>
      </c>
      <c r="B156">
        <v>200</v>
      </c>
      <c r="C156">
        <v>224</v>
      </c>
      <c r="D156">
        <v>224</v>
      </c>
    </row>
    <row r="157" spans="1:4">
      <c r="A157" t="s">
        <v>4150</v>
      </c>
      <c r="B157">
        <v>188</v>
      </c>
      <c r="C157">
        <v>211</v>
      </c>
      <c r="D157">
        <v>213</v>
      </c>
    </row>
    <row r="158" spans="1:4">
      <c r="A158" t="s">
        <v>4153</v>
      </c>
      <c r="B158">
        <v>170</v>
      </c>
      <c r="C158">
        <v>213</v>
      </c>
      <c r="D158">
        <v>219</v>
      </c>
    </row>
    <row r="159" spans="1:4">
      <c r="A159" t="s">
        <v>4155</v>
      </c>
      <c r="B159">
        <v>181</v>
      </c>
      <c r="C159">
        <v>206</v>
      </c>
      <c r="D159">
        <v>212</v>
      </c>
    </row>
    <row r="160" spans="1:4">
      <c r="A160" t="s">
        <v>4159</v>
      </c>
      <c r="B160">
        <v>201</v>
      </c>
      <c r="C160">
        <v>220</v>
      </c>
      <c r="D160">
        <v>220</v>
      </c>
    </row>
    <row r="161" spans="1:4">
      <c r="A161" t="s">
        <v>4161</v>
      </c>
      <c r="B161">
        <v>214</v>
      </c>
      <c r="C161">
        <v>219</v>
      </c>
      <c r="D161">
        <v>217</v>
      </c>
    </row>
    <row r="162" spans="1:4">
      <c r="A162" t="s">
        <v>4162</v>
      </c>
      <c r="B162">
        <v>203</v>
      </c>
      <c r="C162">
        <v>220</v>
      </c>
      <c r="D162">
        <v>223</v>
      </c>
    </row>
    <row r="163" spans="1:4">
      <c r="A163" t="s">
        <v>4164</v>
      </c>
      <c r="B163">
        <v>204</v>
      </c>
      <c r="C163">
        <v>218</v>
      </c>
      <c r="D163">
        <v>215</v>
      </c>
    </row>
    <row r="164" spans="1:4">
      <c r="A164" t="s">
        <v>4167</v>
      </c>
      <c r="B164">
        <v>218</v>
      </c>
      <c r="C164">
        <v>220</v>
      </c>
      <c r="D164">
        <v>208</v>
      </c>
    </row>
    <row r="165" spans="1:4">
      <c r="A165" t="s">
        <v>4168</v>
      </c>
      <c r="B165">
        <v>222</v>
      </c>
      <c r="C165">
        <v>215</v>
      </c>
      <c r="D165">
        <v>200</v>
      </c>
    </row>
    <row r="166" spans="1:4">
      <c r="A166" t="s">
        <v>4169</v>
      </c>
      <c r="B166">
        <v>210</v>
      </c>
      <c r="C166">
        <v>216</v>
      </c>
      <c r="D166">
        <v>210</v>
      </c>
    </row>
    <row r="167" spans="1:4">
      <c r="A167" t="s">
        <v>4170</v>
      </c>
      <c r="B167">
        <v>207</v>
      </c>
      <c r="C167">
        <v>223</v>
      </c>
      <c r="D167">
        <v>219</v>
      </c>
    </row>
    <row r="168" spans="1:4">
      <c r="A168" t="s">
        <v>4174</v>
      </c>
      <c r="B168">
        <v>198</v>
      </c>
      <c r="C168">
        <v>227</v>
      </c>
      <c r="D168">
        <v>225</v>
      </c>
    </row>
    <row r="169" spans="1:4">
      <c r="A169" t="s">
        <v>4177</v>
      </c>
      <c r="B169">
        <v>195</v>
      </c>
      <c r="C169">
        <v>233</v>
      </c>
      <c r="D169">
        <v>228</v>
      </c>
    </row>
    <row r="170" spans="1:4">
      <c r="A170" t="s">
        <v>4180</v>
      </c>
      <c r="B170">
        <v>203</v>
      </c>
      <c r="C170">
        <v>215</v>
      </c>
      <c r="D170">
        <v>210</v>
      </c>
    </row>
    <row r="171" spans="1:4">
      <c r="A171" t="s">
        <v>4182</v>
      </c>
      <c r="B171">
        <v>208</v>
      </c>
      <c r="C171">
        <v>217</v>
      </c>
      <c r="D171">
        <v>212</v>
      </c>
    </row>
    <row r="172" spans="1:4">
      <c r="A172" t="s">
        <v>4183</v>
      </c>
      <c r="B172">
        <v>224</v>
      </c>
      <c r="C172">
        <v>230</v>
      </c>
      <c r="D172">
        <v>215</v>
      </c>
    </row>
    <row r="173" spans="1:4">
      <c r="A173" t="s">
        <v>4186</v>
      </c>
      <c r="B173">
        <v>195</v>
      </c>
      <c r="C173">
        <v>221</v>
      </c>
      <c r="D173">
        <v>214</v>
      </c>
    </row>
    <row r="174" spans="1:4">
      <c r="A174" t="s">
        <v>4190</v>
      </c>
      <c r="B174">
        <v>210</v>
      </c>
      <c r="C174">
        <v>232</v>
      </c>
      <c r="D174">
        <v>224</v>
      </c>
    </row>
    <row r="175" spans="1:4">
      <c r="A175" t="s">
        <v>4192</v>
      </c>
      <c r="B175">
        <v>199</v>
      </c>
      <c r="C175">
        <v>229</v>
      </c>
      <c r="D175">
        <v>223</v>
      </c>
    </row>
    <row r="176" spans="1:4">
      <c r="A176" t="s">
        <v>4195</v>
      </c>
      <c r="B176">
        <v>184</v>
      </c>
      <c r="C176">
        <v>226</v>
      </c>
      <c r="D176">
        <v>220</v>
      </c>
    </row>
    <row r="177" spans="1:4">
      <c r="A177" t="s">
        <v>4197</v>
      </c>
      <c r="B177">
        <v>188</v>
      </c>
      <c r="C177">
        <v>227</v>
      </c>
      <c r="D177">
        <v>223</v>
      </c>
    </row>
    <row r="178" spans="1:4">
      <c r="A178" t="s">
        <v>4199</v>
      </c>
      <c r="B178">
        <v>206</v>
      </c>
      <c r="C178">
        <v>225</v>
      </c>
      <c r="D178">
        <v>212</v>
      </c>
    </row>
    <row r="179" spans="1:4">
      <c r="A179" t="s">
        <v>4202</v>
      </c>
      <c r="B179">
        <v>195</v>
      </c>
      <c r="C179">
        <v>219</v>
      </c>
      <c r="D179">
        <v>212</v>
      </c>
    </row>
    <row r="180" spans="1:4">
      <c r="A180" t="s">
        <v>4204</v>
      </c>
      <c r="B180">
        <v>192</v>
      </c>
      <c r="C180">
        <v>220</v>
      </c>
      <c r="D180">
        <v>205</v>
      </c>
    </row>
    <row r="181" spans="1:4">
      <c r="A181" t="s">
        <v>4206</v>
      </c>
      <c r="B181">
        <v>186</v>
      </c>
      <c r="C181">
        <v>229</v>
      </c>
      <c r="D181">
        <v>214</v>
      </c>
    </row>
    <row r="182" spans="1:4">
      <c r="A182" t="s">
        <v>4208</v>
      </c>
      <c r="B182">
        <v>216</v>
      </c>
      <c r="C182">
        <v>233</v>
      </c>
      <c r="D182">
        <v>229</v>
      </c>
    </row>
    <row r="183" spans="1:4">
      <c r="A183" t="s">
        <v>4209</v>
      </c>
      <c r="B183">
        <v>211</v>
      </c>
      <c r="C183">
        <v>217</v>
      </c>
      <c r="D183">
        <v>209</v>
      </c>
    </row>
    <row r="184" spans="1:4">
      <c r="A184" t="s">
        <v>4211</v>
      </c>
      <c r="B184">
        <v>186</v>
      </c>
      <c r="C184">
        <v>225</v>
      </c>
      <c r="D184">
        <v>211</v>
      </c>
    </row>
    <row r="185" spans="1:4">
      <c r="A185" t="s">
        <v>4214</v>
      </c>
      <c r="B185">
        <v>215</v>
      </c>
      <c r="C185">
        <v>215</v>
      </c>
      <c r="D185">
        <v>199</v>
      </c>
    </row>
    <row r="186" spans="1:4">
      <c r="A186" t="s">
        <v>4215</v>
      </c>
      <c r="B186">
        <v>207</v>
      </c>
      <c r="C186">
        <v>219</v>
      </c>
      <c r="D186">
        <v>209</v>
      </c>
    </row>
    <row r="187" spans="1:4">
      <c r="A187" t="s">
        <v>4218</v>
      </c>
      <c r="B187">
        <v>216</v>
      </c>
      <c r="C187">
        <v>227</v>
      </c>
      <c r="D187">
        <v>215</v>
      </c>
    </row>
    <row r="188" spans="1:4">
      <c r="A188" t="s">
        <v>4220</v>
      </c>
      <c r="B188">
        <v>221</v>
      </c>
      <c r="C188">
        <v>226</v>
      </c>
      <c r="D188">
        <v>214</v>
      </c>
    </row>
    <row r="189" spans="1:4">
      <c r="A189" t="s">
        <v>4221</v>
      </c>
      <c r="B189">
        <v>220</v>
      </c>
      <c r="C189">
        <v>228</v>
      </c>
      <c r="D189">
        <v>215</v>
      </c>
    </row>
    <row r="190" spans="1:4">
      <c r="A190" t="s">
        <v>4223</v>
      </c>
      <c r="B190">
        <v>205</v>
      </c>
      <c r="C190">
        <v>198</v>
      </c>
      <c r="D190">
        <v>189</v>
      </c>
    </row>
    <row r="191" spans="1:4">
      <c r="A191" t="s">
        <v>4226</v>
      </c>
      <c r="B191">
        <v>219</v>
      </c>
      <c r="C191">
        <v>213</v>
      </c>
      <c r="D191">
        <v>209</v>
      </c>
    </row>
    <row r="192" spans="1:4">
      <c r="A192" t="s">
        <v>4228</v>
      </c>
      <c r="B192">
        <v>196</v>
      </c>
      <c r="C192">
        <v>209</v>
      </c>
      <c r="D192">
        <v>194</v>
      </c>
    </row>
    <row r="193" spans="1:4">
      <c r="A193" t="s">
        <v>4230</v>
      </c>
      <c r="B193">
        <v>191</v>
      </c>
      <c r="C193">
        <v>209</v>
      </c>
      <c r="D193">
        <v>179</v>
      </c>
    </row>
    <row r="194" spans="1:4">
      <c r="A194" t="s">
        <v>4232</v>
      </c>
      <c r="B194">
        <v>180</v>
      </c>
      <c r="C194">
        <v>211</v>
      </c>
      <c r="D194">
        <v>178</v>
      </c>
    </row>
    <row r="195" spans="1:4">
      <c r="A195" t="s">
        <v>4234</v>
      </c>
      <c r="B195">
        <v>160</v>
      </c>
      <c r="C195">
        <v>218</v>
      </c>
      <c r="D195">
        <v>169</v>
      </c>
    </row>
    <row r="196" spans="1:4">
      <c r="A196" t="s">
        <v>4237</v>
      </c>
      <c r="B196">
        <v>194</v>
      </c>
      <c r="C196">
        <v>203</v>
      </c>
      <c r="D196">
        <v>180</v>
      </c>
    </row>
    <row r="197" spans="1:4">
      <c r="A197" t="s">
        <v>4240</v>
      </c>
      <c r="B197">
        <v>197</v>
      </c>
      <c r="C197">
        <v>207</v>
      </c>
      <c r="D197">
        <v>182</v>
      </c>
    </row>
    <row r="198" spans="1:4">
      <c r="A198" t="s">
        <v>4242</v>
      </c>
      <c r="B198">
        <v>195</v>
      </c>
      <c r="C198">
        <v>211</v>
      </c>
      <c r="D198">
        <v>168</v>
      </c>
    </row>
    <row r="199" spans="1:4">
      <c r="A199" t="s">
        <v>4244</v>
      </c>
      <c r="B199">
        <v>178</v>
      </c>
      <c r="C199">
        <v>231</v>
      </c>
      <c r="D199">
        <v>159</v>
      </c>
    </row>
    <row r="200" spans="1:4">
      <c r="A200" t="s">
        <v>4247</v>
      </c>
      <c r="B200">
        <v>169</v>
      </c>
      <c r="C200">
        <v>211</v>
      </c>
      <c r="D200">
        <v>158</v>
      </c>
    </row>
    <row r="201" spans="1:4">
      <c r="A201" t="s">
        <v>4249</v>
      </c>
      <c r="B201">
        <v>197</v>
      </c>
      <c r="C201">
        <v>207</v>
      </c>
      <c r="D201">
        <v>152</v>
      </c>
    </row>
    <row r="202" spans="1:4">
      <c r="A202" t="s">
        <v>4252</v>
      </c>
      <c r="B202">
        <v>207</v>
      </c>
      <c r="C202">
        <v>224</v>
      </c>
      <c r="D202">
        <v>157</v>
      </c>
    </row>
    <row r="203" spans="1:4">
      <c r="A203" t="s">
        <v>4254</v>
      </c>
      <c r="B203">
        <v>190</v>
      </c>
      <c r="C203">
        <v>211</v>
      </c>
      <c r="D203">
        <v>142</v>
      </c>
    </row>
    <row r="204" spans="1:4">
      <c r="A204" t="s">
        <v>4256</v>
      </c>
      <c r="B204">
        <v>175</v>
      </c>
      <c r="C204">
        <v>203</v>
      </c>
      <c r="D204">
        <v>128</v>
      </c>
    </row>
    <row r="205" spans="1:4">
      <c r="A205" t="s">
        <v>4258</v>
      </c>
      <c r="B205">
        <v>225</v>
      </c>
      <c r="C205">
        <v>213</v>
      </c>
      <c r="D205">
        <v>144</v>
      </c>
    </row>
    <row r="206" spans="1:4">
      <c r="A206" t="s">
        <v>4260</v>
      </c>
      <c r="B206">
        <v>203</v>
      </c>
      <c r="C206">
        <v>195</v>
      </c>
      <c r="D206">
        <v>180</v>
      </c>
    </row>
    <row r="207" spans="1:4">
      <c r="A207" t="s">
        <v>4261</v>
      </c>
      <c r="B207">
        <v>202</v>
      </c>
      <c r="C207">
        <v>190</v>
      </c>
      <c r="D207">
        <v>181</v>
      </c>
    </row>
    <row r="208" spans="1:4">
      <c r="A208" t="s">
        <v>4262</v>
      </c>
      <c r="B208">
        <v>176</v>
      </c>
      <c r="C208">
        <v>201</v>
      </c>
      <c r="D208">
        <v>101</v>
      </c>
    </row>
    <row r="209" spans="1:4">
      <c r="A209" t="s">
        <v>4265</v>
      </c>
      <c r="B209">
        <v>216</v>
      </c>
      <c r="C209">
        <v>207</v>
      </c>
      <c r="D209">
        <v>178</v>
      </c>
    </row>
    <row r="210" spans="1:4">
      <c r="A210" t="s">
        <v>4267</v>
      </c>
      <c r="B210">
        <v>203</v>
      </c>
      <c r="C210">
        <v>206</v>
      </c>
      <c r="D210">
        <v>145</v>
      </c>
    </row>
    <row r="211" spans="1:4">
      <c r="A211" t="s">
        <v>4269</v>
      </c>
      <c r="B211">
        <v>205</v>
      </c>
      <c r="C211">
        <v>215</v>
      </c>
      <c r="D211">
        <v>138</v>
      </c>
    </row>
    <row r="212" spans="1:4">
      <c r="A212" t="s">
        <v>4271</v>
      </c>
      <c r="B212">
        <v>197</v>
      </c>
      <c r="C212">
        <v>204</v>
      </c>
      <c r="D212">
        <v>123</v>
      </c>
    </row>
    <row r="213" spans="1:4">
      <c r="A213" t="s">
        <v>4273</v>
      </c>
      <c r="B213">
        <v>198</v>
      </c>
      <c r="C213">
        <v>230</v>
      </c>
      <c r="D213">
        <v>122</v>
      </c>
    </row>
    <row r="214" spans="1:4">
      <c r="A214" t="s">
        <v>4275</v>
      </c>
      <c r="B214">
        <v>195</v>
      </c>
      <c r="C214">
        <v>211</v>
      </c>
      <c r="D214">
        <v>99</v>
      </c>
    </row>
    <row r="215" spans="1:4">
      <c r="A215" t="s">
        <v>4277</v>
      </c>
      <c r="B215">
        <v>192</v>
      </c>
      <c r="C215">
        <v>215</v>
      </c>
      <c r="D215">
        <v>37</v>
      </c>
    </row>
    <row r="216" spans="1:4">
      <c r="A216" t="s">
        <v>4279</v>
      </c>
      <c r="B216">
        <v>208</v>
      </c>
      <c r="C216">
        <v>197</v>
      </c>
      <c r="D216">
        <v>177</v>
      </c>
    </row>
    <row r="217" spans="1:4">
      <c r="A217" t="s">
        <v>4280</v>
      </c>
      <c r="B217">
        <v>208</v>
      </c>
      <c r="C217">
        <v>211</v>
      </c>
      <c r="D217">
        <v>183</v>
      </c>
    </row>
    <row r="218" spans="1:4">
      <c r="A218" t="s">
        <v>4282</v>
      </c>
      <c r="B218">
        <v>210</v>
      </c>
      <c r="C218">
        <v>203</v>
      </c>
      <c r="D218">
        <v>175</v>
      </c>
    </row>
    <row r="219" spans="1:4">
      <c r="A219" t="s">
        <v>4283</v>
      </c>
      <c r="B219">
        <v>217</v>
      </c>
      <c r="C219">
        <v>202</v>
      </c>
      <c r="D219">
        <v>165</v>
      </c>
    </row>
    <row r="220" spans="1:4">
      <c r="A220" t="s">
        <v>4284</v>
      </c>
      <c r="B220">
        <v>220</v>
      </c>
      <c r="C220">
        <v>216</v>
      </c>
      <c r="D220">
        <v>168</v>
      </c>
    </row>
    <row r="221" spans="1:4">
      <c r="A221" t="s">
        <v>4286</v>
      </c>
      <c r="B221">
        <v>213</v>
      </c>
      <c r="C221">
        <v>205</v>
      </c>
      <c r="D221">
        <v>148</v>
      </c>
    </row>
    <row r="222" spans="1:4">
      <c r="A222" t="s">
        <v>4288</v>
      </c>
      <c r="B222">
        <v>210</v>
      </c>
      <c r="C222">
        <v>204</v>
      </c>
      <c r="D222">
        <v>129</v>
      </c>
    </row>
    <row r="223" spans="1:4">
      <c r="A223" t="s">
        <v>4289</v>
      </c>
      <c r="B223">
        <v>231</v>
      </c>
      <c r="C223">
        <v>223</v>
      </c>
      <c r="D223">
        <v>153</v>
      </c>
    </row>
    <row r="224" spans="1:4">
      <c r="A224" t="s">
        <v>4291</v>
      </c>
      <c r="B224">
        <v>218</v>
      </c>
      <c r="C224">
        <v>205</v>
      </c>
      <c r="D224">
        <v>101</v>
      </c>
    </row>
    <row r="225" spans="1:4">
      <c r="A225" t="s">
        <v>4293</v>
      </c>
      <c r="B225">
        <v>211</v>
      </c>
      <c r="C225">
        <v>217</v>
      </c>
      <c r="D225">
        <v>95</v>
      </c>
    </row>
    <row r="226" spans="1:4">
      <c r="A226" t="s">
        <v>4295</v>
      </c>
      <c r="B226">
        <v>217</v>
      </c>
      <c r="C226">
        <v>206</v>
      </c>
      <c r="D226">
        <v>82</v>
      </c>
    </row>
    <row r="227" spans="1:4">
      <c r="A227" t="s">
        <v>4296</v>
      </c>
      <c r="B227">
        <v>213</v>
      </c>
      <c r="C227">
        <v>215</v>
      </c>
      <c r="D227">
        <v>23</v>
      </c>
    </row>
    <row r="228" spans="1:4">
      <c r="A228" t="s">
        <v>4298</v>
      </c>
      <c r="B228">
        <v>212</v>
      </c>
      <c r="C228">
        <v>202</v>
      </c>
      <c r="D228">
        <v>176</v>
      </c>
    </row>
    <row r="229" spans="1:4">
      <c r="A229" t="s">
        <v>4299</v>
      </c>
      <c r="B229">
        <v>216</v>
      </c>
      <c r="C229">
        <v>201</v>
      </c>
      <c r="D229">
        <v>163</v>
      </c>
    </row>
    <row r="230" spans="1:4">
      <c r="A230" t="s">
        <v>4300</v>
      </c>
      <c r="B230">
        <v>229</v>
      </c>
      <c r="C230">
        <v>214</v>
      </c>
      <c r="D230">
        <v>142</v>
      </c>
    </row>
    <row r="231" spans="1:4">
      <c r="A231" t="s">
        <v>4301</v>
      </c>
      <c r="B231">
        <v>218</v>
      </c>
      <c r="C231">
        <v>196</v>
      </c>
      <c r="D231">
        <v>131</v>
      </c>
    </row>
    <row r="232" spans="1:4">
      <c r="A232" t="s">
        <v>4302</v>
      </c>
      <c r="B232">
        <v>222</v>
      </c>
      <c r="C232">
        <v>192</v>
      </c>
      <c r="D232">
        <v>95</v>
      </c>
    </row>
    <row r="233" spans="1:4">
      <c r="A233" t="s">
        <v>4303</v>
      </c>
      <c r="B233">
        <v>238</v>
      </c>
      <c r="C233">
        <v>200</v>
      </c>
      <c r="D233">
        <v>67</v>
      </c>
    </row>
    <row r="234" spans="1:4">
      <c r="A234" t="s">
        <v>4304</v>
      </c>
      <c r="B234">
        <v>243</v>
      </c>
      <c r="C234">
        <v>191</v>
      </c>
      <c r="D234">
        <v>8</v>
      </c>
    </row>
    <row r="235" spans="1:4">
      <c r="A235" t="s">
        <v>4305</v>
      </c>
      <c r="B235">
        <v>246</v>
      </c>
      <c r="C235">
        <v>209</v>
      </c>
      <c r="D235">
        <v>85</v>
      </c>
    </row>
    <row r="236" spans="1:4">
      <c r="A236" t="s">
        <v>7038</v>
      </c>
      <c r="B236">
        <v>249</v>
      </c>
      <c r="C236">
        <v>216</v>
      </c>
      <c r="D236">
        <v>87</v>
      </c>
    </row>
    <row r="237" spans="1:4">
      <c r="A237" t="s">
        <v>4306</v>
      </c>
      <c r="B237">
        <v>255</v>
      </c>
      <c r="C237">
        <v>208</v>
      </c>
      <c r="D237">
        <v>46</v>
      </c>
    </row>
    <row r="238" spans="1:4">
      <c r="A238" t="s">
        <v>7035</v>
      </c>
      <c r="B238">
        <v>244</v>
      </c>
      <c r="C238">
        <v>191</v>
      </c>
      <c r="D238">
        <v>58</v>
      </c>
    </row>
    <row r="239" spans="1:4">
      <c r="A239" t="s">
        <v>4308</v>
      </c>
      <c r="B239">
        <v>234</v>
      </c>
      <c r="C239">
        <v>211</v>
      </c>
      <c r="D239">
        <v>174</v>
      </c>
    </row>
    <row r="240" spans="1:4">
      <c r="A240" t="s">
        <v>4309</v>
      </c>
      <c r="B240">
        <v>231</v>
      </c>
      <c r="C240">
        <v>211</v>
      </c>
      <c r="D240">
        <v>173</v>
      </c>
    </row>
    <row r="241" spans="1:4">
      <c r="A241" t="s">
        <v>4310</v>
      </c>
      <c r="B241">
        <v>237</v>
      </c>
      <c r="C241">
        <v>213</v>
      </c>
      <c r="D241">
        <v>158</v>
      </c>
    </row>
    <row r="242" spans="1:4">
      <c r="A242" t="s">
        <v>4311</v>
      </c>
      <c r="B242">
        <v>254</v>
      </c>
      <c r="C242">
        <v>215</v>
      </c>
      <c r="D242">
        <v>119</v>
      </c>
    </row>
    <row r="243" spans="1:4">
      <c r="A243" t="s">
        <v>4313</v>
      </c>
      <c r="B243">
        <v>255</v>
      </c>
      <c r="C243">
        <v>214</v>
      </c>
      <c r="D243">
        <v>98</v>
      </c>
    </row>
    <row r="244" spans="1:4">
      <c r="A244" t="s">
        <v>4315</v>
      </c>
      <c r="B244">
        <v>255</v>
      </c>
      <c r="C244">
        <v>218</v>
      </c>
      <c r="D244">
        <v>41</v>
      </c>
    </row>
    <row r="245" spans="1:4">
      <c r="A245" t="s">
        <v>4316</v>
      </c>
      <c r="B245">
        <v>255</v>
      </c>
      <c r="C245">
        <v>195</v>
      </c>
      <c r="D245">
        <v>0</v>
      </c>
    </row>
    <row r="246" spans="1:4">
      <c r="A246" t="s">
        <v>4318</v>
      </c>
      <c r="B246">
        <v>221</v>
      </c>
      <c r="C246">
        <v>213</v>
      </c>
      <c r="D246">
        <v>199</v>
      </c>
    </row>
    <row r="247" spans="1:4">
      <c r="A247" t="s">
        <v>4319</v>
      </c>
      <c r="B247">
        <v>216</v>
      </c>
      <c r="C247">
        <v>204</v>
      </c>
      <c r="D247">
        <v>187</v>
      </c>
    </row>
    <row r="248" spans="1:4">
      <c r="A248" t="s">
        <v>4320</v>
      </c>
      <c r="B248">
        <v>223</v>
      </c>
      <c r="C248">
        <v>209</v>
      </c>
      <c r="D248">
        <v>190</v>
      </c>
    </row>
    <row r="249" spans="1:4">
      <c r="A249" t="s">
        <v>4321</v>
      </c>
      <c r="B249">
        <v>220</v>
      </c>
      <c r="C249">
        <v>201</v>
      </c>
      <c r="D249">
        <v>158</v>
      </c>
    </row>
    <row r="250" spans="1:4">
      <c r="A250" t="s">
        <v>4322</v>
      </c>
      <c r="B250">
        <v>232</v>
      </c>
      <c r="C250">
        <v>208</v>
      </c>
      <c r="D250">
        <v>167</v>
      </c>
    </row>
    <row r="251" spans="1:4">
      <c r="A251" t="s">
        <v>4323</v>
      </c>
      <c r="B251">
        <v>231</v>
      </c>
      <c r="C251">
        <v>209</v>
      </c>
      <c r="D251">
        <v>161</v>
      </c>
    </row>
    <row r="252" spans="1:4">
      <c r="A252" t="s">
        <v>4324</v>
      </c>
      <c r="B252">
        <v>224</v>
      </c>
      <c r="C252">
        <v>201</v>
      </c>
      <c r="D252">
        <v>146</v>
      </c>
    </row>
    <row r="253" spans="1:4">
      <c r="A253" t="s">
        <v>4325</v>
      </c>
      <c r="B253">
        <v>237</v>
      </c>
      <c r="C253">
        <v>195</v>
      </c>
      <c r="D253">
        <v>115</v>
      </c>
    </row>
    <row r="254" spans="1:4">
      <c r="A254" t="s">
        <v>4326</v>
      </c>
      <c r="B254">
        <v>255</v>
      </c>
      <c r="C254">
        <v>200</v>
      </c>
      <c r="D254">
        <v>125</v>
      </c>
    </row>
    <row r="255" spans="1:4">
      <c r="A255" t="s">
        <v>4328</v>
      </c>
      <c r="B255">
        <v>247</v>
      </c>
      <c r="C255">
        <v>191</v>
      </c>
      <c r="D255">
        <v>104</v>
      </c>
    </row>
    <row r="256" spans="1:4">
      <c r="A256" t="s">
        <v>4330</v>
      </c>
      <c r="B256">
        <v>247</v>
      </c>
      <c r="C256">
        <v>196</v>
      </c>
      <c r="D256">
        <v>108</v>
      </c>
    </row>
    <row r="257" spans="1:4">
      <c r="A257" t="s">
        <v>4331</v>
      </c>
      <c r="B257">
        <v>255</v>
      </c>
      <c r="C257">
        <v>207</v>
      </c>
      <c r="D257">
        <v>115</v>
      </c>
    </row>
    <row r="258" spans="1:4">
      <c r="A258" t="s">
        <v>4332</v>
      </c>
      <c r="B258">
        <v>250</v>
      </c>
      <c r="C258">
        <v>183</v>
      </c>
      <c r="D258">
        <v>90</v>
      </c>
    </row>
    <row r="259" spans="1:4">
      <c r="A259" t="s">
        <v>4333</v>
      </c>
      <c r="B259">
        <v>255</v>
      </c>
      <c r="C259">
        <v>198</v>
      </c>
      <c r="D259">
        <v>110</v>
      </c>
    </row>
    <row r="260" spans="1:4">
      <c r="A260" t="s">
        <v>4335</v>
      </c>
      <c r="B260">
        <v>252</v>
      </c>
      <c r="C260">
        <v>185</v>
      </c>
      <c r="D260">
        <v>83</v>
      </c>
    </row>
    <row r="261" spans="1:4">
      <c r="A261" t="s">
        <v>4337</v>
      </c>
      <c r="B261">
        <v>219</v>
      </c>
      <c r="C261">
        <v>204</v>
      </c>
      <c r="D261">
        <v>181</v>
      </c>
    </row>
    <row r="262" spans="1:4">
      <c r="A262" t="s">
        <v>4339</v>
      </c>
      <c r="B262">
        <v>210</v>
      </c>
      <c r="C262">
        <v>202</v>
      </c>
      <c r="D262">
        <v>175</v>
      </c>
    </row>
    <row r="263" spans="1:4">
      <c r="A263" t="s">
        <v>4341</v>
      </c>
      <c r="B263">
        <v>218</v>
      </c>
      <c r="C263">
        <v>204</v>
      </c>
      <c r="D263">
        <v>180</v>
      </c>
    </row>
    <row r="264" spans="1:4">
      <c r="A264" t="s">
        <v>4342</v>
      </c>
      <c r="B264">
        <v>218</v>
      </c>
      <c r="C264">
        <v>199</v>
      </c>
      <c r="D264">
        <v>171</v>
      </c>
    </row>
    <row r="265" spans="1:4">
      <c r="A265" t="s">
        <v>4343</v>
      </c>
      <c r="B265">
        <v>229</v>
      </c>
      <c r="C265">
        <v>204</v>
      </c>
      <c r="D265">
        <v>175</v>
      </c>
    </row>
    <row r="266" spans="1:4">
      <c r="A266" t="s">
        <v>4344</v>
      </c>
      <c r="B266">
        <v>218</v>
      </c>
      <c r="C266">
        <v>192</v>
      </c>
      <c r="D266">
        <v>167</v>
      </c>
    </row>
    <row r="267" spans="1:4">
      <c r="A267" t="s">
        <v>4345</v>
      </c>
      <c r="B267">
        <v>210</v>
      </c>
      <c r="C267">
        <v>194</v>
      </c>
      <c r="D267">
        <v>172</v>
      </c>
    </row>
    <row r="268" spans="1:4">
      <c r="A268" t="s">
        <v>4348</v>
      </c>
      <c r="B268">
        <v>221</v>
      </c>
      <c r="C268">
        <v>188</v>
      </c>
      <c r="D268">
        <v>160</v>
      </c>
    </row>
    <row r="269" spans="1:4">
      <c r="A269" t="s">
        <v>4349</v>
      </c>
      <c r="B269">
        <v>216</v>
      </c>
      <c r="C269">
        <v>185</v>
      </c>
      <c r="D269">
        <v>152</v>
      </c>
    </row>
    <row r="270" spans="1:4">
      <c r="A270" t="s">
        <v>4350</v>
      </c>
      <c r="B270">
        <v>220</v>
      </c>
      <c r="C270">
        <v>189</v>
      </c>
      <c r="D270">
        <v>158</v>
      </c>
    </row>
    <row r="271" spans="1:4">
      <c r="A271" t="s">
        <v>4352</v>
      </c>
      <c r="B271">
        <v>222</v>
      </c>
      <c r="C271">
        <v>197</v>
      </c>
      <c r="D271">
        <v>165</v>
      </c>
    </row>
    <row r="272" spans="1:4">
      <c r="A272" t="s">
        <v>4353</v>
      </c>
      <c r="B272">
        <v>244</v>
      </c>
      <c r="C272">
        <v>194</v>
      </c>
      <c r="D272">
        <v>159</v>
      </c>
    </row>
    <row r="273" spans="1:4">
      <c r="A273" t="s">
        <v>4354</v>
      </c>
      <c r="B273">
        <v>227</v>
      </c>
      <c r="C273">
        <v>188</v>
      </c>
      <c r="D273">
        <v>142</v>
      </c>
    </row>
    <row r="274" spans="1:4">
      <c r="A274" t="s">
        <v>4355</v>
      </c>
      <c r="B274">
        <v>248</v>
      </c>
      <c r="C274">
        <v>193</v>
      </c>
      <c r="D274">
        <v>154</v>
      </c>
    </row>
    <row r="275" spans="1:4">
      <c r="A275" t="s">
        <v>4356</v>
      </c>
      <c r="B275">
        <v>251</v>
      </c>
      <c r="C275">
        <v>190</v>
      </c>
      <c r="D275">
        <v>153</v>
      </c>
    </row>
    <row r="276" spans="1:4">
      <c r="A276" t="s">
        <v>4358</v>
      </c>
      <c r="B276">
        <v>255</v>
      </c>
      <c r="C276">
        <v>187</v>
      </c>
      <c r="D276">
        <v>158</v>
      </c>
    </row>
    <row r="277" spans="1:4">
      <c r="A277" t="s">
        <v>4361</v>
      </c>
      <c r="B277">
        <v>244</v>
      </c>
      <c r="C277">
        <v>186</v>
      </c>
      <c r="D277">
        <v>148</v>
      </c>
    </row>
    <row r="278" spans="1:4">
      <c r="A278" t="s">
        <v>4362</v>
      </c>
      <c r="B278">
        <v>255</v>
      </c>
      <c r="C278">
        <v>190</v>
      </c>
      <c r="D278">
        <v>152</v>
      </c>
    </row>
    <row r="279" spans="1:4">
      <c r="A279" t="s">
        <v>4363</v>
      </c>
      <c r="B279">
        <v>235</v>
      </c>
      <c r="C279">
        <v>195</v>
      </c>
      <c r="D279">
        <v>150</v>
      </c>
    </row>
    <row r="280" spans="1:4">
      <c r="A280" t="s">
        <v>4364</v>
      </c>
      <c r="B280">
        <v>248</v>
      </c>
      <c r="C280">
        <v>206</v>
      </c>
      <c r="D280">
        <v>151</v>
      </c>
    </row>
    <row r="281" spans="1:4">
      <c r="A281" t="s">
        <v>4365</v>
      </c>
      <c r="B281">
        <v>255</v>
      </c>
      <c r="C281">
        <v>205</v>
      </c>
      <c r="D281">
        <v>168</v>
      </c>
    </row>
    <row r="282" spans="1:4">
      <c r="A282" t="s">
        <v>4366</v>
      </c>
      <c r="B282">
        <v>241</v>
      </c>
      <c r="C282">
        <v>189</v>
      </c>
      <c r="D282">
        <v>137</v>
      </c>
    </row>
    <row r="283" spans="1:4">
      <c r="A283" t="s">
        <v>4367</v>
      </c>
      <c r="B283">
        <v>246</v>
      </c>
      <c r="C283">
        <v>194</v>
      </c>
      <c r="D283">
        <v>137</v>
      </c>
    </row>
    <row r="284" spans="1:4">
      <c r="A284" t="s">
        <v>4368</v>
      </c>
      <c r="B284">
        <v>250</v>
      </c>
      <c r="C284">
        <v>205</v>
      </c>
      <c r="D284">
        <v>158</v>
      </c>
    </row>
    <row r="285" spans="1:4">
      <c r="A285" t="s">
        <v>4369</v>
      </c>
      <c r="B285">
        <v>222</v>
      </c>
      <c r="C285">
        <v>205</v>
      </c>
      <c r="D285">
        <v>190</v>
      </c>
    </row>
    <row r="286" spans="1:4">
      <c r="A286" t="s">
        <v>4370</v>
      </c>
      <c r="B286">
        <v>218</v>
      </c>
      <c r="C286">
        <v>203</v>
      </c>
      <c r="D286">
        <v>190</v>
      </c>
    </row>
    <row r="287" spans="1:4">
      <c r="A287" t="s">
        <v>4371</v>
      </c>
      <c r="B287">
        <v>228</v>
      </c>
      <c r="C287">
        <v>199</v>
      </c>
      <c r="D287">
        <v>184</v>
      </c>
    </row>
    <row r="288" spans="1:4">
      <c r="A288" t="s">
        <v>4372</v>
      </c>
      <c r="B288">
        <v>237</v>
      </c>
      <c r="C288">
        <v>202</v>
      </c>
      <c r="D288">
        <v>181</v>
      </c>
    </row>
    <row r="289" spans="1:4">
      <c r="A289" t="s">
        <v>4374</v>
      </c>
      <c r="B289">
        <v>244</v>
      </c>
      <c r="C289">
        <v>201</v>
      </c>
      <c r="D289">
        <v>177</v>
      </c>
    </row>
    <row r="290" spans="1:4">
      <c r="A290" t="s">
        <v>4375</v>
      </c>
      <c r="B290">
        <v>244</v>
      </c>
      <c r="C290">
        <v>198</v>
      </c>
      <c r="D290">
        <v>195</v>
      </c>
    </row>
    <row r="291" spans="1:4">
      <c r="A291" t="s">
        <v>4377</v>
      </c>
      <c r="B291">
        <v>255</v>
      </c>
      <c r="C291">
        <v>196</v>
      </c>
      <c r="D291">
        <v>178</v>
      </c>
    </row>
    <row r="292" spans="1:4">
      <c r="A292" t="s">
        <v>4380</v>
      </c>
      <c r="B292">
        <v>237</v>
      </c>
      <c r="C292">
        <v>205</v>
      </c>
      <c r="D292">
        <v>194</v>
      </c>
    </row>
    <row r="293" spans="1:4">
      <c r="A293" t="s">
        <v>4382</v>
      </c>
      <c r="B293">
        <v>225</v>
      </c>
      <c r="C293">
        <v>207</v>
      </c>
      <c r="D293">
        <v>198</v>
      </c>
    </row>
    <row r="294" spans="1:4">
      <c r="A294" t="s">
        <v>4383</v>
      </c>
      <c r="B294">
        <v>245</v>
      </c>
      <c r="C294">
        <v>209</v>
      </c>
      <c r="D294">
        <v>200</v>
      </c>
    </row>
    <row r="295" spans="1:4">
      <c r="A295" t="s">
        <v>4384</v>
      </c>
      <c r="B295">
        <v>247</v>
      </c>
      <c r="C295">
        <v>213</v>
      </c>
      <c r="D295">
        <v>204</v>
      </c>
    </row>
    <row r="296" spans="1:4">
      <c r="A296" t="s">
        <v>4386</v>
      </c>
      <c r="B296">
        <v>238</v>
      </c>
      <c r="C296">
        <v>196</v>
      </c>
      <c r="D296">
        <v>190</v>
      </c>
    </row>
    <row r="297" spans="1:4">
      <c r="A297" t="s">
        <v>4388</v>
      </c>
      <c r="B297">
        <v>247</v>
      </c>
      <c r="C297">
        <v>200</v>
      </c>
      <c r="D297">
        <v>194</v>
      </c>
    </row>
    <row r="298" spans="1:4">
      <c r="A298" t="s">
        <v>4389</v>
      </c>
      <c r="B298">
        <v>228</v>
      </c>
      <c r="C298">
        <v>204</v>
      </c>
      <c r="D298">
        <v>198</v>
      </c>
    </row>
    <row r="299" spans="1:4">
      <c r="A299" t="s">
        <v>4390</v>
      </c>
      <c r="B299">
        <v>255</v>
      </c>
      <c r="C299">
        <v>196</v>
      </c>
      <c r="D299">
        <v>188</v>
      </c>
    </row>
    <row r="300" spans="1:4">
      <c r="A300" t="s">
        <v>4391</v>
      </c>
      <c r="B300">
        <v>250</v>
      </c>
      <c r="C300">
        <v>200</v>
      </c>
      <c r="D300">
        <v>195</v>
      </c>
    </row>
    <row r="301" spans="1:4">
      <c r="A301" t="s">
        <v>4392</v>
      </c>
      <c r="B301">
        <v>230</v>
      </c>
      <c r="C301">
        <v>197</v>
      </c>
      <c r="D301">
        <v>202</v>
      </c>
    </row>
    <row r="302" spans="1:4">
      <c r="A302" t="s">
        <v>4393</v>
      </c>
      <c r="B302">
        <v>249</v>
      </c>
      <c r="C302">
        <v>194</v>
      </c>
      <c r="D302">
        <v>205</v>
      </c>
    </row>
    <row r="303" spans="1:4">
      <c r="A303" t="s">
        <v>4395</v>
      </c>
      <c r="B303">
        <v>231</v>
      </c>
      <c r="C303">
        <v>201</v>
      </c>
      <c r="D303">
        <v>202</v>
      </c>
    </row>
    <row r="304" spans="1:4">
      <c r="A304" t="s">
        <v>4396</v>
      </c>
      <c r="B304">
        <v>244</v>
      </c>
      <c r="C304">
        <v>195</v>
      </c>
      <c r="D304">
        <v>196</v>
      </c>
    </row>
    <row r="305" spans="1:4">
      <c r="A305" t="s">
        <v>4397</v>
      </c>
      <c r="B305">
        <v>245</v>
      </c>
      <c r="C305">
        <v>190</v>
      </c>
      <c r="D305">
        <v>199</v>
      </c>
    </row>
    <row r="306" spans="1:4">
      <c r="A306" t="s">
        <v>4398</v>
      </c>
      <c r="B306">
        <v>243</v>
      </c>
      <c r="C306">
        <v>187</v>
      </c>
      <c r="D306">
        <v>202</v>
      </c>
    </row>
    <row r="307" spans="1:4">
      <c r="A307" t="s">
        <v>7073</v>
      </c>
      <c r="B307">
        <v>242</v>
      </c>
      <c r="C307">
        <v>193</v>
      </c>
      <c r="D307">
        <v>209</v>
      </c>
    </row>
    <row r="308" spans="1:4">
      <c r="A308" t="s">
        <v>4399</v>
      </c>
      <c r="B308">
        <v>225</v>
      </c>
      <c r="C308">
        <v>198</v>
      </c>
      <c r="D308">
        <v>204</v>
      </c>
    </row>
    <row r="309" spans="1:4">
      <c r="A309" t="s">
        <v>4401</v>
      </c>
      <c r="B309">
        <v>233</v>
      </c>
      <c r="C309">
        <v>195</v>
      </c>
      <c r="D309">
        <v>207</v>
      </c>
    </row>
    <row r="310" spans="1:4">
      <c r="A310" t="s">
        <v>4404</v>
      </c>
      <c r="B310">
        <v>230</v>
      </c>
      <c r="C310">
        <v>188</v>
      </c>
      <c r="D310">
        <v>205</v>
      </c>
    </row>
    <row r="311" spans="1:4">
      <c r="A311" t="s">
        <v>4405</v>
      </c>
      <c r="B311">
        <v>239</v>
      </c>
      <c r="C311">
        <v>193</v>
      </c>
      <c r="D311">
        <v>214</v>
      </c>
    </row>
    <row r="312" spans="1:4">
      <c r="A312" t="s">
        <v>7065</v>
      </c>
      <c r="B312">
        <v>242</v>
      </c>
      <c r="C312">
        <v>207</v>
      </c>
      <c r="D312">
        <v>220</v>
      </c>
    </row>
    <row r="313" spans="1:4">
      <c r="A313" t="s">
        <v>4408</v>
      </c>
      <c r="B313">
        <v>224</v>
      </c>
      <c r="C313">
        <v>199</v>
      </c>
      <c r="D313">
        <v>215</v>
      </c>
    </row>
    <row r="314" spans="1:4">
      <c r="A314" t="s">
        <v>4411</v>
      </c>
      <c r="B314">
        <v>224</v>
      </c>
      <c r="C314">
        <v>208</v>
      </c>
      <c r="D314">
        <v>219</v>
      </c>
    </row>
    <row r="315" spans="1:4">
      <c r="A315" t="s">
        <v>4412</v>
      </c>
      <c r="B315">
        <v>215</v>
      </c>
      <c r="C315">
        <v>203</v>
      </c>
      <c r="D315">
        <v>196</v>
      </c>
    </row>
    <row r="316" spans="1:4">
      <c r="A316" t="s">
        <v>4416</v>
      </c>
      <c r="B316">
        <v>219</v>
      </c>
      <c r="C316">
        <v>210</v>
      </c>
      <c r="D316">
        <v>219</v>
      </c>
    </row>
    <row r="317" spans="1:4">
      <c r="A317" t="s">
        <v>4419</v>
      </c>
      <c r="B317">
        <v>215</v>
      </c>
      <c r="C317">
        <v>205</v>
      </c>
      <c r="D317">
        <v>205</v>
      </c>
    </row>
    <row r="318" spans="1:4">
      <c r="A318" t="s">
        <v>4420</v>
      </c>
      <c r="B318">
        <v>212</v>
      </c>
      <c r="C318">
        <v>202</v>
      </c>
      <c r="D318">
        <v>205</v>
      </c>
    </row>
    <row r="319" spans="1:4">
      <c r="A319" t="s">
        <v>4421</v>
      </c>
      <c r="B319">
        <v>206</v>
      </c>
      <c r="C319">
        <v>195</v>
      </c>
      <c r="D319">
        <v>210</v>
      </c>
    </row>
    <row r="320" spans="1:4">
      <c r="A320" t="s">
        <v>4423</v>
      </c>
      <c r="B320">
        <v>210</v>
      </c>
      <c r="C320">
        <v>196</v>
      </c>
      <c r="D320">
        <v>214</v>
      </c>
    </row>
    <row r="321" spans="1:4">
      <c r="A321" t="s">
        <v>7090</v>
      </c>
      <c r="B321">
        <v>189</v>
      </c>
      <c r="C321">
        <v>198</v>
      </c>
      <c r="D321">
        <v>220</v>
      </c>
    </row>
    <row r="322" spans="1:4">
      <c r="A322" t="s">
        <v>4426</v>
      </c>
      <c r="B322">
        <v>201</v>
      </c>
      <c r="C322">
        <v>211</v>
      </c>
      <c r="D322">
        <v>220</v>
      </c>
    </row>
    <row r="323" spans="1:4">
      <c r="A323" t="s">
        <v>4430</v>
      </c>
      <c r="B323">
        <v>208</v>
      </c>
      <c r="C323">
        <v>208</v>
      </c>
      <c r="D323">
        <v>218</v>
      </c>
    </row>
    <row r="324" spans="1:4">
      <c r="A324" t="s">
        <v>6981</v>
      </c>
      <c r="B324">
        <v>213</v>
      </c>
      <c r="C324">
        <v>213</v>
      </c>
      <c r="D324">
        <v>216</v>
      </c>
    </row>
    <row r="325" spans="1:4">
      <c r="A325" t="s">
        <v>4433</v>
      </c>
      <c r="B325">
        <v>191</v>
      </c>
      <c r="C325">
        <v>199</v>
      </c>
      <c r="D325">
        <v>214</v>
      </c>
    </row>
    <row r="326" spans="1:4">
      <c r="A326" t="s">
        <v>7102</v>
      </c>
      <c r="B326">
        <v>191</v>
      </c>
      <c r="C326">
        <v>202</v>
      </c>
      <c r="D326">
        <v>214</v>
      </c>
    </row>
    <row r="327" spans="1:4">
      <c r="A327" t="s">
        <v>7119</v>
      </c>
      <c r="B327">
        <v>181</v>
      </c>
      <c r="C327">
        <v>206</v>
      </c>
      <c r="D327">
        <v>223</v>
      </c>
    </row>
    <row r="328" spans="1:4">
      <c r="A328" t="s">
        <v>4436</v>
      </c>
      <c r="B328">
        <v>202</v>
      </c>
      <c r="C328">
        <v>204</v>
      </c>
      <c r="D328">
        <v>203</v>
      </c>
    </row>
    <row r="329" spans="1:4">
      <c r="A329" t="s">
        <v>4439</v>
      </c>
      <c r="B329">
        <v>192</v>
      </c>
      <c r="C329">
        <v>206</v>
      </c>
      <c r="D329">
        <v>218</v>
      </c>
    </row>
    <row r="330" spans="1:4">
      <c r="A330" t="s">
        <v>4441</v>
      </c>
      <c r="B330">
        <v>209</v>
      </c>
      <c r="C330">
        <v>213</v>
      </c>
      <c r="D330">
        <v>208</v>
      </c>
    </row>
    <row r="331" spans="1:4">
      <c r="A331" t="s">
        <v>4444</v>
      </c>
      <c r="B331">
        <v>181</v>
      </c>
      <c r="C331">
        <v>199</v>
      </c>
      <c r="D331">
        <v>211</v>
      </c>
    </row>
    <row r="332" spans="1:4">
      <c r="A332" t="s">
        <v>4445</v>
      </c>
      <c r="B332">
        <v>210</v>
      </c>
      <c r="C332">
        <v>207</v>
      </c>
      <c r="D332">
        <v>196</v>
      </c>
    </row>
    <row r="333" spans="1:4">
      <c r="A333" t="s">
        <v>4446</v>
      </c>
      <c r="B333">
        <v>198</v>
      </c>
      <c r="C333">
        <v>210</v>
      </c>
      <c r="D333">
        <v>210</v>
      </c>
    </row>
    <row r="334" spans="1:4">
      <c r="A334" t="s">
        <v>4449</v>
      </c>
      <c r="B334">
        <v>191</v>
      </c>
      <c r="C334">
        <v>205</v>
      </c>
      <c r="D334">
        <v>204</v>
      </c>
    </row>
    <row r="335" spans="1:4">
      <c r="A335" t="s">
        <v>4451</v>
      </c>
      <c r="B335">
        <v>178</v>
      </c>
      <c r="C335">
        <v>212</v>
      </c>
      <c r="D335">
        <v>221</v>
      </c>
    </row>
    <row r="336" spans="1:4">
      <c r="A336" t="s">
        <v>4453</v>
      </c>
      <c r="B336">
        <v>161</v>
      </c>
      <c r="C336">
        <v>200</v>
      </c>
      <c r="D336">
        <v>219</v>
      </c>
    </row>
    <row r="337" spans="1:4">
      <c r="A337" t="s">
        <v>4455</v>
      </c>
      <c r="B337">
        <v>196</v>
      </c>
      <c r="C337">
        <v>214</v>
      </c>
      <c r="D337">
        <v>211</v>
      </c>
    </row>
    <row r="338" spans="1:4">
      <c r="A338" t="s">
        <v>4457</v>
      </c>
      <c r="B338">
        <v>165</v>
      </c>
      <c r="C338">
        <v>207</v>
      </c>
      <c r="D338">
        <v>213</v>
      </c>
    </row>
    <row r="339" spans="1:4">
      <c r="A339" t="s">
        <v>4459</v>
      </c>
      <c r="B339">
        <v>172</v>
      </c>
      <c r="C339">
        <v>223</v>
      </c>
      <c r="D339">
        <v>221</v>
      </c>
    </row>
    <row r="340" spans="1:4">
      <c r="A340" t="s">
        <v>4461</v>
      </c>
      <c r="B340">
        <v>159</v>
      </c>
      <c r="C340">
        <v>217</v>
      </c>
      <c r="D340">
        <v>215</v>
      </c>
    </row>
    <row r="341" spans="1:4">
      <c r="A341" t="s">
        <v>4463</v>
      </c>
      <c r="B341">
        <v>207</v>
      </c>
      <c r="C341">
        <v>200</v>
      </c>
      <c r="D341">
        <v>189</v>
      </c>
    </row>
    <row r="342" spans="1:4">
      <c r="A342" t="s">
        <v>4464</v>
      </c>
      <c r="B342">
        <v>193</v>
      </c>
      <c r="C342">
        <v>204</v>
      </c>
      <c r="D342">
        <v>194</v>
      </c>
    </row>
    <row r="343" spans="1:4">
      <c r="A343" t="s">
        <v>4466</v>
      </c>
      <c r="B343">
        <v>176</v>
      </c>
      <c r="C343">
        <v>211</v>
      </c>
      <c r="D343">
        <v>209</v>
      </c>
    </row>
    <row r="344" spans="1:4">
      <c r="A344" t="s">
        <v>4468</v>
      </c>
      <c r="B344">
        <v>153</v>
      </c>
      <c r="C344">
        <v>197</v>
      </c>
      <c r="D344">
        <v>196</v>
      </c>
    </row>
    <row r="345" spans="1:4">
      <c r="A345" t="s">
        <v>4469</v>
      </c>
      <c r="B345">
        <v>129</v>
      </c>
      <c r="C345">
        <v>215</v>
      </c>
      <c r="D345">
        <v>211</v>
      </c>
    </row>
    <row r="346" spans="1:4">
      <c r="A346" t="s">
        <v>4473</v>
      </c>
      <c r="B346">
        <v>161</v>
      </c>
      <c r="C346">
        <v>215</v>
      </c>
      <c r="D346">
        <v>201</v>
      </c>
    </row>
    <row r="347" spans="1:4">
      <c r="A347" t="s">
        <v>4475</v>
      </c>
      <c r="B347">
        <v>150</v>
      </c>
      <c r="C347">
        <v>223</v>
      </c>
      <c r="D347">
        <v>206</v>
      </c>
    </row>
    <row r="348" spans="1:4">
      <c r="A348" t="s">
        <v>4477</v>
      </c>
      <c r="B348">
        <v>135</v>
      </c>
      <c r="C348">
        <v>216</v>
      </c>
      <c r="D348">
        <v>195</v>
      </c>
    </row>
    <row r="349" spans="1:4">
      <c r="A349" t="s">
        <v>4479</v>
      </c>
      <c r="B349">
        <v>135</v>
      </c>
      <c r="C349">
        <v>215</v>
      </c>
      <c r="D349">
        <v>190</v>
      </c>
    </row>
    <row r="350" spans="1:4">
      <c r="A350" t="s">
        <v>4481</v>
      </c>
      <c r="B350">
        <v>178</v>
      </c>
      <c r="C350">
        <v>207</v>
      </c>
      <c r="D350">
        <v>190</v>
      </c>
    </row>
    <row r="351" spans="1:4">
      <c r="A351" t="s">
        <v>4483</v>
      </c>
      <c r="B351">
        <v>170</v>
      </c>
      <c r="C351">
        <v>204</v>
      </c>
      <c r="D351">
        <v>185</v>
      </c>
    </row>
    <row r="352" spans="1:4">
      <c r="A352" t="s">
        <v>4485</v>
      </c>
      <c r="B352">
        <v>202</v>
      </c>
      <c r="C352">
        <v>211</v>
      </c>
      <c r="D352">
        <v>193</v>
      </c>
    </row>
    <row r="353" spans="1:4">
      <c r="A353" t="s">
        <v>4487</v>
      </c>
      <c r="B353">
        <v>190</v>
      </c>
      <c r="C353">
        <v>211</v>
      </c>
      <c r="D353">
        <v>187</v>
      </c>
    </row>
    <row r="354" spans="1:4">
      <c r="A354" t="s">
        <v>4489</v>
      </c>
      <c r="B354">
        <v>188</v>
      </c>
      <c r="C354">
        <v>217</v>
      </c>
      <c r="D354">
        <v>200</v>
      </c>
    </row>
    <row r="355" spans="1:4">
      <c r="A355" t="s">
        <v>4491</v>
      </c>
      <c r="B355">
        <v>175</v>
      </c>
      <c r="C355">
        <v>221</v>
      </c>
      <c r="D355">
        <v>204</v>
      </c>
    </row>
    <row r="356" spans="1:4">
      <c r="A356" t="s">
        <v>4493</v>
      </c>
      <c r="B356">
        <v>203</v>
      </c>
      <c r="C356">
        <v>206</v>
      </c>
      <c r="D356">
        <v>190</v>
      </c>
    </row>
    <row r="357" spans="1:4">
      <c r="A357" t="s">
        <v>4495</v>
      </c>
      <c r="B357">
        <v>197</v>
      </c>
      <c r="C357">
        <v>204</v>
      </c>
      <c r="D357">
        <v>192</v>
      </c>
    </row>
    <row r="358" spans="1:4">
      <c r="A358" t="s">
        <v>4497</v>
      </c>
      <c r="B358">
        <v>193</v>
      </c>
      <c r="C358">
        <v>206</v>
      </c>
      <c r="D358">
        <v>193</v>
      </c>
    </row>
    <row r="359" spans="1:4">
      <c r="A359" t="s">
        <v>4499</v>
      </c>
      <c r="B359">
        <v>184</v>
      </c>
      <c r="C359">
        <v>204</v>
      </c>
      <c r="D359">
        <v>186</v>
      </c>
    </row>
    <row r="360" spans="1:4">
      <c r="A360" t="s">
        <v>4501</v>
      </c>
      <c r="B360">
        <v>170</v>
      </c>
      <c r="C360">
        <v>206</v>
      </c>
      <c r="D360">
        <v>188</v>
      </c>
    </row>
    <row r="361" spans="1:4">
      <c r="A361" t="s">
        <v>4503</v>
      </c>
      <c r="B361">
        <v>188</v>
      </c>
      <c r="C361">
        <v>202</v>
      </c>
      <c r="D361">
        <v>179</v>
      </c>
    </row>
    <row r="362" spans="1:4">
      <c r="A362" t="s">
        <v>4505</v>
      </c>
      <c r="B362">
        <v>193</v>
      </c>
      <c r="C362">
        <v>183</v>
      </c>
      <c r="D362">
        <v>176</v>
      </c>
    </row>
    <row r="363" spans="1:4">
      <c r="A363" t="s">
        <v>4506</v>
      </c>
      <c r="B363">
        <v>202</v>
      </c>
      <c r="C363">
        <v>194</v>
      </c>
      <c r="D363">
        <v>185</v>
      </c>
    </row>
    <row r="364" spans="1:4">
      <c r="A364" t="s">
        <v>4508</v>
      </c>
      <c r="B364">
        <v>195</v>
      </c>
      <c r="C364">
        <v>189</v>
      </c>
      <c r="D364">
        <v>171</v>
      </c>
    </row>
    <row r="365" spans="1:4">
      <c r="A365" t="s">
        <v>4509</v>
      </c>
      <c r="B365">
        <v>200</v>
      </c>
      <c r="C365">
        <v>193</v>
      </c>
      <c r="D365">
        <v>171</v>
      </c>
    </row>
    <row r="366" spans="1:4">
      <c r="A366" t="s">
        <v>4511</v>
      </c>
      <c r="B366">
        <v>181</v>
      </c>
      <c r="C366">
        <v>193</v>
      </c>
      <c r="D366">
        <v>165</v>
      </c>
    </row>
    <row r="367" spans="1:4">
      <c r="A367" t="s">
        <v>4513</v>
      </c>
      <c r="B367">
        <v>180</v>
      </c>
      <c r="C367">
        <v>199</v>
      </c>
      <c r="D367">
        <v>156</v>
      </c>
    </row>
    <row r="368" spans="1:4">
      <c r="A368" t="s">
        <v>7142</v>
      </c>
      <c r="B368">
        <v>181</v>
      </c>
      <c r="C368">
        <v>195</v>
      </c>
      <c r="D368">
        <v>142</v>
      </c>
    </row>
    <row r="369" spans="1:4">
      <c r="A369" t="s">
        <v>4515</v>
      </c>
      <c r="B369">
        <v>167</v>
      </c>
      <c r="C369">
        <v>199</v>
      </c>
      <c r="D369">
        <v>150</v>
      </c>
    </row>
    <row r="370" spans="1:4">
      <c r="A370" t="s">
        <v>4517</v>
      </c>
      <c r="B370">
        <v>163</v>
      </c>
      <c r="C370">
        <v>200</v>
      </c>
      <c r="D370">
        <v>147</v>
      </c>
    </row>
    <row r="371" spans="1:4">
      <c r="A371" t="s">
        <v>4519</v>
      </c>
      <c r="B371">
        <v>139</v>
      </c>
      <c r="C371">
        <v>194</v>
      </c>
      <c r="D371">
        <v>140</v>
      </c>
    </row>
    <row r="372" spans="1:4">
      <c r="A372" t="s">
        <v>4521</v>
      </c>
      <c r="B372">
        <v>126</v>
      </c>
      <c r="C372">
        <v>211</v>
      </c>
      <c r="D372">
        <v>127</v>
      </c>
    </row>
    <row r="373" spans="1:4">
      <c r="A373" t="s">
        <v>4524</v>
      </c>
      <c r="B373">
        <v>191</v>
      </c>
      <c r="C373">
        <v>185</v>
      </c>
      <c r="D373">
        <v>163</v>
      </c>
    </row>
    <row r="374" spans="1:4">
      <c r="A374" t="s">
        <v>4525</v>
      </c>
      <c r="B374">
        <v>182</v>
      </c>
      <c r="C374">
        <v>186</v>
      </c>
      <c r="D374">
        <v>153</v>
      </c>
    </row>
    <row r="375" spans="1:4">
      <c r="A375" t="s">
        <v>4529</v>
      </c>
      <c r="B375">
        <v>192</v>
      </c>
      <c r="C375">
        <v>203</v>
      </c>
      <c r="D375">
        <v>161</v>
      </c>
    </row>
    <row r="376" spans="1:4">
      <c r="A376" t="s">
        <v>4531</v>
      </c>
      <c r="B376">
        <v>180</v>
      </c>
      <c r="C376">
        <v>187</v>
      </c>
      <c r="D376">
        <v>133</v>
      </c>
    </row>
    <row r="377" spans="1:4">
      <c r="A377" t="s">
        <v>4533</v>
      </c>
      <c r="B377">
        <v>163</v>
      </c>
      <c r="C377">
        <v>197</v>
      </c>
      <c r="D377">
        <v>125</v>
      </c>
    </row>
    <row r="378" spans="1:4">
      <c r="A378" t="s">
        <v>4535</v>
      </c>
      <c r="B378">
        <v>161</v>
      </c>
      <c r="C378">
        <v>202</v>
      </c>
      <c r="D378">
        <v>123</v>
      </c>
    </row>
    <row r="379" spans="1:4">
      <c r="A379" t="s">
        <v>4538</v>
      </c>
      <c r="B379">
        <v>151</v>
      </c>
      <c r="C379">
        <v>188</v>
      </c>
      <c r="D379">
        <v>98</v>
      </c>
    </row>
    <row r="380" spans="1:4">
      <c r="A380" t="s">
        <v>4540</v>
      </c>
      <c r="B380">
        <v>186</v>
      </c>
      <c r="C380">
        <v>182</v>
      </c>
      <c r="D380">
        <v>150</v>
      </c>
    </row>
    <row r="381" spans="1:4">
      <c r="A381" t="s">
        <v>4543</v>
      </c>
      <c r="B381">
        <v>194</v>
      </c>
      <c r="C381">
        <v>193</v>
      </c>
      <c r="D381">
        <v>141</v>
      </c>
    </row>
    <row r="382" spans="1:4">
      <c r="A382" t="s">
        <v>4545</v>
      </c>
      <c r="B382">
        <v>186</v>
      </c>
      <c r="C382">
        <v>188</v>
      </c>
      <c r="D382">
        <v>114</v>
      </c>
    </row>
    <row r="383" spans="1:4">
      <c r="A383" t="s">
        <v>4547</v>
      </c>
      <c r="B383">
        <v>181</v>
      </c>
      <c r="C383">
        <v>191</v>
      </c>
      <c r="D383">
        <v>80</v>
      </c>
    </row>
    <row r="384" spans="1:4">
      <c r="A384" t="s">
        <v>4549</v>
      </c>
      <c r="B384">
        <v>181</v>
      </c>
      <c r="C384">
        <v>204</v>
      </c>
      <c r="D384">
        <v>57</v>
      </c>
    </row>
    <row r="385" spans="1:4">
      <c r="A385" t="s">
        <v>4551</v>
      </c>
      <c r="B385">
        <v>159</v>
      </c>
      <c r="C385">
        <v>193</v>
      </c>
      <c r="D385">
        <v>49</v>
      </c>
    </row>
    <row r="386" spans="1:4">
      <c r="A386" t="s">
        <v>4553</v>
      </c>
      <c r="B386">
        <v>202</v>
      </c>
      <c r="C386">
        <v>196</v>
      </c>
      <c r="D386">
        <v>164</v>
      </c>
    </row>
    <row r="387" spans="1:4">
      <c r="A387" t="s">
        <v>4555</v>
      </c>
      <c r="B387">
        <v>204</v>
      </c>
      <c r="C387">
        <v>185</v>
      </c>
      <c r="D387">
        <v>126</v>
      </c>
    </row>
    <row r="388" spans="1:4">
      <c r="A388" t="s">
        <v>4556</v>
      </c>
      <c r="B388">
        <v>207</v>
      </c>
      <c r="C388">
        <v>196</v>
      </c>
      <c r="D388">
        <v>134</v>
      </c>
    </row>
    <row r="389" spans="1:4">
      <c r="A389" t="s">
        <v>4558</v>
      </c>
      <c r="B389">
        <v>209</v>
      </c>
      <c r="C389">
        <v>200</v>
      </c>
      <c r="D389">
        <v>124</v>
      </c>
    </row>
    <row r="390" spans="1:4">
      <c r="A390" t="s">
        <v>4559</v>
      </c>
      <c r="B390">
        <v>206</v>
      </c>
      <c r="C390">
        <v>193</v>
      </c>
      <c r="D390">
        <v>83</v>
      </c>
    </row>
    <row r="391" spans="1:4">
      <c r="A391" t="s">
        <v>4560</v>
      </c>
      <c r="B391">
        <v>196</v>
      </c>
      <c r="C391">
        <v>182</v>
      </c>
      <c r="D391">
        <v>166</v>
      </c>
    </row>
    <row r="392" spans="1:4">
      <c r="A392" t="s">
        <v>4561</v>
      </c>
      <c r="B392">
        <v>192</v>
      </c>
      <c r="C392">
        <v>173</v>
      </c>
      <c r="D392">
        <v>124</v>
      </c>
    </row>
    <row r="393" spans="1:4">
      <c r="A393" t="s">
        <v>4563</v>
      </c>
      <c r="B393">
        <v>210</v>
      </c>
      <c r="C393">
        <v>176</v>
      </c>
      <c r="D393">
        <v>76</v>
      </c>
    </row>
    <row r="394" spans="1:4">
      <c r="A394" t="s">
        <v>4564</v>
      </c>
      <c r="B394">
        <v>228</v>
      </c>
      <c r="C394">
        <v>191</v>
      </c>
      <c r="D394">
        <v>69</v>
      </c>
    </row>
    <row r="395" spans="1:4">
      <c r="A395" t="s">
        <v>4565</v>
      </c>
      <c r="B395">
        <v>221</v>
      </c>
      <c r="C395">
        <v>182</v>
      </c>
      <c r="D395">
        <v>20</v>
      </c>
    </row>
    <row r="396" spans="1:4">
      <c r="A396" t="s">
        <v>4566</v>
      </c>
      <c r="B396">
        <v>247</v>
      </c>
      <c r="C396">
        <v>208</v>
      </c>
      <c r="D396">
        <v>0</v>
      </c>
    </row>
    <row r="397" spans="1:4">
      <c r="A397" t="s">
        <v>4568</v>
      </c>
      <c r="B397">
        <v>255</v>
      </c>
      <c r="C397">
        <v>212</v>
      </c>
      <c r="D397">
        <v>0</v>
      </c>
    </row>
    <row r="398" spans="1:4">
      <c r="A398" t="s">
        <v>4570</v>
      </c>
      <c r="B398">
        <v>207</v>
      </c>
      <c r="C398">
        <v>187</v>
      </c>
      <c r="D398">
        <v>123</v>
      </c>
    </row>
    <row r="399" spans="1:4">
      <c r="A399" t="s">
        <v>4571</v>
      </c>
      <c r="B399">
        <v>227</v>
      </c>
      <c r="C399">
        <v>204</v>
      </c>
      <c r="D399">
        <v>129</v>
      </c>
    </row>
    <row r="400" spans="1:4">
      <c r="A400" t="s">
        <v>4572</v>
      </c>
      <c r="B400">
        <v>218</v>
      </c>
      <c r="C400">
        <v>185</v>
      </c>
      <c r="D400">
        <v>101</v>
      </c>
    </row>
    <row r="401" spans="1:4">
      <c r="A401" t="s">
        <v>4575</v>
      </c>
      <c r="B401">
        <v>226</v>
      </c>
      <c r="C401">
        <v>176</v>
      </c>
      <c r="D401">
        <v>81</v>
      </c>
    </row>
    <row r="402" spans="1:4">
      <c r="A402" t="s">
        <v>4576</v>
      </c>
      <c r="B402">
        <v>241</v>
      </c>
      <c r="C402">
        <v>191</v>
      </c>
      <c r="D402">
        <v>112</v>
      </c>
    </row>
    <row r="403" spans="1:4">
      <c r="A403" t="s">
        <v>4577</v>
      </c>
      <c r="B403">
        <v>240</v>
      </c>
      <c r="C403">
        <v>192</v>
      </c>
      <c r="D403">
        <v>90</v>
      </c>
    </row>
    <row r="404" spans="1:4">
      <c r="A404" t="s">
        <v>4578</v>
      </c>
      <c r="B404">
        <v>253</v>
      </c>
      <c r="C404">
        <v>192</v>
      </c>
      <c r="D404">
        <v>78</v>
      </c>
    </row>
    <row r="405" spans="1:4">
      <c r="A405" t="s">
        <v>7039</v>
      </c>
      <c r="B405">
        <v>251</v>
      </c>
      <c r="C405">
        <v>200</v>
      </c>
      <c r="D405">
        <v>95</v>
      </c>
    </row>
    <row r="406" spans="1:4">
      <c r="A406" t="s">
        <v>4579</v>
      </c>
      <c r="B406">
        <v>243</v>
      </c>
      <c r="C406">
        <v>193</v>
      </c>
      <c r="D406">
        <v>44</v>
      </c>
    </row>
    <row r="407" spans="1:4">
      <c r="A407" t="s">
        <v>4580</v>
      </c>
      <c r="B407">
        <v>214</v>
      </c>
      <c r="C407">
        <v>198</v>
      </c>
      <c r="D407">
        <v>154</v>
      </c>
    </row>
    <row r="408" spans="1:4">
      <c r="A408" t="s">
        <v>4581</v>
      </c>
      <c r="B408">
        <v>218</v>
      </c>
      <c r="C408">
        <v>190</v>
      </c>
      <c r="D408">
        <v>129</v>
      </c>
    </row>
    <row r="409" spans="1:4">
      <c r="A409" t="s">
        <v>4582</v>
      </c>
      <c r="B409">
        <v>223</v>
      </c>
      <c r="C409">
        <v>192</v>
      </c>
      <c r="D409">
        <v>138</v>
      </c>
    </row>
    <row r="410" spans="1:4">
      <c r="A410" t="s">
        <v>4583</v>
      </c>
      <c r="B410">
        <v>235</v>
      </c>
      <c r="C410">
        <v>168</v>
      </c>
      <c r="D410">
        <v>81</v>
      </c>
    </row>
    <row r="411" spans="1:4">
      <c r="A411" t="s">
        <v>4584</v>
      </c>
      <c r="B411">
        <v>226</v>
      </c>
      <c r="C411">
        <v>168</v>
      </c>
      <c r="D411">
        <v>41</v>
      </c>
    </row>
    <row r="412" spans="1:4">
      <c r="A412" t="s">
        <v>4586</v>
      </c>
      <c r="B412">
        <v>249</v>
      </c>
      <c r="C412">
        <v>172</v>
      </c>
      <c r="D412">
        <v>47</v>
      </c>
    </row>
    <row r="413" spans="1:4">
      <c r="A413" t="s">
        <v>4587</v>
      </c>
      <c r="B413">
        <v>247</v>
      </c>
      <c r="C413">
        <v>183</v>
      </c>
      <c r="D413">
        <v>24</v>
      </c>
    </row>
    <row r="414" spans="1:4">
      <c r="A414" t="s">
        <v>4588</v>
      </c>
      <c r="B414">
        <v>179</v>
      </c>
      <c r="C414">
        <v>159</v>
      </c>
      <c r="D414">
        <v>141</v>
      </c>
    </row>
    <row r="415" spans="1:4">
      <c r="A415" t="s">
        <v>4589</v>
      </c>
      <c r="B415">
        <v>203</v>
      </c>
      <c r="C415">
        <v>191</v>
      </c>
      <c r="D415">
        <v>162</v>
      </c>
    </row>
    <row r="416" spans="1:4">
      <c r="A416" t="s">
        <v>4590</v>
      </c>
      <c r="B416">
        <v>201</v>
      </c>
      <c r="C416">
        <v>178</v>
      </c>
      <c r="D416">
        <v>124</v>
      </c>
    </row>
    <row r="417" spans="1:4">
      <c r="A417" t="s">
        <v>4591</v>
      </c>
      <c r="B417">
        <v>209</v>
      </c>
      <c r="C417">
        <v>178</v>
      </c>
      <c r="D417">
        <v>114</v>
      </c>
    </row>
    <row r="418" spans="1:4">
      <c r="A418" t="s">
        <v>4592</v>
      </c>
      <c r="B418">
        <v>214</v>
      </c>
      <c r="C418">
        <v>175</v>
      </c>
      <c r="D418">
        <v>102</v>
      </c>
    </row>
    <row r="419" spans="1:4">
      <c r="A419" t="s">
        <v>4594</v>
      </c>
      <c r="B419">
        <v>215</v>
      </c>
      <c r="C419">
        <v>181</v>
      </c>
      <c r="D419">
        <v>127</v>
      </c>
    </row>
    <row r="420" spans="1:4">
      <c r="A420" t="s">
        <v>4595</v>
      </c>
      <c r="B420">
        <v>221</v>
      </c>
      <c r="C420">
        <v>167</v>
      </c>
      <c r="D420">
        <v>88</v>
      </c>
    </row>
    <row r="421" spans="1:4">
      <c r="A421" t="s">
        <v>4597</v>
      </c>
      <c r="B421">
        <v>239</v>
      </c>
      <c r="C421">
        <v>173</v>
      </c>
      <c r="D421">
        <v>85</v>
      </c>
    </row>
    <row r="422" spans="1:4">
      <c r="A422" t="s">
        <v>4598</v>
      </c>
      <c r="B422">
        <v>253</v>
      </c>
      <c r="C422">
        <v>172</v>
      </c>
      <c r="D422">
        <v>83</v>
      </c>
    </row>
    <row r="423" spans="1:4">
      <c r="A423" t="s">
        <v>4600</v>
      </c>
      <c r="B423">
        <v>255</v>
      </c>
      <c r="C423">
        <v>184</v>
      </c>
      <c r="D423">
        <v>101</v>
      </c>
    </row>
    <row r="424" spans="1:4">
      <c r="A424" t="s">
        <v>4601</v>
      </c>
      <c r="B424">
        <v>255</v>
      </c>
      <c r="C424">
        <v>165</v>
      </c>
      <c r="D424">
        <v>0</v>
      </c>
    </row>
    <row r="425" spans="1:4">
      <c r="A425" t="s">
        <v>4603</v>
      </c>
      <c r="B425">
        <v>197</v>
      </c>
      <c r="C425">
        <v>187</v>
      </c>
      <c r="D425">
        <v>174</v>
      </c>
    </row>
    <row r="426" spans="1:4">
      <c r="A426" t="s">
        <v>4604</v>
      </c>
      <c r="B426">
        <v>203</v>
      </c>
      <c r="C426">
        <v>193</v>
      </c>
      <c r="D426">
        <v>174</v>
      </c>
    </row>
    <row r="427" spans="1:4">
      <c r="A427" t="s">
        <v>4606</v>
      </c>
      <c r="B427">
        <v>215</v>
      </c>
      <c r="C427">
        <v>202</v>
      </c>
      <c r="D427">
        <v>176</v>
      </c>
    </row>
    <row r="428" spans="1:4">
      <c r="A428" t="s">
        <v>4607</v>
      </c>
      <c r="B428">
        <v>209</v>
      </c>
      <c r="C428">
        <v>190</v>
      </c>
      <c r="D428">
        <v>155</v>
      </c>
    </row>
    <row r="429" spans="1:4">
      <c r="A429" t="s">
        <v>4608</v>
      </c>
      <c r="B429">
        <v>202</v>
      </c>
      <c r="C429">
        <v>182</v>
      </c>
      <c r="D429">
        <v>152</v>
      </c>
    </row>
    <row r="430" spans="1:4">
      <c r="A430" t="s">
        <v>4609</v>
      </c>
      <c r="B430">
        <v>216</v>
      </c>
      <c r="C430">
        <v>192</v>
      </c>
      <c r="D430">
        <v>157</v>
      </c>
    </row>
    <row r="431" spans="1:4">
      <c r="A431" t="s">
        <v>4611</v>
      </c>
      <c r="B431">
        <v>204</v>
      </c>
      <c r="C431">
        <v>179</v>
      </c>
      <c r="D431">
        <v>144</v>
      </c>
    </row>
    <row r="432" spans="1:4">
      <c r="A432" t="s">
        <v>4613</v>
      </c>
      <c r="B432">
        <v>213</v>
      </c>
      <c r="C432">
        <v>186</v>
      </c>
      <c r="D432">
        <v>152</v>
      </c>
    </row>
    <row r="433" spans="1:4">
      <c r="A433" t="s">
        <v>4614</v>
      </c>
      <c r="B433">
        <v>223</v>
      </c>
      <c r="C433">
        <v>192</v>
      </c>
      <c r="D433">
        <v>159</v>
      </c>
    </row>
    <row r="434" spans="1:4">
      <c r="A434" t="s">
        <v>4615</v>
      </c>
      <c r="B434">
        <v>226</v>
      </c>
      <c r="C434">
        <v>196</v>
      </c>
      <c r="D434">
        <v>166</v>
      </c>
    </row>
    <row r="435" spans="1:4">
      <c r="A435" t="s">
        <v>4616</v>
      </c>
      <c r="B435">
        <v>218</v>
      </c>
      <c r="C435">
        <v>181</v>
      </c>
      <c r="D435">
        <v>143</v>
      </c>
    </row>
    <row r="436" spans="1:4">
      <c r="A436" t="s">
        <v>4617</v>
      </c>
      <c r="B436">
        <v>224</v>
      </c>
      <c r="C436">
        <v>181</v>
      </c>
      <c r="D436">
        <v>137</v>
      </c>
    </row>
    <row r="437" spans="1:4">
      <c r="A437" t="s">
        <v>4618</v>
      </c>
      <c r="B437">
        <v>255</v>
      </c>
      <c r="C437">
        <v>187</v>
      </c>
      <c r="D437">
        <v>124</v>
      </c>
    </row>
    <row r="438" spans="1:4">
      <c r="A438" t="s">
        <v>4619</v>
      </c>
      <c r="B438">
        <v>236</v>
      </c>
      <c r="C438">
        <v>170</v>
      </c>
      <c r="D438">
        <v>121</v>
      </c>
    </row>
    <row r="439" spans="1:4">
      <c r="A439" t="s">
        <v>4620</v>
      </c>
      <c r="B439">
        <v>254</v>
      </c>
      <c r="C439">
        <v>170</v>
      </c>
      <c r="D439">
        <v>123</v>
      </c>
    </row>
    <row r="440" spans="1:4">
      <c r="A440" t="s">
        <v>4623</v>
      </c>
      <c r="B440">
        <v>245</v>
      </c>
      <c r="C440">
        <v>162</v>
      </c>
      <c r="D440">
        <v>111</v>
      </c>
    </row>
    <row r="441" spans="1:4">
      <c r="A441" t="s">
        <v>4624</v>
      </c>
      <c r="B441">
        <v>255</v>
      </c>
      <c r="C441">
        <v>160</v>
      </c>
      <c r="D441">
        <v>16</v>
      </c>
    </row>
    <row r="442" spans="1:4">
      <c r="A442" t="s">
        <v>4625</v>
      </c>
      <c r="B442">
        <v>206</v>
      </c>
      <c r="C442">
        <v>186</v>
      </c>
      <c r="D442">
        <v>168</v>
      </c>
    </row>
    <row r="443" spans="1:4">
      <c r="A443" t="s">
        <v>4626</v>
      </c>
      <c r="B443">
        <v>216</v>
      </c>
      <c r="C443">
        <v>192</v>
      </c>
      <c r="D443">
        <v>173</v>
      </c>
    </row>
    <row r="444" spans="1:4">
      <c r="A444" t="s">
        <v>4627</v>
      </c>
      <c r="B444">
        <v>209</v>
      </c>
      <c r="C444">
        <v>183</v>
      </c>
      <c r="D444">
        <v>160</v>
      </c>
    </row>
    <row r="445" spans="1:4">
      <c r="A445" t="s">
        <v>4630</v>
      </c>
      <c r="B445">
        <v>210</v>
      </c>
      <c r="C445">
        <v>180</v>
      </c>
      <c r="D445">
        <v>156</v>
      </c>
    </row>
    <row r="446" spans="1:4">
      <c r="A446" t="s">
        <v>4632</v>
      </c>
      <c r="B446">
        <v>226</v>
      </c>
      <c r="C446">
        <v>190</v>
      </c>
      <c r="D446">
        <v>162</v>
      </c>
    </row>
    <row r="447" spans="1:4">
      <c r="A447" t="s">
        <v>4633</v>
      </c>
      <c r="B447">
        <v>248</v>
      </c>
      <c r="C447">
        <v>191</v>
      </c>
      <c r="D447">
        <v>168</v>
      </c>
    </row>
    <row r="448" spans="1:4">
      <c r="A448" t="s">
        <v>4634</v>
      </c>
      <c r="B448">
        <v>230</v>
      </c>
      <c r="C448">
        <v>175</v>
      </c>
      <c r="D448">
        <v>145</v>
      </c>
    </row>
    <row r="449" spans="1:4">
      <c r="A449" t="s">
        <v>4635</v>
      </c>
      <c r="B449">
        <v>237</v>
      </c>
      <c r="C449">
        <v>170</v>
      </c>
      <c r="D449">
        <v>134</v>
      </c>
    </row>
    <row r="450" spans="1:4">
      <c r="A450" t="s">
        <v>4636</v>
      </c>
      <c r="B450">
        <v>251</v>
      </c>
      <c r="C450">
        <v>185</v>
      </c>
      <c r="D450">
        <v>149</v>
      </c>
    </row>
    <row r="451" spans="1:4">
      <c r="A451" t="s">
        <v>4637</v>
      </c>
      <c r="B451">
        <v>242</v>
      </c>
      <c r="C451">
        <v>169</v>
      </c>
      <c r="D451">
        <v>135</v>
      </c>
    </row>
    <row r="452" spans="1:4">
      <c r="A452" t="s">
        <v>4639</v>
      </c>
      <c r="B452">
        <v>255</v>
      </c>
      <c r="C452">
        <v>181</v>
      </c>
      <c r="D452">
        <v>155</v>
      </c>
    </row>
    <row r="453" spans="1:4">
      <c r="A453" t="s">
        <v>4642</v>
      </c>
      <c r="B453">
        <v>251</v>
      </c>
      <c r="C453">
        <v>172</v>
      </c>
      <c r="D453">
        <v>130</v>
      </c>
    </row>
    <row r="454" spans="1:4">
      <c r="A454" t="s">
        <v>4643</v>
      </c>
      <c r="B454">
        <v>255</v>
      </c>
      <c r="C454">
        <v>177</v>
      </c>
      <c r="D454">
        <v>129</v>
      </c>
    </row>
    <row r="455" spans="1:4">
      <c r="A455" t="s">
        <v>4644</v>
      </c>
      <c r="B455">
        <v>189</v>
      </c>
      <c r="C455">
        <v>172</v>
      </c>
      <c r="D455">
        <v>163</v>
      </c>
    </row>
    <row r="456" spans="1:4">
      <c r="A456" t="s">
        <v>4645</v>
      </c>
      <c r="B456">
        <v>205</v>
      </c>
      <c r="C456">
        <v>178</v>
      </c>
      <c r="D456">
        <v>165</v>
      </c>
    </row>
    <row r="457" spans="1:4">
      <c r="A457" t="s">
        <v>4646</v>
      </c>
      <c r="B457">
        <v>219</v>
      </c>
      <c r="C457">
        <v>190</v>
      </c>
      <c r="D457">
        <v>183</v>
      </c>
    </row>
    <row r="458" spans="1:4">
      <c r="A458" t="s">
        <v>4647</v>
      </c>
      <c r="B458">
        <v>215</v>
      </c>
      <c r="C458">
        <v>184</v>
      </c>
      <c r="D458">
        <v>171</v>
      </c>
    </row>
    <row r="459" spans="1:4">
      <c r="A459" t="s">
        <v>4649</v>
      </c>
      <c r="B459">
        <v>221</v>
      </c>
      <c r="C459">
        <v>182</v>
      </c>
      <c r="D459">
        <v>171</v>
      </c>
    </row>
    <row r="460" spans="1:4">
      <c r="A460" t="s">
        <v>4651</v>
      </c>
      <c r="B460">
        <v>228</v>
      </c>
      <c r="C460">
        <v>191</v>
      </c>
      <c r="D460">
        <v>179</v>
      </c>
    </row>
    <row r="461" spans="1:4">
      <c r="A461" t="s">
        <v>4653</v>
      </c>
      <c r="B461">
        <v>219</v>
      </c>
      <c r="C461">
        <v>176</v>
      </c>
      <c r="D461">
        <v>162</v>
      </c>
    </row>
    <row r="462" spans="1:4">
      <c r="A462" t="s">
        <v>4654</v>
      </c>
      <c r="B462">
        <v>223</v>
      </c>
      <c r="C462">
        <v>186</v>
      </c>
      <c r="D462">
        <v>169</v>
      </c>
    </row>
    <row r="463" spans="1:4">
      <c r="A463" t="s">
        <v>4655</v>
      </c>
      <c r="B463">
        <v>222</v>
      </c>
      <c r="C463">
        <v>170</v>
      </c>
      <c r="D463">
        <v>155</v>
      </c>
    </row>
    <row r="464" spans="1:4">
      <c r="A464" t="s">
        <v>4656</v>
      </c>
      <c r="B464">
        <v>232</v>
      </c>
      <c r="C464">
        <v>167</v>
      </c>
      <c r="D464">
        <v>152</v>
      </c>
    </row>
    <row r="465" spans="1:4">
      <c r="A465" t="s">
        <v>4657</v>
      </c>
      <c r="B465">
        <v>250</v>
      </c>
      <c r="C465">
        <v>170</v>
      </c>
      <c r="D465">
        <v>148</v>
      </c>
    </row>
    <row r="466" spans="1:4">
      <c r="A466" t="s">
        <v>4658</v>
      </c>
      <c r="B466">
        <v>253</v>
      </c>
      <c r="C466">
        <v>178</v>
      </c>
      <c r="D466">
        <v>168</v>
      </c>
    </row>
    <row r="467" spans="1:4">
      <c r="A467" t="s">
        <v>4660</v>
      </c>
      <c r="B467">
        <v>251</v>
      </c>
      <c r="C467">
        <v>189</v>
      </c>
      <c r="D467">
        <v>175</v>
      </c>
    </row>
    <row r="468" spans="1:4">
      <c r="A468" t="s">
        <v>4661</v>
      </c>
      <c r="B468">
        <v>255</v>
      </c>
      <c r="C468">
        <v>178</v>
      </c>
      <c r="D468">
        <v>165</v>
      </c>
    </row>
    <row r="469" spans="1:4">
      <c r="A469" t="s">
        <v>4662</v>
      </c>
      <c r="B469">
        <v>254</v>
      </c>
      <c r="C469">
        <v>174</v>
      </c>
      <c r="D469">
        <v>165</v>
      </c>
    </row>
    <row r="470" spans="1:4">
      <c r="A470" t="s">
        <v>4663</v>
      </c>
      <c r="B470">
        <v>211</v>
      </c>
      <c r="C470">
        <v>180</v>
      </c>
      <c r="D470">
        <v>173</v>
      </c>
    </row>
    <row r="471" spans="1:4">
      <c r="A471" t="s">
        <v>4664</v>
      </c>
      <c r="B471">
        <v>220</v>
      </c>
      <c r="C471">
        <v>177</v>
      </c>
      <c r="D471">
        <v>175</v>
      </c>
    </row>
    <row r="472" spans="1:4">
      <c r="A472" t="s">
        <v>4665</v>
      </c>
      <c r="B472">
        <v>236</v>
      </c>
      <c r="C472">
        <v>178</v>
      </c>
      <c r="D472">
        <v>179</v>
      </c>
    </row>
    <row r="473" spans="1:4">
      <c r="A473" t="s">
        <v>4666</v>
      </c>
      <c r="B473">
        <v>242</v>
      </c>
      <c r="C473">
        <v>178</v>
      </c>
      <c r="D473">
        <v>174</v>
      </c>
    </row>
    <row r="474" spans="1:4">
      <c r="A474" t="s">
        <v>4669</v>
      </c>
      <c r="B474">
        <v>244</v>
      </c>
      <c r="C474">
        <v>166</v>
      </c>
      <c r="D474">
        <v>163</v>
      </c>
    </row>
    <row r="475" spans="1:4">
      <c r="A475" t="s">
        <v>4670</v>
      </c>
      <c r="B475">
        <v>239</v>
      </c>
      <c r="C475">
        <v>166</v>
      </c>
      <c r="D475">
        <v>170</v>
      </c>
    </row>
    <row r="476" spans="1:4">
      <c r="A476" t="s">
        <v>4672</v>
      </c>
      <c r="B476">
        <v>226</v>
      </c>
      <c r="C476">
        <v>193</v>
      </c>
      <c r="D476">
        <v>192</v>
      </c>
    </row>
    <row r="477" spans="1:4">
      <c r="A477" t="s">
        <v>4673</v>
      </c>
      <c r="B477">
        <v>223</v>
      </c>
      <c r="C477">
        <v>184</v>
      </c>
      <c r="D477">
        <v>182</v>
      </c>
    </row>
    <row r="478" spans="1:4">
      <c r="A478" t="s">
        <v>4674</v>
      </c>
      <c r="B478">
        <v>230</v>
      </c>
      <c r="C478">
        <v>178</v>
      </c>
      <c r="D478">
        <v>184</v>
      </c>
    </row>
    <row r="479" spans="1:4">
      <c r="A479" t="s">
        <v>4675</v>
      </c>
      <c r="B479">
        <v>245</v>
      </c>
      <c r="C479">
        <v>176</v>
      </c>
      <c r="D479">
        <v>189</v>
      </c>
    </row>
    <row r="480" spans="1:4">
      <c r="A480" t="s">
        <v>4677</v>
      </c>
      <c r="B480">
        <v>216</v>
      </c>
      <c r="C480">
        <v>170</v>
      </c>
      <c r="D480">
        <v>183</v>
      </c>
    </row>
    <row r="481" spans="1:4">
      <c r="A481" t="s">
        <v>4678</v>
      </c>
      <c r="B481">
        <v>219</v>
      </c>
      <c r="C481">
        <v>169</v>
      </c>
      <c r="D481">
        <v>184</v>
      </c>
    </row>
    <row r="482" spans="1:4">
      <c r="A482" t="s">
        <v>4679</v>
      </c>
      <c r="B482">
        <v>240</v>
      </c>
      <c r="C482">
        <v>161</v>
      </c>
      <c r="D482">
        <v>191</v>
      </c>
    </row>
    <row r="483" spans="1:4">
      <c r="A483" t="s">
        <v>4681</v>
      </c>
      <c r="B483">
        <v>233</v>
      </c>
      <c r="C483">
        <v>173</v>
      </c>
      <c r="D483">
        <v>202</v>
      </c>
    </row>
    <row r="484" spans="1:4">
      <c r="A484" t="s">
        <v>4682</v>
      </c>
      <c r="B484">
        <v>232</v>
      </c>
      <c r="C484">
        <v>181</v>
      </c>
      <c r="D484">
        <v>206</v>
      </c>
    </row>
    <row r="485" spans="1:4">
      <c r="A485" t="s">
        <v>4683</v>
      </c>
      <c r="B485">
        <v>206</v>
      </c>
      <c r="C485">
        <v>173</v>
      </c>
      <c r="D485">
        <v>190</v>
      </c>
    </row>
    <row r="486" spans="1:4">
      <c r="A486" t="s">
        <v>4686</v>
      </c>
      <c r="B486">
        <v>212</v>
      </c>
      <c r="C486">
        <v>185</v>
      </c>
      <c r="D486">
        <v>203</v>
      </c>
    </row>
    <row r="487" spans="1:4">
      <c r="A487" t="s">
        <v>4687</v>
      </c>
      <c r="B487">
        <v>217</v>
      </c>
      <c r="C487">
        <v>175</v>
      </c>
      <c r="D487">
        <v>202</v>
      </c>
    </row>
    <row r="488" spans="1:4">
      <c r="A488" t="s">
        <v>4688</v>
      </c>
      <c r="B488">
        <v>216</v>
      </c>
      <c r="C488">
        <v>161</v>
      </c>
      <c r="D488">
        <v>196</v>
      </c>
    </row>
    <row r="489" spans="1:4">
      <c r="A489" t="s">
        <v>4689</v>
      </c>
      <c r="B489">
        <v>197</v>
      </c>
      <c r="C489">
        <v>174</v>
      </c>
      <c r="D489">
        <v>207</v>
      </c>
    </row>
    <row r="490" spans="1:4">
      <c r="A490" t="s">
        <v>4691</v>
      </c>
      <c r="B490">
        <v>191</v>
      </c>
      <c r="C490">
        <v>180</v>
      </c>
      <c r="D490">
        <v>203</v>
      </c>
    </row>
    <row r="491" spans="1:4">
      <c r="A491" t="s">
        <v>4692</v>
      </c>
      <c r="B491">
        <v>209</v>
      </c>
      <c r="C491">
        <v>192</v>
      </c>
      <c r="D491">
        <v>191</v>
      </c>
    </row>
    <row r="492" spans="1:4">
      <c r="A492" t="s">
        <v>4693</v>
      </c>
      <c r="B492">
        <v>186</v>
      </c>
      <c r="C492">
        <v>175</v>
      </c>
      <c r="D492">
        <v>188</v>
      </c>
    </row>
    <row r="493" spans="1:4">
      <c r="A493" t="s">
        <v>4694</v>
      </c>
      <c r="B493">
        <v>189</v>
      </c>
      <c r="C493">
        <v>176</v>
      </c>
      <c r="D493">
        <v>208</v>
      </c>
    </row>
    <row r="494" spans="1:4">
      <c r="A494" t="s">
        <v>4695</v>
      </c>
      <c r="B494">
        <v>195</v>
      </c>
      <c r="C494">
        <v>186</v>
      </c>
      <c r="D494">
        <v>191</v>
      </c>
    </row>
    <row r="495" spans="1:4">
      <c r="A495" t="s">
        <v>4697</v>
      </c>
      <c r="B495">
        <v>189</v>
      </c>
      <c r="C495">
        <v>184</v>
      </c>
      <c r="D495">
        <v>199</v>
      </c>
    </row>
    <row r="496" spans="1:4">
      <c r="A496" t="s">
        <v>4700</v>
      </c>
      <c r="B496">
        <v>197</v>
      </c>
      <c r="C496">
        <v>192</v>
      </c>
      <c r="D496">
        <v>208</v>
      </c>
    </row>
    <row r="497" spans="1:4">
      <c r="A497" t="s">
        <v>4701</v>
      </c>
      <c r="B497">
        <v>185</v>
      </c>
      <c r="C497">
        <v>179</v>
      </c>
      <c r="D497">
        <v>197</v>
      </c>
    </row>
    <row r="498" spans="1:4">
      <c r="A498" t="s">
        <v>4702</v>
      </c>
      <c r="B498">
        <v>186</v>
      </c>
      <c r="C498">
        <v>184</v>
      </c>
      <c r="D498">
        <v>211</v>
      </c>
    </row>
    <row r="499" spans="1:4">
      <c r="A499" t="s">
        <v>7091</v>
      </c>
      <c r="B499">
        <v>183</v>
      </c>
      <c r="C499">
        <v>192</v>
      </c>
      <c r="D499">
        <v>215</v>
      </c>
    </row>
    <row r="500" spans="1:4">
      <c r="A500" t="s">
        <v>4704</v>
      </c>
      <c r="B500">
        <v>202</v>
      </c>
      <c r="C500">
        <v>197</v>
      </c>
      <c r="D500">
        <v>194</v>
      </c>
    </row>
    <row r="501" spans="1:4">
      <c r="A501" t="s">
        <v>4706</v>
      </c>
      <c r="B501">
        <v>197</v>
      </c>
      <c r="C501">
        <v>198</v>
      </c>
      <c r="D501">
        <v>199</v>
      </c>
    </row>
    <row r="502" spans="1:4">
      <c r="A502" t="s">
        <v>4708</v>
      </c>
      <c r="B502">
        <v>187</v>
      </c>
      <c r="C502">
        <v>188</v>
      </c>
      <c r="D502">
        <v>188</v>
      </c>
    </row>
    <row r="503" spans="1:4">
      <c r="A503" t="s">
        <v>6980</v>
      </c>
      <c r="B503">
        <v>186</v>
      </c>
      <c r="C503">
        <v>188</v>
      </c>
      <c r="D503">
        <v>192</v>
      </c>
    </row>
    <row r="504" spans="1:4">
      <c r="A504" t="s">
        <v>4709</v>
      </c>
      <c r="B504">
        <v>187</v>
      </c>
      <c r="C504">
        <v>193</v>
      </c>
      <c r="D504">
        <v>204</v>
      </c>
    </row>
    <row r="505" spans="1:4">
      <c r="A505" t="s">
        <v>4710</v>
      </c>
      <c r="B505">
        <v>183</v>
      </c>
      <c r="C505">
        <v>192</v>
      </c>
      <c r="D505">
        <v>214</v>
      </c>
    </row>
    <row r="506" spans="1:4">
      <c r="A506" t="s">
        <v>4711</v>
      </c>
      <c r="B506">
        <v>173</v>
      </c>
      <c r="C506">
        <v>190</v>
      </c>
      <c r="D506">
        <v>211</v>
      </c>
    </row>
    <row r="507" spans="1:4">
      <c r="A507" t="s">
        <v>4713</v>
      </c>
      <c r="B507">
        <v>165</v>
      </c>
      <c r="C507">
        <v>184</v>
      </c>
      <c r="D507">
        <v>208</v>
      </c>
    </row>
    <row r="508" spans="1:4">
      <c r="A508" t="s">
        <v>4714</v>
      </c>
      <c r="B508">
        <v>147</v>
      </c>
      <c r="C508">
        <v>180</v>
      </c>
      <c r="D508">
        <v>215</v>
      </c>
    </row>
    <row r="509" spans="1:4">
      <c r="A509" t="s">
        <v>4715</v>
      </c>
      <c r="B509">
        <v>197</v>
      </c>
      <c r="C509">
        <v>197</v>
      </c>
      <c r="D509">
        <v>197</v>
      </c>
    </row>
    <row r="510" spans="1:4">
      <c r="A510" t="s">
        <v>4716</v>
      </c>
      <c r="B510">
        <v>190</v>
      </c>
      <c r="C510">
        <v>189</v>
      </c>
      <c r="D510">
        <v>189</v>
      </c>
    </row>
    <row r="511" spans="1:4">
      <c r="A511" t="s">
        <v>4717</v>
      </c>
      <c r="B511">
        <v>176</v>
      </c>
      <c r="C511">
        <v>183</v>
      </c>
      <c r="D511">
        <v>190</v>
      </c>
    </row>
    <row r="512" spans="1:4">
      <c r="A512" t="s">
        <v>4720</v>
      </c>
      <c r="B512">
        <v>163</v>
      </c>
      <c r="C512">
        <v>180</v>
      </c>
      <c r="D512">
        <v>196</v>
      </c>
    </row>
    <row r="513" spans="1:4">
      <c r="A513" t="s">
        <v>4722</v>
      </c>
      <c r="B513">
        <v>150</v>
      </c>
      <c r="C513">
        <v>179</v>
      </c>
      <c r="D513">
        <v>210</v>
      </c>
    </row>
    <row r="514" spans="1:4">
      <c r="A514" t="s">
        <v>4725</v>
      </c>
      <c r="B514">
        <v>162</v>
      </c>
      <c r="C514">
        <v>182</v>
      </c>
      <c r="D514">
        <v>185</v>
      </c>
    </row>
    <row r="515" spans="1:4">
      <c r="A515" t="s">
        <v>4728</v>
      </c>
      <c r="B515">
        <v>169</v>
      </c>
      <c r="C515">
        <v>192</v>
      </c>
      <c r="D515">
        <v>203</v>
      </c>
    </row>
    <row r="516" spans="1:4">
      <c r="A516" t="s">
        <v>7127</v>
      </c>
      <c r="B516">
        <v>120</v>
      </c>
      <c r="C516">
        <v>189</v>
      </c>
      <c r="D516">
        <v>212</v>
      </c>
    </row>
    <row r="517" spans="1:4">
      <c r="A517" t="s">
        <v>7125</v>
      </c>
      <c r="B517">
        <v>169</v>
      </c>
      <c r="C517">
        <v>202</v>
      </c>
      <c r="D517">
        <v>218</v>
      </c>
    </row>
    <row r="518" spans="1:4">
      <c r="A518" t="s">
        <v>4730</v>
      </c>
      <c r="B518">
        <v>157</v>
      </c>
      <c r="C518">
        <v>195</v>
      </c>
      <c r="D518">
        <v>212</v>
      </c>
    </row>
    <row r="519" spans="1:4">
      <c r="A519" t="s">
        <v>7126</v>
      </c>
      <c r="B519">
        <v>165</v>
      </c>
      <c r="C519">
        <v>197</v>
      </c>
      <c r="D519">
        <v>217</v>
      </c>
    </row>
    <row r="520" spans="1:4">
      <c r="A520" t="s">
        <v>4733</v>
      </c>
      <c r="B520">
        <v>138</v>
      </c>
      <c r="C520">
        <v>186</v>
      </c>
      <c r="D520">
        <v>211</v>
      </c>
    </row>
    <row r="521" spans="1:4">
      <c r="A521" t="s">
        <v>4735</v>
      </c>
      <c r="B521">
        <v>194</v>
      </c>
      <c r="C521">
        <v>190</v>
      </c>
      <c r="D521">
        <v>182</v>
      </c>
    </row>
    <row r="522" spans="1:4">
      <c r="A522" t="s">
        <v>4737</v>
      </c>
      <c r="B522">
        <v>189</v>
      </c>
      <c r="C522">
        <v>182</v>
      </c>
      <c r="D522">
        <v>171</v>
      </c>
    </row>
    <row r="523" spans="1:4">
      <c r="A523" t="s">
        <v>4738</v>
      </c>
      <c r="B523">
        <v>186</v>
      </c>
      <c r="C523">
        <v>194</v>
      </c>
      <c r="D523">
        <v>186</v>
      </c>
    </row>
    <row r="524" spans="1:4">
      <c r="A524" t="s">
        <v>4740</v>
      </c>
      <c r="B524">
        <v>186</v>
      </c>
      <c r="C524">
        <v>191</v>
      </c>
      <c r="D524">
        <v>188</v>
      </c>
    </row>
    <row r="525" spans="1:4">
      <c r="A525" t="s">
        <v>4742</v>
      </c>
      <c r="B525">
        <v>188</v>
      </c>
      <c r="C525">
        <v>200</v>
      </c>
      <c r="D525">
        <v>198</v>
      </c>
    </row>
    <row r="526" spans="1:4">
      <c r="A526" t="s">
        <v>4744</v>
      </c>
      <c r="B526">
        <v>191</v>
      </c>
      <c r="C526">
        <v>200</v>
      </c>
      <c r="D526">
        <v>195</v>
      </c>
    </row>
    <row r="527" spans="1:4">
      <c r="A527" t="s">
        <v>4746</v>
      </c>
      <c r="B527">
        <v>158</v>
      </c>
      <c r="C527">
        <v>182</v>
      </c>
      <c r="D527">
        <v>184</v>
      </c>
    </row>
    <row r="528" spans="1:4">
      <c r="A528" t="s">
        <v>4748</v>
      </c>
      <c r="B528">
        <v>158</v>
      </c>
      <c r="C528">
        <v>193</v>
      </c>
      <c r="D528">
        <v>204</v>
      </c>
    </row>
    <row r="529" spans="1:4">
      <c r="A529" t="s">
        <v>4750</v>
      </c>
      <c r="B529">
        <v>153</v>
      </c>
      <c r="C529">
        <v>193</v>
      </c>
      <c r="D529">
        <v>204</v>
      </c>
    </row>
    <row r="530" spans="1:4">
      <c r="A530" t="s">
        <v>7128</v>
      </c>
      <c r="B530">
        <v>136</v>
      </c>
      <c r="C530">
        <v>195</v>
      </c>
      <c r="D530">
        <v>208</v>
      </c>
    </row>
    <row r="531" spans="1:4">
      <c r="A531" t="s">
        <v>4752</v>
      </c>
      <c r="B531">
        <v>149</v>
      </c>
      <c r="C531">
        <v>192</v>
      </c>
      <c r="D531">
        <v>203</v>
      </c>
    </row>
    <row r="532" spans="1:4">
      <c r="A532" t="s">
        <v>4754</v>
      </c>
      <c r="B532">
        <v>135</v>
      </c>
      <c r="C532">
        <v>194</v>
      </c>
      <c r="D532">
        <v>212</v>
      </c>
    </row>
    <row r="533" spans="1:4">
      <c r="A533" t="s">
        <v>4756</v>
      </c>
      <c r="B533">
        <v>74</v>
      </c>
      <c r="C533">
        <v>187</v>
      </c>
      <c r="D533">
        <v>213</v>
      </c>
    </row>
    <row r="534" spans="1:4">
      <c r="A534" t="s">
        <v>4759</v>
      </c>
      <c r="B534">
        <v>185</v>
      </c>
      <c r="C534">
        <v>188</v>
      </c>
      <c r="D534">
        <v>182</v>
      </c>
    </row>
    <row r="535" spans="1:4">
      <c r="A535" t="s">
        <v>4760</v>
      </c>
      <c r="B535">
        <v>180</v>
      </c>
      <c r="C535">
        <v>200</v>
      </c>
      <c r="D535">
        <v>194</v>
      </c>
    </row>
    <row r="536" spans="1:4">
      <c r="A536" t="s">
        <v>4762</v>
      </c>
      <c r="B536">
        <v>163</v>
      </c>
      <c r="C536">
        <v>204</v>
      </c>
      <c r="D536">
        <v>201</v>
      </c>
    </row>
    <row r="537" spans="1:4">
      <c r="A537" t="s">
        <v>4764</v>
      </c>
      <c r="B537">
        <v>156</v>
      </c>
      <c r="C537">
        <v>194</v>
      </c>
      <c r="D537">
        <v>197</v>
      </c>
    </row>
    <row r="538" spans="1:4">
      <c r="A538" t="s">
        <v>4766</v>
      </c>
      <c r="B538">
        <v>123</v>
      </c>
      <c r="C538">
        <v>196</v>
      </c>
      <c r="D538">
        <v>196</v>
      </c>
    </row>
    <row r="539" spans="1:4">
      <c r="A539" t="s">
        <v>7129</v>
      </c>
      <c r="B539">
        <v>133</v>
      </c>
      <c r="C539">
        <v>206</v>
      </c>
      <c r="D539">
        <v>209</v>
      </c>
    </row>
    <row r="540" spans="1:4">
      <c r="A540" t="s">
        <v>4768</v>
      </c>
      <c r="B540">
        <v>131</v>
      </c>
      <c r="C540">
        <v>197</v>
      </c>
      <c r="D540">
        <v>205</v>
      </c>
    </row>
    <row r="541" spans="1:4">
      <c r="A541" t="s">
        <v>4771</v>
      </c>
      <c r="B541">
        <v>88</v>
      </c>
      <c r="C541">
        <v>201</v>
      </c>
      <c r="D541">
        <v>212</v>
      </c>
    </row>
    <row r="542" spans="1:4">
      <c r="A542" t="s">
        <v>4773</v>
      </c>
      <c r="B542">
        <v>168</v>
      </c>
      <c r="C542">
        <v>192</v>
      </c>
      <c r="D542">
        <v>187</v>
      </c>
    </row>
    <row r="543" spans="1:4">
      <c r="A543" t="s">
        <v>4775</v>
      </c>
      <c r="B543">
        <v>162</v>
      </c>
      <c r="C543">
        <v>162</v>
      </c>
      <c r="D543">
        <v>161</v>
      </c>
    </row>
    <row r="544" spans="1:4">
      <c r="A544" t="s">
        <v>4776</v>
      </c>
      <c r="B544">
        <v>129</v>
      </c>
      <c r="C544">
        <v>195</v>
      </c>
      <c r="D544">
        <v>180</v>
      </c>
    </row>
    <row r="545" spans="1:4">
      <c r="A545" t="s">
        <v>4778</v>
      </c>
      <c r="B545">
        <v>96</v>
      </c>
      <c r="C545">
        <v>201</v>
      </c>
      <c r="D545">
        <v>179</v>
      </c>
    </row>
    <row r="546" spans="1:4">
      <c r="A546" t="s">
        <v>4781</v>
      </c>
      <c r="B546">
        <v>88</v>
      </c>
      <c r="C546">
        <v>200</v>
      </c>
      <c r="D546">
        <v>182</v>
      </c>
    </row>
    <row r="547" spans="1:4">
      <c r="A547" t="s">
        <v>4783</v>
      </c>
      <c r="B547">
        <v>169</v>
      </c>
      <c r="C547">
        <v>189</v>
      </c>
      <c r="D547">
        <v>177</v>
      </c>
    </row>
    <row r="548" spans="1:4">
      <c r="A548" t="s">
        <v>4787</v>
      </c>
      <c r="B548">
        <v>173</v>
      </c>
      <c r="C548">
        <v>195</v>
      </c>
      <c r="D548">
        <v>180</v>
      </c>
    </row>
    <row r="549" spans="1:4">
      <c r="A549" t="s">
        <v>4789</v>
      </c>
      <c r="B549">
        <v>142</v>
      </c>
      <c r="C549">
        <v>197</v>
      </c>
      <c r="D549">
        <v>182</v>
      </c>
    </row>
    <row r="550" spans="1:4">
      <c r="A550" t="s">
        <v>4791</v>
      </c>
      <c r="B550">
        <v>118</v>
      </c>
      <c r="C550">
        <v>193</v>
      </c>
      <c r="D550">
        <v>178</v>
      </c>
    </row>
    <row r="551" spans="1:4">
      <c r="A551" t="s">
        <v>4793</v>
      </c>
      <c r="B551">
        <v>122</v>
      </c>
      <c r="C551">
        <v>204</v>
      </c>
      <c r="D551">
        <v>184</v>
      </c>
    </row>
    <row r="552" spans="1:4">
      <c r="A552" t="s">
        <v>4794</v>
      </c>
      <c r="B552">
        <v>119</v>
      </c>
      <c r="C552">
        <v>207</v>
      </c>
      <c r="D552">
        <v>183</v>
      </c>
    </row>
    <row r="553" spans="1:4">
      <c r="A553" t="s">
        <v>4796</v>
      </c>
      <c r="B553">
        <v>75</v>
      </c>
      <c r="C553">
        <v>195</v>
      </c>
      <c r="D553">
        <v>168</v>
      </c>
    </row>
    <row r="554" spans="1:4">
      <c r="A554" t="s">
        <v>4798</v>
      </c>
      <c r="B554">
        <v>183</v>
      </c>
      <c r="C554">
        <v>194</v>
      </c>
      <c r="D554">
        <v>178</v>
      </c>
    </row>
    <row r="555" spans="1:4">
      <c r="A555" t="s">
        <v>4800</v>
      </c>
      <c r="B555">
        <v>181</v>
      </c>
      <c r="C555">
        <v>203</v>
      </c>
      <c r="D555">
        <v>187</v>
      </c>
    </row>
    <row r="556" spans="1:4">
      <c r="A556" t="s">
        <v>4802</v>
      </c>
      <c r="B556">
        <v>155</v>
      </c>
      <c r="C556">
        <v>190</v>
      </c>
      <c r="D556">
        <v>169</v>
      </c>
    </row>
    <row r="557" spans="1:4">
      <c r="A557" t="s">
        <v>4804</v>
      </c>
      <c r="B557">
        <v>127</v>
      </c>
      <c r="C557">
        <v>187</v>
      </c>
      <c r="D557">
        <v>158</v>
      </c>
    </row>
    <row r="558" spans="1:4">
      <c r="A558" t="s">
        <v>4807</v>
      </c>
      <c r="B558">
        <v>193</v>
      </c>
      <c r="C558">
        <v>188</v>
      </c>
      <c r="D558">
        <v>172</v>
      </c>
    </row>
    <row r="559" spans="1:4">
      <c r="A559" t="s">
        <v>4808</v>
      </c>
      <c r="B559">
        <v>183</v>
      </c>
      <c r="C559">
        <v>181</v>
      </c>
      <c r="D559">
        <v>159</v>
      </c>
    </row>
    <row r="560" spans="1:4">
      <c r="A560" t="s">
        <v>4809</v>
      </c>
      <c r="B560">
        <v>170</v>
      </c>
      <c r="C560">
        <v>192</v>
      </c>
      <c r="D560">
        <v>173</v>
      </c>
    </row>
    <row r="561" spans="1:4">
      <c r="A561" t="s">
        <v>4811</v>
      </c>
      <c r="B561">
        <v>159</v>
      </c>
      <c r="C561">
        <v>192</v>
      </c>
      <c r="D561">
        <v>156</v>
      </c>
    </row>
    <row r="562" spans="1:4">
      <c r="A562" t="s">
        <v>4813</v>
      </c>
      <c r="B562">
        <v>139</v>
      </c>
      <c r="C562">
        <v>186</v>
      </c>
      <c r="D562">
        <v>148</v>
      </c>
    </row>
    <row r="563" spans="1:4">
      <c r="A563" t="s">
        <v>4815</v>
      </c>
      <c r="B563">
        <v>130</v>
      </c>
      <c r="C563">
        <v>177</v>
      </c>
      <c r="D563">
        <v>133</v>
      </c>
    </row>
    <row r="564" spans="1:4">
      <c r="A564" t="s">
        <v>4817</v>
      </c>
      <c r="B564">
        <v>124</v>
      </c>
      <c r="C564">
        <v>176</v>
      </c>
      <c r="D564">
        <v>131</v>
      </c>
    </row>
    <row r="565" spans="1:4">
      <c r="A565" t="s">
        <v>4819</v>
      </c>
      <c r="B565">
        <v>118</v>
      </c>
      <c r="C565">
        <v>181</v>
      </c>
      <c r="D565">
        <v>131</v>
      </c>
    </row>
    <row r="566" spans="1:4">
      <c r="A566" t="s">
        <v>4821</v>
      </c>
      <c r="B566">
        <v>107</v>
      </c>
      <c r="C566">
        <v>205</v>
      </c>
      <c r="D566">
        <v>156</v>
      </c>
    </row>
    <row r="567" spans="1:4">
      <c r="A567" t="s">
        <v>4824</v>
      </c>
      <c r="B567">
        <v>109</v>
      </c>
      <c r="C567">
        <v>206</v>
      </c>
      <c r="D567">
        <v>135</v>
      </c>
    </row>
    <row r="568" spans="1:4">
      <c r="A568" t="s">
        <v>4826</v>
      </c>
      <c r="B568">
        <v>171</v>
      </c>
      <c r="C568">
        <v>167</v>
      </c>
      <c r="D568">
        <v>152</v>
      </c>
    </row>
    <row r="569" spans="1:4">
      <c r="A569" t="s">
        <v>4829</v>
      </c>
      <c r="B569">
        <v>179</v>
      </c>
      <c r="C569">
        <v>173</v>
      </c>
      <c r="D569">
        <v>167</v>
      </c>
    </row>
    <row r="570" spans="1:4">
      <c r="A570" t="s">
        <v>4831</v>
      </c>
      <c r="B570">
        <v>121</v>
      </c>
      <c r="C570">
        <v>199</v>
      </c>
      <c r="D570">
        <v>83</v>
      </c>
    </row>
    <row r="571" spans="1:4">
      <c r="A571" t="s">
        <v>4833</v>
      </c>
      <c r="B571">
        <v>174</v>
      </c>
      <c r="C571">
        <v>166</v>
      </c>
      <c r="D571">
        <v>146</v>
      </c>
    </row>
    <row r="572" spans="1:4">
      <c r="A572" t="s">
        <v>4835</v>
      </c>
      <c r="B572">
        <v>178</v>
      </c>
      <c r="C572">
        <v>172</v>
      </c>
      <c r="D572">
        <v>136</v>
      </c>
    </row>
    <row r="573" spans="1:4">
      <c r="A573" t="s">
        <v>4836</v>
      </c>
      <c r="B573">
        <v>164</v>
      </c>
      <c r="C573">
        <v>174</v>
      </c>
      <c r="D573">
        <v>119</v>
      </c>
    </row>
    <row r="574" spans="1:4">
      <c r="A574" t="s">
        <v>4839</v>
      </c>
      <c r="B574">
        <v>159</v>
      </c>
      <c r="C574">
        <v>175</v>
      </c>
      <c r="D574">
        <v>108</v>
      </c>
    </row>
    <row r="575" spans="1:4">
      <c r="A575" t="s">
        <v>4841</v>
      </c>
      <c r="B575">
        <v>156</v>
      </c>
      <c r="C575">
        <v>173</v>
      </c>
      <c r="D575">
        <v>96</v>
      </c>
    </row>
    <row r="576" spans="1:4">
      <c r="A576" t="s">
        <v>4843</v>
      </c>
      <c r="B576">
        <v>141</v>
      </c>
      <c r="C576">
        <v>176</v>
      </c>
      <c r="D576">
        <v>81</v>
      </c>
    </row>
    <row r="577" spans="1:4">
      <c r="A577" t="s">
        <v>4845</v>
      </c>
      <c r="B577">
        <v>136</v>
      </c>
      <c r="C577">
        <v>176</v>
      </c>
      <c r="D577">
        <v>75</v>
      </c>
    </row>
    <row r="578" spans="1:4">
      <c r="A578" t="s">
        <v>4847</v>
      </c>
      <c r="B578">
        <v>177</v>
      </c>
      <c r="C578">
        <v>169</v>
      </c>
      <c r="D578">
        <v>146</v>
      </c>
    </row>
    <row r="579" spans="1:4">
      <c r="A579" t="s">
        <v>4848</v>
      </c>
      <c r="B579">
        <v>181</v>
      </c>
      <c r="C579">
        <v>173</v>
      </c>
      <c r="D579">
        <v>136</v>
      </c>
    </row>
    <row r="580" spans="1:4">
      <c r="A580" t="s">
        <v>4850</v>
      </c>
      <c r="B580">
        <v>176</v>
      </c>
      <c r="C580">
        <v>180</v>
      </c>
      <c r="D580">
        <v>135</v>
      </c>
    </row>
    <row r="581" spans="1:4">
      <c r="A581" t="s">
        <v>4852</v>
      </c>
      <c r="B581">
        <v>179</v>
      </c>
      <c r="C581">
        <v>177</v>
      </c>
      <c r="D581">
        <v>123</v>
      </c>
    </row>
    <row r="582" spans="1:4">
      <c r="A582" t="s">
        <v>4854</v>
      </c>
      <c r="B582">
        <v>163</v>
      </c>
      <c r="C582">
        <v>169</v>
      </c>
      <c r="D582">
        <v>105</v>
      </c>
    </row>
    <row r="583" spans="1:4">
      <c r="A583" t="s">
        <v>4856</v>
      </c>
      <c r="B583">
        <v>196</v>
      </c>
      <c r="C583">
        <v>191</v>
      </c>
      <c r="D583">
        <v>113</v>
      </c>
    </row>
    <row r="584" spans="1:4">
      <c r="A584" t="s">
        <v>4858</v>
      </c>
      <c r="B584">
        <v>175</v>
      </c>
      <c r="C584">
        <v>175</v>
      </c>
      <c r="D584">
        <v>94</v>
      </c>
    </row>
    <row r="585" spans="1:4">
      <c r="A585" t="s">
        <v>4861</v>
      </c>
      <c r="B585">
        <v>176</v>
      </c>
      <c r="C585">
        <v>180</v>
      </c>
      <c r="D585">
        <v>84</v>
      </c>
    </row>
    <row r="586" spans="1:4">
      <c r="A586" t="s">
        <v>4863</v>
      </c>
      <c r="B586">
        <v>181</v>
      </c>
      <c r="C586">
        <v>182</v>
      </c>
      <c r="D586">
        <v>68</v>
      </c>
    </row>
    <row r="587" spans="1:4">
      <c r="A587" t="s">
        <v>4865</v>
      </c>
      <c r="B587">
        <v>126</v>
      </c>
      <c r="C587">
        <v>200</v>
      </c>
      <c r="D587">
        <v>69</v>
      </c>
    </row>
    <row r="588" spans="1:4">
      <c r="A588" t="s">
        <v>4867</v>
      </c>
      <c r="B588">
        <v>184</v>
      </c>
      <c r="C588">
        <v>175</v>
      </c>
      <c r="D588">
        <v>35</v>
      </c>
    </row>
    <row r="589" spans="1:4">
      <c r="A589" t="s">
        <v>4869</v>
      </c>
      <c r="B589">
        <v>183</v>
      </c>
      <c r="C589">
        <v>177</v>
      </c>
      <c r="D589">
        <v>122</v>
      </c>
    </row>
    <row r="590" spans="1:4">
      <c r="A590" t="s">
        <v>4871</v>
      </c>
      <c r="B590">
        <v>189</v>
      </c>
      <c r="C590">
        <v>179</v>
      </c>
      <c r="D590">
        <v>105</v>
      </c>
    </row>
    <row r="591" spans="1:4">
      <c r="A591" t="s">
        <v>4873</v>
      </c>
      <c r="B591">
        <v>188</v>
      </c>
      <c r="C591">
        <v>169</v>
      </c>
      <c r="D591">
        <v>73</v>
      </c>
    </row>
    <row r="592" spans="1:4">
      <c r="A592" t="s">
        <v>4874</v>
      </c>
      <c r="B592">
        <v>199</v>
      </c>
      <c r="C592">
        <v>182</v>
      </c>
      <c r="D592">
        <v>60</v>
      </c>
    </row>
    <row r="593" spans="1:4">
      <c r="A593" t="s">
        <v>4876</v>
      </c>
      <c r="B593">
        <v>181</v>
      </c>
      <c r="C593">
        <v>172</v>
      </c>
      <c r="D593">
        <v>171</v>
      </c>
    </row>
    <row r="594" spans="1:4">
      <c r="A594" t="s">
        <v>4877</v>
      </c>
      <c r="B594">
        <v>187</v>
      </c>
      <c r="C594">
        <v>170</v>
      </c>
      <c r="D594">
        <v>126</v>
      </c>
    </row>
    <row r="595" spans="1:4">
      <c r="A595" t="s">
        <v>4878</v>
      </c>
      <c r="B595">
        <v>188</v>
      </c>
      <c r="C595">
        <v>166</v>
      </c>
      <c r="D595">
        <v>106</v>
      </c>
    </row>
    <row r="596" spans="1:4">
      <c r="A596" t="s">
        <v>4879</v>
      </c>
      <c r="B596">
        <v>193</v>
      </c>
      <c r="C596">
        <v>166</v>
      </c>
      <c r="D596">
        <v>92</v>
      </c>
    </row>
    <row r="597" spans="1:4">
      <c r="A597" t="s">
        <v>4880</v>
      </c>
      <c r="B597">
        <v>196</v>
      </c>
      <c r="C597">
        <v>166</v>
      </c>
      <c r="D597">
        <v>71</v>
      </c>
    </row>
    <row r="598" spans="1:4">
      <c r="A598" t="s">
        <v>4881</v>
      </c>
      <c r="B598">
        <v>205</v>
      </c>
      <c r="C598">
        <v>163</v>
      </c>
      <c r="D598">
        <v>35</v>
      </c>
    </row>
    <row r="599" spans="1:4">
      <c r="A599" t="s">
        <v>4883</v>
      </c>
      <c r="B599">
        <v>212</v>
      </c>
      <c r="C599">
        <v>174</v>
      </c>
      <c r="D599">
        <v>64</v>
      </c>
    </row>
    <row r="600" spans="1:4">
      <c r="A600" t="s">
        <v>4885</v>
      </c>
      <c r="B600">
        <v>189</v>
      </c>
      <c r="C600">
        <v>152</v>
      </c>
      <c r="D600">
        <v>101</v>
      </c>
    </row>
    <row r="601" spans="1:4">
      <c r="A601" t="s">
        <v>4887</v>
      </c>
      <c r="B601">
        <v>197</v>
      </c>
      <c r="C601">
        <v>162</v>
      </c>
      <c r="D601">
        <v>83</v>
      </c>
    </row>
    <row r="602" spans="1:4">
      <c r="A602" t="s">
        <v>4888</v>
      </c>
      <c r="B602">
        <v>198</v>
      </c>
      <c r="C602">
        <v>151</v>
      </c>
      <c r="D602">
        <v>63</v>
      </c>
    </row>
    <row r="603" spans="1:4">
      <c r="A603" t="s">
        <v>4890</v>
      </c>
      <c r="B603">
        <v>203</v>
      </c>
      <c r="C603">
        <v>142</v>
      </c>
      <c r="D603">
        <v>22</v>
      </c>
    </row>
    <row r="604" spans="1:4">
      <c r="A604" t="s">
        <v>4892</v>
      </c>
      <c r="B604">
        <v>236</v>
      </c>
      <c r="C604">
        <v>168</v>
      </c>
      <c r="D604">
        <v>37</v>
      </c>
    </row>
    <row r="605" spans="1:4">
      <c r="A605" t="s">
        <v>4893</v>
      </c>
      <c r="B605">
        <v>211</v>
      </c>
      <c r="C605">
        <v>156</v>
      </c>
      <c r="D605">
        <v>67</v>
      </c>
    </row>
    <row r="606" spans="1:4">
      <c r="A606" t="s">
        <v>4894</v>
      </c>
      <c r="B606">
        <v>242</v>
      </c>
      <c r="C606">
        <v>171</v>
      </c>
      <c r="D606">
        <v>70</v>
      </c>
    </row>
    <row r="607" spans="1:4">
      <c r="A607" t="s">
        <v>4895</v>
      </c>
      <c r="B607">
        <v>217</v>
      </c>
      <c r="C607">
        <v>153</v>
      </c>
      <c r="D607">
        <v>56</v>
      </c>
    </row>
    <row r="608" spans="1:4">
      <c r="A608" t="s">
        <v>4897</v>
      </c>
      <c r="B608">
        <v>238</v>
      </c>
      <c r="C608">
        <v>150</v>
      </c>
      <c r="D608">
        <v>38</v>
      </c>
    </row>
    <row r="609" spans="1:4">
      <c r="A609" t="s">
        <v>4898</v>
      </c>
      <c r="B609">
        <v>252</v>
      </c>
      <c r="C609">
        <v>158</v>
      </c>
      <c r="D609">
        <v>33</v>
      </c>
    </row>
    <row r="610" spans="1:4">
      <c r="A610" t="s">
        <v>4899</v>
      </c>
      <c r="B610">
        <v>255</v>
      </c>
      <c r="C610">
        <v>176</v>
      </c>
      <c r="D610">
        <v>0</v>
      </c>
    </row>
    <row r="611" spans="1:4">
      <c r="A611" t="s">
        <v>7014</v>
      </c>
      <c r="B611">
        <v>174</v>
      </c>
      <c r="C611">
        <v>153</v>
      </c>
      <c r="D611">
        <v>125</v>
      </c>
    </row>
    <row r="612" spans="1:4">
      <c r="A612" t="s">
        <v>4900</v>
      </c>
      <c r="B612">
        <v>186</v>
      </c>
      <c r="C612">
        <v>170</v>
      </c>
      <c r="D612">
        <v>145</v>
      </c>
    </row>
    <row r="613" spans="1:4">
      <c r="A613" t="s">
        <v>4902</v>
      </c>
      <c r="B613">
        <v>191</v>
      </c>
      <c r="C613">
        <v>167</v>
      </c>
      <c r="D613">
        <v>127</v>
      </c>
    </row>
    <row r="614" spans="1:4">
      <c r="A614" t="s">
        <v>4904</v>
      </c>
      <c r="B614">
        <v>201</v>
      </c>
      <c r="C614">
        <v>168</v>
      </c>
      <c r="D614">
        <v>106</v>
      </c>
    </row>
    <row r="615" spans="1:4">
      <c r="A615" t="s">
        <v>4905</v>
      </c>
      <c r="B615">
        <v>209</v>
      </c>
      <c r="C615">
        <v>160</v>
      </c>
      <c r="D615">
        <v>84</v>
      </c>
    </row>
    <row r="616" spans="1:4">
      <c r="A616" t="s">
        <v>4907</v>
      </c>
      <c r="B616">
        <v>247</v>
      </c>
      <c r="C616">
        <v>178</v>
      </c>
      <c r="D616">
        <v>106</v>
      </c>
    </row>
    <row r="617" spans="1:4">
      <c r="A617" t="s">
        <v>4908</v>
      </c>
      <c r="B617">
        <v>225</v>
      </c>
      <c r="C617">
        <v>150</v>
      </c>
      <c r="D617">
        <v>64</v>
      </c>
    </row>
    <row r="618" spans="1:4">
      <c r="A618" t="s">
        <v>4909</v>
      </c>
      <c r="B618">
        <v>224</v>
      </c>
      <c r="C618">
        <v>129</v>
      </c>
      <c r="D618">
        <v>25</v>
      </c>
    </row>
    <row r="619" spans="1:4">
      <c r="A619" t="s">
        <v>4910</v>
      </c>
      <c r="B619">
        <v>241</v>
      </c>
      <c r="C619">
        <v>144</v>
      </c>
      <c r="D619">
        <v>53</v>
      </c>
    </row>
    <row r="620" spans="1:4">
      <c r="A620" t="s">
        <v>4911</v>
      </c>
      <c r="B620">
        <v>251</v>
      </c>
      <c r="C620">
        <v>139</v>
      </c>
      <c r="D620">
        <v>35</v>
      </c>
    </row>
    <row r="621" spans="1:4">
      <c r="A621" t="s">
        <v>4914</v>
      </c>
      <c r="B621">
        <v>255</v>
      </c>
      <c r="C621">
        <v>166</v>
      </c>
      <c r="D621">
        <v>79</v>
      </c>
    </row>
    <row r="622" spans="1:4">
      <c r="A622" t="s">
        <v>4915</v>
      </c>
      <c r="B622">
        <v>255</v>
      </c>
      <c r="C622">
        <v>141</v>
      </c>
      <c r="D622">
        <v>0</v>
      </c>
    </row>
    <row r="623" spans="1:4">
      <c r="A623" t="s">
        <v>4916</v>
      </c>
      <c r="B623">
        <v>191</v>
      </c>
      <c r="C623">
        <v>163</v>
      </c>
      <c r="D623">
        <v>135</v>
      </c>
    </row>
    <row r="624" spans="1:4">
      <c r="A624" t="s">
        <v>4917</v>
      </c>
      <c r="B624">
        <v>197</v>
      </c>
      <c r="C624">
        <v>174</v>
      </c>
      <c r="D624">
        <v>145</v>
      </c>
    </row>
    <row r="625" spans="1:4">
      <c r="A625" t="s">
        <v>4918</v>
      </c>
      <c r="B625">
        <v>186</v>
      </c>
      <c r="C625">
        <v>163</v>
      </c>
      <c r="D625">
        <v>139</v>
      </c>
    </row>
    <row r="626" spans="1:4">
      <c r="A626" t="s">
        <v>4919</v>
      </c>
      <c r="B626">
        <v>191</v>
      </c>
      <c r="C626">
        <v>175</v>
      </c>
      <c r="D626">
        <v>146</v>
      </c>
    </row>
    <row r="627" spans="1:4">
      <c r="A627" t="s">
        <v>4921</v>
      </c>
      <c r="B627">
        <v>199</v>
      </c>
      <c r="C627">
        <v>181</v>
      </c>
      <c r="D627">
        <v>149</v>
      </c>
    </row>
    <row r="628" spans="1:4">
      <c r="A628" t="s">
        <v>7012</v>
      </c>
      <c r="B628">
        <v>206</v>
      </c>
      <c r="C628">
        <v>184</v>
      </c>
      <c r="D628">
        <v>153</v>
      </c>
    </row>
    <row r="629" spans="1:4">
      <c r="A629" t="s">
        <v>4922</v>
      </c>
      <c r="B629">
        <v>197</v>
      </c>
      <c r="C629">
        <v>165</v>
      </c>
      <c r="D629">
        <v>130</v>
      </c>
    </row>
    <row r="630" spans="1:4">
      <c r="A630" t="s">
        <v>4924</v>
      </c>
      <c r="B630">
        <v>204</v>
      </c>
      <c r="C630">
        <v>166</v>
      </c>
      <c r="D630">
        <v>127</v>
      </c>
    </row>
    <row r="631" spans="1:4">
      <c r="A631" t="s">
        <v>4925</v>
      </c>
      <c r="B631">
        <v>210</v>
      </c>
      <c r="C631">
        <v>161</v>
      </c>
      <c r="D631">
        <v>114</v>
      </c>
    </row>
    <row r="632" spans="1:4">
      <c r="A632" t="s">
        <v>4926</v>
      </c>
      <c r="B632">
        <v>221</v>
      </c>
      <c r="C632">
        <v>156</v>
      </c>
      <c r="D632">
        <v>107</v>
      </c>
    </row>
    <row r="633" spans="1:4">
      <c r="A633" t="s">
        <v>4927</v>
      </c>
      <c r="B633">
        <v>221</v>
      </c>
      <c r="C633">
        <v>151</v>
      </c>
      <c r="D633">
        <v>96</v>
      </c>
    </row>
    <row r="634" spans="1:4">
      <c r="A634" t="s">
        <v>4928</v>
      </c>
      <c r="B634">
        <v>255</v>
      </c>
      <c r="C634">
        <v>161</v>
      </c>
      <c r="D634">
        <v>119</v>
      </c>
    </row>
    <row r="635" spans="1:4">
      <c r="A635" t="s">
        <v>4929</v>
      </c>
      <c r="B635">
        <v>236</v>
      </c>
      <c r="C635">
        <v>147</v>
      </c>
      <c r="D635">
        <v>94</v>
      </c>
    </row>
    <row r="636" spans="1:4">
      <c r="A636" t="s">
        <v>4930</v>
      </c>
      <c r="B636">
        <v>255</v>
      </c>
      <c r="C636">
        <v>163</v>
      </c>
      <c r="D636">
        <v>104</v>
      </c>
    </row>
    <row r="637" spans="1:4">
      <c r="A637" t="s">
        <v>4931</v>
      </c>
      <c r="B637">
        <v>248</v>
      </c>
      <c r="C637">
        <v>143</v>
      </c>
      <c r="D637">
        <v>88</v>
      </c>
    </row>
    <row r="638" spans="1:4">
      <c r="A638" t="s">
        <v>4933</v>
      </c>
      <c r="B638">
        <v>255</v>
      </c>
      <c r="C638">
        <v>136</v>
      </c>
      <c r="D638">
        <v>18</v>
      </c>
    </row>
    <row r="639" spans="1:4">
      <c r="A639" t="s">
        <v>6973</v>
      </c>
      <c r="B639">
        <v>183</v>
      </c>
      <c r="C639">
        <v>167</v>
      </c>
      <c r="D639">
        <v>147</v>
      </c>
    </row>
    <row r="640" spans="1:4">
      <c r="A640" t="s">
        <v>4934</v>
      </c>
      <c r="B640">
        <v>184</v>
      </c>
      <c r="C640">
        <v>173</v>
      </c>
      <c r="D640">
        <v>158</v>
      </c>
    </row>
    <row r="641" spans="1:4">
      <c r="A641" t="s">
        <v>4935</v>
      </c>
      <c r="B641">
        <v>184</v>
      </c>
      <c r="C641">
        <v>169</v>
      </c>
      <c r="D641">
        <v>154</v>
      </c>
    </row>
    <row r="642" spans="1:4">
      <c r="A642" t="s">
        <v>6972</v>
      </c>
      <c r="B642">
        <v>182</v>
      </c>
      <c r="C642">
        <v>168</v>
      </c>
      <c r="D642">
        <v>147</v>
      </c>
    </row>
    <row r="643" spans="1:4">
      <c r="A643" t="s">
        <v>4937</v>
      </c>
      <c r="B643">
        <v>189</v>
      </c>
      <c r="C643">
        <v>171</v>
      </c>
      <c r="D643">
        <v>155</v>
      </c>
    </row>
    <row r="644" spans="1:4">
      <c r="A644" t="s">
        <v>4938</v>
      </c>
      <c r="B644">
        <v>197</v>
      </c>
      <c r="C644">
        <v>177</v>
      </c>
      <c r="D644">
        <v>160</v>
      </c>
    </row>
    <row r="645" spans="1:4">
      <c r="A645" t="s">
        <v>4939</v>
      </c>
      <c r="B645">
        <v>193</v>
      </c>
      <c r="C645">
        <v>166</v>
      </c>
      <c r="D645">
        <v>141</v>
      </c>
    </row>
    <row r="646" spans="1:4">
      <c r="A646" t="s">
        <v>4940</v>
      </c>
      <c r="B646">
        <v>194</v>
      </c>
      <c r="C646">
        <v>165</v>
      </c>
      <c r="D646">
        <v>148</v>
      </c>
    </row>
    <row r="647" spans="1:4">
      <c r="A647" t="s">
        <v>4942</v>
      </c>
      <c r="B647">
        <v>201</v>
      </c>
      <c r="C647">
        <v>163</v>
      </c>
      <c r="D647">
        <v>141</v>
      </c>
    </row>
    <row r="648" spans="1:4">
      <c r="A648" t="s">
        <v>4943</v>
      </c>
      <c r="B648">
        <v>195</v>
      </c>
      <c r="C648">
        <v>157</v>
      </c>
      <c r="D648">
        <v>136</v>
      </c>
    </row>
    <row r="649" spans="1:4">
      <c r="A649" t="s">
        <v>4944</v>
      </c>
      <c r="B649">
        <v>223</v>
      </c>
      <c r="C649">
        <v>177</v>
      </c>
      <c r="D649">
        <v>155</v>
      </c>
    </row>
    <row r="650" spans="1:4">
      <c r="A650" t="s">
        <v>4945</v>
      </c>
      <c r="B650">
        <v>229</v>
      </c>
      <c r="C650">
        <v>179</v>
      </c>
      <c r="D650">
        <v>155</v>
      </c>
    </row>
    <row r="651" spans="1:4">
      <c r="A651" t="s">
        <v>4946</v>
      </c>
      <c r="B651">
        <v>210</v>
      </c>
      <c r="C651">
        <v>155</v>
      </c>
      <c r="D651">
        <v>131</v>
      </c>
    </row>
    <row r="652" spans="1:4">
      <c r="A652" t="s">
        <v>4947</v>
      </c>
      <c r="B652">
        <v>217</v>
      </c>
      <c r="C652">
        <v>155</v>
      </c>
      <c r="D652">
        <v>124</v>
      </c>
    </row>
    <row r="653" spans="1:4">
      <c r="A653" t="s">
        <v>4948</v>
      </c>
      <c r="B653">
        <v>250</v>
      </c>
      <c r="C653">
        <v>161</v>
      </c>
      <c r="D653">
        <v>129</v>
      </c>
    </row>
    <row r="654" spans="1:4">
      <c r="A654" t="s">
        <v>4949</v>
      </c>
      <c r="B654">
        <v>225</v>
      </c>
      <c r="C654">
        <v>146</v>
      </c>
      <c r="D654">
        <v>122</v>
      </c>
    </row>
    <row r="655" spans="1:4">
      <c r="A655" t="s">
        <v>4950</v>
      </c>
      <c r="B655">
        <v>234</v>
      </c>
      <c r="C655">
        <v>149</v>
      </c>
      <c r="D655">
        <v>117</v>
      </c>
    </row>
    <row r="656" spans="1:4">
      <c r="A656" t="s">
        <v>4951</v>
      </c>
      <c r="B656">
        <v>249</v>
      </c>
      <c r="C656">
        <v>148</v>
      </c>
      <c r="D656">
        <v>113</v>
      </c>
    </row>
    <row r="657" spans="1:4">
      <c r="A657" t="s">
        <v>4952</v>
      </c>
      <c r="B657">
        <v>226</v>
      </c>
      <c r="C657">
        <v>169</v>
      </c>
      <c r="D657">
        <v>161</v>
      </c>
    </row>
    <row r="658" spans="1:4">
      <c r="A658" t="s">
        <v>4953</v>
      </c>
      <c r="B658">
        <v>251</v>
      </c>
      <c r="C658">
        <v>159</v>
      </c>
      <c r="D658">
        <v>147</v>
      </c>
    </row>
    <row r="659" spans="1:4">
      <c r="A659" t="s">
        <v>4954</v>
      </c>
      <c r="B659">
        <v>252</v>
      </c>
      <c r="C659">
        <v>162</v>
      </c>
      <c r="D659">
        <v>137</v>
      </c>
    </row>
    <row r="660" spans="1:4">
      <c r="A660" t="s">
        <v>4956</v>
      </c>
      <c r="B660">
        <v>255</v>
      </c>
      <c r="C660">
        <v>150</v>
      </c>
      <c r="D660">
        <v>135</v>
      </c>
    </row>
    <row r="661" spans="1:4">
      <c r="A661" t="s">
        <v>7076</v>
      </c>
      <c r="B661">
        <v>165</v>
      </c>
      <c r="C661">
        <v>149</v>
      </c>
      <c r="D661">
        <v>143</v>
      </c>
    </row>
    <row r="662" spans="1:4">
      <c r="A662" t="s">
        <v>4957</v>
      </c>
      <c r="B662">
        <v>197</v>
      </c>
      <c r="C662">
        <v>161</v>
      </c>
      <c r="D662">
        <v>147</v>
      </c>
    </row>
    <row r="663" spans="1:4">
      <c r="A663" t="s">
        <v>4959</v>
      </c>
      <c r="B663">
        <v>202</v>
      </c>
      <c r="C663">
        <v>163</v>
      </c>
      <c r="D663">
        <v>154</v>
      </c>
    </row>
    <row r="664" spans="1:4">
      <c r="A664" t="s">
        <v>4960</v>
      </c>
      <c r="B664">
        <v>217</v>
      </c>
      <c r="C664">
        <v>166</v>
      </c>
      <c r="D664">
        <v>161</v>
      </c>
    </row>
    <row r="665" spans="1:4">
      <c r="A665" t="s">
        <v>4961</v>
      </c>
      <c r="B665">
        <v>211</v>
      </c>
      <c r="C665">
        <v>162</v>
      </c>
      <c r="D665">
        <v>151</v>
      </c>
    </row>
    <row r="666" spans="1:4">
      <c r="A666" t="s">
        <v>4962</v>
      </c>
      <c r="B666">
        <v>226</v>
      </c>
      <c r="C666">
        <v>154</v>
      </c>
      <c r="D666">
        <v>134</v>
      </c>
    </row>
    <row r="667" spans="1:4">
      <c r="A667" t="s">
        <v>4963</v>
      </c>
      <c r="B667">
        <v>250</v>
      </c>
      <c r="C667">
        <v>154</v>
      </c>
      <c r="D667">
        <v>133</v>
      </c>
    </row>
    <row r="668" spans="1:4">
      <c r="A668" t="s">
        <v>4964</v>
      </c>
      <c r="B668">
        <v>198</v>
      </c>
      <c r="C668">
        <v>164</v>
      </c>
      <c r="D668">
        <v>164</v>
      </c>
    </row>
    <row r="669" spans="1:4">
      <c r="A669" t="s">
        <v>4967</v>
      </c>
      <c r="B669">
        <v>214</v>
      </c>
      <c r="C669">
        <v>159</v>
      </c>
      <c r="D669">
        <v>162</v>
      </c>
    </row>
    <row r="670" spans="1:4">
      <c r="A670" t="s">
        <v>4968</v>
      </c>
      <c r="B670">
        <v>209</v>
      </c>
      <c r="C670">
        <v>150</v>
      </c>
      <c r="D670">
        <v>154</v>
      </c>
    </row>
    <row r="671" spans="1:4">
      <c r="A671" t="s">
        <v>4969</v>
      </c>
      <c r="B671">
        <v>248</v>
      </c>
      <c r="C671">
        <v>163</v>
      </c>
      <c r="D671">
        <v>157</v>
      </c>
    </row>
    <row r="672" spans="1:4">
      <c r="A672" t="s">
        <v>4970</v>
      </c>
      <c r="B672">
        <v>252</v>
      </c>
      <c r="C672">
        <v>143</v>
      </c>
      <c r="D672">
        <v>155</v>
      </c>
    </row>
    <row r="673" spans="1:4">
      <c r="A673" t="s">
        <v>4973</v>
      </c>
      <c r="B673">
        <v>255</v>
      </c>
      <c r="C673">
        <v>141</v>
      </c>
      <c r="D673">
        <v>148</v>
      </c>
    </row>
    <row r="674" spans="1:4">
      <c r="A674" t="s">
        <v>4974</v>
      </c>
      <c r="B674">
        <v>238</v>
      </c>
      <c r="C674">
        <v>160</v>
      </c>
      <c r="D674">
        <v>166</v>
      </c>
    </row>
    <row r="675" spans="1:4">
      <c r="A675" t="s">
        <v>4975</v>
      </c>
      <c r="B675">
        <v>237</v>
      </c>
      <c r="C675">
        <v>156</v>
      </c>
      <c r="D675">
        <v>168</v>
      </c>
    </row>
    <row r="676" spans="1:4">
      <c r="A676" t="s">
        <v>4976</v>
      </c>
      <c r="B676">
        <v>247</v>
      </c>
      <c r="C676">
        <v>150</v>
      </c>
      <c r="D676">
        <v>158</v>
      </c>
    </row>
    <row r="677" spans="1:4">
      <c r="A677" t="s">
        <v>4978</v>
      </c>
      <c r="B677">
        <v>197</v>
      </c>
      <c r="C677">
        <v>174</v>
      </c>
      <c r="D677">
        <v>177</v>
      </c>
    </row>
    <row r="678" spans="1:4">
      <c r="A678" t="s">
        <v>4979</v>
      </c>
      <c r="B678">
        <v>200</v>
      </c>
      <c r="C678">
        <v>159</v>
      </c>
      <c r="D678">
        <v>165</v>
      </c>
    </row>
    <row r="679" spans="1:4">
      <c r="A679" t="s">
        <v>4981</v>
      </c>
      <c r="B679">
        <v>222</v>
      </c>
      <c r="C679">
        <v>152</v>
      </c>
      <c r="D679">
        <v>171</v>
      </c>
    </row>
    <row r="680" spans="1:4">
      <c r="A680" t="s">
        <v>4982</v>
      </c>
      <c r="B680">
        <v>238</v>
      </c>
      <c r="C680">
        <v>129</v>
      </c>
      <c r="D680">
        <v>159</v>
      </c>
    </row>
    <row r="681" spans="1:4">
      <c r="A681" t="s">
        <v>4984</v>
      </c>
      <c r="B681">
        <v>246</v>
      </c>
      <c r="C681">
        <v>144</v>
      </c>
      <c r="D681">
        <v>157</v>
      </c>
    </row>
    <row r="682" spans="1:4">
      <c r="A682" t="s">
        <v>4985</v>
      </c>
      <c r="B682">
        <v>191</v>
      </c>
      <c r="C682">
        <v>163</v>
      </c>
      <c r="D682">
        <v>175</v>
      </c>
    </row>
    <row r="683" spans="1:4">
      <c r="A683" t="s">
        <v>4986</v>
      </c>
      <c r="B683">
        <v>210</v>
      </c>
      <c r="C683">
        <v>148</v>
      </c>
      <c r="D683">
        <v>170</v>
      </c>
    </row>
    <row r="684" spans="1:4">
      <c r="A684" t="s">
        <v>4988</v>
      </c>
      <c r="B684">
        <v>226</v>
      </c>
      <c r="C684">
        <v>144</v>
      </c>
      <c r="D684">
        <v>178</v>
      </c>
    </row>
    <row r="685" spans="1:4">
      <c r="A685" t="s">
        <v>4989</v>
      </c>
      <c r="B685">
        <v>236</v>
      </c>
      <c r="C685">
        <v>154</v>
      </c>
      <c r="D685">
        <v>190</v>
      </c>
    </row>
    <row r="686" spans="1:4">
      <c r="A686" t="s">
        <v>4990</v>
      </c>
      <c r="B686">
        <v>241</v>
      </c>
      <c r="C686">
        <v>138</v>
      </c>
      <c r="D686">
        <v>173</v>
      </c>
    </row>
    <row r="687" spans="1:4">
      <c r="A687" t="s">
        <v>4991</v>
      </c>
      <c r="B687">
        <v>232</v>
      </c>
      <c r="C687">
        <v>129</v>
      </c>
      <c r="D687">
        <v>166</v>
      </c>
    </row>
    <row r="688" spans="1:4">
      <c r="A688" t="s">
        <v>4992</v>
      </c>
      <c r="B688">
        <v>192</v>
      </c>
      <c r="C688">
        <v>165</v>
      </c>
      <c r="D688">
        <v>174</v>
      </c>
    </row>
    <row r="689" spans="1:4">
      <c r="A689" t="s">
        <v>4994</v>
      </c>
      <c r="B689">
        <v>194</v>
      </c>
      <c r="C689">
        <v>172</v>
      </c>
      <c r="D689">
        <v>177</v>
      </c>
    </row>
    <row r="690" spans="1:4">
      <c r="A690" t="s">
        <v>4995</v>
      </c>
      <c r="B690">
        <v>223</v>
      </c>
      <c r="C690">
        <v>136</v>
      </c>
      <c r="D690">
        <v>183</v>
      </c>
    </row>
    <row r="691" spans="1:4">
      <c r="A691" t="s">
        <v>4996</v>
      </c>
      <c r="B691">
        <v>222</v>
      </c>
      <c r="C691">
        <v>155</v>
      </c>
      <c r="D691">
        <v>196</v>
      </c>
    </row>
    <row r="692" spans="1:4">
      <c r="A692" t="s">
        <v>4999</v>
      </c>
      <c r="B692">
        <v>196</v>
      </c>
      <c r="C692">
        <v>157</v>
      </c>
      <c r="D692">
        <v>180</v>
      </c>
    </row>
    <row r="693" spans="1:4">
      <c r="A693" t="s">
        <v>5000</v>
      </c>
      <c r="B693">
        <v>209</v>
      </c>
      <c r="C693">
        <v>152</v>
      </c>
      <c r="D693">
        <v>197</v>
      </c>
    </row>
    <row r="694" spans="1:4">
      <c r="A694" t="s">
        <v>5001</v>
      </c>
      <c r="B694">
        <v>209</v>
      </c>
      <c r="C694">
        <v>172</v>
      </c>
      <c r="D694">
        <v>206</v>
      </c>
    </row>
    <row r="695" spans="1:4">
      <c r="A695" t="s">
        <v>5002</v>
      </c>
      <c r="B695">
        <v>189</v>
      </c>
      <c r="C695">
        <v>171</v>
      </c>
      <c r="D695">
        <v>190</v>
      </c>
    </row>
    <row r="696" spans="1:4">
      <c r="A696" t="s">
        <v>5003</v>
      </c>
      <c r="B696">
        <v>192</v>
      </c>
      <c r="C696">
        <v>170</v>
      </c>
      <c r="D696">
        <v>192</v>
      </c>
    </row>
    <row r="697" spans="1:4">
      <c r="A697" t="s">
        <v>5004</v>
      </c>
      <c r="B697">
        <v>188</v>
      </c>
      <c r="C697">
        <v>164</v>
      </c>
      <c r="D697">
        <v>203</v>
      </c>
    </row>
    <row r="698" spans="1:4">
      <c r="A698" t="s">
        <v>6992</v>
      </c>
      <c r="B698">
        <v>167</v>
      </c>
      <c r="C698">
        <v>161</v>
      </c>
      <c r="D698">
        <v>158</v>
      </c>
    </row>
    <row r="699" spans="1:4">
      <c r="A699" t="s">
        <v>5005</v>
      </c>
      <c r="B699">
        <v>183</v>
      </c>
      <c r="C699">
        <v>169</v>
      </c>
      <c r="D699">
        <v>172</v>
      </c>
    </row>
    <row r="700" spans="1:4">
      <c r="A700" t="s">
        <v>5006</v>
      </c>
      <c r="B700">
        <v>188</v>
      </c>
      <c r="C700">
        <v>180</v>
      </c>
      <c r="D700">
        <v>196</v>
      </c>
    </row>
    <row r="701" spans="1:4">
      <c r="A701" t="s">
        <v>5007</v>
      </c>
      <c r="B701">
        <v>175</v>
      </c>
      <c r="C701">
        <v>164</v>
      </c>
      <c r="D701">
        <v>206</v>
      </c>
    </row>
    <row r="702" spans="1:4">
      <c r="A702" t="s">
        <v>7084</v>
      </c>
      <c r="B702">
        <v>169</v>
      </c>
      <c r="C702">
        <v>173</v>
      </c>
      <c r="D702">
        <v>194</v>
      </c>
    </row>
    <row r="703" spans="1:4">
      <c r="A703" t="s">
        <v>5008</v>
      </c>
      <c r="B703">
        <v>170</v>
      </c>
      <c r="C703">
        <v>170</v>
      </c>
      <c r="D703">
        <v>196</v>
      </c>
    </row>
    <row r="704" spans="1:4">
      <c r="A704" t="s">
        <v>5009</v>
      </c>
      <c r="B704">
        <v>162</v>
      </c>
      <c r="C704">
        <v>161</v>
      </c>
      <c r="D704">
        <v>186</v>
      </c>
    </row>
    <row r="705" spans="1:4">
      <c r="A705" t="s">
        <v>7085</v>
      </c>
      <c r="B705">
        <v>154</v>
      </c>
      <c r="C705">
        <v>158</v>
      </c>
      <c r="D705">
        <v>179</v>
      </c>
    </row>
    <row r="706" spans="1:4">
      <c r="A706" t="s">
        <v>5011</v>
      </c>
      <c r="B706">
        <v>165</v>
      </c>
      <c r="C706">
        <v>179</v>
      </c>
      <c r="D706">
        <v>204</v>
      </c>
    </row>
    <row r="707" spans="1:4">
      <c r="A707" t="s">
        <v>5013</v>
      </c>
      <c r="B707">
        <v>140</v>
      </c>
      <c r="C707">
        <v>173</v>
      </c>
      <c r="D707">
        <v>211</v>
      </c>
    </row>
    <row r="708" spans="1:4">
      <c r="A708" t="s">
        <v>5015</v>
      </c>
      <c r="B708">
        <v>129</v>
      </c>
      <c r="C708">
        <v>160</v>
      </c>
      <c r="D708">
        <v>212</v>
      </c>
    </row>
    <row r="709" spans="1:4">
      <c r="A709" t="s">
        <v>7100</v>
      </c>
      <c r="B709">
        <v>129</v>
      </c>
      <c r="C709">
        <v>154</v>
      </c>
      <c r="D709">
        <v>193</v>
      </c>
    </row>
    <row r="710" spans="1:4">
      <c r="A710" t="s">
        <v>5017</v>
      </c>
      <c r="B710">
        <v>181</v>
      </c>
      <c r="C710">
        <v>186</v>
      </c>
      <c r="D710">
        <v>182</v>
      </c>
    </row>
    <row r="711" spans="1:4">
      <c r="A711" t="s">
        <v>5019</v>
      </c>
      <c r="B711">
        <v>160</v>
      </c>
      <c r="C711">
        <v>188</v>
      </c>
      <c r="D711">
        <v>208</v>
      </c>
    </row>
    <row r="712" spans="1:4">
      <c r="A712" t="s">
        <v>5022</v>
      </c>
      <c r="B712">
        <v>155</v>
      </c>
      <c r="C712">
        <v>171</v>
      </c>
      <c r="D712">
        <v>187</v>
      </c>
    </row>
    <row r="713" spans="1:4">
      <c r="A713" t="s">
        <v>5024</v>
      </c>
      <c r="B713">
        <v>155</v>
      </c>
      <c r="C713">
        <v>183</v>
      </c>
      <c r="D713">
        <v>212</v>
      </c>
    </row>
    <row r="714" spans="1:4">
      <c r="A714" t="s">
        <v>7099</v>
      </c>
      <c r="B714">
        <v>158</v>
      </c>
      <c r="C714">
        <v>180</v>
      </c>
      <c r="D714">
        <v>211</v>
      </c>
    </row>
    <row r="715" spans="1:4">
      <c r="A715" t="s">
        <v>5026</v>
      </c>
      <c r="B715">
        <v>174</v>
      </c>
      <c r="C715">
        <v>178</v>
      </c>
      <c r="D715">
        <v>181</v>
      </c>
    </row>
    <row r="716" spans="1:4">
      <c r="A716" t="s">
        <v>5027</v>
      </c>
      <c r="B716">
        <v>163</v>
      </c>
      <c r="C716">
        <v>189</v>
      </c>
      <c r="D716">
        <v>211</v>
      </c>
    </row>
    <row r="717" spans="1:4">
      <c r="A717" t="s">
        <v>5029</v>
      </c>
      <c r="B717">
        <v>109</v>
      </c>
      <c r="C717">
        <v>169</v>
      </c>
      <c r="D717">
        <v>210</v>
      </c>
    </row>
    <row r="718" spans="1:4">
      <c r="A718" t="s">
        <v>5033</v>
      </c>
      <c r="B718">
        <v>152</v>
      </c>
      <c r="C718">
        <v>160</v>
      </c>
      <c r="D718">
        <v>165</v>
      </c>
    </row>
    <row r="719" spans="1:4">
      <c r="A719" t="s">
        <v>6987</v>
      </c>
      <c r="B719">
        <v>163</v>
      </c>
      <c r="C719">
        <v>169</v>
      </c>
      <c r="D719">
        <v>166</v>
      </c>
    </row>
    <row r="720" spans="1:4">
      <c r="A720" t="s">
        <v>7124</v>
      </c>
      <c r="B720">
        <v>127</v>
      </c>
      <c r="C720">
        <v>135</v>
      </c>
      <c r="D720">
        <v>147</v>
      </c>
    </row>
    <row r="721" spans="1:4">
      <c r="A721" t="s">
        <v>5035</v>
      </c>
      <c r="B721">
        <v>162</v>
      </c>
      <c r="C721">
        <v>185</v>
      </c>
      <c r="D721">
        <v>194</v>
      </c>
    </row>
    <row r="722" spans="1:4">
      <c r="A722" t="s">
        <v>5037</v>
      </c>
      <c r="B722">
        <v>143</v>
      </c>
      <c r="C722">
        <v>173</v>
      </c>
      <c r="D722">
        <v>189</v>
      </c>
    </row>
    <row r="723" spans="1:4">
      <c r="A723" t="s">
        <v>5040</v>
      </c>
      <c r="B723">
        <v>119</v>
      </c>
      <c r="C723">
        <v>172</v>
      </c>
      <c r="D723">
        <v>199</v>
      </c>
    </row>
    <row r="724" spans="1:4">
      <c r="A724" t="s">
        <v>5042</v>
      </c>
      <c r="B724">
        <v>92</v>
      </c>
      <c r="C724">
        <v>166</v>
      </c>
      <c r="D724">
        <v>206</v>
      </c>
    </row>
    <row r="725" spans="1:4">
      <c r="A725" t="s">
        <v>5043</v>
      </c>
      <c r="B725">
        <v>114</v>
      </c>
      <c r="C725">
        <v>168</v>
      </c>
      <c r="D725">
        <v>186</v>
      </c>
    </row>
    <row r="726" spans="1:4">
      <c r="A726" t="s">
        <v>5045</v>
      </c>
      <c r="B726">
        <v>92</v>
      </c>
      <c r="C726">
        <v>172</v>
      </c>
      <c r="D726">
        <v>206</v>
      </c>
    </row>
    <row r="727" spans="1:4">
      <c r="A727" t="s">
        <v>5047</v>
      </c>
      <c r="B727">
        <v>76</v>
      </c>
      <c r="C727">
        <v>165</v>
      </c>
      <c r="D727">
        <v>199</v>
      </c>
    </row>
    <row r="728" spans="1:4">
      <c r="A728" t="s">
        <v>5049</v>
      </c>
      <c r="B728">
        <v>190</v>
      </c>
      <c r="C728">
        <v>183</v>
      </c>
      <c r="D728">
        <v>176</v>
      </c>
    </row>
    <row r="729" spans="1:4">
      <c r="A729" t="s">
        <v>5050</v>
      </c>
      <c r="B729">
        <v>187</v>
      </c>
      <c r="C729">
        <v>177</v>
      </c>
      <c r="D729">
        <v>168</v>
      </c>
    </row>
    <row r="730" spans="1:4">
      <c r="A730" t="s">
        <v>5051</v>
      </c>
      <c r="B730">
        <v>168</v>
      </c>
      <c r="C730">
        <v>176</v>
      </c>
      <c r="D730">
        <v>174</v>
      </c>
    </row>
    <row r="731" spans="1:4">
      <c r="A731" t="s">
        <v>5053</v>
      </c>
      <c r="B731">
        <v>171</v>
      </c>
      <c r="C731">
        <v>175</v>
      </c>
      <c r="D731">
        <v>174</v>
      </c>
    </row>
    <row r="732" spans="1:4">
      <c r="A732" t="s">
        <v>5054</v>
      </c>
      <c r="B732">
        <v>169</v>
      </c>
      <c r="C732">
        <v>175</v>
      </c>
      <c r="D732">
        <v>170</v>
      </c>
    </row>
    <row r="733" spans="1:4">
      <c r="A733" t="s">
        <v>5055</v>
      </c>
      <c r="B733">
        <v>153</v>
      </c>
      <c r="C733">
        <v>174</v>
      </c>
      <c r="D733">
        <v>174</v>
      </c>
    </row>
    <row r="734" spans="1:4">
      <c r="A734" t="s">
        <v>5057</v>
      </c>
      <c r="B734">
        <v>165</v>
      </c>
      <c r="C734">
        <v>188</v>
      </c>
      <c r="D734">
        <v>187</v>
      </c>
    </row>
    <row r="735" spans="1:4">
      <c r="A735" t="s">
        <v>5060</v>
      </c>
      <c r="B735">
        <v>118</v>
      </c>
      <c r="C735">
        <v>175</v>
      </c>
      <c r="D735">
        <v>182</v>
      </c>
    </row>
    <row r="736" spans="1:4">
      <c r="A736" t="s">
        <v>7130</v>
      </c>
      <c r="B736">
        <v>97</v>
      </c>
      <c r="C736">
        <v>170</v>
      </c>
      <c r="D736">
        <v>177</v>
      </c>
    </row>
    <row r="737" spans="1:4">
      <c r="A737" t="s">
        <v>5062</v>
      </c>
      <c r="B737">
        <v>107</v>
      </c>
      <c r="C737">
        <v>170</v>
      </c>
      <c r="D737">
        <v>174</v>
      </c>
    </row>
    <row r="738" spans="1:4">
      <c r="A738" t="s">
        <v>5064</v>
      </c>
      <c r="B738">
        <v>100</v>
      </c>
      <c r="C738">
        <v>161</v>
      </c>
      <c r="D738">
        <v>173</v>
      </c>
    </row>
    <row r="739" spans="1:4">
      <c r="A739" t="s">
        <v>5068</v>
      </c>
      <c r="B739">
        <v>56</v>
      </c>
      <c r="C739">
        <v>175</v>
      </c>
      <c r="D739">
        <v>205</v>
      </c>
    </row>
    <row r="740" spans="1:4">
      <c r="A740" t="s">
        <v>5071</v>
      </c>
      <c r="B740">
        <v>68</v>
      </c>
      <c r="C740">
        <v>187</v>
      </c>
      <c r="D740">
        <v>202</v>
      </c>
    </row>
    <row r="741" spans="1:4">
      <c r="A741" t="s">
        <v>5073</v>
      </c>
      <c r="B741">
        <v>50</v>
      </c>
      <c r="C741">
        <v>190</v>
      </c>
      <c r="D741">
        <v>204</v>
      </c>
    </row>
    <row r="742" spans="1:4">
      <c r="A742" t="s">
        <v>5075</v>
      </c>
      <c r="B742">
        <v>165</v>
      </c>
      <c r="C742">
        <v>178</v>
      </c>
      <c r="D742">
        <v>170</v>
      </c>
    </row>
    <row r="743" spans="1:4">
      <c r="A743" t="s">
        <v>5077</v>
      </c>
      <c r="B743">
        <v>137</v>
      </c>
      <c r="C743">
        <v>172</v>
      </c>
      <c r="D743">
        <v>172</v>
      </c>
    </row>
    <row r="744" spans="1:4">
      <c r="A744" t="s">
        <v>5079</v>
      </c>
      <c r="B744">
        <v>135</v>
      </c>
      <c r="C744">
        <v>185</v>
      </c>
      <c r="D744">
        <v>188</v>
      </c>
    </row>
    <row r="745" spans="1:4">
      <c r="A745" t="s">
        <v>5081</v>
      </c>
      <c r="B745">
        <v>118</v>
      </c>
      <c r="C745">
        <v>167</v>
      </c>
      <c r="D745">
        <v>171</v>
      </c>
    </row>
    <row r="746" spans="1:4">
      <c r="A746" t="s">
        <v>5083</v>
      </c>
      <c r="B746">
        <v>83</v>
      </c>
      <c r="C746">
        <v>176</v>
      </c>
      <c r="D746">
        <v>174</v>
      </c>
    </row>
    <row r="747" spans="1:4">
      <c r="A747" t="s">
        <v>5086</v>
      </c>
      <c r="B747">
        <v>103</v>
      </c>
      <c r="C747">
        <v>188</v>
      </c>
      <c r="D747">
        <v>179</v>
      </c>
    </row>
    <row r="748" spans="1:4">
      <c r="A748" t="s">
        <v>5088</v>
      </c>
      <c r="B748">
        <v>86</v>
      </c>
      <c r="C748">
        <v>190</v>
      </c>
      <c r="D748">
        <v>171</v>
      </c>
    </row>
    <row r="749" spans="1:4">
      <c r="A749" t="s">
        <v>5090</v>
      </c>
      <c r="B749">
        <v>0</v>
      </c>
      <c r="C749">
        <v>184</v>
      </c>
      <c r="D749">
        <v>159</v>
      </c>
    </row>
    <row r="750" spans="1:4">
      <c r="A750" t="s">
        <v>5092</v>
      </c>
      <c r="B750">
        <v>0</v>
      </c>
      <c r="C750">
        <v>175</v>
      </c>
      <c r="D750">
        <v>159</v>
      </c>
    </row>
    <row r="751" spans="1:4">
      <c r="A751" t="s">
        <v>5095</v>
      </c>
      <c r="B751">
        <v>58</v>
      </c>
      <c r="C751">
        <v>176</v>
      </c>
      <c r="D751">
        <v>162</v>
      </c>
    </row>
    <row r="752" spans="1:4">
      <c r="A752" t="s">
        <v>5098</v>
      </c>
      <c r="B752">
        <v>69</v>
      </c>
      <c r="C752">
        <v>181</v>
      </c>
      <c r="D752">
        <v>170</v>
      </c>
    </row>
    <row r="753" spans="1:4">
      <c r="A753" t="s">
        <v>5099</v>
      </c>
      <c r="B753">
        <v>0</v>
      </c>
      <c r="C753">
        <v>155</v>
      </c>
      <c r="D753">
        <v>92</v>
      </c>
    </row>
    <row r="754" spans="1:4">
      <c r="A754" t="s">
        <v>5102</v>
      </c>
      <c r="B754">
        <v>178</v>
      </c>
      <c r="C754">
        <v>182</v>
      </c>
      <c r="D754">
        <v>172</v>
      </c>
    </row>
    <row r="755" spans="1:4">
      <c r="A755" t="s">
        <v>5104</v>
      </c>
      <c r="B755">
        <v>163</v>
      </c>
      <c r="C755">
        <v>181</v>
      </c>
      <c r="D755">
        <v>166</v>
      </c>
    </row>
    <row r="756" spans="1:4">
      <c r="A756" t="s">
        <v>5106</v>
      </c>
      <c r="B756">
        <v>123</v>
      </c>
      <c r="C756">
        <v>181</v>
      </c>
      <c r="D756">
        <v>163</v>
      </c>
    </row>
    <row r="757" spans="1:4">
      <c r="A757" t="s">
        <v>5108</v>
      </c>
      <c r="B757">
        <v>85</v>
      </c>
      <c r="C757">
        <v>198</v>
      </c>
      <c r="D757">
        <v>169</v>
      </c>
    </row>
    <row r="758" spans="1:4">
      <c r="A758" t="s">
        <v>5110</v>
      </c>
      <c r="B758">
        <v>0</v>
      </c>
      <c r="C758">
        <v>182</v>
      </c>
      <c r="D758">
        <v>148</v>
      </c>
    </row>
    <row r="759" spans="1:4">
      <c r="A759" t="s">
        <v>5113</v>
      </c>
      <c r="B759">
        <v>155</v>
      </c>
      <c r="C759">
        <v>194</v>
      </c>
      <c r="D759">
        <v>177</v>
      </c>
    </row>
    <row r="760" spans="1:4">
      <c r="A760" t="s">
        <v>5114</v>
      </c>
      <c r="B760">
        <v>100</v>
      </c>
      <c r="C760">
        <v>191</v>
      </c>
      <c r="D760">
        <v>164</v>
      </c>
    </row>
    <row r="761" spans="1:4">
      <c r="A761" t="s">
        <v>5116</v>
      </c>
      <c r="B761">
        <v>151</v>
      </c>
      <c r="C761">
        <v>193</v>
      </c>
      <c r="D761">
        <v>161</v>
      </c>
    </row>
    <row r="762" spans="1:4">
      <c r="A762" t="s">
        <v>5118</v>
      </c>
      <c r="B762">
        <v>124</v>
      </c>
      <c r="C762">
        <v>176</v>
      </c>
      <c r="D762">
        <v>138</v>
      </c>
    </row>
    <row r="763" spans="1:4">
      <c r="A763" t="s">
        <v>5120</v>
      </c>
      <c r="B763">
        <v>96</v>
      </c>
      <c r="C763">
        <v>184</v>
      </c>
      <c r="D763">
        <v>146</v>
      </c>
    </row>
    <row r="764" spans="1:4">
      <c r="A764" t="s">
        <v>5121</v>
      </c>
      <c r="B764">
        <v>174</v>
      </c>
      <c r="C764">
        <v>172</v>
      </c>
      <c r="D764">
        <v>161</v>
      </c>
    </row>
    <row r="765" spans="1:4">
      <c r="A765" t="s">
        <v>5122</v>
      </c>
      <c r="B765">
        <v>177</v>
      </c>
      <c r="C765">
        <v>176</v>
      </c>
      <c r="D765">
        <v>159</v>
      </c>
    </row>
    <row r="766" spans="1:4">
      <c r="A766" t="s">
        <v>5124</v>
      </c>
      <c r="B766">
        <v>168</v>
      </c>
      <c r="C766">
        <v>177</v>
      </c>
      <c r="D766">
        <v>151</v>
      </c>
    </row>
    <row r="767" spans="1:4">
      <c r="A767" t="s">
        <v>5126</v>
      </c>
      <c r="B767">
        <v>173</v>
      </c>
      <c r="C767">
        <v>187</v>
      </c>
      <c r="D767">
        <v>161</v>
      </c>
    </row>
    <row r="768" spans="1:4">
      <c r="A768" t="s">
        <v>5128</v>
      </c>
      <c r="B768">
        <v>168</v>
      </c>
      <c r="C768">
        <v>187</v>
      </c>
      <c r="D768">
        <v>162</v>
      </c>
    </row>
    <row r="769" spans="1:4">
      <c r="A769" t="s">
        <v>5130</v>
      </c>
      <c r="B769">
        <v>146</v>
      </c>
      <c r="C769">
        <v>175</v>
      </c>
      <c r="D769">
        <v>136</v>
      </c>
    </row>
    <row r="770" spans="1:4">
      <c r="A770" t="s">
        <v>5132</v>
      </c>
      <c r="B770">
        <v>158</v>
      </c>
      <c r="C770">
        <v>188</v>
      </c>
      <c r="D770">
        <v>151</v>
      </c>
    </row>
    <row r="771" spans="1:4">
      <c r="A771" t="s">
        <v>5134</v>
      </c>
      <c r="B771">
        <v>124</v>
      </c>
      <c r="C771">
        <v>182</v>
      </c>
      <c r="D771">
        <v>142</v>
      </c>
    </row>
    <row r="772" spans="1:4">
      <c r="A772" t="s">
        <v>5136</v>
      </c>
      <c r="B772">
        <v>69</v>
      </c>
      <c r="C772">
        <v>190</v>
      </c>
      <c r="D772">
        <v>118</v>
      </c>
    </row>
    <row r="773" spans="1:4">
      <c r="A773" t="s">
        <v>5138</v>
      </c>
      <c r="B773">
        <v>175</v>
      </c>
      <c r="C773">
        <v>171</v>
      </c>
      <c r="D773">
        <v>151</v>
      </c>
    </row>
    <row r="774" spans="1:4">
      <c r="A774" t="s">
        <v>5140</v>
      </c>
      <c r="B774">
        <v>161</v>
      </c>
      <c r="C774">
        <v>173</v>
      </c>
      <c r="D774">
        <v>146</v>
      </c>
    </row>
    <row r="775" spans="1:4">
      <c r="A775" t="s">
        <v>5142</v>
      </c>
      <c r="B775">
        <v>145</v>
      </c>
      <c r="C775">
        <v>172</v>
      </c>
      <c r="D775">
        <v>128</v>
      </c>
    </row>
    <row r="776" spans="1:4">
      <c r="A776" t="s">
        <v>5144</v>
      </c>
      <c r="B776">
        <v>134</v>
      </c>
      <c r="C776">
        <v>169</v>
      </c>
      <c r="D776">
        <v>111</v>
      </c>
    </row>
    <row r="777" spans="1:4">
      <c r="A777" t="s">
        <v>5146</v>
      </c>
      <c r="B777">
        <v>111</v>
      </c>
      <c r="C777">
        <v>162</v>
      </c>
      <c r="D777">
        <v>107</v>
      </c>
    </row>
    <row r="778" spans="1:4">
      <c r="A778" t="s">
        <v>5148</v>
      </c>
      <c r="B778">
        <v>123</v>
      </c>
      <c r="C778">
        <v>179</v>
      </c>
      <c r="D778">
        <v>105</v>
      </c>
    </row>
    <row r="779" spans="1:4">
      <c r="A779" t="s">
        <v>5150</v>
      </c>
      <c r="B779">
        <v>121</v>
      </c>
      <c r="C779">
        <v>180</v>
      </c>
      <c r="D779">
        <v>101</v>
      </c>
    </row>
    <row r="780" spans="1:4">
      <c r="A780" t="s">
        <v>5152</v>
      </c>
      <c r="B780">
        <v>159</v>
      </c>
      <c r="C780">
        <v>156</v>
      </c>
      <c r="D780">
        <v>153</v>
      </c>
    </row>
    <row r="781" spans="1:4">
      <c r="A781" t="s">
        <v>5153</v>
      </c>
      <c r="B781">
        <v>167</v>
      </c>
      <c r="C781">
        <v>174</v>
      </c>
      <c r="D781">
        <v>158</v>
      </c>
    </row>
    <row r="782" spans="1:4">
      <c r="A782" t="s">
        <v>5155</v>
      </c>
      <c r="B782">
        <v>137</v>
      </c>
      <c r="C782">
        <v>160</v>
      </c>
      <c r="D782">
        <v>107</v>
      </c>
    </row>
    <row r="783" spans="1:4">
      <c r="A783" t="s">
        <v>6979</v>
      </c>
      <c r="B783">
        <v>154</v>
      </c>
      <c r="C783">
        <v>145</v>
      </c>
      <c r="D783">
        <v>134</v>
      </c>
    </row>
    <row r="784" spans="1:4">
      <c r="A784" t="s">
        <v>5157</v>
      </c>
      <c r="B784">
        <v>162</v>
      </c>
      <c r="C784">
        <v>158</v>
      </c>
      <c r="D784">
        <v>146</v>
      </c>
    </row>
    <row r="785" spans="1:4">
      <c r="A785" t="s">
        <v>5159</v>
      </c>
      <c r="B785">
        <v>153</v>
      </c>
      <c r="C785">
        <v>155</v>
      </c>
      <c r="D785">
        <v>133</v>
      </c>
    </row>
    <row r="786" spans="1:4">
      <c r="A786" t="s">
        <v>5162</v>
      </c>
      <c r="B786">
        <v>138</v>
      </c>
      <c r="C786">
        <v>162</v>
      </c>
      <c r="D786">
        <v>130</v>
      </c>
    </row>
    <row r="787" spans="1:4">
      <c r="A787" t="s">
        <v>5166</v>
      </c>
      <c r="B787">
        <v>125</v>
      </c>
      <c r="C787">
        <v>149</v>
      </c>
      <c r="D787">
        <v>109</v>
      </c>
    </row>
    <row r="788" spans="1:4">
      <c r="A788" t="s">
        <v>5168</v>
      </c>
      <c r="B788">
        <v>117</v>
      </c>
      <c r="C788">
        <v>148</v>
      </c>
      <c r="D788">
        <v>101</v>
      </c>
    </row>
    <row r="789" spans="1:4">
      <c r="A789" t="s">
        <v>5170</v>
      </c>
      <c r="B789">
        <v>155</v>
      </c>
      <c r="C789">
        <v>181</v>
      </c>
      <c r="D789">
        <v>62</v>
      </c>
    </row>
    <row r="790" spans="1:4">
      <c r="A790" t="s">
        <v>5172</v>
      </c>
      <c r="B790">
        <v>115</v>
      </c>
      <c r="C790">
        <v>153</v>
      </c>
      <c r="D790">
        <v>87</v>
      </c>
    </row>
    <row r="791" spans="1:4">
      <c r="A791" t="s">
        <v>5174</v>
      </c>
      <c r="B791">
        <v>122</v>
      </c>
      <c r="C791">
        <v>171</v>
      </c>
      <c r="D791">
        <v>85</v>
      </c>
    </row>
    <row r="792" spans="1:4">
      <c r="A792" t="s">
        <v>5176</v>
      </c>
      <c r="B792">
        <v>117</v>
      </c>
      <c r="C792">
        <v>161</v>
      </c>
      <c r="D792">
        <v>79</v>
      </c>
    </row>
    <row r="793" spans="1:4">
      <c r="A793" t="s">
        <v>5178</v>
      </c>
      <c r="B793">
        <v>145</v>
      </c>
      <c r="C793">
        <v>148</v>
      </c>
      <c r="D793">
        <v>110</v>
      </c>
    </row>
    <row r="794" spans="1:4">
      <c r="A794" t="s">
        <v>5180</v>
      </c>
      <c r="B794">
        <v>154</v>
      </c>
      <c r="C794">
        <v>160</v>
      </c>
      <c r="D794">
        <v>103</v>
      </c>
    </row>
    <row r="795" spans="1:4">
      <c r="A795" t="s">
        <v>5182</v>
      </c>
      <c r="B795">
        <v>160</v>
      </c>
      <c r="C795">
        <v>172</v>
      </c>
      <c r="D795">
        <v>79</v>
      </c>
    </row>
    <row r="796" spans="1:4">
      <c r="A796" t="s">
        <v>5184</v>
      </c>
      <c r="B796">
        <v>144</v>
      </c>
      <c r="C796">
        <v>155</v>
      </c>
      <c r="D796">
        <v>76</v>
      </c>
    </row>
    <row r="797" spans="1:4">
      <c r="A797" t="s">
        <v>5186</v>
      </c>
      <c r="B797">
        <v>164</v>
      </c>
      <c r="C797">
        <v>154</v>
      </c>
      <c r="D797">
        <v>121</v>
      </c>
    </row>
    <row r="798" spans="1:4">
      <c r="A798" t="s">
        <v>5188</v>
      </c>
      <c r="B798">
        <v>146</v>
      </c>
      <c r="C798">
        <v>142</v>
      </c>
      <c r="D798">
        <v>100</v>
      </c>
    </row>
    <row r="799" spans="1:4">
      <c r="A799" t="s">
        <v>5191</v>
      </c>
      <c r="B799">
        <v>160</v>
      </c>
      <c r="C799">
        <v>157</v>
      </c>
      <c r="D799">
        <v>89</v>
      </c>
    </row>
    <row r="800" spans="1:4">
      <c r="A800" t="s">
        <v>5193</v>
      </c>
      <c r="B800">
        <v>163</v>
      </c>
      <c r="C800">
        <v>160</v>
      </c>
      <c r="D800">
        <v>78</v>
      </c>
    </row>
    <row r="801" spans="1:4">
      <c r="A801" t="s">
        <v>5195</v>
      </c>
      <c r="B801">
        <v>163</v>
      </c>
      <c r="C801">
        <v>159</v>
      </c>
      <c r="D801">
        <v>134</v>
      </c>
    </row>
    <row r="802" spans="1:4">
      <c r="A802" t="s">
        <v>5197</v>
      </c>
      <c r="B802">
        <v>154</v>
      </c>
      <c r="C802">
        <v>139</v>
      </c>
      <c r="D802">
        <v>79</v>
      </c>
    </row>
    <row r="803" spans="1:4">
      <c r="A803" t="s">
        <v>5200</v>
      </c>
      <c r="B803">
        <v>175</v>
      </c>
      <c r="C803">
        <v>152</v>
      </c>
      <c r="D803">
        <v>65</v>
      </c>
    </row>
    <row r="804" spans="1:4">
      <c r="A804" t="s">
        <v>5202</v>
      </c>
      <c r="B804">
        <v>160</v>
      </c>
      <c r="C804">
        <v>152</v>
      </c>
      <c r="D804">
        <v>124</v>
      </c>
    </row>
    <row r="805" spans="1:4">
      <c r="A805" t="s">
        <v>5204</v>
      </c>
      <c r="B805">
        <v>163</v>
      </c>
      <c r="C805">
        <v>146</v>
      </c>
      <c r="D805">
        <v>100</v>
      </c>
    </row>
    <row r="806" spans="1:4">
      <c r="A806" t="s">
        <v>5206</v>
      </c>
      <c r="B806">
        <v>181</v>
      </c>
      <c r="C806">
        <v>158</v>
      </c>
      <c r="D806">
        <v>95</v>
      </c>
    </row>
    <row r="807" spans="1:4">
      <c r="A807" t="s">
        <v>5207</v>
      </c>
      <c r="B807">
        <v>170</v>
      </c>
      <c r="C807">
        <v>152</v>
      </c>
      <c r="D807">
        <v>85</v>
      </c>
    </row>
    <row r="808" spans="1:4">
      <c r="A808" t="s">
        <v>5208</v>
      </c>
      <c r="B808">
        <v>174</v>
      </c>
      <c r="C808">
        <v>142</v>
      </c>
      <c r="D808">
        <v>44</v>
      </c>
    </row>
    <row r="809" spans="1:4">
      <c r="A809" t="s">
        <v>5209</v>
      </c>
      <c r="B809">
        <v>168</v>
      </c>
      <c r="C809">
        <v>154</v>
      </c>
      <c r="D809">
        <v>145</v>
      </c>
    </row>
    <row r="810" spans="1:4">
      <c r="A810" t="s">
        <v>5210</v>
      </c>
      <c r="B810">
        <v>200</v>
      </c>
      <c r="C810">
        <v>178</v>
      </c>
      <c r="D810">
        <v>115</v>
      </c>
    </row>
    <row r="811" spans="1:4">
      <c r="A811" t="s">
        <v>5211</v>
      </c>
      <c r="B811">
        <v>185</v>
      </c>
      <c r="C811">
        <v>160</v>
      </c>
      <c r="D811">
        <v>35</v>
      </c>
    </row>
    <row r="812" spans="1:4">
      <c r="A812" t="s">
        <v>5213</v>
      </c>
      <c r="B812">
        <v>169</v>
      </c>
      <c r="C812">
        <v>139</v>
      </c>
      <c r="D812">
        <v>45</v>
      </c>
    </row>
    <row r="813" spans="1:4">
      <c r="A813" t="s">
        <v>5214</v>
      </c>
      <c r="B813">
        <v>173</v>
      </c>
      <c r="C813">
        <v>159</v>
      </c>
      <c r="D813">
        <v>147</v>
      </c>
    </row>
    <row r="814" spans="1:4">
      <c r="A814" t="s">
        <v>7013</v>
      </c>
      <c r="B814">
        <v>188</v>
      </c>
      <c r="C814">
        <v>164</v>
      </c>
      <c r="D814">
        <v>131</v>
      </c>
    </row>
    <row r="815" spans="1:4">
      <c r="A815" t="s">
        <v>5215</v>
      </c>
      <c r="B815">
        <v>196</v>
      </c>
      <c r="C815">
        <v>171</v>
      </c>
      <c r="D815">
        <v>134</v>
      </c>
    </row>
    <row r="816" spans="1:4">
      <c r="A816" t="s">
        <v>5216</v>
      </c>
      <c r="B816">
        <v>190</v>
      </c>
      <c r="C816">
        <v>158</v>
      </c>
      <c r="D816">
        <v>111</v>
      </c>
    </row>
    <row r="817" spans="1:4">
      <c r="A817" t="s">
        <v>5217</v>
      </c>
      <c r="B817">
        <v>195</v>
      </c>
      <c r="C817">
        <v>155</v>
      </c>
      <c r="D817">
        <v>106</v>
      </c>
    </row>
    <row r="818" spans="1:4">
      <c r="A818" t="s">
        <v>5219</v>
      </c>
      <c r="B818">
        <v>195</v>
      </c>
      <c r="C818">
        <v>150</v>
      </c>
      <c r="D818">
        <v>77</v>
      </c>
    </row>
    <row r="819" spans="1:4">
      <c r="A819" t="s">
        <v>5220</v>
      </c>
      <c r="B819">
        <v>186</v>
      </c>
      <c r="C819">
        <v>146</v>
      </c>
      <c r="D819">
        <v>56</v>
      </c>
    </row>
    <row r="820" spans="1:4">
      <c r="A820" t="s">
        <v>5221</v>
      </c>
      <c r="B820">
        <v>207</v>
      </c>
      <c r="C820">
        <v>159</v>
      </c>
      <c r="D820">
        <v>82</v>
      </c>
    </row>
    <row r="821" spans="1:4">
      <c r="A821" t="s">
        <v>5222</v>
      </c>
      <c r="B821">
        <v>182</v>
      </c>
      <c r="C821">
        <v>138</v>
      </c>
      <c r="D821">
        <v>58</v>
      </c>
    </row>
    <row r="822" spans="1:4">
      <c r="A822" t="s">
        <v>5223</v>
      </c>
      <c r="B822">
        <v>195</v>
      </c>
      <c r="C822">
        <v>148</v>
      </c>
      <c r="D822">
        <v>73</v>
      </c>
    </row>
    <row r="823" spans="1:4">
      <c r="A823" t="s">
        <v>5224</v>
      </c>
      <c r="B823">
        <v>200</v>
      </c>
      <c r="C823">
        <v>151</v>
      </c>
      <c r="D823">
        <v>32</v>
      </c>
    </row>
    <row r="824" spans="1:4">
      <c r="A824" t="s">
        <v>5226</v>
      </c>
      <c r="B824">
        <v>196</v>
      </c>
      <c r="C824">
        <v>150</v>
      </c>
      <c r="D824">
        <v>44</v>
      </c>
    </row>
    <row r="825" spans="1:4">
      <c r="A825" t="s">
        <v>5227</v>
      </c>
      <c r="B825">
        <v>188</v>
      </c>
      <c r="C825">
        <v>141</v>
      </c>
      <c r="D825">
        <v>31</v>
      </c>
    </row>
    <row r="826" spans="1:4">
      <c r="A826" t="s">
        <v>5228</v>
      </c>
      <c r="B826">
        <v>175</v>
      </c>
      <c r="C826">
        <v>154</v>
      </c>
      <c r="D826">
        <v>126</v>
      </c>
    </row>
    <row r="827" spans="1:4">
      <c r="A827" t="s">
        <v>5229</v>
      </c>
      <c r="B827">
        <v>211</v>
      </c>
      <c r="C827">
        <v>146</v>
      </c>
      <c r="D827">
        <v>55</v>
      </c>
    </row>
    <row r="828" spans="1:4">
      <c r="A828" t="s">
        <v>6974</v>
      </c>
      <c r="B828">
        <v>164</v>
      </c>
      <c r="C828">
        <v>152</v>
      </c>
      <c r="D828">
        <v>135</v>
      </c>
    </row>
    <row r="829" spans="1:4">
      <c r="A829" t="s">
        <v>5230</v>
      </c>
      <c r="B829">
        <v>174</v>
      </c>
      <c r="C829">
        <v>163</v>
      </c>
      <c r="D829">
        <v>147</v>
      </c>
    </row>
    <row r="830" spans="1:4">
      <c r="A830" t="s">
        <v>5231</v>
      </c>
      <c r="B830">
        <v>165</v>
      </c>
      <c r="C830">
        <v>151</v>
      </c>
      <c r="D830">
        <v>136</v>
      </c>
    </row>
    <row r="831" spans="1:4">
      <c r="A831" t="s">
        <v>5232</v>
      </c>
      <c r="B831">
        <v>159</v>
      </c>
      <c r="C831">
        <v>149</v>
      </c>
      <c r="D831">
        <v>134</v>
      </c>
    </row>
    <row r="832" spans="1:4">
      <c r="A832" t="s">
        <v>5233</v>
      </c>
      <c r="B832">
        <v>167</v>
      </c>
      <c r="C832">
        <v>155</v>
      </c>
      <c r="D832">
        <v>130</v>
      </c>
    </row>
    <row r="833" spans="1:4">
      <c r="A833" t="s">
        <v>6975</v>
      </c>
      <c r="B833">
        <v>146</v>
      </c>
      <c r="C833">
        <v>132</v>
      </c>
      <c r="D833">
        <v>117</v>
      </c>
    </row>
    <row r="834" spans="1:4">
      <c r="A834" t="s">
        <v>5234</v>
      </c>
      <c r="B834">
        <v>166</v>
      </c>
      <c r="C834">
        <v>153</v>
      </c>
      <c r="D834">
        <v>122</v>
      </c>
    </row>
    <row r="835" spans="1:4">
      <c r="A835" t="s">
        <v>5235</v>
      </c>
      <c r="B835">
        <v>164</v>
      </c>
      <c r="C835">
        <v>151</v>
      </c>
      <c r="D835">
        <v>117</v>
      </c>
    </row>
    <row r="836" spans="1:4">
      <c r="A836" t="s">
        <v>7015</v>
      </c>
      <c r="B836">
        <v>176</v>
      </c>
      <c r="C836">
        <v>154</v>
      </c>
      <c r="D836">
        <v>119</v>
      </c>
    </row>
    <row r="837" spans="1:4">
      <c r="A837" t="s">
        <v>5237</v>
      </c>
      <c r="B837">
        <v>177</v>
      </c>
      <c r="C837">
        <v>150</v>
      </c>
      <c r="D837">
        <v>100</v>
      </c>
    </row>
    <row r="838" spans="1:4">
      <c r="A838" t="s">
        <v>5238</v>
      </c>
      <c r="B838">
        <v>176</v>
      </c>
      <c r="C838">
        <v>142</v>
      </c>
      <c r="D838">
        <v>81</v>
      </c>
    </row>
    <row r="839" spans="1:4">
      <c r="A839" t="s">
        <v>5240</v>
      </c>
      <c r="B839">
        <v>193</v>
      </c>
      <c r="C839">
        <v>149</v>
      </c>
      <c r="D839">
        <v>82</v>
      </c>
    </row>
    <row r="840" spans="1:4">
      <c r="A840" t="s">
        <v>5241</v>
      </c>
      <c r="B840">
        <v>208</v>
      </c>
      <c r="C840">
        <v>137</v>
      </c>
      <c r="D840">
        <v>63</v>
      </c>
    </row>
    <row r="841" spans="1:4">
      <c r="A841" t="s">
        <v>5242</v>
      </c>
      <c r="B841">
        <v>219</v>
      </c>
      <c r="C841">
        <v>155</v>
      </c>
      <c r="D841">
        <v>89</v>
      </c>
    </row>
    <row r="842" spans="1:4">
      <c r="A842" t="s">
        <v>5244</v>
      </c>
      <c r="B842">
        <v>202</v>
      </c>
      <c r="C842">
        <v>148</v>
      </c>
      <c r="D842">
        <v>86</v>
      </c>
    </row>
    <row r="843" spans="1:4">
      <c r="A843" t="s">
        <v>5246</v>
      </c>
      <c r="B843">
        <v>207</v>
      </c>
      <c r="C843">
        <v>156</v>
      </c>
      <c r="D843">
        <v>99</v>
      </c>
    </row>
    <row r="844" spans="1:4">
      <c r="A844" t="s">
        <v>5247</v>
      </c>
      <c r="B844">
        <v>207</v>
      </c>
      <c r="C844">
        <v>136</v>
      </c>
      <c r="D844">
        <v>72</v>
      </c>
    </row>
    <row r="845" spans="1:4">
      <c r="A845" t="s">
        <v>7040</v>
      </c>
      <c r="B845">
        <v>200</v>
      </c>
      <c r="C845">
        <v>118</v>
      </c>
      <c r="D845">
        <v>41</v>
      </c>
    </row>
    <row r="846" spans="1:4">
      <c r="A846" t="s">
        <v>5248</v>
      </c>
      <c r="B846">
        <v>208</v>
      </c>
      <c r="C846">
        <v>131</v>
      </c>
      <c r="D846">
        <v>68</v>
      </c>
    </row>
    <row r="847" spans="1:4">
      <c r="A847" t="s">
        <v>7044</v>
      </c>
      <c r="B847">
        <v>223</v>
      </c>
      <c r="C847">
        <v>117</v>
      </c>
      <c r="D847">
        <v>0</v>
      </c>
    </row>
    <row r="848" spans="1:4">
      <c r="A848" t="s">
        <v>5249</v>
      </c>
      <c r="B848">
        <v>177</v>
      </c>
      <c r="C848">
        <v>157</v>
      </c>
      <c r="D848">
        <v>141</v>
      </c>
    </row>
    <row r="849" spans="1:4">
      <c r="A849" t="s">
        <v>5250</v>
      </c>
      <c r="B849">
        <v>180</v>
      </c>
      <c r="C849">
        <v>159</v>
      </c>
      <c r="D849">
        <v>137</v>
      </c>
    </row>
    <row r="850" spans="1:4">
      <c r="A850" t="s">
        <v>5251</v>
      </c>
      <c r="B850">
        <v>190</v>
      </c>
      <c r="C850">
        <v>151</v>
      </c>
      <c r="D850">
        <v>133</v>
      </c>
    </row>
    <row r="851" spans="1:4">
      <c r="A851" t="s">
        <v>5252</v>
      </c>
      <c r="B851">
        <v>199</v>
      </c>
      <c r="C851">
        <v>150</v>
      </c>
      <c r="D851">
        <v>133</v>
      </c>
    </row>
    <row r="852" spans="1:4">
      <c r="A852" t="s">
        <v>5254</v>
      </c>
      <c r="B852">
        <v>176</v>
      </c>
      <c r="C852">
        <v>144</v>
      </c>
      <c r="D852">
        <v>128</v>
      </c>
    </row>
    <row r="853" spans="1:4">
      <c r="A853" t="s">
        <v>5255</v>
      </c>
      <c r="B853">
        <v>189</v>
      </c>
      <c r="C853">
        <v>139</v>
      </c>
      <c r="D853">
        <v>105</v>
      </c>
    </row>
    <row r="854" spans="1:4">
      <c r="A854" t="s">
        <v>5257</v>
      </c>
      <c r="B854">
        <v>220</v>
      </c>
      <c r="C854">
        <v>121</v>
      </c>
      <c r="D854">
        <v>58</v>
      </c>
    </row>
    <row r="855" spans="1:4">
      <c r="A855" t="s">
        <v>5259</v>
      </c>
      <c r="B855">
        <v>228</v>
      </c>
      <c r="C855">
        <v>113</v>
      </c>
      <c r="D855">
        <v>39</v>
      </c>
    </row>
    <row r="856" spans="1:4">
      <c r="A856" t="s">
        <v>5260</v>
      </c>
      <c r="B856">
        <v>244</v>
      </c>
      <c r="C856">
        <v>128</v>
      </c>
      <c r="D856">
        <v>55</v>
      </c>
    </row>
    <row r="857" spans="1:4">
      <c r="A857" t="s">
        <v>5262</v>
      </c>
      <c r="B857">
        <v>213</v>
      </c>
      <c r="C857">
        <v>98</v>
      </c>
      <c r="D857">
        <v>49</v>
      </c>
    </row>
    <row r="858" spans="1:4">
      <c r="A858" t="s">
        <v>5263</v>
      </c>
      <c r="B858">
        <v>170</v>
      </c>
      <c r="C858">
        <v>159</v>
      </c>
      <c r="D858">
        <v>150</v>
      </c>
    </row>
    <row r="859" spans="1:4">
      <c r="A859" t="s">
        <v>5264</v>
      </c>
      <c r="B859">
        <v>170</v>
      </c>
      <c r="C859">
        <v>144</v>
      </c>
      <c r="D859">
        <v>125</v>
      </c>
    </row>
    <row r="860" spans="1:4">
      <c r="A860" t="s">
        <v>5265</v>
      </c>
      <c r="B860">
        <v>169</v>
      </c>
      <c r="C860">
        <v>148</v>
      </c>
      <c r="D860">
        <v>122</v>
      </c>
    </row>
    <row r="861" spans="1:4">
      <c r="A861" t="s">
        <v>5266</v>
      </c>
      <c r="B861">
        <v>185</v>
      </c>
      <c r="C861">
        <v>153</v>
      </c>
      <c r="D861">
        <v>132</v>
      </c>
    </row>
    <row r="862" spans="1:4">
      <c r="A862" t="s">
        <v>5267</v>
      </c>
      <c r="B862">
        <v>175</v>
      </c>
      <c r="C862">
        <v>148</v>
      </c>
      <c r="D862">
        <v>131</v>
      </c>
    </row>
    <row r="863" spans="1:4">
      <c r="A863" t="s">
        <v>5269</v>
      </c>
      <c r="B863">
        <v>182</v>
      </c>
      <c r="C863">
        <v>152</v>
      </c>
      <c r="D863">
        <v>133</v>
      </c>
    </row>
    <row r="864" spans="1:4">
      <c r="A864" t="s">
        <v>5270</v>
      </c>
      <c r="B864">
        <v>179</v>
      </c>
      <c r="C864">
        <v>139</v>
      </c>
      <c r="D864">
        <v>113</v>
      </c>
    </row>
    <row r="865" spans="1:4">
      <c r="A865" t="s">
        <v>5271</v>
      </c>
      <c r="B865">
        <v>184</v>
      </c>
      <c r="C865">
        <v>155</v>
      </c>
      <c r="D865">
        <v>114</v>
      </c>
    </row>
    <row r="866" spans="1:4">
      <c r="A866" t="s">
        <v>5272</v>
      </c>
      <c r="B866">
        <v>196</v>
      </c>
      <c r="C866">
        <v>126</v>
      </c>
      <c r="D866">
        <v>90</v>
      </c>
    </row>
    <row r="867" spans="1:4">
      <c r="A867" t="s">
        <v>5273</v>
      </c>
      <c r="B867">
        <v>181</v>
      </c>
      <c r="C867">
        <v>154</v>
      </c>
      <c r="D867">
        <v>106</v>
      </c>
    </row>
    <row r="868" spans="1:4">
      <c r="A868" t="s">
        <v>5275</v>
      </c>
      <c r="B868">
        <v>192</v>
      </c>
      <c r="C868">
        <v>135</v>
      </c>
      <c r="D868">
        <v>104</v>
      </c>
    </row>
    <row r="869" spans="1:4">
      <c r="A869" t="s">
        <v>5276</v>
      </c>
      <c r="B869">
        <v>196</v>
      </c>
      <c r="C869">
        <v>138</v>
      </c>
      <c r="D869">
        <v>105</v>
      </c>
    </row>
    <row r="870" spans="1:4">
      <c r="A870" t="s">
        <v>5278</v>
      </c>
      <c r="B870">
        <v>227</v>
      </c>
      <c r="C870">
        <v>142</v>
      </c>
      <c r="D870">
        <v>132</v>
      </c>
    </row>
    <row r="871" spans="1:4">
      <c r="A871" t="s">
        <v>5280</v>
      </c>
      <c r="B871">
        <v>210</v>
      </c>
      <c r="C871">
        <v>147</v>
      </c>
      <c r="D871">
        <v>128</v>
      </c>
    </row>
    <row r="872" spans="1:4">
      <c r="A872" t="s">
        <v>5281</v>
      </c>
      <c r="B872">
        <v>202</v>
      </c>
      <c r="C872">
        <v>153</v>
      </c>
      <c r="D872">
        <v>120</v>
      </c>
    </row>
    <row r="873" spans="1:4">
      <c r="A873" t="s">
        <v>5282</v>
      </c>
      <c r="B873">
        <v>198</v>
      </c>
      <c r="C873">
        <v>132</v>
      </c>
      <c r="D873">
        <v>99</v>
      </c>
    </row>
    <row r="874" spans="1:4">
      <c r="A874" t="s">
        <v>5284</v>
      </c>
      <c r="B874">
        <v>185</v>
      </c>
      <c r="C874">
        <v>142</v>
      </c>
      <c r="D874">
        <v>104</v>
      </c>
    </row>
    <row r="875" spans="1:4">
      <c r="A875" t="s">
        <v>5285</v>
      </c>
      <c r="B875">
        <v>182</v>
      </c>
      <c r="C875">
        <v>149</v>
      </c>
      <c r="D875">
        <v>116</v>
      </c>
    </row>
    <row r="876" spans="1:4">
      <c r="A876" t="s">
        <v>5286</v>
      </c>
      <c r="B876">
        <v>180</v>
      </c>
      <c r="C876">
        <v>131</v>
      </c>
      <c r="D876">
        <v>91</v>
      </c>
    </row>
    <row r="877" spans="1:4">
      <c r="A877" t="s">
        <v>5287</v>
      </c>
      <c r="B877">
        <v>210</v>
      </c>
      <c r="C877">
        <v>125</v>
      </c>
      <c r="D877">
        <v>86</v>
      </c>
    </row>
    <row r="878" spans="1:4">
      <c r="A878" t="s">
        <v>5288</v>
      </c>
      <c r="B878">
        <v>222</v>
      </c>
      <c r="C878">
        <v>142</v>
      </c>
      <c r="D878">
        <v>101</v>
      </c>
    </row>
    <row r="879" spans="1:4">
      <c r="A879" t="s">
        <v>5289</v>
      </c>
      <c r="B879">
        <v>206</v>
      </c>
      <c r="C879">
        <v>123</v>
      </c>
      <c r="D879">
        <v>91</v>
      </c>
    </row>
    <row r="880" spans="1:4">
      <c r="A880" t="s">
        <v>5290</v>
      </c>
      <c r="B880">
        <v>198</v>
      </c>
      <c r="C880">
        <v>143</v>
      </c>
      <c r="D880">
        <v>101</v>
      </c>
    </row>
    <row r="881" spans="1:4">
      <c r="A881" t="s">
        <v>5291</v>
      </c>
      <c r="B881">
        <v>209</v>
      </c>
      <c r="C881">
        <v>142</v>
      </c>
      <c r="D881">
        <v>84</v>
      </c>
    </row>
    <row r="882" spans="1:4">
      <c r="A882" t="s">
        <v>5292</v>
      </c>
      <c r="B882">
        <v>243</v>
      </c>
      <c r="C882">
        <v>133</v>
      </c>
      <c r="D882">
        <v>84</v>
      </c>
    </row>
    <row r="883" spans="1:4">
      <c r="A883" t="s">
        <v>5293</v>
      </c>
      <c r="B883">
        <v>226</v>
      </c>
      <c r="C883">
        <v>122</v>
      </c>
      <c r="D883">
        <v>83</v>
      </c>
    </row>
    <row r="884" spans="1:4">
      <c r="A884" t="s">
        <v>5294</v>
      </c>
      <c r="B884">
        <v>199</v>
      </c>
      <c r="C884">
        <v>121</v>
      </c>
      <c r="D884">
        <v>67</v>
      </c>
    </row>
    <row r="885" spans="1:4">
      <c r="A885" t="s">
        <v>5296</v>
      </c>
      <c r="B885">
        <v>243</v>
      </c>
      <c r="C885">
        <v>119</v>
      </c>
      <c r="D885">
        <v>77</v>
      </c>
    </row>
    <row r="886" spans="1:4">
      <c r="A886" t="s">
        <v>5298</v>
      </c>
      <c r="B886">
        <v>220</v>
      </c>
      <c r="C886">
        <v>121</v>
      </c>
      <c r="D886">
        <v>62</v>
      </c>
    </row>
    <row r="887" spans="1:4">
      <c r="A887" t="s">
        <v>5299</v>
      </c>
      <c r="B887">
        <v>244</v>
      </c>
      <c r="C887">
        <v>115</v>
      </c>
      <c r="D887">
        <v>39</v>
      </c>
    </row>
    <row r="888" spans="1:4">
      <c r="A888" t="s">
        <v>5300</v>
      </c>
      <c r="B888">
        <v>255</v>
      </c>
      <c r="C888">
        <v>140</v>
      </c>
      <c r="D888">
        <v>85</v>
      </c>
    </row>
    <row r="889" spans="1:4">
      <c r="A889" t="s">
        <v>5301</v>
      </c>
      <c r="B889">
        <v>250</v>
      </c>
      <c r="C889">
        <v>122</v>
      </c>
      <c r="D889">
        <v>53</v>
      </c>
    </row>
    <row r="890" spans="1:4">
      <c r="A890" t="s">
        <v>5302</v>
      </c>
      <c r="B890">
        <v>255</v>
      </c>
      <c r="C890">
        <v>134</v>
      </c>
      <c r="D890">
        <v>86</v>
      </c>
    </row>
    <row r="891" spans="1:4">
      <c r="A891" t="s">
        <v>5303</v>
      </c>
      <c r="B891">
        <v>253</v>
      </c>
      <c r="C891">
        <v>111</v>
      </c>
      <c r="D891">
        <v>59</v>
      </c>
    </row>
    <row r="892" spans="1:4">
      <c r="A892" t="s">
        <v>5304</v>
      </c>
      <c r="B892">
        <v>249</v>
      </c>
      <c r="C892">
        <v>99</v>
      </c>
      <c r="D892">
        <v>59</v>
      </c>
    </row>
    <row r="893" spans="1:4">
      <c r="A893" t="s">
        <v>7047</v>
      </c>
      <c r="B893">
        <v>233</v>
      </c>
      <c r="C893">
        <v>92</v>
      </c>
      <c r="D893">
        <v>32</v>
      </c>
    </row>
    <row r="894" spans="1:4">
      <c r="A894" t="s">
        <v>5305</v>
      </c>
      <c r="B894">
        <v>255</v>
      </c>
      <c r="C894">
        <v>116</v>
      </c>
      <c r="D894">
        <v>32</v>
      </c>
    </row>
    <row r="895" spans="1:4">
      <c r="A895" t="s">
        <v>5306</v>
      </c>
      <c r="B895">
        <v>168</v>
      </c>
      <c r="C895">
        <v>156</v>
      </c>
      <c r="D895">
        <v>148</v>
      </c>
    </row>
    <row r="896" spans="1:4">
      <c r="A896" t="s">
        <v>5307</v>
      </c>
      <c r="B896">
        <v>168</v>
      </c>
      <c r="C896">
        <v>154</v>
      </c>
      <c r="D896">
        <v>142</v>
      </c>
    </row>
    <row r="897" spans="1:4">
      <c r="A897" t="s">
        <v>5308</v>
      </c>
      <c r="B897">
        <v>165</v>
      </c>
      <c r="C897">
        <v>141</v>
      </c>
      <c r="D897">
        <v>127</v>
      </c>
    </row>
    <row r="898" spans="1:4">
      <c r="A898" t="s">
        <v>5309</v>
      </c>
      <c r="B898">
        <v>162</v>
      </c>
      <c r="C898">
        <v>135</v>
      </c>
      <c r="D898">
        <v>118</v>
      </c>
    </row>
    <row r="899" spans="1:4">
      <c r="A899" t="s">
        <v>5310</v>
      </c>
      <c r="B899">
        <v>167</v>
      </c>
      <c r="C899">
        <v>140</v>
      </c>
      <c r="D899">
        <v>123</v>
      </c>
    </row>
    <row r="900" spans="1:4">
      <c r="A900" t="s">
        <v>5311</v>
      </c>
      <c r="B900">
        <v>186</v>
      </c>
      <c r="C900">
        <v>134</v>
      </c>
      <c r="D900">
        <v>113</v>
      </c>
    </row>
    <row r="901" spans="1:4">
      <c r="A901" t="s">
        <v>5312</v>
      </c>
      <c r="B901">
        <v>179</v>
      </c>
      <c r="C901">
        <v>114</v>
      </c>
      <c r="D901">
        <v>86</v>
      </c>
    </row>
    <row r="902" spans="1:4">
      <c r="A902" t="s">
        <v>5313</v>
      </c>
      <c r="B902">
        <v>206</v>
      </c>
      <c r="C902">
        <v>132</v>
      </c>
      <c r="D902">
        <v>119</v>
      </c>
    </row>
    <row r="903" spans="1:4">
      <c r="A903" t="s">
        <v>5314</v>
      </c>
      <c r="B903">
        <v>167</v>
      </c>
      <c r="C903">
        <v>117</v>
      </c>
      <c r="D903">
        <v>77</v>
      </c>
    </row>
    <row r="904" spans="1:4">
      <c r="A904" t="s">
        <v>5315</v>
      </c>
      <c r="B904">
        <v>226</v>
      </c>
      <c r="C904">
        <v>157</v>
      </c>
      <c r="D904">
        <v>148</v>
      </c>
    </row>
    <row r="905" spans="1:4">
      <c r="A905" t="s">
        <v>5316</v>
      </c>
      <c r="B905">
        <v>206</v>
      </c>
      <c r="C905">
        <v>120</v>
      </c>
      <c r="D905">
        <v>93</v>
      </c>
    </row>
    <row r="906" spans="1:4">
      <c r="A906" t="s">
        <v>5317</v>
      </c>
      <c r="B906">
        <v>195</v>
      </c>
      <c r="C906">
        <v>124</v>
      </c>
      <c r="D906">
        <v>84</v>
      </c>
    </row>
    <row r="907" spans="1:4">
      <c r="A907" t="s">
        <v>5318</v>
      </c>
      <c r="B907">
        <v>202</v>
      </c>
      <c r="C907">
        <v>108</v>
      </c>
      <c r="D907">
        <v>86</v>
      </c>
    </row>
    <row r="908" spans="1:4">
      <c r="A908" t="s">
        <v>5320</v>
      </c>
      <c r="B908">
        <v>209</v>
      </c>
      <c r="C908">
        <v>111</v>
      </c>
      <c r="D908">
        <v>82</v>
      </c>
    </row>
    <row r="909" spans="1:4">
      <c r="A909" t="s">
        <v>5321</v>
      </c>
      <c r="B909">
        <v>254</v>
      </c>
      <c r="C909">
        <v>136</v>
      </c>
      <c r="D909">
        <v>99</v>
      </c>
    </row>
    <row r="910" spans="1:4">
      <c r="A910" t="s">
        <v>5322</v>
      </c>
      <c r="B910">
        <v>205</v>
      </c>
      <c r="C910">
        <v>126</v>
      </c>
      <c r="D910">
        <v>77</v>
      </c>
    </row>
    <row r="911" spans="1:4">
      <c r="A911" t="s">
        <v>5323</v>
      </c>
      <c r="B911">
        <v>200</v>
      </c>
      <c r="C911">
        <v>103</v>
      </c>
      <c r="D911">
        <v>51</v>
      </c>
    </row>
    <row r="912" spans="1:4">
      <c r="A912" t="s">
        <v>7043</v>
      </c>
      <c r="B912">
        <v>180</v>
      </c>
      <c r="C912">
        <v>84</v>
      </c>
      <c r="D912">
        <v>34</v>
      </c>
    </row>
    <row r="913" spans="1:4">
      <c r="A913" t="s">
        <v>5324</v>
      </c>
      <c r="B913">
        <v>223</v>
      </c>
      <c r="C913">
        <v>114</v>
      </c>
      <c r="D913">
        <v>83</v>
      </c>
    </row>
    <row r="914" spans="1:4">
      <c r="A914" t="s">
        <v>5325</v>
      </c>
      <c r="B914">
        <v>254</v>
      </c>
      <c r="C914">
        <v>99</v>
      </c>
      <c r="D914">
        <v>71</v>
      </c>
    </row>
    <row r="915" spans="1:4">
      <c r="A915" t="s">
        <v>5328</v>
      </c>
      <c r="B915">
        <v>243</v>
      </c>
      <c r="C915">
        <v>105</v>
      </c>
      <c r="D915">
        <v>68</v>
      </c>
    </row>
    <row r="916" spans="1:4">
      <c r="A916" t="s">
        <v>5329</v>
      </c>
      <c r="B916">
        <v>216</v>
      </c>
      <c r="C916">
        <v>109</v>
      </c>
      <c r="D916">
        <v>57</v>
      </c>
    </row>
    <row r="917" spans="1:4">
      <c r="A917" t="s">
        <v>5331</v>
      </c>
      <c r="B917">
        <v>236</v>
      </c>
      <c r="C917">
        <v>106</v>
      </c>
      <c r="D917">
        <v>55</v>
      </c>
    </row>
    <row r="918" spans="1:4">
      <c r="A918" t="s">
        <v>5332</v>
      </c>
      <c r="B918">
        <v>245</v>
      </c>
      <c r="C918">
        <v>103</v>
      </c>
      <c r="D918">
        <v>51</v>
      </c>
    </row>
    <row r="919" spans="1:4">
      <c r="A919" t="s">
        <v>5334</v>
      </c>
      <c r="B919">
        <v>169</v>
      </c>
      <c r="C919">
        <v>149</v>
      </c>
      <c r="D919">
        <v>146</v>
      </c>
    </row>
    <row r="920" spans="1:4">
      <c r="A920" t="s">
        <v>5335</v>
      </c>
      <c r="B920">
        <v>186</v>
      </c>
      <c r="C920">
        <v>159</v>
      </c>
      <c r="D920">
        <v>153</v>
      </c>
    </row>
    <row r="921" spans="1:4">
      <c r="A921" t="s">
        <v>5337</v>
      </c>
      <c r="B921">
        <v>187</v>
      </c>
      <c r="C921">
        <v>165</v>
      </c>
      <c r="D921">
        <v>160</v>
      </c>
    </row>
    <row r="922" spans="1:4">
      <c r="A922" t="s">
        <v>5338</v>
      </c>
      <c r="B922">
        <v>174</v>
      </c>
      <c r="C922">
        <v>148</v>
      </c>
      <c r="D922">
        <v>144</v>
      </c>
    </row>
    <row r="923" spans="1:4">
      <c r="A923" t="s">
        <v>5339</v>
      </c>
      <c r="B923">
        <v>209</v>
      </c>
      <c r="C923">
        <v>156</v>
      </c>
      <c r="D923">
        <v>151</v>
      </c>
    </row>
    <row r="924" spans="1:4">
      <c r="A924" t="s">
        <v>5340</v>
      </c>
      <c r="B924">
        <v>192</v>
      </c>
      <c r="C924">
        <v>138</v>
      </c>
      <c r="D924">
        <v>128</v>
      </c>
    </row>
    <row r="925" spans="1:4">
      <c r="A925" t="s">
        <v>5341</v>
      </c>
      <c r="B925">
        <v>206</v>
      </c>
      <c r="C925">
        <v>142</v>
      </c>
      <c r="D925">
        <v>139</v>
      </c>
    </row>
    <row r="926" spans="1:4">
      <c r="A926" t="s">
        <v>5342</v>
      </c>
      <c r="B926">
        <v>221</v>
      </c>
      <c r="C926">
        <v>146</v>
      </c>
      <c r="D926">
        <v>137</v>
      </c>
    </row>
    <row r="927" spans="1:4">
      <c r="A927" t="s">
        <v>5343</v>
      </c>
      <c r="B927">
        <v>194</v>
      </c>
      <c r="C927">
        <v>135</v>
      </c>
      <c r="D927">
        <v>123</v>
      </c>
    </row>
    <row r="928" spans="1:4">
      <c r="A928" t="s">
        <v>5345</v>
      </c>
      <c r="B928">
        <v>211</v>
      </c>
      <c r="C928">
        <v>131</v>
      </c>
      <c r="D928">
        <v>119</v>
      </c>
    </row>
    <row r="929" spans="1:4">
      <c r="A929" t="s">
        <v>5347</v>
      </c>
      <c r="B929">
        <v>233</v>
      </c>
      <c r="C929">
        <v>137</v>
      </c>
      <c r="D929">
        <v>126</v>
      </c>
    </row>
    <row r="930" spans="1:4">
      <c r="A930" t="s">
        <v>5348</v>
      </c>
      <c r="B930">
        <v>215</v>
      </c>
      <c r="C930">
        <v>126</v>
      </c>
      <c r="D930">
        <v>112</v>
      </c>
    </row>
    <row r="931" spans="1:4">
      <c r="A931" t="s">
        <v>5349</v>
      </c>
      <c r="B931">
        <v>237</v>
      </c>
      <c r="C931">
        <v>116</v>
      </c>
      <c r="D931">
        <v>100</v>
      </c>
    </row>
    <row r="932" spans="1:4">
      <c r="A932" t="s">
        <v>5350</v>
      </c>
      <c r="B932">
        <v>246</v>
      </c>
      <c r="C932">
        <v>116</v>
      </c>
      <c r="D932">
        <v>95</v>
      </c>
    </row>
    <row r="933" spans="1:4">
      <c r="A933" t="s">
        <v>5351</v>
      </c>
      <c r="B933">
        <v>255</v>
      </c>
      <c r="C933">
        <v>127</v>
      </c>
      <c r="D933">
        <v>106</v>
      </c>
    </row>
    <row r="934" spans="1:4">
      <c r="A934" t="s">
        <v>5352</v>
      </c>
      <c r="B934">
        <v>255</v>
      </c>
      <c r="C934">
        <v>133</v>
      </c>
      <c r="D934">
        <v>118</v>
      </c>
    </row>
    <row r="935" spans="1:4">
      <c r="A935" t="s">
        <v>5354</v>
      </c>
      <c r="B935">
        <v>246</v>
      </c>
      <c r="C935">
        <v>120</v>
      </c>
      <c r="D935">
        <v>102</v>
      </c>
    </row>
    <row r="936" spans="1:4">
      <c r="A936" t="s">
        <v>5355</v>
      </c>
      <c r="B936">
        <v>255</v>
      </c>
      <c r="C936">
        <v>111</v>
      </c>
      <c r="D936">
        <v>97</v>
      </c>
    </row>
    <row r="937" spans="1:4">
      <c r="A937" t="s">
        <v>5356</v>
      </c>
      <c r="B937">
        <v>202</v>
      </c>
      <c r="C937">
        <v>132</v>
      </c>
      <c r="D937">
        <v>138</v>
      </c>
    </row>
    <row r="938" spans="1:4">
      <c r="A938" t="s">
        <v>5357</v>
      </c>
      <c r="B938">
        <v>209</v>
      </c>
      <c r="C938">
        <v>132</v>
      </c>
      <c r="D938">
        <v>137</v>
      </c>
    </row>
    <row r="939" spans="1:4">
      <c r="A939" t="s">
        <v>5358</v>
      </c>
      <c r="B939">
        <v>220</v>
      </c>
      <c r="C939">
        <v>113</v>
      </c>
      <c r="D939">
        <v>120</v>
      </c>
    </row>
    <row r="940" spans="1:4">
      <c r="A940" t="s">
        <v>5360</v>
      </c>
      <c r="B940">
        <v>218</v>
      </c>
      <c r="C940">
        <v>126</v>
      </c>
      <c r="D940">
        <v>122</v>
      </c>
    </row>
    <row r="941" spans="1:4">
      <c r="A941" t="s">
        <v>5361</v>
      </c>
      <c r="B941">
        <v>222</v>
      </c>
      <c r="C941">
        <v>130</v>
      </c>
      <c r="D941">
        <v>134</v>
      </c>
    </row>
    <row r="942" spans="1:4">
      <c r="A942" t="s">
        <v>5362</v>
      </c>
      <c r="B942">
        <v>248</v>
      </c>
      <c r="C942">
        <v>129</v>
      </c>
      <c r="D942">
        <v>128</v>
      </c>
    </row>
    <row r="943" spans="1:4">
      <c r="A943" t="s">
        <v>5364</v>
      </c>
      <c r="B943">
        <v>245</v>
      </c>
      <c r="C943">
        <v>108</v>
      </c>
      <c r="D943">
        <v>115</v>
      </c>
    </row>
    <row r="944" spans="1:4">
      <c r="A944" t="s">
        <v>5365</v>
      </c>
      <c r="B944">
        <v>249</v>
      </c>
      <c r="C944">
        <v>114</v>
      </c>
      <c r="D944">
        <v>114</v>
      </c>
    </row>
    <row r="945" spans="1:4">
      <c r="A945" t="s">
        <v>5366</v>
      </c>
      <c r="B945">
        <v>171</v>
      </c>
      <c r="C945">
        <v>152</v>
      </c>
      <c r="D945">
        <v>149</v>
      </c>
    </row>
    <row r="946" spans="1:4">
      <c r="A946" t="s">
        <v>5367</v>
      </c>
      <c r="B946">
        <v>175</v>
      </c>
      <c r="C946">
        <v>146</v>
      </c>
      <c r="D946">
        <v>148</v>
      </c>
    </row>
    <row r="947" spans="1:4">
      <c r="A947" t="s">
        <v>5369</v>
      </c>
      <c r="B947">
        <v>184</v>
      </c>
      <c r="C947">
        <v>137</v>
      </c>
      <c r="D947">
        <v>149</v>
      </c>
    </row>
    <row r="948" spans="1:4">
      <c r="A948" t="s">
        <v>7075</v>
      </c>
      <c r="B948">
        <v>185</v>
      </c>
      <c r="C948">
        <v>131</v>
      </c>
      <c r="D948">
        <v>145</v>
      </c>
    </row>
    <row r="949" spans="1:4">
      <c r="A949" t="s">
        <v>5370</v>
      </c>
      <c r="B949">
        <v>194</v>
      </c>
      <c r="C949">
        <v>135</v>
      </c>
      <c r="D949">
        <v>153</v>
      </c>
    </row>
    <row r="950" spans="1:4">
      <c r="A950" t="s">
        <v>5371</v>
      </c>
      <c r="B950">
        <v>206</v>
      </c>
      <c r="C950">
        <v>132</v>
      </c>
      <c r="D950">
        <v>152</v>
      </c>
    </row>
    <row r="951" spans="1:4">
      <c r="A951" t="s">
        <v>5372</v>
      </c>
      <c r="B951">
        <v>231</v>
      </c>
      <c r="C951">
        <v>139</v>
      </c>
      <c r="D951">
        <v>144</v>
      </c>
    </row>
    <row r="952" spans="1:4">
      <c r="A952" t="s">
        <v>5373</v>
      </c>
      <c r="B952">
        <v>230</v>
      </c>
      <c r="C952">
        <v>121</v>
      </c>
      <c r="D952">
        <v>142</v>
      </c>
    </row>
    <row r="953" spans="1:4">
      <c r="A953" t="s">
        <v>5374</v>
      </c>
      <c r="B953">
        <v>245</v>
      </c>
      <c r="C953">
        <v>127</v>
      </c>
      <c r="D953">
        <v>142</v>
      </c>
    </row>
    <row r="954" spans="1:4">
      <c r="A954" t="s">
        <v>5375</v>
      </c>
      <c r="B954">
        <v>238</v>
      </c>
      <c r="C954">
        <v>109</v>
      </c>
      <c r="D954">
        <v>138</v>
      </c>
    </row>
    <row r="955" spans="1:4">
      <c r="A955" t="s">
        <v>5376</v>
      </c>
      <c r="B955">
        <v>174</v>
      </c>
      <c r="C955">
        <v>140</v>
      </c>
      <c r="D955">
        <v>142</v>
      </c>
    </row>
    <row r="956" spans="1:4">
      <c r="A956" t="s">
        <v>5377</v>
      </c>
      <c r="B956">
        <v>176</v>
      </c>
      <c r="C956">
        <v>135</v>
      </c>
      <c r="D956">
        <v>155</v>
      </c>
    </row>
    <row r="957" spans="1:4">
      <c r="A957" t="s">
        <v>5378</v>
      </c>
      <c r="B957">
        <v>181</v>
      </c>
      <c r="C957">
        <v>130</v>
      </c>
      <c r="D957">
        <v>153</v>
      </c>
    </row>
    <row r="958" spans="1:4">
      <c r="A958" t="s">
        <v>5379</v>
      </c>
      <c r="B958">
        <v>217</v>
      </c>
      <c r="C958">
        <v>121</v>
      </c>
      <c r="D958">
        <v>162</v>
      </c>
    </row>
    <row r="959" spans="1:4">
      <c r="A959" t="s">
        <v>5380</v>
      </c>
      <c r="B959">
        <v>237</v>
      </c>
      <c r="C959">
        <v>122</v>
      </c>
      <c r="D959">
        <v>158</v>
      </c>
    </row>
    <row r="960" spans="1:4">
      <c r="A960" t="s">
        <v>5382</v>
      </c>
      <c r="B960">
        <v>233</v>
      </c>
      <c r="C960">
        <v>106</v>
      </c>
      <c r="D960">
        <v>151</v>
      </c>
    </row>
    <row r="961" spans="1:4">
      <c r="A961" t="s">
        <v>5383</v>
      </c>
      <c r="B961">
        <v>206</v>
      </c>
      <c r="C961">
        <v>135</v>
      </c>
      <c r="D961">
        <v>159</v>
      </c>
    </row>
    <row r="962" spans="1:4">
      <c r="A962" t="s">
        <v>5384</v>
      </c>
      <c r="B962">
        <v>210</v>
      </c>
      <c r="C962">
        <v>143</v>
      </c>
      <c r="D962">
        <v>176</v>
      </c>
    </row>
    <row r="963" spans="1:4">
      <c r="A963" t="s">
        <v>5385</v>
      </c>
      <c r="B963">
        <v>184</v>
      </c>
      <c r="C963">
        <v>138</v>
      </c>
      <c r="D963">
        <v>172</v>
      </c>
    </row>
    <row r="964" spans="1:4">
      <c r="A964" t="s">
        <v>5388</v>
      </c>
      <c r="B964">
        <v>198</v>
      </c>
      <c r="C964">
        <v>127</v>
      </c>
      <c r="D964">
        <v>174</v>
      </c>
    </row>
    <row r="965" spans="1:4">
      <c r="A965" t="s">
        <v>5389</v>
      </c>
      <c r="B965">
        <v>202</v>
      </c>
      <c r="C965">
        <v>128</v>
      </c>
      <c r="D965">
        <v>177</v>
      </c>
    </row>
    <row r="966" spans="1:4">
      <c r="A966" t="s">
        <v>5390</v>
      </c>
      <c r="B966">
        <v>214</v>
      </c>
      <c r="C966">
        <v>135</v>
      </c>
      <c r="D966">
        <v>186</v>
      </c>
    </row>
    <row r="967" spans="1:4">
      <c r="A967" t="s">
        <v>5391</v>
      </c>
      <c r="B967">
        <v>181</v>
      </c>
      <c r="C967">
        <v>152</v>
      </c>
      <c r="D967">
        <v>163</v>
      </c>
    </row>
    <row r="968" spans="1:4">
      <c r="A968" t="s">
        <v>5392</v>
      </c>
      <c r="B968">
        <v>165</v>
      </c>
      <c r="C968">
        <v>146</v>
      </c>
      <c r="D968">
        <v>157</v>
      </c>
    </row>
    <row r="969" spans="1:4">
      <c r="A969" t="s">
        <v>5393</v>
      </c>
      <c r="B969">
        <v>174</v>
      </c>
      <c r="C969">
        <v>144</v>
      </c>
      <c r="D969">
        <v>167</v>
      </c>
    </row>
    <row r="970" spans="1:4">
      <c r="A970" t="s">
        <v>5396</v>
      </c>
      <c r="B970">
        <v>177</v>
      </c>
      <c r="C970">
        <v>142</v>
      </c>
      <c r="D970">
        <v>170</v>
      </c>
    </row>
    <row r="971" spans="1:4">
      <c r="A971" t="s">
        <v>5397</v>
      </c>
      <c r="B971">
        <v>193</v>
      </c>
      <c r="C971">
        <v>127</v>
      </c>
      <c r="D971">
        <v>181</v>
      </c>
    </row>
    <row r="972" spans="1:4">
      <c r="A972" t="s">
        <v>5399</v>
      </c>
      <c r="B972">
        <v>193</v>
      </c>
      <c r="C972">
        <v>147</v>
      </c>
      <c r="D972">
        <v>192</v>
      </c>
    </row>
    <row r="973" spans="1:4">
      <c r="A973" t="s">
        <v>5400</v>
      </c>
      <c r="B973">
        <v>176</v>
      </c>
      <c r="C973">
        <v>133</v>
      </c>
      <c r="D973">
        <v>183</v>
      </c>
    </row>
    <row r="974" spans="1:4">
      <c r="A974" t="s">
        <v>5401</v>
      </c>
      <c r="B974">
        <v>190</v>
      </c>
      <c r="C974">
        <v>156</v>
      </c>
      <c r="D974">
        <v>193</v>
      </c>
    </row>
    <row r="975" spans="1:4">
      <c r="A975" t="s">
        <v>5402</v>
      </c>
      <c r="B975">
        <v>169</v>
      </c>
      <c r="C975">
        <v>139</v>
      </c>
      <c r="D975">
        <v>175</v>
      </c>
    </row>
    <row r="976" spans="1:4">
      <c r="A976" t="s">
        <v>5403</v>
      </c>
      <c r="B976">
        <v>183</v>
      </c>
      <c r="C976">
        <v>147</v>
      </c>
      <c r="D976">
        <v>192</v>
      </c>
    </row>
    <row r="977" spans="1:4">
      <c r="A977" t="s">
        <v>6983</v>
      </c>
      <c r="B977">
        <v>151</v>
      </c>
      <c r="C977">
        <v>141</v>
      </c>
      <c r="D977">
        <v>137</v>
      </c>
    </row>
    <row r="978" spans="1:4">
      <c r="A978" t="s">
        <v>5404</v>
      </c>
      <c r="B978">
        <v>164</v>
      </c>
      <c r="C978">
        <v>158</v>
      </c>
      <c r="D978">
        <v>158</v>
      </c>
    </row>
    <row r="979" spans="1:4">
      <c r="A979" t="s">
        <v>5406</v>
      </c>
      <c r="B979">
        <v>160</v>
      </c>
      <c r="C979">
        <v>153</v>
      </c>
      <c r="D979">
        <v>152</v>
      </c>
    </row>
    <row r="980" spans="1:4">
      <c r="A980" t="s">
        <v>5409</v>
      </c>
      <c r="B980">
        <v>164</v>
      </c>
      <c r="C980">
        <v>156</v>
      </c>
      <c r="D980">
        <v>160</v>
      </c>
    </row>
    <row r="981" spans="1:4">
      <c r="A981" t="s">
        <v>5410</v>
      </c>
      <c r="B981">
        <v>161</v>
      </c>
      <c r="C981">
        <v>152</v>
      </c>
      <c r="D981">
        <v>175</v>
      </c>
    </row>
    <row r="982" spans="1:4">
      <c r="A982" t="s">
        <v>5412</v>
      </c>
      <c r="B982">
        <v>157</v>
      </c>
      <c r="C982">
        <v>150</v>
      </c>
      <c r="D982">
        <v>178</v>
      </c>
    </row>
    <row r="983" spans="1:4">
      <c r="A983" t="s">
        <v>5413</v>
      </c>
      <c r="B983">
        <v>166</v>
      </c>
      <c r="C983">
        <v>146</v>
      </c>
      <c r="D983">
        <v>186</v>
      </c>
    </row>
    <row r="984" spans="1:4">
      <c r="A984" t="s">
        <v>7082</v>
      </c>
      <c r="B984">
        <v>159</v>
      </c>
      <c r="C984">
        <v>134</v>
      </c>
      <c r="D984">
        <v>170</v>
      </c>
    </row>
    <row r="985" spans="1:4">
      <c r="A985" t="s">
        <v>5414</v>
      </c>
      <c r="B985">
        <v>158</v>
      </c>
      <c r="C985">
        <v>145</v>
      </c>
      <c r="D985">
        <v>195</v>
      </c>
    </row>
    <row r="986" spans="1:4">
      <c r="A986" t="s">
        <v>6998</v>
      </c>
      <c r="B986">
        <v>161</v>
      </c>
      <c r="C986">
        <v>159</v>
      </c>
      <c r="D986">
        <v>165</v>
      </c>
    </row>
    <row r="987" spans="1:4">
      <c r="A987" t="s">
        <v>5415</v>
      </c>
      <c r="B987">
        <v>156</v>
      </c>
      <c r="C987">
        <v>155</v>
      </c>
      <c r="D987">
        <v>167</v>
      </c>
    </row>
    <row r="988" spans="1:4">
      <c r="A988" t="s">
        <v>5417</v>
      </c>
      <c r="B988">
        <v>159</v>
      </c>
      <c r="C988">
        <v>153</v>
      </c>
      <c r="D988">
        <v>170</v>
      </c>
    </row>
    <row r="989" spans="1:4">
      <c r="A989" t="s">
        <v>6997</v>
      </c>
      <c r="B989">
        <v>152</v>
      </c>
      <c r="C989">
        <v>151</v>
      </c>
      <c r="D989">
        <v>154</v>
      </c>
    </row>
    <row r="990" spans="1:4">
      <c r="A990" t="s">
        <v>7089</v>
      </c>
      <c r="B990">
        <v>146</v>
      </c>
      <c r="C990">
        <v>148</v>
      </c>
      <c r="D990">
        <v>155</v>
      </c>
    </row>
    <row r="991" spans="1:4">
      <c r="A991" t="s">
        <v>5419</v>
      </c>
      <c r="B991">
        <v>149</v>
      </c>
      <c r="C991">
        <v>158</v>
      </c>
      <c r="D991">
        <v>183</v>
      </c>
    </row>
    <row r="992" spans="1:4">
      <c r="A992" t="s">
        <v>5420</v>
      </c>
      <c r="B992">
        <v>140</v>
      </c>
      <c r="C992">
        <v>156</v>
      </c>
      <c r="D992">
        <v>193</v>
      </c>
    </row>
    <row r="993" spans="1:4">
      <c r="A993" t="s">
        <v>7092</v>
      </c>
      <c r="B993">
        <v>150</v>
      </c>
      <c r="C993">
        <v>163</v>
      </c>
      <c r="D993">
        <v>199</v>
      </c>
    </row>
    <row r="994" spans="1:4">
      <c r="A994" t="s">
        <v>7093</v>
      </c>
      <c r="B994">
        <v>155</v>
      </c>
      <c r="C994">
        <v>169</v>
      </c>
      <c r="D994">
        <v>202</v>
      </c>
    </row>
    <row r="995" spans="1:4">
      <c r="A995" t="s">
        <v>5421</v>
      </c>
      <c r="B995">
        <v>145</v>
      </c>
      <c r="C995">
        <v>155</v>
      </c>
      <c r="D995">
        <v>201</v>
      </c>
    </row>
    <row r="996" spans="1:4">
      <c r="A996" t="s">
        <v>5423</v>
      </c>
      <c r="B996">
        <v>131</v>
      </c>
      <c r="C996">
        <v>152</v>
      </c>
      <c r="D996">
        <v>202</v>
      </c>
    </row>
    <row r="997" spans="1:4">
      <c r="A997" t="s">
        <v>5424</v>
      </c>
      <c r="B997">
        <v>148</v>
      </c>
      <c r="C997">
        <v>153</v>
      </c>
      <c r="D997">
        <v>187</v>
      </c>
    </row>
    <row r="998" spans="1:4">
      <c r="A998" t="s">
        <v>5426</v>
      </c>
      <c r="B998">
        <v>154</v>
      </c>
      <c r="C998">
        <v>155</v>
      </c>
      <c r="D998">
        <v>193</v>
      </c>
    </row>
    <row r="999" spans="1:4">
      <c r="A999" t="s">
        <v>5427</v>
      </c>
      <c r="B999">
        <v>140</v>
      </c>
      <c r="C999">
        <v>157</v>
      </c>
      <c r="D999">
        <v>173</v>
      </c>
    </row>
    <row r="1000" spans="1:4">
      <c r="A1000" t="s">
        <v>5429</v>
      </c>
      <c r="B1000">
        <v>134</v>
      </c>
      <c r="C1000">
        <v>153</v>
      </c>
      <c r="D1000">
        <v>171</v>
      </c>
    </row>
    <row r="1001" spans="1:4">
      <c r="A1001" t="s">
        <v>5431</v>
      </c>
      <c r="B1001">
        <v>137</v>
      </c>
      <c r="C1001">
        <v>155</v>
      </c>
      <c r="D1001">
        <v>184</v>
      </c>
    </row>
    <row r="1002" spans="1:4">
      <c r="A1002" t="s">
        <v>5433</v>
      </c>
      <c r="B1002">
        <v>122</v>
      </c>
      <c r="C1002">
        <v>157</v>
      </c>
      <c r="D1002">
        <v>203</v>
      </c>
    </row>
    <row r="1003" spans="1:4">
      <c r="A1003" t="s">
        <v>5435</v>
      </c>
      <c r="B1003">
        <v>114</v>
      </c>
      <c r="C1003">
        <v>145</v>
      </c>
      <c r="D1003">
        <v>180</v>
      </c>
    </row>
    <row r="1004" spans="1:4">
      <c r="A1004" t="s">
        <v>7094</v>
      </c>
      <c r="B1004">
        <v>132</v>
      </c>
      <c r="C1004">
        <v>155</v>
      </c>
      <c r="D1004">
        <v>204</v>
      </c>
    </row>
    <row r="1005" spans="1:4">
      <c r="A1005" t="s">
        <v>5437</v>
      </c>
      <c r="B1005">
        <v>115</v>
      </c>
      <c r="C1005">
        <v>145</v>
      </c>
      <c r="D1005">
        <v>200</v>
      </c>
    </row>
    <row r="1006" spans="1:4">
      <c r="A1006" t="s">
        <v>5439</v>
      </c>
      <c r="B1006">
        <v>101</v>
      </c>
      <c r="C1006">
        <v>141</v>
      </c>
      <c r="D1006">
        <v>198</v>
      </c>
    </row>
    <row r="1007" spans="1:4">
      <c r="A1007" t="s">
        <v>5440</v>
      </c>
      <c r="B1007">
        <v>135</v>
      </c>
      <c r="C1007">
        <v>155</v>
      </c>
      <c r="D1007">
        <v>163</v>
      </c>
    </row>
    <row r="1008" spans="1:4">
      <c r="A1008" t="s">
        <v>5442</v>
      </c>
      <c r="B1008">
        <v>130</v>
      </c>
      <c r="C1008">
        <v>156</v>
      </c>
      <c r="D1008">
        <v>165</v>
      </c>
    </row>
    <row r="1009" spans="1:4">
      <c r="A1009" t="s">
        <v>5444</v>
      </c>
      <c r="B1009">
        <v>123</v>
      </c>
      <c r="C1009">
        <v>160</v>
      </c>
      <c r="D1009">
        <v>192</v>
      </c>
    </row>
    <row r="1010" spans="1:4">
      <c r="A1010" t="s">
        <v>5446</v>
      </c>
      <c r="B1010">
        <v>93</v>
      </c>
      <c r="C1010">
        <v>150</v>
      </c>
      <c r="D1010">
        <v>188</v>
      </c>
    </row>
    <row r="1011" spans="1:4">
      <c r="A1011" t="s">
        <v>5447</v>
      </c>
      <c r="B1011">
        <v>110</v>
      </c>
      <c r="C1011">
        <v>162</v>
      </c>
      <c r="D1011">
        <v>213</v>
      </c>
    </row>
    <row r="1012" spans="1:4">
      <c r="A1012" t="s">
        <v>5448</v>
      </c>
      <c r="B1012">
        <v>83</v>
      </c>
      <c r="C1012">
        <v>156</v>
      </c>
      <c r="D1012">
        <v>204</v>
      </c>
    </row>
    <row r="1013" spans="1:4">
      <c r="A1013" t="s">
        <v>6984</v>
      </c>
      <c r="B1013">
        <v>148</v>
      </c>
      <c r="C1013">
        <v>144</v>
      </c>
      <c r="D1013">
        <v>139</v>
      </c>
    </row>
    <row r="1014" spans="1:4">
      <c r="A1014" t="s">
        <v>5450</v>
      </c>
      <c r="B1014">
        <v>160</v>
      </c>
      <c r="C1014">
        <v>159</v>
      </c>
      <c r="D1014">
        <v>156</v>
      </c>
    </row>
    <row r="1015" spans="1:4">
      <c r="A1015" t="s">
        <v>5451</v>
      </c>
      <c r="B1015">
        <v>143</v>
      </c>
      <c r="C1015">
        <v>158</v>
      </c>
      <c r="D1015">
        <v>157</v>
      </c>
    </row>
    <row r="1016" spans="1:4">
      <c r="A1016" t="s">
        <v>5454</v>
      </c>
      <c r="B1016">
        <v>140</v>
      </c>
      <c r="C1016">
        <v>159</v>
      </c>
      <c r="D1016">
        <v>161</v>
      </c>
    </row>
    <row r="1017" spans="1:4">
      <c r="A1017" t="s">
        <v>5456</v>
      </c>
      <c r="B1017">
        <v>134</v>
      </c>
      <c r="C1017">
        <v>161</v>
      </c>
      <c r="D1017">
        <v>169</v>
      </c>
    </row>
    <row r="1018" spans="1:4">
      <c r="A1018" t="s">
        <v>5458</v>
      </c>
      <c r="B1018">
        <v>118</v>
      </c>
      <c r="C1018">
        <v>157</v>
      </c>
      <c r="D1018">
        <v>166</v>
      </c>
    </row>
    <row r="1019" spans="1:4">
      <c r="A1019" t="s">
        <v>5460</v>
      </c>
      <c r="B1019">
        <v>91</v>
      </c>
      <c r="C1019">
        <v>172</v>
      </c>
      <c r="D1019">
        <v>195</v>
      </c>
    </row>
    <row r="1020" spans="1:4">
      <c r="A1020" t="s">
        <v>5462</v>
      </c>
      <c r="B1020">
        <v>40</v>
      </c>
      <c r="C1020">
        <v>157</v>
      </c>
      <c r="D1020">
        <v>190</v>
      </c>
    </row>
    <row r="1021" spans="1:4">
      <c r="A1021" t="s">
        <v>5464</v>
      </c>
      <c r="B1021">
        <v>97</v>
      </c>
      <c r="C1021">
        <v>152</v>
      </c>
      <c r="D1021">
        <v>174</v>
      </c>
    </row>
    <row r="1022" spans="1:4">
      <c r="A1022" t="s">
        <v>5466</v>
      </c>
      <c r="B1022">
        <v>82</v>
      </c>
      <c r="C1022">
        <v>162</v>
      </c>
      <c r="D1022">
        <v>180</v>
      </c>
    </row>
    <row r="1023" spans="1:4">
      <c r="A1023" t="s">
        <v>5468</v>
      </c>
      <c r="B1023">
        <v>20</v>
      </c>
      <c r="C1023">
        <v>163</v>
      </c>
      <c r="D1023">
        <v>199</v>
      </c>
    </row>
    <row r="1024" spans="1:4">
      <c r="A1024" t="s">
        <v>5470</v>
      </c>
      <c r="B1024">
        <v>60</v>
      </c>
      <c r="C1024">
        <v>173</v>
      </c>
      <c r="D1024">
        <v>212</v>
      </c>
    </row>
    <row r="1025" spans="1:4">
      <c r="A1025" t="s">
        <v>5472</v>
      </c>
      <c r="B1025">
        <v>0</v>
      </c>
      <c r="C1025">
        <v>177</v>
      </c>
      <c r="D1025">
        <v>210</v>
      </c>
    </row>
    <row r="1026" spans="1:4">
      <c r="A1026" t="s">
        <v>5474</v>
      </c>
      <c r="B1026">
        <v>112</v>
      </c>
      <c r="C1026">
        <v>164</v>
      </c>
      <c r="D1026">
        <v>176</v>
      </c>
    </row>
    <row r="1027" spans="1:4">
      <c r="A1027" t="s">
        <v>5476</v>
      </c>
      <c r="B1027">
        <v>111</v>
      </c>
      <c r="C1027">
        <v>159</v>
      </c>
      <c r="D1027">
        <v>169</v>
      </c>
    </row>
    <row r="1028" spans="1:4">
      <c r="A1028" t="s">
        <v>5478</v>
      </c>
      <c r="B1028">
        <v>152</v>
      </c>
      <c r="C1028">
        <v>154</v>
      </c>
      <c r="D1028">
        <v>152</v>
      </c>
    </row>
    <row r="1029" spans="1:4">
      <c r="A1029" t="s">
        <v>6982</v>
      </c>
      <c r="B1029">
        <v>156</v>
      </c>
      <c r="C1029">
        <v>155</v>
      </c>
      <c r="D1029">
        <v>152</v>
      </c>
    </row>
    <row r="1030" spans="1:4">
      <c r="A1030" t="s">
        <v>5479</v>
      </c>
      <c r="B1030">
        <v>138</v>
      </c>
      <c r="C1030">
        <v>154</v>
      </c>
      <c r="D1030">
        <v>154</v>
      </c>
    </row>
    <row r="1031" spans="1:4">
      <c r="A1031" t="s">
        <v>5481</v>
      </c>
      <c r="B1031">
        <v>109</v>
      </c>
      <c r="C1031">
        <v>145</v>
      </c>
      <c r="D1031">
        <v>146</v>
      </c>
    </row>
    <row r="1032" spans="1:4">
      <c r="A1032" t="s">
        <v>5483</v>
      </c>
      <c r="B1032">
        <v>93</v>
      </c>
      <c r="C1032">
        <v>156</v>
      </c>
      <c r="D1032">
        <v>164</v>
      </c>
    </row>
    <row r="1033" spans="1:4">
      <c r="A1033" t="s">
        <v>5485</v>
      </c>
      <c r="B1033">
        <v>0</v>
      </c>
      <c r="C1033">
        <v>171</v>
      </c>
      <c r="D1033">
        <v>192</v>
      </c>
    </row>
    <row r="1034" spans="1:4">
      <c r="A1034" t="s">
        <v>5486</v>
      </c>
      <c r="B1034">
        <v>0</v>
      </c>
      <c r="C1034">
        <v>160</v>
      </c>
      <c r="D1034">
        <v>176</v>
      </c>
    </row>
    <row r="1035" spans="1:4">
      <c r="A1035" t="s">
        <v>5488</v>
      </c>
      <c r="B1035">
        <v>0</v>
      </c>
      <c r="C1035">
        <v>157</v>
      </c>
      <c r="D1035">
        <v>174</v>
      </c>
    </row>
    <row r="1036" spans="1:4">
      <c r="A1036" t="s">
        <v>6985</v>
      </c>
      <c r="B1036">
        <v>146</v>
      </c>
      <c r="C1036">
        <v>144</v>
      </c>
      <c r="D1036">
        <v>144</v>
      </c>
    </row>
    <row r="1037" spans="1:4">
      <c r="A1037" t="s">
        <v>5490</v>
      </c>
      <c r="B1037">
        <v>144</v>
      </c>
      <c r="C1037">
        <v>168</v>
      </c>
      <c r="D1037">
        <v>164</v>
      </c>
    </row>
    <row r="1038" spans="1:4">
      <c r="A1038" t="s">
        <v>5493</v>
      </c>
      <c r="B1038">
        <v>115</v>
      </c>
      <c r="C1038">
        <v>168</v>
      </c>
      <c r="D1038">
        <v>158</v>
      </c>
    </row>
    <row r="1039" spans="1:4">
      <c r="A1039" t="s">
        <v>5497</v>
      </c>
      <c r="B1039">
        <v>109</v>
      </c>
      <c r="C1039">
        <v>162</v>
      </c>
      <c r="D1039">
        <v>158</v>
      </c>
    </row>
    <row r="1040" spans="1:4">
      <c r="A1040" t="s">
        <v>5500</v>
      </c>
      <c r="B1040">
        <v>100</v>
      </c>
      <c r="C1040">
        <v>155</v>
      </c>
      <c r="D1040">
        <v>158</v>
      </c>
    </row>
    <row r="1041" spans="1:4">
      <c r="A1041" t="s">
        <v>5502</v>
      </c>
      <c r="B1041">
        <v>84</v>
      </c>
      <c r="C1041">
        <v>159</v>
      </c>
      <c r="D1041">
        <v>152</v>
      </c>
    </row>
    <row r="1042" spans="1:4">
      <c r="A1042" t="s">
        <v>5504</v>
      </c>
      <c r="B1042">
        <v>96</v>
      </c>
      <c r="C1042">
        <v>160</v>
      </c>
      <c r="D1042">
        <v>163</v>
      </c>
    </row>
    <row r="1043" spans="1:4">
      <c r="A1043" t="s">
        <v>5506</v>
      </c>
      <c r="B1043">
        <v>39</v>
      </c>
      <c r="C1043">
        <v>157</v>
      </c>
      <c r="D1043">
        <v>159</v>
      </c>
    </row>
    <row r="1044" spans="1:4">
      <c r="A1044" t="s">
        <v>5508</v>
      </c>
      <c r="B1044">
        <v>0</v>
      </c>
      <c r="C1044">
        <v>170</v>
      </c>
      <c r="D1044">
        <v>169</v>
      </c>
    </row>
    <row r="1045" spans="1:4">
      <c r="A1045" t="s">
        <v>5510</v>
      </c>
      <c r="B1045">
        <v>149</v>
      </c>
      <c r="C1045">
        <v>166</v>
      </c>
      <c r="D1045">
        <v>159</v>
      </c>
    </row>
    <row r="1046" spans="1:4">
      <c r="A1046" t="s">
        <v>5512</v>
      </c>
      <c r="B1046">
        <v>89</v>
      </c>
      <c r="C1046">
        <v>159</v>
      </c>
      <c r="D1046">
        <v>153</v>
      </c>
    </row>
    <row r="1047" spans="1:4">
      <c r="A1047" t="s">
        <v>5514</v>
      </c>
      <c r="B1047">
        <v>77</v>
      </c>
      <c r="C1047">
        <v>158</v>
      </c>
      <c r="D1047">
        <v>154</v>
      </c>
    </row>
    <row r="1048" spans="1:4">
      <c r="A1048" t="s">
        <v>5516</v>
      </c>
      <c r="B1048">
        <v>20</v>
      </c>
      <c r="C1048">
        <v>156</v>
      </c>
      <c r="D1048">
        <v>136</v>
      </c>
    </row>
    <row r="1049" spans="1:4">
      <c r="A1049" t="s">
        <v>5519</v>
      </c>
      <c r="B1049">
        <v>48</v>
      </c>
      <c r="C1049">
        <v>162</v>
      </c>
      <c r="D1049">
        <v>153</v>
      </c>
    </row>
    <row r="1050" spans="1:4">
      <c r="A1050" t="s">
        <v>5521</v>
      </c>
      <c r="B1050">
        <v>0</v>
      </c>
      <c r="C1050">
        <v>175</v>
      </c>
      <c r="D1050">
        <v>157</v>
      </c>
    </row>
    <row r="1051" spans="1:4">
      <c r="A1051" t="s">
        <v>5523</v>
      </c>
      <c r="B1051">
        <v>0</v>
      </c>
      <c r="C1051">
        <v>170</v>
      </c>
      <c r="D1051">
        <v>146</v>
      </c>
    </row>
    <row r="1052" spans="1:4">
      <c r="A1052" t="s">
        <v>5525</v>
      </c>
      <c r="B1052">
        <v>0</v>
      </c>
      <c r="C1052">
        <v>167</v>
      </c>
      <c r="D1052">
        <v>139</v>
      </c>
    </row>
    <row r="1053" spans="1:4">
      <c r="A1053" t="s">
        <v>5527</v>
      </c>
      <c r="B1053">
        <v>97</v>
      </c>
      <c r="C1053">
        <v>145</v>
      </c>
      <c r="D1053">
        <v>135</v>
      </c>
    </row>
    <row r="1054" spans="1:4">
      <c r="A1054" t="s">
        <v>5529</v>
      </c>
      <c r="B1054">
        <v>0</v>
      </c>
      <c r="C1054">
        <v>162</v>
      </c>
      <c r="D1054">
        <v>138</v>
      </c>
    </row>
    <row r="1055" spans="1:4">
      <c r="A1055" t="s">
        <v>5531</v>
      </c>
      <c r="B1055">
        <v>64</v>
      </c>
      <c r="C1055">
        <v>164</v>
      </c>
      <c r="D1055">
        <v>142</v>
      </c>
    </row>
    <row r="1056" spans="1:4">
      <c r="A1056" t="s">
        <v>5533</v>
      </c>
      <c r="B1056">
        <v>160</v>
      </c>
      <c r="C1056">
        <v>156</v>
      </c>
      <c r="D1056">
        <v>152</v>
      </c>
    </row>
    <row r="1057" spans="1:4">
      <c r="A1057" t="s">
        <v>5534</v>
      </c>
      <c r="B1057">
        <v>138</v>
      </c>
      <c r="C1057">
        <v>150</v>
      </c>
      <c r="D1057">
        <v>145</v>
      </c>
    </row>
    <row r="1058" spans="1:4">
      <c r="A1058" t="s">
        <v>5537</v>
      </c>
      <c r="B1058">
        <v>138</v>
      </c>
      <c r="C1058">
        <v>153</v>
      </c>
      <c r="D1058">
        <v>146</v>
      </c>
    </row>
    <row r="1059" spans="1:4">
      <c r="A1059" t="s">
        <v>5539</v>
      </c>
      <c r="B1059">
        <v>129</v>
      </c>
      <c r="C1059">
        <v>143</v>
      </c>
      <c r="D1059">
        <v>132</v>
      </c>
    </row>
    <row r="1060" spans="1:4">
      <c r="A1060" t="s">
        <v>5541</v>
      </c>
      <c r="B1060">
        <v>140</v>
      </c>
      <c r="C1060">
        <v>156</v>
      </c>
      <c r="D1060">
        <v>146</v>
      </c>
    </row>
    <row r="1061" spans="1:4">
      <c r="A1061" t="s">
        <v>5543</v>
      </c>
      <c r="B1061">
        <v>126</v>
      </c>
      <c r="C1061">
        <v>146</v>
      </c>
      <c r="D1061">
        <v>133</v>
      </c>
    </row>
    <row r="1062" spans="1:4">
      <c r="A1062" t="s">
        <v>5545</v>
      </c>
      <c r="B1062">
        <v>114</v>
      </c>
      <c r="C1062">
        <v>155</v>
      </c>
      <c r="D1062">
        <v>139</v>
      </c>
    </row>
    <row r="1063" spans="1:4">
      <c r="A1063" t="s">
        <v>5548</v>
      </c>
      <c r="B1063">
        <v>88</v>
      </c>
      <c r="C1063">
        <v>159</v>
      </c>
      <c r="D1063">
        <v>126</v>
      </c>
    </row>
    <row r="1064" spans="1:4">
      <c r="A1064" t="s">
        <v>5551</v>
      </c>
      <c r="B1064">
        <v>46</v>
      </c>
      <c r="C1064">
        <v>167</v>
      </c>
      <c r="D1064">
        <v>133</v>
      </c>
    </row>
    <row r="1065" spans="1:4">
      <c r="A1065" t="s">
        <v>5553</v>
      </c>
      <c r="B1065">
        <v>153</v>
      </c>
      <c r="C1065">
        <v>158</v>
      </c>
      <c r="D1065">
        <v>152</v>
      </c>
    </row>
    <row r="1066" spans="1:4">
      <c r="A1066" t="s">
        <v>5555</v>
      </c>
      <c r="B1066">
        <v>134</v>
      </c>
      <c r="C1066">
        <v>162</v>
      </c>
      <c r="D1066">
        <v>147</v>
      </c>
    </row>
    <row r="1067" spans="1:4">
      <c r="A1067" t="s">
        <v>5557</v>
      </c>
      <c r="B1067">
        <v>112</v>
      </c>
      <c r="C1067">
        <v>154</v>
      </c>
      <c r="D1067">
        <v>137</v>
      </c>
    </row>
    <row r="1068" spans="1:4">
      <c r="A1068" t="s">
        <v>5559</v>
      </c>
      <c r="B1068">
        <v>112</v>
      </c>
      <c r="C1068">
        <v>163</v>
      </c>
      <c r="D1068">
        <v>141</v>
      </c>
    </row>
    <row r="1069" spans="1:4">
      <c r="A1069" t="s">
        <v>5561</v>
      </c>
      <c r="B1069">
        <v>79</v>
      </c>
      <c r="C1069">
        <v>158</v>
      </c>
      <c r="D1069">
        <v>129</v>
      </c>
    </row>
    <row r="1070" spans="1:4">
      <c r="A1070" t="s">
        <v>5563</v>
      </c>
      <c r="B1070">
        <v>58</v>
      </c>
      <c r="C1070">
        <v>162</v>
      </c>
      <c r="D1070">
        <v>120</v>
      </c>
    </row>
    <row r="1071" spans="1:4">
      <c r="A1071" t="s">
        <v>5564</v>
      </c>
      <c r="B1071">
        <v>15</v>
      </c>
      <c r="C1071">
        <v>157</v>
      </c>
      <c r="D1071">
        <v>118</v>
      </c>
    </row>
    <row r="1072" spans="1:4">
      <c r="A1072" t="s">
        <v>5566</v>
      </c>
      <c r="B1072">
        <v>0</v>
      </c>
      <c r="C1072">
        <v>161</v>
      </c>
      <c r="D1072">
        <v>112</v>
      </c>
    </row>
    <row r="1073" spans="1:4">
      <c r="A1073" t="s">
        <v>5569</v>
      </c>
      <c r="B1073">
        <v>0</v>
      </c>
      <c r="C1073">
        <v>167</v>
      </c>
      <c r="D1073">
        <v>118</v>
      </c>
    </row>
    <row r="1074" spans="1:4">
      <c r="A1074" t="s">
        <v>5571</v>
      </c>
      <c r="B1074">
        <v>149</v>
      </c>
      <c r="C1074">
        <v>152</v>
      </c>
      <c r="D1074">
        <v>137</v>
      </c>
    </row>
    <row r="1075" spans="1:4">
      <c r="A1075" t="s">
        <v>5573</v>
      </c>
      <c r="B1075">
        <v>102</v>
      </c>
      <c r="C1075">
        <v>188</v>
      </c>
      <c r="D1075">
        <v>145</v>
      </c>
    </row>
    <row r="1076" spans="1:4">
      <c r="A1076" t="s">
        <v>5575</v>
      </c>
      <c r="B1076">
        <v>115</v>
      </c>
      <c r="C1076">
        <v>144</v>
      </c>
      <c r="D1076">
        <v>114</v>
      </c>
    </row>
    <row r="1077" spans="1:4">
      <c r="A1077" t="s">
        <v>5578</v>
      </c>
      <c r="B1077">
        <v>75</v>
      </c>
      <c r="C1077">
        <v>155</v>
      </c>
      <c r="D1077">
        <v>105</v>
      </c>
    </row>
    <row r="1078" spans="1:4">
      <c r="A1078" t="s">
        <v>5580</v>
      </c>
      <c r="B1078">
        <v>51</v>
      </c>
      <c r="C1078">
        <v>156</v>
      </c>
      <c r="D1078">
        <v>94</v>
      </c>
    </row>
    <row r="1079" spans="1:4">
      <c r="A1079" t="s">
        <v>5582</v>
      </c>
      <c r="B1079">
        <v>135</v>
      </c>
      <c r="C1079">
        <v>159</v>
      </c>
      <c r="D1079">
        <v>132</v>
      </c>
    </row>
    <row r="1080" spans="1:4">
      <c r="A1080" t="s">
        <v>5584</v>
      </c>
      <c r="B1080">
        <v>43</v>
      </c>
      <c r="C1080">
        <v>174</v>
      </c>
      <c r="D1080">
        <v>102</v>
      </c>
    </row>
    <row r="1081" spans="1:4">
      <c r="A1081" t="s">
        <v>5586</v>
      </c>
      <c r="B1081">
        <v>122</v>
      </c>
      <c r="C1081">
        <v>155</v>
      </c>
      <c r="D1081">
        <v>120</v>
      </c>
    </row>
    <row r="1082" spans="1:4">
      <c r="A1082" t="s">
        <v>5588</v>
      </c>
      <c r="B1082">
        <v>119</v>
      </c>
      <c r="C1082">
        <v>162</v>
      </c>
      <c r="D1082">
        <v>118</v>
      </c>
    </row>
    <row r="1083" spans="1:4">
      <c r="A1083" t="s">
        <v>5590</v>
      </c>
      <c r="B1083">
        <v>105</v>
      </c>
      <c r="C1083">
        <v>158</v>
      </c>
      <c r="D1083">
        <v>109</v>
      </c>
    </row>
    <row r="1084" spans="1:4">
      <c r="A1084" t="s">
        <v>5592</v>
      </c>
      <c r="B1084">
        <v>85</v>
      </c>
      <c r="C1084">
        <v>168</v>
      </c>
      <c r="D1084">
        <v>96</v>
      </c>
    </row>
    <row r="1085" spans="1:4">
      <c r="A1085" t="s">
        <v>5594</v>
      </c>
      <c r="B1085">
        <v>57</v>
      </c>
      <c r="C1085">
        <v>168</v>
      </c>
      <c r="D1085">
        <v>69</v>
      </c>
    </row>
    <row r="1086" spans="1:4">
      <c r="A1086" t="s">
        <v>5596</v>
      </c>
      <c r="B1086">
        <v>77</v>
      </c>
      <c r="C1086">
        <v>181</v>
      </c>
      <c r="D1086">
        <v>96</v>
      </c>
    </row>
    <row r="1087" spans="1:4">
      <c r="A1087" t="s">
        <v>5598</v>
      </c>
      <c r="B1087">
        <v>132</v>
      </c>
      <c r="C1087">
        <v>130</v>
      </c>
      <c r="D1087">
        <v>131</v>
      </c>
    </row>
    <row r="1088" spans="1:4">
      <c r="A1088" t="s">
        <v>5600</v>
      </c>
      <c r="B1088">
        <v>128</v>
      </c>
      <c r="C1088">
        <v>133</v>
      </c>
      <c r="D1088">
        <v>109</v>
      </c>
    </row>
    <row r="1089" spans="1:4">
      <c r="A1089" t="s">
        <v>5602</v>
      </c>
      <c r="B1089">
        <v>111</v>
      </c>
      <c r="C1089">
        <v>140</v>
      </c>
      <c r="D1089">
        <v>105</v>
      </c>
    </row>
    <row r="1090" spans="1:4">
      <c r="A1090" t="s">
        <v>5604</v>
      </c>
      <c r="B1090">
        <v>101</v>
      </c>
      <c r="C1090">
        <v>142</v>
      </c>
      <c r="D1090">
        <v>103</v>
      </c>
    </row>
    <row r="1091" spans="1:4">
      <c r="A1091" t="s">
        <v>5606</v>
      </c>
      <c r="B1091">
        <v>105</v>
      </c>
      <c r="C1091">
        <v>145</v>
      </c>
      <c r="D1091">
        <v>88</v>
      </c>
    </row>
    <row r="1092" spans="1:4">
      <c r="A1092" t="s">
        <v>5609</v>
      </c>
      <c r="B1092">
        <v>68</v>
      </c>
      <c r="C1092">
        <v>136</v>
      </c>
      <c r="D1092">
        <v>60</v>
      </c>
    </row>
    <row r="1093" spans="1:4">
      <c r="A1093" t="s">
        <v>5611</v>
      </c>
      <c r="B1093">
        <v>143</v>
      </c>
      <c r="C1093">
        <v>137</v>
      </c>
      <c r="D1093">
        <v>130</v>
      </c>
    </row>
    <row r="1094" spans="1:4">
      <c r="A1094" t="s">
        <v>5612</v>
      </c>
      <c r="B1094">
        <v>145</v>
      </c>
      <c r="C1094">
        <v>140</v>
      </c>
      <c r="D1094">
        <v>134</v>
      </c>
    </row>
    <row r="1095" spans="1:4">
      <c r="A1095" t="s">
        <v>5613</v>
      </c>
      <c r="B1095">
        <v>120</v>
      </c>
      <c r="C1095">
        <v>143</v>
      </c>
      <c r="D1095">
        <v>116</v>
      </c>
    </row>
    <row r="1096" spans="1:4">
      <c r="A1096" t="s">
        <v>5615</v>
      </c>
      <c r="B1096">
        <v>126</v>
      </c>
      <c r="C1096">
        <v>155</v>
      </c>
      <c r="D1096">
        <v>118</v>
      </c>
    </row>
    <row r="1097" spans="1:4">
      <c r="A1097" t="s">
        <v>5618</v>
      </c>
      <c r="B1097">
        <v>116</v>
      </c>
      <c r="C1097">
        <v>140</v>
      </c>
      <c r="D1097">
        <v>105</v>
      </c>
    </row>
    <row r="1098" spans="1:4">
      <c r="A1098" t="s">
        <v>5620</v>
      </c>
      <c r="B1098">
        <v>107</v>
      </c>
      <c r="C1098">
        <v>141</v>
      </c>
      <c r="D1098">
        <v>83</v>
      </c>
    </row>
    <row r="1099" spans="1:4">
      <c r="A1099" t="s">
        <v>5622</v>
      </c>
      <c r="B1099">
        <v>118</v>
      </c>
      <c r="C1099">
        <v>147</v>
      </c>
      <c r="D1099">
        <v>88</v>
      </c>
    </row>
    <row r="1100" spans="1:4">
      <c r="A1100" t="s">
        <v>5624</v>
      </c>
      <c r="B1100">
        <v>132</v>
      </c>
      <c r="C1100">
        <v>145</v>
      </c>
      <c r="D1100">
        <v>97</v>
      </c>
    </row>
    <row r="1101" spans="1:4">
      <c r="A1101" t="s">
        <v>5627</v>
      </c>
      <c r="B1101">
        <v>129</v>
      </c>
      <c r="C1101">
        <v>137</v>
      </c>
      <c r="D1101">
        <v>78</v>
      </c>
    </row>
    <row r="1102" spans="1:4">
      <c r="A1102" t="s">
        <v>5629</v>
      </c>
      <c r="B1102">
        <v>129</v>
      </c>
      <c r="C1102">
        <v>149</v>
      </c>
      <c r="D1102">
        <v>72</v>
      </c>
    </row>
    <row r="1103" spans="1:4">
      <c r="A1103" t="s">
        <v>5631</v>
      </c>
      <c r="B1103">
        <v>147</v>
      </c>
      <c r="C1103">
        <v>139</v>
      </c>
      <c r="D1103">
        <v>120</v>
      </c>
    </row>
    <row r="1104" spans="1:4">
      <c r="A1104" t="s">
        <v>5633</v>
      </c>
      <c r="B1104">
        <v>116</v>
      </c>
      <c r="C1104">
        <v>108</v>
      </c>
      <c r="D1104">
        <v>87</v>
      </c>
    </row>
    <row r="1105" spans="1:4">
      <c r="A1105" t="s">
        <v>5635</v>
      </c>
      <c r="B1105">
        <v>133</v>
      </c>
      <c r="C1105">
        <v>137</v>
      </c>
      <c r="D1105">
        <v>97</v>
      </c>
    </row>
    <row r="1106" spans="1:4">
      <c r="A1106" t="s">
        <v>5637</v>
      </c>
      <c r="B1106">
        <v>141</v>
      </c>
      <c r="C1106">
        <v>139</v>
      </c>
      <c r="D1106">
        <v>85</v>
      </c>
    </row>
    <row r="1107" spans="1:4">
      <c r="A1107" t="s">
        <v>5639</v>
      </c>
      <c r="B1107">
        <v>145</v>
      </c>
      <c r="C1107">
        <v>140</v>
      </c>
      <c r="D1107">
        <v>126</v>
      </c>
    </row>
    <row r="1108" spans="1:4">
      <c r="A1108" t="s">
        <v>5641</v>
      </c>
      <c r="B1108">
        <v>128</v>
      </c>
      <c r="C1108">
        <v>125</v>
      </c>
      <c r="D1108">
        <v>111</v>
      </c>
    </row>
    <row r="1109" spans="1:4">
      <c r="A1109" t="s">
        <v>5644</v>
      </c>
      <c r="B1109">
        <v>129</v>
      </c>
      <c r="C1109">
        <v>122</v>
      </c>
      <c r="D1109">
        <v>101</v>
      </c>
    </row>
    <row r="1110" spans="1:4">
      <c r="A1110" t="s">
        <v>5646</v>
      </c>
      <c r="B1110">
        <v>129</v>
      </c>
      <c r="C1110">
        <v>122</v>
      </c>
      <c r="D1110">
        <v>96</v>
      </c>
    </row>
    <row r="1111" spans="1:4">
      <c r="A1111" t="s">
        <v>5648</v>
      </c>
      <c r="B1111">
        <v>142</v>
      </c>
      <c r="C1111">
        <v>133</v>
      </c>
      <c r="D1111">
        <v>95</v>
      </c>
    </row>
    <row r="1112" spans="1:4">
      <c r="A1112" t="s">
        <v>5650</v>
      </c>
      <c r="B1112">
        <v>132</v>
      </c>
      <c r="C1112">
        <v>122</v>
      </c>
      <c r="D1112">
        <v>89</v>
      </c>
    </row>
    <row r="1113" spans="1:4">
      <c r="A1113" t="s">
        <v>5652</v>
      </c>
      <c r="B1113">
        <v>133</v>
      </c>
      <c r="C1113">
        <v>121</v>
      </c>
      <c r="D1113">
        <v>70</v>
      </c>
    </row>
    <row r="1114" spans="1:4">
      <c r="A1114" t="s">
        <v>5654</v>
      </c>
      <c r="B1114">
        <v>142</v>
      </c>
      <c r="C1114">
        <v>124</v>
      </c>
      <c r="D1114">
        <v>113</v>
      </c>
    </row>
    <row r="1115" spans="1:4">
      <c r="A1115" t="s">
        <v>5655</v>
      </c>
      <c r="B1115">
        <v>146</v>
      </c>
      <c r="C1115">
        <v>123</v>
      </c>
      <c r="D1115">
        <v>60</v>
      </c>
    </row>
    <row r="1116" spans="1:4">
      <c r="A1116" t="s">
        <v>5657</v>
      </c>
      <c r="B1116">
        <v>170</v>
      </c>
      <c r="C1116">
        <v>136</v>
      </c>
      <c r="D1116">
        <v>5</v>
      </c>
    </row>
    <row r="1117" spans="1:4">
      <c r="A1117" t="s">
        <v>5659</v>
      </c>
      <c r="B1117">
        <v>154</v>
      </c>
      <c r="C1117">
        <v>128</v>
      </c>
      <c r="D1117">
        <v>58</v>
      </c>
    </row>
    <row r="1118" spans="1:4">
      <c r="A1118" t="s">
        <v>5661</v>
      </c>
      <c r="B1118">
        <v>156</v>
      </c>
      <c r="C1118">
        <v>126</v>
      </c>
      <c r="D1118">
        <v>65</v>
      </c>
    </row>
    <row r="1119" spans="1:4">
      <c r="A1119" t="s">
        <v>5663</v>
      </c>
      <c r="B1119">
        <v>128</v>
      </c>
      <c r="C1119">
        <v>111</v>
      </c>
      <c r="D1119">
        <v>99</v>
      </c>
    </row>
    <row r="1120" spans="1:4">
      <c r="A1120" t="s">
        <v>5665</v>
      </c>
      <c r="B1120">
        <v>153</v>
      </c>
      <c r="C1120">
        <v>132</v>
      </c>
      <c r="D1120">
        <v>86</v>
      </c>
    </row>
    <row r="1121" spans="1:4">
      <c r="A1121" t="s">
        <v>5667</v>
      </c>
      <c r="B1121">
        <v>138</v>
      </c>
      <c r="C1121">
        <v>111</v>
      </c>
      <c r="D1121">
        <v>72</v>
      </c>
    </row>
    <row r="1122" spans="1:4">
      <c r="A1122" t="s">
        <v>5668</v>
      </c>
      <c r="B1122">
        <v>151</v>
      </c>
      <c r="C1122">
        <v>117</v>
      </c>
      <c r="D1122">
        <v>71</v>
      </c>
    </row>
    <row r="1123" spans="1:4">
      <c r="A1123" t="s">
        <v>5670</v>
      </c>
      <c r="B1123">
        <v>153</v>
      </c>
      <c r="C1123">
        <v>137</v>
      </c>
      <c r="D1123">
        <v>120</v>
      </c>
    </row>
    <row r="1124" spans="1:4">
      <c r="A1124" t="s">
        <v>5671</v>
      </c>
      <c r="B1124">
        <v>140</v>
      </c>
      <c r="C1124">
        <v>124</v>
      </c>
      <c r="D1124">
        <v>97</v>
      </c>
    </row>
    <row r="1125" spans="1:4">
      <c r="A1125" t="s">
        <v>5673</v>
      </c>
      <c r="B1125">
        <v>152</v>
      </c>
      <c r="C1125">
        <v>132</v>
      </c>
      <c r="D1125">
        <v>103</v>
      </c>
    </row>
    <row r="1126" spans="1:4">
      <c r="A1126" t="s">
        <v>5674</v>
      </c>
      <c r="B1126">
        <v>144</v>
      </c>
      <c r="C1126">
        <v>121</v>
      </c>
      <c r="D1126">
        <v>84</v>
      </c>
    </row>
    <row r="1127" spans="1:4">
      <c r="A1127" t="s">
        <v>5675</v>
      </c>
      <c r="B1127">
        <v>152</v>
      </c>
      <c r="C1127">
        <v>117</v>
      </c>
      <c r="D1127">
        <v>74</v>
      </c>
    </row>
    <row r="1128" spans="1:4">
      <c r="A1128" t="s">
        <v>7017</v>
      </c>
      <c r="B1128">
        <v>151</v>
      </c>
      <c r="C1128">
        <v>124</v>
      </c>
      <c r="D1128">
        <v>97</v>
      </c>
    </row>
    <row r="1129" spans="1:4">
      <c r="A1129" t="s">
        <v>5676</v>
      </c>
      <c r="B1129">
        <v>190</v>
      </c>
      <c r="C1129">
        <v>138</v>
      </c>
      <c r="D1129">
        <v>74</v>
      </c>
    </row>
    <row r="1130" spans="1:4">
      <c r="A1130" t="s">
        <v>5677</v>
      </c>
      <c r="B1130">
        <v>151</v>
      </c>
      <c r="C1130">
        <v>111</v>
      </c>
      <c r="D1130">
        <v>76</v>
      </c>
    </row>
    <row r="1131" spans="1:4">
      <c r="A1131" t="s">
        <v>5680</v>
      </c>
      <c r="B1131">
        <v>176</v>
      </c>
      <c r="C1131">
        <v>136</v>
      </c>
      <c r="D1131">
        <v>90</v>
      </c>
    </row>
    <row r="1132" spans="1:4">
      <c r="A1132" t="s">
        <v>5681</v>
      </c>
      <c r="B1132">
        <v>190</v>
      </c>
      <c r="C1132">
        <v>117</v>
      </c>
      <c r="D1132">
        <v>45</v>
      </c>
    </row>
    <row r="1133" spans="1:4">
      <c r="A1133" t="s">
        <v>5683</v>
      </c>
      <c r="B1133">
        <v>182</v>
      </c>
      <c r="C1133">
        <v>143</v>
      </c>
      <c r="D1133">
        <v>82</v>
      </c>
    </row>
    <row r="1134" spans="1:4">
      <c r="A1134" t="s">
        <v>5685</v>
      </c>
      <c r="B1134">
        <v>187</v>
      </c>
      <c r="C1134">
        <v>122</v>
      </c>
      <c r="D1134">
        <v>44</v>
      </c>
    </row>
    <row r="1135" spans="1:4">
      <c r="A1135" t="s">
        <v>5686</v>
      </c>
      <c r="B1135">
        <v>154</v>
      </c>
      <c r="C1135">
        <v>146</v>
      </c>
      <c r="D1135">
        <v>127</v>
      </c>
    </row>
    <row r="1136" spans="1:4">
      <c r="A1136" t="s">
        <v>5687</v>
      </c>
      <c r="B1136">
        <v>156</v>
      </c>
      <c r="C1136">
        <v>142</v>
      </c>
      <c r="D1136">
        <v>123</v>
      </c>
    </row>
    <row r="1137" spans="1:4">
      <c r="A1137" t="s">
        <v>5688</v>
      </c>
      <c r="B1137">
        <v>147</v>
      </c>
      <c r="C1137">
        <v>135</v>
      </c>
      <c r="D1137">
        <v>114</v>
      </c>
    </row>
    <row r="1138" spans="1:4">
      <c r="A1138" t="s">
        <v>5689</v>
      </c>
      <c r="B1138">
        <v>138</v>
      </c>
      <c r="C1138">
        <v>121</v>
      </c>
      <c r="D1138">
        <v>99</v>
      </c>
    </row>
    <row r="1139" spans="1:4">
      <c r="A1139" t="s">
        <v>5691</v>
      </c>
      <c r="B1139">
        <v>151</v>
      </c>
      <c r="C1139">
        <v>117</v>
      </c>
      <c r="D1139">
        <v>76</v>
      </c>
    </row>
    <row r="1140" spans="1:4">
      <c r="A1140" t="s">
        <v>5692</v>
      </c>
      <c r="B1140">
        <v>157</v>
      </c>
      <c r="C1140">
        <v>116</v>
      </c>
      <c r="D1140">
        <v>70</v>
      </c>
    </row>
    <row r="1141" spans="1:4">
      <c r="A1141" t="s">
        <v>5694</v>
      </c>
      <c r="B1141">
        <v>164</v>
      </c>
      <c r="C1141">
        <v>125</v>
      </c>
      <c r="D1141">
        <v>67</v>
      </c>
    </row>
    <row r="1142" spans="1:4">
      <c r="A1142" t="s">
        <v>5695</v>
      </c>
      <c r="B1142">
        <v>161</v>
      </c>
      <c r="C1142">
        <v>114</v>
      </c>
      <c r="D1142">
        <v>73</v>
      </c>
    </row>
    <row r="1143" spans="1:4">
      <c r="A1143" t="s">
        <v>5696</v>
      </c>
      <c r="B1143">
        <v>164</v>
      </c>
      <c r="C1143">
        <v>113</v>
      </c>
      <c r="D1143">
        <v>73</v>
      </c>
    </row>
    <row r="1144" spans="1:4">
      <c r="A1144" t="s">
        <v>7041</v>
      </c>
      <c r="B1144">
        <v>193</v>
      </c>
      <c r="C1144">
        <v>101</v>
      </c>
      <c r="D1144">
        <v>18</v>
      </c>
    </row>
    <row r="1145" spans="1:4">
      <c r="A1145" t="s">
        <v>5697</v>
      </c>
      <c r="B1145">
        <v>174</v>
      </c>
      <c r="C1145">
        <v>114</v>
      </c>
      <c r="D1145">
        <v>80</v>
      </c>
    </row>
    <row r="1146" spans="1:4">
      <c r="A1146" t="s">
        <v>5699</v>
      </c>
      <c r="B1146">
        <v>166</v>
      </c>
      <c r="C1146">
        <v>102</v>
      </c>
      <c r="D1146">
        <v>70</v>
      </c>
    </row>
    <row r="1147" spans="1:4">
      <c r="A1147" t="s">
        <v>5700</v>
      </c>
      <c r="B1147">
        <v>149</v>
      </c>
      <c r="C1147">
        <v>139</v>
      </c>
      <c r="D1147">
        <v>132</v>
      </c>
    </row>
    <row r="1148" spans="1:4">
      <c r="A1148" t="s">
        <v>5701</v>
      </c>
      <c r="B1148">
        <v>143</v>
      </c>
      <c r="C1148">
        <v>129</v>
      </c>
      <c r="D1148">
        <v>119</v>
      </c>
    </row>
    <row r="1149" spans="1:4">
      <c r="A1149" t="s">
        <v>5702</v>
      </c>
      <c r="B1149">
        <v>173</v>
      </c>
      <c r="C1149">
        <v>139</v>
      </c>
      <c r="D1149">
        <v>117</v>
      </c>
    </row>
    <row r="1150" spans="1:4">
      <c r="A1150" t="s">
        <v>5703</v>
      </c>
      <c r="B1150">
        <v>176</v>
      </c>
      <c r="C1150">
        <v>132</v>
      </c>
      <c r="D1150">
        <v>106</v>
      </c>
    </row>
    <row r="1151" spans="1:4">
      <c r="A1151" t="s">
        <v>5704</v>
      </c>
      <c r="B1151">
        <v>174</v>
      </c>
      <c r="C1151">
        <v>133</v>
      </c>
      <c r="D1151">
        <v>108</v>
      </c>
    </row>
    <row r="1152" spans="1:4">
      <c r="A1152" t="s">
        <v>5705</v>
      </c>
      <c r="B1152">
        <v>171</v>
      </c>
      <c r="C1152">
        <v>133</v>
      </c>
      <c r="D1152">
        <v>111</v>
      </c>
    </row>
    <row r="1153" spans="1:4">
      <c r="A1153" t="s">
        <v>5706</v>
      </c>
      <c r="B1153">
        <v>174</v>
      </c>
      <c r="C1153">
        <v>135</v>
      </c>
      <c r="D1153">
        <v>116</v>
      </c>
    </row>
    <row r="1154" spans="1:4">
      <c r="A1154" t="s">
        <v>5708</v>
      </c>
      <c r="B1154">
        <v>164</v>
      </c>
      <c r="C1154">
        <v>120</v>
      </c>
      <c r="D1154">
        <v>100</v>
      </c>
    </row>
    <row r="1155" spans="1:4">
      <c r="A1155" t="s">
        <v>5709</v>
      </c>
      <c r="B1155">
        <v>141</v>
      </c>
      <c r="C1155">
        <v>128</v>
      </c>
      <c r="D1155">
        <v>112</v>
      </c>
    </row>
    <row r="1156" spans="1:4">
      <c r="A1156" t="s">
        <v>7001</v>
      </c>
      <c r="B1156">
        <v>141</v>
      </c>
      <c r="C1156">
        <v>126</v>
      </c>
      <c r="D1156">
        <v>113</v>
      </c>
    </row>
    <row r="1157" spans="1:4">
      <c r="A1157" t="s">
        <v>5710</v>
      </c>
      <c r="B1157">
        <v>159</v>
      </c>
      <c r="C1157">
        <v>141</v>
      </c>
      <c r="D1157">
        <v>124</v>
      </c>
    </row>
    <row r="1158" spans="1:4">
      <c r="A1158" t="s">
        <v>7022</v>
      </c>
      <c r="B1158">
        <v>147</v>
      </c>
      <c r="C1158">
        <v>123</v>
      </c>
      <c r="D1158">
        <v>106</v>
      </c>
    </row>
    <row r="1159" spans="1:4">
      <c r="A1159" t="s">
        <v>5711</v>
      </c>
      <c r="B1159">
        <v>159</v>
      </c>
      <c r="C1159">
        <v>134</v>
      </c>
      <c r="D1159">
        <v>114</v>
      </c>
    </row>
    <row r="1160" spans="1:4">
      <c r="A1160" t="s">
        <v>5712</v>
      </c>
      <c r="B1160">
        <v>166</v>
      </c>
      <c r="C1160">
        <v>138</v>
      </c>
      <c r="D1160">
        <v>109</v>
      </c>
    </row>
    <row r="1161" spans="1:4">
      <c r="A1161" t="s">
        <v>5713</v>
      </c>
      <c r="B1161">
        <v>148</v>
      </c>
      <c r="C1161">
        <v>119</v>
      </c>
      <c r="D1161">
        <v>100</v>
      </c>
    </row>
    <row r="1162" spans="1:4">
      <c r="A1162" t="s">
        <v>5714</v>
      </c>
      <c r="B1162">
        <v>158</v>
      </c>
      <c r="C1162">
        <v>126</v>
      </c>
      <c r="D1162">
        <v>103</v>
      </c>
    </row>
    <row r="1163" spans="1:4">
      <c r="A1163" t="s">
        <v>5715</v>
      </c>
      <c r="B1163">
        <v>154</v>
      </c>
      <c r="C1163">
        <v>115</v>
      </c>
      <c r="D1163">
        <v>82</v>
      </c>
    </row>
    <row r="1164" spans="1:4">
      <c r="A1164" t="s">
        <v>5716</v>
      </c>
      <c r="B1164">
        <v>173</v>
      </c>
      <c r="C1164">
        <v>133</v>
      </c>
      <c r="D1164">
        <v>103</v>
      </c>
    </row>
    <row r="1165" spans="1:4">
      <c r="A1165" t="s">
        <v>5717</v>
      </c>
      <c r="B1165">
        <v>160</v>
      </c>
      <c r="C1165">
        <v>113</v>
      </c>
      <c r="D1165">
        <v>79</v>
      </c>
    </row>
    <row r="1166" spans="1:4">
      <c r="A1166" t="s">
        <v>5718</v>
      </c>
      <c r="B1166">
        <v>166</v>
      </c>
      <c r="C1166">
        <v>110</v>
      </c>
      <c r="D1166">
        <v>74</v>
      </c>
    </row>
    <row r="1167" spans="1:4">
      <c r="A1167" t="s">
        <v>5719</v>
      </c>
      <c r="B1167">
        <v>163</v>
      </c>
      <c r="C1167">
        <v>98</v>
      </c>
      <c r="D1167">
        <v>59</v>
      </c>
    </row>
    <row r="1168" spans="1:4">
      <c r="A1168" t="s">
        <v>5720</v>
      </c>
      <c r="B1168">
        <v>211</v>
      </c>
      <c r="C1168">
        <v>127</v>
      </c>
      <c r="D1168">
        <v>111</v>
      </c>
    </row>
    <row r="1169" spans="1:4">
      <c r="A1169" t="s">
        <v>7023</v>
      </c>
      <c r="B1169">
        <v>161</v>
      </c>
      <c r="C1169">
        <v>83</v>
      </c>
      <c r="D1169">
        <v>37</v>
      </c>
    </row>
    <row r="1170" spans="1:4">
      <c r="A1170" t="s">
        <v>5721</v>
      </c>
      <c r="B1170">
        <v>181</v>
      </c>
      <c r="C1170">
        <v>104</v>
      </c>
      <c r="D1170">
        <v>76</v>
      </c>
    </row>
    <row r="1171" spans="1:4">
      <c r="A1171" t="s">
        <v>7045</v>
      </c>
      <c r="B1171">
        <v>232</v>
      </c>
      <c r="C1171">
        <v>104</v>
      </c>
      <c r="D1171">
        <v>0</v>
      </c>
    </row>
    <row r="1172" spans="1:4">
      <c r="A1172" t="s">
        <v>5722</v>
      </c>
      <c r="B1172">
        <v>255</v>
      </c>
      <c r="C1172">
        <v>121</v>
      </c>
      <c r="D1172">
        <v>19</v>
      </c>
    </row>
    <row r="1173" spans="1:4">
      <c r="A1173" t="s">
        <v>5723</v>
      </c>
      <c r="B1173">
        <v>200</v>
      </c>
      <c r="C1173">
        <v>107</v>
      </c>
      <c r="D1173">
        <v>60</v>
      </c>
    </row>
    <row r="1174" spans="1:4">
      <c r="A1174" t="s">
        <v>7046</v>
      </c>
      <c r="B1174">
        <v>232</v>
      </c>
      <c r="C1174">
        <v>112</v>
      </c>
      <c r="D1174">
        <v>58</v>
      </c>
    </row>
    <row r="1175" spans="1:4">
      <c r="A1175" t="s">
        <v>5724</v>
      </c>
      <c r="B1175">
        <v>130</v>
      </c>
      <c r="C1175">
        <v>112</v>
      </c>
      <c r="D1175">
        <v>100</v>
      </c>
    </row>
    <row r="1176" spans="1:4">
      <c r="A1176" t="s">
        <v>5726</v>
      </c>
      <c r="B1176">
        <v>153</v>
      </c>
      <c r="C1176">
        <v>120</v>
      </c>
      <c r="D1176">
        <v>103</v>
      </c>
    </row>
    <row r="1177" spans="1:4">
      <c r="A1177" t="s">
        <v>5727</v>
      </c>
      <c r="B1177">
        <v>151</v>
      </c>
      <c r="C1177">
        <v>125</v>
      </c>
      <c r="D1177">
        <v>112</v>
      </c>
    </row>
    <row r="1178" spans="1:4">
      <c r="A1178" t="s">
        <v>5728</v>
      </c>
      <c r="B1178">
        <v>146</v>
      </c>
      <c r="C1178">
        <v>112</v>
      </c>
      <c r="D1178">
        <v>95</v>
      </c>
    </row>
    <row r="1179" spans="1:4">
      <c r="A1179" t="s">
        <v>5731</v>
      </c>
      <c r="B1179">
        <v>176</v>
      </c>
      <c r="C1179">
        <v>112</v>
      </c>
      <c r="D1179">
        <v>105</v>
      </c>
    </row>
    <row r="1180" spans="1:4">
      <c r="A1180" t="s">
        <v>5732</v>
      </c>
      <c r="B1180">
        <v>163</v>
      </c>
      <c r="C1180">
        <v>110</v>
      </c>
      <c r="D1180">
        <v>81</v>
      </c>
    </row>
    <row r="1181" spans="1:4">
      <c r="A1181" t="s">
        <v>5733</v>
      </c>
      <c r="B1181">
        <v>185</v>
      </c>
      <c r="C1181">
        <v>113</v>
      </c>
      <c r="D1181">
        <v>79</v>
      </c>
    </row>
    <row r="1182" spans="1:4">
      <c r="A1182" t="s">
        <v>5734</v>
      </c>
      <c r="B1182">
        <v>201</v>
      </c>
      <c r="C1182">
        <v>101</v>
      </c>
      <c r="D1182">
        <v>81</v>
      </c>
    </row>
    <row r="1183" spans="1:4">
      <c r="A1183" t="s">
        <v>5735</v>
      </c>
      <c r="B1183">
        <v>183</v>
      </c>
      <c r="C1183">
        <v>94</v>
      </c>
      <c r="D1183">
        <v>65</v>
      </c>
    </row>
    <row r="1184" spans="1:4">
      <c r="A1184" t="s">
        <v>7049</v>
      </c>
      <c r="B1184">
        <v>195</v>
      </c>
      <c r="C1184">
        <v>65</v>
      </c>
      <c r="D1184">
        <v>33</v>
      </c>
    </row>
    <row r="1185" spans="1:4">
      <c r="A1185" t="s">
        <v>7050</v>
      </c>
      <c r="B1185">
        <v>209</v>
      </c>
      <c r="C1185">
        <v>88</v>
      </c>
      <c r="D1185">
        <v>55</v>
      </c>
    </row>
    <row r="1186" spans="1:4">
      <c r="A1186" t="s">
        <v>5736</v>
      </c>
      <c r="B1186">
        <v>226</v>
      </c>
      <c r="C1186">
        <v>88</v>
      </c>
      <c r="D1186">
        <v>62</v>
      </c>
    </row>
    <row r="1187" spans="1:4">
      <c r="A1187" t="s">
        <v>7048</v>
      </c>
      <c r="B1187">
        <v>226</v>
      </c>
      <c r="C1187">
        <v>85</v>
      </c>
      <c r="D1187">
        <v>44</v>
      </c>
    </row>
    <row r="1188" spans="1:4">
      <c r="A1188" t="s">
        <v>5738</v>
      </c>
      <c r="B1188">
        <v>242</v>
      </c>
      <c r="C1188">
        <v>85</v>
      </c>
      <c r="D1188">
        <v>44</v>
      </c>
    </row>
    <row r="1189" spans="1:4">
      <c r="A1189" t="s">
        <v>7054</v>
      </c>
      <c r="B1189">
        <v>221</v>
      </c>
      <c r="C1189">
        <v>65</v>
      </c>
      <c r="D1189">
        <v>36</v>
      </c>
    </row>
    <row r="1190" spans="1:4">
      <c r="A1190" t="s">
        <v>5739</v>
      </c>
      <c r="B1190">
        <v>240</v>
      </c>
      <c r="C1190">
        <v>86</v>
      </c>
      <c r="D1190">
        <v>39</v>
      </c>
    </row>
    <row r="1191" spans="1:4">
      <c r="A1191" t="s">
        <v>5741</v>
      </c>
      <c r="B1191">
        <v>130</v>
      </c>
      <c r="C1191">
        <v>126</v>
      </c>
      <c r="D1191">
        <v>124</v>
      </c>
    </row>
    <row r="1192" spans="1:4">
      <c r="A1192" t="s">
        <v>5742</v>
      </c>
      <c r="B1192">
        <v>139</v>
      </c>
      <c r="C1192">
        <v>140</v>
      </c>
      <c r="D1192">
        <v>137</v>
      </c>
    </row>
    <row r="1193" spans="1:4">
      <c r="A1193" t="s">
        <v>5743</v>
      </c>
      <c r="B1193">
        <v>131</v>
      </c>
      <c r="C1193">
        <v>127</v>
      </c>
      <c r="D1193">
        <v>127</v>
      </c>
    </row>
    <row r="1194" spans="1:4">
      <c r="A1194" t="s">
        <v>6995</v>
      </c>
      <c r="B1194">
        <v>120</v>
      </c>
      <c r="C1194">
        <v>115</v>
      </c>
      <c r="D1194">
        <v>118</v>
      </c>
    </row>
    <row r="1195" spans="1:4">
      <c r="A1195" t="s">
        <v>5744</v>
      </c>
      <c r="B1195">
        <v>152</v>
      </c>
      <c r="C1195">
        <v>134</v>
      </c>
      <c r="D1195">
        <v>140</v>
      </c>
    </row>
    <row r="1196" spans="1:4">
      <c r="A1196" t="s">
        <v>5745</v>
      </c>
      <c r="B1196">
        <v>138</v>
      </c>
      <c r="C1196">
        <v>126</v>
      </c>
      <c r="D1196">
        <v>120</v>
      </c>
    </row>
    <row r="1197" spans="1:4">
      <c r="A1197" t="s">
        <v>5746</v>
      </c>
      <c r="B1197">
        <v>149</v>
      </c>
      <c r="C1197">
        <v>122</v>
      </c>
      <c r="D1197">
        <v>118</v>
      </c>
    </row>
    <row r="1198" spans="1:4">
      <c r="A1198" t="s">
        <v>5748</v>
      </c>
      <c r="B1198">
        <v>148</v>
      </c>
      <c r="C1198">
        <v>108</v>
      </c>
      <c r="D1198">
        <v>116</v>
      </c>
    </row>
    <row r="1199" spans="1:4">
      <c r="A1199" t="s">
        <v>5749</v>
      </c>
      <c r="B1199">
        <v>164</v>
      </c>
      <c r="C1199">
        <v>119</v>
      </c>
      <c r="D1199">
        <v>126</v>
      </c>
    </row>
    <row r="1200" spans="1:4">
      <c r="A1200" t="s">
        <v>5751</v>
      </c>
      <c r="B1200">
        <v>181</v>
      </c>
      <c r="C1200">
        <v>129</v>
      </c>
      <c r="D1200">
        <v>125</v>
      </c>
    </row>
    <row r="1201" spans="1:4">
      <c r="A1201" t="s">
        <v>5752</v>
      </c>
      <c r="B1201">
        <v>155</v>
      </c>
      <c r="C1201">
        <v>113</v>
      </c>
      <c r="D1201">
        <v>107</v>
      </c>
    </row>
    <row r="1202" spans="1:4">
      <c r="A1202" t="s">
        <v>5753</v>
      </c>
      <c r="B1202">
        <v>180</v>
      </c>
      <c r="C1202">
        <v>123</v>
      </c>
      <c r="D1202">
        <v>119</v>
      </c>
    </row>
    <row r="1203" spans="1:4">
      <c r="A1203" t="s">
        <v>5754</v>
      </c>
      <c r="B1203">
        <v>175</v>
      </c>
      <c r="C1203">
        <v>108</v>
      </c>
      <c r="D1203">
        <v>103</v>
      </c>
    </row>
    <row r="1204" spans="1:4">
      <c r="A1204" t="s">
        <v>5755</v>
      </c>
      <c r="B1204">
        <v>167</v>
      </c>
      <c r="C1204">
        <v>93</v>
      </c>
      <c r="D1204">
        <v>103</v>
      </c>
    </row>
    <row r="1205" spans="1:4">
      <c r="A1205" t="s">
        <v>5757</v>
      </c>
      <c r="B1205">
        <v>189</v>
      </c>
      <c r="C1205">
        <v>123</v>
      </c>
      <c r="D1205">
        <v>116</v>
      </c>
    </row>
    <row r="1206" spans="1:4">
      <c r="A1206" t="s">
        <v>5758</v>
      </c>
      <c r="B1206">
        <v>161</v>
      </c>
      <c r="C1206">
        <v>101</v>
      </c>
      <c r="D1206">
        <v>91</v>
      </c>
    </row>
    <row r="1207" spans="1:4">
      <c r="A1207" t="s">
        <v>5759</v>
      </c>
      <c r="B1207">
        <v>176</v>
      </c>
      <c r="C1207">
        <v>100</v>
      </c>
      <c r="D1207">
        <v>85</v>
      </c>
    </row>
    <row r="1208" spans="1:4">
      <c r="A1208" t="s">
        <v>5761</v>
      </c>
      <c r="B1208">
        <v>179</v>
      </c>
      <c r="C1208">
        <v>84</v>
      </c>
      <c r="D1208">
        <v>87</v>
      </c>
    </row>
    <row r="1209" spans="1:4">
      <c r="A1209" t="s">
        <v>5763</v>
      </c>
      <c r="B1209">
        <v>194</v>
      </c>
      <c r="C1209">
        <v>106</v>
      </c>
      <c r="D1209">
        <v>90</v>
      </c>
    </row>
    <row r="1210" spans="1:4">
      <c r="A1210" t="s">
        <v>5764</v>
      </c>
      <c r="B1210">
        <v>198</v>
      </c>
      <c r="C1210">
        <v>93</v>
      </c>
      <c r="D1210">
        <v>82</v>
      </c>
    </row>
    <row r="1211" spans="1:4">
      <c r="A1211" t="s">
        <v>5765</v>
      </c>
      <c r="B1211">
        <v>187</v>
      </c>
      <c r="C1211">
        <v>74</v>
      </c>
      <c r="D1211">
        <v>77</v>
      </c>
    </row>
    <row r="1212" spans="1:4">
      <c r="A1212" t="s">
        <v>5767</v>
      </c>
      <c r="B1212">
        <v>234</v>
      </c>
      <c r="C1212">
        <v>103</v>
      </c>
      <c r="D1212">
        <v>89</v>
      </c>
    </row>
    <row r="1213" spans="1:4">
      <c r="A1213" t="s">
        <v>5768</v>
      </c>
      <c r="B1213">
        <v>206</v>
      </c>
      <c r="C1213">
        <v>77</v>
      </c>
      <c r="D1213">
        <v>66</v>
      </c>
    </row>
    <row r="1214" spans="1:4">
      <c r="A1214" t="s">
        <v>5769</v>
      </c>
      <c r="B1214">
        <v>223</v>
      </c>
      <c r="C1214">
        <v>63</v>
      </c>
      <c r="D1214">
        <v>50</v>
      </c>
    </row>
    <row r="1215" spans="1:4">
      <c r="A1215" t="s">
        <v>5770</v>
      </c>
      <c r="B1215">
        <v>231</v>
      </c>
      <c r="C1215">
        <v>74</v>
      </c>
      <c r="D1215">
        <v>51</v>
      </c>
    </row>
    <row r="1216" spans="1:4">
      <c r="A1216" t="s">
        <v>5771</v>
      </c>
      <c r="B1216">
        <v>235</v>
      </c>
      <c r="C1216">
        <v>60</v>
      </c>
      <c r="D1216">
        <v>39</v>
      </c>
    </row>
    <row r="1217" spans="1:4">
      <c r="A1217" t="s">
        <v>5772</v>
      </c>
      <c r="B1217">
        <v>221</v>
      </c>
      <c r="C1217">
        <v>65</v>
      </c>
      <c r="D1217">
        <v>50</v>
      </c>
    </row>
    <row r="1218" spans="1:4">
      <c r="A1218" t="s">
        <v>5773</v>
      </c>
      <c r="B1218">
        <v>157</v>
      </c>
      <c r="C1218">
        <v>132</v>
      </c>
      <c r="D1218">
        <v>142</v>
      </c>
    </row>
    <row r="1219" spans="1:4">
      <c r="A1219" t="s">
        <v>5774</v>
      </c>
      <c r="B1219">
        <v>173</v>
      </c>
      <c r="C1219">
        <v>109</v>
      </c>
      <c r="D1219">
        <v>127</v>
      </c>
    </row>
    <row r="1220" spans="1:4">
      <c r="A1220" t="s">
        <v>7074</v>
      </c>
      <c r="B1220">
        <v>166</v>
      </c>
      <c r="C1220">
        <v>110</v>
      </c>
      <c r="D1220">
        <v>122</v>
      </c>
    </row>
    <row r="1221" spans="1:4">
      <c r="A1221" t="s">
        <v>5776</v>
      </c>
      <c r="B1221">
        <v>154</v>
      </c>
      <c r="C1221">
        <v>113</v>
      </c>
      <c r="D1221">
        <v>130</v>
      </c>
    </row>
    <row r="1222" spans="1:4">
      <c r="A1222" t="s">
        <v>5777</v>
      </c>
      <c r="B1222">
        <v>153</v>
      </c>
      <c r="C1222">
        <v>99</v>
      </c>
      <c r="D1222">
        <v>120</v>
      </c>
    </row>
    <row r="1223" spans="1:4">
      <c r="A1223" t="s">
        <v>5778</v>
      </c>
      <c r="B1223">
        <v>152</v>
      </c>
      <c r="C1223">
        <v>95</v>
      </c>
      <c r="D1223">
        <v>104</v>
      </c>
    </row>
    <row r="1224" spans="1:4">
      <c r="A1224" t="s">
        <v>5780</v>
      </c>
      <c r="B1224">
        <v>164</v>
      </c>
      <c r="C1224">
        <v>89</v>
      </c>
      <c r="D1224">
        <v>109</v>
      </c>
    </row>
    <row r="1225" spans="1:4">
      <c r="A1225" t="s">
        <v>5781</v>
      </c>
      <c r="B1225">
        <v>180</v>
      </c>
      <c r="C1225">
        <v>78</v>
      </c>
      <c r="D1225">
        <v>93</v>
      </c>
    </row>
    <row r="1226" spans="1:4">
      <c r="A1226" t="s">
        <v>5782</v>
      </c>
      <c r="B1226">
        <v>220</v>
      </c>
      <c r="C1226">
        <v>91</v>
      </c>
      <c r="D1226">
        <v>98</v>
      </c>
    </row>
    <row r="1227" spans="1:4">
      <c r="A1227" t="s">
        <v>5783</v>
      </c>
      <c r="B1227">
        <v>190</v>
      </c>
      <c r="C1227">
        <v>69</v>
      </c>
      <c r="D1227">
        <v>79</v>
      </c>
    </row>
    <row r="1228" spans="1:4">
      <c r="A1228" t="s">
        <v>5784</v>
      </c>
      <c r="B1228">
        <v>234</v>
      </c>
      <c r="C1228">
        <v>107</v>
      </c>
      <c r="D1228">
        <v>106</v>
      </c>
    </row>
    <row r="1229" spans="1:4">
      <c r="A1229" t="s">
        <v>5785</v>
      </c>
      <c r="B1229">
        <v>215</v>
      </c>
      <c r="C1229">
        <v>92</v>
      </c>
      <c r="D1229">
        <v>93</v>
      </c>
    </row>
    <row r="1230" spans="1:4">
      <c r="A1230" t="s">
        <v>5786</v>
      </c>
      <c r="B1230">
        <v>242</v>
      </c>
      <c r="C1230">
        <v>95</v>
      </c>
      <c r="D1230">
        <v>102</v>
      </c>
    </row>
    <row r="1231" spans="1:4">
      <c r="A1231" t="s">
        <v>5787</v>
      </c>
      <c r="B1231">
        <v>203</v>
      </c>
      <c r="C1231">
        <v>52</v>
      </c>
      <c r="D1231">
        <v>65</v>
      </c>
    </row>
    <row r="1232" spans="1:4">
      <c r="A1232" t="s">
        <v>5788</v>
      </c>
      <c r="B1232">
        <v>243</v>
      </c>
      <c r="C1232">
        <v>91</v>
      </c>
      <c r="D1232">
        <v>83</v>
      </c>
    </row>
    <row r="1233" spans="1:4">
      <c r="A1233" t="s">
        <v>5789</v>
      </c>
      <c r="B1233">
        <v>217</v>
      </c>
      <c r="C1233">
        <v>55</v>
      </c>
      <c r="D1233">
        <v>68</v>
      </c>
    </row>
    <row r="1234" spans="1:4">
      <c r="A1234" t="s">
        <v>5791</v>
      </c>
      <c r="B1234">
        <v>220</v>
      </c>
      <c r="C1234">
        <v>52</v>
      </c>
      <c r="D1234">
        <v>59</v>
      </c>
    </row>
    <row r="1235" spans="1:4">
      <c r="A1235" t="s">
        <v>5793</v>
      </c>
      <c r="B1235">
        <v>150</v>
      </c>
      <c r="C1235">
        <v>99</v>
      </c>
      <c r="D1235">
        <v>123</v>
      </c>
    </row>
    <row r="1236" spans="1:4">
      <c r="A1236" t="s">
        <v>5794</v>
      </c>
      <c r="B1236">
        <v>186</v>
      </c>
      <c r="C1236">
        <v>121</v>
      </c>
      <c r="D1236">
        <v>125</v>
      </c>
    </row>
    <row r="1237" spans="1:4">
      <c r="A1237" t="s">
        <v>5795</v>
      </c>
      <c r="B1237">
        <v>159</v>
      </c>
      <c r="C1237">
        <v>80</v>
      </c>
      <c r="D1237">
        <v>105</v>
      </c>
    </row>
    <row r="1238" spans="1:4">
      <c r="A1238" t="s">
        <v>5796</v>
      </c>
      <c r="B1238">
        <v>234</v>
      </c>
      <c r="C1238">
        <v>102</v>
      </c>
      <c r="D1238">
        <v>118</v>
      </c>
    </row>
    <row r="1239" spans="1:4">
      <c r="A1239" t="s">
        <v>5798</v>
      </c>
      <c r="B1239">
        <v>200</v>
      </c>
      <c r="C1239">
        <v>76</v>
      </c>
      <c r="D1239">
        <v>97</v>
      </c>
    </row>
    <row r="1240" spans="1:4">
      <c r="A1240" t="s">
        <v>5801</v>
      </c>
      <c r="B1240">
        <v>238</v>
      </c>
      <c r="C1240">
        <v>92</v>
      </c>
      <c r="D1240">
        <v>108</v>
      </c>
    </row>
    <row r="1241" spans="1:4">
      <c r="A1241" t="s">
        <v>5802</v>
      </c>
      <c r="B1241">
        <v>218</v>
      </c>
      <c r="C1241">
        <v>61</v>
      </c>
      <c r="D1241">
        <v>88</v>
      </c>
    </row>
    <row r="1242" spans="1:4">
      <c r="A1242" t="s">
        <v>5804</v>
      </c>
      <c r="B1242">
        <v>228</v>
      </c>
      <c r="C1242">
        <v>68</v>
      </c>
      <c r="D1242">
        <v>94</v>
      </c>
    </row>
    <row r="1243" spans="1:4">
      <c r="A1243" t="s">
        <v>5805</v>
      </c>
      <c r="B1243">
        <v>163</v>
      </c>
      <c r="C1243">
        <v>87</v>
      </c>
      <c r="D1243">
        <v>118</v>
      </c>
    </row>
    <row r="1244" spans="1:4">
      <c r="A1244" t="s">
        <v>5807</v>
      </c>
      <c r="B1244">
        <v>188</v>
      </c>
      <c r="C1244">
        <v>72</v>
      </c>
      <c r="D1244">
        <v>105</v>
      </c>
    </row>
    <row r="1245" spans="1:4">
      <c r="A1245" t="s">
        <v>5809</v>
      </c>
      <c r="B1245">
        <v>212</v>
      </c>
      <c r="C1245">
        <v>46</v>
      </c>
      <c r="D1245">
        <v>91</v>
      </c>
    </row>
    <row r="1246" spans="1:4">
      <c r="A1246" t="s">
        <v>5810</v>
      </c>
      <c r="B1246">
        <v>207</v>
      </c>
      <c r="C1246">
        <v>105</v>
      </c>
      <c r="D1246">
        <v>119</v>
      </c>
    </row>
    <row r="1247" spans="1:4">
      <c r="A1247" t="s">
        <v>5811</v>
      </c>
      <c r="B1247">
        <v>234</v>
      </c>
      <c r="C1247">
        <v>115</v>
      </c>
      <c r="D1247">
        <v>141</v>
      </c>
    </row>
    <row r="1248" spans="1:4">
      <c r="A1248" t="s">
        <v>5812</v>
      </c>
      <c r="B1248">
        <v>209</v>
      </c>
      <c r="C1248">
        <v>98</v>
      </c>
      <c r="D1248">
        <v>119</v>
      </c>
    </row>
    <row r="1249" spans="1:4">
      <c r="A1249" t="s">
        <v>5813</v>
      </c>
      <c r="B1249">
        <v>235</v>
      </c>
      <c r="C1249">
        <v>96</v>
      </c>
      <c r="D1249">
        <v>129</v>
      </c>
    </row>
    <row r="1250" spans="1:4">
      <c r="A1250" t="s">
        <v>5815</v>
      </c>
      <c r="B1250">
        <v>229</v>
      </c>
      <c r="C1250">
        <v>89</v>
      </c>
      <c r="D1250">
        <v>130</v>
      </c>
    </row>
    <row r="1251" spans="1:4">
      <c r="A1251" t="s">
        <v>5816</v>
      </c>
      <c r="B1251">
        <v>199</v>
      </c>
      <c r="C1251">
        <v>67</v>
      </c>
      <c r="D1251">
        <v>117</v>
      </c>
    </row>
    <row r="1252" spans="1:4">
      <c r="A1252" t="s">
        <v>5817</v>
      </c>
      <c r="B1252">
        <v>224</v>
      </c>
      <c r="C1252">
        <v>79</v>
      </c>
      <c r="D1252">
        <v>128</v>
      </c>
    </row>
    <row r="1253" spans="1:4">
      <c r="A1253" t="s">
        <v>5818</v>
      </c>
      <c r="B1253">
        <v>210</v>
      </c>
      <c r="C1253">
        <v>60</v>
      </c>
      <c r="D1253">
        <v>119</v>
      </c>
    </row>
    <row r="1254" spans="1:4">
      <c r="A1254" t="s">
        <v>5819</v>
      </c>
      <c r="B1254">
        <v>210</v>
      </c>
      <c r="C1254">
        <v>115</v>
      </c>
      <c r="D1254">
        <v>143</v>
      </c>
    </row>
    <row r="1255" spans="1:4">
      <c r="A1255" t="s">
        <v>5820</v>
      </c>
      <c r="B1255">
        <v>222</v>
      </c>
      <c r="C1255">
        <v>91</v>
      </c>
      <c r="D1255">
        <v>140</v>
      </c>
    </row>
    <row r="1256" spans="1:4">
      <c r="A1256" t="s">
        <v>5821</v>
      </c>
      <c r="B1256">
        <v>189</v>
      </c>
      <c r="C1256">
        <v>66</v>
      </c>
      <c r="D1256">
        <v>117</v>
      </c>
    </row>
    <row r="1257" spans="1:4">
      <c r="A1257" t="s">
        <v>5822</v>
      </c>
      <c r="B1257">
        <v>227</v>
      </c>
      <c r="C1257">
        <v>91</v>
      </c>
      <c r="D1257">
        <v>143</v>
      </c>
    </row>
    <row r="1258" spans="1:4">
      <c r="A1258" t="s">
        <v>5823</v>
      </c>
      <c r="B1258">
        <v>202</v>
      </c>
      <c r="C1258">
        <v>98</v>
      </c>
      <c r="D1258">
        <v>143</v>
      </c>
    </row>
    <row r="1259" spans="1:4">
      <c r="A1259" t="s">
        <v>5824</v>
      </c>
      <c r="B1259">
        <v>146</v>
      </c>
      <c r="C1259">
        <v>137</v>
      </c>
      <c r="D1259">
        <v>138</v>
      </c>
    </row>
    <row r="1260" spans="1:4">
      <c r="A1260" t="s">
        <v>5825</v>
      </c>
      <c r="B1260">
        <v>166</v>
      </c>
      <c r="C1260">
        <v>79</v>
      </c>
      <c r="D1260">
        <v>130</v>
      </c>
    </row>
    <row r="1261" spans="1:4">
      <c r="A1261" t="s">
        <v>5827</v>
      </c>
      <c r="B1261">
        <v>192</v>
      </c>
      <c r="C1261">
        <v>66</v>
      </c>
      <c r="D1261">
        <v>138</v>
      </c>
    </row>
    <row r="1262" spans="1:4">
      <c r="A1262" t="s">
        <v>5829</v>
      </c>
      <c r="B1262">
        <v>206</v>
      </c>
      <c r="C1262">
        <v>107</v>
      </c>
      <c r="D1262">
        <v>164</v>
      </c>
    </row>
    <row r="1263" spans="1:4">
      <c r="A1263" t="s">
        <v>5830</v>
      </c>
      <c r="B1263">
        <v>206</v>
      </c>
      <c r="C1263">
        <v>94</v>
      </c>
      <c r="D1263">
        <v>154</v>
      </c>
    </row>
    <row r="1264" spans="1:4">
      <c r="A1264" t="s">
        <v>5831</v>
      </c>
      <c r="B1264">
        <v>167</v>
      </c>
      <c r="C1264">
        <v>108</v>
      </c>
      <c r="D1264">
        <v>151</v>
      </c>
    </row>
    <row r="1265" spans="1:4">
      <c r="A1265" t="s">
        <v>5832</v>
      </c>
      <c r="B1265">
        <v>186</v>
      </c>
      <c r="C1265">
        <v>105</v>
      </c>
      <c r="D1265">
        <v>161</v>
      </c>
    </row>
    <row r="1266" spans="1:4">
      <c r="A1266" t="s">
        <v>5834</v>
      </c>
      <c r="B1266">
        <v>182</v>
      </c>
      <c r="C1266">
        <v>95</v>
      </c>
      <c r="D1266">
        <v>154</v>
      </c>
    </row>
    <row r="1267" spans="1:4">
      <c r="A1267" t="s">
        <v>5836</v>
      </c>
      <c r="B1267">
        <v>161</v>
      </c>
      <c r="C1267">
        <v>117</v>
      </c>
      <c r="D1267">
        <v>156</v>
      </c>
    </row>
    <row r="1268" spans="1:4">
      <c r="A1268" t="s">
        <v>5837</v>
      </c>
      <c r="B1268">
        <v>167</v>
      </c>
      <c r="C1268">
        <v>103</v>
      </c>
      <c r="D1268">
        <v>162</v>
      </c>
    </row>
    <row r="1269" spans="1:4">
      <c r="A1269" t="s">
        <v>5838</v>
      </c>
      <c r="B1269">
        <v>159</v>
      </c>
      <c r="C1269">
        <v>122</v>
      </c>
      <c r="D1269">
        <v>147</v>
      </c>
    </row>
    <row r="1270" spans="1:4">
      <c r="A1270" t="s">
        <v>5839</v>
      </c>
      <c r="B1270">
        <v>145</v>
      </c>
      <c r="C1270">
        <v>119</v>
      </c>
      <c r="D1270">
        <v>152</v>
      </c>
    </row>
    <row r="1271" spans="1:4">
      <c r="A1271" t="s">
        <v>5840</v>
      </c>
      <c r="B1271">
        <v>143</v>
      </c>
      <c r="C1271">
        <v>125</v>
      </c>
      <c r="D1271">
        <v>165</v>
      </c>
    </row>
    <row r="1272" spans="1:4">
      <c r="A1272" t="s">
        <v>7077</v>
      </c>
      <c r="B1272">
        <v>157</v>
      </c>
      <c r="C1272">
        <v>123</v>
      </c>
      <c r="D1272">
        <v>176</v>
      </c>
    </row>
    <row r="1273" spans="1:4">
      <c r="A1273" t="s">
        <v>5841</v>
      </c>
      <c r="B1273">
        <v>147</v>
      </c>
      <c r="C1273">
        <v>108</v>
      </c>
      <c r="D1273">
        <v>167</v>
      </c>
    </row>
    <row r="1274" spans="1:4">
      <c r="A1274" t="s">
        <v>5843</v>
      </c>
      <c r="B1274">
        <v>146</v>
      </c>
      <c r="C1274">
        <v>106</v>
      </c>
      <c r="D1274">
        <v>166</v>
      </c>
    </row>
    <row r="1275" spans="1:4">
      <c r="A1275" t="s">
        <v>5844</v>
      </c>
      <c r="B1275">
        <v>152</v>
      </c>
      <c r="C1275">
        <v>132</v>
      </c>
      <c r="D1275">
        <v>185</v>
      </c>
    </row>
    <row r="1276" spans="1:4">
      <c r="A1276" t="s">
        <v>5845</v>
      </c>
      <c r="B1276">
        <v>139</v>
      </c>
      <c r="C1276">
        <v>121</v>
      </c>
      <c r="D1276">
        <v>177</v>
      </c>
    </row>
    <row r="1277" spans="1:4">
      <c r="A1277" t="s">
        <v>5846</v>
      </c>
      <c r="B1277">
        <v>145</v>
      </c>
      <c r="C1277">
        <v>140</v>
      </c>
      <c r="D1277">
        <v>143</v>
      </c>
    </row>
    <row r="1278" spans="1:4">
      <c r="A1278" t="s">
        <v>5847</v>
      </c>
      <c r="B1278">
        <v>162</v>
      </c>
      <c r="C1278">
        <v>145</v>
      </c>
      <c r="D1278">
        <v>155</v>
      </c>
    </row>
    <row r="1279" spans="1:4">
      <c r="A1279" t="s">
        <v>5848</v>
      </c>
      <c r="B1279">
        <v>143</v>
      </c>
      <c r="C1279">
        <v>131</v>
      </c>
      <c r="D1279">
        <v>149</v>
      </c>
    </row>
    <row r="1280" spans="1:4">
      <c r="A1280" t="s">
        <v>5850</v>
      </c>
      <c r="B1280">
        <v>137</v>
      </c>
      <c r="C1280">
        <v>127</v>
      </c>
      <c r="D1280">
        <v>152</v>
      </c>
    </row>
    <row r="1281" spans="1:4">
      <c r="A1281" t="s">
        <v>5851</v>
      </c>
      <c r="B1281">
        <v>137</v>
      </c>
      <c r="C1281">
        <v>129</v>
      </c>
      <c r="D1281">
        <v>160</v>
      </c>
    </row>
    <row r="1282" spans="1:4">
      <c r="A1282" t="s">
        <v>5852</v>
      </c>
      <c r="B1282">
        <v>125</v>
      </c>
      <c r="C1282">
        <v>116</v>
      </c>
      <c r="D1282">
        <v>168</v>
      </c>
    </row>
    <row r="1283" spans="1:4">
      <c r="A1283" t="s">
        <v>5854</v>
      </c>
      <c r="B1283">
        <v>126</v>
      </c>
      <c r="C1283">
        <v>110</v>
      </c>
      <c r="D1283">
        <v>172</v>
      </c>
    </row>
    <row r="1284" spans="1:4">
      <c r="A1284" t="s">
        <v>5855</v>
      </c>
      <c r="B1284">
        <v>148</v>
      </c>
      <c r="C1284">
        <v>141</v>
      </c>
      <c r="D1284">
        <v>153</v>
      </c>
    </row>
    <row r="1285" spans="1:4">
      <c r="A1285" t="s">
        <v>7086</v>
      </c>
      <c r="B1285">
        <v>126</v>
      </c>
      <c r="C1285">
        <v>125</v>
      </c>
      <c r="D1285">
        <v>136</v>
      </c>
    </row>
    <row r="1286" spans="1:4">
      <c r="A1286" t="s">
        <v>5856</v>
      </c>
      <c r="B1286">
        <v>152</v>
      </c>
      <c r="C1286">
        <v>144</v>
      </c>
      <c r="D1286">
        <v>162</v>
      </c>
    </row>
    <row r="1287" spans="1:4">
      <c r="A1287" t="s">
        <v>6996</v>
      </c>
      <c r="B1287">
        <v>127</v>
      </c>
      <c r="C1287">
        <v>124</v>
      </c>
      <c r="D1287">
        <v>129</v>
      </c>
    </row>
    <row r="1288" spans="1:4">
      <c r="A1288" t="s">
        <v>5857</v>
      </c>
      <c r="B1288">
        <v>121</v>
      </c>
      <c r="C1288">
        <v>131</v>
      </c>
      <c r="D1288">
        <v>155</v>
      </c>
    </row>
    <row r="1289" spans="1:4">
      <c r="A1289" t="s">
        <v>5859</v>
      </c>
      <c r="B1289">
        <v>116</v>
      </c>
      <c r="C1289">
        <v>128</v>
      </c>
      <c r="D1289">
        <v>154</v>
      </c>
    </row>
    <row r="1290" spans="1:4">
      <c r="A1290" t="s">
        <v>5860</v>
      </c>
      <c r="B1290">
        <v>113</v>
      </c>
      <c r="C1290">
        <v>127</v>
      </c>
      <c r="D1290">
        <v>155</v>
      </c>
    </row>
    <row r="1291" spans="1:4">
      <c r="A1291" t="s">
        <v>5862</v>
      </c>
      <c r="B1291">
        <v>133</v>
      </c>
      <c r="C1291">
        <v>143</v>
      </c>
      <c r="D1291">
        <v>177</v>
      </c>
    </row>
    <row r="1292" spans="1:4">
      <c r="A1292" t="s">
        <v>5864</v>
      </c>
      <c r="B1292">
        <v>113</v>
      </c>
      <c r="C1292">
        <v>129</v>
      </c>
      <c r="D1292">
        <v>164</v>
      </c>
    </row>
    <row r="1293" spans="1:4">
      <c r="A1293" t="s">
        <v>5866</v>
      </c>
      <c r="B1293">
        <v>112</v>
      </c>
      <c r="C1293">
        <v>120</v>
      </c>
      <c r="D1293">
        <v>155</v>
      </c>
    </row>
    <row r="1294" spans="1:4">
      <c r="A1294" t="s">
        <v>5868</v>
      </c>
      <c r="B1294">
        <v>101</v>
      </c>
      <c r="C1294">
        <v>118</v>
      </c>
      <c r="D1294">
        <v>154</v>
      </c>
    </row>
    <row r="1295" spans="1:4">
      <c r="A1295" t="s">
        <v>5869</v>
      </c>
      <c r="B1295">
        <v>118</v>
      </c>
      <c r="C1295">
        <v>123</v>
      </c>
      <c r="D1295">
        <v>165</v>
      </c>
    </row>
    <row r="1296" spans="1:4">
      <c r="A1296" t="s">
        <v>5870</v>
      </c>
      <c r="B1296">
        <v>140</v>
      </c>
      <c r="C1296">
        <v>142</v>
      </c>
      <c r="D1296">
        <v>178</v>
      </c>
    </row>
    <row r="1297" spans="1:4">
      <c r="A1297" t="s">
        <v>5871</v>
      </c>
      <c r="B1297">
        <v>132</v>
      </c>
      <c r="C1297">
        <v>141</v>
      </c>
      <c r="D1297">
        <v>197</v>
      </c>
    </row>
    <row r="1298" spans="1:4">
      <c r="A1298" t="s">
        <v>5872</v>
      </c>
      <c r="B1298">
        <v>124</v>
      </c>
      <c r="C1298">
        <v>131</v>
      </c>
      <c r="D1298">
        <v>188</v>
      </c>
    </row>
    <row r="1299" spans="1:4">
      <c r="A1299" t="s">
        <v>7101</v>
      </c>
      <c r="B1299">
        <v>129</v>
      </c>
      <c r="C1299">
        <v>131</v>
      </c>
      <c r="D1299">
        <v>154</v>
      </c>
    </row>
    <row r="1300" spans="1:4">
      <c r="A1300" t="s">
        <v>5874</v>
      </c>
      <c r="B1300">
        <v>110</v>
      </c>
      <c r="C1300">
        <v>129</v>
      </c>
      <c r="D1300">
        <v>190</v>
      </c>
    </row>
    <row r="1301" spans="1:4">
      <c r="A1301" t="s">
        <v>5875</v>
      </c>
      <c r="B1301">
        <v>99</v>
      </c>
      <c r="C1301">
        <v>132</v>
      </c>
      <c r="D1301">
        <v>184</v>
      </c>
    </row>
    <row r="1302" spans="1:4">
      <c r="A1302" t="s">
        <v>6993</v>
      </c>
      <c r="B1302">
        <v>128</v>
      </c>
      <c r="C1302">
        <v>125</v>
      </c>
      <c r="D1302">
        <v>127</v>
      </c>
    </row>
    <row r="1303" spans="1:4">
      <c r="A1303" t="s">
        <v>5876</v>
      </c>
      <c r="B1303">
        <v>110</v>
      </c>
      <c r="C1303">
        <v>126</v>
      </c>
      <c r="D1303">
        <v>153</v>
      </c>
    </row>
    <row r="1304" spans="1:4">
      <c r="A1304" t="s">
        <v>5878</v>
      </c>
      <c r="B1304">
        <v>102</v>
      </c>
      <c r="C1304">
        <v>130</v>
      </c>
      <c r="D1304">
        <v>154</v>
      </c>
    </row>
    <row r="1305" spans="1:4">
      <c r="A1305" t="s">
        <v>5880</v>
      </c>
      <c r="B1305">
        <v>121</v>
      </c>
      <c r="C1305">
        <v>142</v>
      </c>
      <c r="D1305">
        <v>164</v>
      </c>
    </row>
    <row r="1306" spans="1:4">
      <c r="A1306" t="s">
        <v>5882</v>
      </c>
      <c r="B1306">
        <v>91</v>
      </c>
      <c r="C1306">
        <v>126</v>
      </c>
      <c r="D1306">
        <v>152</v>
      </c>
    </row>
    <row r="1307" spans="1:4">
      <c r="A1307" t="s">
        <v>5885</v>
      </c>
      <c r="B1307">
        <v>88</v>
      </c>
      <c r="C1307">
        <v>121</v>
      </c>
      <c r="D1307">
        <v>162</v>
      </c>
    </row>
    <row r="1308" spans="1:4">
      <c r="A1308" t="s">
        <v>5886</v>
      </c>
      <c r="B1308">
        <v>97</v>
      </c>
      <c r="C1308">
        <v>139</v>
      </c>
      <c r="D1308">
        <v>185</v>
      </c>
    </row>
    <row r="1309" spans="1:4">
      <c r="A1309" t="s">
        <v>5887</v>
      </c>
      <c r="B1309">
        <v>91</v>
      </c>
      <c r="C1309">
        <v>126</v>
      </c>
      <c r="D1309">
        <v>189</v>
      </c>
    </row>
    <row r="1310" spans="1:4">
      <c r="A1310" t="s">
        <v>5888</v>
      </c>
      <c r="B1310">
        <v>79</v>
      </c>
      <c r="C1310">
        <v>132</v>
      </c>
      <c r="D1310">
        <v>196</v>
      </c>
    </row>
    <row r="1311" spans="1:4">
      <c r="A1311" t="s">
        <v>5891</v>
      </c>
      <c r="B1311">
        <v>116</v>
      </c>
      <c r="C1311">
        <v>137</v>
      </c>
      <c r="D1311">
        <v>149</v>
      </c>
    </row>
    <row r="1312" spans="1:4">
      <c r="A1312" t="s">
        <v>5893</v>
      </c>
      <c r="B1312">
        <v>84</v>
      </c>
      <c r="C1312">
        <v>135</v>
      </c>
      <c r="D1312">
        <v>164</v>
      </c>
    </row>
    <row r="1313" spans="1:4">
      <c r="A1313" t="s">
        <v>5895</v>
      </c>
      <c r="B1313">
        <v>62</v>
      </c>
      <c r="C1313">
        <v>127</v>
      </c>
      <c r="D1313">
        <v>165</v>
      </c>
    </row>
    <row r="1314" spans="1:4">
      <c r="A1314" t="s">
        <v>5896</v>
      </c>
      <c r="B1314">
        <v>77</v>
      </c>
      <c r="C1314">
        <v>145</v>
      </c>
      <c r="D1314">
        <v>198</v>
      </c>
    </row>
    <row r="1315" spans="1:4">
      <c r="A1315" t="s">
        <v>5897</v>
      </c>
      <c r="B1315">
        <v>0</v>
      </c>
      <c r="C1315">
        <v>123</v>
      </c>
      <c r="D1315">
        <v>178</v>
      </c>
    </row>
    <row r="1316" spans="1:4">
      <c r="A1316" t="s">
        <v>5900</v>
      </c>
      <c r="B1316">
        <v>92</v>
      </c>
      <c r="C1316">
        <v>137</v>
      </c>
      <c r="D1316">
        <v>155</v>
      </c>
    </row>
    <row r="1317" spans="1:4">
      <c r="A1317" t="s">
        <v>5902</v>
      </c>
      <c r="B1317">
        <v>54</v>
      </c>
      <c r="C1317">
        <v>134</v>
      </c>
      <c r="D1317">
        <v>160</v>
      </c>
    </row>
    <row r="1318" spans="1:4">
      <c r="A1318" t="s">
        <v>5904</v>
      </c>
      <c r="B1318">
        <v>0</v>
      </c>
      <c r="C1318">
        <v>132</v>
      </c>
      <c r="D1318">
        <v>189</v>
      </c>
    </row>
    <row r="1319" spans="1:4">
      <c r="A1319" t="s">
        <v>5906</v>
      </c>
      <c r="B1319">
        <v>142</v>
      </c>
      <c r="C1319">
        <v>145</v>
      </c>
      <c r="D1319">
        <v>143</v>
      </c>
    </row>
    <row r="1320" spans="1:4">
      <c r="A1320" t="s">
        <v>5908</v>
      </c>
      <c r="B1320">
        <v>132</v>
      </c>
      <c r="C1320">
        <v>137</v>
      </c>
      <c r="D1320">
        <v>140</v>
      </c>
    </row>
    <row r="1321" spans="1:4">
      <c r="A1321" t="s">
        <v>5910</v>
      </c>
      <c r="B1321">
        <v>122</v>
      </c>
      <c r="C1321">
        <v>137</v>
      </c>
      <c r="D1321">
        <v>143</v>
      </c>
    </row>
    <row r="1322" spans="1:4">
      <c r="A1322" t="s">
        <v>5912</v>
      </c>
      <c r="B1322">
        <v>109</v>
      </c>
      <c r="C1322">
        <v>137</v>
      </c>
      <c r="D1322">
        <v>148</v>
      </c>
    </row>
    <row r="1323" spans="1:4">
      <c r="A1323" t="s">
        <v>5914</v>
      </c>
      <c r="B1323">
        <v>60</v>
      </c>
      <c r="C1323">
        <v>125</v>
      </c>
      <c r="D1323">
        <v>144</v>
      </c>
    </row>
    <row r="1324" spans="1:4">
      <c r="A1324" t="s">
        <v>5916</v>
      </c>
      <c r="B1324">
        <v>21</v>
      </c>
      <c r="C1324">
        <v>126</v>
      </c>
      <c r="D1324">
        <v>160</v>
      </c>
    </row>
    <row r="1325" spans="1:4">
      <c r="A1325" t="s">
        <v>5918</v>
      </c>
      <c r="B1325">
        <v>0</v>
      </c>
      <c r="C1325">
        <v>136</v>
      </c>
      <c r="D1325">
        <v>176</v>
      </c>
    </row>
    <row r="1326" spans="1:4">
      <c r="A1326" t="s">
        <v>5920</v>
      </c>
      <c r="B1326">
        <v>0</v>
      </c>
      <c r="C1326">
        <v>134</v>
      </c>
      <c r="D1326">
        <v>187</v>
      </c>
    </row>
    <row r="1327" spans="1:4">
      <c r="A1327" t="s">
        <v>5922</v>
      </c>
      <c r="B1327">
        <v>0</v>
      </c>
      <c r="C1327">
        <v>140</v>
      </c>
      <c r="D1327">
        <v>193</v>
      </c>
    </row>
    <row r="1328" spans="1:4">
      <c r="A1328" t="s">
        <v>5924</v>
      </c>
      <c r="B1328">
        <v>0</v>
      </c>
      <c r="C1328">
        <v>135</v>
      </c>
      <c r="D1328">
        <v>182</v>
      </c>
    </row>
    <row r="1329" spans="1:4">
      <c r="A1329" t="s">
        <v>5926</v>
      </c>
      <c r="B1329">
        <v>0</v>
      </c>
      <c r="C1329">
        <v>141</v>
      </c>
      <c r="D1329">
        <v>185</v>
      </c>
    </row>
    <row r="1330" spans="1:4">
      <c r="A1330" t="s">
        <v>5928</v>
      </c>
      <c r="B1330">
        <v>71</v>
      </c>
      <c r="C1330">
        <v>120</v>
      </c>
      <c r="D1330">
        <v>138</v>
      </c>
    </row>
    <row r="1331" spans="1:4">
      <c r="A1331" t="s">
        <v>5930</v>
      </c>
      <c r="B1331">
        <v>26</v>
      </c>
      <c r="C1331">
        <v>127</v>
      </c>
      <c r="D1331">
        <v>142</v>
      </c>
    </row>
    <row r="1332" spans="1:4">
      <c r="A1332" t="s">
        <v>5932</v>
      </c>
      <c r="B1332">
        <v>0</v>
      </c>
      <c r="C1332">
        <v>133</v>
      </c>
      <c r="D1332">
        <v>156</v>
      </c>
    </row>
    <row r="1333" spans="1:4">
      <c r="A1333" t="s">
        <v>5934</v>
      </c>
      <c r="B1333">
        <v>0</v>
      </c>
      <c r="C1333">
        <v>132</v>
      </c>
      <c r="D1333">
        <v>159</v>
      </c>
    </row>
    <row r="1334" spans="1:4">
      <c r="A1334" t="s">
        <v>5936</v>
      </c>
      <c r="B1334">
        <v>0</v>
      </c>
      <c r="C1334">
        <v>135</v>
      </c>
      <c r="D1334">
        <v>153</v>
      </c>
    </row>
    <row r="1335" spans="1:4">
      <c r="A1335" t="s">
        <v>5938</v>
      </c>
      <c r="B1335">
        <v>85</v>
      </c>
      <c r="C1335">
        <v>143</v>
      </c>
      <c r="D1335">
        <v>145</v>
      </c>
    </row>
    <row r="1336" spans="1:4">
      <c r="A1336" t="s">
        <v>5940</v>
      </c>
      <c r="B1336">
        <v>100</v>
      </c>
      <c r="C1336">
        <v>133</v>
      </c>
      <c r="D1336">
        <v>137</v>
      </c>
    </row>
    <row r="1337" spans="1:4">
      <c r="A1337" t="s">
        <v>5942</v>
      </c>
      <c r="B1337">
        <v>71</v>
      </c>
      <c r="C1337">
        <v>133</v>
      </c>
      <c r="D1337">
        <v>137</v>
      </c>
    </row>
    <row r="1338" spans="1:4">
      <c r="A1338" t="s">
        <v>5944</v>
      </c>
      <c r="B1338">
        <v>0</v>
      </c>
      <c r="C1338">
        <v>140</v>
      </c>
      <c r="D1338">
        <v>150</v>
      </c>
    </row>
    <row r="1339" spans="1:4">
      <c r="A1339" t="s">
        <v>5946</v>
      </c>
      <c r="B1339">
        <v>0</v>
      </c>
      <c r="C1339">
        <v>127</v>
      </c>
      <c r="D1339">
        <v>124</v>
      </c>
    </row>
    <row r="1340" spans="1:4">
      <c r="A1340" t="s">
        <v>5948</v>
      </c>
      <c r="B1340">
        <v>0</v>
      </c>
      <c r="C1340">
        <v>133</v>
      </c>
      <c r="D1340">
        <v>131</v>
      </c>
    </row>
    <row r="1341" spans="1:4">
      <c r="A1341" t="s">
        <v>5950</v>
      </c>
      <c r="B1341">
        <v>0</v>
      </c>
      <c r="C1341">
        <v>131</v>
      </c>
      <c r="D1341">
        <v>129</v>
      </c>
    </row>
    <row r="1342" spans="1:4">
      <c r="A1342" t="s">
        <v>5952</v>
      </c>
      <c r="B1342">
        <v>0</v>
      </c>
      <c r="C1342">
        <v>134</v>
      </c>
      <c r="D1342">
        <v>132</v>
      </c>
    </row>
    <row r="1343" spans="1:4">
      <c r="A1343" t="s">
        <v>5954</v>
      </c>
      <c r="B1343">
        <v>141</v>
      </c>
      <c r="C1343">
        <v>143</v>
      </c>
      <c r="D1343">
        <v>143</v>
      </c>
    </row>
    <row r="1344" spans="1:4">
      <c r="A1344" t="s">
        <v>5956</v>
      </c>
      <c r="B1344">
        <v>124</v>
      </c>
      <c r="C1344">
        <v>140</v>
      </c>
      <c r="D1344">
        <v>135</v>
      </c>
    </row>
    <row r="1345" spans="1:4">
      <c r="A1345" t="s">
        <v>5958</v>
      </c>
      <c r="B1345">
        <v>106</v>
      </c>
      <c r="C1345">
        <v>137</v>
      </c>
      <c r="D1345">
        <v>136</v>
      </c>
    </row>
    <row r="1346" spans="1:4">
      <c r="A1346" t="s">
        <v>5960</v>
      </c>
      <c r="B1346">
        <v>101</v>
      </c>
      <c r="C1346">
        <v>140</v>
      </c>
      <c r="D1346">
        <v>136</v>
      </c>
    </row>
    <row r="1347" spans="1:4">
      <c r="A1347" t="s">
        <v>5962</v>
      </c>
      <c r="B1347">
        <v>53</v>
      </c>
      <c r="C1347">
        <v>128</v>
      </c>
      <c r="D1347">
        <v>130</v>
      </c>
    </row>
    <row r="1348" spans="1:4">
      <c r="A1348" t="s">
        <v>5964</v>
      </c>
      <c r="B1348">
        <v>55</v>
      </c>
      <c r="C1348">
        <v>145</v>
      </c>
      <c r="D1348">
        <v>144</v>
      </c>
    </row>
    <row r="1349" spans="1:4">
      <c r="A1349" t="s">
        <v>5966</v>
      </c>
      <c r="B1349">
        <v>0</v>
      </c>
      <c r="C1349">
        <v>148</v>
      </c>
      <c r="D1349">
        <v>153</v>
      </c>
    </row>
    <row r="1350" spans="1:4">
      <c r="A1350" t="s">
        <v>5968</v>
      </c>
      <c r="B1350">
        <v>0</v>
      </c>
      <c r="C1350">
        <v>146</v>
      </c>
      <c r="D1350">
        <v>136</v>
      </c>
    </row>
    <row r="1351" spans="1:4">
      <c r="A1351" t="s">
        <v>5970</v>
      </c>
      <c r="B1351">
        <v>0</v>
      </c>
      <c r="C1351">
        <v>142</v>
      </c>
      <c r="D1351">
        <v>128</v>
      </c>
    </row>
    <row r="1352" spans="1:4">
      <c r="A1352" t="s">
        <v>5972</v>
      </c>
      <c r="B1352">
        <v>0</v>
      </c>
      <c r="C1352">
        <v>155</v>
      </c>
      <c r="D1352">
        <v>140</v>
      </c>
    </row>
    <row r="1353" spans="1:4">
      <c r="A1353" t="s">
        <v>5973</v>
      </c>
      <c r="B1353">
        <v>16</v>
      </c>
      <c r="C1353">
        <v>135</v>
      </c>
      <c r="D1353">
        <v>128</v>
      </c>
    </row>
    <row r="1354" spans="1:4">
      <c r="A1354" t="s">
        <v>5975</v>
      </c>
      <c r="B1354">
        <v>0</v>
      </c>
      <c r="C1354">
        <v>135</v>
      </c>
      <c r="D1354">
        <v>120</v>
      </c>
    </row>
    <row r="1355" spans="1:4">
      <c r="A1355" t="s">
        <v>5977</v>
      </c>
      <c r="B1355">
        <v>79</v>
      </c>
      <c r="C1355">
        <v>124</v>
      </c>
      <c r="D1355">
        <v>116</v>
      </c>
    </row>
    <row r="1356" spans="1:4">
      <c r="A1356" t="s">
        <v>5979</v>
      </c>
      <c r="B1356">
        <v>0</v>
      </c>
      <c r="C1356">
        <v>125</v>
      </c>
      <c r="D1356">
        <v>105</v>
      </c>
    </row>
    <row r="1357" spans="1:4">
      <c r="A1357" t="s">
        <v>5981</v>
      </c>
      <c r="B1357">
        <v>0</v>
      </c>
      <c r="C1357">
        <v>146</v>
      </c>
      <c r="D1357">
        <v>118</v>
      </c>
    </row>
    <row r="1358" spans="1:4">
      <c r="A1358" t="s">
        <v>5983</v>
      </c>
      <c r="B1358">
        <v>0</v>
      </c>
      <c r="C1358">
        <v>158</v>
      </c>
      <c r="D1358">
        <v>130</v>
      </c>
    </row>
    <row r="1359" spans="1:4">
      <c r="A1359" t="s">
        <v>5985</v>
      </c>
      <c r="B1359">
        <v>0</v>
      </c>
      <c r="C1359">
        <v>148</v>
      </c>
      <c r="D1359">
        <v>115</v>
      </c>
    </row>
    <row r="1360" spans="1:4">
      <c r="A1360" t="s">
        <v>5986</v>
      </c>
      <c r="B1360">
        <v>66</v>
      </c>
      <c r="C1360">
        <v>125</v>
      </c>
      <c r="D1360">
        <v>109</v>
      </c>
    </row>
    <row r="1361" spans="1:4">
      <c r="A1361" t="s">
        <v>5988</v>
      </c>
      <c r="B1361">
        <v>0</v>
      </c>
      <c r="C1361">
        <v>132</v>
      </c>
      <c r="D1361">
        <v>107</v>
      </c>
    </row>
    <row r="1362" spans="1:4">
      <c r="A1362" t="s">
        <v>5990</v>
      </c>
      <c r="B1362">
        <v>0</v>
      </c>
      <c r="C1362">
        <v>140</v>
      </c>
      <c r="D1362">
        <v>105</v>
      </c>
    </row>
    <row r="1363" spans="1:4">
      <c r="A1363" t="s">
        <v>5992</v>
      </c>
      <c r="B1363">
        <v>91</v>
      </c>
      <c r="C1363">
        <v>119</v>
      </c>
      <c r="D1363">
        <v>99</v>
      </c>
    </row>
    <row r="1364" spans="1:4">
      <c r="A1364" t="s">
        <v>5994</v>
      </c>
      <c r="B1364">
        <v>58</v>
      </c>
      <c r="C1364">
        <v>121</v>
      </c>
      <c r="D1364">
        <v>94</v>
      </c>
    </row>
    <row r="1365" spans="1:4">
      <c r="A1365" t="s">
        <v>5996</v>
      </c>
      <c r="B1365">
        <v>0</v>
      </c>
      <c r="C1365">
        <v>155</v>
      </c>
      <c r="D1365">
        <v>117</v>
      </c>
    </row>
    <row r="1366" spans="1:4">
      <c r="A1366" t="s">
        <v>5998</v>
      </c>
      <c r="B1366">
        <v>0</v>
      </c>
      <c r="C1366">
        <v>158</v>
      </c>
      <c r="D1366">
        <v>109</v>
      </c>
    </row>
    <row r="1367" spans="1:4">
      <c r="A1367" t="s">
        <v>6000</v>
      </c>
      <c r="B1367">
        <v>97</v>
      </c>
      <c r="C1367">
        <v>111</v>
      </c>
      <c r="D1367">
        <v>101</v>
      </c>
    </row>
    <row r="1368" spans="1:4">
      <c r="A1368" t="s">
        <v>6002</v>
      </c>
      <c r="B1368">
        <v>0</v>
      </c>
      <c r="C1368">
        <v>134</v>
      </c>
      <c r="D1368">
        <v>88</v>
      </c>
    </row>
    <row r="1369" spans="1:4">
      <c r="A1369" t="s">
        <v>6004</v>
      </c>
      <c r="B1369">
        <v>0</v>
      </c>
      <c r="C1369">
        <v>140</v>
      </c>
      <c r="D1369">
        <v>69</v>
      </c>
    </row>
    <row r="1370" spans="1:4">
      <c r="A1370" t="s">
        <v>6006</v>
      </c>
      <c r="B1370">
        <v>136</v>
      </c>
      <c r="C1370">
        <v>141</v>
      </c>
      <c r="D1370">
        <v>130</v>
      </c>
    </row>
    <row r="1371" spans="1:4">
      <c r="A1371" t="s">
        <v>6008</v>
      </c>
      <c r="B1371">
        <v>113</v>
      </c>
      <c r="C1371">
        <v>126</v>
      </c>
      <c r="D1371">
        <v>111</v>
      </c>
    </row>
    <row r="1372" spans="1:4">
      <c r="A1372" t="s">
        <v>6011</v>
      </c>
      <c r="B1372">
        <v>85</v>
      </c>
      <c r="C1372">
        <v>131</v>
      </c>
      <c r="D1372">
        <v>103</v>
      </c>
    </row>
    <row r="1373" spans="1:4">
      <c r="A1373" t="s">
        <v>6013</v>
      </c>
      <c r="B1373">
        <v>60</v>
      </c>
      <c r="C1373">
        <v>130</v>
      </c>
      <c r="D1373">
        <v>78</v>
      </c>
    </row>
    <row r="1374" spans="1:4">
      <c r="A1374" t="s">
        <v>6015</v>
      </c>
      <c r="B1374">
        <v>111</v>
      </c>
      <c r="C1374">
        <v>141</v>
      </c>
      <c r="D1374">
        <v>106</v>
      </c>
    </row>
    <row r="1375" spans="1:4">
      <c r="A1375" t="s">
        <v>6017</v>
      </c>
      <c r="B1375">
        <v>118</v>
      </c>
      <c r="C1375">
        <v>138</v>
      </c>
      <c r="D1375">
        <v>117</v>
      </c>
    </row>
    <row r="1376" spans="1:4">
      <c r="A1376" t="s">
        <v>6019</v>
      </c>
      <c r="B1376">
        <v>72</v>
      </c>
      <c r="C1376">
        <v>125</v>
      </c>
      <c r="D1376">
        <v>73</v>
      </c>
    </row>
    <row r="1377" spans="1:4">
      <c r="A1377" t="s">
        <v>6021</v>
      </c>
      <c r="B1377">
        <v>101</v>
      </c>
      <c r="C1377">
        <v>100</v>
      </c>
      <c r="D1377">
        <v>102</v>
      </c>
    </row>
    <row r="1378" spans="1:4">
      <c r="A1378" t="s">
        <v>6022</v>
      </c>
      <c r="B1378">
        <v>100</v>
      </c>
      <c r="C1378">
        <v>119</v>
      </c>
      <c r="D1378">
        <v>85</v>
      </c>
    </row>
    <row r="1379" spans="1:4">
      <c r="A1379" t="s">
        <v>6024</v>
      </c>
      <c r="B1379">
        <v>97</v>
      </c>
      <c r="C1379">
        <v>132</v>
      </c>
      <c r="D1379">
        <v>91</v>
      </c>
    </row>
    <row r="1380" spans="1:4">
      <c r="A1380" t="s">
        <v>6026</v>
      </c>
      <c r="B1380">
        <v>95</v>
      </c>
      <c r="C1380">
        <v>115</v>
      </c>
      <c r="D1380">
        <v>85</v>
      </c>
    </row>
    <row r="1381" spans="1:4">
      <c r="A1381" t="s">
        <v>6028</v>
      </c>
      <c r="B1381">
        <v>89</v>
      </c>
      <c r="C1381">
        <v>117</v>
      </c>
      <c r="D1381">
        <v>77</v>
      </c>
    </row>
    <row r="1382" spans="1:4">
      <c r="A1382" t="s">
        <v>6030</v>
      </c>
      <c r="B1382">
        <v>84</v>
      </c>
      <c r="C1382">
        <v>112</v>
      </c>
      <c r="D1382">
        <v>83</v>
      </c>
    </row>
    <row r="1383" spans="1:4">
      <c r="A1383" t="s">
        <v>6031</v>
      </c>
      <c r="B1383">
        <v>75</v>
      </c>
      <c r="C1383">
        <v>109</v>
      </c>
      <c r="D1383">
        <v>65</v>
      </c>
    </row>
    <row r="1384" spans="1:4">
      <c r="A1384" t="s">
        <v>6033</v>
      </c>
      <c r="B1384">
        <v>83</v>
      </c>
      <c r="C1384">
        <v>113</v>
      </c>
      <c r="D1384">
        <v>61</v>
      </c>
    </row>
    <row r="1385" spans="1:4">
      <c r="A1385" t="s">
        <v>6035</v>
      </c>
      <c r="B1385">
        <v>71</v>
      </c>
      <c r="C1385">
        <v>106</v>
      </c>
      <c r="D1385">
        <v>48</v>
      </c>
    </row>
    <row r="1386" spans="1:4">
      <c r="A1386" t="s">
        <v>6037</v>
      </c>
      <c r="B1386">
        <v>95</v>
      </c>
      <c r="C1386">
        <v>94</v>
      </c>
      <c r="D1386">
        <v>98</v>
      </c>
    </row>
    <row r="1387" spans="1:4">
      <c r="A1387" t="s">
        <v>6038</v>
      </c>
      <c r="B1387">
        <v>89</v>
      </c>
      <c r="C1387">
        <v>95</v>
      </c>
      <c r="D1387">
        <v>52</v>
      </c>
    </row>
    <row r="1388" spans="1:4">
      <c r="A1388" t="s">
        <v>6040</v>
      </c>
      <c r="B1388">
        <v>92</v>
      </c>
      <c r="C1388">
        <v>93</v>
      </c>
      <c r="D1388">
        <v>91</v>
      </c>
    </row>
    <row r="1389" spans="1:4">
      <c r="A1389" t="s">
        <v>6041</v>
      </c>
      <c r="B1389">
        <v>110</v>
      </c>
      <c r="C1389">
        <v>110</v>
      </c>
      <c r="D1389">
        <v>92</v>
      </c>
    </row>
    <row r="1390" spans="1:4">
      <c r="A1390" t="s">
        <v>6043</v>
      </c>
      <c r="B1390">
        <v>102</v>
      </c>
      <c r="C1390">
        <v>107</v>
      </c>
      <c r="D1390">
        <v>84</v>
      </c>
    </row>
    <row r="1391" spans="1:4">
      <c r="A1391" t="s">
        <v>6045</v>
      </c>
      <c r="B1391">
        <v>82</v>
      </c>
      <c r="C1391">
        <v>95</v>
      </c>
      <c r="D1391">
        <v>72</v>
      </c>
    </row>
    <row r="1392" spans="1:4">
      <c r="A1392" t="s">
        <v>6048</v>
      </c>
      <c r="B1392">
        <v>84</v>
      </c>
      <c r="C1392">
        <v>90</v>
      </c>
      <c r="D1392">
        <v>62</v>
      </c>
    </row>
    <row r="1393" spans="1:4">
      <c r="A1393" t="s">
        <v>6050</v>
      </c>
      <c r="B1393">
        <v>117</v>
      </c>
      <c r="C1393">
        <v>122</v>
      </c>
      <c r="D1393">
        <v>78</v>
      </c>
    </row>
    <row r="1394" spans="1:4">
      <c r="A1394" t="s">
        <v>6052</v>
      </c>
      <c r="B1394">
        <v>94</v>
      </c>
      <c r="C1394">
        <v>103</v>
      </c>
      <c r="D1394">
        <v>55</v>
      </c>
    </row>
    <row r="1395" spans="1:4">
      <c r="A1395" t="s">
        <v>6054</v>
      </c>
      <c r="B1395">
        <v>119</v>
      </c>
      <c r="C1395">
        <v>130</v>
      </c>
      <c r="D1395">
        <v>74</v>
      </c>
    </row>
    <row r="1396" spans="1:4">
      <c r="A1396" t="s">
        <v>6056</v>
      </c>
      <c r="B1396">
        <v>98</v>
      </c>
      <c r="C1396">
        <v>93</v>
      </c>
      <c r="D1396">
        <v>93</v>
      </c>
    </row>
    <row r="1397" spans="1:4">
      <c r="A1397" t="s">
        <v>6057</v>
      </c>
      <c r="B1397">
        <v>97</v>
      </c>
      <c r="C1397">
        <v>102</v>
      </c>
      <c r="D1397">
        <v>82</v>
      </c>
    </row>
    <row r="1398" spans="1:4">
      <c r="A1398" t="s">
        <v>6059</v>
      </c>
      <c r="B1398">
        <v>110</v>
      </c>
      <c r="C1398">
        <v>113</v>
      </c>
      <c r="D1398">
        <v>83</v>
      </c>
    </row>
    <row r="1399" spans="1:4">
      <c r="A1399" t="s">
        <v>6061</v>
      </c>
      <c r="B1399">
        <v>101</v>
      </c>
      <c r="C1399">
        <v>99</v>
      </c>
      <c r="D1399">
        <v>68</v>
      </c>
    </row>
    <row r="1400" spans="1:4">
      <c r="A1400" t="s">
        <v>6063</v>
      </c>
      <c r="B1400">
        <v>103</v>
      </c>
      <c r="C1400">
        <v>98</v>
      </c>
      <c r="D1400">
        <v>50</v>
      </c>
    </row>
    <row r="1401" spans="1:4">
      <c r="A1401" t="s">
        <v>6065</v>
      </c>
      <c r="B1401">
        <v>106</v>
      </c>
      <c r="C1401">
        <v>111</v>
      </c>
      <c r="D1401">
        <v>52</v>
      </c>
    </row>
    <row r="1402" spans="1:4">
      <c r="A1402" t="s">
        <v>6067</v>
      </c>
      <c r="B1402">
        <v>104</v>
      </c>
      <c r="C1402">
        <v>103</v>
      </c>
      <c r="D1402">
        <v>103</v>
      </c>
    </row>
    <row r="1403" spans="1:4">
      <c r="A1403" t="s">
        <v>6068</v>
      </c>
      <c r="B1403">
        <v>100</v>
      </c>
      <c r="C1403">
        <v>103</v>
      </c>
      <c r="D1403">
        <v>98</v>
      </c>
    </row>
    <row r="1404" spans="1:4">
      <c r="A1404" t="s">
        <v>6069</v>
      </c>
      <c r="B1404">
        <v>105</v>
      </c>
      <c r="C1404">
        <v>97</v>
      </c>
      <c r="D1404">
        <v>86</v>
      </c>
    </row>
    <row r="1405" spans="1:4">
      <c r="A1405" t="s">
        <v>6070</v>
      </c>
      <c r="B1405">
        <v>100</v>
      </c>
      <c r="C1405">
        <v>99</v>
      </c>
      <c r="D1405">
        <v>86</v>
      </c>
    </row>
    <row r="1406" spans="1:4">
      <c r="A1406" t="s">
        <v>6072</v>
      </c>
      <c r="B1406">
        <v>100</v>
      </c>
      <c r="C1406">
        <v>96</v>
      </c>
      <c r="D1406">
        <v>73</v>
      </c>
    </row>
    <row r="1407" spans="1:4">
      <c r="A1407" t="s">
        <v>7143</v>
      </c>
      <c r="B1407">
        <v>91</v>
      </c>
      <c r="C1407">
        <v>90</v>
      </c>
      <c r="D1407">
        <v>65</v>
      </c>
    </row>
    <row r="1408" spans="1:4">
      <c r="A1408" t="s">
        <v>6074</v>
      </c>
      <c r="B1408">
        <v>129</v>
      </c>
      <c r="C1408">
        <v>132</v>
      </c>
      <c r="D1408">
        <v>85</v>
      </c>
    </row>
    <row r="1409" spans="1:4">
      <c r="A1409" t="s">
        <v>6076</v>
      </c>
      <c r="B1409">
        <v>106</v>
      </c>
      <c r="C1409">
        <v>106</v>
      </c>
      <c r="D1409">
        <v>69</v>
      </c>
    </row>
    <row r="1410" spans="1:4">
      <c r="A1410" t="s">
        <v>6078</v>
      </c>
      <c r="B1410">
        <v>123</v>
      </c>
      <c r="C1410">
        <v>127</v>
      </c>
      <c r="D1410">
        <v>50</v>
      </c>
    </row>
    <row r="1411" spans="1:4">
      <c r="A1411" t="s">
        <v>6080</v>
      </c>
      <c r="B1411">
        <v>108</v>
      </c>
      <c r="C1411">
        <v>104</v>
      </c>
      <c r="D1411">
        <v>104</v>
      </c>
    </row>
    <row r="1412" spans="1:4">
      <c r="A1412" t="s">
        <v>6081</v>
      </c>
      <c r="B1412">
        <v>104</v>
      </c>
      <c r="C1412">
        <v>94</v>
      </c>
      <c r="D1412">
        <v>79</v>
      </c>
    </row>
    <row r="1413" spans="1:4">
      <c r="A1413" t="s">
        <v>6082</v>
      </c>
      <c r="B1413">
        <v>128</v>
      </c>
      <c r="C1413">
        <v>118</v>
      </c>
      <c r="D1413">
        <v>95</v>
      </c>
    </row>
    <row r="1414" spans="1:4">
      <c r="A1414" t="s">
        <v>6084</v>
      </c>
      <c r="B1414">
        <v>117</v>
      </c>
      <c r="C1414">
        <v>109</v>
      </c>
      <c r="D1414">
        <v>71</v>
      </c>
    </row>
    <row r="1415" spans="1:4">
      <c r="A1415" t="s">
        <v>6086</v>
      </c>
      <c r="B1415">
        <v>103</v>
      </c>
      <c r="C1415">
        <v>89</v>
      </c>
      <c r="D1415">
        <v>42</v>
      </c>
    </row>
    <row r="1416" spans="1:4">
      <c r="A1416" t="s">
        <v>6088</v>
      </c>
      <c r="B1416">
        <v>113</v>
      </c>
      <c r="C1416">
        <v>100</v>
      </c>
      <c r="D1416">
        <v>62</v>
      </c>
    </row>
    <row r="1417" spans="1:4">
      <c r="A1417" t="s">
        <v>6089</v>
      </c>
      <c r="B1417">
        <v>124</v>
      </c>
      <c r="C1417">
        <v>110</v>
      </c>
      <c r="D1417">
        <v>79</v>
      </c>
    </row>
    <row r="1418" spans="1:4">
      <c r="A1418" t="s">
        <v>6091</v>
      </c>
      <c r="B1418">
        <v>105</v>
      </c>
      <c r="C1418">
        <v>94</v>
      </c>
      <c r="D1418">
        <v>75</v>
      </c>
    </row>
    <row r="1419" spans="1:4">
      <c r="A1419" t="s">
        <v>6092</v>
      </c>
      <c r="B1419">
        <v>117</v>
      </c>
      <c r="C1419">
        <v>102</v>
      </c>
      <c r="D1419">
        <v>62</v>
      </c>
    </row>
    <row r="1420" spans="1:4">
      <c r="A1420" t="s">
        <v>6094</v>
      </c>
      <c r="B1420">
        <v>122</v>
      </c>
      <c r="C1420">
        <v>100</v>
      </c>
      <c r="D1420">
        <v>63</v>
      </c>
    </row>
    <row r="1421" spans="1:4">
      <c r="A1421" t="s">
        <v>6096</v>
      </c>
      <c r="B1421">
        <v>122</v>
      </c>
      <c r="C1421">
        <v>99</v>
      </c>
      <c r="D1421">
        <v>50</v>
      </c>
    </row>
    <row r="1422" spans="1:4">
      <c r="A1422" t="s">
        <v>6098</v>
      </c>
      <c r="B1422">
        <v>153</v>
      </c>
      <c r="C1422">
        <v>123</v>
      </c>
      <c r="D1422">
        <v>56</v>
      </c>
    </row>
    <row r="1423" spans="1:4">
      <c r="A1423" t="s">
        <v>6100</v>
      </c>
      <c r="B1423">
        <v>128</v>
      </c>
      <c r="C1423">
        <v>93</v>
      </c>
      <c r="D1423">
        <v>36</v>
      </c>
    </row>
    <row r="1424" spans="1:4">
      <c r="A1424" t="s">
        <v>6102</v>
      </c>
      <c r="B1424">
        <v>114</v>
      </c>
      <c r="C1424">
        <v>94</v>
      </c>
      <c r="D1424">
        <v>67</v>
      </c>
    </row>
    <row r="1425" spans="1:4">
      <c r="A1425" t="s">
        <v>6104</v>
      </c>
      <c r="B1425">
        <v>107</v>
      </c>
      <c r="C1425">
        <v>84</v>
      </c>
      <c r="D1425">
        <v>62</v>
      </c>
    </row>
    <row r="1426" spans="1:4">
      <c r="A1426" t="s">
        <v>6105</v>
      </c>
      <c r="B1426">
        <v>106</v>
      </c>
      <c r="C1426">
        <v>81</v>
      </c>
      <c r="D1426">
        <v>59</v>
      </c>
    </row>
    <row r="1427" spans="1:4">
      <c r="A1427" t="s">
        <v>6107</v>
      </c>
      <c r="B1427">
        <v>129</v>
      </c>
      <c r="C1427">
        <v>91</v>
      </c>
      <c r="D1427">
        <v>55</v>
      </c>
    </row>
    <row r="1428" spans="1:4">
      <c r="A1428" t="s">
        <v>6108</v>
      </c>
      <c r="B1428">
        <v>167</v>
      </c>
      <c r="C1428">
        <v>111</v>
      </c>
      <c r="D1428">
        <v>31</v>
      </c>
    </row>
    <row r="1429" spans="1:4">
      <c r="A1429" t="s">
        <v>6110</v>
      </c>
      <c r="B1429">
        <v>130</v>
      </c>
      <c r="C1429">
        <v>94</v>
      </c>
      <c r="D1429">
        <v>47</v>
      </c>
    </row>
    <row r="1430" spans="1:4">
      <c r="A1430" t="s">
        <v>6112</v>
      </c>
      <c r="B1430">
        <v>146</v>
      </c>
      <c r="C1430">
        <v>114</v>
      </c>
      <c r="D1430">
        <v>64</v>
      </c>
    </row>
    <row r="1431" spans="1:4">
      <c r="A1431" t="s">
        <v>6113</v>
      </c>
      <c r="B1431">
        <v>145</v>
      </c>
      <c r="C1431">
        <v>103</v>
      </c>
      <c r="D1431">
        <v>47</v>
      </c>
    </row>
    <row r="1432" spans="1:4">
      <c r="A1432" t="s">
        <v>6115</v>
      </c>
      <c r="B1432">
        <v>153</v>
      </c>
      <c r="C1432">
        <v>100</v>
      </c>
      <c r="D1432">
        <v>44</v>
      </c>
    </row>
    <row r="1433" spans="1:4">
      <c r="A1433" t="s">
        <v>6116</v>
      </c>
      <c r="B1433">
        <v>115</v>
      </c>
      <c r="C1433">
        <v>98</v>
      </c>
      <c r="D1433">
        <v>83</v>
      </c>
    </row>
    <row r="1434" spans="1:4">
      <c r="A1434" t="s">
        <v>6118</v>
      </c>
      <c r="B1434">
        <v>110</v>
      </c>
      <c r="C1434">
        <v>92</v>
      </c>
      <c r="D1434">
        <v>75</v>
      </c>
    </row>
    <row r="1435" spans="1:4">
      <c r="A1435" t="s">
        <v>7018</v>
      </c>
      <c r="B1435">
        <v>129</v>
      </c>
      <c r="C1435">
        <v>109</v>
      </c>
      <c r="D1435">
        <v>94</v>
      </c>
    </row>
    <row r="1436" spans="1:4">
      <c r="A1436" t="s">
        <v>6119</v>
      </c>
      <c r="B1436">
        <v>127</v>
      </c>
      <c r="C1436">
        <v>103</v>
      </c>
      <c r="D1436">
        <v>79</v>
      </c>
    </row>
    <row r="1437" spans="1:4">
      <c r="A1437" t="s">
        <v>6120</v>
      </c>
      <c r="B1437">
        <v>131</v>
      </c>
      <c r="C1437">
        <v>107</v>
      </c>
      <c r="D1437">
        <v>79</v>
      </c>
    </row>
    <row r="1438" spans="1:4">
      <c r="A1438" t="s">
        <v>6121</v>
      </c>
      <c r="B1438">
        <v>110</v>
      </c>
      <c r="C1438">
        <v>79</v>
      </c>
      <c r="D1438">
        <v>58</v>
      </c>
    </row>
    <row r="1439" spans="1:4">
      <c r="A1439" t="s">
        <v>7016</v>
      </c>
      <c r="B1439">
        <v>139</v>
      </c>
      <c r="C1439">
        <v>106</v>
      </c>
      <c r="D1439">
        <v>79</v>
      </c>
    </row>
    <row r="1440" spans="1:4">
      <c r="A1440" t="s">
        <v>6122</v>
      </c>
      <c r="B1440">
        <v>147</v>
      </c>
      <c r="C1440">
        <v>107</v>
      </c>
      <c r="D1440">
        <v>79</v>
      </c>
    </row>
    <row r="1441" spans="1:4">
      <c r="A1441" t="s">
        <v>6123</v>
      </c>
      <c r="B1441">
        <v>117</v>
      </c>
      <c r="C1441">
        <v>81</v>
      </c>
      <c r="D1441">
        <v>57</v>
      </c>
    </row>
    <row r="1442" spans="1:4">
      <c r="A1442" t="s">
        <v>6124</v>
      </c>
      <c r="B1442">
        <v>112</v>
      </c>
      <c r="C1442">
        <v>79</v>
      </c>
      <c r="D1442">
        <v>55</v>
      </c>
    </row>
    <row r="1443" spans="1:4">
      <c r="A1443" t="s">
        <v>6125</v>
      </c>
      <c r="B1443">
        <v>112</v>
      </c>
      <c r="C1443">
        <v>72</v>
      </c>
      <c r="D1443">
        <v>34</v>
      </c>
    </row>
    <row r="1444" spans="1:4">
      <c r="A1444" t="s">
        <v>6976</v>
      </c>
      <c r="B1444">
        <v>128</v>
      </c>
      <c r="C1444">
        <v>118</v>
      </c>
      <c r="D1444">
        <v>105</v>
      </c>
    </row>
    <row r="1445" spans="1:4">
      <c r="A1445" t="s">
        <v>6126</v>
      </c>
      <c r="B1445">
        <v>130</v>
      </c>
      <c r="C1445">
        <v>119</v>
      </c>
      <c r="D1445">
        <v>107</v>
      </c>
    </row>
    <row r="1446" spans="1:4">
      <c r="A1446" t="s">
        <v>6127</v>
      </c>
      <c r="B1446">
        <v>119</v>
      </c>
      <c r="C1446">
        <v>106</v>
      </c>
      <c r="D1446">
        <v>95</v>
      </c>
    </row>
    <row r="1447" spans="1:4">
      <c r="A1447" t="s">
        <v>6128</v>
      </c>
      <c r="B1447">
        <v>114</v>
      </c>
      <c r="C1447">
        <v>84</v>
      </c>
      <c r="D1447">
        <v>64</v>
      </c>
    </row>
    <row r="1448" spans="1:4">
      <c r="A1448" t="s">
        <v>6130</v>
      </c>
      <c r="B1448">
        <v>122</v>
      </c>
      <c r="C1448">
        <v>87</v>
      </c>
      <c r="D1448">
        <v>71</v>
      </c>
    </row>
    <row r="1449" spans="1:4">
      <c r="A1449" t="s">
        <v>6131</v>
      </c>
      <c r="B1449">
        <v>134</v>
      </c>
      <c r="C1449">
        <v>94</v>
      </c>
      <c r="D1449">
        <v>73</v>
      </c>
    </row>
    <row r="1450" spans="1:4">
      <c r="A1450" t="s">
        <v>6132</v>
      </c>
      <c r="B1450">
        <v>140</v>
      </c>
      <c r="C1450">
        <v>84</v>
      </c>
      <c r="D1450">
        <v>58</v>
      </c>
    </row>
    <row r="1451" spans="1:4">
      <c r="A1451" t="s">
        <v>6133</v>
      </c>
      <c r="B1451">
        <v>151</v>
      </c>
      <c r="C1451">
        <v>87</v>
      </c>
      <c r="D1451">
        <v>43</v>
      </c>
    </row>
    <row r="1452" spans="1:4">
      <c r="A1452" t="s">
        <v>7024</v>
      </c>
      <c r="B1452">
        <v>134</v>
      </c>
      <c r="C1452">
        <v>76</v>
      </c>
      <c r="D1452">
        <v>36</v>
      </c>
    </row>
    <row r="1453" spans="1:4">
      <c r="A1453" t="s">
        <v>6134</v>
      </c>
      <c r="B1453">
        <v>145</v>
      </c>
      <c r="C1453">
        <v>85</v>
      </c>
      <c r="D1453">
        <v>43</v>
      </c>
    </row>
    <row r="1454" spans="1:4">
      <c r="A1454" t="s">
        <v>6135</v>
      </c>
      <c r="B1454">
        <v>172</v>
      </c>
      <c r="C1454">
        <v>107</v>
      </c>
      <c r="D1454">
        <v>41</v>
      </c>
    </row>
    <row r="1455" spans="1:4">
      <c r="A1455" t="s">
        <v>7027</v>
      </c>
      <c r="B1455">
        <v>160</v>
      </c>
      <c r="C1455">
        <v>92</v>
      </c>
      <c r="D1455">
        <v>23</v>
      </c>
    </row>
    <row r="1456" spans="1:4">
      <c r="A1456" t="s">
        <v>6978</v>
      </c>
      <c r="B1456">
        <v>132</v>
      </c>
      <c r="C1456">
        <v>122</v>
      </c>
      <c r="D1456">
        <v>117</v>
      </c>
    </row>
    <row r="1457" spans="1:4">
      <c r="A1457" t="s">
        <v>6136</v>
      </c>
      <c r="B1457">
        <v>108</v>
      </c>
      <c r="C1457">
        <v>80</v>
      </c>
      <c r="D1457">
        <v>67</v>
      </c>
    </row>
    <row r="1458" spans="1:4">
      <c r="A1458" t="s">
        <v>6137</v>
      </c>
      <c r="B1458">
        <v>133</v>
      </c>
      <c r="C1458">
        <v>92</v>
      </c>
      <c r="D1458">
        <v>76</v>
      </c>
    </row>
    <row r="1459" spans="1:4">
      <c r="A1459" t="s">
        <v>6139</v>
      </c>
      <c r="B1459">
        <v>135</v>
      </c>
      <c r="C1459">
        <v>78</v>
      </c>
      <c r="D1459">
        <v>60</v>
      </c>
    </row>
    <row r="1460" spans="1:4">
      <c r="A1460" t="s">
        <v>6141</v>
      </c>
      <c r="B1460">
        <v>143</v>
      </c>
      <c r="C1460">
        <v>95</v>
      </c>
      <c r="D1460">
        <v>80</v>
      </c>
    </row>
    <row r="1461" spans="1:4">
      <c r="A1461" t="s">
        <v>6142</v>
      </c>
      <c r="B1461">
        <v>133</v>
      </c>
      <c r="C1461">
        <v>81</v>
      </c>
      <c r="D1461">
        <v>65</v>
      </c>
    </row>
    <row r="1462" spans="1:4">
      <c r="A1462" t="s">
        <v>6144</v>
      </c>
      <c r="B1462">
        <v>152</v>
      </c>
      <c r="C1462">
        <v>92</v>
      </c>
      <c r="D1462">
        <v>65</v>
      </c>
    </row>
    <row r="1463" spans="1:4">
      <c r="A1463" t="s">
        <v>6145</v>
      </c>
      <c r="B1463">
        <v>131</v>
      </c>
      <c r="C1463">
        <v>79</v>
      </c>
      <c r="D1463">
        <v>61</v>
      </c>
    </row>
    <row r="1464" spans="1:4">
      <c r="A1464" t="s">
        <v>6146</v>
      </c>
      <c r="B1464">
        <v>140</v>
      </c>
      <c r="C1464">
        <v>74</v>
      </c>
      <c r="D1464">
        <v>47</v>
      </c>
    </row>
    <row r="1465" spans="1:4">
      <c r="A1465" t="s">
        <v>7025</v>
      </c>
      <c r="B1465">
        <v>148</v>
      </c>
      <c r="C1465">
        <v>74</v>
      </c>
      <c r="D1465">
        <v>31</v>
      </c>
    </row>
    <row r="1466" spans="1:4">
      <c r="A1466" t="s">
        <v>6147</v>
      </c>
      <c r="B1466">
        <v>181</v>
      </c>
      <c r="C1466">
        <v>90</v>
      </c>
      <c r="D1466">
        <v>48</v>
      </c>
    </row>
    <row r="1467" spans="1:4">
      <c r="A1467" t="s">
        <v>7042</v>
      </c>
      <c r="B1467">
        <v>187</v>
      </c>
      <c r="C1467">
        <v>92</v>
      </c>
      <c r="D1467">
        <v>20</v>
      </c>
    </row>
    <row r="1468" spans="1:4">
      <c r="A1468" t="s">
        <v>6148</v>
      </c>
      <c r="B1468">
        <v>159</v>
      </c>
      <c r="C1468">
        <v>81</v>
      </c>
      <c r="D1468">
        <v>48</v>
      </c>
    </row>
    <row r="1469" spans="1:4">
      <c r="A1469" t="s">
        <v>7002</v>
      </c>
      <c r="B1469">
        <v>109</v>
      </c>
      <c r="C1469">
        <v>98</v>
      </c>
      <c r="D1469">
        <v>91</v>
      </c>
    </row>
    <row r="1470" spans="1:4">
      <c r="A1470" t="s">
        <v>6149</v>
      </c>
      <c r="B1470">
        <v>115</v>
      </c>
      <c r="C1470">
        <v>100</v>
      </c>
      <c r="D1470">
        <v>96</v>
      </c>
    </row>
    <row r="1471" spans="1:4">
      <c r="A1471" t="s">
        <v>6151</v>
      </c>
      <c r="B1471">
        <v>123</v>
      </c>
      <c r="C1471">
        <v>102</v>
      </c>
      <c r="D1471">
        <v>96</v>
      </c>
    </row>
    <row r="1472" spans="1:4">
      <c r="A1472" t="s">
        <v>6154</v>
      </c>
      <c r="B1472">
        <v>126</v>
      </c>
      <c r="C1472">
        <v>94</v>
      </c>
      <c r="D1472">
        <v>82</v>
      </c>
    </row>
    <row r="1473" spans="1:4">
      <c r="A1473" t="s">
        <v>6155</v>
      </c>
      <c r="B1473">
        <v>135</v>
      </c>
      <c r="C1473">
        <v>97</v>
      </c>
      <c r="D1473">
        <v>85</v>
      </c>
    </row>
    <row r="1474" spans="1:4">
      <c r="A1474" t="s">
        <v>6156</v>
      </c>
      <c r="B1474">
        <v>143</v>
      </c>
      <c r="C1474">
        <v>114</v>
      </c>
      <c r="D1474">
        <v>101</v>
      </c>
    </row>
    <row r="1475" spans="1:4">
      <c r="A1475" t="s">
        <v>6157</v>
      </c>
      <c r="B1475">
        <v>126</v>
      </c>
      <c r="C1475">
        <v>92</v>
      </c>
      <c r="D1475">
        <v>84</v>
      </c>
    </row>
    <row r="1476" spans="1:4">
      <c r="A1476" t="s">
        <v>6159</v>
      </c>
      <c r="B1476">
        <v>154</v>
      </c>
      <c r="C1476">
        <v>96</v>
      </c>
      <c r="D1476">
        <v>81</v>
      </c>
    </row>
    <row r="1477" spans="1:4">
      <c r="A1477" t="s">
        <v>7026</v>
      </c>
      <c r="B1477">
        <v>158</v>
      </c>
      <c r="C1477">
        <v>70</v>
      </c>
      <c r="D1477">
        <v>36</v>
      </c>
    </row>
    <row r="1478" spans="1:4">
      <c r="A1478" t="s">
        <v>6160</v>
      </c>
      <c r="B1478">
        <v>161</v>
      </c>
      <c r="C1478">
        <v>88</v>
      </c>
      <c r="D1478">
        <v>67</v>
      </c>
    </row>
    <row r="1479" spans="1:4">
      <c r="A1479" t="s">
        <v>7028</v>
      </c>
      <c r="B1479">
        <v>155</v>
      </c>
      <c r="C1479">
        <v>71</v>
      </c>
      <c r="D1479">
        <v>34</v>
      </c>
    </row>
    <row r="1480" spans="1:4">
      <c r="A1480" t="s">
        <v>6162</v>
      </c>
      <c r="B1480">
        <v>167</v>
      </c>
      <c r="C1480">
        <v>89</v>
      </c>
      <c r="D1480">
        <v>73</v>
      </c>
    </row>
    <row r="1481" spans="1:4">
      <c r="A1481" t="s">
        <v>6163</v>
      </c>
      <c r="B1481">
        <v>161</v>
      </c>
      <c r="C1481">
        <v>77</v>
      </c>
      <c r="D1481">
        <v>58</v>
      </c>
    </row>
    <row r="1482" spans="1:4">
      <c r="A1482" t="s">
        <v>6164</v>
      </c>
      <c r="B1482">
        <v>187</v>
      </c>
      <c r="C1482">
        <v>79</v>
      </c>
      <c r="D1482">
        <v>53</v>
      </c>
    </row>
    <row r="1483" spans="1:4">
      <c r="A1483" t="s">
        <v>7051</v>
      </c>
      <c r="B1483">
        <v>162</v>
      </c>
      <c r="C1483">
        <v>60</v>
      </c>
      <c r="D1483">
        <v>38</v>
      </c>
    </row>
    <row r="1484" spans="1:4">
      <c r="A1484" t="s">
        <v>6165</v>
      </c>
      <c r="B1484">
        <v>105</v>
      </c>
      <c r="C1484">
        <v>89</v>
      </c>
      <c r="D1484">
        <v>92</v>
      </c>
    </row>
    <row r="1485" spans="1:4">
      <c r="A1485" t="s">
        <v>6166</v>
      </c>
      <c r="B1485">
        <v>112</v>
      </c>
      <c r="C1485">
        <v>88</v>
      </c>
      <c r="D1485">
        <v>97</v>
      </c>
    </row>
    <row r="1486" spans="1:4">
      <c r="A1486" t="s">
        <v>6167</v>
      </c>
      <c r="B1486">
        <v>108</v>
      </c>
      <c r="C1486">
        <v>86</v>
      </c>
      <c r="D1486">
        <v>86</v>
      </c>
    </row>
    <row r="1487" spans="1:4">
      <c r="A1487" t="s">
        <v>6168</v>
      </c>
      <c r="B1487">
        <v>103</v>
      </c>
      <c r="C1487">
        <v>69</v>
      </c>
      <c r="D1487">
        <v>80</v>
      </c>
    </row>
    <row r="1488" spans="1:4">
      <c r="A1488" t="s">
        <v>6170</v>
      </c>
      <c r="B1488">
        <v>110</v>
      </c>
      <c r="C1488">
        <v>76</v>
      </c>
      <c r="D1488">
        <v>75</v>
      </c>
    </row>
    <row r="1489" spans="1:4">
      <c r="A1489" t="s">
        <v>6171</v>
      </c>
      <c r="B1489">
        <v>128</v>
      </c>
      <c r="C1489">
        <v>79</v>
      </c>
      <c r="D1489">
        <v>90</v>
      </c>
    </row>
    <row r="1490" spans="1:4">
      <c r="A1490" t="s">
        <v>6172</v>
      </c>
      <c r="B1490">
        <v>124</v>
      </c>
      <c r="C1490">
        <v>76</v>
      </c>
      <c r="D1490">
        <v>83</v>
      </c>
    </row>
    <row r="1491" spans="1:4">
      <c r="A1491" t="s">
        <v>6173</v>
      </c>
      <c r="B1491">
        <v>139</v>
      </c>
      <c r="C1491">
        <v>100</v>
      </c>
      <c r="D1491">
        <v>90</v>
      </c>
    </row>
    <row r="1492" spans="1:4">
      <c r="A1492" t="s">
        <v>6174</v>
      </c>
      <c r="B1492">
        <v>130</v>
      </c>
      <c r="C1492">
        <v>77</v>
      </c>
      <c r="D1492">
        <v>70</v>
      </c>
    </row>
    <row r="1493" spans="1:4">
      <c r="A1493" t="s">
        <v>6176</v>
      </c>
      <c r="B1493">
        <v>132</v>
      </c>
      <c r="C1493">
        <v>75</v>
      </c>
      <c r="D1493">
        <v>77</v>
      </c>
    </row>
    <row r="1494" spans="1:4">
      <c r="A1494" t="s">
        <v>6178</v>
      </c>
      <c r="B1494">
        <v>152</v>
      </c>
      <c r="C1494">
        <v>89</v>
      </c>
      <c r="D1494">
        <v>75</v>
      </c>
    </row>
    <row r="1495" spans="1:4">
      <c r="A1495" t="s">
        <v>6179</v>
      </c>
      <c r="B1495">
        <v>162</v>
      </c>
      <c r="C1495">
        <v>87</v>
      </c>
      <c r="D1495">
        <v>75</v>
      </c>
    </row>
    <row r="1496" spans="1:4">
      <c r="A1496" t="s">
        <v>6180</v>
      </c>
      <c r="B1496">
        <v>162</v>
      </c>
      <c r="C1496">
        <v>102</v>
      </c>
      <c r="D1496">
        <v>102</v>
      </c>
    </row>
    <row r="1497" spans="1:4">
      <c r="A1497" t="s">
        <v>6182</v>
      </c>
      <c r="B1497">
        <v>173</v>
      </c>
      <c r="C1497">
        <v>109</v>
      </c>
      <c r="D1497">
        <v>104</v>
      </c>
    </row>
    <row r="1498" spans="1:4">
      <c r="A1498" t="s">
        <v>6183</v>
      </c>
      <c r="B1498">
        <v>150</v>
      </c>
      <c r="C1498">
        <v>79</v>
      </c>
      <c r="D1498">
        <v>76</v>
      </c>
    </row>
    <row r="1499" spans="1:4">
      <c r="A1499" t="s">
        <v>6184</v>
      </c>
      <c r="B1499">
        <v>156</v>
      </c>
      <c r="C1499">
        <v>86</v>
      </c>
      <c r="D1499">
        <v>66</v>
      </c>
    </row>
    <row r="1500" spans="1:4">
      <c r="A1500" t="s">
        <v>6186</v>
      </c>
      <c r="B1500">
        <v>145</v>
      </c>
      <c r="C1500">
        <v>56</v>
      </c>
      <c r="D1500">
        <v>50</v>
      </c>
    </row>
    <row r="1501" spans="1:4">
      <c r="A1501" t="s">
        <v>6189</v>
      </c>
      <c r="B1501">
        <v>166</v>
      </c>
      <c r="C1501">
        <v>89</v>
      </c>
      <c r="D1501">
        <v>76</v>
      </c>
    </row>
    <row r="1502" spans="1:4">
      <c r="A1502" t="s">
        <v>6190</v>
      </c>
      <c r="B1502">
        <v>159</v>
      </c>
      <c r="C1502">
        <v>68</v>
      </c>
      <c r="D1502">
        <v>64</v>
      </c>
    </row>
    <row r="1503" spans="1:4">
      <c r="A1503" t="s">
        <v>6191</v>
      </c>
      <c r="B1503">
        <v>215</v>
      </c>
      <c r="C1503">
        <v>60</v>
      </c>
      <c r="D1503">
        <v>38</v>
      </c>
    </row>
    <row r="1504" spans="1:4">
      <c r="A1504" t="s">
        <v>6192</v>
      </c>
      <c r="B1504">
        <v>194</v>
      </c>
      <c r="C1504">
        <v>90</v>
      </c>
      <c r="D1504">
        <v>60</v>
      </c>
    </row>
    <row r="1505" spans="1:4">
      <c r="A1505" t="s">
        <v>6193</v>
      </c>
      <c r="B1505">
        <v>190</v>
      </c>
      <c r="C1505">
        <v>81</v>
      </c>
      <c r="D1505">
        <v>65</v>
      </c>
    </row>
    <row r="1506" spans="1:4">
      <c r="A1506" t="s">
        <v>6194</v>
      </c>
      <c r="B1506">
        <v>154</v>
      </c>
      <c r="C1506">
        <v>56</v>
      </c>
      <c r="D1506">
        <v>45</v>
      </c>
    </row>
    <row r="1507" spans="1:4">
      <c r="A1507" t="s">
        <v>6195</v>
      </c>
      <c r="B1507">
        <v>189</v>
      </c>
      <c r="C1507">
        <v>87</v>
      </c>
      <c r="D1507">
        <v>69</v>
      </c>
    </row>
    <row r="1508" spans="1:4">
      <c r="A1508" t="s">
        <v>6197</v>
      </c>
      <c r="B1508">
        <v>179</v>
      </c>
      <c r="C1508">
        <v>87</v>
      </c>
      <c r="D1508">
        <v>63</v>
      </c>
    </row>
    <row r="1509" spans="1:4">
      <c r="A1509" t="s">
        <v>6198</v>
      </c>
      <c r="B1509">
        <v>194</v>
      </c>
      <c r="C1509">
        <v>69</v>
      </c>
      <c r="D1509">
        <v>45</v>
      </c>
    </row>
    <row r="1510" spans="1:4">
      <c r="A1510" t="s">
        <v>6200</v>
      </c>
      <c r="B1510">
        <v>128</v>
      </c>
      <c r="C1510">
        <v>86</v>
      </c>
      <c r="D1510">
        <v>91</v>
      </c>
    </row>
    <row r="1511" spans="1:4">
      <c r="A1511" t="s">
        <v>6201</v>
      </c>
      <c r="B1511">
        <v>143</v>
      </c>
      <c r="C1511">
        <v>66</v>
      </c>
      <c r="D1511">
        <v>59</v>
      </c>
    </row>
    <row r="1512" spans="1:4">
      <c r="A1512" t="s">
        <v>6202</v>
      </c>
      <c r="B1512">
        <v>182</v>
      </c>
      <c r="C1512">
        <v>93</v>
      </c>
      <c r="D1512">
        <v>75</v>
      </c>
    </row>
    <row r="1513" spans="1:4">
      <c r="A1513" t="s">
        <v>6203</v>
      </c>
      <c r="B1513">
        <v>171</v>
      </c>
      <c r="C1513">
        <v>79</v>
      </c>
      <c r="D1513">
        <v>65</v>
      </c>
    </row>
    <row r="1514" spans="1:4">
      <c r="A1514" t="s">
        <v>6204</v>
      </c>
      <c r="B1514">
        <v>186</v>
      </c>
      <c r="C1514">
        <v>107</v>
      </c>
      <c r="D1514">
        <v>87</v>
      </c>
    </row>
    <row r="1515" spans="1:4">
      <c r="A1515" t="s">
        <v>6205</v>
      </c>
      <c r="B1515">
        <v>156</v>
      </c>
      <c r="C1515">
        <v>69</v>
      </c>
      <c r="D1515">
        <v>59</v>
      </c>
    </row>
    <row r="1516" spans="1:4">
      <c r="A1516" t="s">
        <v>6206</v>
      </c>
      <c r="B1516">
        <v>151</v>
      </c>
      <c r="C1516">
        <v>58</v>
      </c>
      <c r="D1516">
        <v>54</v>
      </c>
    </row>
    <row r="1517" spans="1:4">
      <c r="A1517" t="s">
        <v>6207</v>
      </c>
      <c r="B1517">
        <v>185</v>
      </c>
      <c r="C1517">
        <v>58</v>
      </c>
      <c r="D1517">
        <v>50</v>
      </c>
    </row>
    <row r="1518" spans="1:4">
      <c r="A1518" t="s">
        <v>6208</v>
      </c>
      <c r="B1518">
        <v>181</v>
      </c>
      <c r="C1518">
        <v>51</v>
      </c>
      <c r="D1518">
        <v>46</v>
      </c>
    </row>
    <row r="1519" spans="1:4">
      <c r="A1519" t="s">
        <v>6209</v>
      </c>
      <c r="B1519">
        <v>218</v>
      </c>
      <c r="C1519">
        <v>50</v>
      </c>
      <c r="D1519">
        <v>28</v>
      </c>
    </row>
    <row r="1520" spans="1:4">
      <c r="A1520" t="s">
        <v>7053</v>
      </c>
      <c r="B1520">
        <v>202</v>
      </c>
      <c r="C1520">
        <v>52</v>
      </c>
      <c r="D1520">
        <v>34</v>
      </c>
    </row>
    <row r="1521" spans="1:4">
      <c r="A1521" t="s">
        <v>6210</v>
      </c>
      <c r="B1521">
        <v>128</v>
      </c>
      <c r="C1521">
        <v>96</v>
      </c>
      <c r="D1521">
        <v>98</v>
      </c>
    </row>
    <row r="1522" spans="1:4">
      <c r="A1522" t="s">
        <v>6211</v>
      </c>
      <c r="B1522">
        <v>134</v>
      </c>
      <c r="C1522">
        <v>85</v>
      </c>
      <c r="D1522">
        <v>96</v>
      </c>
    </row>
    <row r="1523" spans="1:4">
      <c r="A1523" t="s">
        <v>6212</v>
      </c>
      <c r="B1523">
        <v>122</v>
      </c>
      <c r="C1523">
        <v>75</v>
      </c>
      <c r="D1523">
        <v>86</v>
      </c>
    </row>
    <row r="1524" spans="1:4">
      <c r="A1524" t="s">
        <v>6213</v>
      </c>
      <c r="B1524">
        <v>136</v>
      </c>
      <c r="C1524">
        <v>81</v>
      </c>
      <c r="D1524">
        <v>87</v>
      </c>
    </row>
    <row r="1525" spans="1:4">
      <c r="A1525" t="s">
        <v>6215</v>
      </c>
      <c r="B1525">
        <v>131</v>
      </c>
      <c r="C1525">
        <v>70</v>
      </c>
      <c r="D1525">
        <v>85</v>
      </c>
    </row>
    <row r="1526" spans="1:4">
      <c r="A1526" t="s">
        <v>6216</v>
      </c>
      <c r="B1526">
        <v>191</v>
      </c>
      <c r="C1526">
        <v>100</v>
      </c>
      <c r="D1526">
        <v>100</v>
      </c>
    </row>
    <row r="1527" spans="1:4">
      <c r="A1527" t="s">
        <v>6217</v>
      </c>
      <c r="B1527">
        <v>173</v>
      </c>
      <c r="C1527">
        <v>93</v>
      </c>
      <c r="D1527">
        <v>93</v>
      </c>
    </row>
    <row r="1528" spans="1:4">
      <c r="A1528" t="s">
        <v>6218</v>
      </c>
      <c r="B1528">
        <v>149</v>
      </c>
      <c r="C1528">
        <v>66</v>
      </c>
      <c r="D1528">
        <v>78</v>
      </c>
    </row>
    <row r="1529" spans="1:4">
      <c r="A1529" t="s">
        <v>6221</v>
      </c>
      <c r="B1529">
        <v>172</v>
      </c>
      <c r="C1529">
        <v>75</v>
      </c>
      <c r="D1529">
        <v>85</v>
      </c>
    </row>
    <row r="1530" spans="1:4">
      <c r="A1530" t="s">
        <v>6222</v>
      </c>
      <c r="B1530">
        <v>179</v>
      </c>
      <c r="C1530">
        <v>90</v>
      </c>
      <c r="D1530">
        <v>102</v>
      </c>
    </row>
    <row r="1531" spans="1:4">
      <c r="A1531" t="s">
        <v>6223</v>
      </c>
      <c r="B1531">
        <v>180</v>
      </c>
      <c r="C1531">
        <v>88</v>
      </c>
      <c r="D1531">
        <v>101</v>
      </c>
    </row>
    <row r="1532" spans="1:4">
      <c r="A1532" t="s">
        <v>6225</v>
      </c>
      <c r="B1532">
        <v>173</v>
      </c>
      <c r="C1532">
        <v>62</v>
      </c>
      <c r="D1532">
        <v>72</v>
      </c>
    </row>
    <row r="1533" spans="1:4">
      <c r="A1533" t="s">
        <v>6226</v>
      </c>
      <c r="B1533">
        <v>179</v>
      </c>
      <c r="C1533">
        <v>70</v>
      </c>
      <c r="D1533">
        <v>70</v>
      </c>
    </row>
    <row r="1534" spans="1:4">
      <c r="A1534" t="s">
        <v>6228</v>
      </c>
      <c r="B1534">
        <v>217</v>
      </c>
      <c r="C1534">
        <v>97</v>
      </c>
      <c r="D1534">
        <v>91</v>
      </c>
    </row>
    <row r="1535" spans="1:4">
      <c r="A1535" t="s">
        <v>6230</v>
      </c>
      <c r="B1535">
        <v>224</v>
      </c>
      <c r="C1535">
        <v>73</v>
      </c>
      <c r="D1535">
        <v>81</v>
      </c>
    </row>
    <row r="1536" spans="1:4">
      <c r="A1536" t="s">
        <v>6231</v>
      </c>
      <c r="B1536">
        <v>187</v>
      </c>
      <c r="C1536">
        <v>54</v>
      </c>
      <c r="D1536">
        <v>63</v>
      </c>
    </row>
    <row r="1537" spans="1:4">
      <c r="A1537" t="s">
        <v>6233</v>
      </c>
      <c r="B1537">
        <v>188</v>
      </c>
      <c r="C1537">
        <v>39</v>
      </c>
      <c r="D1537">
        <v>49</v>
      </c>
    </row>
    <row r="1538" spans="1:4">
      <c r="A1538" t="s">
        <v>7055</v>
      </c>
      <c r="B1538">
        <v>170</v>
      </c>
      <c r="C1538">
        <v>24</v>
      </c>
      <c r="D1538">
        <v>43</v>
      </c>
    </row>
    <row r="1539" spans="1:4">
      <c r="A1539" t="s">
        <v>6235</v>
      </c>
      <c r="B1539">
        <v>164</v>
      </c>
      <c r="C1539">
        <v>41</v>
      </c>
      <c r="D1539">
        <v>46</v>
      </c>
    </row>
    <row r="1540" spans="1:4">
      <c r="A1540" t="s">
        <v>6236</v>
      </c>
      <c r="B1540">
        <v>206</v>
      </c>
      <c r="C1540">
        <v>41</v>
      </c>
      <c r="D1540">
        <v>57</v>
      </c>
    </row>
    <row r="1541" spans="1:4">
      <c r="A1541" t="s">
        <v>6237</v>
      </c>
      <c r="B1541">
        <v>197</v>
      </c>
      <c r="C1541">
        <v>51</v>
      </c>
      <c r="D1541">
        <v>70</v>
      </c>
    </row>
    <row r="1542" spans="1:4">
      <c r="A1542" t="s">
        <v>6239</v>
      </c>
      <c r="B1542">
        <v>205</v>
      </c>
      <c r="C1542">
        <v>33</v>
      </c>
      <c r="D1542">
        <v>42</v>
      </c>
    </row>
    <row r="1543" spans="1:4">
      <c r="A1543" t="s">
        <v>6241</v>
      </c>
      <c r="B1543">
        <v>190</v>
      </c>
      <c r="C1543">
        <v>19</v>
      </c>
      <c r="D1543">
        <v>45</v>
      </c>
    </row>
    <row r="1544" spans="1:4">
      <c r="A1544" t="s">
        <v>6242</v>
      </c>
      <c r="B1544">
        <v>208</v>
      </c>
      <c r="C1544">
        <v>28</v>
      </c>
      <c r="D1544">
        <v>31</v>
      </c>
    </row>
    <row r="1545" spans="1:4">
      <c r="A1545" t="s">
        <v>6243</v>
      </c>
      <c r="B1545">
        <v>109</v>
      </c>
      <c r="C1545">
        <v>99</v>
      </c>
      <c r="D1545">
        <v>107</v>
      </c>
    </row>
    <row r="1546" spans="1:4">
      <c r="A1546" t="s">
        <v>6244</v>
      </c>
      <c r="B1546">
        <v>108</v>
      </c>
      <c r="C1546">
        <v>87</v>
      </c>
      <c r="D1546">
        <v>101</v>
      </c>
    </row>
    <row r="1547" spans="1:4">
      <c r="A1547" t="s">
        <v>6245</v>
      </c>
      <c r="B1547">
        <v>128</v>
      </c>
      <c r="C1547">
        <v>84</v>
      </c>
      <c r="D1547">
        <v>102</v>
      </c>
    </row>
    <row r="1548" spans="1:4">
      <c r="A1548" t="s">
        <v>6246</v>
      </c>
      <c r="B1548">
        <v>141</v>
      </c>
      <c r="C1548">
        <v>92</v>
      </c>
      <c r="D1548">
        <v>116</v>
      </c>
    </row>
    <row r="1549" spans="1:4">
      <c r="A1549" t="s">
        <v>6247</v>
      </c>
      <c r="B1549">
        <v>133</v>
      </c>
      <c r="C1549">
        <v>76</v>
      </c>
      <c r="D1549">
        <v>101</v>
      </c>
    </row>
    <row r="1550" spans="1:4">
      <c r="A1550" t="s">
        <v>6248</v>
      </c>
      <c r="B1550">
        <v>136</v>
      </c>
      <c r="C1550">
        <v>76</v>
      </c>
      <c r="D1550">
        <v>94</v>
      </c>
    </row>
    <row r="1551" spans="1:4">
      <c r="A1551" t="s">
        <v>6250</v>
      </c>
      <c r="B1551">
        <v>139</v>
      </c>
      <c r="C1551">
        <v>73</v>
      </c>
      <c r="D1551">
        <v>99</v>
      </c>
    </row>
    <row r="1552" spans="1:4">
      <c r="A1552" t="s">
        <v>6251</v>
      </c>
      <c r="B1552">
        <v>140</v>
      </c>
      <c r="C1552">
        <v>71</v>
      </c>
      <c r="D1552">
        <v>89</v>
      </c>
    </row>
    <row r="1553" spans="1:4">
      <c r="A1553" t="s">
        <v>6252</v>
      </c>
      <c r="B1553">
        <v>182</v>
      </c>
      <c r="C1553">
        <v>55</v>
      </c>
      <c r="D1553">
        <v>83</v>
      </c>
    </row>
    <row r="1554" spans="1:4">
      <c r="A1554" t="s">
        <v>6253</v>
      </c>
      <c r="B1554">
        <v>211</v>
      </c>
      <c r="C1554">
        <v>46</v>
      </c>
      <c r="D1554">
        <v>94</v>
      </c>
    </row>
    <row r="1555" spans="1:4">
      <c r="A1555" t="s">
        <v>6254</v>
      </c>
      <c r="B1555">
        <v>226</v>
      </c>
      <c r="C1555">
        <v>70</v>
      </c>
      <c r="D1555">
        <v>102</v>
      </c>
    </row>
    <row r="1556" spans="1:4">
      <c r="A1556" t="s">
        <v>6255</v>
      </c>
      <c r="B1556">
        <v>220</v>
      </c>
      <c r="C1556">
        <v>56</v>
      </c>
      <c r="D1556">
        <v>85</v>
      </c>
    </row>
    <row r="1557" spans="1:4">
      <c r="A1557" t="s">
        <v>6256</v>
      </c>
      <c r="B1557">
        <v>191</v>
      </c>
      <c r="C1557">
        <v>25</v>
      </c>
      <c r="D1557">
        <v>69</v>
      </c>
    </row>
    <row r="1558" spans="1:4">
      <c r="A1558" t="s">
        <v>6257</v>
      </c>
      <c r="B1558">
        <v>187</v>
      </c>
      <c r="C1558">
        <v>18</v>
      </c>
      <c r="D1558">
        <v>55</v>
      </c>
    </row>
    <row r="1559" spans="1:4">
      <c r="A1559" t="s">
        <v>6258</v>
      </c>
      <c r="B1559">
        <v>221</v>
      </c>
      <c r="C1559">
        <v>56</v>
      </c>
      <c r="D1559">
        <v>72</v>
      </c>
    </row>
    <row r="1560" spans="1:4">
      <c r="A1560" t="s">
        <v>6259</v>
      </c>
      <c r="B1560">
        <v>199</v>
      </c>
      <c r="C1560">
        <v>31</v>
      </c>
      <c r="D1560">
        <v>45</v>
      </c>
    </row>
    <row r="1561" spans="1:4">
      <c r="A1561" t="s">
        <v>6260</v>
      </c>
      <c r="B1561">
        <v>204</v>
      </c>
      <c r="C1561">
        <v>28</v>
      </c>
      <c r="D1561">
        <v>59</v>
      </c>
    </row>
    <row r="1562" spans="1:4">
      <c r="A1562" t="s">
        <v>6261</v>
      </c>
      <c r="B1562">
        <v>139</v>
      </c>
      <c r="C1562">
        <v>111</v>
      </c>
      <c r="D1562">
        <v>112</v>
      </c>
    </row>
    <row r="1563" spans="1:4">
      <c r="A1563" t="s">
        <v>6262</v>
      </c>
      <c r="B1563">
        <v>201</v>
      </c>
      <c r="C1563">
        <v>35</v>
      </c>
      <c r="D1563">
        <v>81</v>
      </c>
    </row>
    <row r="1564" spans="1:4">
      <c r="A1564" t="s">
        <v>6263</v>
      </c>
      <c r="B1564">
        <v>198</v>
      </c>
      <c r="C1564">
        <v>23</v>
      </c>
      <c r="D1564">
        <v>78</v>
      </c>
    </row>
    <row r="1565" spans="1:4">
      <c r="A1565" t="s">
        <v>6264</v>
      </c>
      <c r="B1565">
        <v>197</v>
      </c>
      <c r="C1565">
        <v>25</v>
      </c>
      <c r="D1565">
        <v>89</v>
      </c>
    </row>
    <row r="1566" spans="1:4">
      <c r="A1566" t="s">
        <v>7062</v>
      </c>
      <c r="B1566">
        <v>182</v>
      </c>
      <c r="C1566">
        <v>28</v>
      </c>
      <c r="D1566">
        <v>80</v>
      </c>
    </row>
    <row r="1567" spans="1:4">
      <c r="A1567" t="s">
        <v>6265</v>
      </c>
      <c r="B1567">
        <v>128</v>
      </c>
      <c r="C1567">
        <v>48</v>
      </c>
      <c r="D1567">
        <v>76</v>
      </c>
    </row>
    <row r="1568" spans="1:4">
      <c r="A1568" t="s">
        <v>6267</v>
      </c>
      <c r="B1568">
        <v>210</v>
      </c>
      <c r="C1568">
        <v>56</v>
      </c>
      <c r="D1568">
        <v>108</v>
      </c>
    </row>
    <row r="1569" spans="1:4">
      <c r="A1569" t="s">
        <v>6268</v>
      </c>
      <c r="B1569">
        <v>136</v>
      </c>
      <c r="C1569">
        <v>105</v>
      </c>
      <c r="D1569">
        <v>113</v>
      </c>
    </row>
    <row r="1570" spans="1:4">
      <c r="A1570" t="s">
        <v>6269</v>
      </c>
      <c r="B1570">
        <v>217</v>
      </c>
      <c r="C1570">
        <v>79</v>
      </c>
      <c r="D1570">
        <v>112</v>
      </c>
    </row>
    <row r="1571" spans="1:4">
      <c r="A1571" t="s">
        <v>6270</v>
      </c>
      <c r="B1571">
        <v>211</v>
      </c>
      <c r="C1571">
        <v>80</v>
      </c>
      <c r="D1571">
        <v>122</v>
      </c>
    </row>
    <row r="1572" spans="1:4">
      <c r="A1572" t="s">
        <v>7066</v>
      </c>
      <c r="B1572">
        <v>203</v>
      </c>
      <c r="C1572">
        <v>51</v>
      </c>
      <c r="D1572">
        <v>115</v>
      </c>
    </row>
    <row r="1573" spans="1:4">
      <c r="A1573" t="s">
        <v>6272</v>
      </c>
      <c r="B1573">
        <v>207</v>
      </c>
      <c r="C1573">
        <v>45</v>
      </c>
      <c r="D1573">
        <v>113</v>
      </c>
    </row>
    <row r="1574" spans="1:4">
      <c r="A1574" t="s">
        <v>6273</v>
      </c>
      <c r="B1574">
        <v>138</v>
      </c>
      <c r="C1574">
        <v>51</v>
      </c>
      <c r="D1574">
        <v>113</v>
      </c>
    </row>
    <row r="1575" spans="1:4">
      <c r="A1575" t="s">
        <v>6274</v>
      </c>
      <c r="B1575">
        <v>168</v>
      </c>
      <c r="C1575">
        <v>62</v>
      </c>
      <c r="D1575">
        <v>108</v>
      </c>
    </row>
    <row r="1576" spans="1:4">
      <c r="A1576" t="s">
        <v>6275</v>
      </c>
      <c r="B1576">
        <v>171</v>
      </c>
      <c r="C1576">
        <v>52</v>
      </c>
      <c r="D1576">
        <v>117</v>
      </c>
    </row>
    <row r="1577" spans="1:4">
      <c r="A1577" t="s">
        <v>6276</v>
      </c>
      <c r="B1577">
        <v>204</v>
      </c>
      <c r="C1577">
        <v>67</v>
      </c>
      <c r="D1577">
        <v>133</v>
      </c>
    </row>
    <row r="1578" spans="1:4">
      <c r="A1578" t="s">
        <v>6277</v>
      </c>
      <c r="B1578">
        <v>183</v>
      </c>
      <c r="C1578">
        <v>50</v>
      </c>
      <c r="D1578">
        <v>117</v>
      </c>
    </row>
    <row r="1579" spans="1:4">
      <c r="A1579" t="s">
        <v>6278</v>
      </c>
      <c r="B1579">
        <v>211</v>
      </c>
      <c r="C1579">
        <v>52</v>
      </c>
      <c r="D1579">
        <v>121</v>
      </c>
    </row>
    <row r="1580" spans="1:4">
      <c r="A1580" t="s">
        <v>6279</v>
      </c>
      <c r="B1580">
        <v>157</v>
      </c>
      <c r="C1580">
        <v>68</v>
      </c>
      <c r="D1580">
        <v>110</v>
      </c>
    </row>
    <row r="1581" spans="1:4">
      <c r="A1581" t="s">
        <v>6280</v>
      </c>
      <c r="B1581">
        <v>151</v>
      </c>
      <c r="C1581">
        <v>60</v>
      </c>
      <c r="D1581">
        <v>108</v>
      </c>
    </row>
    <row r="1582" spans="1:4">
      <c r="A1582" t="s">
        <v>6282</v>
      </c>
      <c r="B1582">
        <v>140</v>
      </c>
      <c r="C1582">
        <v>53</v>
      </c>
      <c r="D1582">
        <v>115</v>
      </c>
    </row>
    <row r="1583" spans="1:4">
      <c r="A1583" t="s">
        <v>6284</v>
      </c>
      <c r="B1583">
        <v>137</v>
      </c>
      <c r="C1583">
        <v>92</v>
      </c>
      <c r="D1583">
        <v>121</v>
      </c>
    </row>
    <row r="1584" spans="1:4">
      <c r="A1584" t="s">
        <v>6285</v>
      </c>
      <c r="B1584">
        <v>122</v>
      </c>
      <c r="C1584">
        <v>89</v>
      </c>
      <c r="D1584">
        <v>111</v>
      </c>
    </row>
    <row r="1585" spans="1:4">
      <c r="A1585" t="s">
        <v>6287</v>
      </c>
      <c r="B1585">
        <v>118</v>
      </c>
      <c r="C1585">
        <v>82</v>
      </c>
      <c r="D1585">
        <v>105</v>
      </c>
    </row>
    <row r="1586" spans="1:4">
      <c r="A1586" t="s">
        <v>6288</v>
      </c>
      <c r="B1586">
        <v>134</v>
      </c>
      <c r="C1586">
        <v>77</v>
      </c>
      <c r="D1586">
        <v>117</v>
      </c>
    </row>
    <row r="1587" spans="1:4">
      <c r="A1587" t="s">
        <v>6289</v>
      </c>
      <c r="B1587">
        <v>144</v>
      </c>
      <c r="C1587">
        <v>63</v>
      </c>
      <c r="D1587">
        <v>117</v>
      </c>
    </row>
    <row r="1588" spans="1:4">
      <c r="A1588" t="s">
        <v>6291</v>
      </c>
      <c r="B1588">
        <v>148</v>
      </c>
      <c r="C1588">
        <v>78</v>
      </c>
      <c r="D1588">
        <v>135</v>
      </c>
    </row>
    <row r="1589" spans="1:4">
      <c r="A1589" t="s">
        <v>6292</v>
      </c>
      <c r="B1589">
        <v>173</v>
      </c>
      <c r="C1589">
        <v>77</v>
      </c>
      <c r="D1589">
        <v>140</v>
      </c>
    </row>
    <row r="1590" spans="1:4">
      <c r="A1590" t="s">
        <v>6294</v>
      </c>
      <c r="B1590">
        <v>133</v>
      </c>
      <c r="C1590">
        <v>103</v>
      </c>
      <c r="D1590">
        <v>123</v>
      </c>
    </row>
    <row r="1591" spans="1:4">
      <c r="A1591" t="s">
        <v>6295</v>
      </c>
      <c r="B1591">
        <v>124</v>
      </c>
      <c r="C1591">
        <v>83</v>
      </c>
      <c r="D1591">
        <v>121</v>
      </c>
    </row>
    <row r="1592" spans="1:4">
      <c r="A1592" t="s">
        <v>6297</v>
      </c>
      <c r="B1592">
        <v>146</v>
      </c>
      <c r="C1592">
        <v>114</v>
      </c>
      <c r="D1592">
        <v>136</v>
      </c>
    </row>
    <row r="1593" spans="1:4">
      <c r="A1593" t="s">
        <v>6298</v>
      </c>
      <c r="B1593">
        <v>173</v>
      </c>
      <c r="C1593">
        <v>94</v>
      </c>
      <c r="D1593">
        <v>153</v>
      </c>
    </row>
    <row r="1594" spans="1:4">
      <c r="A1594" t="s">
        <v>6299</v>
      </c>
      <c r="B1594">
        <v>169</v>
      </c>
      <c r="C1594">
        <v>86</v>
      </c>
      <c r="D1594">
        <v>140</v>
      </c>
    </row>
    <row r="1595" spans="1:4">
      <c r="A1595" t="s">
        <v>6301</v>
      </c>
      <c r="B1595">
        <v>132</v>
      </c>
      <c r="C1595">
        <v>62</v>
      </c>
      <c r="D1595">
        <v>131</v>
      </c>
    </row>
    <row r="1596" spans="1:4">
      <c r="A1596" t="s">
        <v>6303</v>
      </c>
      <c r="B1596">
        <v>141</v>
      </c>
      <c r="C1596">
        <v>70</v>
      </c>
      <c r="D1596">
        <v>135</v>
      </c>
    </row>
    <row r="1597" spans="1:4">
      <c r="A1597" t="s">
        <v>6305</v>
      </c>
      <c r="B1597">
        <v>153</v>
      </c>
      <c r="C1597">
        <v>60</v>
      </c>
      <c r="D1597">
        <v>124</v>
      </c>
    </row>
    <row r="1598" spans="1:4">
      <c r="A1598" t="s">
        <v>6306</v>
      </c>
      <c r="B1598">
        <v>99</v>
      </c>
      <c r="C1598">
        <v>79</v>
      </c>
      <c r="D1598">
        <v>98</v>
      </c>
    </row>
    <row r="1599" spans="1:4">
      <c r="A1599" t="s">
        <v>6308</v>
      </c>
      <c r="B1599">
        <v>114</v>
      </c>
      <c r="C1599">
        <v>86</v>
      </c>
      <c r="D1599">
        <v>113</v>
      </c>
    </row>
    <row r="1600" spans="1:4">
      <c r="A1600" t="s">
        <v>6310</v>
      </c>
      <c r="B1600">
        <v>131</v>
      </c>
      <c r="C1600">
        <v>94</v>
      </c>
      <c r="D1600">
        <v>129</v>
      </c>
    </row>
    <row r="1601" spans="1:4">
      <c r="A1601" t="s">
        <v>6311</v>
      </c>
      <c r="B1601">
        <v>107</v>
      </c>
      <c r="C1601">
        <v>88</v>
      </c>
      <c r="D1601">
        <v>118</v>
      </c>
    </row>
    <row r="1602" spans="1:4">
      <c r="A1602" t="s">
        <v>6312</v>
      </c>
      <c r="B1602">
        <v>108</v>
      </c>
      <c r="C1602">
        <v>78</v>
      </c>
      <c r="D1602">
        <v>121</v>
      </c>
    </row>
    <row r="1603" spans="1:4">
      <c r="A1603" t="s">
        <v>6314</v>
      </c>
      <c r="B1603">
        <v>116</v>
      </c>
      <c r="C1603">
        <v>85</v>
      </c>
      <c r="D1603">
        <v>135</v>
      </c>
    </row>
    <row r="1604" spans="1:4">
      <c r="A1604" t="s">
        <v>6316</v>
      </c>
      <c r="B1604">
        <v>122</v>
      </c>
      <c r="C1604">
        <v>84</v>
      </c>
      <c r="D1604">
        <v>127</v>
      </c>
    </row>
    <row r="1605" spans="1:4">
      <c r="A1605" t="s">
        <v>6317</v>
      </c>
      <c r="B1605">
        <v>119</v>
      </c>
      <c r="C1605">
        <v>77</v>
      </c>
      <c r="D1605">
        <v>142</v>
      </c>
    </row>
    <row r="1606" spans="1:4">
      <c r="A1606" t="s">
        <v>6319</v>
      </c>
      <c r="B1606">
        <v>139</v>
      </c>
      <c r="C1606">
        <v>88</v>
      </c>
      <c r="D1606">
        <v>151</v>
      </c>
    </row>
    <row r="1607" spans="1:4">
      <c r="A1607" t="s">
        <v>6320</v>
      </c>
      <c r="B1607">
        <v>96</v>
      </c>
      <c r="C1607">
        <v>78</v>
      </c>
      <c r="D1607">
        <v>122</v>
      </c>
    </row>
    <row r="1608" spans="1:4">
      <c r="A1608" t="s">
        <v>7079</v>
      </c>
      <c r="B1608">
        <v>95</v>
      </c>
      <c r="C1608">
        <v>78</v>
      </c>
      <c r="D1608">
        <v>114</v>
      </c>
    </row>
    <row r="1609" spans="1:4">
      <c r="A1609" t="s">
        <v>7078</v>
      </c>
      <c r="B1609">
        <v>148</v>
      </c>
      <c r="C1609">
        <v>105</v>
      </c>
      <c r="D1609">
        <v>162</v>
      </c>
    </row>
    <row r="1610" spans="1:4">
      <c r="A1610" t="s">
        <v>6321</v>
      </c>
      <c r="B1610">
        <v>119</v>
      </c>
      <c r="C1610">
        <v>84</v>
      </c>
      <c r="D1610">
        <v>150</v>
      </c>
    </row>
    <row r="1611" spans="1:4">
      <c r="A1611" t="s">
        <v>7080</v>
      </c>
      <c r="B1611">
        <v>99</v>
      </c>
      <c r="C1611">
        <v>72</v>
      </c>
      <c r="D1611">
        <v>120</v>
      </c>
    </row>
    <row r="1612" spans="1:4">
      <c r="A1612" t="s">
        <v>6323</v>
      </c>
      <c r="B1612">
        <v>132</v>
      </c>
      <c r="C1612">
        <v>121</v>
      </c>
      <c r="D1612">
        <v>134</v>
      </c>
    </row>
    <row r="1613" spans="1:4">
      <c r="A1613" t="s">
        <v>6324</v>
      </c>
      <c r="B1613">
        <v>117</v>
      </c>
      <c r="C1613">
        <v>105</v>
      </c>
      <c r="D1613">
        <v>126</v>
      </c>
    </row>
    <row r="1614" spans="1:4">
      <c r="A1614" t="s">
        <v>6326</v>
      </c>
      <c r="B1614">
        <v>103</v>
      </c>
      <c r="C1614">
        <v>90</v>
      </c>
      <c r="D1614">
        <v>116</v>
      </c>
    </row>
    <row r="1615" spans="1:4">
      <c r="A1615" t="s">
        <v>6327</v>
      </c>
      <c r="B1615">
        <v>108</v>
      </c>
      <c r="C1615">
        <v>89</v>
      </c>
      <c r="D1615">
        <v>113</v>
      </c>
    </row>
    <row r="1616" spans="1:4">
      <c r="A1616" t="s">
        <v>6328</v>
      </c>
      <c r="B1616">
        <v>128</v>
      </c>
      <c r="C1616">
        <v>115</v>
      </c>
      <c r="D1616">
        <v>150</v>
      </c>
    </row>
    <row r="1617" spans="1:4">
      <c r="A1617" t="s">
        <v>6330</v>
      </c>
      <c r="B1617">
        <v>109</v>
      </c>
      <c r="C1617">
        <v>86</v>
      </c>
      <c r="D1617">
        <v>152</v>
      </c>
    </row>
    <row r="1618" spans="1:4">
      <c r="A1618" t="s">
        <v>6331</v>
      </c>
      <c r="B1618">
        <v>106</v>
      </c>
      <c r="C1618">
        <v>99</v>
      </c>
      <c r="D1618">
        <v>120</v>
      </c>
    </row>
    <row r="1619" spans="1:4">
      <c r="A1619" t="s">
        <v>6332</v>
      </c>
      <c r="B1619">
        <v>98</v>
      </c>
      <c r="C1619">
        <v>97</v>
      </c>
      <c r="D1619">
        <v>126</v>
      </c>
    </row>
    <row r="1620" spans="1:4">
      <c r="A1620" t="s">
        <v>6334</v>
      </c>
      <c r="B1620">
        <v>102</v>
      </c>
      <c r="C1620">
        <v>100</v>
      </c>
      <c r="D1620">
        <v>139</v>
      </c>
    </row>
    <row r="1621" spans="1:4">
      <c r="A1621" t="s">
        <v>6335</v>
      </c>
      <c r="B1621">
        <v>100</v>
      </c>
      <c r="C1621">
        <v>96</v>
      </c>
      <c r="D1621">
        <v>147</v>
      </c>
    </row>
    <row r="1622" spans="1:4">
      <c r="A1622" t="s">
        <v>6337</v>
      </c>
      <c r="B1622">
        <v>105</v>
      </c>
      <c r="C1622">
        <v>107</v>
      </c>
      <c r="D1622">
        <v>160</v>
      </c>
    </row>
    <row r="1623" spans="1:4">
      <c r="A1623" t="s">
        <v>6338</v>
      </c>
      <c r="B1623">
        <v>109</v>
      </c>
      <c r="C1623">
        <v>102</v>
      </c>
      <c r="D1623">
        <v>149</v>
      </c>
    </row>
    <row r="1624" spans="1:4">
      <c r="A1624" t="s">
        <v>6339</v>
      </c>
      <c r="B1624">
        <v>95</v>
      </c>
      <c r="C1624">
        <v>75</v>
      </c>
      <c r="D1624">
        <v>139</v>
      </c>
    </row>
    <row r="1625" spans="1:4">
      <c r="A1625" t="s">
        <v>6340</v>
      </c>
      <c r="B1625">
        <v>96</v>
      </c>
      <c r="C1625">
        <v>86</v>
      </c>
      <c r="D1625">
        <v>154</v>
      </c>
    </row>
    <row r="1626" spans="1:4">
      <c r="A1626" t="s">
        <v>6342</v>
      </c>
      <c r="B1626">
        <v>103</v>
      </c>
      <c r="C1626">
        <v>97</v>
      </c>
      <c r="D1626">
        <v>104</v>
      </c>
    </row>
    <row r="1627" spans="1:4">
      <c r="A1627" t="s">
        <v>6990</v>
      </c>
      <c r="B1627">
        <v>94</v>
      </c>
      <c r="C1627">
        <v>91</v>
      </c>
      <c r="D1627">
        <v>96</v>
      </c>
    </row>
    <row r="1628" spans="1:4">
      <c r="A1628" t="s">
        <v>6343</v>
      </c>
      <c r="B1628">
        <v>98</v>
      </c>
      <c r="C1628">
        <v>104</v>
      </c>
      <c r="D1628">
        <v>121</v>
      </c>
    </row>
    <row r="1629" spans="1:4">
      <c r="A1629" t="s">
        <v>7088</v>
      </c>
      <c r="B1629">
        <v>88</v>
      </c>
      <c r="C1629">
        <v>94</v>
      </c>
      <c r="D1629">
        <v>111</v>
      </c>
    </row>
    <row r="1630" spans="1:4">
      <c r="A1630" t="s">
        <v>6345</v>
      </c>
      <c r="B1630">
        <v>103</v>
      </c>
      <c r="C1630">
        <v>114</v>
      </c>
      <c r="D1630">
        <v>131</v>
      </c>
    </row>
    <row r="1631" spans="1:4">
      <c r="A1631" t="s">
        <v>6347</v>
      </c>
      <c r="B1631">
        <v>84</v>
      </c>
      <c r="C1631">
        <v>100</v>
      </c>
      <c r="D1631">
        <v>119</v>
      </c>
    </row>
    <row r="1632" spans="1:4">
      <c r="A1632" t="s">
        <v>6349</v>
      </c>
      <c r="B1632">
        <v>80</v>
      </c>
      <c r="C1632">
        <v>93</v>
      </c>
      <c r="D1632">
        <v>126</v>
      </c>
    </row>
    <row r="1633" spans="1:4">
      <c r="A1633" t="s">
        <v>6350</v>
      </c>
      <c r="B1633">
        <v>78</v>
      </c>
      <c r="C1633">
        <v>94</v>
      </c>
      <c r="D1633">
        <v>127</v>
      </c>
    </row>
    <row r="1634" spans="1:4">
      <c r="A1634" t="s">
        <v>6351</v>
      </c>
      <c r="B1634">
        <v>89</v>
      </c>
      <c r="C1634">
        <v>114</v>
      </c>
      <c r="D1634">
        <v>142</v>
      </c>
    </row>
    <row r="1635" spans="1:4">
      <c r="A1635" t="s">
        <v>6353</v>
      </c>
      <c r="B1635">
        <v>96</v>
      </c>
      <c r="C1635">
        <v>104</v>
      </c>
      <c r="D1635">
        <v>141</v>
      </c>
    </row>
    <row r="1636" spans="1:4">
      <c r="A1636" t="s">
        <v>6354</v>
      </c>
      <c r="B1636">
        <v>74</v>
      </c>
      <c r="C1636">
        <v>99</v>
      </c>
      <c r="D1636">
        <v>141</v>
      </c>
    </row>
    <row r="1637" spans="1:4">
      <c r="A1637" t="s">
        <v>6355</v>
      </c>
      <c r="B1637">
        <v>100</v>
      </c>
      <c r="C1637">
        <v>111</v>
      </c>
      <c r="D1637">
        <v>155</v>
      </c>
    </row>
    <row r="1638" spans="1:4">
      <c r="A1638" t="s">
        <v>6356</v>
      </c>
      <c r="B1638">
        <v>81</v>
      </c>
      <c r="C1638">
        <v>91</v>
      </c>
      <c r="D1638">
        <v>135</v>
      </c>
    </row>
    <row r="1639" spans="1:4">
      <c r="A1639" t="s">
        <v>7087</v>
      </c>
      <c r="B1639">
        <v>113</v>
      </c>
      <c r="C1639">
        <v>115</v>
      </c>
      <c r="D1639">
        <v>136</v>
      </c>
    </row>
    <row r="1640" spans="1:4">
      <c r="A1640" t="s">
        <v>6357</v>
      </c>
      <c r="B1640">
        <v>100</v>
      </c>
      <c r="C1640">
        <v>121</v>
      </c>
      <c r="D1640">
        <v>179</v>
      </c>
    </row>
    <row r="1641" spans="1:4">
      <c r="A1641" t="s">
        <v>6358</v>
      </c>
      <c r="B1641">
        <v>90</v>
      </c>
      <c r="C1641">
        <v>119</v>
      </c>
      <c r="D1641">
        <v>168</v>
      </c>
    </row>
    <row r="1642" spans="1:4">
      <c r="A1642" t="s">
        <v>6359</v>
      </c>
      <c r="B1642">
        <v>90</v>
      </c>
      <c r="C1642">
        <v>91</v>
      </c>
      <c r="D1642">
        <v>159</v>
      </c>
    </row>
    <row r="1643" spans="1:4">
      <c r="A1643" t="s">
        <v>6360</v>
      </c>
      <c r="B1643">
        <v>92</v>
      </c>
      <c r="C1643">
        <v>97</v>
      </c>
      <c r="D1643">
        <v>157</v>
      </c>
    </row>
    <row r="1644" spans="1:4">
      <c r="A1644" t="s">
        <v>6361</v>
      </c>
      <c r="B1644">
        <v>73</v>
      </c>
      <c r="C1644">
        <v>96</v>
      </c>
      <c r="D1644">
        <v>168</v>
      </c>
    </row>
    <row r="1645" spans="1:4">
      <c r="A1645" t="s">
        <v>6364</v>
      </c>
      <c r="B1645">
        <v>95</v>
      </c>
      <c r="C1645">
        <v>109</v>
      </c>
      <c r="D1645">
        <v>176</v>
      </c>
    </row>
    <row r="1646" spans="1:4">
      <c r="A1646" t="s">
        <v>6365</v>
      </c>
      <c r="B1646">
        <v>56</v>
      </c>
      <c r="C1646">
        <v>80</v>
      </c>
      <c r="D1646">
        <v>160</v>
      </c>
    </row>
    <row r="1647" spans="1:4">
      <c r="A1647" t="s">
        <v>6367</v>
      </c>
      <c r="B1647">
        <v>61</v>
      </c>
      <c r="C1647">
        <v>60</v>
      </c>
      <c r="D1647">
        <v>124</v>
      </c>
    </row>
    <row r="1648" spans="1:4">
      <c r="A1648" t="s">
        <v>6368</v>
      </c>
      <c r="B1648">
        <v>114</v>
      </c>
      <c r="C1648">
        <v>111</v>
      </c>
      <c r="D1648">
        <v>112</v>
      </c>
    </row>
    <row r="1649" spans="1:4">
      <c r="A1649" t="s">
        <v>6988</v>
      </c>
      <c r="B1649">
        <v>102</v>
      </c>
      <c r="C1649">
        <v>103</v>
      </c>
      <c r="D1649">
        <v>109</v>
      </c>
    </row>
    <row r="1650" spans="1:4">
      <c r="A1650" t="s">
        <v>6370</v>
      </c>
      <c r="B1650">
        <v>95</v>
      </c>
      <c r="C1650">
        <v>114</v>
      </c>
      <c r="D1650">
        <v>120</v>
      </c>
    </row>
    <row r="1651" spans="1:4">
      <c r="A1651" t="s">
        <v>6994</v>
      </c>
      <c r="B1651">
        <v>118</v>
      </c>
      <c r="C1651">
        <v>114</v>
      </c>
      <c r="D1651">
        <v>117</v>
      </c>
    </row>
    <row r="1652" spans="1:4">
      <c r="A1652" t="s">
        <v>6372</v>
      </c>
      <c r="B1652">
        <v>64</v>
      </c>
      <c r="C1652">
        <v>93</v>
      </c>
      <c r="D1652">
        <v>115</v>
      </c>
    </row>
    <row r="1653" spans="1:4">
      <c r="A1653" t="s">
        <v>6374</v>
      </c>
      <c r="B1653">
        <v>85</v>
      </c>
      <c r="C1653">
        <v>112</v>
      </c>
      <c r="D1653">
        <v>136</v>
      </c>
    </row>
    <row r="1654" spans="1:4">
      <c r="A1654" t="s">
        <v>6376</v>
      </c>
      <c r="B1654">
        <v>59</v>
      </c>
      <c r="C1654">
        <v>95</v>
      </c>
      <c r="D1654">
        <v>120</v>
      </c>
    </row>
    <row r="1655" spans="1:4">
      <c r="A1655" t="s">
        <v>6379</v>
      </c>
      <c r="B1655">
        <v>81</v>
      </c>
      <c r="C1655">
        <v>107</v>
      </c>
      <c r="D1655">
        <v>132</v>
      </c>
    </row>
    <row r="1656" spans="1:4">
      <c r="A1656" t="s">
        <v>6381</v>
      </c>
      <c r="B1656">
        <v>70</v>
      </c>
      <c r="C1656">
        <v>100</v>
      </c>
      <c r="D1656">
        <v>126</v>
      </c>
    </row>
    <row r="1657" spans="1:4">
      <c r="A1657" t="s">
        <v>6383</v>
      </c>
      <c r="B1657">
        <v>80</v>
      </c>
      <c r="C1657">
        <v>104</v>
      </c>
      <c r="D1657">
        <v>134</v>
      </c>
    </row>
    <row r="1658" spans="1:4">
      <c r="A1658" t="s">
        <v>7121</v>
      </c>
      <c r="B1658">
        <v>75</v>
      </c>
      <c r="C1658">
        <v>91</v>
      </c>
      <c r="D1658">
        <v>110</v>
      </c>
    </row>
    <row r="1659" spans="1:4">
      <c r="A1659" t="s">
        <v>6384</v>
      </c>
      <c r="B1659">
        <v>67</v>
      </c>
      <c r="C1659">
        <v>98</v>
      </c>
      <c r="D1659">
        <v>139</v>
      </c>
    </row>
    <row r="1660" spans="1:4">
      <c r="A1660" t="s">
        <v>6385</v>
      </c>
      <c r="B1660">
        <v>38</v>
      </c>
      <c r="C1660">
        <v>102</v>
      </c>
      <c r="D1660">
        <v>145</v>
      </c>
    </row>
    <row r="1661" spans="1:4">
      <c r="A1661" t="s">
        <v>7096</v>
      </c>
      <c r="B1661">
        <v>48</v>
      </c>
      <c r="C1661">
        <v>101</v>
      </c>
      <c r="D1661">
        <v>142</v>
      </c>
    </row>
    <row r="1662" spans="1:4">
      <c r="A1662" t="s">
        <v>6388</v>
      </c>
      <c r="B1662">
        <v>79</v>
      </c>
      <c r="C1662">
        <v>124</v>
      </c>
      <c r="D1662">
        <v>164</v>
      </c>
    </row>
    <row r="1663" spans="1:4">
      <c r="A1663" t="s">
        <v>6389</v>
      </c>
      <c r="B1663">
        <v>72</v>
      </c>
      <c r="C1663">
        <v>122</v>
      </c>
      <c r="D1663">
        <v>183</v>
      </c>
    </row>
    <row r="1664" spans="1:4">
      <c r="A1664" t="s">
        <v>6390</v>
      </c>
      <c r="B1664">
        <v>56</v>
      </c>
      <c r="C1664">
        <v>97</v>
      </c>
      <c r="D1664">
        <v>146</v>
      </c>
    </row>
    <row r="1665" spans="1:4">
      <c r="A1665" t="s">
        <v>6392</v>
      </c>
      <c r="B1665">
        <v>52</v>
      </c>
      <c r="C1665">
        <v>108</v>
      </c>
      <c r="D1665">
        <v>176</v>
      </c>
    </row>
    <row r="1666" spans="1:4">
      <c r="A1666" t="s">
        <v>6393</v>
      </c>
      <c r="B1666">
        <v>15</v>
      </c>
      <c r="C1666">
        <v>95</v>
      </c>
      <c r="D1666">
        <v>154</v>
      </c>
    </row>
    <row r="1667" spans="1:4">
      <c r="A1667" t="s">
        <v>6395</v>
      </c>
      <c r="B1667">
        <v>31</v>
      </c>
      <c r="C1667">
        <v>93</v>
      </c>
      <c r="D1667">
        <v>160</v>
      </c>
    </row>
    <row r="1668" spans="1:4">
      <c r="A1668" t="s">
        <v>6397</v>
      </c>
      <c r="B1668">
        <v>128</v>
      </c>
      <c r="C1668">
        <v>129</v>
      </c>
      <c r="D1668">
        <v>125</v>
      </c>
    </row>
    <row r="1669" spans="1:4">
      <c r="A1669" t="s">
        <v>6398</v>
      </c>
      <c r="B1669">
        <v>0</v>
      </c>
      <c r="C1669">
        <v>114</v>
      </c>
      <c r="D1669">
        <v>181</v>
      </c>
    </row>
    <row r="1670" spans="1:4">
      <c r="A1670" t="s">
        <v>6400</v>
      </c>
      <c r="B1670">
        <v>50</v>
      </c>
      <c r="C1670">
        <v>114</v>
      </c>
      <c r="D1670">
        <v>175</v>
      </c>
    </row>
    <row r="1671" spans="1:4">
      <c r="A1671" t="s">
        <v>6402</v>
      </c>
      <c r="B1671">
        <v>8</v>
      </c>
      <c r="C1671">
        <v>88</v>
      </c>
      <c r="D1671">
        <v>157</v>
      </c>
    </row>
    <row r="1672" spans="1:4">
      <c r="A1672" t="s">
        <v>7103</v>
      </c>
      <c r="B1672">
        <v>88</v>
      </c>
      <c r="C1672">
        <v>100</v>
      </c>
      <c r="D1672">
        <v>109</v>
      </c>
    </row>
    <row r="1673" spans="1:4">
      <c r="A1673" t="s">
        <v>6404</v>
      </c>
      <c r="B1673">
        <v>92</v>
      </c>
      <c r="C1673">
        <v>109</v>
      </c>
      <c r="D1673">
        <v>124</v>
      </c>
    </row>
    <row r="1674" spans="1:4">
      <c r="A1674" t="s">
        <v>6406</v>
      </c>
      <c r="B1674">
        <v>87</v>
      </c>
      <c r="C1674">
        <v>114</v>
      </c>
      <c r="D1674">
        <v>132</v>
      </c>
    </row>
    <row r="1675" spans="1:4">
      <c r="A1675" t="s">
        <v>6408</v>
      </c>
      <c r="B1675">
        <v>92</v>
      </c>
      <c r="C1675">
        <v>121</v>
      </c>
      <c r="D1675">
        <v>142</v>
      </c>
    </row>
    <row r="1676" spans="1:4">
      <c r="A1676" t="s">
        <v>6410</v>
      </c>
      <c r="B1676">
        <v>53</v>
      </c>
      <c r="C1676">
        <v>99</v>
      </c>
      <c r="D1676">
        <v>124</v>
      </c>
    </row>
    <row r="1677" spans="1:4">
      <c r="A1677" t="s">
        <v>6412</v>
      </c>
      <c r="B1677">
        <v>31</v>
      </c>
      <c r="C1677">
        <v>102</v>
      </c>
      <c r="D1677">
        <v>128</v>
      </c>
    </row>
    <row r="1678" spans="1:4">
      <c r="A1678" t="s">
        <v>6415</v>
      </c>
      <c r="B1678">
        <v>9</v>
      </c>
      <c r="C1678">
        <v>87</v>
      </c>
      <c r="D1678">
        <v>123</v>
      </c>
    </row>
    <row r="1679" spans="1:4">
      <c r="A1679" t="s">
        <v>6417</v>
      </c>
      <c r="B1679">
        <v>42</v>
      </c>
      <c r="C1679">
        <v>106</v>
      </c>
      <c r="D1679">
        <v>139</v>
      </c>
    </row>
    <row r="1680" spans="1:4">
      <c r="A1680" t="s">
        <v>6418</v>
      </c>
      <c r="B1680">
        <v>0</v>
      </c>
      <c r="C1680">
        <v>97</v>
      </c>
      <c r="D1680">
        <v>163</v>
      </c>
    </row>
    <row r="1681" spans="1:4">
      <c r="A1681" t="s">
        <v>6420</v>
      </c>
      <c r="B1681">
        <v>0</v>
      </c>
      <c r="C1681">
        <v>117</v>
      </c>
      <c r="D1681">
        <v>179</v>
      </c>
    </row>
    <row r="1682" spans="1:4">
      <c r="A1682" t="s">
        <v>6422</v>
      </c>
      <c r="B1682">
        <v>0</v>
      </c>
      <c r="C1682">
        <v>119</v>
      </c>
      <c r="D1682">
        <v>179</v>
      </c>
    </row>
    <row r="1683" spans="1:4">
      <c r="A1683" t="s">
        <v>6424</v>
      </c>
      <c r="B1683">
        <v>78</v>
      </c>
      <c r="C1683">
        <v>110</v>
      </c>
      <c r="D1683">
        <v>129</v>
      </c>
    </row>
    <row r="1684" spans="1:4">
      <c r="A1684" t="s">
        <v>6426</v>
      </c>
      <c r="B1684">
        <v>0</v>
      </c>
      <c r="C1684">
        <v>126</v>
      </c>
      <c r="D1684">
        <v>177</v>
      </c>
    </row>
    <row r="1685" spans="1:4">
      <c r="A1685" t="s">
        <v>6428</v>
      </c>
      <c r="B1685">
        <v>20</v>
      </c>
      <c r="C1685">
        <v>120</v>
      </c>
      <c r="D1685">
        <v>167</v>
      </c>
    </row>
    <row r="1686" spans="1:4">
      <c r="A1686" t="s">
        <v>6430</v>
      </c>
      <c r="B1686">
        <v>67</v>
      </c>
      <c r="C1686">
        <v>101</v>
      </c>
      <c r="D1686">
        <v>115</v>
      </c>
    </row>
    <row r="1687" spans="1:4">
      <c r="A1687" t="s">
        <v>6432</v>
      </c>
      <c r="B1687">
        <v>0</v>
      </c>
      <c r="C1687">
        <v>105</v>
      </c>
      <c r="D1687">
        <v>139</v>
      </c>
    </row>
    <row r="1688" spans="1:4">
      <c r="A1688" t="s">
        <v>7132</v>
      </c>
      <c r="B1688">
        <v>0</v>
      </c>
      <c r="C1688">
        <v>87</v>
      </c>
      <c r="D1688">
        <v>128</v>
      </c>
    </row>
    <row r="1689" spans="1:4">
      <c r="A1689" t="s">
        <v>6434</v>
      </c>
      <c r="B1689">
        <v>0</v>
      </c>
      <c r="C1689">
        <v>117</v>
      </c>
      <c r="D1689">
        <v>175</v>
      </c>
    </row>
    <row r="1690" spans="1:4">
      <c r="A1690" t="s">
        <v>6436</v>
      </c>
      <c r="B1690">
        <v>105</v>
      </c>
      <c r="C1690">
        <v>122</v>
      </c>
      <c r="D1690">
        <v>126</v>
      </c>
    </row>
    <row r="1691" spans="1:4">
      <c r="A1691" t="s">
        <v>6438</v>
      </c>
      <c r="B1691">
        <v>45</v>
      </c>
      <c r="C1691">
        <v>100</v>
      </c>
      <c r="D1691">
        <v>113</v>
      </c>
    </row>
    <row r="1692" spans="1:4">
      <c r="A1692" t="s">
        <v>6440</v>
      </c>
      <c r="B1692">
        <v>0</v>
      </c>
      <c r="C1692">
        <v>129</v>
      </c>
      <c r="D1692">
        <v>157</v>
      </c>
    </row>
    <row r="1693" spans="1:4">
      <c r="A1693" t="s">
        <v>6442</v>
      </c>
      <c r="B1693">
        <v>0</v>
      </c>
      <c r="C1693">
        <v>117</v>
      </c>
      <c r="D1693">
        <v>143</v>
      </c>
    </row>
    <row r="1694" spans="1:4">
      <c r="A1694" t="s">
        <v>6444</v>
      </c>
      <c r="B1694">
        <v>0</v>
      </c>
      <c r="C1694">
        <v>99</v>
      </c>
      <c r="D1694">
        <v>128</v>
      </c>
    </row>
    <row r="1695" spans="1:4">
      <c r="A1695" t="s">
        <v>6446</v>
      </c>
      <c r="B1695">
        <v>0</v>
      </c>
      <c r="C1695">
        <v>123</v>
      </c>
      <c r="D1695">
        <v>170</v>
      </c>
    </row>
    <row r="1696" spans="1:4">
      <c r="A1696" t="s">
        <v>6448</v>
      </c>
      <c r="B1696">
        <v>0</v>
      </c>
      <c r="C1696">
        <v>116</v>
      </c>
      <c r="D1696">
        <v>168</v>
      </c>
    </row>
    <row r="1697" spans="1:4">
      <c r="A1697" t="s">
        <v>6450</v>
      </c>
      <c r="B1697">
        <v>83</v>
      </c>
      <c r="C1697">
        <v>109</v>
      </c>
      <c r="D1697">
        <v>112</v>
      </c>
    </row>
    <row r="1698" spans="1:4">
      <c r="A1698" t="s">
        <v>6452</v>
      </c>
      <c r="B1698">
        <v>110</v>
      </c>
      <c r="C1698">
        <v>128</v>
      </c>
      <c r="D1698">
        <v>130</v>
      </c>
    </row>
    <row r="1699" spans="1:4">
      <c r="A1699" t="s">
        <v>6454</v>
      </c>
      <c r="B1699">
        <v>66</v>
      </c>
      <c r="C1699">
        <v>105</v>
      </c>
      <c r="D1699">
        <v>114</v>
      </c>
    </row>
    <row r="1700" spans="1:4">
      <c r="A1700" t="s">
        <v>6456</v>
      </c>
      <c r="B1700">
        <v>9</v>
      </c>
      <c r="C1700">
        <v>121</v>
      </c>
      <c r="D1700">
        <v>136</v>
      </c>
    </row>
    <row r="1701" spans="1:4">
      <c r="A1701" t="s">
        <v>6458</v>
      </c>
      <c r="B1701">
        <v>0</v>
      </c>
      <c r="C1701">
        <v>101</v>
      </c>
      <c r="D1701">
        <v>110</v>
      </c>
    </row>
    <row r="1702" spans="1:4">
      <c r="A1702" t="s">
        <v>6461</v>
      </c>
      <c r="B1702">
        <v>0</v>
      </c>
      <c r="C1702">
        <v>122</v>
      </c>
      <c r="D1702">
        <v>142</v>
      </c>
    </row>
    <row r="1703" spans="1:4">
      <c r="A1703" t="s">
        <v>6463</v>
      </c>
      <c r="B1703">
        <v>0</v>
      </c>
      <c r="C1703">
        <v>132</v>
      </c>
      <c r="D1703">
        <v>145</v>
      </c>
    </row>
    <row r="1704" spans="1:4">
      <c r="A1704" t="s">
        <v>6465</v>
      </c>
      <c r="B1704">
        <v>0</v>
      </c>
      <c r="C1704">
        <v>101</v>
      </c>
      <c r="D1704">
        <v>107</v>
      </c>
    </row>
    <row r="1705" spans="1:4">
      <c r="A1705" t="s">
        <v>6467</v>
      </c>
      <c r="B1705">
        <v>0</v>
      </c>
      <c r="C1705">
        <v>135</v>
      </c>
      <c r="D1705">
        <v>134</v>
      </c>
    </row>
    <row r="1706" spans="1:4">
      <c r="A1706" t="s">
        <v>6469</v>
      </c>
      <c r="B1706">
        <v>0</v>
      </c>
      <c r="C1706">
        <v>109</v>
      </c>
      <c r="D1706">
        <v>112</v>
      </c>
    </row>
    <row r="1707" spans="1:4">
      <c r="A1707" t="s">
        <v>6471</v>
      </c>
      <c r="B1707">
        <v>0</v>
      </c>
      <c r="C1707">
        <v>115</v>
      </c>
      <c r="D1707">
        <v>108</v>
      </c>
    </row>
    <row r="1708" spans="1:4">
      <c r="A1708" t="s">
        <v>6986</v>
      </c>
      <c r="B1708">
        <v>115</v>
      </c>
      <c r="C1708">
        <v>112</v>
      </c>
      <c r="D1708">
        <v>111</v>
      </c>
    </row>
    <row r="1709" spans="1:4">
      <c r="A1709" t="s">
        <v>6473</v>
      </c>
      <c r="B1709">
        <v>104</v>
      </c>
      <c r="C1709">
        <v>109</v>
      </c>
      <c r="D1709">
        <v>108</v>
      </c>
    </row>
    <row r="1710" spans="1:4">
      <c r="A1710" t="s">
        <v>6474</v>
      </c>
      <c r="B1710">
        <v>76</v>
      </c>
      <c r="C1710">
        <v>105</v>
      </c>
      <c r="D1710">
        <v>105</v>
      </c>
    </row>
    <row r="1711" spans="1:4">
      <c r="A1711" t="s">
        <v>6476</v>
      </c>
      <c r="B1711">
        <v>49</v>
      </c>
      <c r="C1711">
        <v>108</v>
      </c>
      <c r="D1711">
        <v>107</v>
      </c>
    </row>
    <row r="1712" spans="1:4">
      <c r="A1712" t="s">
        <v>6478</v>
      </c>
      <c r="B1712">
        <v>32</v>
      </c>
      <c r="C1712">
        <v>112</v>
      </c>
      <c r="D1712">
        <v>111</v>
      </c>
    </row>
    <row r="1713" spans="1:4">
      <c r="A1713" t="s">
        <v>6480</v>
      </c>
      <c r="B1713">
        <v>0</v>
      </c>
      <c r="C1713">
        <v>124</v>
      </c>
      <c r="D1713">
        <v>122</v>
      </c>
    </row>
    <row r="1714" spans="1:4">
      <c r="A1714" t="s">
        <v>6482</v>
      </c>
      <c r="B1714">
        <v>102</v>
      </c>
      <c r="C1714">
        <v>101</v>
      </c>
      <c r="D1714">
        <v>100</v>
      </c>
    </row>
    <row r="1715" spans="1:4">
      <c r="A1715" t="s">
        <v>6989</v>
      </c>
      <c r="B1715">
        <v>92</v>
      </c>
      <c r="C1715">
        <v>86</v>
      </c>
      <c r="D1715">
        <v>88</v>
      </c>
    </row>
    <row r="1716" spans="1:4">
      <c r="A1716" t="s">
        <v>6483</v>
      </c>
      <c r="B1716">
        <v>72</v>
      </c>
      <c r="C1716">
        <v>107</v>
      </c>
      <c r="D1716">
        <v>103</v>
      </c>
    </row>
    <row r="1717" spans="1:4">
      <c r="A1717" t="s">
        <v>6485</v>
      </c>
      <c r="B1717">
        <v>37</v>
      </c>
      <c r="C1717">
        <v>89</v>
      </c>
      <c r="D1717">
        <v>88</v>
      </c>
    </row>
    <row r="1718" spans="1:4">
      <c r="A1718" t="s">
        <v>6488</v>
      </c>
      <c r="B1718">
        <v>0</v>
      </c>
      <c r="C1718">
        <v>95</v>
      </c>
      <c r="D1718">
        <v>86</v>
      </c>
    </row>
    <row r="1719" spans="1:4">
      <c r="A1719" t="s">
        <v>6490</v>
      </c>
      <c r="B1719">
        <v>0</v>
      </c>
      <c r="C1719">
        <v>107</v>
      </c>
      <c r="D1719">
        <v>84</v>
      </c>
    </row>
    <row r="1720" spans="1:4">
      <c r="A1720" t="s">
        <v>6491</v>
      </c>
      <c r="B1720">
        <v>78</v>
      </c>
      <c r="C1720">
        <v>104</v>
      </c>
      <c r="D1720">
        <v>102</v>
      </c>
    </row>
    <row r="1721" spans="1:4">
      <c r="A1721" t="s">
        <v>6493</v>
      </c>
      <c r="B1721">
        <v>41</v>
      </c>
      <c r="C1721">
        <v>103</v>
      </c>
      <c r="D1721">
        <v>92</v>
      </c>
    </row>
    <row r="1722" spans="1:4">
      <c r="A1722" t="s">
        <v>6495</v>
      </c>
      <c r="B1722">
        <v>0</v>
      </c>
      <c r="C1722">
        <v>103</v>
      </c>
      <c r="D1722">
        <v>91</v>
      </c>
    </row>
    <row r="1723" spans="1:4">
      <c r="A1723" t="s">
        <v>6497</v>
      </c>
      <c r="B1723">
        <v>87</v>
      </c>
      <c r="C1723">
        <v>102</v>
      </c>
      <c r="D1723">
        <v>100</v>
      </c>
    </row>
    <row r="1724" spans="1:4">
      <c r="A1724" t="s">
        <v>6499</v>
      </c>
      <c r="B1724">
        <v>76</v>
      </c>
      <c r="C1724">
        <v>126</v>
      </c>
      <c r="D1724">
        <v>134</v>
      </c>
    </row>
    <row r="1725" spans="1:4">
      <c r="A1725" t="s">
        <v>6501</v>
      </c>
      <c r="B1725">
        <v>85</v>
      </c>
      <c r="C1725">
        <v>105</v>
      </c>
      <c r="D1725">
        <v>98</v>
      </c>
    </row>
    <row r="1726" spans="1:4">
      <c r="A1726" t="s">
        <v>6503</v>
      </c>
      <c r="B1726">
        <v>86</v>
      </c>
      <c r="C1726">
        <v>117</v>
      </c>
      <c r="D1726">
        <v>114</v>
      </c>
    </row>
    <row r="1727" spans="1:4">
      <c r="A1727" t="s">
        <v>6505</v>
      </c>
      <c r="B1727">
        <v>50</v>
      </c>
      <c r="C1727">
        <v>91</v>
      </c>
      <c r="D1727">
        <v>81</v>
      </c>
    </row>
    <row r="1728" spans="1:4">
      <c r="A1728" t="s">
        <v>6507</v>
      </c>
      <c r="B1728">
        <v>54</v>
      </c>
      <c r="C1728">
        <v>113</v>
      </c>
      <c r="D1728">
        <v>111</v>
      </c>
    </row>
    <row r="1729" spans="1:4">
      <c r="A1729" t="s">
        <v>6509</v>
      </c>
      <c r="B1729">
        <v>10</v>
      </c>
      <c r="C1729">
        <v>111</v>
      </c>
      <c r="D1729">
        <v>105</v>
      </c>
    </row>
    <row r="1730" spans="1:4">
      <c r="A1730" t="s">
        <v>6511</v>
      </c>
      <c r="B1730">
        <v>34</v>
      </c>
      <c r="C1730">
        <v>108</v>
      </c>
      <c r="D1730">
        <v>99</v>
      </c>
    </row>
    <row r="1731" spans="1:4">
      <c r="A1731" t="s">
        <v>6513</v>
      </c>
      <c r="B1731">
        <v>58</v>
      </c>
      <c r="C1731">
        <v>114</v>
      </c>
      <c r="D1731">
        <v>95</v>
      </c>
    </row>
    <row r="1732" spans="1:4">
      <c r="A1732" t="s">
        <v>6515</v>
      </c>
      <c r="B1732">
        <v>87</v>
      </c>
      <c r="C1732">
        <v>130</v>
      </c>
      <c r="D1732">
        <v>112</v>
      </c>
    </row>
    <row r="1733" spans="1:4">
      <c r="A1733" t="s">
        <v>6517</v>
      </c>
      <c r="B1733">
        <v>0</v>
      </c>
      <c r="C1733">
        <v>110</v>
      </c>
      <c r="D1733">
        <v>91</v>
      </c>
    </row>
    <row r="1734" spans="1:4">
      <c r="A1734" t="s">
        <v>6519</v>
      </c>
      <c r="B1734">
        <v>0</v>
      </c>
      <c r="C1734">
        <v>117</v>
      </c>
      <c r="D1734">
        <v>88</v>
      </c>
    </row>
    <row r="1735" spans="1:4">
      <c r="A1735" t="s">
        <v>6521</v>
      </c>
      <c r="B1735">
        <v>0</v>
      </c>
      <c r="C1735">
        <v>135</v>
      </c>
      <c r="D1735">
        <v>99</v>
      </c>
    </row>
    <row r="1736" spans="1:4">
      <c r="A1736" t="s">
        <v>6523</v>
      </c>
      <c r="B1736">
        <v>62</v>
      </c>
      <c r="C1736">
        <v>98</v>
      </c>
      <c r="D1736">
        <v>87</v>
      </c>
    </row>
    <row r="1737" spans="1:4">
      <c r="A1737" t="s">
        <v>6525</v>
      </c>
      <c r="B1737">
        <v>41</v>
      </c>
      <c r="C1737">
        <v>104</v>
      </c>
      <c r="D1737">
        <v>95</v>
      </c>
    </row>
    <row r="1738" spans="1:4">
      <c r="A1738" t="s">
        <v>7131</v>
      </c>
      <c r="B1738">
        <v>107</v>
      </c>
      <c r="C1738">
        <v>113</v>
      </c>
      <c r="D1738">
        <v>105</v>
      </c>
    </row>
    <row r="1739" spans="1:4">
      <c r="A1739" t="s">
        <v>6527</v>
      </c>
      <c r="B1739">
        <v>0</v>
      </c>
      <c r="C1739">
        <v>125</v>
      </c>
      <c r="D1739">
        <v>96</v>
      </c>
    </row>
    <row r="1740" spans="1:4">
      <c r="A1740" t="s">
        <v>6529</v>
      </c>
      <c r="B1740">
        <v>62</v>
      </c>
      <c r="C1740">
        <v>82</v>
      </c>
      <c r="D1740">
        <v>75</v>
      </c>
    </row>
    <row r="1741" spans="1:4">
      <c r="A1741" t="s">
        <v>6531</v>
      </c>
      <c r="B1741">
        <v>83</v>
      </c>
      <c r="C1741">
        <v>102</v>
      </c>
      <c r="D1741">
        <v>92</v>
      </c>
    </row>
    <row r="1742" spans="1:4">
      <c r="A1742" t="s">
        <v>6533</v>
      </c>
      <c r="B1742">
        <v>62</v>
      </c>
      <c r="C1742">
        <v>111</v>
      </c>
      <c r="D1742">
        <v>88</v>
      </c>
    </row>
    <row r="1743" spans="1:4">
      <c r="A1743" t="s">
        <v>6535</v>
      </c>
      <c r="B1743">
        <v>55</v>
      </c>
      <c r="C1743">
        <v>134</v>
      </c>
      <c r="D1743">
        <v>97</v>
      </c>
    </row>
    <row r="1744" spans="1:4">
      <c r="A1744" t="s">
        <v>6537</v>
      </c>
      <c r="B1744">
        <v>31</v>
      </c>
      <c r="C1744">
        <v>115</v>
      </c>
      <c r="D1744">
        <v>73</v>
      </c>
    </row>
    <row r="1745" spans="1:4">
      <c r="A1745" t="s">
        <v>7140</v>
      </c>
      <c r="B1745">
        <v>0</v>
      </c>
      <c r="C1745">
        <v>120</v>
      </c>
      <c r="D1745">
        <v>68</v>
      </c>
    </row>
    <row r="1746" spans="1:4">
      <c r="A1746" t="s">
        <v>6538</v>
      </c>
      <c r="B1746">
        <v>79</v>
      </c>
      <c r="C1746">
        <v>107</v>
      </c>
      <c r="D1746">
        <v>88</v>
      </c>
    </row>
    <row r="1747" spans="1:4">
      <c r="A1747" t="s">
        <v>6540</v>
      </c>
      <c r="B1747">
        <v>91</v>
      </c>
      <c r="C1747">
        <v>121</v>
      </c>
      <c r="D1747">
        <v>97</v>
      </c>
    </row>
    <row r="1748" spans="1:4">
      <c r="A1748" t="s">
        <v>6542</v>
      </c>
      <c r="B1748">
        <v>71</v>
      </c>
      <c r="C1748">
        <v>112</v>
      </c>
      <c r="D1748">
        <v>80</v>
      </c>
    </row>
    <row r="1749" spans="1:4">
      <c r="A1749" t="s">
        <v>6544</v>
      </c>
      <c r="B1749">
        <v>61</v>
      </c>
      <c r="C1749">
        <v>114</v>
      </c>
      <c r="D1749">
        <v>69</v>
      </c>
    </row>
    <row r="1750" spans="1:4">
      <c r="A1750" t="s">
        <v>6546</v>
      </c>
      <c r="B1750">
        <v>65</v>
      </c>
      <c r="C1750">
        <v>62</v>
      </c>
      <c r="D1750">
        <v>61</v>
      </c>
    </row>
    <row r="1751" spans="1:4">
      <c r="A1751" t="s">
        <v>7003</v>
      </c>
      <c r="B1751">
        <v>67</v>
      </c>
      <c r="C1751">
        <v>68</v>
      </c>
      <c r="D1751">
        <v>71</v>
      </c>
    </row>
    <row r="1752" spans="1:4">
      <c r="A1752" t="s">
        <v>6547</v>
      </c>
      <c r="B1752">
        <v>73</v>
      </c>
      <c r="C1752">
        <v>94</v>
      </c>
      <c r="D1752">
        <v>53</v>
      </c>
    </row>
    <row r="1753" spans="1:4">
      <c r="A1753" t="s">
        <v>6549</v>
      </c>
      <c r="B1753">
        <v>45</v>
      </c>
      <c r="C1753">
        <v>44</v>
      </c>
      <c r="D1753">
        <v>47</v>
      </c>
    </row>
    <row r="1754" spans="1:4">
      <c r="A1754" t="s">
        <v>7138</v>
      </c>
      <c r="B1754">
        <v>68</v>
      </c>
      <c r="C1754">
        <v>73</v>
      </c>
      <c r="D1754">
        <v>64</v>
      </c>
    </row>
    <row r="1755" spans="1:4">
      <c r="A1755" t="s">
        <v>6552</v>
      </c>
      <c r="B1755">
        <v>80</v>
      </c>
      <c r="C1755">
        <v>87</v>
      </c>
      <c r="D1755">
        <v>76</v>
      </c>
    </row>
    <row r="1756" spans="1:4">
      <c r="A1756" t="s">
        <v>6554</v>
      </c>
      <c r="B1756">
        <v>85</v>
      </c>
      <c r="C1756">
        <v>88</v>
      </c>
      <c r="D1756">
        <v>76</v>
      </c>
    </row>
    <row r="1757" spans="1:4">
      <c r="A1757" t="s">
        <v>6556</v>
      </c>
      <c r="B1757">
        <v>65</v>
      </c>
      <c r="C1757">
        <v>79</v>
      </c>
      <c r="D1757">
        <v>60</v>
      </c>
    </row>
    <row r="1758" spans="1:4">
      <c r="A1758" t="s">
        <v>6558</v>
      </c>
      <c r="B1758">
        <v>74</v>
      </c>
      <c r="C1758">
        <v>83</v>
      </c>
      <c r="D1758">
        <v>53</v>
      </c>
    </row>
    <row r="1759" spans="1:4">
      <c r="A1759" t="s">
        <v>6560</v>
      </c>
      <c r="B1759">
        <v>74</v>
      </c>
      <c r="C1759">
        <v>72</v>
      </c>
      <c r="D1759">
        <v>67</v>
      </c>
    </row>
    <row r="1760" spans="1:4">
      <c r="A1760" t="s">
        <v>6562</v>
      </c>
      <c r="B1760">
        <v>67</v>
      </c>
      <c r="C1760">
        <v>66</v>
      </c>
      <c r="D1760">
        <v>55</v>
      </c>
    </row>
    <row r="1761" spans="1:4">
      <c r="A1761" t="s">
        <v>6564</v>
      </c>
      <c r="B1761">
        <v>57</v>
      </c>
      <c r="C1761">
        <v>64</v>
      </c>
      <c r="D1761">
        <v>52</v>
      </c>
    </row>
    <row r="1762" spans="1:4">
      <c r="A1762" t="s">
        <v>6566</v>
      </c>
      <c r="B1762">
        <v>58</v>
      </c>
      <c r="C1762">
        <v>64</v>
      </c>
      <c r="D1762">
        <v>50</v>
      </c>
    </row>
    <row r="1763" spans="1:4">
      <c r="A1763" t="s">
        <v>6568</v>
      </c>
      <c r="B1763">
        <v>65</v>
      </c>
      <c r="C1763">
        <v>72</v>
      </c>
      <c r="D1763">
        <v>50</v>
      </c>
    </row>
    <row r="1764" spans="1:4">
      <c r="A1764" t="s">
        <v>6570</v>
      </c>
      <c r="B1764">
        <v>68</v>
      </c>
      <c r="C1764">
        <v>65</v>
      </c>
      <c r="D1764">
        <v>60</v>
      </c>
    </row>
    <row r="1765" spans="1:4">
      <c r="A1765" t="s">
        <v>6571</v>
      </c>
      <c r="B1765">
        <v>59</v>
      </c>
      <c r="C1765">
        <v>58</v>
      </c>
      <c r="D1765">
        <v>54</v>
      </c>
    </row>
    <row r="1766" spans="1:4">
      <c r="A1766" t="s">
        <v>6572</v>
      </c>
      <c r="B1766">
        <v>54</v>
      </c>
      <c r="C1766">
        <v>54</v>
      </c>
      <c r="D1766">
        <v>45</v>
      </c>
    </row>
    <row r="1767" spans="1:4">
      <c r="A1767" t="s">
        <v>6574</v>
      </c>
      <c r="B1767">
        <v>84</v>
      </c>
      <c r="C1767">
        <v>81</v>
      </c>
      <c r="D1767">
        <v>68</v>
      </c>
    </row>
    <row r="1768" spans="1:4">
      <c r="A1768" t="s">
        <v>6576</v>
      </c>
      <c r="B1768">
        <v>88</v>
      </c>
      <c r="C1768">
        <v>84</v>
      </c>
      <c r="D1768">
        <v>66</v>
      </c>
    </row>
    <row r="1769" spans="1:4">
      <c r="A1769" t="s">
        <v>6578</v>
      </c>
      <c r="B1769">
        <v>83</v>
      </c>
      <c r="C1769">
        <v>80</v>
      </c>
      <c r="D1769">
        <v>64</v>
      </c>
    </row>
    <row r="1770" spans="1:4">
      <c r="A1770" t="s">
        <v>6580</v>
      </c>
      <c r="B1770">
        <v>87</v>
      </c>
      <c r="C1770">
        <v>77</v>
      </c>
      <c r="D1770">
        <v>53</v>
      </c>
    </row>
    <row r="1771" spans="1:4">
      <c r="A1771" t="s">
        <v>6582</v>
      </c>
      <c r="B1771">
        <v>72</v>
      </c>
      <c r="C1771">
        <v>65</v>
      </c>
      <c r="D1771">
        <v>59</v>
      </c>
    </row>
    <row r="1772" spans="1:4">
      <c r="A1772" t="s">
        <v>6583</v>
      </c>
      <c r="B1772">
        <v>74</v>
      </c>
      <c r="C1772">
        <v>65</v>
      </c>
      <c r="D1772">
        <v>57</v>
      </c>
    </row>
    <row r="1773" spans="1:4">
      <c r="A1773" t="s">
        <v>6584</v>
      </c>
      <c r="B1773">
        <v>101</v>
      </c>
      <c r="C1773">
        <v>83</v>
      </c>
      <c r="D1773">
        <v>65</v>
      </c>
    </row>
    <row r="1774" spans="1:4">
      <c r="A1774" t="s">
        <v>6585</v>
      </c>
      <c r="B1774">
        <v>91</v>
      </c>
      <c r="C1774">
        <v>79</v>
      </c>
      <c r="D1774">
        <v>59</v>
      </c>
    </row>
    <row r="1775" spans="1:4">
      <c r="A1775" t="s">
        <v>6586</v>
      </c>
      <c r="B1775">
        <v>99</v>
      </c>
      <c r="C1775">
        <v>86</v>
      </c>
      <c r="D1775">
        <v>59</v>
      </c>
    </row>
    <row r="1776" spans="1:4">
      <c r="A1776" t="s">
        <v>6587</v>
      </c>
      <c r="B1776">
        <v>64</v>
      </c>
      <c r="C1776">
        <v>52</v>
      </c>
      <c r="D1776">
        <v>43</v>
      </c>
    </row>
    <row r="1777" spans="1:4">
      <c r="A1777" t="s">
        <v>6977</v>
      </c>
      <c r="B1777">
        <v>104</v>
      </c>
      <c r="C1777">
        <v>92</v>
      </c>
      <c r="D1777">
        <v>83</v>
      </c>
    </row>
    <row r="1778" spans="1:4">
      <c r="A1778" t="s">
        <v>6588</v>
      </c>
      <c r="B1778">
        <v>104</v>
      </c>
      <c r="C1778">
        <v>90</v>
      </c>
      <c r="D1778">
        <v>78</v>
      </c>
    </row>
    <row r="1779" spans="1:4">
      <c r="A1779" t="s">
        <v>6589</v>
      </c>
      <c r="B1779">
        <v>91</v>
      </c>
      <c r="C1779">
        <v>81</v>
      </c>
      <c r="D1779">
        <v>73</v>
      </c>
    </row>
    <row r="1780" spans="1:4">
      <c r="A1780" t="s">
        <v>6590</v>
      </c>
      <c r="B1780">
        <v>72</v>
      </c>
      <c r="C1780">
        <v>63</v>
      </c>
      <c r="D1780">
        <v>57</v>
      </c>
    </row>
    <row r="1781" spans="1:4">
      <c r="A1781" t="s">
        <v>6591</v>
      </c>
      <c r="B1781">
        <v>75</v>
      </c>
      <c r="C1781">
        <v>61</v>
      </c>
      <c r="D1781">
        <v>51</v>
      </c>
    </row>
    <row r="1782" spans="1:4">
      <c r="A1782" t="s">
        <v>6593</v>
      </c>
      <c r="B1782">
        <v>90</v>
      </c>
      <c r="C1782">
        <v>70</v>
      </c>
      <c r="D1782">
        <v>50</v>
      </c>
    </row>
    <row r="1783" spans="1:4">
      <c r="A1783" t="s">
        <v>6594</v>
      </c>
      <c r="B1783">
        <v>94</v>
      </c>
      <c r="C1783">
        <v>83</v>
      </c>
      <c r="D1783">
        <v>71</v>
      </c>
    </row>
    <row r="1784" spans="1:4">
      <c r="A1784" t="s">
        <v>6595</v>
      </c>
      <c r="B1784">
        <v>90</v>
      </c>
      <c r="C1784">
        <v>83</v>
      </c>
      <c r="D1784">
        <v>72</v>
      </c>
    </row>
    <row r="1785" spans="1:4">
      <c r="A1785" t="s">
        <v>7006</v>
      </c>
      <c r="B1785">
        <v>63</v>
      </c>
      <c r="C1785">
        <v>53</v>
      </c>
      <c r="D1785">
        <v>47</v>
      </c>
    </row>
    <row r="1786" spans="1:4">
      <c r="A1786" t="s">
        <v>7020</v>
      </c>
      <c r="B1786">
        <v>67</v>
      </c>
      <c r="C1786">
        <v>57</v>
      </c>
      <c r="D1786">
        <v>55</v>
      </c>
    </row>
    <row r="1787" spans="1:4">
      <c r="A1787" t="s">
        <v>6596</v>
      </c>
      <c r="B1787">
        <v>78</v>
      </c>
      <c r="C1787">
        <v>64</v>
      </c>
      <c r="D1787">
        <v>59</v>
      </c>
    </row>
    <row r="1788" spans="1:4">
      <c r="A1788" t="s">
        <v>6597</v>
      </c>
      <c r="B1788">
        <v>64</v>
      </c>
      <c r="C1788">
        <v>49</v>
      </c>
      <c r="D1788">
        <v>47</v>
      </c>
    </row>
    <row r="1789" spans="1:4">
      <c r="A1789" t="s">
        <v>7019</v>
      </c>
      <c r="B1789">
        <v>95</v>
      </c>
      <c r="C1789">
        <v>76</v>
      </c>
      <c r="D1789">
        <v>64</v>
      </c>
    </row>
    <row r="1790" spans="1:4">
      <c r="A1790" t="s">
        <v>6599</v>
      </c>
      <c r="B1790">
        <v>88</v>
      </c>
      <c r="C1790">
        <v>66</v>
      </c>
      <c r="D1790">
        <v>63</v>
      </c>
    </row>
    <row r="1791" spans="1:4">
      <c r="A1791" t="s">
        <v>6600</v>
      </c>
      <c r="B1791">
        <v>79</v>
      </c>
      <c r="C1791">
        <v>63</v>
      </c>
      <c r="D1791">
        <v>59</v>
      </c>
    </row>
    <row r="1792" spans="1:4">
      <c r="A1792" t="s">
        <v>6601</v>
      </c>
      <c r="B1792">
        <v>67</v>
      </c>
      <c r="C1792">
        <v>51</v>
      </c>
      <c r="D1792">
        <v>49</v>
      </c>
    </row>
    <row r="1793" spans="1:4">
      <c r="A1793" t="s">
        <v>7007</v>
      </c>
      <c r="B1793">
        <v>52</v>
      </c>
      <c r="C1793">
        <v>41</v>
      </c>
      <c r="D1793">
        <v>42</v>
      </c>
    </row>
    <row r="1794" spans="1:4">
      <c r="A1794" t="s">
        <v>6602</v>
      </c>
      <c r="B1794">
        <v>92</v>
      </c>
      <c r="C1794">
        <v>73</v>
      </c>
      <c r="D1794">
        <v>57</v>
      </c>
    </row>
    <row r="1795" spans="1:4">
      <c r="A1795" t="s">
        <v>6603</v>
      </c>
      <c r="B1795">
        <v>121</v>
      </c>
      <c r="C1795">
        <v>93</v>
      </c>
      <c r="D1795">
        <v>52</v>
      </c>
    </row>
    <row r="1796" spans="1:4">
      <c r="A1796" t="s">
        <v>6604</v>
      </c>
      <c r="B1796">
        <v>60</v>
      </c>
      <c r="C1796">
        <v>53</v>
      </c>
      <c r="D1796">
        <v>53</v>
      </c>
    </row>
    <row r="1797" spans="1:4">
      <c r="A1797" t="s">
        <v>6605</v>
      </c>
      <c r="B1797">
        <v>58</v>
      </c>
      <c r="C1797">
        <v>53</v>
      </c>
      <c r="D1797">
        <v>54</v>
      </c>
    </row>
    <row r="1798" spans="1:4">
      <c r="A1798" t="s">
        <v>7010</v>
      </c>
      <c r="B1798">
        <v>54</v>
      </c>
      <c r="C1798">
        <v>48</v>
      </c>
      <c r="D1798">
        <v>49</v>
      </c>
    </row>
    <row r="1799" spans="1:4">
      <c r="A1799" t="s">
        <v>7021</v>
      </c>
      <c r="B1799">
        <v>57</v>
      </c>
      <c r="C1799">
        <v>45</v>
      </c>
      <c r="D1799">
        <v>43</v>
      </c>
    </row>
    <row r="1800" spans="1:4">
      <c r="A1800" t="s">
        <v>7008</v>
      </c>
      <c r="B1800">
        <v>56</v>
      </c>
      <c r="C1800">
        <v>46</v>
      </c>
      <c r="D1800">
        <v>45</v>
      </c>
    </row>
    <row r="1801" spans="1:4">
      <c r="A1801" t="s">
        <v>6606</v>
      </c>
      <c r="B1801">
        <v>59</v>
      </c>
      <c r="C1801">
        <v>48</v>
      </c>
      <c r="D1801">
        <v>47</v>
      </c>
    </row>
    <row r="1802" spans="1:4">
      <c r="A1802" t="s">
        <v>6607</v>
      </c>
      <c r="B1802">
        <v>93</v>
      </c>
      <c r="C1802">
        <v>71</v>
      </c>
      <c r="D1802">
        <v>58</v>
      </c>
    </row>
    <row r="1803" spans="1:4">
      <c r="A1803" t="s">
        <v>6608</v>
      </c>
      <c r="B1803">
        <v>88</v>
      </c>
      <c r="C1803">
        <v>64</v>
      </c>
      <c r="D1803">
        <v>57</v>
      </c>
    </row>
    <row r="1804" spans="1:4">
      <c r="A1804" t="s">
        <v>6609</v>
      </c>
      <c r="B1804">
        <v>97</v>
      </c>
      <c r="C1804">
        <v>71</v>
      </c>
      <c r="D1804">
        <v>59</v>
      </c>
    </row>
    <row r="1805" spans="1:4">
      <c r="A1805" t="s">
        <v>6610</v>
      </c>
      <c r="B1805">
        <v>90</v>
      </c>
      <c r="C1805">
        <v>71</v>
      </c>
      <c r="D1805">
        <v>67</v>
      </c>
    </row>
    <row r="1806" spans="1:4">
      <c r="A1806" t="s">
        <v>6611</v>
      </c>
      <c r="B1806">
        <v>104</v>
      </c>
      <c r="C1806">
        <v>75</v>
      </c>
      <c r="D1806">
        <v>64</v>
      </c>
    </row>
    <row r="1807" spans="1:4">
      <c r="A1807" t="s">
        <v>6612</v>
      </c>
      <c r="B1807">
        <v>84</v>
      </c>
      <c r="C1807">
        <v>57</v>
      </c>
      <c r="D1807">
        <v>45</v>
      </c>
    </row>
    <row r="1808" spans="1:4">
      <c r="A1808" t="s">
        <v>6614</v>
      </c>
      <c r="B1808">
        <v>99</v>
      </c>
      <c r="C1808">
        <v>63</v>
      </c>
      <c r="D1808">
        <v>51</v>
      </c>
    </row>
    <row r="1809" spans="1:4">
      <c r="A1809" t="s">
        <v>6616</v>
      </c>
      <c r="B1809">
        <v>113</v>
      </c>
      <c r="C1809">
        <v>74</v>
      </c>
      <c r="D1809">
        <v>65</v>
      </c>
    </row>
    <row r="1810" spans="1:4">
      <c r="A1810" t="s">
        <v>6617</v>
      </c>
      <c r="B1810">
        <v>110</v>
      </c>
      <c r="C1810">
        <v>73</v>
      </c>
      <c r="D1810">
        <v>58</v>
      </c>
    </row>
    <row r="1811" spans="1:4">
      <c r="A1811" t="s">
        <v>6618</v>
      </c>
      <c r="B1811">
        <v>102</v>
      </c>
      <c r="C1811">
        <v>66</v>
      </c>
      <c r="D1811">
        <v>56</v>
      </c>
    </row>
    <row r="1812" spans="1:4">
      <c r="A1812" t="s">
        <v>6619</v>
      </c>
      <c r="B1812">
        <v>117</v>
      </c>
      <c r="C1812">
        <v>71</v>
      </c>
      <c r="D1812">
        <v>52</v>
      </c>
    </row>
    <row r="1813" spans="1:4">
      <c r="A1813" t="s">
        <v>6621</v>
      </c>
      <c r="B1813">
        <v>136</v>
      </c>
      <c r="C1813">
        <v>67</v>
      </c>
      <c r="D1813">
        <v>50</v>
      </c>
    </row>
    <row r="1814" spans="1:4">
      <c r="A1814" t="s">
        <v>6623</v>
      </c>
      <c r="B1814">
        <v>141</v>
      </c>
      <c r="C1814">
        <v>63</v>
      </c>
      <c r="D1814">
        <v>45</v>
      </c>
    </row>
    <row r="1815" spans="1:4">
      <c r="A1815" t="s">
        <v>6624</v>
      </c>
      <c r="B1815">
        <v>73</v>
      </c>
      <c r="C1815">
        <v>59</v>
      </c>
      <c r="D1815">
        <v>57</v>
      </c>
    </row>
    <row r="1816" spans="1:4">
      <c r="A1816" t="s">
        <v>6626</v>
      </c>
      <c r="B1816">
        <v>80</v>
      </c>
      <c r="C1816">
        <v>49</v>
      </c>
      <c r="D1816">
        <v>48</v>
      </c>
    </row>
    <row r="1817" spans="1:4">
      <c r="A1817" t="s">
        <v>6627</v>
      </c>
      <c r="B1817">
        <v>110</v>
      </c>
      <c r="C1817">
        <v>64</v>
      </c>
      <c r="D1817">
        <v>60</v>
      </c>
    </row>
    <row r="1818" spans="1:4">
      <c r="A1818" t="s">
        <v>6628</v>
      </c>
      <c r="B1818">
        <v>88</v>
      </c>
      <c r="C1818">
        <v>52</v>
      </c>
      <c r="D1818">
        <v>50</v>
      </c>
    </row>
    <row r="1819" spans="1:4">
      <c r="A1819" t="s">
        <v>6629</v>
      </c>
      <c r="B1819">
        <v>89</v>
      </c>
      <c r="C1819">
        <v>60</v>
      </c>
      <c r="D1819">
        <v>57</v>
      </c>
    </row>
    <row r="1820" spans="1:4">
      <c r="A1820" t="s">
        <v>6630</v>
      </c>
      <c r="B1820">
        <v>104</v>
      </c>
      <c r="C1820">
        <v>59</v>
      </c>
      <c r="D1820">
        <v>57</v>
      </c>
    </row>
    <row r="1821" spans="1:4">
      <c r="A1821" t="s">
        <v>6631</v>
      </c>
      <c r="B1821">
        <v>96</v>
      </c>
      <c r="C1821">
        <v>53</v>
      </c>
      <c r="D1821">
        <v>53</v>
      </c>
    </row>
    <row r="1822" spans="1:4">
      <c r="A1822" t="s">
        <v>6632</v>
      </c>
      <c r="B1822">
        <v>106</v>
      </c>
      <c r="C1822">
        <v>51</v>
      </c>
      <c r="D1822">
        <v>49</v>
      </c>
    </row>
    <row r="1823" spans="1:4">
      <c r="A1823" t="s">
        <v>6634</v>
      </c>
      <c r="B1823">
        <v>128</v>
      </c>
      <c r="C1823">
        <v>72</v>
      </c>
      <c r="D1823">
        <v>57</v>
      </c>
    </row>
    <row r="1824" spans="1:4">
      <c r="A1824" t="s">
        <v>6635</v>
      </c>
      <c r="B1824">
        <v>124</v>
      </c>
      <c r="C1824">
        <v>66</v>
      </c>
      <c r="D1824">
        <v>60</v>
      </c>
    </row>
    <row r="1825" spans="1:4">
      <c r="A1825" t="s">
        <v>7052</v>
      </c>
      <c r="B1825">
        <v>106</v>
      </c>
      <c r="C1825">
        <v>46</v>
      </c>
      <c r="D1825">
        <v>42</v>
      </c>
    </row>
    <row r="1826" spans="1:4">
      <c r="A1826" t="s">
        <v>6636</v>
      </c>
      <c r="B1826">
        <v>116</v>
      </c>
      <c r="C1826">
        <v>51</v>
      </c>
      <c r="D1826">
        <v>50</v>
      </c>
    </row>
    <row r="1827" spans="1:4">
      <c r="A1827" t="s">
        <v>6637</v>
      </c>
      <c r="B1827">
        <v>85</v>
      </c>
      <c r="C1827">
        <v>59</v>
      </c>
      <c r="D1827">
        <v>57</v>
      </c>
    </row>
    <row r="1828" spans="1:4">
      <c r="A1828" t="s">
        <v>6639</v>
      </c>
      <c r="B1828">
        <v>115</v>
      </c>
      <c r="C1828">
        <v>75</v>
      </c>
      <c r="D1828">
        <v>66</v>
      </c>
    </row>
    <row r="1829" spans="1:4">
      <c r="A1829" t="s">
        <v>6640</v>
      </c>
      <c r="B1829">
        <v>99</v>
      </c>
      <c r="C1829">
        <v>64</v>
      </c>
      <c r="D1829">
        <v>58</v>
      </c>
    </row>
    <row r="1830" spans="1:4">
      <c r="A1830" t="s">
        <v>6641</v>
      </c>
      <c r="B1830">
        <v>107</v>
      </c>
      <c r="C1830">
        <v>65</v>
      </c>
      <c r="D1830">
        <v>57</v>
      </c>
    </row>
    <row r="1831" spans="1:4">
      <c r="A1831" t="s">
        <v>6642</v>
      </c>
      <c r="B1831">
        <v>80</v>
      </c>
      <c r="C1831">
        <v>57</v>
      </c>
      <c r="D1831">
        <v>56</v>
      </c>
    </row>
    <row r="1832" spans="1:4">
      <c r="A1832" t="s">
        <v>6643</v>
      </c>
      <c r="B1832">
        <v>96</v>
      </c>
      <c r="C1832">
        <v>55</v>
      </c>
      <c r="D1832">
        <v>61</v>
      </c>
    </row>
    <row r="1833" spans="1:4">
      <c r="A1833" t="s">
        <v>6645</v>
      </c>
      <c r="B1833">
        <v>92</v>
      </c>
      <c r="C1833">
        <v>41</v>
      </c>
      <c r="D1833">
        <v>53</v>
      </c>
    </row>
    <row r="1834" spans="1:4">
      <c r="A1834" t="s">
        <v>6647</v>
      </c>
      <c r="B1834">
        <v>112</v>
      </c>
      <c r="C1834">
        <v>57</v>
      </c>
      <c r="D1834">
        <v>63</v>
      </c>
    </row>
    <row r="1835" spans="1:4">
      <c r="A1835" t="s">
        <v>6649</v>
      </c>
      <c r="B1835">
        <v>102</v>
      </c>
      <c r="C1835">
        <v>51</v>
      </c>
      <c r="D1835">
        <v>54</v>
      </c>
    </row>
    <row r="1836" spans="1:4">
      <c r="A1836" t="s">
        <v>6650</v>
      </c>
      <c r="B1836">
        <v>97</v>
      </c>
      <c r="C1836">
        <v>46</v>
      </c>
      <c r="D1836">
        <v>53</v>
      </c>
    </row>
    <row r="1837" spans="1:4">
      <c r="A1837" t="s">
        <v>6651</v>
      </c>
      <c r="B1837">
        <v>88</v>
      </c>
      <c r="C1837">
        <v>43</v>
      </c>
      <c r="D1837">
        <v>54</v>
      </c>
    </row>
    <row r="1838" spans="1:4">
      <c r="A1838" t="s">
        <v>6653</v>
      </c>
      <c r="B1838">
        <v>126</v>
      </c>
      <c r="C1838">
        <v>57</v>
      </c>
      <c r="D1838">
        <v>64</v>
      </c>
    </row>
    <row r="1839" spans="1:4">
      <c r="A1839" t="s">
        <v>7061</v>
      </c>
      <c r="B1839">
        <v>117</v>
      </c>
      <c r="C1839">
        <v>35</v>
      </c>
      <c r="D1839">
        <v>41</v>
      </c>
    </row>
    <row r="1840" spans="1:4">
      <c r="A1840" t="s">
        <v>6654</v>
      </c>
      <c r="B1840">
        <v>129</v>
      </c>
      <c r="C1840">
        <v>54</v>
      </c>
      <c r="D1840">
        <v>57</v>
      </c>
    </row>
    <row r="1841" spans="1:4">
      <c r="A1841" t="s">
        <v>6655</v>
      </c>
      <c r="B1841">
        <v>136</v>
      </c>
      <c r="C1841">
        <v>67</v>
      </c>
      <c r="D1841">
        <v>68</v>
      </c>
    </row>
    <row r="1842" spans="1:4">
      <c r="A1842" t="s">
        <v>7068</v>
      </c>
      <c r="B1842">
        <v>106</v>
      </c>
      <c r="C1842">
        <v>40</v>
      </c>
      <c r="D1842">
        <v>44</v>
      </c>
    </row>
    <row r="1843" spans="1:4">
      <c r="A1843" t="s">
        <v>6656</v>
      </c>
      <c r="B1843">
        <v>126</v>
      </c>
      <c r="C1843">
        <v>57</v>
      </c>
      <c r="D1843">
        <v>47</v>
      </c>
    </row>
    <row r="1844" spans="1:4">
      <c r="A1844" t="s">
        <v>6657</v>
      </c>
      <c r="B1844">
        <v>140</v>
      </c>
      <c r="C1844">
        <v>55</v>
      </c>
      <c r="D1844">
        <v>62</v>
      </c>
    </row>
    <row r="1845" spans="1:4">
      <c r="A1845" t="s">
        <v>7060</v>
      </c>
      <c r="B1845">
        <v>125</v>
      </c>
      <c r="C1845">
        <v>32</v>
      </c>
      <c r="D1845">
        <v>39</v>
      </c>
    </row>
    <row r="1846" spans="1:4">
      <c r="A1846" t="s">
        <v>6658</v>
      </c>
      <c r="B1846">
        <v>155</v>
      </c>
      <c r="C1846">
        <v>27</v>
      </c>
      <c r="D1846">
        <v>48</v>
      </c>
    </row>
    <row r="1847" spans="1:4">
      <c r="A1847" t="s">
        <v>7059</v>
      </c>
      <c r="B1847">
        <v>157</v>
      </c>
      <c r="C1847">
        <v>32</v>
      </c>
      <c r="D1847">
        <v>47</v>
      </c>
    </row>
    <row r="1848" spans="1:4">
      <c r="A1848" t="s">
        <v>6659</v>
      </c>
      <c r="B1848">
        <v>82</v>
      </c>
      <c r="C1848">
        <v>65</v>
      </c>
      <c r="D1848">
        <v>68</v>
      </c>
    </row>
    <row r="1849" spans="1:4">
      <c r="A1849" t="s">
        <v>6660</v>
      </c>
      <c r="B1849">
        <v>92</v>
      </c>
      <c r="C1849">
        <v>58</v>
      </c>
      <c r="D1849">
        <v>77</v>
      </c>
    </row>
    <row r="1850" spans="1:4">
      <c r="A1850" t="s">
        <v>6661</v>
      </c>
      <c r="B1850">
        <v>100</v>
      </c>
      <c r="C1850">
        <v>49</v>
      </c>
      <c r="D1850">
        <v>62</v>
      </c>
    </row>
    <row r="1851" spans="1:4">
      <c r="A1851" t="s">
        <v>6662</v>
      </c>
      <c r="B1851">
        <v>73</v>
      </c>
      <c r="C1851">
        <v>51</v>
      </c>
      <c r="D1851">
        <v>56</v>
      </c>
    </row>
    <row r="1852" spans="1:4">
      <c r="A1852" t="s">
        <v>6663</v>
      </c>
      <c r="B1852">
        <v>91</v>
      </c>
      <c r="C1852">
        <v>67</v>
      </c>
      <c r="D1852">
        <v>73</v>
      </c>
    </row>
    <row r="1853" spans="1:4">
      <c r="A1853" t="s">
        <v>6664</v>
      </c>
      <c r="B1853">
        <v>93</v>
      </c>
      <c r="C1853">
        <v>60</v>
      </c>
      <c r="D1853">
        <v>67</v>
      </c>
    </row>
    <row r="1854" spans="1:4">
      <c r="A1854" t="s">
        <v>6665</v>
      </c>
      <c r="B1854">
        <v>88</v>
      </c>
      <c r="C1854">
        <v>54</v>
      </c>
      <c r="D1854">
        <v>61</v>
      </c>
    </row>
    <row r="1855" spans="1:4">
      <c r="A1855" t="s">
        <v>6666</v>
      </c>
      <c r="B1855">
        <v>84</v>
      </c>
      <c r="C1855">
        <v>53</v>
      </c>
      <c r="D1855">
        <v>59</v>
      </c>
    </row>
    <row r="1856" spans="1:4">
      <c r="A1856" t="s">
        <v>6667</v>
      </c>
      <c r="B1856">
        <v>81</v>
      </c>
      <c r="C1856">
        <v>50</v>
      </c>
      <c r="D1856">
        <v>53</v>
      </c>
    </row>
    <row r="1857" spans="1:4">
      <c r="A1857" t="s">
        <v>6668</v>
      </c>
      <c r="B1857">
        <v>80</v>
      </c>
      <c r="C1857">
        <v>43</v>
      </c>
      <c r="D1857">
        <v>51</v>
      </c>
    </row>
    <row r="1858" spans="1:4">
      <c r="A1858" t="s">
        <v>6669</v>
      </c>
      <c r="B1858">
        <v>119</v>
      </c>
      <c r="C1858">
        <v>51</v>
      </c>
      <c r="D1858">
        <v>59</v>
      </c>
    </row>
    <row r="1859" spans="1:4">
      <c r="A1859" t="s">
        <v>6670</v>
      </c>
      <c r="B1859">
        <v>119</v>
      </c>
      <c r="C1859">
        <v>33</v>
      </c>
      <c r="D1859">
        <v>46</v>
      </c>
    </row>
    <row r="1860" spans="1:4">
      <c r="A1860" t="s">
        <v>7069</v>
      </c>
      <c r="B1860">
        <v>119</v>
      </c>
      <c r="C1860">
        <v>32</v>
      </c>
      <c r="D1860">
        <v>47</v>
      </c>
    </row>
    <row r="1861" spans="1:4">
      <c r="A1861" t="s">
        <v>6671</v>
      </c>
      <c r="B1861">
        <v>149</v>
      </c>
      <c r="C1861">
        <v>54</v>
      </c>
      <c r="D1861">
        <v>64</v>
      </c>
    </row>
    <row r="1862" spans="1:4">
      <c r="A1862" t="s">
        <v>6672</v>
      </c>
      <c r="B1862">
        <v>138</v>
      </c>
      <c r="C1862">
        <v>34</v>
      </c>
      <c r="D1862">
        <v>50</v>
      </c>
    </row>
    <row r="1863" spans="1:4">
      <c r="A1863" t="s">
        <v>7057</v>
      </c>
      <c r="B1863">
        <v>162</v>
      </c>
      <c r="C1863">
        <v>36</v>
      </c>
      <c r="D1863">
        <v>47</v>
      </c>
    </row>
    <row r="1864" spans="1:4">
      <c r="A1864" t="s">
        <v>6673</v>
      </c>
      <c r="B1864">
        <v>185</v>
      </c>
      <c r="C1864">
        <v>38</v>
      </c>
      <c r="D1864">
        <v>54</v>
      </c>
    </row>
    <row r="1865" spans="1:4">
      <c r="A1865" t="s">
        <v>6675</v>
      </c>
      <c r="B1865">
        <v>191</v>
      </c>
      <c r="C1865">
        <v>25</v>
      </c>
      <c r="D1865">
        <v>50</v>
      </c>
    </row>
    <row r="1866" spans="1:4">
      <c r="A1866" t="s">
        <v>6676</v>
      </c>
      <c r="B1866">
        <v>91</v>
      </c>
      <c r="C1866">
        <v>54</v>
      </c>
      <c r="D1866">
        <v>68</v>
      </c>
    </row>
    <row r="1867" spans="1:4">
      <c r="A1867" t="s">
        <v>6677</v>
      </c>
      <c r="B1867">
        <v>83</v>
      </c>
      <c r="C1867">
        <v>45</v>
      </c>
      <c r="D1867">
        <v>59</v>
      </c>
    </row>
    <row r="1868" spans="1:4">
      <c r="A1868" t="s">
        <v>7070</v>
      </c>
      <c r="B1868">
        <v>100</v>
      </c>
      <c r="C1868">
        <v>36</v>
      </c>
      <c r="D1868">
        <v>46</v>
      </c>
    </row>
    <row r="1869" spans="1:4">
      <c r="A1869" t="s">
        <v>6678</v>
      </c>
      <c r="B1869">
        <v>92</v>
      </c>
      <c r="C1869">
        <v>44</v>
      </c>
      <c r="D1869">
        <v>53</v>
      </c>
    </row>
    <row r="1870" spans="1:4">
      <c r="A1870" t="s">
        <v>6679</v>
      </c>
      <c r="B1870">
        <v>112</v>
      </c>
      <c r="C1870">
        <v>47</v>
      </c>
      <c r="D1870">
        <v>59</v>
      </c>
    </row>
    <row r="1871" spans="1:4">
      <c r="A1871" t="s">
        <v>7056</v>
      </c>
      <c r="B1871">
        <v>170</v>
      </c>
      <c r="C1871">
        <v>10</v>
      </c>
      <c r="D1871">
        <v>39</v>
      </c>
    </row>
    <row r="1872" spans="1:4">
      <c r="A1872" t="s">
        <v>7058</v>
      </c>
      <c r="B1872">
        <v>161</v>
      </c>
      <c r="C1872">
        <v>23</v>
      </c>
      <c r="D1872">
        <v>41</v>
      </c>
    </row>
    <row r="1873" spans="1:4">
      <c r="A1873" t="s">
        <v>6680</v>
      </c>
      <c r="B1873">
        <v>167</v>
      </c>
      <c r="C1873">
        <v>51</v>
      </c>
      <c r="D1873">
        <v>64</v>
      </c>
    </row>
    <row r="1874" spans="1:4">
      <c r="A1874" t="s">
        <v>6681</v>
      </c>
      <c r="B1874">
        <v>188</v>
      </c>
      <c r="C1874">
        <v>43</v>
      </c>
      <c r="D1874">
        <v>61</v>
      </c>
    </row>
    <row r="1875" spans="1:4">
      <c r="A1875" t="s">
        <v>6682</v>
      </c>
      <c r="B1875">
        <v>172</v>
      </c>
      <c r="C1875">
        <v>14</v>
      </c>
      <c r="D1875">
        <v>46</v>
      </c>
    </row>
    <row r="1876" spans="1:4">
      <c r="A1876" t="s">
        <v>6684</v>
      </c>
      <c r="B1876">
        <v>174</v>
      </c>
      <c r="C1876">
        <v>14</v>
      </c>
      <c r="D1876">
        <v>54</v>
      </c>
    </row>
    <row r="1877" spans="1:4">
      <c r="A1877" t="s">
        <v>6685</v>
      </c>
      <c r="B1877">
        <v>189</v>
      </c>
      <c r="C1877">
        <v>22</v>
      </c>
      <c r="D1877">
        <v>44</v>
      </c>
    </row>
    <row r="1878" spans="1:4">
      <c r="A1878" t="s">
        <v>6686</v>
      </c>
      <c r="B1878">
        <v>179</v>
      </c>
      <c r="C1878">
        <v>26</v>
      </c>
      <c r="D1878">
        <v>56</v>
      </c>
    </row>
    <row r="1879" spans="1:4">
      <c r="A1879" t="s">
        <v>6687</v>
      </c>
      <c r="B1879">
        <v>151</v>
      </c>
      <c r="C1879">
        <v>52</v>
      </c>
      <c r="D1879">
        <v>67</v>
      </c>
    </row>
    <row r="1880" spans="1:4">
      <c r="A1880" t="s">
        <v>6689</v>
      </c>
      <c r="B1880">
        <v>150</v>
      </c>
      <c r="C1880">
        <v>45</v>
      </c>
      <c r="D1880">
        <v>73</v>
      </c>
    </row>
    <row r="1881" spans="1:4">
      <c r="A1881" t="s">
        <v>6691</v>
      </c>
      <c r="B1881">
        <v>162</v>
      </c>
      <c r="C1881">
        <v>20</v>
      </c>
      <c r="D1881">
        <v>65</v>
      </c>
    </row>
    <row r="1882" spans="1:4">
      <c r="A1882" t="s">
        <v>6692</v>
      </c>
      <c r="B1882">
        <v>158</v>
      </c>
      <c r="C1882">
        <v>16</v>
      </c>
      <c r="D1882">
        <v>48</v>
      </c>
    </row>
    <row r="1883" spans="1:4">
      <c r="A1883" t="s">
        <v>7067</v>
      </c>
      <c r="B1883">
        <v>148</v>
      </c>
      <c r="C1883">
        <v>30</v>
      </c>
      <c r="D1883">
        <v>50</v>
      </c>
    </row>
    <row r="1884" spans="1:4">
      <c r="A1884" t="s">
        <v>7071</v>
      </c>
      <c r="B1884">
        <v>108</v>
      </c>
      <c r="C1884">
        <v>40</v>
      </c>
      <c r="D1884">
        <v>49</v>
      </c>
    </row>
    <row r="1885" spans="1:4">
      <c r="A1885" t="s">
        <v>6693</v>
      </c>
      <c r="B1885">
        <v>120</v>
      </c>
      <c r="C1885">
        <v>42</v>
      </c>
      <c r="D1885">
        <v>57</v>
      </c>
    </row>
    <row r="1886" spans="1:4">
      <c r="A1886" t="s">
        <v>6694</v>
      </c>
      <c r="B1886">
        <v>124</v>
      </c>
      <c r="C1886">
        <v>36</v>
      </c>
      <c r="D1886">
        <v>57</v>
      </c>
    </row>
    <row r="1887" spans="1:4">
      <c r="A1887" t="s">
        <v>6695</v>
      </c>
      <c r="B1887">
        <v>164</v>
      </c>
      <c r="C1887">
        <v>18</v>
      </c>
      <c r="D1887">
        <v>71</v>
      </c>
    </row>
    <row r="1888" spans="1:4">
      <c r="A1888" t="s">
        <v>6696</v>
      </c>
      <c r="B1888">
        <v>85</v>
      </c>
      <c r="C1888">
        <v>59</v>
      </c>
      <c r="D1888">
        <v>80</v>
      </c>
    </row>
    <row r="1889" spans="1:4">
      <c r="A1889" t="s">
        <v>6697</v>
      </c>
      <c r="B1889">
        <v>96</v>
      </c>
      <c r="C1889">
        <v>55</v>
      </c>
      <c r="D1889">
        <v>73</v>
      </c>
    </row>
    <row r="1890" spans="1:4">
      <c r="A1890" t="s">
        <v>6698</v>
      </c>
      <c r="B1890">
        <v>114</v>
      </c>
      <c r="C1890">
        <v>43</v>
      </c>
      <c r="D1890">
        <v>63</v>
      </c>
    </row>
    <row r="1891" spans="1:4">
      <c r="A1891" t="s">
        <v>6699</v>
      </c>
      <c r="B1891">
        <v>124</v>
      </c>
      <c r="C1891">
        <v>41</v>
      </c>
      <c r="D1891">
        <v>70</v>
      </c>
    </row>
    <row r="1892" spans="1:4">
      <c r="A1892" t="s">
        <v>6701</v>
      </c>
      <c r="B1892">
        <v>122</v>
      </c>
      <c r="C1892">
        <v>31</v>
      </c>
      <c r="D1892">
        <v>61</v>
      </c>
    </row>
    <row r="1893" spans="1:4">
      <c r="A1893" t="s">
        <v>6703</v>
      </c>
      <c r="B1893">
        <v>132</v>
      </c>
      <c r="C1893">
        <v>44</v>
      </c>
      <c r="D1893">
        <v>72</v>
      </c>
    </row>
    <row r="1894" spans="1:4">
      <c r="A1894" t="s">
        <v>7063</v>
      </c>
      <c r="B1894">
        <v>165</v>
      </c>
      <c r="C1894">
        <v>35</v>
      </c>
      <c r="D1894">
        <v>80</v>
      </c>
    </row>
    <row r="1895" spans="1:4">
      <c r="A1895" t="s">
        <v>7064</v>
      </c>
      <c r="B1895">
        <v>162</v>
      </c>
      <c r="C1895">
        <v>36</v>
      </c>
      <c r="D1895">
        <v>82</v>
      </c>
    </row>
    <row r="1896" spans="1:4">
      <c r="A1896" t="s">
        <v>7072</v>
      </c>
      <c r="B1896">
        <v>163</v>
      </c>
      <c r="C1896">
        <v>40</v>
      </c>
      <c r="D1896">
        <v>87</v>
      </c>
    </row>
    <row r="1897" spans="1:4">
      <c r="A1897" t="s">
        <v>6704</v>
      </c>
      <c r="B1897">
        <v>152</v>
      </c>
      <c r="C1897">
        <v>37</v>
      </c>
      <c r="D1897">
        <v>81</v>
      </c>
    </row>
    <row r="1898" spans="1:4">
      <c r="A1898" t="s">
        <v>6705</v>
      </c>
      <c r="B1898">
        <v>73</v>
      </c>
      <c r="C1898">
        <v>42</v>
      </c>
      <c r="D1898">
        <v>52</v>
      </c>
    </row>
    <row r="1899" spans="1:4">
      <c r="A1899" t="s">
        <v>6706</v>
      </c>
      <c r="B1899">
        <v>97</v>
      </c>
      <c r="C1899">
        <v>63</v>
      </c>
      <c r="D1899">
        <v>76</v>
      </c>
    </row>
    <row r="1900" spans="1:4">
      <c r="A1900" t="s">
        <v>6707</v>
      </c>
      <c r="B1900">
        <v>100</v>
      </c>
      <c r="C1900">
        <v>58</v>
      </c>
      <c r="D1900">
        <v>76</v>
      </c>
    </row>
    <row r="1901" spans="1:4">
      <c r="A1901" t="s">
        <v>6708</v>
      </c>
      <c r="B1901">
        <v>90</v>
      </c>
      <c r="C1901">
        <v>47</v>
      </c>
      <c r="D1901">
        <v>67</v>
      </c>
    </row>
    <row r="1902" spans="1:4">
      <c r="A1902" t="s">
        <v>6709</v>
      </c>
      <c r="B1902">
        <v>111</v>
      </c>
      <c r="C1902">
        <v>60</v>
      </c>
      <c r="D1902">
        <v>86</v>
      </c>
    </row>
    <row r="1903" spans="1:4">
      <c r="A1903" t="s">
        <v>6710</v>
      </c>
      <c r="B1903">
        <v>107</v>
      </c>
      <c r="C1903">
        <v>38</v>
      </c>
      <c r="D1903">
        <v>75</v>
      </c>
    </row>
    <row r="1904" spans="1:4">
      <c r="A1904" t="s">
        <v>6711</v>
      </c>
      <c r="B1904">
        <v>105</v>
      </c>
      <c r="C1904">
        <v>39</v>
      </c>
      <c r="D1904">
        <v>70</v>
      </c>
    </row>
    <row r="1905" spans="1:4">
      <c r="A1905" t="s">
        <v>6713</v>
      </c>
      <c r="B1905">
        <v>133</v>
      </c>
      <c r="C1905">
        <v>50</v>
      </c>
      <c r="D1905">
        <v>92</v>
      </c>
    </row>
    <row r="1906" spans="1:4">
      <c r="A1906" t="s">
        <v>6714</v>
      </c>
      <c r="B1906">
        <v>128</v>
      </c>
      <c r="C1906">
        <v>42</v>
      </c>
      <c r="D1906">
        <v>80</v>
      </c>
    </row>
    <row r="1907" spans="1:4">
      <c r="A1907" t="s">
        <v>6715</v>
      </c>
      <c r="B1907">
        <v>158</v>
      </c>
      <c r="C1907">
        <v>44</v>
      </c>
      <c r="D1907">
        <v>106</v>
      </c>
    </row>
    <row r="1908" spans="1:4">
      <c r="A1908" t="s">
        <v>6717</v>
      </c>
      <c r="B1908">
        <v>83</v>
      </c>
      <c r="C1908">
        <v>49</v>
      </c>
      <c r="D1908">
        <v>70</v>
      </c>
    </row>
    <row r="1909" spans="1:4">
      <c r="A1909" t="s">
        <v>6718</v>
      </c>
      <c r="B1909">
        <v>70</v>
      </c>
      <c r="C1909">
        <v>38</v>
      </c>
      <c r="D1909">
        <v>57</v>
      </c>
    </row>
    <row r="1910" spans="1:4">
      <c r="A1910" t="s">
        <v>6719</v>
      </c>
      <c r="B1910">
        <v>88</v>
      </c>
      <c r="C1910">
        <v>33</v>
      </c>
      <c r="D1910">
        <v>71</v>
      </c>
    </row>
    <row r="1911" spans="1:4">
      <c r="A1911" t="s">
        <v>6720</v>
      </c>
      <c r="B1911">
        <v>146</v>
      </c>
      <c r="C1911">
        <v>49</v>
      </c>
      <c r="D1911">
        <v>111</v>
      </c>
    </row>
    <row r="1912" spans="1:4">
      <c r="A1912" t="s">
        <v>6721</v>
      </c>
      <c r="B1912">
        <v>90</v>
      </c>
      <c r="C1912">
        <v>57</v>
      </c>
      <c r="D1912">
        <v>91</v>
      </c>
    </row>
    <row r="1913" spans="1:4">
      <c r="A1913" t="s">
        <v>6722</v>
      </c>
      <c r="B1913">
        <v>77</v>
      </c>
      <c r="C1913">
        <v>50</v>
      </c>
      <c r="D1913">
        <v>70</v>
      </c>
    </row>
    <row r="1914" spans="1:4">
      <c r="A1914" t="s">
        <v>6723</v>
      </c>
      <c r="B1914">
        <v>105</v>
      </c>
      <c r="C1914">
        <v>45</v>
      </c>
      <c r="D1914">
        <v>93</v>
      </c>
    </row>
    <row r="1915" spans="1:4">
      <c r="A1915" t="s">
        <v>6724</v>
      </c>
      <c r="B1915">
        <v>130</v>
      </c>
      <c r="C1915">
        <v>50</v>
      </c>
      <c r="D1915">
        <v>112</v>
      </c>
    </row>
    <row r="1916" spans="1:4">
      <c r="A1916" t="s">
        <v>6725</v>
      </c>
      <c r="B1916">
        <v>98</v>
      </c>
      <c r="C1916">
        <v>46</v>
      </c>
      <c r="D1916">
        <v>90</v>
      </c>
    </row>
    <row r="1917" spans="1:4">
      <c r="A1917" t="s">
        <v>6726</v>
      </c>
      <c r="B1917">
        <v>133</v>
      </c>
      <c r="C1917">
        <v>59</v>
      </c>
      <c r="D1917">
        <v>123</v>
      </c>
    </row>
    <row r="1918" spans="1:4">
      <c r="A1918" t="s">
        <v>6727</v>
      </c>
      <c r="B1918">
        <v>76</v>
      </c>
      <c r="C1918">
        <v>57</v>
      </c>
      <c r="D1918">
        <v>87</v>
      </c>
    </row>
    <row r="1919" spans="1:4">
      <c r="A1919" t="s">
        <v>6729</v>
      </c>
      <c r="B1919">
        <v>78</v>
      </c>
      <c r="C1919">
        <v>51</v>
      </c>
      <c r="D1919">
        <v>78</v>
      </c>
    </row>
    <row r="1920" spans="1:4">
      <c r="A1920" t="s">
        <v>6730</v>
      </c>
      <c r="B1920">
        <v>81</v>
      </c>
      <c r="C1920">
        <v>48</v>
      </c>
      <c r="D1920">
        <v>78</v>
      </c>
    </row>
    <row r="1921" spans="1:4">
      <c r="A1921" t="s">
        <v>6731</v>
      </c>
      <c r="B1921">
        <v>90</v>
      </c>
      <c r="C1921">
        <v>49</v>
      </c>
      <c r="D1921">
        <v>93</v>
      </c>
    </row>
    <row r="1922" spans="1:4">
      <c r="A1922" t="s">
        <v>6732</v>
      </c>
      <c r="B1922">
        <v>104</v>
      </c>
      <c r="C1922">
        <v>61</v>
      </c>
      <c r="D1922">
        <v>98</v>
      </c>
    </row>
    <row r="1923" spans="1:4">
      <c r="A1923" t="s">
        <v>6734</v>
      </c>
      <c r="B1923">
        <v>104</v>
      </c>
      <c r="C1923">
        <v>41</v>
      </c>
      <c r="D1923">
        <v>97</v>
      </c>
    </row>
    <row r="1924" spans="1:4">
      <c r="A1924" t="s">
        <v>6735</v>
      </c>
      <c r="B1924">
        <v>71</v>
      </c>
      <c r="C1924">
        <v>52</v>
      </c>
      <c r="D1924">
        <v>66</v>
      </c>
    </row>
    <row r="1925" spans="1:4">
      <c r="A1925" t="s">
        <v>6736</v>
      </c>
      <c r="B1925">
        <v>80</v>
      </c>
      <c r="C1925">
        <v>49</v>
      </c>
      <c r="D1925">
        <v>76</v>
      </c>
    </row>
    <row r="1926" spans="1:4">
      <c r="A1926" t="s">
        <v>6738</v>
      </c>
      <c r="B1926">
        <v>117</v>
      </c>
      <c r="C1926">
        <v>64</v>
      </c>
      <c r="D1926">
        <v>106</v>
      </c>
    </row>
    <row r="1927" spans="1:4">
      <c r="A1927" t="s">
        <v>6739</v>
      </c>
      <c r="B1927">
        <v>119</v>
      </c>
      <c r="C1927">
        <v>51</v>
      </c>
      <c r="D1927">
        <v>118</v>
      </c>
    </row>
    <row r="1928" spans="1:4">
      <c r="A1928" t="s">
        <v>6740</v>
      </c>
      <c r="B1928">
        <v>111</v>
      </c>
      <c r="C1928">
        <v>69</v>
      </c>
      <c r="D1928">
        <v>110</v>
      </c>
    </row>
    <row r="1929" spans="1:4">
      <c r="A1929" t="s">
        <v>6741</v>
      </c>
      <c r="B1929">
        <v>120</v>
      </c>
      <c r="C1929">
        <v>67</v>
      </c>
      <c r="D1929">
        <v>132</v>
      </c>
    </row>
    <row r="1930" spans="1:4">
      <c r="A1930" t="s">
        <v>6742</v>
      </c>
      <c r="B1930">
        <v>89</v>
      </c>
      <c r="C1930">
        <v>55</v>
      </c>
      <c r="D1930">
        <v>97</v>
      </c>
    </row>
    <row r="1931" spans="1:4">
      <c r="A1931" t="s">
        <v>6743</v>
      </c>
      <c r="B1931">
        <v>79</v>
      </c>
      <c r="C1931">
        <v>45</v>
      </c>
      <c r="D1931">
        <v>84</v>
      </c>
    </row>
    <row r="1932" spans="1:4">
      <c r="A1932" t="s">
        <v>6744</v>
      </c>
      <c r="B1932">
        <v>67</v>
      </c>
      <c r="C1932">
        <v>44</v>
      </c>
      <c r="D1932">
        <v>71</v>
      </c>
    </row>
    <row r="1933" spans="1:4">
      <c r="A1933" t="s">
        <v>6746</v>
      </c>
      <c r="B1933">
        <v>63</v>
      </c>
      <c r="C1933">
        <v>42</v>
      </c>
      <c r="D1933">
        <v>71</v>
      </c>
    </row>
    <row r="1934" spans="1:4">
      <c r="A1934" t="s">
        <v>6747</v>
      </c>
      <c r="B1934">
        <v>118</v>
      </c>
      <c r="C1934">
        <v>79</v>
      </c>
      <c r="D1934">
        <v>130</v>
      </c>
    </row>
    <row r="1935" spans="1:4">
      <c r="A1935" t="s">
        <v>6749</v>
      </c>
      <c r="B1935">
        <v>84</v>
      </c>
      <c r="C1935">
        <v>44</v>
      </c>
      <c r="D1935">
        <v>93</v>
      </c>
    </row>
    <row r="1936" spans="1:4">
      <c r="A1936" t="s">
        <v>6750</v>
      </c>
      <c r="B1936">
        <v>106</v>
      </c>
      <c r="C1936">
        <v>57</v>
      </c>
      <c r="D1936">
        <v>123</v>
      </c>
    </row>
    <row r="1937" spans="1:4">
      <c r="A1937" t="s">
        <v>6751</v>
      </c>
      <c r="B1937">
        <v>102</v>
      </c>
      <c r="C1937">
        <v>50</v>
      </c>
      <c r="D1937">
        <v>113</v>
      </c>
    </row>
    <row r="1938" spans="1:4">
      <c r="A1938" t="s">
        <v>6753</v>
      </c>
      <c r="B1938">
        <v>101</v>
      </c>
      <c r="C1938">
        <v>61</v>
      </c>
      <c r="D1938">
        <v>124</v>
      </c>
    </row>
    <row r="1939" spans="1:4">
      <c r="A1939" t="s">
        <v>6754</v>
      </c>
      <c r="B1939">
        <v>70</v>
      </c>
      <c r="C1939">
        <v>57</v>
      </c>
      <c r="D1939">
        <v>75</v>
      </c>
    </row>
    <row r="1940" spans="1:4">
      <c r="A1940" t="s">
        <v>6756</v>
      </c>
      <c r="B1940">
        <v>75</v>
      </c>
      <c r="C1940">
        <v>59</v>
      </c>
      <c r="D1940">
        <v>79</v>
      </c>
    </row>
    <row r="1941" spans="1:4">
      <c r="A1941" t="s">
        <v>6757</v>
      </c>
      <c r="B1941">
        <v>86</v>
      </c>
      <c r="C1941">
        <v>69</v>
      </c>
      <c r="D1941">
        <v>107</v>
      </c>
    </row>
    <row r="1942" spans="1:4">
      <c r="A1942" t="s">
        <v>6759</v>
      </c>
      <c r="B1942">
        <v>90</v>
      </c>
      <c r="C1942">
        <v>71</v>
      </c>
      <c r="D1942">
        <v>105</v>
      </c>
    </row>
    <row r="1943" spans="1:4">
      <c r="A1943" t="s">
        <v>7081</v>
      </c>
      <c r="B1943">
        <v>70</v>
      </c>
      <c r="C1943">
        <v>41</v>
      </c>
      <c r="D1943">
        <v>90</v>
      </c>
    </row>
    <row r="1944" spans="1:4">
      <c r="A1944" t="s">
        <v>6760</v>
      </c>
      <c r="B1944">
        <v>79</v>
      </c>
      <c r="C1944">
        <v>52</v>
      </c>
      <c r="D1944">
        <v>102</v>
      </c>
    </row>
    <row r="1945" spans="1:4">
      <c r="A1945" t="s">
        <v>7083</v>
      </c>
      <c r="B1945">
        <v>86</v>
      </c>
      <c r="C1945">
        <v>52</v>
      </c>
      <c r="D1945">
        <v>116</v>
      </c>
    </row>
    <row r="1946" spans="1:4">
      <c r="A1946" t="s">
        <v>6761</v>
      </c>
      <c r="B1946">
        <v>72</v>
      </c>
      <c r="C1946">
        <v>45</v>
      </c>
      <c r="D1946">
        <v>84</v>
      </c>
    </row>
    <row r="1947" spans="1:4">
      <c r="A1947" t="s">
        <v>6762</v>
      </c>
      <c r="B1947">
        <v>96</v>
      </c>
      <c r="C1947">
        <v>63</v>
      </c>
      <c r="D1947">
        <v>131</v>
      </c>
    </row>
    <row r="1948" spans="1:4">
      <c r="A1948" t="s">
        <v>6763</v>
      </c>
      <c r="B1948">
        <v>67</v>
      </c>
      <c r="C1948">
        <v>55</v>
      </c>
      <c r="D1948">
        <v>72</v>
      </c>
    </row>
    <row r="1949" spans="1:4">
      <c r="A1949" t="s">
        <v>7112</v>
      </c>
      <c r="B1949">
        <v>44</v>
      </c>
      <c r="C1949">
        <v>42</v>
      </c>
      <c r="D1949">
        <v>51</v>
      </c>
    </row>
    <row r="1950" spans="1:4">
      <c r="A1950" t="s">
        <v>6764</v>
      </c>
      <c r="B1950">
        <v>80</v>
      </c>
      <c r="C1950">
        <v>59</v>
      </c>
      <c r="D1950">
        <v>83</v>
      </c>
    </row>
    <row r="1951" spans="1:4">
      <c r="A1951" t="s">
        <v>6765</v>
      </c>
      <c r="B1951">
        <v>71</v>
      </c>
      <c r="C1951">
        <v>56</v>
      </c>
      <c r="D1951">
        <v>84</v>
      </c>
    </row>
    <row r="1952" spans="1:4">
      <c r="A1952" t="s">
        <v>6767</v>
      </c>
      <c r="B1952">
        <v>71</v>
      </c>
      <c r="C1952">
        <v>57</v>
      </c>
      <c r="D1952">
        <v>81</v>
      </c>
    </row>
    <row r="1953" spans="1:4">
      <c r="A1953" t="s">
        <v>6768</v>
      </c>
      <c r="B1953">
        <v>73</v>
      </c>
      <c r="C1953">
        <v>60</v>
      </c>
      <c r="D1953">
        <v>98</v>
      </c>
    </row>
    <row r="1954" spans="1:4">
      <c r="A1954" t="s">
        <v>6769</v>
      </c>
      <c r="B1954">
        <v>65</v>
      </c>
      <c r="C1954">
        <v>53</v>
      </c>
      <c r="D1954">
        <v>77</v>
      </c>
    </row>
    <row r="1955" spans="1:4">
      <c r="A1955" t="s">
        <v>6771</v>
      </c>
      <c r="B1955">
        <v>67</v>
      </c>
      <c r="C1955">
        <v>52</v>
      </c>
      <c r="D1955">
        <v>85</v>
      </c>
    </row>
    <row r="1956" spans="1:4">
      <c r="A1956" t="s">
        <v>6772</v>
      </c>
      <c r="B1956">
        <v>84</v>
      </c>
      <c r="C1956">
        <v>66</v>
      </c>
      <c r="D1956">
        <v>117</v>
      </c>
    </row>
    <row r="1957" spans="1:4">
      <c r="A1957" t="s">
        <v>6773</v>
      </c>
      <c r="B1957">
        <v>57</v>
      </c>
      <c r="C1957">
        <v>40</v>
      </c>
      <c r="D1957">
        <v>82</v>
      </c>
    </row>
    <row r="1958" spans="1:4">
      <c r="A1958" t="s">
        <v>6774</v>
      </c>
      <c r="B1958">
        <v>79</v>
      </c>
      <c r="C1958">
        <v>56</v>
      </c>
      <c r="D1958">
        <v>114</v>
      </c>
    </row>
    <row r="1959" spans="1:4">
      <c r="A1959" t="s">
        <v>6775</v>
      </c>
      <c r="B1959">
        <v>83</v>
      </c>
      <c r="C1959">
        <v>61</v>
      </c>
      <c r="D1959">
        <v>125</v>
      </c>
    </row>
    <row r="1960" spans="1:4">
      <c r="A1960" t="s">
        <v>6777</v>
      </c>
      <c r="B1960">
        <v>98</v>
      </c>
      <c r="C1960">
        <v>91</v>
      </c>
      <c r="D1960">
        <v>92</v>
      </c>
    </row>
    <row r="1961" spans="1:4">
      <c r="A1961" t="s">
        <v>6778</v>
      </c>
      <c r="B1961">
        <v>52</v>
      </c>
      <c r="C1961">
        <v>49</v>
      </c>
      <c r="D1961">
        <v>72</v>
      </c>
    </row>
    <row r="1962" spans="1:4">
      <c r="A1962" t="s">
        <v>7113</v>
      </c>
      <c r="B1962">
        <v>42</v>
      </c>
      <c r="C1962">
        <v>41</v>
      </c>
      <c r="D1962">
        <v>62</v>
      </c>
    </row>
    <row r="1963" spans="1:4">
      <c r="A1963" t="s">
        <v>6781</v>
      </c>
      <c r="B1963">
        <v>54</v>
      </c>
      <c r="C1963">
        <v>49</v>
      </c>
      <c r="D1963">
        <v>81</v>
      </c>
    </row>
    <row r="1964" spans="1:4">
      <c r="A1964" t="s">
        <v>6782</v>
      </c>
      <c r="B1964">
        <v>64</v>
      </c>
      <c r="C1964">
        <v>63</v>
      </c>
      <c r="D1964">
        <v>111</v>
      </c>
    </row>
    <row r="1965" spans="1:4">
      <c r="A1965" t="s">
        <v>6783</v>
      </c>
      <c r="B1965">
        <v>58</v>
      </c>
      <c r="C1965">
        <v>57</v>
      </c>
      <c r="D1965">
        <v>95</v>
      </c>
    </row>
    <row r="1966" spans="1:4">
      <c r="A1966" t="s">
        <v>6784</v>
      </c>
      <c r="B1966">
        <v>68</v>
      </c>
      <c r="C1966">
        <v>63</v>
      </c>
      <c r="D1966">
        <v>111</v>
      </c>
    </row>
    <row r="1967" spans="1:4">
      <c r="A1967" t="s">
        <v>6786</v>
      </c>
      <c r="B1967">
        <v>68</v>
      </c>
      <c r="C1967">
        <v>55</v>
      </c>
      <c r="D1967">
        <v>125</v>
      </c>
    </row>
    <row r="1968" spans="1:4">
      <c r="A1968" t="s">
        <v>6788</v>
      </c>
      <c r="B1968">
        <v>77</v>
      </c>
      <c r="C1968">
        <v>68</v>
      </c>
      <c r="D1968">
        <v>138</v>
      </c>
    </row>
    <row r="1969" spans="1:4">
      <c r="A1969" t="s">
        <v>6789</v>
      </c>
      <c r="B1969">
        <v>39</v>
      </c>
      <c r="C1969">
        <v>60</v>
      </c>
      <c r="D1969">
        <v>118</v>
      </c>
    </row>
    <row r="1970" spans="1:4">
      <c r="A1970" t="s">
        <v>6999</v>
      </c>
      <c r="B1970">
        <v>82</v>
      </c>
      <c r="C1970">
        <v>77</v>
      </c>
      <c r="D1970">
        <v>80</v>
      </c>
    </row>
    <row r="1971" spans="1:4">
      <c r="A1971" t="s">
        <v>7005</v>
      </c>
      <c r="B1971">
        <v>77</v>
      </c>
      <c r="C1971">
        <v>75</v>
      </c>
      <c r="D1971">
        <v>79</v>
      </c>
    </row>
    <row r="1972" spans="1:4">
      <c r="A1972" t="s">
        <v>6791</v>
      </c>
      <c r="B1972">
        <v>74</v>
      </c>
      <c r="C1972">
        <v>63</v>
      </c>
      <c r="D1972">
        <v>65</v>
      </c>
    </row>
    <row r="1973" spans="1:4">
      <c r="A1973" t="s">
        <v>6792</v>
      </c>
      <c r="B1973">
        <v>95</v>
      </c>
      <c r="C1973">
        <v>87</v>
      </c>
      <c r="D1973">
        <v>92</v>
      </c>
    </row>
    <row r="1974" spans="1:4">
      <c r="A1974" t="s">
        <v>6793</v>
      </c>
      <c r="B1974">
        <v>74</v>
      </c>
      <c r="C1974">
        <v>75</v>
      </c>
      <c r="D1974">
        <v>77</v>
      </c>
    </row>
    <row r="1975" spans="1:4">
      <c r="A1975" t="s">
        <v>7004</v>
      </c>
      <c r="B1975">
        <v>72</v>
      </c>
      <c r="C1975">
        <v>70</v>
      </c>
      <c r="D1975">
        <v>74</v>
      </c>
    </row>
    <row r="1976" spans="1:4">
      <c r="A1976" t="s">
        <v>6795</v>
      </c>
      <c r="B1976">
        <v>70</v>
      </c>
      <c r="C1976">
        <v>67</v>
      </c>
      <c r="D1976">
        <v>74</v>
      </c>
    </row>
    <row r="1977" spans="1:4">
      <c r="A1977" t="s">
        <v>7000</v>
      </c>
      <c r="B1977">
        <v>46</v>
      </c>
      <c r="C1977">
        <v>39</v>
      </c>
      <c r="D1977">
        <v>42</v>
      </c>
    </row>
    <row r="1978" spans="1:4">
      <c r="A1978" t="s">
        <v>7111</v>
      </c>
      <c r="B1978">
        <v>78</v>
      </c>
      <c r="C1978">
        <v>80</v>
      </c>
      <c r="D1978">
        <v>85</v>
      </c>
    </row>
    <row r="1979" spans="1:4">
      <c r="A1979" t="s">
        <v>6796</v>
      </c>
      <c r="B1979">
        <v>77</v>
      </c>
      <c r="C1979">
        <v>73</v>
      </c>
      <c r="D1979">
        <v>91</v>
      </c>
    </row>
    <row r="1980" spans="1:4">
      <c r="A1980" t="s">
        <v>6991</v>
      </c>
      <c r="B1980">
        <v>70</v>
      </c>
      <c r="C1980">
        <v>68</v>
      </c>
      <c r="D1980">
        <v>76</v>
      </c>
    </row>
    <row r="1981" spans="1:4">
      <c r="A1981" t="s">
        <v>6797</v>
      </c>
      <c r="B1981">
        <v>78</v>
      </c>
      <c r="C1981">
        <v>83</v>
      </c>
      <c r="D1981">
        <v>104</v>
      </c>
    </row>
    <row r="1982" spans="1:4">
      <c r="A1982" t="s">
        <v>6798</v>
      </c>
      <c r="B1982">
        <v>43</v>
      </c>
      <c r="C1982">
        <v>46</v>
      </c>
      <c r="D1982">
        <v>67</v>
      </c>
    </row>
    <row r="1983" spans="1:4">
      <c r="A1983" t="s">
        <v>6800</v>
      </c>
      <c r="B1983">
        <v>43</v>
      </c>
      <c r="C1983">
        <v>48</v>
      </c>
      <c r="D1983">
        <v>66</v>
      </c>
    </row>
    <row r="1984" spans="1:4">
      <c r="A1984" t="s">
        <v>7108</v>
      </c>
      <c r="B1984">
        <v>38</v>
      </c>
      <c r="C1984">
        <v>41</v>
      </c>
      <c r="D1984">
        <v>52</v>
      </c>
    </row>
    <row r="1985" spans="1:4">
      <c r="A1985" t="s">
        <v>7116</v>
      </c>
      <c r="B1985">
        <v>40</v>
      </c>
      <c r="C1985">
        <v>45</v>
      </c>
      <c r="D1985">
        <v>60</v>
      </c>
    </row>
    <row r="1986" spans="1:4">
      <c r="A1986" t="s">
        <v>7115</v>
      </c>
      <c r="B1986">
        <v>42</v>
      </c>
      <c r="C1986">
        <v>42</v>
      </c>
      <c r="D1986">
        <v>53</v>
      </c>
    </row>
    <row r="1987" spans="1:4">
      <c r="A1987" t="s">
        <v>6802</v>
      </c>
      <c r="B1987">
        <v>54</v>
      </c>
      <c r="C1987">
        <v>55</v>
      </c>
      <c r="D1987">
        <v>86</v>
      </c>
    </row>
    <row r="1988" spans="1:4">
      <c r="A1988" t="s">
        <v>6804</v>
      </c>
      <c r="B1988">
        <v>70</v>
      </c>
      <c r="C1988">
        <v>75</v>
      </c>
      <c r="D1988">
        <v>101</v>
      </c>
    </row>
    <row r="1989" spans="1:4">
      <c r="A1989" t="s">
        <v>7114</v>
      </c>
      <c r="B1989">
        <v>59</v>
      </c>
      <c r="C1989">
        <v>59</v>
      </c>
      <c r="D1989">
        <v>72</v>
      </c>
    </row>
    <row r="1990" spans="1:4">
      <c r="A1990" t="s">
        <v>6805</v>
      </c>
      <c r="B1990">
        <v>73</v>
      </c>
      <c r="C1990">
        <v>81</v>
      </c>
      <c r="D1990">
        <v>109</v>
      </c>
    </row>
    <row r="1991" spans="1:4">
      <c r="A1991" t="s">
        <v>7120</v>
      </c>
      <c r="B1991">
        <v>74</v>
      </c>
      <c r="C1991">
        <v>85</v>
      </c>
      <c r="D1991">
        <v>107</v>
      </c>
    </row>
    <row r="1992" spans="1:4">
      <c r="A1992" t="s">
        <v>6806</v>
      </c>
      <c r="B1992">
        <v>41</v>
      </c>
      <c r="C1992">
        <v>48</v>
      </c>
      <c r="D1992">
        <v>78</v>
      </c>
    </row>
    <row r="1993" spans="1:4">
      <c r="A1993" t="s">
        <v>6808</v>
      </c>
      <c r="B1993">
        <v>64</v>
      </c>
      <c r="C1993">
        <v>68</v>
      </c>
      <c r="D1993">
        <v>102</v>
      </c>
    </row>
    <row r="1994" spans="1:4">
      <c r="A1994" t="s">
        <v>6810</v>
      </c>
      <c r="B1994">
        <v>72</v>
      </c>
      <c r="C1994">
        <v>74</v>
      </c>
      <c r="D1994">
        <v>114</v>
      </c>
    </row>
    <row r="1995" spans="1:4">
      <c r="A1995" t="s">
        <v>6812</v>
      </c>
      <c r="B1995">
        <v>49</v>
      </c>
      <c r="C1995">
        <v>61</v>
      </c>
      <c r="D1995">
        <v>100</v>
      </c>
    </row>
    <row r="1996" spans="1:4">
      <c r="A1996" t="s">
        <v>6814</v>
      </c>
      <c r="B1996">
        <v>45</v>
      </c>
      <c r="C1996">
        <v>51</v>
      </c>
      <c r="D1996">
        <v>89</v>
      </c>
    </row>
    <row r="1997" spans="1:4">
      <c r="A1997" t="s">
        <v>6815</v>
      </c>
      <c r="B1997">
        <v>38</v>
      </c>
      <c r="C1997">
        <v>48</v>
      </c>
      <c r="D1997">
        <v>86</v>
      </c>
    </row>
    <row r="1998" spans="1:4">
      <c r="A1998" t="s">
        <v>6816</v>
      </c>
      <c r="B1998">
        <v>71</v>
      </c>
      <c r="C1998">
        <v>69</v>
      </c>
      <c r="D1998">
        <v>122</v>
      </c>
    </row>
    <row r="1999" spans="1:4">
      <c r="A1999" t="s">
        <v>6817</v>
      </c>
      <c r="B1999">
        <v>56</v>
      </c>
      <c r="C1999">
        <v>72</v>
      </c>
      <c r="D1999">
        <v>131</v>
      </c>
    </row>
    <row r="2000" spans="1:4">
      <c r="A2000" t="s">
        <v>6819</v>
      </c>
      <c r="B2000">
        <v>54</v>
      </c>
      <c r="C2000">
        <v>59</v>
      </c>
      <c r="D2000">
        <v>124</v>
      </c>
    </row>
    <row r="2001" spans="1:4">
      <c r="A2001" t="s">
        <v>6820</v>
      </c>
      <c r="B2001">
        <v>32</v>
      </c>
      <c r="C2001">
        <v>60</v>
      </c>
      <c r="D2001">
        <v>127</v>
      </c>
    </row>
    <row r="2002" spans="1:4">
      <c r="A2002" t="s">
        <v>7097</v>
      </c>
      <c r="B2002">
        <v>37</v>
      </c>
      <c r="C2002">
        <v>54</v>
      </c>
      <c r="D2002">
        <v>104</v>
      </c>
    </row>
    <row r="2003" spans="1:4">
      <c r="A2003" t="s">
        <v>6822</v>
      </c>
      <c r="B2003">
        <v>61</v>
      </c>
      <c r="C2003">
        <v>66</v>
      </c>
      <c r="D2003">
        <v>139</v>
      </c>
    </row>
    <row r="2004" spans="1:4">
      <c r="A2004" t="s">
        <v>7098</v>
      </c>
      <c r="B2004">
        <v>39</v>
      </c>
      <c r="C2004">
        <v>67</v>
      </c>
      <c r="D2004">
        <v>116</v>
      </c>
    </row>
    <row r="2005" spans="1:4">
      <c r="A2005" t="s">
        <v>7011</v>
      </c>
      <c r="B2005">
        <v>42</v>
      </c>
      <c r="C2005">
        <v>43</v>
      </c>
      <c r="D2005">
        <v>45</v>
      </c>
    </row>
    <row r="2006" spans="1:4">
      <c r="A2006" t="s">
        <v>6823</v>
      </c>
      <c r="B2006">
        <v>43</v>
      </c>
      <c r="C2006">
        <v>44</v>
      </c>
      <c r="D2006">
        <v>48</v>
      </c>
    </row>
    <row r="2007" spans="1:4">
      <c r="A2007" t="s">
        <v>6824</v>
      </c>
      <c r="B2007">
        <v>41</v>
      </c>
      <c r="C2007">
        <v>42</v>
      </c>
      <c r="D2007">
        <v>45</v>
      </c>
    </row>
    <row r="2008" spans="1:4">
      <c r="A2008" t="s">
        <v>6825</v>
      </c>
      <c r="B2008">
        <v>40</v>
      </c>
      <c r="C2008">
        <v>40</v>
      </c>
      <c r="D2008">
        <v>45</v>
      </c>
    </row>
    <row r="2009" spans="1:4">
      <c r="A2009" t="s">
        <v>7009</v>
      </c>
      <c r="B2009">
        <v>43</v>
      </c>
      <c r="C2009">
        <v>41</v>
      </c>
      <c r="D2009">
        <v>41</v>
      </c>
    </row>
    <row r="2010" spans="1:4">
      <c r="A2010" t="s">
        <v>7118</v>
      </c>
      <c r="B2010">
        <v>47</v>
      </c>
      <c r="C2010">
        <v>52</v>
      </c>
      <c r="D2010">
        <v>65</v>
      </c>
    </row>
    <row r="2011" spans="1:4">
      <c r="A2011" t="s">
        <v>6826</v>
      </c>
      <c r="B2011">
        <v>44</v>
      </c>
      <c r="C2011">
        <v>49</v>
      </c>
      <c r="D2011">
        <v>61</v>
      </c>
    </row>
    <row r="2012" spans="1:4">
      <c r="A2012" t="s">
        <v>7110</v>
      </c>
      <c r="B2012">
        <v>40</v>
      </c>
      <c r="C2012">
        <v>43</v>
      </c>
      <c r="D2012">
        <v>52</v>
      </c>
    </row>
    <row r="2013" spans="1:4">
      <c r="A2013" t="s">
        <v>7106</v>
      </c>
      <c r="B2013">
        <v>39</v>
      </c>
      <c r="C2013">
        <v>47</v>
      </c>
      <c r="D2013">
        <v>56</v>
      </c>
    </row>
    <row r="2014" spans="1:4">
      <c r="A2014" t="s">
        <v>6828</v>
      </c>
      <c r="B2014">
        <v>46</v>
      </c>
      <c r="C2014">
        <v>47</v>
      </c>
      <c r="D2014">
        <v>54</v>
      </c>
    </row>
    <row r="2015" spans="1:4">
      <c r="A2015" t="s">
        <v>6830</v>
      </c>
      <c r="B2015">
        <v>67</v>
      </c>
      <c r="C2015">
        <v>72</v>
      </c>
      <c r="D2015">
        <v>84</v>
      </c>
    </row>
    <row r="2016" spans="1:4">
      <c r="A2016" t="s">
        <v>6832</v>
      </c>
      <c r="B2016">
        <v>50</v>
      </c>
      <c r="C2016">
        <v>49</v>
      </c>
      <c r="D2016">
        <v>55</v>
      </c>
    </row>
    <row r="2017" spans="1:4">
      <c r="A2017" t="s">
        <v>6834</v>
      </c>
      <c r="B2017">
        <v>60</v>
      </c>
      <c r="C2017">
        <v>63</v>
      </c>
      <c r="D2017">
        <v>74</v>
      </c>
    </row>
    <row r="2018" spans="1:4">
      <c r="A2018" t="s">
        <v>7117</v>
      </c>
      <c r="B2018">
        <v>38</v>
      </c>
      <c r="C2018">
        <v>43</v>
      </c>
      <c r="D2018">
        <v>55</v>
      </c>
    </row>
    <row r="2019" spans="1:4">
      <c r="A2019" t="s">
        <v>7105</v>
      </c>
      <c r="B2019">
        <v>44</v>
      </c>
      <c r="C2019">
        <v>51</v>
      </c>
      <c r="D2019">
        <v>62</v>
      </c>
    </row>
    <row r="2020" spans="1:4">
      <c r="A2020" t="s">
        <v>7109</v>
      </c>
      <c r="B2020">
        <v>50</v>
      </c>
      <c r="C2020">
        <v>52</v>
      </c>
      <c r="D2020">
        <v>65</v>
      </c>
    </row>
    <row r="2021" spans="1:4">
      <c r="A2021" t="s">
        <v>6836</v>
      </c>
      <c r="B2021">
        <v>54</v>
      </c>
      <c r="C2021">
        <v>59</v>
      </c>
      <c r="D2021">
        <v>72</v>
      </c>
    </row>
    <row r="2022" spans="1:4">
      <c r="A2022" t="s">
        <v>6838</v>
      </c>
      <c r="B2022">
        <v>42</v>
      </c>
      <c r="C2022">
        <v>50</v>
      </c>
      <c r="D2022">
        <v>68</v>
      </c>
    </row>
    <row r="2023" spans="1:4">
      <c r="A2023" t="s">
        <v>6840</v>
      </c>
      <c r="B2023">
        <v>53</v>
      </c>
      <c r="C2023">
        <v>58</v>
      </c>
      <c r="D2023">
        <v>76</v>
      </c>
    </row>
    <row r="2024" spans="1:4">
      <c r="A2024" t="s">
        <v>6842</v>
      </c>
      <c r="B2024">
        <v>56</v>
      </c>
      <c r="C2024">
        <v>76</v>
      </c>
      <c r="D2024">
        <v>103</v>
      </c>
    </row>
    <row r="2025" spans="1:4">
      <c r="A2025" t="s">
        <v>6844</v>
      </c>
      <c r="B2025">
        <v>35</v>
      </c>
      <c r="C2025">
        <v>54</v>
      </c>
      <c r="D2025">
        <v>88</v>
      </c>
    </row>
    <row r="2026" spans="1:4">
      <c r="A2026" t="s">
        <v>6845</v>
      </c>
      <c r="B2026">
        <v>47</v>
      </c>
      <c r="C2026">
        <v>62</v>
      </c>
      <c r="D2026">
        <v>85</v>
      </c>
    </row>
    <row r="2027" spans="1:4">
      <c r="A2027" t="s">
        <v>6847</v>
      </c>
      <c r="B2027">
        <v>63</v>
      </c>
      <c r="C2027">
        <v>82</v>
      </c>
      <c r="D2027">
        <v>119</v>
      </c>
    </row>
    <row r="2028" spans="1:4">
      <c r="A2028" t="s">
        <v>7122</v>
      </c>
      <c r="B2028">
        <v>18</v>
      </c>
      <c r="C2028">
        <v>57</v>
      </c>
      <c r="D2028">
        <v>85</v>
      </c>
    </row>
    <row r="2029" spans="1:4">
      <c r="A2029" t="s">
        <v>6848</v>
      </c>
      <c r="B2029">
        <v>48</v>
      </c>
      <c r="C2029">
        <v>86</v>
      </c>
      <c r="D2029">
        <v>121</v>
      </c>
    </row>
    <row r="2030" spans="1:4">
      <c r="A2030" t="s">
        <v>6850</v>
      </c>
      <c r="B2030">
        <v>56</v>
      </c>
      <c r="C2030">
        <v>93</v>
      </c>
      <c r="D2030">
        <v>141</v>
      </c>
    </row>
    <row r="2031" spans="1:4">
      <c r="A2031" t="s">
        <v>6851</v>
      </c>
      <c r="B2031">
        <v>61</v>
      </c>
      <c r="C2031">
        <v>94</v>
      </c>
      <c r="D2031">
        <v>140</v>
      </c>
    </row>
    <row r="2032" spans="1:4">
      <c r="A2032" t="s">
        <v>6852</v>
      </c>
      <c r="B2032">
        <v>36</v>
      </c>
      <c r="C2032">
        <v>63</v>
      </c>
      <c r="D2032">
        <v>108</v>
      </c>
    </row>
    <row r="2033" spans="1:4">
      <c r="A2033" t="s">
        <v>6853</v>
      </c>
      <c r="B2033">
        <v>3</v>
      </c>
      <c r="C2033">
        <v>79</v>
      </c>
      <c r="D2033">
        <v>132</v>
      </c>
    </row>
    <row r="2034" spans="1:4">
      <c r="A2034" t="s">
        <v>6855</v>
      </c>
      <c r="B2034">
        <v>26</v>
      </c>
      <c r="C2034">
        <v>80</v>
      </c>
      <c r="D2034">
        <v>145</v>
      </c>
    </row>
    <row r="2035" spans="1:4">
      <c r="A2035" t="s">
        <v>6857</v>
      </c>
      <c r="B2035">
        <v>15</v>
      </c>
      <c r="C2035">
        <v>76</v>
      </c>
      <c r="D2035">
        <v>129</v>
      </c>
    </row>
    <row r="2036" spans="1:4">
      <c r="A2036" t="s">
        <v>6858</v>
      </c>
      <c r="B2036">
        <v>25</v>
      </c>
      <c r="C2036">
        <v>81</v>
      </c>
      <c r="D2036">
        <v>144</v>
      </c>
    </row>
    <row r="2037" spans="1:4">
      <c r="A2037" t="s">
        <v>6859</v>
      </c>
      <c r="B2037">
        <v>26</v>
      </c>
      <c r="C2037">
        <v>76</v>
      </c>
      <c r="D2037">
        <v>139</v>
      </c>
    </row>
    <row r="2038" spans="1:4">
      <c r="A2038" t="s">
        <v>6861</v>
      </c>
      <c r="B2038">
        <v>30</v>
      </c>
      <c r="C2038">
        <v>68</v>
      </c>
      <c r="D2038">
        <v>119</v>
      </c>
    </row>
    <row r="2039" spans="1:4">
      <c r="A2039" t="s">
        <v>6863</v>
      </c>
      <c r="B2039">
        <v>65</v>
      </c>
      <c r="C2039">
        <v>66</v>
      </c>
      <c r="D2039">
        <v>74</v>
      </c>
    </row>
    <row r="2040" spans="1:4">
      <c r="A2040" t="s">
        <v>6865</v>
      </c>
      <c r="B2040">
        <v>52</v>
      </c>
      <c r="C2040">
        <v>65</v>
      </c>
      <c r="D2040">
        <v>78</v>
      </c>
    </row>
    <row r="2041" spans="1:4">
      <c r="A2041" t="s">
        <v>6867</v>
      </c>
      <c r="B2041">
        <v>53</v>
      </c>
      <c r="C2041">
        <v>70</v>
      </c>
      <c r="D2041">
        <v>94</v>
      </c>
    </row>
    <row r="2042" spans="1:4">
      <c r="A2042" t="s">
        <v>7095</v>
      </c>
      <c r="B2042">
        <v>44</v>
      </c>
      <c r="C2042">
        <v>64</v>
      </c>
      <c r="D2042">
        <v>83</v>
      </c>
    </row>
    <row r="2043" spans="1:4">
      <c r="A2043" t="s">
        <v>6868</v>
      </c>
      <c r="B2043">
        <v>39</v>
      </c>
      <c r="C2043">
        <v>67</v>
      </c>
      <c r="D2043">
        <v>87</v>
      </c>
    </row>
    <row r="2044" spans="1:4">
      <c r="A2044" t="s">
        <v>6870</v>
      </c>
      <c r="B2044">
        <v>50</v>
      </c>
      <c r="C2044">
        <v>91</v>
      </c>
      <c r="D2044">
        <v>116</v>
      </c>
    </row>
    <row r="2045" spans="1:4">
      <c r="A2045" t="s">
        <v>6872</v>
      </c>
      <c r="B2045">
        <v>0</v>
      </c>
      <c r="C2045">
        <v>83</v>
      </c>
      <c r="D2045">
        <v>156</v>
      </c>
    </row>
    <row r="2046" spans="1:4">
      <c r="A2046" t="s">
        <v>6874</v>
      </c>
      <c r="B2046">
        <v>0</v>
      </c>
      <c r="C2046">
        <v>88</v>
      </c>
      <c r="D2046">
        <v>155</v>
      </c>
    </row>
    <row r="2047" spans="1:4">
      <c r="A2047" t="s">
        <v>6876</v>
      </c>
      <c r="B2047">
        <v>47</v>
      </c>
      <c r="C2047">
        <v>45</v>
      </c>
      <c r="D2047">
        <v>48</v>
      </c>
    </row>
    <row r="2048" spans="1:4">
      <c r="A2048" t="s">
        <v>6877</v>
      </c>
      <c r="B2048">
        <v>57</v>
      </c>
      <c r="C2048">
        <v>55</v>
      </c>
      <c r="D2048">
        <v>59</v>
      </c>
    </row>
    <row r="2049" spans="1:4">
      <c r="A2049" t="s">
        <v>7104</v>
      </c>
      <c r="B2049">
        <v>78</v>
      </c>
      <c r="C2049">
        <v>84</v>
      </c>
      <c r="D2049">
        <v>91</v>
      </c>
    </row>
    <row r="2050" spans="1:4">
      <c r="A2050" t="s">
        <v>7107</v>
      </c>
      <c r="B2050">
        <v>45</v>
      </c>
      <c r="C2050">
        <v>48</v>
      </c>
      <c r="D2050">
        <v>54</v>
      </c>
    </row>
    <row r="2051" spans="1:4">
      <c r="A2051" t="s">
        <v>6878</v>
      </c>
      <c r="B2051">
        <v>70</v>
      </c>
      <c r="C2051">
        <v>81</v>
      </c>
      <c r="D2051">
        <v>90</v>
      </c>
    </row>
    <row r="2052" spans="1:4">
      <c r="A2052" t="s">
        <v>6880</v>
      </c>
      <c r="B2052">
        <v>60</v>
      </c>
      <c r="C2052">
        <v>88</v>
      </c>
      <c r="D2052">
        <v>107</v>
      </c>
    </row>
    <row r="2053" spans="1:4">
      <c r="A2053" t="s">
        <v>6882</v>
      </c>
      <c r="B2053">
        <v>62</v>
      </c>
      <c r="C2053">
        <v>79</v>
      </c>
      <c r="D2053">
        <v>92</v>
      </c>
    </row>
    <row r="2054" spans="1:4">
      <c r="A2054" t="s">
        <v>6884</v>
      </c>
      <c r="B2054">
        <v>11</v>
      </c>
      <c r="C2054">
        <v>83</v>
      </c>
      <c r="D2054">
        <v>105</v>
      </c>
    </row>
    <row r="2055" spans="1:4">
      <c r="A2055" t="s">
        <v>6886</v>
      </c>
      <c r="B2055">
        <v>15</v>
      </c>
      <c r="C2055">
        <v>78</v>
      </c>
      <c r="D2055">
        <v>103</v>
      </c>
    </row>
    <row r="2056" spans="1:4">
      <c r="A2056" t="s">
        <v>6888</v>
      </c>
      <c r="B2056">
        <v>0</v>
      </c>
      <c r="C2056">
        <v>90</v>
      </c>
      <c r="D2056">
        <v>146</v>
      </c>
    </row>
    <row r="2057" spans="1:4">
      <c r="A2057" t="s">
        <v>6890</v>
      </c>
      <c r="B2057">
        <v>54</v>
      </c>
      <c r="C2057">
        <v>56</v>
      </c>
      <c r="D2057">
        <v>56</v>
      </c>
    </row>
    <row r="2058" spans="1:4">
      <c r="A2058" t="s">
        <v>6892</v>
      </c>
      <c r="B2058">
        <v>57</v>
      </c>
      <c r="C2058">
        <v>80</v>
      </c>
      <c r="D2058">
        <v>92</v>
      </c>
    </row>
    <row r="2059" spans="1:4">
      <c r="A2059" t="s">
        <v>6894</v>
      </c>
      <c r="B2059">
        <v>58</v>
      </c>
      <c r="C2059">
        <v>92</v>
      </c>
      <c r="D2059">
        <v>110</v>
      </c>
    </row>
    <row r="2060" spans="1:4">
      <c r="A2060" t="s">
        <v>6896</v>
      </c>
      <c r="B2060">
        <v>31</v>
      </c>
      <c r="C2060">
        <v>73</v>
      </c>
      <c r="D2060">
        <v>91</v>
      </c>
    </row>
    <row r="2061" spans="1:4">
      <c r="A2061" t="s">
        <v>7123</v>
      </c>
      <c r="B2061">
        <v>32</v>
      </c>
      <c r="C2061">
        <v>62</v>
      </c>
      <c r="D2061">
        <v>74</v>
      </c>
    </row>
    <row r="2062" spans="1:4">
      <c r="A2062" t="s">
        <v>6898</v>
      </c>
      <c r="B2062">
        <v>24</v>
      </c>
      <c r="C2062">
        <v>87</v>
      </c>
      <c r="D2062">
        <v>108</v>
      </c>
    </row>
    <row r="2063" spans="1:4">
      <c r="A2063" t="s">
        <v>6900</v>
      </c>
      <c r="B2063">
        <v>0</v>
      </c>
      <c r="C2063">
        <v>88</v>
      </c>
      <c r="D2063">
        <v>113</v>
      </c>
    </row>
    <row r="2064" spans="1:4">
      <c r="A2064" t="s">
        <v>6902</v>
      </c>
      <c r="B2064">
        <v>0</v>
      </c>
      <c r="C2064">
        <v>94</v>
      </c>
      <c r="D2064">
        <v>125</v>
      </c>
    </row>
    <row r="2065" spans="1:4">
      <c r="A2065" t="s">
        <v>6904</v>
      </c>
      <c r="B2065">
        <v>50</v>
      </c>
      <c r="C2065">
        <v>87</v>
      </c>
      <c r="D2065">
        <v>93</v>
      </c>
    </row>
    <row r="2066" spans="1:4">
      <c r="A2066" t="s">
        <v>6907</v>
      </c>
      <c r="B2066">
        <v>0</v>
      </c>
      <c r="C2066">
        <v>88</v>
      </c>
      <c r="D2066">
        <v>94</v>
      </c>
    </row>
    <row r="2067" spans="1:4">
      <c r="A2067" t="s">
        <v>6909</v>
      </c>
      <c r="B2067">
        <v>27</v>
      </c>
      <c r="C2067">
        <v>83</v>
      </c>
      <c r="D2067">
        <v>102</v>
      </c>
    </row>
    <row r="2068" spans="1:4">
      <c r="A2068" t="s">
        <v>6911</v>
      </c>
      <c r="B2068">
        <v>0</v>
      </c>
      <c r="C2068">
        <v>97</v>
      </c>
      <c r="D2068">
        <v>117</v>
      </c>
    </row>
    <row r="2069" spans="1:4">
      <c r="A2069" t="s">
        <v>6913</v>
      </c>
      <c r="B2069">
        <v>39</v>
      </c>
      <c r="C2069">
        <v>78</v>
      </c>
      <c r="D2069">
        <v>85</v>
      </c>
    </row>
    <row r="2070" spans="1:4">
      <c r="A2070" t="s">
        <v>6915</v>
      </c>
      <c r="B2070">
        <v>64</v>
      </c>
      <c r="C2070">
        <v>94</v>
      </c>
      <c r="D2070">
        <v>92</v>
      </c>
    </row>
    <row r="2071" spans="1:4">
      <c r="A2071" t="s">
        <v>6917</v>
      </c>
      <c r="B2071">
        <v>51</v>
      </c>
      <c r="C2071">
        <v>86</v>
      </c>
      <c r="D2071">
        <v>94</v>
      </c>
    </row>
    <row r="2072" spans="1:4">
      <c r="A2072" t="s">
        <v>6919</v>
      </c>
      <c r="B2072">
        <v>42</v>
      </c>
      <c r="C2072">
        <v>92</v>
      </c>
      <c r="D2072">
        <v>106</v>
      </c>
    </row>
    <row r="2073" spans="1:4">
      <c r="A2073" t="s">
        <v>6921</v>
      </c>
      <c r="B2073">
        <v>50</v>
      </c>
      <c r="C2073">
        <v>66</v>
      </c>
      <c r="D2073">
        <v>65</v>
      </c>
    </row>
    <row r="2074" spans="1:4">
      <c r="A2074" t="s">
        <v>6923</v>
      </c>
      <c r="B2074">
        <v>24</v>
      </c>
      <c r="C2074">
        <v>69</v>
      </c>
      <c r="D2074">
        <v>75</v>
      </c>
    </row>
    <row r="2075" spans="1:4">
      <c r="A2075" t="s">
        <v>6925</v>
      </c>
      <c r="B2075">
        <v>31</v>
      </c>
      <c r="C2075">
        <v>89</v>
      </c>
      <c r="D2075">
        <v>92</v>
      </c>
    </row>
    <row r="2076" spans="1:4">
      <c r="A2076" t="s">
        <v>6927</v>
      </c>
      <c r="B2076">
        <v>0</v>
      </c>
      <c r="C2076">
        <v>99</v>
      </c>
      <c r="D2076">
        <v>97</v>
      </c>
    </row>
    <row r="2077" spans="1:4">
      <c r="A2077" t="s">
        <v>6929</v>
      </c>
      <c r="B2077">
        <v>70</v>
      </c>
      <c r="C2077">
        <v>78</v>
      </c>
      <c r="D2077">
        <v>77</v>
      </c>
    </row>
    <row r="2078" spans="1:4">
      <c r="A2078" t="s">
        <v>6931</v>
      </c>
      <c r="B2078">
        <v>48</v>
      </c>
      <c r="C2078">
        <v>61</v>
      </c>
      <c r="D2078">
        <v>60</v>
      </c>
    </row>
    <row r="2079" spans="1:4">
      <c r="A2079" t="s">
        <v>6933</v>
      </c>
      <c r="B2079">
        <v>3</v>
      </c>
      <c r="C2079">
        <v>84</v>
      </c>
      <c r="D2079">
        <v>83</v>
      </c>
    </row>
    <row r="2080" spans="1:4">
      <c r="A2080" t="s">
        <v>7134</v>
      </c>
      <c r="B2080">
        <v>18</v>
      </c>
      <c r="C2080">
        <v>64</v>
      </c>
      <c r="D2080">
        <v>60</v>
      </c>
    </row>
    <row r="2081" spans="1:4">
      <c r="A2081" t="s">
        <v>6935</v>
      </c>
      <c r="B2081">
        <v>0</v>
      </c>
      <c r="C2081">
        <v>91</v>
      </c>
      <c r="D2081">
        <v>93</v>
      </c>
    </row>
    <row r="2082" spans="1:4">
      <c r="A2082" t="s">
        <v>6937</v>
      </c>
      <c r="B2082">
        <v>32</v>
      </c>
      <c r="C2082">
        <v>59</v>
      </c>
      <c r="D2082">
        <v>61</v>
      </c>
    </row>
    <row r="2083" spans="1:4">
      <c r="A2083" t="s">
        <v>7137</v>
      </c>
      <c r="B2083">
        <v>35</v>
      </c>
      <c r="C2083">
        <v>49</v>
      </c>
      <c r="D2083">
        <v>45</v>
      </c>
    </row>
    <row r="2084" spans="1:4">
      <c r="A2084" t="s">
        <v>7133</v>
      </c>
      <c r="B2084">
        <v>33</v>
      </c>
      <c r="C2084">
        <v>54</v>
      </c>
      <c r="D2084">
        <v>49</v>
      </c>
    </row>
    <row r="2085" spans="1:4">
      <c r="A2085" t="s">
        <v>6939</v>
      </c>
      <c r="B2085">
        <v>57</v>
      </c>
      <c r="C2085">
        <v>85</v>
      </c>
      <c r="D2085">
        <v>81</v>
      </c>
    </row>
    <row r="2086" spans="1:4">
      <c r="A2086" t="s">
        <v>6941</v>
      </c>
      <c r="B2086">
        <v>53</v>
      </c>
      <c r="C2086">
        <v>80</v>
      </c>
      <c r="D2086">
        <v>72</v>
      </c>
    </row>
    <row r="2087" spans="1:4">
      <c r="A2087" t="s">
        <v>6943</v>
      </c>
      <c r="B2087">
        <v>51</v>
      </c>
      <c r="C2087">
        <v>89</v>
      </c>
      <c r="D2087">
        <v>89</v>
      </c>
    </row>
    <row r="2088" spans="1:4">
      <c r="A2088" t="s">
        <v>6945</v>
      </c>
      <c r="B2088">
        <v>38</v>
      </c>
      <c r="C2088">
        <v>74</v>
      </c>
      <c r="D2088">
        <v>72</v>
      </c>
    </row>
    <row r="2089" spans="1:4">
      <c r="A2089" t="s">
        <v>6947</v>
      </c>
      <c r="B2089">
        <v>17</v>
      </c>
      <c r="C2089">
        <v>87</v>
      </c>
      <c r="D2089">
        <v>74</v>
      </c>
    </row>
    <row r="2090" spans="1:4">
      <c r="A2090" t="s">
        <v>6949</v>
      </c>
      <c r="B2090">
        <v>51</v>
      </c>
      <c r="C2090">
        <v>87</v>
      </c>
      <c r="D2090">
        <v>73</v>
      </c>
    </row>
    <row r="2091" spans="1:4">
      <c r="A2091" t="s">
        <v>6951</v>
      </c>
      <c r="B2091">
        <v>49</v>
      </c>
      <c r="C2091">
        <v>79</v>
      </c>
      <c r="D2091">
        <v>64</v>
      </c>
    </row>
    <row r="2092" spans="1:4">
      <c r="A2092" t="s">
        <v>7135</v>
      </c>
      <c r="B2092">
        <v>67</v>
      </c>
      <c r="C2092">
        <v>84</v>
      </c>
      <c r="D2092">
        <v>75</v>
      </c>
    </row>
    <row r="2093" spans="1:4">
      <c r="A2093" t="s">
        <v>6952</v>
      </c>
      <c r="B2093">
        <v>38</v>
      </c>
      <c r="C2093">
        <v>44</v>
      </c>
      <c r="D2093">
        <v>42</v>
      </c>
    </row>
    <row r="2094" spans="1:4">
      <c r="A2094" t="s">
        <v>6954</v>
      </c>
      <c r="B2094">
        <v>60</v>
      </c>
      <c r="C2094">
        <v>78</v>
      </c>
      <c r="D2094">
        <v>71</v>
      </c>
    </row>
    <row r="2095" spans="1:4">
      <c r="A2095" t="s">
        <v>6956</v>
      </c>
      <c r="B2095">
        <v>53</v>
      </c>
      <c r="C2095">
        <v>70</v>
      </c>
      <c r="D2095">
        <v>61</v>
      </c>
    </row>
    <row r="2096" spans="1:4">
      <c r="A2096" t="s">
        <v>7136</v>
      </c>
      <c r="B2096">
        <v>46</v>
      </c>
      <c r="C2096">
        <v>61</v>
      </c>
      <c r="D2096">
        <v>48</v>
      </c>
    </row>
    <row r="2097" spans="1:4">
      <c r="A2097" t="s">
        <v>6958</v>
      </c>
      <c r="B2097">
        <v>51</v>
      </c>
      <c r="C2097">
        <v>77</v>
      </c>
      <c r="D2097">
        <v>65</v>
      </c>
    </row>
    <row r="2098" spans="1:4">
      <c r="A2098" t="s">
        <v>6960</v>
      </c>
      <c r="B2098">
        <v>18</v>
      </c>
      <c r="C2098">
        <v>103</v>
      </c>
      <c r="D2098">
        <v>74</v>
      </c>
    </row>
    <row r="2099" spans="1:4">
      <c r="A2099" t="s">
        <v>7139</v>
      </c>
      <c r="B2099">
        <v>38</v>
      </c>
      <c r="C2099">
        <v>78</v>
      </c>
      <c r="D2099">
        <v>54</v>
      </c>
    </row>
    <row r="2100" spans="1:4">
      <c r="A2100" t="s">
        <v>6962</v>
      </c>
      <c r="B2100">
        <v>55</v>
      </c>
      <c r="C2100">
        <v>65</v>
      </c>
      <c r="D2100">
        <v>58</v>
      </c>
    </row>
    <row r="2101" spans="1:4">
      <c r="A2101" t="s">
        <v>6964</v>
      </c>
      <c r="B2101">
        <v>55</v>
      </c>
      <c r="C2101">
        <v>80</v>
      </c>
      <c r="D2101">
        <v>61</v>
      </c>
    </row>
  </sheetData>
  <sortState xmlns:xlrd2="http://schemas.microsoft.com/office/spreadsheetml/2017/richdata2" ref="A2:D2101">
    <sortCondition ref="A1"/>
  </sortState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A1:I1929"/>
  <sheetViews>
    <sheetView workbookViewId="0">
      <selection sqref="A1:B1"/>
    </sheetView>
  </sheetViews>
  <sheetFormatPr defaultColWidth="8.85546875" defaultRowHeight="15"/>
  <cols>
    <col min="1" max="1" width="7.28515625" style="219" customWidth="1"/>
    <col min="2" max="2" width="9" style="219" customWidth="1"/>
    <col min="3" max="4" width="8.42578125" style="219" customWidth="1"/>
    <col min="5" max="5" width="8.28515625" style="219" customWidth="1"/>
    <col min="6" max="6" width="16.28515625" style="219" customWidth="1"/>
    <col min="7" max="7" width="7.42578125" style="219" customWidth="1"/>
    <col min="8" max="8" width="7.28515625" style="219" customWidth="1"/>
    <col min="9" max="9" width="7.42578125" style="219" customWidth="1"/>
    <col min="10" max="16384" width="8.85546875" style="219"/>
  </cols>
  <sheetData>
    <row r="1" spans="1:9" ht="9.75" customHeight="1">
      <c r="A1" s="8848"/>
      <c r="B1" s="8848"/>
      <c r="C1" s="8849" t="s">
        <v>3880</v>
      </c>
      <c r="D1" s="8849"/>
      <c r="E1" s="8850"/>
      <c r="F1" s="8850"/>
      <c r="G1" s="8851" t="s">
        <v>3881</v>
      </c>
      <c r="H1" s="8851"/>
      <c r="I1" s="8851"/>
    </row>
    <row r="2" spans="1:9" ht="17.45" customHeight="1">
      <c r="A2" s="220" t="s">
        <v>3882</v>
      </c>
      <c r="B2" s="221" t="s">
        <v>3883</v>
      </c>
      <c r="C2" s="220" t="s">
        <v>3884</v>
      </c>
      <c r="D2" s="220" t="s">
        <v>3885</v>
      </c>
      <c r="E2" s="221" t="s">
        <v>3883</v>
      </c>
      <c r="F2" s="221" t="s">
        <v>3886</v>
      </c>
      <c r="G2" s="221" t="s">
        <v>3887</v>
      </c>
      <c r="H2" s="221" t="s">
        <v>3888</v>
      </c>
      <c r="I2" s="221" t="s">
        <v>3889</v>
      </c>
    </row>
    <row r="3" spans="1:9" ht="9.1999999999999993" customHeight="1">
      <c r="A3" s="222">
        <v>1</v>
      </c>
      <c r="B3" s="223" t="s">
        <v>3890</v>
      </c>
      <c r="C3" s="224" t="s">
        <v>3891</v>
      </c>
      <c r="D3" s="222">
        <v>1</v>
      </c>
      <c r="E3" s="223" t="s">
        <v>3890</v>
      </c>
      <c r="F3" s="223" t="s">
        <v>1772</v>
      </c>
      <c r="G3" s="224" t="s">
        <v>3892</v>
      </c>
      <c r="H3" s="222">
        <v>1</v>
      </c>
      <c r="I3" s="222">
        <v>1</v>
      </c>
    </row>
    <row r="4" spans="1:9" ht="9.1999999999999993" customHeight="1">
      <c r="A4" s="222">
        <v>2</v>
      </c>
      <c r="B4" s="223" t="s">
        <v>3893</v>
      </c>
      <c r="C4" s="224" t="s">
        <v>3894</v>
      </c>
      <c r="D4" s="222">
        <v>1</v>
      </c>
      <c r="E4" s="223" t="s">
        <v>3893</v>
      </c>
      <c r="F4" s="223" t="s">
        <v>228</v>
      </c>
      <c r="G4" s="224" t="s">
        <v>3892</v>
      </c>
      <c r="H4" s="222">
        <v>3</v>
      </c>
      <c r="I4" s="222">
        <v>1</v>
      </c>
    </row>
    <row r="5" spans="1:9" ht="9.1999999999999993" customHeight="1">
      <c r="A5" s="222">
        <v>3</v>
      </c>
      <c r="B5" s="223" t="s">
        <v>3895</v>
      </c>
      <c r="C5" s="224" t="s">
        <v>3894</v>
      </c>
      <c r="D5" s="222">
        <v>3</v>
      </c>
      <c r="E5" s="223" t="s">
        <v>3895</v>
      </c>
      <c r="F5" s="223" t="s">
        <v>592</v>
      </c>
      <c r="G5" s="224" t="s">
        <v>3892</v>
      </c>
      <c r="H5" s="222">
        <v>3</v>
      </c>
      <c r="I5" s="222">
        <v>3</v>
      </c>
    </row>
    <row r="6" spans="1:9" ht="9.1999999999999993" customHeight="1">
      <c r="A6" s="222">
        <v>4</v>
      </c>
      <c r="B6" s="223" t="s">
        <v>3896</v>
      </c>
      <c r="C6" s="224" t="s">
        <v>3894</v>
      </c>
      <c r="D6" s="222">
        <v>2</v>
      </c>
      <c r="E6" s="223" t="s">
        <v>3896</v>
      </c>
      <c r="F6" s="223" t="s">
        <v>1762</v>
      </c>
      <c r="G6" s="224" t="s">
        <v>3892</v>
      </c>
      <c r="H6" s="222">
        <v>3</v>
      </c>
      <c r="I6" s="222">
        <v>2</v>
      </c>
    </row>
    <row r="7" spans="1:9" ht="9.1999999999999993" customHeight="1">
      <c r="A7" s="222">
        <v>5</v>
      </c>
      <c r="B7" s="223" t="s">
        <v>3897</v>
      </c>
      <c r="C7" s="224" t="s">
        <v>3898</v>
      </c>
      <c r="D7" s="222">
        <v>2</v>
      </c>
      <c r="E7" s="223" t="s">
        <v>3897</v>
      </c>
      <c r="F7" s="223" t="s">
        <v>3899</v>
      </c>
      <c r="G7" s="224" t="s">
        <v>3900</v>
      </c>
      <c r="H7" s="222">
        <v>1</v>
      </c>
      <c r="I7" s="222">
        <v>2</v>
      </c>
    </row>
    <row r="8" spans="1:9" ht="9.1999999999999993" customHeight="1">
      <c r="A8" s="222">
        <v>6</v>
      </c>
      <c r="B8" s="223" t="s">
        <v>3901</v>
      </c>
      <c r="C8" s="224" t="s">
        <v>3902</v>
      </c>
      <c r="D8" s="222">
        <v>2</v>
      </c>
      <c r="E8" s="223" t="s">
        <v>3901</v>
      </c>
      <c r="F8" s="223" t="s">
        <v>3903</v>
      </c>
      <c r="G8" s="224" t="s">
        <v>3904</v>
      </c>
      <c r="H8" s="222">
        <v>2</v>
      </c>
      <c r="I8" s="222">
        <v>2</v>
      </c>
    </row>
    <row r="9" spans="1:9" ht="9.75" customHeight="1">
      <c r="A9" s="222">
        <v>7</v>
      </c>
      <c r="B9" s="223" t="s">
        <v>3905</v>
      </c>
      <c r="C9" s="224" t="s">
        <v>3898</v>
      </c>
      <c r="D9" s="222">
        <v>1</v>
      </c>
      <c r="E9" s="223" t="s">
        <v>3905</v>
      </c>
      <c r="F9" s="223" t="s">
        <v>3906</v>
      </c>
      <c r="G9" s="224" t="s">
        <v>3900</v>
      </c>
      <c r="H9" s="222">
        <v>1</v>
      </c>
      <c r="I9" s="222">
        <v>1</v>
      </c>
    </row>
    <row r="10" spans="1:9" ht="9.1999999999999993" customHeight="1">
      <c r="A10" s="222">
        <v>8</v>
      </c>
      <c r="B10" s="223" t="s">
        <v>3907</v>
      </c>
      <c r="C10" s="224" t="s">
        <v>3894</v>
      </c>
      <c r="D10" s="222">
        <v>4</v>
      </c>
      <c r="E10" s="223" t="s">
        <v>3907</v>
      </c>
      <c r="F10" s="223" t="s">
        <v>593</v>
      </c>
      <c r="G10" s="224" t="s">
        <v>3892</v>
      </c>
      <c r="H10" s="222">
        <v>3</v>
      </c>
      <c r="I10" s="222">
        <v>4</v>
      </c>
    </row>
    <row r="11" spans="1:9" ht="9.1999999999999993" customHeight="1">
      <c r="A11" s="222">
        <v>9</v>
      </c>
      <c r="B11" s="223" t="s">
        <v>3908</v>
      </c>
      <c r="C11" s="224" t="s">
        <v>3909</v>
      </c>
      <c r="D11" s="222">
        <v>1</v>
      </c>
      <c r="E11" s="223" t="s">
        <v>3908</v>
      </c>
      <c r="F11" s="223" t="s">
        <v>1431</v>
      </c>
      <c r="G11" s="224" t="s">
        <v>3910</v>
      </c>
      <c r="H11" s="222">
        <v>1</v>
      </c>
      <c r="I11" s="222">
        <v>1</v>
      </c>
    </row>
    <row r="12" spans="1:9" ht="9.1999999999999993" customHeight="1">
      <c r="A12" s="222">
        <v>10</v>
      </c>
      <c r="B12" s="223" t="s">
        <v>3911</v>
      </c>
      <c r="C12" s="224" t="s">
        <v>3891</v>
      </c>
      <c r="D12" s="222">
        <v>3</v>
      </c>
      <c r="E12" s="223" t="s">
        <v>3911</v>
      </c>
      <c r="F12" s="223" t="s">
        <v>325</v>
      </c>
      <c r="G12" s="224" t="s">
        <v>3892</v>
      </c>
      <c r="H12" s="222">
        <v>1</v>
      </c>
      <c r="I12" s="222">
        <v>3</v>
      </c>
    </row>
    <row r="13" spans="1:9" ht="9.1999999999999993" customHeight="1">
      <c r="A13" s="222">
        <v>11</v>
      </c>
      <c r="B13" s="223" t="s">
        <v>3912</v>
      </c>
      <c r="C13" s="224" t="s">
        <v>3891</v>
      </c>
      <c r="D13" s="222">
        <v>2</v>
      </c>
      <c r="E13" s="223" t="s">
        <v>3912</v>
      </c>
      <c r="F13" s="223" t="s">
        <v>3913</v>
      </c>
      <c r="G13" s="224" t="s">
        <v>3892</v>
      </c>
      <c r="H13" s="222">
        <v>1</v>
      </c>
      <c r="I13" s="222">
        <v>2</v>
      </c>
    </row>
    <row r="14" spans="1:9" ht="9.1999999999999993" customHeight="1">
      <c r="A14" s="222">
        <v>12</v>
      </c>
      <c r="B14" s="223" t="s">
        <v>3914</v>
      </c>
      <c r="C14" s="224" t="s">
        <v>3915</v>
      </c>
      <c r="D14" s="222">
        <v>7</v>
      </c>
      <c r="E14" s="223" t="s">
        <v>3914</v>
      </c>
      <c r="F14" s="223" t="s">
        <v>1739</v>
      </c>
      <c r="G14" s="224" t="s">
        <v>3916</v>
      </c>
      <c r="H14" s="222">
        <v>2</v>
      </c>
      <c r="I14" s="222">
        <v>7</v>
      </c>
    </row>
    <row r="15" spans="1:9" ht="9.1999999999999993" customHeight="1">
      <c r="A15" s="222">
        <v>13</v>
      </c>
      <c r="B15" s="223" t="s">
        <v>3917</v>
      </c>
      <c r="C15" s="224" t="s">
        <v>3891</v>
      </c>
      <c r="D15" s="222">
        <v>5</v>
      </c>
      <c r="E15" s="223" t="s">
        <v>3917</v>
      </c>
      <c r="F15" s="223" t="s">
        <v>1771</v>
      </c>
      <c r="G15" s="224" t="s">
        <v>3892</v>
      </c>
      <c r="H15" s="222">
        <v>1</v>
      </c>
      <c r="I15" s="222">
        <v>5</v>
      </c>
    </row>
    <row r="16" spans="1:9" ht="9.75" customHeight="1">
      <c r="A16" s="222">
        <v>14</v>
      </c>
      <c r="B16" s="223" t="s">
        <v>3918</v>
      </c>
      <c r="C16" s="224" t="s">
        <v>3919</v>
      </c>
      <c r="D16" s="222">
        <v>1</v>
      </c>
      <c r="E16" s="223" t="s">
        <v>3918</v>
      </c>
      <c r="F16" s="223" t="s">
        <v>1767</v>
      </c>
      <c r="G16" s="224" t="s">
        <v>3892</v>
      </c>
      <c r="H16" s="222">
        <v>2</v>
      </c>
      <c r="I16" s="222">
        <v>1</v>
      </c>
    </row>
    <row r="17" spans="1:9" ht="9.1999999999999993" customHeight="1">
      <c r="A17" s="222">
        <v>15</v>
      </c>
      <c r="B17" s="223" t="s">
        <v>3920</v>
      </c>
      <c r="C17" s="224" t="s">
        <v>3898</v>
      </c>
      <c r="D17" s="222">
        <v>4</v>
      </c>
      <c r="E17" s="223" t="s">
        <v>3920</v>
      </c>
      <c r="F17" s="223" t="s">
        <v>3921</v>
      </c>
      <c r="G17" s="224" t="s">
        <v>3900</v>
      </c>
      <c r="H17" s="222">
        <v>1</v>
      </c>
      <c r="I17" s="222">
        <v>4</v>
      </c>
    </row>
    <row r="18" spans="1:9" ht="9.1999999999999993" customHeight="1">
      <c r="A18" s="222">
        <v>16</v>
      </c>
      <c r="B18" s="223" t="s">
        <v>3922</v>
      </c>
      <c r="C18" s="224" t="s">
        <v>3923</v>
      </c>
      <c r="D18" s="222">
        <v>2</v>
      </c>
      <c r="E18" s="223" t="s">
        <v>3922</v>
      </c>
      <c r="F18" s="223" t="s">
        <v>699</v>
      </c>
      <c r="G18" s="224" t="s">
        <v>3924</v>
      </c>
      <c r="H18" s="222">
        <v>1</v>
      </c>
      <c r="I18" s="222">
        <v>2</v>
      </c>
    </row>
    <row r="19" spans="1:9" ht="9.1999999999999993" customHeight="1">
      <c r="A19" s="222">
        <v>17</v>
      </c>
      <c r="B19" s="223" t="s">
        <v>3925</v>
      </c>
      <c r="C19" s="224" t="s">
        <v>3909</v>
      </c>
      <c r="D19" s="222">
        <v>2</v>
      </c>
      <c r="E19" s="223" t="s">
        <v>3925</v>
      </c>
      <c r="F19" s="223" t="s">
        <v>1430</v>
      </c>
      <c r="G19" s="224" t="s">
        <v>3910</v>
      </c>
      <c r="H19" s="222">
        <v>1</v>
      </c>
      <c r="I19" s="222">
        <v>2</v>
      </c>
    </row>
    <row r="20" spans="1:9" ht="9.1999999999999993" customHeight="1">
      <c r="A20" s="222">
        <v>18</v>
      </c>
      <c r="B20" s="223" t="s">
        <v>3926</v>
      </c>
      <c r="C20" s="224" t="s">
        <v>3923</v>
      </c>
      <c r="D20" s="222">
        <v>4</v>
      </c>
      <c r="E20" s="223" t="s">
        <v>3926</v>
      </c>
      <c r="F20" s="223" t="s">
        <v>1402</v>
      </c>
      <c r="G20" s="224" t="s">
        <v>3924</v>
      </c>
      <c r="H20" s="222">
        <v>1</v>
      </c>
      <c r="I20" s="222">
        <v>4</v>
      </c>
    </row>
    <row r="21" spans="1:9" ht="9.1999999999999993" customHeight="1">
      <c r="A21" s="222">
        <v>19</v>
      </c>
      <c r="B21" s="223" t="s">
        <v>3927</v>
      </c>
      <c r="C21" s="224" t="s">
        <v>3923</v>
      </c>
      <c r="D21" s="222">
        <v>6</v>
      </c>
      <c r="E21" s="223" t="s">
        <v>3927</v>
      </c>
      <c r="F21" s="223" t="s">
        <v>1401</v>
      </c>
      <c r="G21" s="224" t="s">
        <v>3924</v>
      </c>
      <c r="H21" s="222">
        <v>1</v>
      </c>
      <c r="I21" s="222">
        <v>6</v>
      </c>
    </row>
    <row r="22" spans="1:9" ht="9.1999999999999993" customHeight="1">
      <c r="A22" s="222">
        <v>20</v>
      </c>
      <c r="B22" s="223" t="s">
        <v>3928</v>
      </c>
      <c r="C22" s="224" t="s">
        <v>3919</v>
      </c>
      <c r="D22" s="222">
        <v>2</v>
      </c>
      <c r="E22" s="223" t="s">
        <v>3928</v>
      </c>
      <c r="F22" s="223" t="s">
        <v>589</v>
      </c>
      <c r="G22" s="224" t="s">
        <v>3892</v>
      </c>
      <c r="H22" s="222">
        <v>2</v>
      </c>
      <c r="I22" s="222">
        <v>2</v>
      </c>
    </row>
    <row r="23" spans="1:9" ht="9.75" customHeight="1">
      <c r="A23" s="222">
        <v>21</v>
      </c>
      <c r="B23" s="223" t="s">
        <v>3929</v>
      </c>
      <c r="C23" s="224" t="s">
        <v>3923</v>
      </c>
      <c r="D23" s="222">
        <v>3</v>
      </c>
      <c r="E23" s="223" t="s">
        <v>3929</v>
      </c>
      <c r="F23" s="223" t="s">
        <v>1400</v>
      </c>
      <c r="G23" s="224" t="s">
        <v>3924</v>
      </c>
      <c r="H23" s="222">
        <v>1</v>
      </c>
      <c r="I23" s="222">
        <v>3</v>
      </c>
    </row>
    <row r="24" spans="1:9" ht="9.1999999999999993" customHeight="1">
      <c r="A24" s="222">
        <v>22</v>
      </c>
      <c r="B24" s="223" t="s">
        <v>3930</v>
      </c>
      <c r="C24" s="224" t="s">
        <v>3931</v>
      </c>
      <c r="D24" s="222">
        <v>6</v>
      </c>
      <c r="E24" s="223" t="s">
        <v>3930</v>
      </c>
      <c r="F24" s="223" t="s">
        <v>1745</v>
      </c>
      <c r="G24" s="224" t="s">
        <v>3916</v>
      </c>
      <c r="H24" s="222">
        <v>1</v>
      </c>
      <c r="I24" s="222">
        <v>6</v>
      </c>
    </row>
    <row r="25" spans="1:9" ht="9.1999999999999993" customHeight="1">
      <c r="A25" s="222">
        <v>23</v>
      </c>
      <c r="B25" s="223" t="s">
        <v>3932</v>
      </c>
      <c r="C25" s="224" t="s">
        <v>3931</v>
      </c>
      <c r="D25" s="222">
        <v>4</v>
      </c>
      <c r="E25" s="223" t="s">
        <v>3932</v>
      </c>
      <c r="F25" s="223" t="s">
        <v>1744</v>
      </c>
      <c r="G25" s="224" t="s">
        <v>3916</v>
      </c>
      <c r="H25" s="222">
        <v>1</v>
      </c>
      <c r="I25" s="222">
        <v>4</v>
      </c>
    </row>
    <row r="26" spans="1:9" ht="9.1999999999999993" customHeight="1">
      <c r="A26" s="222">
        <v>24</v>
      </c>
      <c r="B26" s="223" t="s">
        <v>3933</v>
      </c>
      <c r="C26" s="224" t="s">
        <v>3915</v>
      </c>
      <c r="D26" s="222">
        <v>4</v>
      </c>
      <c r="E26" s="223" t="s">
        <v>3933</v>
      </c>
      <c r="F26" s="223" t="s">
        <v>1738</v>
      </c>
      <c r="G26" s="224" t="s">
        <v>3916</v>
      </c>
      <c r="H26" s="222">
        <v>2</v>
      </c>
      <c r="I26" s="222">
        <v>4</v>
      </c>
    </row>
    <row r="27" spans="1:9" ht="9.1999999999999993" customHeight="1">
      <c r="A27" s="222">
        <v>25</v>
      </c>
      <c r="B27" s="223" t="s">
        <v>3934</v>
      </c>
      <c r="C27" s="224" t="s">
        <v>3915</v>
      </c>
      <c r="D27" s="222">
        <v>6</v>
      </c>
      <c r="E27" s="223" t="s">
        <v>3934</v>
      </c>
      <c r="F27" s="223" t="s">
        <v>1737</v>
      </c>
      <c r="G27" s="224" t="s">
        <v>3916</v>
      </c>
      <c r="H27" s="222">
        <v>2</v>
      </c>
      <c r="I27" s="222">
        <v>6</v>
      </c>
    </row>
    <row r="28" spans="1:9" ht="9.1999999999999993" customHeight="1">
      <c r="A28" s="222">
        <v>26</v>
      </c>
      <c r="B28" s="223" t="s">
        <v>3935</v>
      </c>
      <c r="C28" s="224" t="s">
        <v>3915</v>
      </c>
      <c r="D28" s="222">
        <v>5</v>
      </c>
      <c r="E28" s="223" t="s">
        <v>3935</v>
      </c>
      <c r="F28" s="223" t="s">
        <v>1736</v>
      </c>
      <c r="G28" s="224" t="s">
        <v>3916</v>
      </c>
      <c r="H28" s="222">
        <v>2</v>
      </c>
      <c r="I28" s="222">
        <v>5</v>
      </c>
    </row>
    <row r="29" spans="1:9" ht="9.1999999999999993" customHeight="1">
      <c r="A29" s="222">
        <v>27</v>
      </c>
      <c r="B29" s="223" t="s">
        <v>3936</v>
      </c>
      <c r="C29" s="224" t="s">
        <v>3931</v>
      </c>
      <c r="D29" s="222">
        <v>3</v>
      </c>
      <c r="E29" s="223" t="s">
        <v>3936</v>
      </c>
      <c r="F29" s="223" t="s">
        <v>1743</v>
      </c>
      <c r="G29" s="224" t="s">
        <v>3916</v>
      </c>
      <c r="H29" s="222">
        <v>1</v>
      </c>
      <c r="I29" s="222">
        <v>3</v>
      </c>
    </row>
    <row r="30" spans="1:9" ht="9.75" customHeight="1">
      <c r="A30" s="222">
        <v>28</v>
      </c>
      <c r="B30" s="223" t="s">
        <v>3937</v>
      </c>
      <c r="C30" s="224" t="s">
        <v>3938</v>
      </c>
      <c r="D30" s="222">
        <v>1</v>
      </c>
      <c r="E30" s="223" t="s">
        <v>3937</v>
      </c>
      <c r="F30" s="223" t="s">
        <v>1061</v>
      </c>
      <c r="G30" s="224" t="s">
        <v>3939</v>
      </c>
      <c r="H30" s="222">
        <v>2</v>
      </c>
      <c r="I30" s="222">
        <v>1</v>
      </c>
    </row>
    <row r="31" spans="1:9" ht="9.1999999999999993" customHeight="1">
      <c r="A31" s="222">
        <v>29</v>
      </c>
      <c r="B31" s="223" t="s">
        <v>3940</v>
      </c>
      <c r="C31" s="224" t="s">
        <v>3915</v>
      </c>
      <c r="D31" s="222">
        <v>3</v>
      </c>
      <c r="E31" s="223" t="s">
        <v>3940</v>
      </c>
      <c r="F31" s="223" t="s">
        <v>3941</v>
      </c>
      <c r="G31" s="224" t="s">
        <v>3916</v>
      </c>
      <c r="H31" s="222">
        <v>2</v>
      </c>
      <c r="I31" s="222">
        <v>3</v>
      </c>
    </row>
    <row r="32" spans="1:9" ht="9.1999999999999993" customHeight="1">
      <c r="A32" s="222">
        <v>30</v>
      </c>
      <c r="B32" s="223" t="s">
        <v>3942</v>
      </c>
      <c r="C32" s="224" t="s">
        <v>3915</v>
      </c>
      <c r="D32" s="222">
        <v>2</v>
      </c>
      <c r="E32" s="223" t="s">
        <v>3942</v>
      </c>
      <c r="F32" s="223" t="s">
        <v>1735</v>
      </c>
      <c r="G32" s="224" t="s">
        <v>3916</v>
      </c>
      <c r="H32" s="222">
        <v>2</v>
      </c>
      <c r="I32" s="222">
        <v>2</v>
      </c>
    </row>
    <row r="33" spans="1:9" ht="9.1999999999999993" customHeight="1">
      <c r="A33" s="222">
        <v>31</v>
      </c>
      <c r="B33" s="223" t="s">
        <v>3943</v>
      </c>
      <c r="C33" s="224" t="s">
        <v>3944</v>
      </c>
      <c r="D33" s="222">
        <v>1</v>
      </c>
      <c r="E33" s="223" t="s">
        <v>3943</v>
      </c>
      <c r="F33" s="223" t="s">
        <v>3945</v>
      </c>
      <c r="G33" s="224" t="s">
        <v>3946</v>
      </c>
      <c r="H33" s="222">
        <v>1</v>
      </c>
      <c r="I33" s="222">
        <v>1</v>
      </c>
    </row>
    <row r="34" spans="1:9" ht="9.1999999999999993" customHeight="1">
      <c r="A34" s="222">
        <v>32</v>
      </c>
      <c r="B34" s="223" t="s">
        <v>3947</v>
      </c>
      <c r="C34" s="224" t="s">
        <v>3891</v>
      </c>
      <c r="D34" s="222">
        <v>4</v>
      </c>
      <c r="E34" s="223" t="s">
        <v>3947</v>
      </c>
      <c r="F34" s="223" t="s">
        <v>1770</v>
      </c>
      <c r="G34" s="224" t="s">
        <v>3892</v>
      </c>
      <c r="H34" s="222">
        <v>1</v>
      </c>
      <c r="I34" s="222">
        <v>4</v>
      </c>
    </row>
    <row r="35" spans="1:9" ht="9.1999999999999993" customHeight="1">
      <c r="A35" s="222">
        <v>33</v>
      </c>
      <c r="B35" s="223" t="s">
        <v>3948</v>
      </c>
      <c r="C35" s="224" t="s">
        <v>3949</v>
      </c>
      <c r="D35" s="222">
        <v>1</v>
      </c>
      <c r="E35" s="223" t="s">
        <v>3948</v>
      </c>
      <c r="F35" s="223" t="s">
        <v>3950</v>
      </c>
      <c r="G35" s="224" t="s">
        <v>3916</v>
      </c>
      <c r="H35" s="222">
        <v>3</v>
      </c>
      <c r="I35" s="222">
        <v>1</v>
      </c>
    </row>
    <row r="36" spans="1:9" ht="9.1999999999999993" customHeight="1">
      <c r="A36" s="222">
        <v>34</v>
      </c>
      <c r="B36" s="223" t="s">
        <v>3951</v>
      </c>
      <c r="C36" s="224" t="s">
        <v>3891</v>
      </c>
      <c r="D36" s="222">
        <v>6</v>
      </c>
      <c r="E36" s="223" t="s">
        <v>3951</v>
      </c>
      <c r="F36" s="223" t="s">
        <v>1769</v>
      </c>
      <c r="G36" s="224" t="s">
        <v>3892</v>
      </c>
      <c r="H36" s="222">
        <v>1</v>
      </c>
      <c r="I36" s="222">
        <v>6</v>
      </c>
    </row>
    <row r="37" spans="1:9" ht="9.75" customHeight="1">
      <c r="A37" s="222">
        <v>35</v>
      </c>
      <c r="B37" s="223" t="s">
        <v>3952</v>
      </c>
      <c r="C37" s="224" t="s">
        <v>3949</v>
      </c>
      <c r="D37" s="222">
        <v>2</v>
      </c>
      <c r="E37" s="223" t="s">
        <v>3952</v>
      </c>
      <c r="F37" s="223" t="s">
        <v>1733</v>
      </c>
      <c r="G37" s="224" t="s">
        <v>3916</v>
      </c>
      <c r="H37" s="222">
        <v>3</v>
      </c>
      <c r="I37" s="222">
        <v>2</v>
      </c>
    </row>
    <row r="38" spans="1:9" ht="9.1999999999999993" customHeight="1">
      <c r="A38" s="222">
        <v>36</v>
      </c>
      <c r="B38" s="223" t="s">
        <v>3953</v>
      </c>
      <c r="C38" s="224" t="s">
        <v>3954</v>
      </c>
      <c r="D38" s="222">
        <v>2</v>
      </c>
      <c r="E38" s="223" t="s">
        <v>3953</v>
      </c>
      <c r="F38" s="223" t="s">
        <v>1727</v>
      </c>
      <c r="G38" s="224" t="s">
        <v>3916</v>
      </c>
      <c r="H38" s="222">
        <v>4</v>
      </c>
      <c r="I38" s="222">
        <v>2</v>
      </c>
    </row>
    <row r="39" spans="1:9" ht="9.1999999999999993" customHeight="1">
      <c r="A39" s="222">
        <v>37</v>
      </c>
      <c r="B39" s="223" t="s">
        <v>3955</v>
      </c>
      <c r="C39" s="224" t="s">
        <v>3954</v>
      </c>
      <c r="D39" s="222">
        <v>1</v>
      </c>
      <c r="E39" s="223" t="s">
        <v>3955</v>
      </c>
      <c r="F39" s="223" t="s">
        <v>1726</v>
      </c>
      <c r="G39" s="224" t="s">
        <v>3916</v>
      </c>
      <c r="H39" s="222">
        <v>4</v>
      </c>
      <c r="I39" s="222">
        <v>1</v>
      </c>
    </row>
    <row r="40" spans="1:9" ht="9.1999999999999993" customHeight="1">
      <c r="A40" s="222">
        <v>38</v>
      </c>
      <c r="B40" s="223" t="s">
        <v>3956</v>
      </c>
      <c r="C40" s="224" t="s">
        <v>3957</v>
      </c>
      <c r="D40" s="222">
        <v>6</v>
      </c>
      <c r="E40" s="223" t="s">
        <v>3956</v>
      </c>
      <c r="F40" s="223" t="s">
        <v>1722</v>
      </c>
      <c r="G40" s="224" t="s">
        <v>3916</v>
      </c>
      <c r="H40" s="222">
        <v>5</v>
      </c>
      <c r="I40" s="222">
        <v>6</v>
      </c>
    </row>
    <row r="41" spans="1:9" ht="9.1999999999999993" customHeight="1">
      <c r="A41" s="222">
        <v>39</v>
      </c>
      <c r="B41" s="223" t="s">
        <v>3958</v>
      </c>
      <c r="C41" s="224" t="s">
        <v>3891</v>
      </c>
      <c r="D41" s="222">
        <v>7</v>
      </c>
      <c r="E41" s="223" t="s">
        <v>3958</v>
      </c>
      <c r="F41" s="223" t="s">
        <v>1768</v>
      </c>
      <c r="G41" s="224" t="s">
        <v>3892</v>
      </c>
      <c r="H41" s="222">
        <v>1</v>
      </c>
      <c r="I41" s="222">
        <v>7</v>
      </c>
    </row>
    <row r="42" spans="1:9" ht="9.1999999999999993" customHeight="1">
      <c r="A42" s="222">
        <v>40</v>
      </c>
      <c r="B42" s="223" t="s">
        <v>3959</v>
      </c>
      <c r="C42" s="224" t="s">
        <v>3949</v>
      </c>
      <c r="D42" s="222">
        <v>4</v>
      </c>
      <c r="E42" s="223" t="s">
        <v>3959</v>
      </c>
      <c r="F42" s="223" t="s">
        <v>1732</v>
      </c>
      <c r="G42" s="224" t="s">
        <v>3916</v>
      </c>
      <c r="H42" s="222">
        <v>3</v>
      </c>
      <c r="I42" s="222">
        <v>4</v>
      </c>
    </row>
    <row r="43" spans="1:9" ht="9.1999999999999993" customHeight="1">
      <c r="A43" s="222">
        <v>41</v>
      </c>
      <c r="B43" s="223" t="s">
        <v>3960</v>
      </c>
      <c r="C43" s="224" t="s">
        <v>3949</v>
      </c>
      <c r="D43" s="222">
        <v>5</v>
      </c>
      <c r="E43" s="223" t="s">
        <v>3960</v>
      </c>
      <c r="F43" s="223" t="s">
        <v>1731</v>
      </c>
      <c r="G43" s="224" t="s">
        <v>3916</v>
      </c>
      <c r="H43" s="222">
        <v>3</v>
      </c>
      <c r="I43" s="222">
        <v>5</v>
      </c>
    </row>
    <row r="44" spans="1:9" ht="9.75" customHeight="1">
      <c r="A44" s="222">
        <v>42</v>
      </c>
      <c r="B44" s="223" t="s">
        <v>3961</v>
      </c>
      <c r="C44" s="224" t="s">
        <v>3954</v>
      </c>
      <c r="D44" s="222">
        <v>5</v>
      </c>
      <c r="E44" s="223" t="s">
        <v>3961</v>
      </c>
      <c r="F44" s="223" t="s">
        <v>3962</v>
      </c>
      <c r="G44" s="224" t="s">
        <v>3916</v>
      </c>
      <c r="H44" s="222">
        <v>4</v>
      </c>
      <c r="I44" s="222">
        <v>5</v>
      </c>
    </row>
    <row r="45" spans="1:9" ht="9.1999999999999993" customHeight="1">
      <c r="A45" s="222">
        <v>43</v>
      </c>
      <c r="B45" s="223" t="s">
        <v>3963</v>
      </c>
      <c r="C45" s="224" t="s">
        <v>3954</v>
      </c>
      <c r="D45" s="222">
        <v>6</v>
      </c>
      <c r="E45" s="223" t="s">
        <v>3963</v>
      </c>
      <c r="F45" s="223" t="s">
        <v>1725</v>
      </c>
      <c r="G45" s="224" t="s">
        <v>3916</v>
      </c>
      <c r="H45" s="222">
        <v>4</v>
      </c>
      <c r="I45" s="222">
        <v>6</v>
      </c>
    </row>
    <row r="46" spans="1:9" ht="9.1999999999999993" customHeight="1">
      <c r="A46" s="222">
        <v>44</v>
      </c>
      <c r="B46" s="223" t="s">
        <v>3964</v>
      </c>
      <c r="C46" s="224" t="s">
        <v>3965</v>
      </c>
      <c r="D46" s="222">
        <v>3</v>
      </c>
      <c r="E46" s="223" t="s">
        <v>3964</v>
      </c>
      <c r="F46" s="223" t="s">
        <v>1751</v>
      </c>
      <c r="G46" s="224" t="s">
        <v>3892</v>
      </c>
      <c r="H46" s="222">
        <v>5</v>
      </c>
      <c r="I46" s="222">
        <v>3</v>
      </c>
    </row>
    <row r="47" spans="1:9" ht="9.1999999999999993" customHeight="1">
      <c r="A47" s="222">
        <v>45</v>
      </c>
      <c r="B47" s="223" t="s">
        <v>3966</v>
      </c>
      <c r="C47" s="224" t="s">
        <v>3919</v>
      </c>
      <c r="D47" s="222">
        <v>3</v>
      </c>
      <c r="E47" s="223" t="s">
        <v>3966</v>
      </c>
      <c r="F47" s="223" t="s">
        <v>1766</v>
      </c>
      <c r="G47" s="224" t="s">
        <v>3892</v>
      </c>
      <c r="H47" s="222">
        <v>2</v>
      </c>
      <c r="I47" s="222">
        <v>3</v>
      </c>
    </row>
    <row r="48" spans="1:9" ht="9.1999999999999993" customHeight="1">
      <c r="A48" s="222">
        <v>46</v>
      </c>
      <c r="B48" s="223" t="s">
        <v>3967</v>
      </c>
      <c r="C48" s="224" t="s">
        <v>3919</v>
      </c>
      <c r="D48" s="222">
        <v>6</v>
      </c>
      <c r="E48" s="223" t="s">
        <v>3967</v>
      </c>
      <c r="F48" s="223" t="s">
        <v>3968</v>
      </c>
      <c r="G48" s="224" t="s">
        <v>3892</v>
      </c>
      <c r="H48" s="222">
        <v>2</v>
      </c>
      <c r="I48" s="222">
        <v>6</v>
      </c>
    </row>
    <row r="49" spans="1:9" ht="9.1999999999999993" customHeight="1">
      <c r="A49" s="222">
        <v>47</v>
      </c>
      <c r="B49" s="223" t="s">
        <v>3969</v>
      </c>
      <c r="C49" s="224" t="s">
        <v>3970</v>
      </c>
      <c r="D49" s="222">
        <v>1</v>
      </c>
      <c r="E49" s="223" t="s">
        <v>3969</v>
      </c>
      <c r="F49" s="223" t="s">
        <v>3971</v>
      </c>
      <c r="G49" s="224" t="s">
        <v>3972</v>
      </c>
      <c r="H49" s="222">
        <v>2</v>
      </c>
      <c r="I49" s="222">
        <v>1</v>
      </c>
    </row>
    <row r="50" spans="1:9" ht="9.1999999999999993" customHeight="1">
      <c r="A50" s="222">
        <v>48</v>
      </c>
      <c r="B50" s="223" t="s">
        <v>3973</v>
      </c>
      <c r="C50" s="224" t="s">
        <v>3902</v>
      </c>
      <c r="D50" s="222">
        <v>3</v>
      </c>
      <c r="E50" s="223" t="s">
        <v>3973</v>
      </c>
      <c r="F50" s="223" t="s">
        <v>3974</v>
      </c>
      <c r="G50" s="224" t="s">
        <v>3904</v>
      </c>
      <c r="H50" s="222">
        <v>2</v>
      </c>
      <c r="I50" s="222">
        <v>3</v>
      </c>
    </row>
    <row r="51" spans="1:9" ht="9.75" customHeight="1">
      <c r="A51" s="222">
        <v>49</v>
      </c>
      <c r="B51" s="223" t="s">
        <v>3975</v>
      </c>
      <c r="C51" s="224" t="s">
        <v>3976</v>
      </c>
      <c r="D51" s="222">
        <v>1</v>
      </c>
      <c r="E51" s="223" t="s">
        <v>3975</v>
      </c>
      <c r="F51" s="223" t="s">
        <v>3977</v>
      </c>
      <c r="G51" s="224" t="s">
        <v>3978</v>
      </c>
      <c r="H51" s="222">
        <v>1</v>
      </c>
      <c r="I51" s="222">
        <v>1</v>
      </c>
    </row>
    <row r="52" spans="1:9" ht="9.1999999999999993" customHeight="1">
      <c r="A52" s="222">
        <v>50</v>
      </c>
      <c r="B52" s="223" t="s">
        <v>3979</v>
      </c>
      <c r="C52" s="224" t="s">
        <v>3980</v>
      </c>
      <c r="D52" s="222">
        <v>1</v>
      </c>
      <c r="E52" s="223" t="s">
        <v>3979</v>
      </c>
      <c r="F52" s="223" t="s">
        <v>3981</v>
      </c>
      <c r="G52" s="224" t="s">
        <v>3982</v>
      </c>
      <c r="H52" s="222">
        <v>2</v>
      </c>
      <c r="I52" s="222">
        <v>1</v>
      </c>
    </row>
    <row r="53" spans="1:9" ht="9.1999999999999993" customHeight="1">
      <c r="A53" s="222">
        <v>51</v>
      </c>
      <c r="B53" s="223" t="s">
        <v>3983</v>
      </c>
      <c r="C53" s="224" t="s">
        <v>3965</v>
      </c>
      <c r="D53" s="222">
        <v>1</v>
      </c>
      <c r="E53" s="223" t="s">
        <v>3983</v>
      </c>
      <c r="F53" s="223" t="s">
        <v>1750</v>
      </c>
      <c r="G53" s="224" t="s">
        <v>3892</v>
      </c>
      <c r="H53" s="222">
        <v>5</v>
      </c>
      <c r="I53" s="222">
        <v>1</v>
      </c>
    </row>
    <row r="54" spans="1:9" ht="9.1999999999999993" customHeight="1">
      <c r="A54" s="222">
        <v>52</v>
      </c>
      <c r="B54" s="223" t="s">
        <v>3984</v>
      </c>
      <c r="C54" s="224" t="s">
        <v>3985</v>
      </c>
      <c r="D54" s="222">
        <v>1</v>
      </c>
      <c r="E54" s="223" t="s">
        <v>3984</v>
      </c>
      <c r="F54" s="223" t="s">
        <v>1711</v>
      </c>
      <c r="G54" s="224" t="s">
        <v>3986</v>
      </c>
      <c r="H54" s="222">
        <v>2</v>
      </c>
      <c r="I54" s="222">
        <v>1</v>
      </c>
    </row>
    <row r="55" spans="1:9" ht="9.1999999999999993" customHeight="1">
      <c r="A55" s="222">
        <v>53</v>
      </c>
      <c r="B55" s="223" t="s">
        <v>3987</v>
      </c>
      <c r="C55" s="224" t="s">
        <v>3988</v>
      </c>
      <c r="D55" s="222">
        <v>1</v>
      </c>
      <c r="E55" s="223" t="s">
        <v>3987</v>
      </c>
      <c r="F55" s="223" t="s">
        <v>3989</v>
      </c>
      <c r="G55" s="224" t="s">
        <v>3990</v>
      </c>
      <c r="H55" s="222">
        <v>5</v>
      </c>
      <c r="I55" s="222">
        <v>1</v>
      </c>
    </row>
    <row r="56" spans="1:9" ht="9.1999999999999993" customHeight="1">
      <c r="A56" s="222">
        <v>54</v>
      </c>
      <c r="B56" s="223" t="s">
        <v>3991</v>
      </c>
      <c r="C56" s="224" t="s">
        <v>3970</v>
      </c>
      <c r="D56" s="222">
        <v>4</v>
      </c>
      <c r="E56" s="223" t="s">
        <v>3991</v>
      </c>
      <c r="F56" s="223" t="s">
        <v>3992</v>
      </c>
      <c r="G56" s="224" t="s">
        <v>3972</v>
      </c>
      <c r="H56" s="222">
        <v>2</v>
      </c>
      <c r="I56" s="222">
        <v>4</v>
      </c>
    </row>
    <row r="57" spans="1:9" ht="9.1999999999999993" customHeight="1">
      <c r="A57" s="222">
        <v>55</v>
      </c>
      <c r="B57" s="223" t="s">
        <v>3993</v>
      </c>
      <c r="C57" s="224" t="s">
        <v>3970</v>
      </c>
      <c r="D57" s="222">
        <v>3</v>
      </c>
      <c r="E57" s="223" t="s">
        <v>3993</v>
      </c>
      <c r="F57" s="223" t="s">
        <v>3994</v>
      </c>
      <c r="G57" s="224" t="s">
        <v>3972</v>
      </c>
      <c r="H57" s="222">
        <v>2</v>
      </c>
      <c r="I57" s="222">
        <v>3</v>
      </c>
    </row>
    <row r="58" spans="1:9" ht="9.75" customHeight="1">
      <c r="A58" s="222">
        <v>56</v>
      </c>
      <c r="B58" s="223" t="s">
        <v>3995</v>
      </c>
      <c r="C58" s="224" t="s">
        <v>3996</v>
      </c>
      <c r="D58" s="222">
        <v>2</v>
      </c>
      <c r="E58" s="223" t="s">
        <v>3995</v>
      </c>
      <c r="F58" s="223" t="s">
        <v>3997</v>
      </c>
      <c r="G58" s="224" t="s">
        <v>3982</v>
      </c>
      <c r="H58" s="222">
        <v>1</v>
      </c>
      <c r="I58" s="222">
        <v>2</v>
      </c>
    </row>
    <row r="59" spans="1:9" ht="9.1999999999999993" customHeight="1">
      <c r="A59" s="222">
        <v>57</v>
      </c>
      <c r="B59" s="223" t="s">
        <v>3998</v>
      </c>
      <c r="C59" s="224" t="s">
        <v>3970</v>
      </c>
      <c r="D59" s="222">
        <v>2</v>
      </c>
      <c r="E59" s="223" t="s">
        <v>3998</v>
      </c>
      <c r="F59" s="223" t="s">
        <v>3999</v>
      </c>
      <c r="G59" s="224" t="s">
        <v>3972</v>
      </c>
      <c r="H59" s="222">
        <v>2</v>
      </c>
      <c r="I59" s="222">
        <v>2</v>
      </c>
    </row>
    <row r="60" spans="1:9" ht="9.1999999999999993" customHeight="1">
      <c r="A60" s="222">
        <v>58</v>
      </c>
      <c r="B60" s="223" t="s">
        <v>4000</v>
      </c>
      <c r="C60" s="224" t="s">
        <v>4001</v>
      </c>
      <c r="D60" s="222">
        <v>1</v>
      </c>
      <c r="E60" s="223" t="s">
        <v>4000</v>
      </c>
      <c r="F60" s="223" t="s">
        <v>1706</v>
      </c>
      <c r="G60" s="224" t="s">
        <v>3986</v>
      </c>
      <c r="H60" s="222">
        <v>3</v>
      </c>
      <c r="I60" s="222">
        <v>1</v>
      </c>
    </row>
    <row r="61" spans="1:9" ht="9.1999999999999993" customHeight="1">
      <c r="A61" s="222">
        <v>59</v>
      </c>
      <c r="B61" s="223" t="s">
        <v>4002</v>
      </c>
      <c r="C61" s="224" t="s">
        <v>3898</v>
      </c>
      <c r="D61" s="222">
        <v>6</v>
      </c>
      <c r="E61" s="223" t="s">
        <v>4002</v>
      </c>
      <c r="F61" s="223" t="s">
        <v>4003</v>
      </c>
      <c r="G61" s="224" t="s">
        <v>3900</v>
      </c>
      <c r="H61" s="222">
        <v>1</v>
      </c>
      <c r="I61" s="222">
        <v>6</v>
      </c>
    </row>
    <row r="62" spans="1:9" ht="9.1999999999999993" customHeight="1">
      <c r="A62" s="222">
        <v>60</v>
      </c>
      <c r="B62" s="223" t="s">
        <v>4004</v>
      </c>
      <c r="C62" s="224" t="s">
        <v>4005</v>
      </c>
      <c r="D62" s="222">
        <v>1</v>
      </c>
      <c r="E62" s="223" t="s">
        <v>4004</v>
      </c>
      <c r="F62" s="223" t="s">
        <v>4006</v>
      </c>
      <c r="G62" s="224" t="s">
        <v>3900</v>
      </c>
      <c r="H62" s="222">
        <v>3</v>
      </c>
      <c r="I62" s="222">
        <v>1</v>
      </c>
    </row>
    <row r="63" spans="1:9" ht="9.1999999999999993" customHeight="1">
      <c r="A63" s="222">
        <v>61</v>
      </c>
      <c r="B63" s="223" t="s">
        <v>4007</v>
      </c>
      <c r="C63" s="224" t="s">
        <v>4008</v>
      </c>
      <c r="D63" s="222">
        <v>2</v>
      </c>
      <c r="E63" s="223" t="s">
        <v>4007</v>
      </c>
      <c r="F63" s="223" t="s">
        <v>4009</v>
      </c>
      <c r="G63" s="224" t="s">
        <v>3990</v>
      </c>
      <c r="H63" s="222">
        <v>3</v>
      </c>
      <c r="I63" s="222">
        <v>2</v>
      </c>
    </row>
    <row r="64" spans="1:9" ht="9.1999999999999993" customHeight="1">
      <c r="A64" s="222">
        <v>62</v>
      </c>
      <c r="B64" s="223" t="s">
        <v>4010</v>
      </c>
      <c r="C64" s="224" t="s">
        <v>4011</v>
      </c>
      <c r="D64" s="222">
        <v>4</v>
      </c>
      <c r="E64" s="223" t="s">
        <v>4010</v>
      </c>
      <c r="F64" s="223" t="s">
        <v>4012</v>
      </c>
      <c r="G64" s="224" t="s">
        <v>3900</v>
      </c>
      <c r="H64" s="222">
        <v>2</v>
      </c>
      <c r="I64" s="222">
        <v>4</v>
      </c>
    </row>
    <row r="65" spans="1:9" ht="9.75" customHeight="1">
      <c r="A65" s="222">
        <v>63</v>
      </c>
      <c r="B65" s="223" t="s">
        <v>4013</v>
      </c>
      <c r="C65" s="224" t="s">
        <v>4011</v>
      </c>
      <c r="D65" s="222">
        <v>1</v>
      </c>
      <c r="E65" s="223" t="s">
        <v>4013</v>
      </c>
      <c r="F65" s="223" t="s">
        <v>4014</v>
      </c>
      <c r="G65" s="224" t="s">
        <v>3900</v>
      </c>
      <c r="H65" s="222">
        <v>2</v>
      </c>
      <c r="I65" s="222">
        <v>1</v>
      </c>
    </row>
    <row r="66" spans="1:9" ht="9.1999999999999993" customHeight="1">
      <c r="A66" s="222">
        <v>64</v>
      </c>
      <c r="B66" s="223" t="s">
        <v>4015</v>
      </c>
      <c r="C66" s="224" t="s">
        <v>4011</v>
      </c>
      <c r="D66" s="222">
        <v>2</v>
      </c>
      <c r="E66" s="223" t="s">
        <v>4015</v>
      </c>
      <c r="F66" s="223" t="s">
        <v>4016</v>
      </c>
      <c r="G66" s="224" t="s">
        <v>3900</v>
      </c>
      <c r="H66" s="222">
        <v>2</v>
      </c>
      <c r="I66" s="222">
        <v>2</v>
      </c>
    </row>
    <row r="67" spans="1:9" ht="9.1999999999999993" customHeight="1">
      <c r="A67" s="222">
        <v>65</v>
      </c>
      <c r="B67" s="223" t="s">
        <v>4017</v>
      </c>
      <c r="C67" s="224" t="s">
        <v>4011</v>
      </c>
      <c r="D67" s="222">
        <v>3</v>
      </c>
      <c r="E67" s="223" t="s">
        <v>4017</v>
      </c>
      <c r="F67" s="223" t="s">
        <v>4018</v>
      </c>
      <c r="G67" s="224" t="s">
        <v>3900</v>
      </c>
      <c r="H67" s="222">
        <v>2</v>
      </c>
      <c r="I67" s="222">
        <v>3</v>
      </c>
    </row>
    <row r="68" spans="1:9" ht="9.1999999999999993" customHeight="1">
      <c r="A68" s="222">
        <v>66</v>
      </c>
      <c r="B68" s="223" t="s">
        <v>4019</v>
      </c>
      <c r="C68" s="224" t="s">
        <v>4011</v>
      </c>
      <c r="D68" s="222">
        <v>7</v>
      </c>
      <c r="E68" s="223" t="s">
        <v>4019</v>
      </c>
      <c r="F68" s="223" t="s">
        <v>4020</v>
      </c>
      <c r="G68" s="224" t="s">
        <v>3900</v>
      </c>
      <c r="H68" s="222">
        <v>2</v>
      </c>
      <c r="I68" s="222">
        <v>7</v>
      </c>
    </row>
    <row r="69" spans="1:9" ht="9.1999999999999993" customHeight="1">
      <c r="A69" s="222">
        <v>67</v>
      </c>
      <c r="B69" s="223" t="s">
        <v>4021</v>
      </c>
      <c r="C69" s="224" t="s">
        <v>4022</v>
      </c>
      <c r="D69" s="222">
        <v>1</v>
      </c>
      <c r="E69" s="223" t="s">
        <v>4021</v>
      </c>
      <c r="F69" s="223" t="s">
        <v>1539</v>
      </c>
      <c r="G69" s="224" t="s">
        <v>4023</v>
      </c>
      <c r="H69" s="222">
        <v>2</v>
      </c>
      <c r="I69" s="222">
        <v>1</v>
      </c>
    </row>
    <row r="70" spans="1:9" ht="9.1999999999999993" customHeight="1">
      <c r="A70" s="222">
        <v>68</v>
      </c>
      <c r="B70" s="223" t="s">
        <v>4024</v>
      </c>
      <c r="C70" s="224" t="s">
        <v>3894</v>
      </c>
      <c r="D70" s="222">
        <v>6</v>
      </c>
      <c r="E70" s="223" t="s">
        <v>4024</v>
      </c>
      <c r="F70" s="223" t="s">
        <v>1761</v>
      </c>
      <c r="G70" s="224" t="s">
        <v>3892</v>
      </c>
      <c r="H70" s="222">
        <v>3</v>
      </c>
      <c r="I70" s="222">
        <v>6</v>
      </c>
    </row>
    <row r="71" spans="1:9" ht="9.1999999999999993" customHeight="1">
      <c r="A71" s="222">
        <v>69</v>
      </c>
      <c r="B71" s="223" t="s">
        <v>4025</v>
      </c>
      <c r="C71" s="224" t="s">
        <v>3898</v>
      </c>
      <c r="D71" s="222">
        <v>3</v>
      </c>
      <c r="E71" s="223" t="s">
        <v>4025</v>
      </c>
      <c r="F71" s="223" t="s">
        <v>4026</v>
      </c>
      <c r="G71" s="224" t="s">
        <v>3900</v>
      </c>
      <c r="H71" s="222">
        <v>1</v>
      </c>
      <c r="I71" s="222">
        <v>3</v>
      </c>
    </row>
    <row r="72" spans="1:9" ht="9.75" customHeight="1">
      <c r="A72" s="222">
        <v>70</v>
      </c>
      <c r="B72" s="223" t="s">
        <v>4027</v>
      </c>
      <c r="C72" s="224" t="s">
        <v>4028</v>
      </c>
      <c r="D72" s="222">
        <v>6</v>
      </c>
      <c r="E72" s="223" t="s">
        <v>4027</v>
      </c>
      <c r="F72" s="223" t="s">
        <v>1425</v>
      </c>
      <c r="G72" s="224" t="s">
        <v>3910</v>
      </c>
      <c r="H72" s="222">
        <v>2</v>
      </c>
      <c r="I72" s="222">
        <v>6</v>
      </c>
    </row>
    <row r="73" spans="1:9" ht="9.1999999999999993" customHeight="1">
      <c r="A73" s="222">
        <v>71</v>
      </c>
      <c r="B73" s="223" t="s">
        <v>4029</v>
      </c>
      <c r="C73" s="224" t="s">
        <v>4030</v>
      </c>
      <c r="D73" s="222">
        <v>1</v>
      </c>
      <c r="E73" s="223" t="s">
        <v>4029</v>
      </c>
      <c r="F73" s="223" t="s">
        <v>4031</v>
      </c>
      <c r="G73" s="224" t="s">
        <v>3910</v>
      </c>
      <c r="H73" s="222">
        <v>3</v>
      </c>
      <c r="I73" s="222">
        <v>1</v>
      </c>
    </row>
    <row r="74" spans="1:9" ht="9.1999999999999993" customHeight="1">
      <c r="A74" s="222">
        <v>72</v>
      </c>
      <c r="B74" s="223" t="s">
        <v>4032</v>
      </c>
      <c r="C74" s="224" t="s">
        <v>4033</v>
      </c>
      <c r="D74" s="222">
        <v>5</v>
      </c>
      <c r="E74" s="223" t="s">
        <v>4032</v>
      </c>
      <c r="F74" s="223" t="s">
        <v>1396</v>
      </c>
      <c r="G74" s="224" t="s">
        <v>3924</v>
      </c>
      <c r="H74" s="222">
        <v>2</v>
      </c>
      <c r="I74" s="222">
        <v>5</v>
      </c>
    </row>
    <row r="75" spans="1:9" ht="9.1999999999999993" customHeight="1">
      <c r="A75" s="222">
        <v>73</v>
      </c>
      <c r="B75" s="223" t="s">
        <v>4034</v>
      </c>
      <c r="C75" s="224" t="s">
        <v>4035</v>
      </c>
      <c r="D75" s="222">
        <v>1</v>
      </c>
      <c r="E75" s="223" t="s">
        <v>4034</v>
      </c>
      <c r="F75" s="223" t="s">
        <v>1391</v>
      </c>
      <c r="G75" s="224" t="s">
        <v>3924</v>
      </c>
      <c r="H75" s="222">
        <v>3</v>
      </c>
      <c r="I75" s="222">
        <v>1</v>
      </c>
    </row>
    <row r="76" spans="1:9" ht="9.1999999999999993" customHeight="1">
      <c r="A76" s="222">
        <v>74</v>
      </c>
      <c r="B76" s="223" t="s">
        <v>4036</v>
      </c>
      <c r="C76" s="224" t="s">
        <v>4035</v>
      </c>
      <c r="D76" s="222">
        <v>4</v>
      </c>
      <c r="E76" s="223" t="s">
        <v>4036</v>
      </c>
      <c r="F76" s="223" t="s">
        <v>1390</v>
      </c>
      <c r="G76" s="224" t="s">
        <v>3924</v>
      </c>
      <c r="H76" s="222">
        <v>3</v>
      </c>
      <c r="I76" s="222">
        <v>4</v>
      </c>
    </row>
    <row r="77" spans="1:9" ht="9.1999999999999993" customHeight="1">
      <c r="A77" s="222">
        <v>75</v>
      </c>
      <c r="B77" s="223" t="s">
        <v>4037</v>
      </c>
      <c r="C77" s="224" t="s">
        <v>3894</v>
      </c>
      <c r="D77" s="222">
        <v>7</v>
      </c>
      <c r="E77" s="223" t="s">
        <v>4037</v>
      </c>
      <c r="F77" s="223" t="s">
        <v>1760</v>
      </c>
      <c r="G77" s="224" t="s">
        <v>3892</v>
      </c>
      <c r="H77" s="222">
        <v>3</v>
      </c>
      <c r="I77" s="222">
        <v>7</v>
      </c>
    </row>
    <row r="78" spans="1:9" ht="9.1999999999999993" customHeight="1">
      <c r="A78" s="222">
        <v>76</v>
      </c>
      <c r="B78" s="223" t="s">
        <v>4038</v>
      </c>
      <c r="C78" s="224" t="s">
        <v>3931</v>
      </c>
      <c r="D78" s="222">
        <v>5</v>
      </c>
      <c r="E78" s="223" t="s">
        <v>4038</v>
      </c>
      <c r="F78" s="223" t="s">
        <v>590</v>
      </c>
      <c r="G78" s="224" t="s">
        <v>3916</v>
      </c>
      <c r="H78" s="222">
        <v>1</v>
      </c>
      <c r="I78" s="222">
        <v>5</v>
      </c>
    </row>
    <row r="79" spans="1:9" ht="9.75" customHeight="1">
      <c r="A79" s="222">
        <v>77</v>
      </c>
      <c r="B79" s="223" t="s">
        <v>4039</v>
      </c>
      <c r="C79" s="224" t="s">
        <v>3931</v>
      </c>
      <c r="D79" s="222">
        <v>7</v>
      </c>
      <c r="E79" s="223" t="s">
        <v>4039</v>
      </c>
      <c r="F79" s="223" t="s">
        <v>1742</v>
      </c>
      <c r="G79" s="224" t="s">
        <v>3916</v>
      </c>
      <c r="H79" s="222">
        <v>1</v>
      </c>
      <c r="I79" s="222">
        <v>7</v>
      </c>
    </row>
    <row r="80" spans="1:9" ht="9.1999999999999993" customHeight="1">
      <c r="A80" s="222">
        <v>78</v>
      </c>
      <c r="B80" s="223" t="s">
        <v>4040</v>
      </c>
      <c r="C80" s="224" t="s">
        <v>4041</v>
      </c>
      <c r="D80" s="222">
        <v>4</v>
      </c>
      <c r="E80" s="223" t="s">
        <v>4040</v>
      </c>
      <c r="F80" s="223" t="s">
        <v>1758</v>
      </c>
      <c r="G80" s="224" t="s">
        <v>3892</v>
      </c>
      <c r="H80" s="222">
        <v>4</v>
      </c>
      <c r="I80" s="222">
        <v>4</v>
      </c>
    </row>
    <row r="81" spans="1:9" ht="9.1999999999999993" customHeight="1">
      <c r="A81" s="222">
        <v>79</v>
      </c>
      <c r="B81" s="223" t="s">
        <v>4042</v>
      </c>
      <c r="C81" s="224" t="s">
        <v>4041</v>
      </c>
      <c r="D81" s="222">
        <v>2</v>
      </c>
      <c r="E81" s="223" t="s">
        <v>4042</v>
      </c>
      <c r="F81" s="223" t="s">
        <v>1757</v>
      </c>
      <c r="G81" s="224" t="s">
        <v>3892</v>
      </c>
      <c r="H81" s="222">
        <v>4</v>
      </c>
      <c r="I81" s="222">
        <v>2</v>
      </c>
    </row>
    <row r="82" spans="1:9" ht="9.1999999999999993" customHeight="1">
      <c r="A82" s="222">
        <v>80</v>
      </c>
      <c r="B82" s="223" t="s">
        <v>4043</v>
      </c>
      <c r="C82" s="224" t="s">
        <v>4044</v>
      </c>
      <c r="D82" s="222">
        <v>5</v>
      </c>
      <c r="E82" s="223" t="s">
        <v>4043</v>
      </c>
      <c r="F82" s="223" t="s">
        <v>1717</v>
      </c>
      <c r="G82" s="224" t="s">
        <v>3986</v>
      </c>
      <c r="H82" s="222">
        <v>1</v>
      </c>
      <c r="I82" s="222">
        <v>5</v>
      </c>
    </row>
    <row r="83" spans="1:9" ht="9.1999999999999993" customHeight="1">
      <c r="A83" s="222">
        <v>81</v>
      </c>
      <c r="B83" s="223" t="s">
        <v>4045</v>
      </c>
      <c r="C83" s="224" t="s">
        <v>3909</v>
      </c>
      <c r="D83" s="222">
        <v>3</v>
      </c>
      <c r="E83" s="223" t="s">
        <v>4045</v>
      </c>
      <c r="F83" s="223" t="s">
        <v>4046</v>
      </c>
      <c r="G83" s="224" t="s">
        <v>3910</v>
      </c>
      <c r="H83" s="222">
        <v>1</v>
      </c>
      <c r="I83" s="222">
        <v>3</v>
      </c>
    </row>
    <row r="84" spans="1:9" ht="9.1999999999999993" customHeight="1">
      <c r="A84" s="222">
        <v>82</v>
      </c>
      <c r="B84" s="223" t="s">
        <v>4047</v>
      </c>
      <c r="C84" s="224" t="s">
        <v>4048</v>
      </c>
      <c r="D84" s="222">
        <v>1</v>
      </c>
      <c r="E84" s="223" t="s">
        <v>4047</v>
      </c>
      <c r="F84" s="223" t="s">
        <v>1383</v>
      </c>
      <c r="G84" s="224" t="s">
        <v>3924</v>
      </c>
      <c r="H84" s="222">
        <v>5</v>
      </c>
      <c r="I84" s="222">
        <v>1</v>
      </c>
    </row>
    <row r="85" spans="1:9" ht="9.1999999999999993" customHeight="1">
      <c r="A85" s="222">
        <v>83</v>
      </c>
      <c r="B85" s="223" t="s">
        <v>4049</v>
      </c>
      <c r="C85" s="224" t="s">
        <v>3923</v>
      </c>
      <c r="D85" s="222">
        <v>5</v>
      </c>
      <c r="E85" s="223" t="s">
        <v>4049</v>
      </c>
      <c r="F85" s="223" t="s">
        <v>1399</v>
      </c>
      <c r="G85" s="224" t="s">
        <v>3924</v>
      </c>
      <c r="H85" s="222">
        <v>1</v>
      </c>
      <c r="I85" s="222">
        <v>5</v>
      </c>
    </row>
    <row r="86" spans="1:9" ht="9.75" customHeight="1">
      <c r="A86" s="222">
        <v>84</v>
      </c>
      <c r="B86" s="223" t="s">
        <v>4050</v>
      </c>
      <c r="C86" s="224" t="s">
        <v>3923</v>
      </c>
      <c r="D86" s="222">
        <v>1</v>
      </c>
      <c r="E86" s="223" t="s">
        <v>4050</v>
      </c>
      <c r="F86" s="223" t="s">
        <v>1398</v>
      </c>
      <c r="G86" s="224" t="s">
        <v>3924</v>
      </c>
      <c r="H86" s="222">
        <v>1</v>
      </c>
      <c r="I86" s="222">
        <v>1</v>
      </c>
    </row>
    <row r="87" spans="1:9" ht="9.1999999999999993" customHeight="1">
      <c r="A87" s="222">
        <v>85</v>
      </c>
      <c r="B87" s="223" t="s">
        <v>4051</v>
      </c>
      <c r="C87" s="224" t="s">
        <v>4048</v>
      </c>
      <c r="D87" s="222">
        <v>4</v>
      </c>
      <c r="E87" s="223" t="s">
        <v>4051</v>
      </c>
      <c r="F87" s="223" t="s">
        <v>1382</v>
      </c>
      <c r="G87" s="224" t="s">
        <v>3924</v>
      </c>
      <c r="H87" s="222">
        <v>5</v>
      </c>
      <c r="I87" s="222">
        <v>4</v>
      </c>
    </row>
    <row r="88" spans="1:9" ht="9.1999999999999993" customHeight="1">
      <c r="A88" s="222">
        <v>86</v>
      </c>
      <c r="B88" s="223" t="s">
        <v>4052</v>
      </c>
      <c r="C88" s="224" t="s">
        <v>4048</v>
      </c>
      <c r="D88" s="222">
        <v>5</v>
      </c>
      <c r="E88" s="223" t="s">
        <v>4052</v>
      </c>
      <c r="F88" s="223" t="s">
        <v>4053</v>
      </c>
      <c r="G88" s="224" t="s">
        <v>3924</v>
      </c>
      <c r="H88" s="222">
        <v>5</v>
      </c>
      <c r="I88" s="222">
        <v>5</v>
      </c>
    </row>
    <row r="89" spans="1:9" ht="9.1999999999999993" customHeight="1">
      <c r="A89" s="222">
        <v>87</v>
      </c>
      <c r="B89" s="223" t="s">
        <v>4054</v>
      </c>
      <c r="C89" s="224" t="s">
        <v>4033</v>
      </c>
      <c r="D89" s="222">
        <v>6</v>
      </c>
      <c r="E89" s="223" t="s">
        <v>4054</v>
      </c>
      <c r="F89" s="223" t="s">
        <v>1395</v>
      </c>
      <c r="G89" s="224" t="s">
        <v>3924</v>
      </c>
      <c r="H89" s="222">
        <v>2</v>
      </c>
      <c r="I89" s="222">
        <v>6</v>
      </c>
    </row>
    <row r="90" spans="1:9" ht="9.1999999999999993" customHeight="1">
      <c r="A90" s="222">
        <v>88</v>
      </c>
      <c r="B90" s="223" t="s">
        <v>4055</v>
      </c>
      <c r="C90" s="224" t="s">
        <v>3923</v>
      </c>
      <c r="D90" s="222">
        <v>7</v>
      </c>
      <c r="E90" s="223" t="s">
        <v>4055</v>
      </c>
      <c r="F90" s="223" t="s">
        <v>1397</v>
      </c>
      <c r="G90" s="224" t="s">
        <v>3924</v>
      </c>
      <c r="H90" s="222">
        <v>1</v>
      </c>
      <c r="I90" s="222">
        <v>7</v>
      </c>
    </row>
    <row r="91" spans="1:9" ht="9.1999999999999993" customHeight="1">
      <c r="A91" s="222">
        <v>89</v>
      </c>
      <c r="B91" s="223" t="s">
        <v>4056</v>
      </c>
      <c r="C91" s="224" t="s">
        <v>4057</v>
      </c>
      <c r="D91" s="222">
        <v>1</v>
      </c>
      <c r="E91" s="223" t="s">
        <v>4056</v>
      </c>
      <c r="F91" s="223" t="s">
        <v>4058</v>
      </c>
      <c r="G91" s="224" t="s">
        <v>3990</v>
      </c>
      <c r="H91" s="222">
        <v>4</v>
      </c>
      <c r="I91" s="222">
        <v>1</v>
      </c>
    </row>
    <row r="92" spans="1:9" ht="9.1999999999999993" customHeight="1">
      <c r="A92" s="222">
        <v>90</v>
      </c>
      <c r="B92" s="223" t="s">
        <v>4059</v>
      </c>
      <c r="C92" s="224" t="s">
        <v>4035</v>
      </c>
      <c r="D92" s="222">
        <v>5</v>
      </c>
      <c r="E92" s="223" t="s">
        <v>4059</v>
      </c>
      <c r="F92" s="223" t="s">
        <v>1389</v>
      </c>
      <c r="G92" s="224" t="s">
        <v>3924</v>
      </c>
      <c r="H92" s="222">
        <v>3</v>
      </c>
      <c r="I92" s="222">
        <v>5</v>
      </c>
    </row>
    <row r="93" spans="1:9" ht="9.75" customHeight="1">
      <c r="A93" s="222">
        <v>91</v>
      </c>
      <c r="B93" s="223" t="s">
        <v>4060</v>
      </c>
      <c r="C93" s="224" t="s">
        <v>3894</v>
      </c>
      <c r="D93" s="222">
        <v>5</v>
      </c>
      <c r="E93" s="223" t="s">
        <v>4060</v>
      </c>
      <c r="F93" s="223" t="s">
        <v>1759</v>
      </c>
      <c r="G93" s="224" t="s">
        <v>3892</v>
      </c>
      <c r="H93" s="222">
        <v>3</v>
      </c>
      <c r="I93" s="222">
        <v>5</v>
      </c>
    </row>
    <row r="94" spans="1:9" ht="9.1999999999999993" customHeight="1">
      <c r="A94" s="222">
        <v>92</v>
      </c>
      <c r="B94" s="223" t="s">
        <v>4061</v>
      </c>
      <c r="C94" s="224" t="s">
        <v>4041</v>
      </c>
      <c r="D94" s="222">
        <v>5</v>
      </c>
      <c r="E94" s="223" t="s">
        <v>4061</v>
      </c>
      <c r="F94" s="223" t="s">
        <v>1756</v>
      </c>
      <c r="G94" s="224" t="s">
        <v>3892</v>
      </c>
      <c r="H94" s="222">
        <v>4</v>
      </c>
      <c r="I94" s="222">
        <v>5</v>
      </c>
    </row>
    <row r="95" spans="1:9" ht="9.1999999999999993" customHeight="1">
      <c r="A95" s="222">
        <v>93</v>
      </c>
      <c r="B95" s="223" t="s">
        <v>4062</v>
      </c>
      <c r="C95" s="224" t="s">
        <v>4063</v>
      </c>
      <c r="D95" s="222">
        <v>4</v>
      </c>
      <c r="E95" s="223" t="s">
        <v>4062</v>
      </c>
      <c r="F95" s="223" t="s">
        <v>4064</v>
      </c>
      <c r="G95" s="224" t="s">
        <v>4023</v>
      </c>
      <c r="H95" s="222">
        <v>1</v>
      </c>
      <c r="I95" s="222">
        <v>4</v>
      </c>
    </row>
    <row r="96" spans="1:9" ht="9.1999999999999993" customHeight="1">
      <c r="A96" s="222">
        <v>94</v>
      </c>
      <c r="B96" s="223" t="s">
        <v>4065</v>
      </c>
      <c r="C96" s="224" t="s">
        <v>4066</v>
      </c>
      <c r="D96" s="222">
        <v>2</v>
      </c>
      <c r="E96" s="223" t="s">
        <v>4065</v>
      </c>
      <c r="F96" s="223" t="s">
        <v>1603</v>
      </c>
      <c r="G96" s="224" t="s">
        <v>4067</v>
      </c>
      <c r="H96" s="222">
        <v>1</v>
      </c>
      <c r="I96" s="222">
        <v>2</v>
      </c>
    </row>
    <row r="97" spans="1:9" ht="9.1999999999999993" customHeight="1">
      <c r="A97" s="222">
        <v>95</v>
      </c>
      <c r="B97" s="223" t="s">
        <v>4068</v>
      </c>
      <c r="C97" s="224" t="s">
        <v>4041</v>
      </c>
      <c r="D97" s="222">
        <v>3</v>
      </c>
      <c r="E97" s="223" t="s">
        <v>4068</v>
      </c>
      <c r="F97" s="223" t="s">
        <v>1755</v>
      </c>
      <c r="G97" s="224" t="s">
        <v>3892</v>
      </c>
      <c r="H97" s="222">
        <v>4</v>
      </c>
      <c r="I97" s="222">
        <v>3</v>
      </c>
    </row>
    <row r="98" spans="1:9" ht="9.1999999999999993" customHeight="1">
      <c r="A98" s="222">
        <v>96</v>
      </c>
      <c r="B98" s="223" t="s">
        <v>4069</v>
      </c>
      <c r="C98" s="224" t="s">
        <v>4066</v>
      </c>
      <c r="D98" s="222">
        <v>4</v>
      </c>
      <c r="E98" s="223" t="s">
        <v>4069</v>
      </c>
      <c r="F98" s="223" t="s">
        <v>1602</v>
      </c>
      <c r="G98" s="224" t="s">
        <v>4067</v>
      </c>
      <c r="H98" s="222">
        <v>1</v>
      </c>
      <c r="I98" s="222">
        <v>4</v>
      </c>
    </row>
    <row r="99" spans="1:9" ht="9.1999999999999993" customHeight="1">
      <c r="A99" s="222">
        <v>97</v>
      </c>
      <c r="B99" s="223" t="s">
        <v>4070</v>
      </c>
      <c r="C99" s="224" t="s">
        <v>4041</v>
      </c>
      <c r="D99" s="222">
        <v>1</v>
      </c>
      <c r="E99" s="223" t="s">
        <v>4070</v>
      </c>
      <c r="F99" s="223" t="s">
        <v>1754</v>
      </c>
      <c r="G99" s="224" t="s">
        <v>3892</v>
      </c>
      <c r="H99" s="222">
        <v>4</v>
      </c>
      <c r="I99" s="222">
        <v>1</v>
      </c>
    </row>
    <row r="100" spans="1:9" ht="9.75" customHeight="1">
      <c r="A100" s="222">
        <v>98</v>
      </c>
      <c r="B100" s="223" t="s">
        <v>4071</v>
      </c>
      <c r="C100" s="224" t="s">
        <v>4044</v>
      </c>
      <c r="D100" s="222">
        <v>6</v>
      </c>
      <c r="E100" s="223" t="s">
        <v>4071</v>
      </c>
      <c r="F100" s="223" t="s">
        <v>1716</v>
      </c>
      <c r="G100" s="224" t="s">
        <v>3986</v>
      </c>
      <c r="H100" s="222">
        <v>1</v>
      </c>
      <c r="I100" s="222">
        <v>6</v>
      </c>
    </row>
    <row r="101" spans="1:9" ht="9.1999999999999993" customHeight="1">
      <c r="A101" s="222">
        <v>99</v>
      </c>
      <c r="B101" s="223" t="s">
        <v>4072</v>
      </c>
      <c r="C101" s="224" t="s">
        <v>4073</v>
      </c>
      <c r="D101" s="222">
        <v>1</v>
      </c>
      <c r="E101" s="223" t="s">
        <v>4072</v>
      </c>
      <c r="F101" s="223" t="s">
        <v>4074</v>
      </c>
      <c r="G101" s="224" t="s">
        <v>4075</v>
      </c>
      <c r="H101" s="222">
        <v>2</v>
      </c>
      <c r="I101" s="222">
        <v>1</v>
      </c>
    </row>
    <row r="102" spans="1:9" ht="9.1999999999999993" customHeight="1">
      <c r="A102" s="223">
        <v>100</v>
      </c>
      <c r="B102" s="223" t="s">
        <v>4076</v>
      </c>
      <c r="C102" s="224" t="s">
        <v>4048</v>
      </c>
      <c r="D102" s="222">
        <v>2</v>
      </c>
      <c r="E102" s="223" t="s">
        <v>4076</v>
      </c>
      <c r="F102" s="223" t="s">
        <v>4077</v>
      </c>
      <c r="G102" s="224" t="s">
        <v>3924</v>
      </c>
      <c r="H102" s="222">
        <v>5</v>
      </c>
      <c r="I102" s="222">
        <v>2</v>
      </c>
    </row>
    <row r="103" spans="1:9" ht="9.1999999999999993" customHeight="1">
      <c r="A103" s="223">
        <v>101</v>
      </c>
      <c r="B103" s="223" t="s">
        <v>4078</v>
      </c>
      <c r="C103" s="224" t="s">
        <v>4048</v>
      </c>
      <c r="D103" s="222">
        <v>3</v>
      </c>
      <c r="E103" s="223" t="s">
        <v>4078</v>
      </c>
      <c r="F103" s="223" t="s">
        <v>1381</v>
      </c>
      <c r="G103" s="224" t="s">
        <v>3924</v>
      </c>
      <c r="H103" s="222">
        <v>5</v>
      </c>
      <c r="I103" s="222">
        <v>3</v>
      </c>
    </row>
    <row r="104" spans="1:9" ht="9.1999999999999993" customHeight="1">
      <c r="A104" s="223">
        <v>102</v>
      </c>
      <c r="B104" s="223" t="s">
        <v>4079</v>
      </c>
      <c r="C104" s="224" t="s">
        <v>4080</v>
      </c>
      <c r="D104" s="222">
        <v>1</v>
      </c>
      <c r="E104" s="223" t="s">
        <v>4079</v>
      </c>
      <c r="F104" s="223" t="s">
        <v>4081</v>
      </c>
      <c r="G104" s="224" t="s">
        <v>4082</v>
      </c>
      <c r="H104" s="222">
        <v>2</v>
      </c>
      <c r="I104" s="222">
        <v>1</v>
      </c>
    </row>
    <row r="105" spans="1:9" ht="9.1999999999999993" customHeight="1">
      <c r="A105" s="223">
        <v>103</v>
      </c>
      <c r="B105" s="223" t="s">
        <v>4083</v>
      </c>
      <c r="C105" s="224" t="s">
        <v>4044</v>
      </c>
      <c r="D105" s="222">
        <v>1</v>
      </c>
      <c r="E105" s="223" t="s">
        <v>4083</v>
      </c>
      <c r="F105" s="223" t="s">
        <v>4084</v>
      </c>
      <c r="G105" s="224" t="s">
        <v>3986</v>
      </c>
      <c r="H105" s="222">
        <v>1</v>
      </c>
      <c r="I105" s="222">
        <v>1</v>
      </c>
    </row>
    <row r="106" spans="1:9" ht="9.1999999999999993" customHeight="1">
      <c r="A106" s="223">
        <v>104</v>
      </c>
      <c r="B106" s="223" t="s">
        <v>4085</v>
      </c>
      <c r="C106" s="224" t="s">
        <v>4086</v>
      </c>
      <c r="D106" s="222">
        <v>1</v>
      </c>
      <c r="E106" s="223" t="s">
        <v>4085</v>
      </c>
      <c r="F106" s="223" t="s">
        <v>1514</v>
      </c>
      <c r="G106" s="224" t="s">
        <v>4087</v>
      </c>
      <c r="H106" s="222">
        <v>1</v>
      </c>
      <c r="I106" s="222">
        <v>1</v>
      </c>
    </row>
    <row r="107" spans="1:9" ht="9.75" customHeight="1">
      <c r="A107" s="223">
        <v>105</v>
      </c>
      <c r="B107" s="223" t="s">
        <v>4088</v>
      </c>
      <c r="C107" s="224" t="s">
        <v>4086</v>
      </c>
      <c r="D107" s="222">
        <v>2</v>
      </c>
      <c r="E107" s="223" t="s">
        <v>4088</v>
      </c>
      <c r="F107" s="223" t="s">
        <v>1513</v>
      </c>
      <c r="G107" s="224" t="s">
        <v>4087</v>
      </c>
      <c r="H107" s="222">
        <v>1</v>
      </c>
      <c r="I107" s="222">
        <v>2</v>
      </c>
    </row>
    <row r="108" spans="1:9" ht="9.1999999999999993" customHeight="1">
      <c r="A108" s="223">
        <v>106</v>
      </c>
      <c r="B108" s="223" t="s">
        <v>4089</v>
      </c>
      <c r="C108" s="224" t="s">
        <v>4086</v>
      </c>
      <c r="D108" s="222">
        <v>3</v>
      </c>
      <c r="E108" s="223" t="s">
        <v>4089</v>
      </c>
      <c r="F108" s="223" t="s">
        <v>1512</v>
      </c>
      <c r="G108" s="224" t="s">
        <v>4087</v>
      </c>
      <c r="H108" s="222">
        <v>1</v>
      </c>
      <c r="I108" s="222">
        <v>3</v>
      </c>
    </row>
    <row r="109" spans="1:9" ht="9.1999999999999993" customHeight="1">
      <c r="A109" s="223">
        <v>107</v>
      </c>
      <c r="B109" s="223" t="s">
        <v>4090</v>
      </c>
      <c r="C109" s="224" t="s">
        <v>4086</v>
      </c>
      <c r="D109" s="222">
        <v>4</v>
      </c>
      <c r="E109" s="223" t="s">
        <v>4090</v>
      </c>
      <c r="F109" s="223" t="s">
        <v>4091</v>
      </c>
      <c r="G109" s="224" t="s">
        <v>4087</v>
      </c>
      <c r="H109" s="222">
        <v>1</v>
      </c>
      <c r="I109" s="222">
        <v>4</v>
      </c>
    </row>
    <row r="110" spans="1:9" ht="9.1999999999999993" customHeight="1">
      <c r="A110" s="223">
        <v>108</v>
      </c>
      <c r="B110" s="223" t="s">
        <v>4092</v>
      </c>
      <c r="C110" s="224" t="s">
        <v>4093</v>
      </c>
      <c r="D110" s="222">
        <v>2</v>
      </c>
      <c r="E110" s="223" t="s">
        <v>4092</v>
      </c>
      <c r="F110" s="223" t="s">
        <v>1269</v>
      </c>
      <c r="G110" s="224" t="s">
        <v>4094</v>
      </c>
      <c r="H110" s="222">
        <v>1</v>
      </c>
      <c r="I110" s="222">
        <v>2</v>
      </c>
    </row>
    <row r="111" spans="1:9" ht="9.1999999999999993" customHeight="1">
      <c r="A111" s="223">
        <v>109</v>
      </c>
      <c r="B111" s="223" t="s">
        <v>4095</v>
      </c>
      <c r="C111" s="224" t="s">
        <v>4096</v>
      </c>
      <c r="D111" s="222">
        <v>4</v>
      </c>
      <c r="E111" s="223" t="s">
        <v>4095</v>
      </c>
      <c r="F111" s="223" t="s">
        <v>4097</v>
      </c>
      <c r="G111" s="224" t="s">
        <v>4075</v>
      </c>
      <c r="H111" s="222">
        <v>1</v>
      </c>
      <c r="I111" s="222">
        <v>4</v>
      </c>
    </row>
    <row r="112" spans="1:9" ht="9.1999999999999993" customHeight="1">
      <c r="A112" s="223">
        <v>110</v>
      </c>
      <c r="B112" s="223" t="s">
        <v>4098</v>
      </c>
      <c r="C112" s="224" t="s">
        <v>4063</v>
      </c>
      <c r="D112" s="222">
        <v>3</v>
      </c>
      <c r="E112" s="223" t="s">
        <v>4098</v>
      </c>
      <c r="F112" s="223" t="s">
        <v>1544</v>
      </c>
      <c r="G112" s="224" t="s">
        <v>4023</v>
      </c>
      <c r="H112" s="222">
        <v>1</v>
      </c>
      <c r="I112" s="222">
        <v>3</v>
      </c>
    </row>
    <row r="113" spans="1:9" ht="9.1999999999999993" customHeight="1">
      <c r="A113" s="223">
        <v>111</v>
      </c>
      <c r="B113" s="223" t="s">
        <v>4099</v>
      </c>
      <c r="C113" s="224" t="s">
        <v>4063</v>
      </c>
      <c r="D113" s="222">
        <v>1</v>
      </c>
      <c r="E113" s="223" t="s">
        <v>4099</v>
      </c>
      <c r="F113" s="223" t="s">
        <v>1543</v>
      </c>
      <c r="G113" s="224" t="s">
        <v>4023</v>
      </c>
      <c r="H113" s="222">
        <v>1</v>
      </c>
      <c r="I113" s="222">
        <v>1</v>
      </c>
    </row>
    <row r="114" spans="1:9" ht="9.75" customHeight="1">
      <c r="A114" s="223">
        <v>112</v>
      </c>
      <c r="B114" s="223" t="s">
        <v>4100</v>
      </c>
      <c r="C114" s="224" t="s">
        <v>4063</v>
      </c>
      <c r="D114" s="222">
        <v>2</v>
      </c>
      <c r="E114" s="223" t="s">
        <v>4100</v>
      </c>
      <c r="F114" s="223" t="s">
        <v>698</v>
      </c>
      <c r="G114" s="224" t="s">
        <v>4023</v>
      </c>
      <c r="H114" s="222">
        <v>1</v>
      </c>
      <c r="I114" s="222">
        <v>2</v>
      </c>
    </row>
    <row r="115" spans="1:9" ht="9.1999999999999993" customHeight="1">
      <c r="A115" s="223">
        <v>113</v>
      </c>
      <c r="B115" s="223" t="s">
        <v>4101</v>
      </c>
      <c r="C115" s="224" t="s">
        <v>4102</v>
      </c>
      <c r="D115" s="222">
        <v>2</v>
      </c>
      <c r="E115" s="223" t="s">
        <v>4101</v>
      </c>
      <c r="F115" s="223" t="s">
        <v>1509</v>
      </c>
      <c r="G115" s="224" t="s">
        <v>4087</v>
      </c>
      <c r="H115" s="222">
        <v>2</v>
      </c>
      <c r="I115" s="222">
        <v>2</v>
      </c>
    </row>
    <row r="116" spans="1:9" ht="9.1999999999999993" customHeight="1">
      <c r="A116" s="223">
        <v>114</v>
      </c>
      <c r="B116" s="223" t="s">
        <v>4103</v>
      </c>
      <c r="C116" s="224" t="s">
        <v>4066</v>
      </c>
      <c r="D116" s="222">
        <v>1</v>
      </c>
      <c r="E116" s="223" t="s">
        <v>4103</v>
      </c>
      <c r="F116" s="223" t="s">
        <v>1601</v>
      </c>
      <c r="G116" s="224" t="s">
        <v>4067</v>
      </c>
      <c r="H116" s="222">
        <v>1</v>
      </c>
      <c r="I116" s="222">
        <v>1</v>
      </c>
    </row>
    <row r="117" spans="1:9" ht="9.1999999999999993" customHeight="1">
      <c r="A117" s="223">
        <v>115</v>
      </c>
      <c r="B117" s="223" t="s">
        <v>4104</v>
      </c>
      <c r="C117" s="224" t="s">
        <v>4102</v>
      </c>
      <c r="D117" s="222">
        <v>3</v>
      </c>
      <c r="E117" s="223" t="s">
        <v>4104</v>
      </c>
      <c r="F117" s="223" t="s">
        <v>4105</v>
      </c>
      <c r="G117" s="224" t="s">
        <v>4087</v>
      </c>
      <c r="H117" s="222">
        <v>2</v>
      </c>
      <c r="I117" s="222">
        <v>3</v>
      </c>
    </row>
    <row r="118" spans="1:9" ht="9.1999999999999993" customHeight="1">
      <c r="A118" s="223">
        <v>116</v>
      </c>
      <c r="B118" s="223" t="s">
        <v>4106</v>
      </c>
      <c r="C118" s="224" t="s">
        <v>4086</v>
      </c>
      <c r="D118" s="222">
        <v>5</v>
      </c>
      <c r="E118" s="223" t="s">
        <v>4106</v>
      </c>
      <c r="F118" s="223" t="s">
        <v>4107</v>
      </c>
      <c r="G118" s="224" t="s">
        <v>4087</v>
      </c>
      <c r="H118" s="222">
        <v>1</v>
      </c>
      <c r="I118" s="222">
        <v>5</v>
      </c>
    </row>
    <row r="119" spans="1:9" ht="9.1999999999999993" customHeight="1">
      <c r="A119" s="223">
        <v>117</v>
      </c>
      <c r="B119" s="223" t="s">
        <v>4108</v>
      </c>
      <c r="C119" s="224" t="s">
        <v>3931</v>
      </c>
      <c r="D119" s="222">
        <v>1</v>
      </c>
      <c r="E119" s="223" t="s">
        <v>4108</v>
      </c>
      <c r="F119" s="223" t="s">
        <v>1741</v>
      </c>
      <c r="G119" s="224" t="s">
        <v>3916</v>
      </c>
      <c r="H119" s="222">
        <v>1</v>
      </c>
      <c r="I119" s="222">
        <v>1</v>
      </c>
    </row>
    <row r="120" spans="1:9" ht="9.1999999999999993" customHeight="1">
      <c r="A120" s="223">
        <v>118</v>
      </c>
      <c r="B120" s="223" t="s">
        <v>4109</v>
      </c>
      <c r="C120" s="224" t="s">
        <v>4102</v>
      </c>
      <c r="D120" s="222">
        <v>1</v>
      </c>
      <c r="E120" s="223" t="s">
        <v>4109</v>
      </c>
      <c r="F120" s="223" t="s">
        <v>1508</v>
      </c>
      <c r="G120" s="224" t="s">
        <v>4087</v>
      </c>
      <c r="H120" s="222">
        <v>2</v>
      </c>
      <c r="I120" s="222">
        <v>1</v>
      </c>
    </row>
    <row r="121" spans="1:9" ht="9.75" customHeight="1">
      <c r="A121" s="223">
        <v>119</v>
      </c>
      <c r="B121" s="223" t="s">
        <v>4110</v>
      </c>
      <c r="C121" s="224" t="s">
        <v>3931</v>
      </c>
      <c r="D121" s="222">
        <v>2</v>
      </c>
      <c r="E121" s="223" t="s">
        <v>4110</v>
      </c>
      <c r="F121" s="223" t="s">
        <v>1740</v>
      </c>
      <c r="G121" s="224" t="s">
        <v>3916</v>
      </c>
      <c r="H121" s="222">
        <v>1</v>
      </c>
      <c r="I121" s="222">
        <v>2</v>
      </c>
    </row>
    <row r="122" spans="1:9" ht="9.1999999999999993" customHeight="1">
      <c r="A122" s="223">
        <v>120</v>
      </c>
      <c r="B122" s="223" t="s">
        <v>4111</v>
      </c>
      <c r="C122" s="224" t="s">
        <v>4102</v>
      </c>
      <c r="D122" s="222">
        <v>6</v>
      </c>
      <c r="E122" s="223" t="s">
        <v>4111</v>
      </c>
      <c r="F122" s="223" t="s">
        <v>143</v>
      </c>
      <c r="G122" s="224" t="s">
        <v>4087</v>
      </c>
      <c r="H122" s="222">
        <v>2</v>
      </c>
      <c r="I122" s="222">
        <v>6</v>
      </c>
    </row>
    <row r="123" spans="1:9" ht="9.1999999999999993" customHeight="1">
      <c r="A123" s="223">
        <v>121</v>
      </c>
      <c r="B123" s="223" t="s">
        <v>4112</v>
      </c>
      <c r="C123" s="224" t="s">
        <v>4113</v>
      </c>
      <c r="D123" s="222">
        <v>5</v>
      </c>
      <c r="E123" s="223" t="s">
        <v>4112</v>
      </c>
      <c r="F123" s="223" t="s">
        <v>4114</v>
      </c>
      <c r="G123" s="224" t="s">
        <v>3939</v>
      </c>
      <c r="H123" s="222">
        <v>1</v>
      </c>
      <c r="I123" s="222">
        <v>5</v>
      </c>
    </row>
    <row r="124" spans="1:9" ht="9.1999999999999993" customHeight="1">
      <c r="A124" s="223">
        <v>122</v>
      </c>
      <c r="B124" s="223" t="s">
        <v>4115</v>
      </c>
      <c r="C124" s="224" t="s">
        <v>4102</v>
      </c>
      <c r="D124" s="222">
        <v>4</v>
      </c>
      <c r="E124" s="223" t="s">
        <v>4115</v>
      </c>
      <c r="F124" s="223" t="s">
        <v>1507</v>
      </c>
      <c r="G124" s="224" t="s">
        <v>4087</v>
      </c>
      <c r="H124" s="222">
        <v>2</v>
      </c>
      <c r="I124" s="222">
        <v>4</v>
      </c>
    </row>
    <row r="125" spans="1:9" ht="9.1999999999999993" customHeight="1">
      <c r="A125" s="223">
        <v>123</v>
      </c>
      <c r="B125" s="223" t="s">
        <v>4116</v>
      </c>
      <c r="C125" s="224" t="s">
        <v>4113</v>
      </c>
      <c r="D125" s="222">
        <v>4</v>
      </c>
      <c r="E125" s="223" t="s">
        <v>4116</v>
      </c>
      <c r="F125" s="223" t="s">
        <v>1065</v>
      </c>
      <c r="G125" s="224" t="s">
        <v>3939</v>
      </c>
      <c r="H125" s="222">
        <v>1</v>
      </c>
      <c r="I125" s="222">
        <v>4</v>
      </c>
    </row>
    <row r="126" spans="1:9" ht="9.1999999999999993" customHeight="1">
      <c r="A126" s="223">
        <v>124</v>
      </c>
      <c r="B126" s="223" t="s">
        <v>4117</v>
      </c>
      <c r="C126" s="224" t="s">
        <v>4118</v>
      </c>
      <c r="D126" s="222">
        <v>3</v>
      </c>
      <c r="E126" s="223" t="s">
        <v>4117</v>
      </c>
      <c r="F126" s="223" t="s">
        <v>1089</v>
      </c>
      <c r="G126" s="224" t="s">
        <v>3946</v>
      </c>
      <c r="H126" s="222">
        <v>2</v>
      </c>
      <c r="I126" s="222">
        <v>3</v>
      </c>
    </row>
    <row r="127" spans="1:9" ht="9.1999999999999993" customHeight="1">
      <c r="A127" s="223">
        <v>125</v>
      </c>
      <c r="B127" s="223" t="s">
        <v>4119</v>
      </c>
      <c r="C127" s="224" t="s">
        <v>4120</v>
      </c>
      <c r="D127" s="222">
        <v>1</v>
      </c>
      <c r="E127" s="223" t="s">
        <v>4119</v>
      </c>
      <c r="F127" s="223" t="s">
        <v>1033</v>
      </c>
      <c r="G127" s="224" t="s">
        <v>4121</v>
      </c>
      <c r="H127" s="222">
        <v>2</v>
      </c>
      <c r="I127" s="222">
        <v>1</v>
      </c>
    </row>
    <row r="128" spans="1:9" ht="9.75" customHeight="1">
      <c r="A128" s="223">
        <v>126</v>
      </c>
      <c r="B128" s="223" t="s">
        <v>4122</v>
      </c>
      <c r="C128" s="224" t="s">
        <v>4123</v>
      </c>
      <c r="D128" s="222">
        <v>2</v>
      </c>
      <c r="E128" s="223" t="s">
        <v>4122</v>
      </c>
      <c r="F128" s="223" t="s">
        <v>4124</v>
      </c>
      <c r="G128" s="224" t="s">
        <v>4121</v>
      </c>
      <c r="H128" s="222">
        <v>1</v>
      </c>
      <c r="I128" s="222">
        <v>2</v>
      </c>
    </row>
    <row r="129" spans="1:9" ht="9.1999999999999993" customHeight="1">
      <c r="A129" s="223">
        <v>127</v>
      </c>
      <c r="B129" s="223" t="s">
        <v>4125</v>
      </c>
      <c r="C129" s="224" t="s">
        <v>3965</v>
      </c>
      <c r="D129" s="222">
        <v>5</v>
      </c>
      <c r="E129" s="223" t="s">
        <v>4125</v>
      </c>
      <c r="F129" s="223" t="s">
        <v>1749</v>
      </c>
      <c r="G129" s="224" t="s">
        <v>3892</v>
      </c>
      <c r="H129" s="222">
        <v>5</v>
      </c>
      <c r="I129" s="222">
        <v>5</v>
      </c>
    </row>
    <row r="130" spans="1:9" ht="9.1999999999999993" customHeight="1">
      <c r="A130" s="223">
        <v>128</v>
      </c>
      <c r="B130" s="223" t="s">
        <v>4126</v>
      </c>
      <c r="C130" s="224" t="s">
        <v>4127</v>
      </c>
      <c r="D130" s="222">
        <v>3</v>
      </c>
      <c r="E130" s="223" t="s">
        <v>4126</v>
      </c>
      <c r="F130" s="223" t="s">
        <v>1506</v>
      </c>
      <c r="G130" s="224" t="s">
        <v>4087</v>
      </c>
      <c r="H130" s="222">
        <v>3</v>
      </c>
      <c r="I130" s="222">
        <v>3</v>
      </c>
    </row>
    <row r="131" spans="1:9" ht="9.1999999999999993" customHeight="1">
      <c r="A131" s="223">
        <v>129</v>
      </c>
      <c r="B131" s="223" t="s">
        <v>4128</v>
      </c>
      <c r="C131" s="224" t="s">
        <v>4120</v>
      </c>
      <c r="D131" s="222">
        <v>3</v>
      </c>
      <c r="E131" s="223" t="s">
        <v>4128</v>
      </c>
      <c r="F131" s="223" t="s">
        <v>4129</v>
      </c>
      <c r="G131" s="224" t="s">
        <v>4121</v>
      </c>
      <c r="H131" s="222">
        <v>2</v>
      </c>
      <c r="I131" s="222">
        <v>3</v>
      </c>
    </row>
    <row r="132" spans="1:9" ht="9.1999999999999993" customHeight="1">
      <c r="A132" s="223">
        <v>130</v>
      </c>
      <c r="B132" s="223" t="s">
        <v>4130</v>
      </c>
      <c r="C132" s="224" t="s">
        <v>4120</v>
      </c>
      <c r="D132" s="222">
        <v>4</v>
      </c>
      <c r="E132" s="223" t="s">
        <v>4130</v>
      </c>
      <c r="F132" s="223" t="s">
        <v>1032</v>
      </c>
      <c r="G132" s="224" t="s">
        <v>4121</v>
      </c>
      <c r="H132" s="222">
        <v>2</v>
      </c>
      <c r="I132" s="222">
        <v>4</v>
      </c>
    </row>
    <row r="133" spans="1:9" ht="9.1999999999999993" customHeight="1">
      <c r="A133" s="223">
        <v>131</v>
      </c>
      <c r="B133" s="223" t="s">
        <v>4131</v>
      </c>
      <c r="C133" s="224" t="s">
        <v>4120</v>
      </c>
      <c r="D133" s="222">
        <v>5</v>
      </c>
      <c r="E133" s="223" t="s">
        <v>4131</v>
      </c>
      <c r="F133" s="223" t="s">
        <v>4132</v>
      </c>
      <c r="G133" s="224" t="s">
        <v>4121</v>
      </c>
      <c r="H133" s="222">
        <v>2</v>
      </c>
      <c r="I133" s="222">
        <v>5</v>
      </c>
    </row>
    <row r="134" spans="1:9" ht="9.1999999999999993" customHeight="1">
      <c r="A134" s="223">
        <v>132</v>
      </c>
      <c r="B134" s="223" t="s">
        <v>4133</v>
      </c>
      <c r="C134" s="224" t="s">
        <v>4118</v>
      </c>
      <c r="D134" s="222">
        <v>1</v>
      </c>
      <c r="E134" s="223" t="s">
        <v>4133</v>
      </c>
      <c r="F134" s="223" t="s">
        <v>1088</v>
      </c>
      <c r="G134" s="224" t="s">
        <v>3946</v>
      </c>
      <c r="H134" s="222">
        <v>2</v>
      </c>
      <c r="I134" s="222">
        <v>1</v>
      </c>
    </row>
    <row r="135" spans="1:9" ht="9.75" customHeight="1">
      <c r="A135" s="223">
        <v>133</v>
      </c>
      <c r="B135" s="223" t="s">
        <v>4134</v>
      </c>
      <c r="C135" s="224" t="s">
        <v>3915</v>
      </c>
      <c r="D135" s="222">
        <v>1</v>
      </c>
      <c r="E135" s="223" t="s">
        <v>4134</v>
      </c>
      <c r="F135" s="223" t="s">
        <v>1734</v>
      </c>
      <c r="G135" s="224" t="s">
        <v>3916</v>
      </c>
      <c r="H135" s="222">
        <v>2</v>
      </c>
      <c r="I135" s="222">
        <v>1</v>
      </c>
    </row>
    <row r="136" spans="1:9" ht="9.1999999999999993" customHeight="1">
      <c r="A136" s="223">
        <v>134</v>
      </c>
      <c r="B136" s="223" t="s">
        <v>4135</v>
      </c>
      <c r="C136" s="224" t="s">
        <v>4118</v>
      </c>
      <c r="D136" s="222">
        <v>2</v>
      </c>
      <c r="E136" s="223" t="s">
        <v>4135</v>
      </c>
      <c r="F136" s="223" t="s">
        <v>1087</v>
      </c>
      <c r="G136" s="224" t="s">
        <v>3946</v>
      </c>
      <c r="H136" s="222">
        <v>2</v>
      </c>
      <c r="I136" s="222">
        <v>2</v>
      </c>
    </row>
    <row r="137" spans="1:9" ht="9.1999999999999993" customHeight="1">
      <c r="A137" s="223">
        <v>135</v>
      </c>
      <c r="B137" s="223" t="s">
        <v>4136</v>
      </c>
      <c r="C137" s="224" t="s">
        <v>4123</v>
      </c>
      <c r="D137" s="222">
        <v>6</v>
      </c>
      <c r="E137" s="223" t="s">
        <v>4136</v>
      </c>
      <c r="F137" s="223" t="s">
        <v>1037</v>
      </c>
      <c r="G137" s="224" t="s">
        <v>4121</v>
      </c>
      <c r="H137" s="222">
        <v>1</v>
      </c>
      <c r="I137" s="222">
        <v>6</v>
      </c>
    </row>
    <row r="138" spans="1:9" ht="9.1999999999999993" customHeight="1">
      <c r="A138" s="223">
        <v>136</v>
      </c>
      <c r="B138" s="223" t="s">
        <v>4137</v>
      </c>
      <c r="C138" s="224" t="s">
        <v>3944</v>
      </c>
      <c r="D138" s="222">
        <v>2</v>
      </c>
      <c r="E138" s="223" t="s">
        <v>4137</v>
      </c>
      <c r="F138" s="223" t="s">
        <v>1095</v>
      </c>
      <c r="G138" s="224" t="s">
        <v>3946</v>
      </c>
      <c r="H138" s="222">
        <v>1</v>
      </c>
      <c r="I138" s="222">
        <v>2</v>
      </c>
    </row>
    <row r="139" spans="1:9" ht="9.1999999999999993" customHeight="1">
      <c r="A139" s="223">
        <v>137</v>
      </c>
      <c r="B139" s="223" t="s">
        <v>4138</v>
      </c>
      <c r="C139" s="224" t="s">
        <v>4123</v>
      </c>
      <c r="D139" s="222">
        <v>3</v>
      </c>
      <c r="E139" s="223" t="s">
        <v>4138</v>
      </c>
      <c r="F139" s="223" t="s">
        <v>4139</v>
      </c>
      <c r="G139" s="224" t="s">
        <v>4121</v>
      </c>
      <c r="H139" s="222">
        <v>1</v>
      </c>
      <c r="I139" s="222">
        <v>3</v>
      </c>
    </row>
    <row r="140" spans="1:9" ht="9.1999999999999993" customHeight="1">
      <c r="A140" s="223">
        <v>138</v>
      </c>
      <c r="B140" s="223" t="s">
        <v>4140</v>
      </c>
      <c r="C140" s="224" t="s">
        <v>4123</v>
      </c>
      <c r="D140" s="222">
        <v>1</v>
      </c>
      <c r="E140" s="223" t="s">
        <v>4140</v>
      </c>
      <c r="F140" s="223" t="s">
        <v>1036</v>
      </c>
      <c r="G140" s="224" t="s">
        <v>4121</v>
      </c>
      <c r="H140" s="222">
        <v>1</v>
      </c>
      <c r="I140" s="222">
        <v>1</v>
      </c>
    </row>
    <row r="141" spans="1:9" ht="9.1999999999999993" customHeight="1">
      <c r="A141" s="223">
        <v>139</v>
      </c>
      <c r="B141" s="223" t="s">
        <v>4141</v>
      </c>
      <c r="C141" s="224" t="s">
        <v>3949</v>
      </c>
      <c r="D141" s="222">
        <v>3</v>
      </c>
      <c r="E141" s="223" t="s">
        <v>4141</v>
      </c>
      <c r="F141" s="223" t="s">
        <v>1730</v>
      </c>
      <c r="G141" s="224" t="s">
        <v>3916</v>
      </c>
      <c r="H141" s="222">
        <v>3</v>
      </c>
      <c r="I141" s="222">
        <v>3</v>
      </c>
    </row>
    <row r="142" spans="1:9" ht="9.75" customHeight="1">
      <c r="A142" s="223">
        <v>140</v>
      </c>
      <c r="B142" s="223" t="s">
        <v>4142</v>
      </c>
      <c r="C142" s="224" t="s">
        <v>3954</v>
      </c>
      <c r="D142" s="222">
        <v>3</v>
      </c>
      <c r="E142" s="223" t="s">
        <v>4142</v>
      </c>
      <c r="F142" s="223" t="s">
        <v>1724</v>
      </c>
      <c r="G142" s="224" t="s">
        <v>3916</v>
      </c>
      <c r="H142" s="222">
        <v>4</v>
      </c>
      <c r="I142" s="222">
        <v>3</v>
      </c>
    </row>
    <row r="143" spans="1:9" ht="9.1999999999999993" customHeight="1">
      <c r="A143" s="223">
        <v>141</v>
      </c>
      <c r="B143" s="223" t="s">
        <v>4143</v>
      </c>
      <c r="C143" s="224" t="s">
        <v>3954</v>
      </c>
      <c r="D143" s="222">
        <v>4</v>
      </c>
      <c r="E143" s="223" t="s">
        <v>4143</v>
      </c>
      <c r="F143" s="223" t="s">
        <v>4144</v>
      </c>
      <c r="G143" s="224" t="s">
        <v>3916</v>
      </c>
      <c r="H143" s="222">
        <v>4</v>
      </c>
      <c r="I143" s="222">
        <v>4</v>
      </c>
    </row>
    <row r="144" spans="1:9" ht="9.1999999999999993" customHeight="1">
      <c r="A144" s="223">
        <v>142</v>
      </c>
      <c r="B144" s="223" t="s">
        <v>4145</v>
      </c>
      <c r="C144" s="224" t="s">
        <v>3957</v>
      </c>
      <c r="D144" s="222">
        <v>1</v>
      </c>
      <c r="E144" s="223" t="s">
        <v>4145</v>
      </c>
      <c r="F144" s="223" t="s">
        <v>1721</v>
      </c>
      <c r="G144" s="224" t="s">
        <v>3916</v>
      </c>
      <c r="H144" s="222">
        <v>5</v>
      </c>
      <c r="I144" s="222">
        <v>1</v>
      </c>
    </row>
    <row r="145" spans="1:9" ht="9.1999999999999993" customHeight="1">
      <c r="A145" s="223">
        <v>143</v>
      </c>
      <c r="B145" s="223" t="s">
        <v>4146</v>
      </c>
      <c r="C145" s="224" t="s">
        <v>4147</v>
      </c>
      <c r="D145" s="222">
        <v>3</v>
      </c>
      <c r="E145" s="223" t="s">
        <v>4146</v>
      </c>
      <c r="F145" s="223" t="s">
        <v>4148</v>
      </c>
      <c r="G145" s="224" t="s">
        <v>4149</v>
      </c>
      <c r="H145" s="222">
        <v>2</v>
      </c>
      <c r="I145" s="222">
        <v>3</v>
      </c>
    </row>
    <row r="146" spans="1:9" ht="9.1999999999999993" customHeight="1">
      <c r="A146" s="223">
        <v>144</v>
      </c>
      <c r="B146" s="223" t="s">
        <v>4150</v>
      </c>
      <c r="C146" s="224" t="s">
        <v>4151</v>
      </c>
      <c r="D146" s="222">
        <v>1</v>
      </c>
      <c r="E146" s="223" t="s">
        <v>4150</v>
      </c>
      <c r="F146" s="223" t="s">
        <v>4152</v>
      </c>
      <c r="G146" s="224" t="s">
        <v>4149</v>
      </c>
      <c r="H146" s="222">
        <v>1</v>
      </c>
      <c r="I146" s="222">
        <v>1</v>
      </c>
    </row>
    <row r="147" spans="1:9" ht="9.1999999999999993" customHeight="1">
      <c r="A147" s="223">
        <v>145</v>
      </c>
      <c r="B147" s="223" t="s">
        <v>4153</v>
      </c>
      <c r="C147" s="224" t="s">
        <v>4151</v>
      </c>
      <c r="D147" s="222">
        <v>2</v>
      </c>
      <c r="E147" s="223" t="s">
        <v>4153</v>
      </c>
      <c r="F147" s="223" t="s">
        <v>4154</v>
      </c>
      <c r="G147" s="224" t="s">
        <v>4149</v>
      </c>
      <c r="H147" s="222">
        <v>1</v>
      </c>
      <c r="I147" s="222">
        <v>2</v>
      </c>
    </row>
    <row r="148" spans="1:9" ht="9.1999999999999993" customHeight="1">
      <c r="A148" s="223">
        <v>146</v>
      </c>
      <c r="B148" s="223" t="s">
        <v>4155</v>
      </c>
      <c r="C148" s="224" t="s">
        <v>4156</v>
      </c>
      <c r="D148" s="222">
        <v>1</v>
      </c>
      <c r="E148" s="223" t="s">
        <v>4155</v>
      </c>
      <c r="F148" s="223" t="s">
        <v>4157</v>
      </c>
      <c r="G148" s="224" t="s">
        <v>4158</v>
      </c>
      <c r="H148" s="222">
        <v>4</v>
      </c>
      <c r="I148" s="222">
        <v>1</v>
      </c>
    </row>
    <row r="149" spans="1:9" ht="9.75" customHeight="1">
      <c r="A149" s="223">
        <v>147</v>
      </c>
      <c r="B149" s="223" t="s">
        <v>4159</v>
      </c>
      <c r="C149" s="224" t="s">
        <v>4147</v>
      </c>
      <c r="D149" s="222">
        <v>2</v>
      </c>
      <c r="E149" s="223" t="s">
        <v>4159</v>
      </c>
      <c r="F149" s="223" t="s">
        <v>4160</v>
      </c>
      <c r="G149" s="224" t="s">
        <v>4149</v>
      </c>
      <c r="H149" s="222">
        <v>2</v>
      </c>
      <c r="I149" s="222">
        <v>2</v>
      </c>
    </row>
    <row r="150" spans="1:9" ht="9.1999999999999993" customHeight="1">
      <c r="A150" s="223">
        <v>148</v>
      </c>
      <c r="B150" s="223" t="s">
        <v>4161</v>
      </c>
      <c r="C150" s="224" t="s">
        <v>3957</v>
      </c>
      <c r="D150" s="222">
        <v>2</v>
      </c>
      <c r="E150" s="223" t="s">
        <v>4161</v>
      </c>
      <c r="F150" s="223" t="s">
        <v>1720</v>
      </c>
      <c r="G150" s="224" t="s">
        <v>3916</v>
      </c>
      <c r="H150" s="222">
        <v>5</v>
      </c>
      <c r="I150" s="222">
        <v>2</v>
      </c>
    </row>
    <row r="151" spans="1:9" ht="9.1999999999999993" customHeight="1">
      <c r="A151" s="223">
        <v>149</v>
      </c>
      <c r="B151" s="223" t="s">
        <v>4162</v>
      </c>
      <c r="C151" s="224" t="s">
        <v>4147</v>
      </c>
      <c r="D151" s="222">
        <v>1</v>
      </c>
      <c r="E151" s="223" t="s">
        <v>4162</v>
      </c>
      <c r="F151" s="223" t="s">
        <v>4163</v>
      </c>
      <c r="G151" s="224" t="s">
        <v>4149</v>
      </c>
      <c r="H151" s="222">
        <v>2</v>
      </c>
      <c r="I151" s="222">
        <v>1</v>
      </c>
    </row>
    <row r="152" spans="1:9" ht="9.1999999999999993" customHeight="1">
      <c r="A152" s="223">
        <v>150</v>
      </c>
      <c r="B152" s="223" t="s">
        <v>4164</v>
      </c>
      <c r="C152" s="224" t="s">
        <v>4165</v>
      </c>
      <c r="D152" s="222">
        <v>1</v>
      </c>
      <c r="E152" s="223" t="s">
        <v>4164</v>
      </c>
      <c r="F152" s="223" t="s">
        <v>4166</v>
      </c>
      <c r="G152" s="224" t="s">
        <v>4149</v>
      </c>
      <c r="H152" s="222">
        <v>3</v>
      </c>
      <c r="I152" s="222">
        <v>1</v>
      </c>
    </row>
    <row r="153" spans="1:9" ht="9.1999999999999993" customHeight="1">
      <c r="A153" s="223">
        <v>151</v>
      </c>
      <c r="B153" s="223" t="s">
        <v>4167</v>
      </c>
      <c r="C153" s="224" t="s">
        <v>3949</v>
      </c>
      <c r="D153" s="222">
        <v>7</v>
      </c>
      <c r="E153" s="223" t="s">
        <v>4167</v>
      </c>
      <c r="F153" s="223" t="s">
        <v>1729</v>
      </c>
      <c r="G153" s="224" t="s">
        <v>3916</v>
      </c>
      <c r="H153" s="222">
        <v>3</v>
      </c>
      <c r="I153" s="222">
        <v>7</v>
      </c>
    </row>
    <row r="154" spans="1:9" ht="9.1999999999999993" customHeight="1">
      <c r="A154" s="223">
        <v>152</v>
      </c>
      <c r="B154" s="223" t="s">
        <v>4168</v>
      </c>
      <c r="C154" s="224" t="s">
        <v>3919</v>
      </c>
      <c r="D154" s="222">
        <v>5</v>
      </c>
      <c r="E154" s="223" t="s">
        <v>4168</v>
      </c>
      <c r="F154" s="223" t="s">
        <v>1765</v>
      </c>
      <c r="G154" s="224" t="s">
        <v>3892</v>
      </c>
      <c r="H154" s="222">
        <v>2</v>
      </c>
      <c r="I154" s="222">
        <v>5</v>
      </c>
    </row>
    <row r="155" spans="1:9" ht="9.1999999999999993" customHeight="1">
      <c r="A155" s="223">
        <v>153</v>
      </c>
      <c r="B155" s="223" t="s">
        <v>4169</v>
      </c>
      <c r="C155" s="224" t="s">
        <v>3954</v>
      </c>
      <c r="D155" s="222">
        <v>7</v>
      </c>
      <c r="E155" s="223" t="s">
        <v>4169</v>
      </c>
      <c r="F155" s="223" t="s">
        <v>1723</v>
      </c>
      <c r="G155" s="224" t="s">
        <v>3916</v>
      </c>
      <c r="H155" s="222">
        <v>4</v>
      </c>
      <c r="I155" s="222">
        <v>7</v>
      </c>
    </row>
    <row r="156" spans="1:9" ht="9.75" customHeight="1">
      <c r="A156" s="223">
        <v>154</v>
      </c>
      <c r="B156" s="223" t="s">
        <v>4170</v>
      </c>
      <c r="C156" s="224" t="s">
        <v>4171</v>
      </c>
      <c r="D156" s="222">
        <v>1</v>
      </c>
      <c r="E156" s="223" t="s">
        <v>4170</v>
      </c>
      <c r="F156" s="223" t="s">
        <v>4172</v>
      </c>
      <c r="G156" s="224" t="s">
        <v>4173</v>
      </c>
      <c r="H156" s="222">
        <v>1</v>
      </c>
      <c r="I156" s="222">
        <v>1</v>
      </c>
    </row>
    <row r="157" spans="1:9" ht="9.1999999999999993" customHeight="1">
      <c r="A157" s="223">
        <v>155</v>
      </c>
      <c r="B157" s="223" t="s">
        <v>4174</v>
      </c>
      <c r="C157" s="224" t="s">
        <v>4175</v>
      </c>
      <c r="D157" s="222">
        <v>1</v>
      </c>
      <c r="E157" s="223" t="s">
        <v>4174</v>
      </c>
      <c r="F157" s="223" t="s">
        <v>4176</v>
      </c>
      <c r="G157" s="224" t="s">
        <v>4149</v>
      </c>
      <c r="H157" s="222">
        <v>4</v>
      </c>
      <c r="I157" s="222">
        <v>1</v>
      </c>
    </row>
    <row r="158" spans="1:9" ht="9.1999999999999993" customHeight="1">
      <c r="A158" s="223">
        <v>156</v>
      </c>
      <c r="B158" s="223" t="s">
        <v>4177</v>
      </c>
      <c r="C158" s="224" t="s">
        <v>4178</v>
      </c>
      <c r="D158" s="222">
        <v>3</v>
      </c>
      <c r="E158" s="223" t="s">
        <v>4177</v>
      </c>
      <c r="F158" s="223" t="s">
        <v>4179</v>
      </c>
      <c r="G158" s="224" t="s">
        <v>4149</v>
      </c>
      <c r="H158" s="222">
        <v>5</v>
      </c>
      <c r="I158" s="222">
        <v>3</v>
      </c>
    </row>
    <row r="159" spans="1:9" ht="9.1999999999999993" customHeight="1">
      <c r="A159" s="223">
        <v>157</v>
      </c>
      <c r="B159" s="223" t="s">
        <v>4180</v>
      </c>
      <c r="C159" s="224" t="s">
        <v>3957</v>
      </c>
      <c r="D159" s="222">
        <v>5</v>
      </c>
      <c r="E159" s="223" t="s">
        <v>4180</v>
      </c>
      <c r="F159" s="223" t="s">
        <v>4181</v>
      </c>
      <c r="G159" s="224" t="s">
        <v>3916</v>
      </c>
      <c r="H159" s="222">
        <v>5</v>
      </c>
      <c r="I159" s="222">
        <v>5</v>
      </c>
    </row>
    <row r="160" spans="1:9" ht="9.1999999999999993" customHeight="1">
      <c r="A160" s="223">
        <v>158</v>
      </c>
      <c r="B160" s="223" t="s">
        <v>4182</v>
      </c>
      <c r="C160" s="224" t="s">
        <v>3957</v>
      </c>
      <c r="D160" s="222">
        <v>4</v>
      </c>
      <c r="E160" s="223" t="s">
        <v>4182</v>
      </c>
      <c r="F160" s="223" t="s">
        <v>1719</v>
      </c>
      <c r="G160" s="224" t="s">
        <v>3916</v>
      </c>
      <c r="H160" s="222">
        <v>5</v>
      </c>
      <c r="I160" s="222">
        <v>4</v>
      </c>
    </row>
    <row r="161" spans="1:9" ht="9.1999999999999993" customHeight="1">
      <c r="A161" s="223">
        <v>159</v>
      </c>
      <c r="B161" s="223" t="s">
        <v>4183</v>
      </c>
      <c r="C161" s="224" t="s">
        <v>4184</v>
      </c>
      <c r="D161" s="222">
        <v>1</v>
      </c>
      <c r="E161" s="223" t="s">
        <v>4183</v>
      </c>
      <c r="F161" s="223" t="s">
        <v>4185</v>
      </c>
      <c r="G161" s="224" t="s">
        <v>3904</v>
      </c>
      <c r="H161" s="222">
        <v>3</v>
      </c>
      <c r="I161" s="222">
        <v>1</v>
      </c>
    </row>
    <row r="162" spans="1:9" ht="9.1999999999999993" customHeight="1">
      <c r="A162" s="223">
        <v>160</v>
      </c>
      <c r="B162" s="223" t="s">
        <v>4186</v>
      </c>
      <c r="C162" s="224" t="s">
        <v>4187</v>
      </c>
      <c r="D162" s="222">
        <v>2</v>
      </c>
      <c r="E162" s="223" t="s">
        <v>4186</v>
      </c>
      <c r="F162" s="223" t="s">
        <v>4188</v>
      </c>
      <c r="G162" s="224" t="s">
        <v>4189</v>
      </c>
      <c r="H162" s="222">
        <v>1</v>
      </c>
      <c r="I162" s="222">
        <v>2</v>
      </c>
    </row>
    <row r="163" spans="1:9" ht="9.75" customHeight="1">
      <c r="A163" s="223">
        <v>161</v>
      </c>
      <c r="B163" s="223" t="s">
        <v>4190</v>
      </c>
      <c r="C163" s="224" t="s">
        <v>4187</v>
      </c>
      <c r="D163" s="222">
        <v>1</v>
      </c>
      <c r="E163" s="223" t="s">
        <v>4190</v>
      </c>
      <c r="F163" s="223" t="s">
        <v>4191</v>
      </c>
      <c r="G163" s="224" t="s">
        <v>4189</v>
      </c>
      <c r="H163" s="222">
        <v>1</v>
      </c>
      <c r="I163" s="222">
        <v>1</v>
      </c>
    </row>
    <row r="164" spans="1:9" ht="9.1999999999999993" customHeight="1">
      <c r="A164" s="223">
        <v>162</v>
      </c>
      <c r="B164" s="223" t="s">
        <v>4192</v>
      </c>
      <c r="C164" s="224" t="s">
        <v>4193</v>
      </c>
      <c r="D164" s="222">
        <v>1</v>
      </c>
      <c r="E164" s="223" t="s">
        <v>4192</v>
      </c>
      <c r="F164" s="223" t="s">
        <v>4194</v>
      </c>
      <c r="G164" s="224" t="s">
        <v>4189</v>
      </c>
      <c r="H164" s="222">
        <v>3</v>
      </c>
      <c r="I164" s="222">
        <v>1</v>
      </c>
    </row>
    <row r="165" spans="1:9" ht="9.1999999999999993" customHeight="1">
      <c r="A165" s="223">
        <v>163</v>
      </c>
      <c r="B165" s="223" t="s">
        <v>4195</v>
      </c>
      <c r="C165" s="224" t="s">
        <v>4178</v>
      </c>
      <c r="D165" s="222">
        <v>2</v>
      </c>
      <c r="E165" s="223" t="s">
        <v>4195</v>
      </c>
      <c r="F165" s="223" t="s">
        <v>4196</v>
      </c>
      <c r="G165" s="224" t="s">
        <v>4149</v>
      </c>
      <c r="H165" s="222">
        <v>5</v>
      </c>
      <c r="I165" s="222">
        <v>2</v>
      </c>
    </row>
    <row r="166" spans="1:9" ht="9.1999999999999993" customHeight="1">
      <c r="A166" s="223">
        <v>164</v>
      </c>
      <c r="B166" s="223" t="s">
        <v>4197</v>
      </c>
      <c r="C166" s="224" t="s">
        <v>4178</v>
      </c>
      <c r="D166" s="222">
        <v>4</v>
      </c>
      <c r="E166" s="223" t="s">
        <v>4197</v>
      </c>
      <c r="F166" s="223" t="s">
        <v>4198</v>
      </c>
      <c r="G166" s="224" t="s">
        <v>4149</v>
      </c>
      <c r="H166" s="222">
        <v>5</v>
      </c>
      <c r="I166" s="222">
        <v>4</v>
      </c>
    </row>
    <row r="167" spans="1:9" ht="9.1999999999999993" customHeight="1">
      <c r="A167" s="223">
        <v>165</v>
      </c>
      <c r="B167" s="223" t="s">
        <v>4199</v>
      </c>
      <c r="C167" s="224" t="s">
        <v>4200</v>
      </c>
      <c r="D167" s="222">
        <v>1</v>
      </c>
      <c r="E167" s="223" t="s">
        <v>4199</v>
      </c>
      <c r="F167" s="223" t="s">
        <v>4201</v>
      </c>
      <c r="G167" s="224" t="s">
        <v>3904</v>
      </c>
      <c r="H167" s="222">
        <v>4</v>
      </c>
      <c r="I167" s="222">
        <v>1</v>
      </c>
    </row>
    <row r="168" spans="1:9" ht="9.1999999999999993" customHeight="1">
      <c r="A168" s="223">
        <v>166</v>
      </c>
      <c r="B168" s="223" t="s">
        <v>4202</v>
      </c>
      <c r="C168" s="224" t="s">
        <v>4178</v>
      </c>
      <c r="D168" s="222">
        <v>1</v>
      </c>
      <c r="E168" s="223" t="s">
        <v>4202</v>
      </c>
      <c r="F168" s="223" t="s">
        <v>4203</v>
      </c>
      <c r="G168" s="224" t="s">
        <v>4149</v>
      </c>
      <c r="H168" s="222">
        <v>5</v>
      </c>
      <c r="I168" s="222">
        <v>1</v>
      </c>
    </row>
    <row r="169" spans="1:9" ht="9.1999999999999993" customHeight="1">
      <c r="A169" s="223">
        <v>167</v>
      </c>
      <c r="B169" s="223" t="s">
        <v>4204</v>
      </c>
      <c r="C169" s="224" t="s">
        <v>4187</v>
      </c>
      <c r="D169" s="222">
        <v>3</v>
      </c>
      <c r="E169" s="223" t="s">
        <v>4204</v>
      </c>
      <c r="F169" s="223" t="s">
        <v>4205</v>
      </c>
      <c r="G169" s="224" t="s">
        <v>4189</v>
      </c>
      <c r="H169" s="222">
        <v>1</v>
      </c>
      <c r="I169" s="222">
        <v>3</v>
      </c>
    </row>
    <row r="170" spans="1:9" ht="9.75" customHeight="1">
      <c r="A170" s="223">
        <v>168</v>
      </c>
      <c r="B170" s="223" t="s">
        <v>4206</v>
      </c>
      <c r="C170" s="224" t="s">
        <v>4193</v>
      </c>
      <c r="D170" s="222">
        <v>2</v>
      </c>
      <c r="E170" s="223" t="s">
        <v>4206</v>
      </c>
      <c r="F170" s="223" t="s">
        <v>4207</v>
      </c>
      <c r="G170" s="224" t="s">
        <v>4189</v>
      </c>
      <c r="H170" s="222">
        <v>3</v>
      </c>
      <c r="I170" s="222">
        <v>2</v>
      </c>
    </row>
    <row r="171" spans="1:9" ht="9.1999999999999993" customHeight="1">
      <c r="A171" s="223">
        <v>169</v>
      </c>
      <c r="B171" s="223" t="s">
        <v>4208</v>
      </c>
      <c r="C171" s="224" t="s">
        <v>3957</v>
      </c>
      <c r="D171" s="222">
        <v>7</v>
      </c>
      <c r="E171" s="223" t="s">
        <v>4208</v>
      </c>
      <c r="F171" s="223" t="s">
        <v>1718</v>
      </c>
      <c r="G171" s="224" t="s">
        <v>3916</v>
      </c>
      <c r="H171" s="222">
        <v>5</v>
      </c>
      <c r="I171" s="222">
        <v>7</v>
      </c>
    </row>
    <row r="172" spans="1:9" ht="9.1999999999999993" customHeight="1">
      <c r="A172" s="223">
        <v>170</v>
      </c>
      <c r="B172" s="223" t="s">
        <v>4209</v>
      </c>
      <c r="C172" s="224" t="s">
        <v>3957</v>
      </c>
      <c r="D172" s="222">
        <v>3</v>
      </c>
      <c r="E172" s="223" t="s">
        <v>4209</v>
      </c>
      <c r="F172" s="223" t="s">
        <v>4210</v>
      </c>
      <c r="G172" s="224" t="s">
        <v>3916</v>
      </c>
      <c r="H172" s="222">
        <v>5</v>
      </c>
      <c r="I172" s="222">
        <v>3</v>
      </c>
    </row>
    <row r="173" spans="1:9" ht="9.1999999999999993" customHeight="1">
      <c r="A173" s="223">
        <v>171</v>
      </c>
      <c r="B173" s="223" t="s">
        <v>4211</v>
      </c>
      <c r="C173" s="224" t="s">
        <v>4212</v>
      </c>
      <c r="D173" s="222">
        <v>1</v>
      </c>
      <c r="E173" s="223" t="s">
        <v>4211</v>
      </c>
      <c r="F173" s="223" t="s">
        <v>4213</v>
      </c>
      <c r="G173" s="224" t="s">
        <v>4189</v>
      </c>
      <c r="H173" s="222">
        <v>2</v>
      </c>
      <c r="I173" s="222">
        <v>1</v>
      </c>
    </row>
    <row r="174" spans="1:9" ht="9.1999999999999993" customHeight="1">
      <c r="A174" s="223">
        <v>172</v>
      </c>
      <c r="B174" s="223" t="s">
        <v>4214</v>
      </c>
      <c r="C174" s="224" t="s">
        <v>4001</v>
      </c>
      <c r="D174" s="222">
        <v>2</v>
      </c>
      <c r="E174" s="223" t="s">
        <v>4214</v>
      </c>
      <c r="F174" s="223" t="s">
        <v>1705</v>
      </c>
      <c r="G174" s="224" t="s">
        <v>3986</v>
      </c>
      <c r="H174" s="222">
        <v>3</v>
      </c>
      <c r="I174" s="222">
        <v>2</v>
      </c>
    </row>
    <row r="175" spans="1:9" ht="9.1999999999999993" customHeight="1">
      <c r="A175" s="223">
        <v>173</v>
      </c>
      <c r="B175" s="223" t="s">
        <v>4215</v>
      </c>
      <c r="C175" s="224" t="s">
        <v>4216</v>
      </c>
      <c r="D175" s="222">
        <v>1</v>
      </c>
      <c r="E175" s="223" t="s">
        <v>4215</v>
      </c>
      <c r="F175" s="223" t="s">
        <v>4217</v>
      </c>
      <c r="G175" s="224" t="s">
        <v>3904</v>
      </c>
      <c r="H175" s="222">
        <v>5</v>
      </c>
      <c r="I175" s="222">
        <v>1</v>
      </c>
    </row>
    <row r="176" spans="1:9" ht="9.1999999999999993" customHeight="1">
      <c r="A176" s="223">
        <v>174</v>
      </c>
      <c r="B176" s="223" t="s">
        <v>4218</v>
      </c>
      <c r="C176" s="224" t="s">
        <v>3902</v>
      </c>
      <c r="D176" s="222">
        <v>1</v>
      </c>
      <c r="E176" s="223" t="s">
        <v>4218</v>
      </c>
      <c r="F176" s="223" t="s">
        <v>4219</v>
      </c>
      <c r="G176" s="224" t="s">
        <v>3904</v>
      </c>
      <c r="H176" s="222">
        <v>2</v>
      </c>
      <c r="I176" s="222">
        <v>1</v>
      </c>
    </row>
    <row r="177" spans="1:9" ht="9.75" customHeight="1">
      <c r="A177" s="223">
        <v>175</v>
      </c>
      <c r="B177" s="223" t="s">
        <v>4220</v>
      </c>
      <c r="C177" s="224" t="s">
        <v>3949</v>
      </c>
      <c r="D177" s="222">
        <v>6</v>
      </c>
      <c r="E177" s="223" t="s">
        <v>4220</v>
      </c>
      <c r="F177" s="223" t="s">
        <v>1728</v>
      </c>
      <c r="G177" s="224" t="s">
        <v>3916</v>
      </c>
      <c r="H177" s="222">
        <v>3</v>
      </c>
      <c r="I177" s="222">
        <v>6</v>
      </c>
    </row>
    <row r="178" spans="1:9" ht="9.1999999999999993" customHeight="1">
      <c r="A178" s="223">
        <v>176</v>
      </c>
      <c r="B178" s="223" t="s">
        <v>4221</v>
      </c>
      <c r="C178" s="224" t="s">
        <v>4216</v>
      </c>
      <c r="D178" s="222">
        <v>2</v>
      </c>
      <c r="E178" s="223" t="s">
        <v>4221</v>
      </c>
      <c r="F178" s="223" t="s">
        <v>4222</v>
      </c>
      <c r="G178" s="224" t="s">
        <v>3904</v>
      </c>
      <c r="H178" s="222">
        <v>5</v>
      </c>
      <c r="I178" s="222">
        <v>2</v>
      </c>
    </row>
    <row r="179" spans="1:9" ht="9.1999999999999993" customHeight="1">
      <c r="A179" s="223">
        <v>177</v>
      </c>
      <c r="B179" s="223" t="s">
        <v>4223</v>
      </c>
      <c r="C179" s="224" t="s">
        <v>4224</v>
      </c>
      <c r="D179" s="222">
        <v>2</v>
      </c>
      <c r="E179" s="223" t="s">
        <v>4223</v>
      </c>
      <c r="F179" s="223" t="s">
        <v>1678</v>
      </c>
      <c r="G179" s="224" t="s">
        <v>4225</v>
      </c>
      <c r="H179" s="222">
        <v>3</v>
      </c>
      <c r="I179" s="222">
        <v>2</v>
      </c>
    </row>
    <row r="180" spans="1:9" ht="9.1999999999999993" customHeight="1">
      <c r="A180" s="223">
        <v>178</v>
      </c>
      <c r="B180" s="223" t="s">
        <v>4226</v>
      </c>
      <c r="C180" s="224" t="s">
        <v>4227</v>
      </c>
      <c r="D180" s="222">
        <v>1</v>
      </c>
      <c r="E180" s="223" t="s">
        <v>4226</v>
      </c>
      <c r="F180" s="223" t="s">
        <v>1671</v>
      </c>
      <c r="G180" s="224" t="s">
        <v>4225</v>
      </c>
      <c r="H180" s="222">
        <v>4</v>
      </c>
      <c r="I180" s="222">
        <v>1</v>
      </c>
    </row>
    <row r="181" spans="1:9" ht="9.1999999999999993" customHeight="1">
      <c r="A181" s="223">
        <v>179</v>
      </c>
      <c r="B181" s="223" t="s">
        <v>4228</v>
      </c>
      <c r="C181" s="224" t="s">
        <v>4184</v>
      </c>
      <c r="D181" s="222">
        <v>3</v>
      </c>
      <c r="E181" s="223" t="s">
        <v>4228</v>
      </c>
      <c r="F181" s="223" t="s">
        <v>4229</v>
      </c>
      <c r="G181" s="224" t="s">
        <v>3904</v>
      </c>
      <c r="H181" s="222">
        <v>3</v>
      </c>
      <c r="I181" s="222">
        <v>3</v>
      </c>
    </row>
    <row r="182" spans="1:9" ht="9.1999999999999993" customHeight="1">
      <c r="A182" s="223">
        <v>180</v>
      </c>
      <c r="B182" s="223" t="s">
        <v>4230</v>
      </c>
      <c r="C182" s="224" t="s">
        <v>3996</v>
      </c>
      <c r="D182" s="222">
        <v>1</v>
      </c>
      <c r="E182" s="223" t="s">
        <v>4230</v>
      </c>
      <c r="F182" s="223" t="s">
        <v>4231</v>
      </c>
      <c r="G182" s="224" t="s">
        <v>3982</v>
      </c>
      <c r="H182" s="222">
        <v>1</v>
      </c>
      <c r="I182" s="222">
        <v>1</v>
      </c>
    </row>
    <row r="183" spans="1:9" ht="9.1999999999999993" customHeight="1">
      <c r="A183" s="223">
        <v>181</v>
      </c>
      <c r="B183" s="223" t="s">
        <v>4232</v>
      </c>
      <c r="C183" s="224" t="s">
        <v>3976</v>
      </c>
      <c r="D183" s="222">
        <v>3</v>
      </c>
      <c r="E183" s="223" t="s">
        <v>4232</v>
      </c>
      <c r="F183" s="223" t="s">
        <v>4233</v>
      </c>
      <c r="G183" s="224" t="s">
        <v>3978</v>
      </c>
      <c r="H183" s="222">
        <v>1</v>
      </c>
      <c r="I183" s="222">
        <v>3</v>
      </c>
    </row>
    <row r="184" spans="1:9" ht="9.75" customHeight="1">
      <c r="A184" s="223">
        <v>182</v>
      </c>
      <c r="B184" s="223" t="s">
        <v>4234</v>
      </c>
      <c r="C184" s="224" t="s">
        <v>4235</v>
      </c>
      <c r="D184" s="222">
        <v>1</v>
      </c>
      <c r="E184" s="223" t="s">
        <v>4234</v>
      </c>
      <c r="F184" s="223" t="s">
        <v>4236</v>
      </c>
      <c r="G184" s="224" t="s">
        <v>3978</v>
      </c>
      <c r="H184" s="222">
        <v>2</v>
      </c>
      <c r="I184" s="222">
        <v>1</v>
      </c>
    </row>
    <row r="185" spans="1:9" ht="9.1999999999999993" customHeight="1">
      <c r="A185" s="223">
        <v>183</v>
      </c>
      <c r="B185" s="223" t="s">
        <v>4237</v>
      </c>
      <c r="C185" s="224" t="s">
        <v>4238</v>
      </c>
      <c r="D185" s="222">
        <v>1</v>
      </c>
      <c r="E185" s="223" t="s">
        <v>4237</v>
      </c>
      <c r="F185" s="223" t="s">
        <v>4239</v>
      </c>
      <c r="G185" s="224" t="s">
        <v>3972</v>
      </c>
      <c r="H185" s="222">
        <v>1</v>
      </c>
      <c r="I185" s="222">
        <v>1</v>
      </c>
    </row>
    <row r="186" spans="1:9" ht="9.1999999999999993" customHeight="1">
      <c r="A186" s="223">
        <v>184</v>
      </c>
      <c r="B186" s="223" t="s">
        <v>4240</v>
      </c>
      <c r="C186" s="224" t="s">
        <v>4238</v>
      </c>
      <c r="D186" s="222">
        <v>2</v>
      </c>
      <c r="E186" s="223" t="s">
        <v>4240</v>
      </c>
      <c r="F186" s="223" t="s">
        <v>4241</v>
      </c>
      <c r="G186" s="224" t="s">
        <v>3972</v>
      </c>
      <c r="H186" s="222">
        <v>1</v>
      </c>
      <c r="I186" s="222">
        <v>2</v>
      </c>
    </row>
    <row r="187" spans="1:9" ht="9.1999999999999993" customHeight="1">
      <c r="A187" s="223">
        <v>185</v>
      </c>
      <c r="B187" s="223" t="s">
        <v>4242</v>
      </c>
      <c r="C187" s="224" t="s">
        <v>3970</v>
      </c>
      <c r="D187" s="222">
        <v>5</v>
      </c>
      <c r="E187" s="223" t="s">
        <v>4242</v>
      </c>
      <c r="F187" s="223" t="s">
        <v>4243</v>
      </c>
      <c r="G187" s="224" t="s">
        <v>3972</v>
      </c>
      <c r="H187" s="222">
        <v>2</v>
      </c>
      <c r="I187" s="222">
        <v>5</v>
      </c>
    </row>
    <row r="188" spans="1:9" ht="9.1999999999999993" customHeight="1">
      <c r="A188" s="223">
        <v>186</v>
      </c>
      <c r="B188" s="223" t="s">
        <v>4244</v>
      </c>
      <c r="C188" s="224" t="s">
        <v>4245</v>
      </c>
      <c r="D188" s="222">
        <v>1</v>
      </c>
      <c r="E188" s="223" t="s">
        <v>4244</v>
      </c>
      <c r="F188" s="223" t="s">
        <v>4246</v>
      </c>
      <c r="G188" s="224" t="s">
        <v>3982</v>
      </c>
      <c r="H188" s="222">
        <v>3</v>
      </c>
      <c r="I188" s="222">
        <v>1</v>
      </c>
    </row>
    <row r="189" spans="1:9" ht="9.1999999999999993" customHeight="1">
      <c r="A189" s="223">
        <v>187</v>
      </c>
      <c r="B189" s="223" t="s">
        <v>4247</v>
      </c>
      <c r="C189" s="224" t="s">
        <v>3980</v>
      </c>
      <c r="D189" s="222">
        <v>2</v>
      </c>
      <c r="E189" s="223" t="s">
        <v>4247</v>
      </c>
      <c r="F189" s="223" t="s">
        <v>4248</v>
      </c>
      <c r="G189" s="224" t="s">
        <v>3982</v>
      </c>
      <c r="H189" s="222">
        <v>2</v>
      </c>
      <c r="I189" s="222">
        <v>2</v>
      </c>
    </row>
    <row r="190" spans="1:9" ht="9.1999999999999993" customHeight="1">
      <c r="A190" s="223">
        <v>188</v>
      </c>
      <c r="B190" s="223" t="s">
        <v>4249</v>
      </c>
      <c r="C190" s="224" t="s">
        <v>4250</v>
      </c>
      <c r="D190" s="222">
        <v>1</v>
      </c>
      <c r="E190" s="223" t="s">
        <v>4249</v>
      </c>
      <c r="F190" s="223" t="s">
        <v>4251</v>
      </c>
      <c r="G190" s="224" t="s">
        <v>3972</v>
      </c>
      <c r="H190" s="222">
        <v>3</v>
      </c>
      <c r="I190" s="222">
        <v>1</v>
      </c>
    </row>
    <row r="191" spans="1:9" ht="9.75" customHeight="1">
      <c r="A191" s="223">
        <v>189</v>
      </c>
      <c r="B191" s="223" t="s">
        <v>4252</v>
      </c>
      <c r="C191" s="224" t="s">
        <v>3988</v>
      </c>
      <c r="D191" s="222">
        <v>2</v>
      </c>
      <c r="E191" s="223" t="s">
        <v>4252</v>
      </c>
      <c r="F191" s="223" t="s">
        <v>4253</v>
      </c>
      <c r="G191" s="224" t="s">
        <v>3990</v>
      </c>
      <c r="H191" s="222">
        <v>5</v>
      </c>
      <c r="I191" s="222">
        <v>2</v>
      </c>
    </row>
    <row r="192" spans="1:9" ht="9.1999999999999993" customHeight="1">
      <c r="A192" s="223">
        <v>190</v>
      </c>
      <c r="B192" s="223" t="s">
        <v>4254</v>
      </c>
      <c r="C192" s="224" t="s">
        <v>3988</v>
      </c>
      <c r="D192" s="222">
        <v>4</v>
      </c>
      <c r="E192" s="223" t="s">
        <v>4254</v>
      </c>
      <c r="F192" s="223" t="s">
        <v>4255</v>
      </c>
      <c r="G192" s="224" t="s">
        <v>3990</v>
      </c>
      <c r="H192" s="222">
        <v>5</v>
      </c>
      <c r="I192" s="222">
        <v>4</v>
      </c>
    </row>
    <row r="193" spans="1:9" ht="9.1999999999999993" customHeight="1">
      <c r="A193" s="223">
        <v>191</v>
      </c>
      <c r="B193" s="223" t="s">
        <v>4256</v>
      </c>
      <c r="C193" s="224" t="s">
        <v>3988</v>
      </c>
      <c r="D193" s="222">
        <v>5</v>
      </c>
      <c r="E193" s="223" t="s">
        <v>4256</v>
      </c>
      <c r="F193" s="223" t="s">
        <v>4257</v>
      </c>
      <c r="G193" s="224" t="s">
        <v>3990</v>
      </c>
      <c r="H193" s="222">
        <v>5</v>
      </c>
      <c r="I193" s="222">
        <v>5</v>
      </c>
    </row>
    <row r="194" spans="1:9" ht="9.1999999999999993" customHeight="1">
      <c r="A194" s="223">
        <v>192</v>
      </c>
      <c r="B194" s="223" t="s">
        <v>4258</v>
      </c>
      <c r="C194" s="224" t="s">
        <v>4011</v>
      </c>
      <c r="D194" s="222">
        <v>6</v>
      </c>
      <c r="E194" s="223" t="s">
        <v>4258</v>
      </c>
      <c r="F194" s="223" t="s">
        <v>4259</v>
      </c>
      <c r="G194" s="224" t="s">
        <v>3900</v>
      </c>
      <c r="H194" s="222">
        <v>2</v>
      </c>
      <c r="I194" s="222">
        <v>6</v>
      </c>
    </row>
    <row r="195" spans="1:9" ht="9.1999999999999993" customHeight="1">
      <c r="A195" s="223">
        <v>193</v>
      </c>
      <c r="B195" s="223" t="s">
        <v>4260</v>
      </c>
      <c r="C195" s="224" t="s">
        <v>4224</v>
      </c>
      <c r="D195" s="222">
        <v>1</v>
      </c>
      <c r="E195" s="223" t="s">
        <v>4260</v>
      </c>
      <c r="F195" s="223" t="s">
        <v>1677</v>
      </c>
      <c r="G195" s="224" t="s">
        <v>4225</v>
      </c>
      <c r="H195" s="222">
        <v>3</v>
      </c>
      <c r="I195" s="222">
        <v>1</v>
      </c>
    </row>
    <row r="196" spans="1:9" ht="9.1999999999999993" customHeight="1">
      <c r="A196" s="223">
        <v>194</v>
      </c>
      <c r="B196" s="223" t="s">
        <v>4261</v>
      </c>
      <c r="C196" s="224" t="s">
        <v>4224</v>
      </c>
      <c r="D196" s="222">
        <v>4</v>
      </c>
      <c r="E196" s="223" t="s">
        <v>4261</v>
      </c>
      <c r="F196" s="223" t="s">
        <v>1676</v>
      </c>
      <c r="G196" s="224" t="s">
        <v>4225</v>
      </c>
      <c r="H196" s="222">
        <v>3</v>
      </c>
      <c r="I196" s="222">
        <v>4</v>
      </c>
    </row>
    <row r="197" spans="1:9" ht="9.1999999999999993" customHeight="1">
      <c r="A197" s="223">
        <v>195</v>
      </c>
      <c r="B197" s="223" t="s">
        <v>4262</v>
      </c>
      <c r="C197" s="224" t="s">
        <v>4263</v>
      </c>
      <c r="D197" s="222">
        <v>1</v>
      </c>
      <c r="E197" s="223" t="s">
        <v>4262</v>
      </c>
      <c r="F197" s="223" t="s">
        <v>4264</v>
      </c>
      <c r="G197" s="224" t="s">
        <v>3990</v>
      </c>
      <c r="H197" s="222">
        <v>1</v>
      </c>
      <c r="I197" s="222">
        <v>1</v>
      </c>
    </row>
    <row r="198" spans="1:9" ht="9.75" customHeight="1">
      <c r="A198" s="223">
        <v>196</v>
      </c>
      <c r="B198" s="223" t="s">
        <v>4265</v>
      </c>
      <c r="C198" s="224" t="s">
        <v>4266</v>
      </c>
      <c r="D198" s="222">
        <v>1</v>
      </c>
      <c r="E198" s="223" t="s">
        <v>4265</v>
      </c>
      <c r="F198" s="223" t="s">
        <v>1584</v>
      </c>
      <c r="G198" s="224" t="s">
        <v>4067</v>
      </c>
      <c r="H198" s="222">
        <v>4</v>
      </c>
      <c r="I198" s="222">
        <v>1</v>
      </c>
    </row>
    <row r="199" spans="1:9" ht="9.1999999999999993" customHeight="1">
      <c r="A199" s="223">
        <v>197</v>
      </c>
      <c r="B199" s="223" t="s">
        <v>4267</v>
      </c>
      <c r="C199" s="224" t="s">
        <v>3898</v>
      </c>
      <c r="D199" s="222">
        <v>7</v>
      </c>
      <c r="E199" s="223" t="s">
        <v>4267</v>
      </c>
      <c r="F199" s="223" t="s">
        <v>4268</v>
      </c>
      <c r="G199" s="224" t="s">
        <v>3900</v>
      </c>
      <c r="H199" s="222">
        <v>1</v>
      </c>
      <c r="I199" s="222">
        <v>7</v>
      </c>
    </row>
    <row r="200" spans="1:9" ht="9.1999999999999993" customHeight="1">
      <c r="A200" s="223">
        <v>198</v>
      </c>
      <c r="B200" s="223" t="s">
        <v>4269</v>
      </c>
      <c r="C200" s="224" t="s">
        <v>3988</v>
      </c>
      <c r="D200" s="222">
        <v>3</v>
      </c>
      <c r="E200" s="223" t="s">
        <v>4269</v>
      </c>
      <c r="F200" s="223" t="s">
        <v>4270</v>
      </c>
      <c r="G200" s="224" t="s">
        <v>3990</v>
      </c>
      <c r="H200" s="222">
        <v>5</v>
      </c>
      <c r="I200" s="222">
        <v>3</v>
      </c>
    </row>
    <row r="201" spans="1:9" ht="9.1999999999999993" customHeight="1">
      <c r="A201" s="223">
        <v>199</v>
      </c>
      <c r="B201" s="223" t="s">
        <v>4271</v>
      </c>
      <c r="C201" s="224" t="s">
        <v>4005</v>
      </c>
      <c r="D201" s="222">
        <v>3</v>
      </c>
      <c r="E201" s="223" t="s">
        <v>4271</v>
      </c>
      <c r="F201" s="223" t="s">
        <v>4272</v>
      </c>
      <c r="G201" s="224" t="s">
        <v>3900</v>
      </c>
      <c r="H201" s="222">
        <v>3</v>
      </c>
      <c r="I201" s="222">
        <v>3</v>
      </c>
    </row>
    <row r="202" spans="1:9" ht="9.1999999999999993" customHeight="1">
      <c r="A202" s="223">
        <v>200</v>
      </c>
      <c r="B202" s="223" t="s">
        <v>4273</v>
      </c>
      <c r="C202" s="224" t="s">
        <v>4008</v>
      </c>
      <c r="D202" s="222">
        <v>1</v>
      </c>
      <c r="E202" s="223" t="s">
        <v>4273</v>
      </c>
      <c r="F202" s="223" t="s">
        <v>4274</v>
      </c>
      <c r="G202" s="224" t="s">
        <v>3990</v>
      </c>
      <c r="H202" s="222">
        <v>3</v>
      </c>
      <c r="I202" s="222">
        <v>1</v>
      </c>
    </row>
    <row r="203" spans="1:9" ht="9.1999999999999993" customHeight="1">
      <c r="A203" s="223">
        <v>201</v>
      </c>
      <c r="B203" s="223" t="s">
        <v>4275</v>
      </c>
      <c r="C203" s="224" t="s">
        <v>4008</v>
      </c>
      <c r="D203" s="222">
        <v>3</v>
      </c>
      <c r="E203" s="223" t="s">
        <v>4275</v>
      </c>
      <c r="F203" s="223" t="s">
        <v>4276</v>
      </c>
      <c r="G203" s="224" t="s">
        <v>3990</v>
      </c>
      <c r="H203" s="222">
        <v>3</v>
      </c>
      <c r="I203" s="222">
        <v>3</v>
      </c>
    </row>
    <row r="204" spans="1:9" ht="9.1999999999999993" customHeight="1">
      <c r="A204" s="223">
        <v>202</v>
      </c>
      <c r="B204" s="223" t="s">
        <v>4277</v>
      </c>
      <c r="C204" s="224" t="s">
        <v>4008</v>
      </c>
      <c r="D204" s="222">
        <v>7</v>
      </c>
      <c r="E204" s="223" t="s">
        <v>4277</v>
      </c>
      <c r="F204" s="223" t="s">
        <v>4278</v>
      </c>
      <c r="G204" s="224" t="s">
        <v>3990</v>
      </c>
      <c r="H204" s="222">
        <v>3</v>
      </c>
      <c r="I204" s="222">
        <v>7</v>
      </c>
    </row>
    <row r="205" spans="1:9" ht="9.75" customHeight="1">
      <c r="A205" s="223">
        <v>203</v>
      </c>
      <c r="B205" s="223" t="s">
        <v>4279</v>
      </c>
      <c r="C205" s="224" t="s">
        <v>3965</v>
      </c>
      <c r="D205" s="222">
        <v>2</v>
      </c>
      <c r="E205" s="223" t="s">
        <v>4279</v>
      </c>
      <c r="F205" s="223" t="s">
        <v>1748</v>
      </c>
      <c r="G205" s="224" t="s">
        <v>3892</v>
      </c>
      <c r="H205" s="222">
        <v>5</v>
      </c>
      <c r="I205" s="222">
        <v>2</v>
      </c>
    </row>
    <row r="206" spans="1:9" ht="9.1999999999999993" customHeight="1">
      <c r="A206" s="223">
        <v>204</v>
      </c>
      <c r="B206" s="223" t="s">
        <v>4280</v>
      </c>
      <c r="C206" s="224" t="s">
        <v>4238</v>
      </c>
      <c r="D206" s="222">
        <v>3</v>
      </c>
      <c r="E206" s="223" t="s">
        <v>4280</v>
      </c>
      <c r="F206" s="223" t="s">
        <v>4281</v>
      </c>
      <c r="G206" s="224" t="s">
        <v>3972</v>
      </c>
      <c r="H206" s="222">
        <v>1</v>
      </c>
      <c r="I206" s="222">
        <v>3</v>
      </c>
    </row>
    <row r="207" spans="1:9" ht="9.1999999999999993" customHeight="1">
      <c r="A207" s="223">
        <v>205</v>
      </c>
      <c r="B207" s="223" t="s">
        <v>4282</v>
      </c>
      <c r="C207" s="224" t="s">
        <v>3985</v>
      </c>
      <c r="D207" s="222">
        <v>4</v>
      </c>
      <c r="E207" s="223" t="s">
        <v>4282</v>
      </c>
      <c r="F207" s="223" t="s">
        <v>1710</v>
      </c>
      <c r="G207" s="224" t="s">
        <v>3986</v>
      </c>
      <c r="H207" s="222">
        <v>2</v>
      </c>
      <c r="I207" s="222">
        <v>4</v>
      </c>
    </row>
    <row r="208" spans="1:9" ht="9.1999999999999993" customHeight="1">
      <c r="A208" s="223">
        <v>206</v>
      </c>
      <c r="B208" s="223" t="s">
        <v>4283</v>
      </c>
      <c r="C208" s="224" t="s">
        <v>4028</v>
      </c>
      <c r="D208" s="222">
        <v>4</v>
      </c>
      <c r="E208" s="223" t="s">
        <v>4283</v>
      </c>
      <c r="F208" s="223" t="s">
        <v>1424</v>
      </c>
      <c r="G208" s="224" t="s">
        <v>3910</v>
      </c>
      <c r="H208" s="222">
        <v>2</v>
      </c>
      <c r="I208" s="222">
        <v>4</v>
      </c>
    </row>
    <row r="209" spans="1:9" ht="9.1999999999999993" customHeight="1">
      <c r="A209" s="223">
        <v>207</v>
      </c>
      <c r="B209" s="223" t="s">
        <v>4284</v>
      </c>
      <c r="C209" s="224" t="s">
        <v>3898</v>
      </c>
      <c r="D209" s="222">
        <v>5</v>
      </c>
      <c r="E209" s="223" t="s">
        <v>4284</v>
      </c>
      <c r="F209" s="223" t="s">
        <v>4285</v>
      </c>
      <c r="G209" s="224" t="s">
        <v>3900</v>
      </c>
      <c r="H209" s="222">
        <v>1</v>
      </c>
      <c r="I209" s="222">
        <v>5</v>
      </c>
    </row>
    <row r="210" spans="1:9" ht="9.1999999999999993" customHeight="1">
      <c r="A210" s="223">
        <v>208</v>
      </c>
      <c r="B210" s="223" t="s">
        <v>4286</v>
      </c>
      <c r="C210" s="224" t="s">
        <v>4030</v>
      </c>
      <c r="D210" s="222">
        <v>3</v>
      </c>
      <c r="E210" s="223" t="s">
        <v>4286</v>
      </c>
      <c r="F210" s="223" t="s">
        <v>4287</v>
      </c>
      <c r="G210" s="224" t="s">
        <v>3910</v>
      </c>
      <c r="H210" s="222">
        <v>3</v>
      </c>
      <c r="I210" s="222">
        <v>3</v>
      </c>
    </row>
    <row r="211" spans="1:9" ht="9.1999999999999993" customHeight="1">
      <c r="A211" s="223">
        <v>209</v>
      </c>
      <c r="B211" s="223" t="s">
        <v>4288</v>
      </c>
      <c r="C211" s="224" t="s">
        <v>4033</v>
      </c>
      <c r="D211" s="222">
        <v>3</v>
      </c>
      <c r="E211" s="223" t="s">
        <v>4288</v>
      </c>
      <c r="F211" s="223" t="s">
        <v>150</v>
      </c>
      <c r="G211" s="224" t="s">
        <v>3924</v>
      </c>
      <c r="H211" s="222">
        <v>2</v>
      </c>
      <c r="I211" s="222">
        <v>3</v>
      </c>
    </row>
    <row r="212" spans="1:9" ht="9.75" customHeight="1">
      <c r="A212" s="223">
        <v>210</v>
      </c>
      <c r="B212" s="223" t="s">
        <v>4289</v>
      </c>
      <c r="C212" s="224" t="s">
        <v>4011</v>
      </c>
      <c r="D212" s="222">
        <v>5</v>
      </c>
      <c r="E212" s="223" t="s">
        <v>4289</v>
      </c>
      <c r="F212" s="223" t="s">
        <v>4290</v>
      </c>
      <c r="G212" s="224" t="s">
        <v>3900</v>
      </c>
      <c r="H212" s="222">
        <v>2</v>
      </c>
      <c r="I212" s="222">
        <v>5</v>
      </c>
    </row>
    <row r="213" spans="1:9" ht="9.1999999999999993" customHeight="1">
      <c r="A213" s="223">
        <v>211</v>
      </c>
      <c r="B213" s="223" t="s">
        <v>4291</v>
      </c>
      <c r="C213" s="224" t="s">
        <v>4292</v>
      </c>
      <c r="D213" s="222">
        <v>3</v>
      </c>
      <c r="E213" s="223" t="s">
        <v>4291</v>
      </c>
      <c r="F213" s="223" t="s">
        <v>1413</v>
      </c>
      <c r="G213" s="224" t="s">
        <v>3910</v>
      </c>
      <c r="H213" s="222">
        <v>4</v>
      </c>
      <c r="I213" s="222">
        <v>3</v>
      </c>
    </row>
    <row r="214" spans="1:9" ht="9.1999999999999993" customHeight="1">
      <c r="A214" s="223">
        <v>212</v>
      </c>
      <c r="B214" s="223" t="s">
        <v>4293</v>
      </c>
      <c r="C214" s="224" t="s">
        <v>4057</v>
      </c>
      <c r="D214" s="222">
        <v>2</v>
      </c>
      <c r="E214" s="223" t="s">
        <v>4293</v>
      </c>
      <c r="F214" s="223" t="s">
        <v>4294</v>
      </c>
      <c r="G214" s="224" t="s">
        <v>3990</v>
      </c>
      <c r="H214" s="222">
        <v>4</v>
      </c>
      <c r="I214" s="222">
        <v>2</v>
      </c>
    </row>
    <row r="215" spans="1:9" ht="9.1999999999999993" customHeight="1">
      <c r="A215" s="223">
        <v>213</v>
      </c>
      <c r="B215" s="223" t="s">
        <v>4295</v>
      </c>
      <c r="C215" s="224" t="s">
        <v>4035</v>
      </c>
      <c r="D215" s="222">
        <v>2</v>
      </c>
      <c r="E215" s="223" t="s">
        <v>4295</v>
      </c>
      <c r="F215" s="223" t="s">
        <v>1388</v>
      </c>
      <c r="G215" s="224" t="s">
        <v>3924</v>
      </c>
      <c r="H215" s="222">
        <v>3</v>
      </c>
      <c r="I215" s="222">
        <v>2</v>
      </c>
    </row>
    <row r="216" spans="1:9" ht="9.1999999999999993" customHeight="1">
      <c r="A216" s="223">
        <v>214</v>
      </c>
      <c r="B216" s="223" t="s">
        <v>4296</v>
      </c>
      <c r="C216" s="224" t="s">
        <v>4057</v>
      </c>
      <c r="D216" s="222">
        <v>3</v>
      </c>
      <c r="E216" s="223" t="s">
        <v>4296</v>
      </c>
      <c r="F216" s="223" t="s">
        <v>4297</v>
      </c>
      <c r="G216" s="224" t="s">
        <v>3990</v>
      </c>
      <c r="H216" s="222">
        <v>4</v>
      </c>
      <c r="I216" s="222">
        <v>3</v>
      </c>
    </row>
    <row r="217" spans="1:9" ht="9.1999999999999993" customHeight="1">
      <c r="A217" s="223">
        <v>215</v>
      </c>
      <c r="B217" s="223" t="s">
        <v>4298</v>
      </c>
      <c r="C217" s="224" t="s">
        <v>3985</v>
      </c>
      <c r="D217" s="222">
        <v>3</v>
      </c>
      <c r="E217" s="223" t="s">
        <v>4298</v>
      </c>
      <c r="F217" s="223" t="s">
        <v>1709</v>
      </c>
      <c r="G217" s="224" t="s">
        <v>3986</v>
      </c>
      <c r="H217" s="222">
        <v>2</v>
      </c>
      <c r="I217" s="222">
        <v>3</v>
      </c>
    </row>
    <row r="218" spans="1:9" ht="9.1999999999999993" customHeight="1">
      <c r="A218" s="223">
        <v>216</v>
      </c>
      <c r="B218" s="223" t="s">
        <v>4299</v>
      </c>
      <c r="C218" s="224" t="s">
        <v>4028</v>
      </c>
      <c r="D218" s="222">
        <v>2</v>
      </c>
      <c r="E218" s="223" t="s">
        <v>4299</v>
      </c>
      <c r="F218" s="223" t="s">
        <v>1423</v>
      </c>
      <c r="G218" s="224" t="s">
        <v>3910</v>
      </c>
      <c r="H218" s="222">
        <v>2</v>
      </c>
      <c r="I218" s="222">
        <v>2</v>
      </c>
    </row>
    <row r="219" spans="1:9" ht="9.75" customHeight="1">
      <c r="A219" s="223">
        <v>217</v>
      </c>
      <c r="B219" s="223" t="s">
        <v>4300</v>
      </c>
      <c r="C219" s="224" t="s">
        <v>4033</v>
      </c>
      <c r="D219" s="222">
        <v>4</v>
      </c>
      <c r="E219" s="223" t="s">
        <v>4300</v>
      </c>
      <c r="F219" s="223" t="s">
        <v>720</v>
      </c>
      <c r="G219" s="224" t="s">
        <v>3924</v>
      </c>
      <c r="H219" s="222">
        <v>2</v>
      </c>
      <c r="I219" s="222">
        <v>4</v>
      </c>
    </row>
    <row r="220" spans="1:9" ht="9.1999999999999993" customHeight="1">
      <c r="A220" s="223">
        <v>218</v>
      </c>
      <c r="B220" s="223" t="s">
        <v>4301</v>
      </c>
      <c r="C220" s="224" t="s">
        <v>4030</v>
      </c>
      <c r="D220" s="222">
        <v>2</v>
      </c>
      <c r="E220" s="223" t="s">
        <v>4301</v>
      </c>
      <c r="F220" s="223" t="s">
        <v>1418</v>
      </c>
      <c r="G220" s="224" t="s">
        <v>3910</v>
      </c>
      <c r="H220" s="222">
        <v>3</v>
      </c>
      <c r="I220" s="222">
        <v>2</v>
      </c>
    </row>
    <row r="221" spans="1:9" ht="9.1999999999999993" customHeight="1">
      <c r="A221" s="223">
        <v>219</v>
      </c>
      <c r="B221" s="223" t="s">
        <v>4302</v>
      </c>
      <c r="C221" s="224" t="s">
        <v>4033</v>
      </c>
      <c r="D221" s="222">
        <v>7</v>
      </c>
      <c r="E221" s="223" t="s">
        <v>4302</v>
      </c>
      <c r="F221" s="223" t="s">
        <v>1394</v>
      </c>
      <c r="G221" s="224" t="s">
        <v>3924</v>
      </c>
      <c r="H221" s="222">
        <v>2</v>
      </c>
      <c r="I221" s="222">
        <v>7</v>
      </c>
    </row>
    <row r="222" spans="1:9" ht="9.1999999999999993" customHeight="1">
      <c r="A222" s="223">
        <v>220</v>
      </c>
      <c r="B222" s="223" t="s">
        <v>4303</v>
      </c>
      <c r="C222" s="224" t="s">
        <v>4035</v>
      </c>
      <c r="D222" s="222">
        <v>3</v>
      </c>
      <c r="E222" s="223" t="s">
        <v>4303</v>
      </c>
      <c r="F222" s="223" t="s">
        <v>1387</v>
      </c>
      <c r="G222" s="224" t="s">
        <v>3924</v>
      </c>
      <c r="H222" s="222">
        <v>3</v>
      </c>
      <c r="I222" s="222">
        <v>3</v>
      </c>
    </row>
    <row r="223" spans="1:9" ht="9.1999999999999993" customHeight="1">
      <c r="A223" s="223">
        <v>221</v>
      </c>
      <c r="B223" s="223" t="s">
        <v>4304</v>
      </c>
      <c r="C223" s="224" t="s">
        <v>4035</v>
      </c>
      <c r="D223" s="222">
        <v>7</v>
      </c>
      <c r="E223" s="223" t="s">
        <v>4304</v>
      </c>
      <c r="F223" s="223" t="s">
        <v>1386</v>
      </c>
      <c r="G223" s="224" t="s">
        <v>3924</v>
      </c>
      <c r="H223" s="222">
        <v>3</v>
      </c>
      <c r="I223" s="222">
        <v>7</v>
      </c>
    </row>
    <row r="224" spans="1:9" ht="9.1999999999999993" customHeight="1">
      <c r="A224" s="223">
        <v>222</v>
      </c>
      <c r="B224" s="223" t="s">
        <v>4305</v>
      </c>
      <c r="C224" s="224" t="s">
        <v>4048</v>
      </c>
      <c r="D224" s="222">
        <v>6</v>
      </c>
      <c r="E224" s="223" t="s">
        <v>4305</v>
      </c>
      <c r="F224" s="223" t="s">
        <v>1380</v>
      </c>
      <c r="G224" s="224" t="s">
        <v>3924</v>
      </c>
      <c r="H224" s="222">
        <v>5</v>
      </c>
      <c r="I224" s="222">
        <v>6</v>
      </c>
    </row>
    <row r="225" spans="1:9" ht="9.1999999999999993" customHeight="1">
      <c r="A225" s="223">
        <v>223</v>
      </c>
      <c r="B225" s="223" t="s">
        <v>4306</v>
      </c>
      <c r="C225" s="224" t="s">
        <v>4307</v>
      </c>
      <c r="D225" s="222">
        <v>3</v>
      </c>
      <c r="E225" s="223" t="s">
        <v>4306</v>
      </c>
      <c r="F225" s="223" t="s">
        <v>1385</v>
      </c>
      <c r="G225" s="224" t="s">
        <v>3924</v>
      </c>
      <c r="H225" s="222">
        <v>4</v>
      </c>
      <c r="I225" s="222">
        <v>3</v>
      </c>
    </row>
    <row r="226" spans="1:9" ht="9.75" customHeight="1">
      <c r="A226" s="223">
        <v>224</v>
      </c>
      <c r="B226" s="223" t="s">
        <v>4308</v>
      </c>
      <c r="C226" s="224" t="s">
        <v>4044</v>
      </c>
      <c r="D226" s="222">
        <v>3</v>
      </c>
      <c r="E226" s="223" t="s">
        <v>4308</v>
      </c>
      <c r="F226" s="223" t="s">
        <v>1715</v>
      </c>
      <c r="G226" s="224" t="s">
        <v>3986</v>
      </c>
      <c r="H226" s="222">
        <v>1</v>
      </c>
      <c r="I226" s="222">
        <v>3</v>
      </c>
    </row>
    <row r="227" spans="1:9" ht="9.1999999999999993" customHeight="1">
      <c r="A227" s="223">
        <v>225</v>
      </c>
      <c r="B227" s="223" t="s">
        <v>4309</v>
      </c>
      <c r="C227" s="224" t="s">
        <v>4041</v>
      </c>
      <c r="D227" s="222">
        <v>6</v>
      </c>
      <c r="E227" s="223" t="s">
        <v>4309</v>
      </c>
      <c r="F227" s="223" t="s">
        <v>1753</v>
      </c>
      <c r="G227" s="224" t="s">
        <v>3892</v>
      </c>
      <c r="H227" s="222">
        <v>4</v>
      </c>
      <c r="I227" s="222">
        <v>6</v>
      </c>
    </row>
    <row r="228" spans="1:9" ht="9.1999999999999993" customHeight="1">
      <c r="A228" s="223">
        <v>226</v>
      </c>
      <c r="B228" s="223" t="s">
        <v>4310</v>
      </c>
      <c r="C228" s="224" t="s">
        <v>3909</v>
      </c>
      <c r="D228" s="222">
        <v>4</v>
      </c>
      <c r="E228" s="223" t="s">
        <v>4310</v>
      </c>
      <c r="F228" s="223" t="s">
        <v>1429</v>
      </c>
      <c r="G228" s="224" t="s">
        <v>3910</v>
      </c>
      <c r="H228" s="222">
        <v>1</v>
      </c>
      <c r="I228" s="222">
        <v>4</v>
      </c>
    </row>
    <row r="229" spans="1:9" ht="9.1999999999999993" customHeight="1">
      <c r="A229" s="223">
        <v>227</v>
      </c>
      <c r="B229" s="223" t="s">
        <v>4311</v>
      </c>
      <c r="C229" s="224" t="s">
        <v>4312</v>
      </c>
      <c r="D229" s="222">
        <v>1</v>
      </c>
      <c r="E229" s="223" t="s">
        <v>4311</v>
      </c>
      <c r="F229" s="223" t="s">
        <v>1354</v>
      </c>
      <c r="G229" s="224" t="s">
        <v>4082</v>
      </c>
      <c r="H229" s="222">
        <v>1</v>
      </c>
      <c r="I229" s="222">
        <v>1</v>
      </c>
    </row>
    <row r="230" spans="1:9" ht="9.1999999999999993" customHeight="1">
      <c r="A230" s="223">
        <v>228</v>
      </c>
      <c r="B230" s="223" t="s">
        <v>4313</v>
      </c>
      <c r="C230" s="224" t="s">
        <v>4307</v>
      </c>
      <c r="D230" s="222">
        <v>2</v>
      </c>
      <c r="E230" s="223" t="s">
        <v>4313</v>
      </c>
      <c r="F230" s="223" t="s">
        <v>4314</v>
      </c>
      <c r="G230" s="224" t="s">
        <v>3924</v>
      </c>
      <c r="H230" s="222">
        <v>4</v>
      </c>
      <c r="I230" s="222">
        <v>2</v>
      </c>
    </row>
    <row r="231" spans="1:9" ht="9.1999999999999993" customHeight="1">
      <c r="A231" s="223">
        <v>229</v>
      </c>
      <c r="B231" s="223" t="s">
        <v>4315</v>
      </c>
      <c r="C231" s="224" t="s">
        <v>4307</v>
      </c>
      <c r="D231" s="222">
        <v>4</v>
      </c>
      <c r="E231" s="223" t="s">
        <v>4315</v>
      </c>
      <c r="F231" s="223" t="s">
        <v>1384</v>
      </c>
      <c r="G231" s="224" t="s">
        <v>3924</v>
      </c>
      <c r="H231" s="222">
        <v>4</v>
      </c>
      <c r="I231" s="222">
        <v>4</v>
      </c>
    </row>
    <row r="232" spans="1:9" ht="9.1999999999999993" customHeight="1">
      <c r="A232" s="223">
        <v>230</v>
      </c>
      <c r="B232" s="223" t="s">
        <v>4316</v>
      </c>
      <c r="C232" s="224" t="s">
        <v>4307</v>
      </c>
      <c r="D232" s="222">
        <v>7</v>
      </c>
      <c r="E232" s="223" t="s">
        <v>4316</v>
      </c>
      <c r="F232" s="223" t="s">
        <v>4317</v>
      </c>
      <c r="G232" s="224" t="s">
        <v>3924</v>
      </c>
      <c r="H232" s="222">
        <v>4</v>
      </c>
      <c r="I232" s="222">
        <v>7</v>
      </c>
    </row>
    <row r="233" spans="1:9" ht="9.75" customHeight="1">
      <c r="A233" s="223">
        <v>231</v>
      </c>
      <c r="B233" s="223" t="s">
        <v>4318</v>
      </c>
      <c r="C233" s="224" t="s">
        <v>3919</v>
      </c>
      <c r="D233" s="222">
        <v>4</v>
      </c>
      <c r="E233" s="223" t="s">
        <v>4318</v>
      </c>
      <c r="F233" s="223" t="s">
        <v>1764</v>
      </c>
      <c r="G233" s="224" t="s">
        <v>3892</v>
      </c>
      <c r="H233" s="222">
        <v>2</v>
      </c>
      <c r="I233" s="222">
        <v>4</v>
      </c>
    </row>
    <row r="234" spans="1:9" ht="9.1999999999999993" customHeight="1">
      <c r="A234" s="223">
        <v>232</v>
      </c>
      <c r="B234" s="223" t="s">
        <v>4319</v>
      </c>
      <c r="C234" s="224" t="s">
        <v>3965</v>
      </c>
      <c r="D234" s="222">
        <v>4</v>
      </c>
      <c r="E234" s="223" t="s">
        <v>4319</v>
      </c>
      <c r="F234" s="223" t="s">
        <v>1747</v>
      </c>
      <c r="G234" s="224" t="s">
        <v>3892</v>
      </c>
      <c r="H234" s="222">
        <v>5</v>
      </c>
      <c r="I234" s="222">
        <v>4</v>
      </c>
    </row>
    <row r="235" spans="1:9" ht="9.1999999999999993" customHeight="1">
      <c r="A235" s="223">
        <v>233</v>
      </c>
      <c r="B235" s="223" t="s">
        <v>4320</v>
      </c>
      <c r="C235" s="224" t="s">
        <v>3965</v>
      </c>
      <c r="D235" s="222">
        <v>7</v>
      </c>
      <c r="E235" s="223" t="s">
        <v>4320</v>
      </c>
      <c r="F235" s="223" t="s">
        <v>1746</v>
      </c>
      <c r="G235" s="224" t="s">
        <v>3892</v>
      </c>
      <c r="H235" s="222">
        <v>5</v>
      </c>
      <c r="I235" s="222">
        <v>7</v>
      </c>
    </row>
    <row r="236" spans="1:9" ht="9.1999999999999993" customHeight="1">
      <c r="A236" s="223">
        <v>234</v>
      </c>
      <c r="B236" s="223" t="s">
        <v>4321</v>
      </c>
      <c r="C236" s="224" t="s">
        <v>4028</v>
      </c>
      <c r="D236" s="222">
        <v>3</v>
      </c>
      <c r="E236" s="223" t="s">
        <v>4321</v>
      </c>
      <c r="F236" s="223" t="s">
        <v>1422</v>
      </c>
      <c r="G236" s="224" t="s">
        <v>3910</v>
      </c>
      <c r="H236" s="222">
        <v>2</v>
      </c>
      <c r="I236" s="222">
        <v>3</v>
      </c>
    </row>
    <row r="237" spans="1:9" ht="9.1999999999999993" customHeight="1">
      <c r="A237" s="223">
        <v>235</v>
      </c>
      <c r="B237" s="223" t="s">
        <v>4322</v>
      </c>
      <c r="C237" s="224" t="s">
        <v>4044</v>
      </c>
      <c r="D237" s="222">
        <v>4</v>
      </c>
      <c r="E237" s="223" t="s">
        <v>4322</v>
      </c>
      <c r="F237" s="223" t="s">
        <v>1714</v>
      </c>
      <c r="G237" s="224" t="s">
        <v>3986</v>
      </c>
      <c r="H237" s="222">
        <v>1</v>
      </c>
      <c r="I237" s="222">
        <v>4</v>
      </c>
    </row>
    <row r="238" spans="1:9" ht="9.1999999999999993" customHeight="1">
      <c r="A238" s="223">
        <v>236</v>
      </c>
      <c r="B238" s="223" t="s">
        <v>4323</v>
      </c>
      <c r="C238" s="224" t="s">
        <v>4041</v>
      </c>
      <c r="D238" s="222">
        <v>7</v>
      </c>
      <c r="E238" s="223" t="s">
        <v>4323</v>
      </c>
      <c r="F238" s="223" t="s">
        <v>1752</v>
      </c>
      <c r="G238" s="224" t="s">
        <v>3892</v>
      </c>
      <c r="H238" s="222">
        <v>4</v>
      </c>
      <c r="I238" s="222">
        <v>7</v>
      </c>
    </row>
    <row r="239" spans="1:9" ht="9.1999999999999993" customHeight="1">
      <c r="A239" s="223">
        <v>237</v>
      </c>
      <c r="B239" s="223" t="s">
        <v>4324</v>
      </c>
      <c r="C239" s="224" t="s">
        <v>3909</v>
      </c>
      <c r="D239" s="222">
        <v>5</v>
      </c>
      <c r="E239" s="223" t="s">
        <v>4324</v>
      </c>
      <c r="F239" s="223" t="s">
        <v>1428</v>
      </c>
      <c r="G239" s="224" t="s">
        <v>3910</v>
      </c>
      <c r="H239" s="222">
        <v>1</v>
      </c>
      <c r="I239" s="222">
        <v>5</v>
      </c>
    </row>
    <row r="240" spans="1:9" ht="9.75" customHeight="1">
      <c r="A240" s="223">
        <v>238</v>
      </c>
      <c r="B240" s="223" t="s">
        <v>4325</v>
      </c>
      <c r="C240" s="224" t="s">
        <v>4080</v>
      </c>
      <c r="D240" s="222">
        <v>4</v>
      </c>
      <c r="E240" s="223" t="s">
        <v>4325</v>
      </c>
      <c r="F240" s="223" t="s">
        <v>1348</v>
      </c>
      <c r="G240" s="224" t="s">
        <v>4082</v>
      </c>
      <c r="H240" s="222">
        <v>2</v>
      </c>
      <c r="I240" s="222">
        <v>4</v>
      </c>
    </row>
    <row r="241" spans="1:9" ht="9.1999999999999993" customHeight="1">
      <c r="A241" s="223">
        <v>239</v>
      </c>
      <c r="B241" s="223" t="s">
        <v>4326</v>
      </c>
      <c r="C241" s="224" t="s">
        <v>4327</v>
      </c>
      <c r="D241" s="222">
        <v>2</v>
      </c>
      <c r="E241" s="223" t="s">
        <v>4326</v>
      </c>
      <c r="F241" s="223" t="s">
        <v>1343</v>
      </c>
      <c r="G241" s="224" t="s">
        <v>4082</v>
      </c>
      <c r="H241" s="222">
        <v>3</v>
      </c>
      <c r="I241" s="222">
        <v>2</v>
      </c>
    </row>
    <row r="242" spans="1:9" ht="9.1999999999999993" customHeight="1">
      <c r="A242" s="223">
        <v>240</v>
      </c>
      <c r="B242" s="223" t="s">
        <v>4328</v>
      </c>
      <c r="C242" s="224" t="s">
        <v>4080</v>
      </c>
      <c r="D242" s="222">
        <v>7</v>
      </c>
      <c r="E242" s="223" t="s">
        <v>4328</v>
      </c>
      <c r="F242" s="223" t="s">
        <v>4329</v>
      </c>
      <c r="G242" s="224" t="s">
        <v>4082</v>
      </c>
      <c r="H242" s="222">
        <v>2</v>
      </c>
      <c r="I242" s="222">
        <v>7</v>
      </c>
    </row>
    <row r="243" spans="1:9" ht="9.1999999999999993" customHeight="1">
      <c r="A243" s="223">
        <v>241</v>
      </c>
      <c r="B243" s="223" t="s">
        <v>4330</v>
      </c>
      <c r="C243" s="224" t="s">
        <v>4080</v>
      </c>
      <c r="D243" s="222">
        <v>6</v>
      </c>
      <c r="E243" s="223" t="s">
        <v>4330</v>
      </c>
      <c r="F243" s="223" t="s">
        <v>1347</v>
      </c>
      <c r="G243" s="224" t="s">
        <v>4082</v>
      </c>
      <c r="H243" s="222">
        <v>2</v>
      </c>
      <c r="I243" s="222">
        <v>6</v>
      </c>
    </row>
    <row r="244" spans="1:9" ht="9.1999999999999993" customHeight="1">
      <c r="A244" s="223">
        <v>242</v>
      </c>
      <c r="B244" s="223" t="s">
        <v>4331</v>
      </c>
      <c r="C244" s="224" t="s">
        <v>4312</v>
      </c>
      <c r="D244" s="222">
        <v>2</v>
      </c>
      <c r="E244" s="223" t="s">
        <v>4331</v>
      </c>
      <c r="F244" s="223" t="s">
        <v>1353</v>
      </c>
      <c r="G244" s="224" t="s">
        <v>4082</v>
      </c>
      <c r="H244" s="222">
        <v>1</v>
      </c>
      <c r="I244" s="222">
        <v>2</v>
      </c>
    </row>
    <row r="245" spans="1:9" ht="9.1999999999999993" customHeight="1">
      <c r="A245" s="223">
        <v>243</v>
      </c>
      <c r="B245" s="223" t="s">
        <v>4332</v>
      </c>
      <c r="C245" s="224" t="s">
        <v>4327</v>
      </c>
      <c r="D245" s="222">
        <v>4</v>
      </c>
      <c r="E245" s="223" t="s">
        <v>4332</v>
      </c>
      <c r="F245" s="223" t="s">
        <v>1342</v>
      </c>
      <c r="G245" s="224" t="s">
        <v>4082</v>
      </c>
      <c r="H245" s="222">
        <v>3</v>
      </c>
      <c r="I245" s="222">
        <v>4</v>
      </c>
    </row>
    <row r="246" spans="1:9" ht="9.1999999999999993" customHeight="1">
      <c r="A246" s="223">
        <v>244</v>
      </c>
      <c r="B246" s="223" t="s">
        <v>4333</v>
      </c>
      <c r="C246" s="224" t="s">
        <v>4327</v>
      </c>
      <c r="D246" s="222">
        <v>3</v>
      </c>
      <c r="E246" s="223" t="s">
        <v>4333</v>
      </c>
      <c r="F246" s="223" t="s">
        <v>4334</v>
      </c>
      <c r="G246" s="224" t="s">
        <v>4082</v>
      </c>
      <c r="H246" s="222">
        <v>3</v>
      </c>
      <c r="I246" s="222">
        <v>3</v>
      </c>
    </row>
    <row r="247" spans="1:9" ht="9.75" customHeight="1">
      <c r="A247" s="223">
        <v>245</v>
      </c>
      <c r="B247" s="223" t="s">
        <v>4335</v>
      </c>
      <c r="C247" s="224" t="s">
        <v>4336</v>
      </c>
      <c r="D247" s="222">
        <v>1</v>
      </c>
      <c r="E247" s="223" t="s">
        <v>4335</v>
      </c>
      <c r="F247" s="223" t="s">
        <v>1338</v>
      </c>
      <c r="G247" s="224" t="s">
        <v>4082</v>
      </c>
      <c r="H247" s="222">
        <v>4</v>
      </c>
      <c r="I247" s="222">
        <v>1</v>
      </c>
    </row>
    <row r="248" spans="1:9" ht="9.1999999999999993" customHeight="1">
      <c r="A248" s="223">
        <v>246</v>
      </c>
      <c r="B248" s="223" t="s">
        <v>4337</v>
      </c>
      <c r="C248" s="224" t="s">
        <v>3965</v>
      </c>
      <c r="D248" s="222">
        <v>6</v>
      </c>
      <c r="E248" s="223" t="s">
        <v>4337</v>
      </c>
      <c r="F248" s="223" t="s">
        <v>4338</v>
      </c>
      <c r="G248" s="224" t="s">
        <v>3892</v>
      </c>
      <c r="H248" s="222">
        <v>5</v>
      </c>
      <c r="I248" s="222">
        <v>6</v>
      </c>
    </row>
    <row r="249" spans="1:9" ht="9.1999999999999993" customHeight="1">
      <c r="A249" s="223">
        <v>247</v>
      </c>
      <c r="B249" s="223" t="s">
        <v>4339</v>
      </c>
      <c r="C249" s="224" t="s">
        <v>3985</v>
      </c>
      <c r="D249" s="222">
        <v>2</v>
      </c>
      <c r="E249" s="223" t="s">
        <v>4339</v>
      </c>
      <c r="F249" s="223" t="s">
        <v>4340</v>
      </c>
      <c r="G249" s="224" t="s">
        <v>3986</v>
      </c>
      <c r="H249" s="222">
        <v>2</v>
      </c>
      <c r="I249" s="222">
        <v>2</v>
      </c>
    </row>
    <row r="250" spans="1:9" ht="9.1999999999999993" customHeight="1">
      <c r="A250" s="223">
        <v>248</v>
      </c>
      <c r="B250" s="223" t="s">
        <v>4341</v>
      </c>
      <c r="C250" s="224" t="s">
        <v>4266</v>
      </c>
      <c r="D250" s="222">
        <v>2</v>
      </c>
      <c r="E250" s="223" t="s">
        <v>4341</v>
      </c>
      <c r="F250" s="223" t="s">
        <v>1583</v>
      </c>
      <c r="G250" s="224" t="s">
        <v>4067</v>
      </c>
      <c r="H250" s="222">
        <v>4</v>
      </c>
      <c r="I250" s="222">
        <v>2</v>
      </c>
    </row>
    <row r="251" spans="1:9" ht="9.1999999999999993" customHeight="1">
      <c r="A251" s="223">
        <v>249</v>
      </c>
      <c r="B251" s="223" t="s">
        <v>4342</v>
      </c>
      <c r="C251" s="224" t="s">
        <v>4044</v>
      </c>
      <c r="D251" s="222">
        <v>7</v>
      </c>
      <c r="E251" s="223" t="s">
        <v>4342</v>
      </c>
      <c r="F251" s="223" t="s">
        <v>1713</v>
      </c>
      <c r="G251" s="224" t="s">
        <v>3986</v>
      </c>
      <c r="H251" s="222">
        <v>1</v>
      </c>
      <c r="I251" s="222">
        <v>7</v>
      </c>
    </row>
    <row r="252" spans="1:9" ht="9.1999999999999993" customHeight="1">
      <c r="A252" s="223">
        <v>250</v>
      </c>
      <c r="B252" s="223" t="s">
        <v>4343</v>
      </c>
      <c r="C252" s="224" t="s">
        <v>4066</v>
      </c>
      <c r="D252" s="222">
        <v>3</v>
      </c>
      <c r="E252" s="223" t="s">
        <v>4343</v>
      </c>
      <c r="F252" s="223" t="s">
        <v>1600</v>
      </c>
      <c r="G252" s="224" t="s">
        <v>4067</v>
      </c>
      <c r="H252" s="222">
        <v>1</v>
      </c>
      <c r="I252" s="222">
        <v>3</v>
      </c>
    </row>
    <row r="253" spans="1:9" ht="9.1999999999999993" customHeight="1">
      <c r="A253" s="223">
        <v>251</v>
      </c>
      <c r="B253" s="223" t="s">
        <v>4344</v>
      </c>
      <c r="C253" s="224" t="s">
        <v>4063</v>
      </c>
      <c r="D253" s="222">
        <v>5</v>
      </c>
      <c r="E253" s="223" t="s">
        <v>4344</v>
      </c>
      <c r="F253" s="223" t="s">
        <v>1542</v>
      </c>
      <c r="G253" s="224" t="s">
        <v>4023</v>
      </c>
      <c r="H253" s="222">
        <v>1</v>
      </c>
      <c r="I253" s="222">
        <v>5</v>
      </c>
    </row>
    <row r="254" spans="1:9" ht="9.75" customHeight="1">
      <c r="A254" s="223">
        <v>252</v>
      </c>
      <c r="B254" s="223" t="s">
        <v>4345</v>
      </c>
      <c r="C254" s="224" t="s">
        <v>4346</v>
      </c>
      <c r="D254" s="222">
        <v>1</v>
      </c>
      <c r="E254" s="223" t="s">
        <v>4345</v>
      </c>
      <c r="F254" s="223" t="s">
        <v>1463</v>
      </c>
      <c r="G254" s="224" t="s">
        <v>4347</v>
      </c>
      <c r="H254" s="222">
        <v>5</v>
      </c>
      <c r="I254" s="222">
        <v>1</v>
      </c>
    </row>
    <row r="255" spans="1:9" ht="9.1999999999999993" customHeight="1">
      <c r="A255" s="223">
        <v>253</v>
      </c>
      <c r="B255" s="223" t="s">
        <v>4348</v>
      </c>
      <c r="C255" s="224" t="s">
        <v>4063</v>
      </c>
      <c r="D255" s="222">
        <v>7</v>
      </c>
      <c r="E255" s="223" t="s">
        <v>4348</v>
      </c>
      <c r="F255" s="223" t="s">
        <v>1541</v>
      </c>
      <c r="G255" s="224" t="s">
        <v>4023</v>
      </c>
      <c r="H255" s="222">
        <v>1</v>
      </c>
      <c r="I255" s="222">
        <v>7</v>
      </c>
    </row>
    <row r="256" spans="1:9" ht="9.1999999999999993" customHeight="1">
      <c r="A256" s="223">
        <v>254</v>
      </c>
      <c r="B256" s="223" t="s">
        <v>4349</v>
      </c>
      <c r="C256" s="224" t="s">
        <v>4066</v>
      </c>
      <c r="D256" s="222">
        <v>6</v>
      </c>
      <c r="E256" s="223" t="s">
        <v>4349</v>
      </c>
      <c r="F256" s="223" t="s">
        <v>1599</v>
      </c>
      <c r="G256" s="224" t="s">
        <v>4067</v>
      </c>
      <c r="H256" s="222">
        <v>1</v>
      </c>
      <c r="I256" s="222">
        <v>6</v>
      </c>
    </row>
    <row r="257" spans="1:9" ht="9.1999999999999993" customHeight="1">
      <c r="A257" s="223">
        <v>255</v>
      </c>
      <c r="B257" s="223" t="s">
        <v>4350</v>
      </c>
      <c r="C257" s="224" t="s">
        <v>4096</v>
      </c>
      <c r="D257" s="222">
        <v>2</v>
      </c>
      <c r="E257" s="223" t="s">
        <v>4350</v>
      </c>
      <c r="F257" s="223" t="s">
        <v>4351</v>
      </c>
      <c r="G257" s="224" t="s">
        <v>4075</v>
      </c>
      <c r="H257" s="222">
        <v>1</v>
      </c>
      <c r="I257" s="222">
        <v>2</v>
      </c>
    </row>
    <row r="258" spans="1:9" ht="9.1999999999999993" customHeight="1">
      <c r="A258" s="223">
        <v>256</v>
      </c>
      <c r="B258" s="223" t="s">
        <v>4352</v>
      </c>
      <c r="C258" s="224" t="s">
        <v>4096</v>
      </c>
      <c r="D258" s="222">
        <v>1</v>
      </c>
      <c r="E258" s="223" t="s">
        <v>4352</v>
      </c>
      <c r="F258" s="223" t="s">
        <v>1327</v>
      </c>
      <c r="G258" s="224" t="s">
        <v>4075</v>
      </c>
      <c r="H258" s="222">
        <v>1</v>
      </c>
      <c r="I258" s="222">
        <v>1</v>
      </c>
    </row>
    <row r="259" spans="1:9" ht="9.1999999999999993" customHeight="1">
      <c r="A259" s="223">
        <v>257</v>
      </c>
      <c r="B259" s="223" t="s">
        <v>4353</v>
      </c>
      <c r="C259" s="224" t="s">
        <v>4093</v>
      </c>
      <c r="D259" s="222">
        <v>3</v>
      </c>
      <c r="E259" s="223" t="s">
        <v>4353</v>
      </c>
      <c r="F259" s="223" t="s">
        <v>1268</v>
      </c>
      <c r="G259" s="224" t="s">
        <v>4094</v>
      </c>
      <c r="H259" s="222">
        <v>1</v>
      </c>
      <c r="I259" s="222">
        <v>3</v>
      </c>
    </row>
    <row r="260" spans="1:9" ht="9.1999999999999993" customHeight="1">
      <c r="A260" s="223">
        <v>258</v>
      </c>
      <c r="B260" s="223" t="s">
        <v>4354</v>
      </c>
      <c r="C260" s="224" t="s">
        <v>4096</v>
      </c>
      <c r="D260" s="222">
        <v>3</v>
      </c>
      <c r="E260" s="223" t="s">
        <v>4354</v>
      </c>
      <c r="F260" s="223" t="s">
        <v>1326</v>
      </c>
      <c r="G260" s="224" t="s">
        <v>4075</v>
      </c>
      <c r="H260" s="222">
        <v>1</v>
      </c>
      <c r="I260" s="222">
        <v>3</v>
      </c>
    </row>
    <row r="261" spans="1:9" ht="9.75" customHeight="1">
      <c r="A261" s="223">
        <v>259</v>
      </c>
      <c r="B261" s="223" t="s">
        <v>4355</v>
      </c>
      <c r="C261" s="224" t="s">
        <v>4093</v>
      </c>
      <c r="D261" s="222">
        <v>5</v>
      </c>
      <c r="E261" s="223" t="s">
        <v>4355</v>
      </c>
      <c r="F261" s="223" t="s">
        <v>1267</v>
      </c>
      <c r="G261" s="224" t="s">
        <v>4094</v>
      </c>
      <c r="H261" s="222">
        <v>1</v>
      </c>
      <c r="I261" s="222">
        <v>5</v>
      </c>
    </row>
    <row r="262" spans="1:9" ht="9.1999999999999993" customHeight="1">
      <c r="A262" s="223">
        <v>260</v>
      </c>
      <c r="B262" s="223" t="s">
        <v>4356</v>
      </c>
      <c r="C262" s="224" t="s">
        <v>4357</v>
      </c>
      <c r="D262" s="222">
        <v>1</v>
      </c>
      <c r="E262" s="223" t="s">
        <v>4356</v>
      </c>
      <c r="F262" s="223" t="s">
        <v>1304</v>
      </c>
      <c r="G262" s="224" t="s">
        <v>4075</v>
      </c>
      <c r="H262" s="222">
        <v>5</v>
      </c>
      <c r="I262" s="222">
        <v>1</v>
      </c>
    </row>
    <row r="263" spans="1:9" ht="9.1999999999999993" customHeight="1">
      <c r="A263" s="223">
        <v>261</v>
      </c>
      <c r="B263" s="223" t="s">
        <v>4358</v>
      </c>
      <c r="C263" s="224" t="s">
        <v>4359</v>
      </c>
      <c r="D263" s="222">
        <v>1</v>
      </c>
      <c r="E263" s="223" t="s">
        <v>4358</v>
      </c>
      <c r="F263" s="223" t="s">
        <v>4360</v>
      </c>
      <c r="G263" s="224" t="s">
        <v>4094</v>
      </c>
      <c r="H263" s="222">
        <v>2</v>
      </c>
      <c r="I263" s="222">
        <v>1</v>
      </c>
    </row>
    <row r="264" spans="1:9" ht="9.1999999999999993" customHeight="1">
      <c r="A264" s="223">
        <v>262</v>
      </c>
      <c r="B264" s="223" t="s">
        <v>4361</v>
      </c>
      <c r="C264" s="224" t="s">
        <v>4093</v>
      </c>
      <c r="D264" s="222">
        <v>6</v>
      </c>
      <c r="E264" s="223" t="s">
        <v>4361</v>
      </c>
      <c r="F264" s="223" t="s">
        <v>1266</v>
      </c>
      <c r="G264" s="224" t="s">
        <v>4094</v>
      </c>
      <c r="H264" s="222">
        <v>1</v>
      </c>
      <c r="I264" s="222">
        <v>6</v>
      </c>
    </row>
    <row r="265" spans="1:9" ht="9.1999999999999993" customHeight="1">
      <c r="A265" s="223">
        <v>263</v>
      </c>
      <c r="B265" s="223" t="s">
        <v>4362</v>
      </c>
      <c r="C265" s="224" t="s">
        <v>4093</v>
      </c>
      <c r="D265" s="222">
        <v>7</v>
      </c>
      <c r="E265" s="223" t="s">
        <v>4362</v>
      </c>
      <c r="F265" s="223" t="s">
        <v>1265</v>
      </c>
      <c r="G265" s="224" t="s">
        <v>4094</v>
      </c>
      <c r="H265" s="222">
        <v>1</v>
      </c>
      <c r="I265" s="222">
        <v>7</v>
      </c>
    </row>
    <row r="266" spans="1:9" ht="9.1999999999999993" customHeight="1">
      <c r="A266" s="223">
        <v>264</v>
      </c>
      <c r="B266" s="223" t="s">
        <v>4363</v>
      </c>
      <c r="C266" s="224" t="s">
        <v>4096</v>
      </c>
      <c r="D266" s="222">
        <v>5</v>
      </c>
      <c r="E266" s="223" t="s">
        <v>4363</v>
      </c>
      <c r="F266" s="223" t="s">
        <v>1325</v>
      </c>
      <c r="G266" s="224" t="s">
        <v>4075</v>
      </c>
      <c r="H266" s="222">
        <v>1</v>
      </c>
      <c r="I266" s="222">
        <v>5</v>
      </c>
    </row>
    <row r="267" spans="1:9" ht="9.1999999999999993" customHeight="1">
      <c r="A267" s="223">
        <v>265</v>
      </c>
      <c r="B267" s="223" t="s">
        <v>4364</v>
      </c>
      <c r="C267" s="224" t="s">
        <v>4327</v>
      </c>
      <c r="D267" s="222">
        <v>1</v>
      </c>
      <c r="E267" s="223" t="s">
        <v>4364</v>
      </c>
      <c r="F267" s="223" t="s">
        <v>1341</v>
      </c>
      <c r="G267" s="224" t="s">
        <v>4082</v>
      </c>
      <c r="H267" s="222">
        <v>3</v>
      </c>
      <c r="I267" s="222">
        <v>1</v>
      </c>
    </row>
    <row r="268" spans="1:9" ht="9.75" customHeight="1">
      <c r="A268" s="223">
        <v>266</v>
      </c>
      <c r="B268" s="223" t="s">
        <v>4365</v>
      </c>
      <c r="C268" s="224" t="s">
        <v>4093</v>
      </c>
      <c r="D268" s="222">
        <v>1</v>
      </c>
      <c r="E268" s="223" t="s">
        <v>4365</v>
      </c>
      <c r="F268" s="223" t="s">
        <v>1264</v>
      </c>
      <c r="G268" s="224" t="s">
        <v>4094</v>
      </c>
      <c r="H268" s="222">
        <v>1</v>
      </c>
      <c r="I268" s="222">
        <v>1</v>
      </c>
    </row>
    <row r="269" spans="1:9" ht="9.1999999999999993" customHeight="1">
      <c r="A269" s="223">
        <v>267</v>
      </c>
      <c r="B269" s="223" t="s">
        <v>4366</v>
      </c>
      <c r="C269" s="224" t="s">
        <v>4073</v>
      </c>
      <c r="D269" s="222">
        <v>4</v>
      </c>
      <c r="E269" s="223" t="s">
        <v>4366</v>
      </c>
      <c r="F269" s="223" t="s">
        <v>1322</v>
      </c>
      <c r="G269" s="224" t="s">
        <v>4075</v>
      </c>
      <c r="H269" s="222">
        <v>2</v>
      </c>
      <c r="I269" s="222">
        <v>4</v>
      </c>
    </row>
    <row r="270" spans="1:9" ht="9.1999999999999993" customHeight="1">
      <c r="A270" s="223">
        <v>268</v>
      </c>
      <c r="B270" s="223" t="s">
        <v>4367</v>
      </c>
      <c r="C270" s="224" t="s">
        <v>4073</v>
      </c>
      <c r="D270" s="222">
        <v>3</v>
      </c>
      <c r="E270" s="223" t="s">
        <v>4367</v>
      </c>
      <c r="F270" s="223" t="s">
        <v>1321</v>
      </c>
      <c r="G270" s="224" t="s">
        <v>4075</v>
      </c>
      <c r="H270" s="222">
        <v>2</v>
      </c>
      <c r="I270" s="222">
        <v>3</v>
      </c>
    </row>
    <row r="271" spans="1:9" ht="9.1999999999999993" customHeight="1">
      <c r="A271" s="223">
        <v>269</v>
      </c>
      <c r="B271" s="223" t="s">
        <v>4368</v>
      </c>
      <c r="C271" s="224" t="s">
        <v>4073</v>
      </c>
      <c r="D271" s="222">
        <v>2</v>
      </c>
      <c r="E271" s="223" t="s">
        <v>4368</v>
      </c>
      <c r="F271" s="223" t="s">
        <v>1320</v>
      </c>
      <c r="G271" s="224" t="s">
        <v>4075</v>
      </c>
      <c r="H271" s="222">
        <v>2</v>
      </c>
      <c r="I271" s="222">
        <v>2</v>
      </c>
    </row>
    <row r="272" spans="1:9" ht="9.1999999999999993" customHeight="1">
      <c r="A272" s="223">
        <v>270</v>
      </c>
      <c r="B272" s="223" t="s">
        <v>4369</v>
      </c>
      <c r="C272" s="224" t="s">
        <v>4022</v>
      </c>
      <c r="D272" s="222">
        <v>3</v>
      </c>
      <c r="E272" s="223" t="s">
        <v>4369</v>
      </c>
      <c r="F272" s="223" t="s">
        <v>1538</v>
      </c>
      <c r="G272" s="224" t="s">
        <v>4023</v>
      </c>
      <c r="H272" s="222">
        <v>2</v>
      </c>
      <c r="I272" s="222">
        <v>3</v>
      </c>
    </row>
    <row r="273" spans="1:9" ht="9.1999999999999993" customHeight="1">
      <c r="A273" s="223">
        <v>271</v>
      </c>
      <c r="B273" s="223" t="s">
        <v>4370</v>
      </c>
      <c r="C273" s="224" t="s">
        <v>4127</v>
      </c>
      <c r="D273" s="222">
        <v>2</v>
      </c>
      <c r="E273" s="223" t="s">
        <v>4370</v>
      </c>
      <c r="F273" s="223" t="s">
        <v>1505</v>
      </c>
      <c r="G273" s="224" t="s">
        <v>4087</v>
      </c>
      <c r="H273" s="222">
        <v>3</v>
      </c>
      <c r="I273" s="222">
        <v>2</v>
      </c>
    </row>
    <row r="274" spans="1:9" ht="9.1999999999999993" customHeight="1">
      <c r="A274" s="223">
        <v>272</v>
      </c>
      <c r="B274" s="223" t="s">
        <v>4371</v>
      </c>
      <c r="C274" s="224" t="s">
        <v>4022</v>
      </c>
      <c r="D274" s="222">
        <v>2</v>
      </c>
      <c r="E274" s="223" t="s">
        <v>4371</v>
      </c>
      <c r="F274" s="223" t="s">
        <v>1537</v>
      </c>
      <c r="G274" s="224" t="s">
        <v>4023</v>
      </c>
      <c r="H274" s="222">
        <v>2</v>
      </c>
      <c r="I274" s="222">
        <v>2</v>
      </c>
    </row>
    <row r="275" spans="1:9" ht="9.75" customHeight="1">
      <c r="A275" s="223">
        <v>273</v>
      </c>
      <c r="B275" s="223" t="s">
        <v>4372</v>
      </c>
      <c r="C275" s="224" t="s">
        <v>4373</v>
      </c>
      <c r="D275" s="222">
        <v>1</v>
      </c>
      <c r="E275" s="223" t="s">
        <v>4372</v>
      </c>
      <c r="F275" s="223" t="s">
        <v>1495</v>
      </c>
      <c r="G275" s="224" t="s">
        <v>4087</v>
      </c>
      <c r="H275" s="222">
        <v>5</v>
      </c>
      <c r="I275" s="222">
        <v>1</v>
      </c>
    </row>
    <row r="276" spans="1:9" ht="9.1999999999999993" customHeight="1">
      <c r="A276" s="223">
        <v>274</v>
      </c>
      <c r="B276" s="223" t="s">
        <v>4374</v>
      </c>
      <c r="C276" s="224" t="s">
        <v>4086</v>
      </c>
      <c r="D276" s="222">
        <v>6</v>
      </c>
      <c r="E276" s="223" t="s">
        <v>4374</v>
      </c>
      <c r="F276" s="223" t="s">
        <v>1511</v>
      </c>
      <c r="G276" s="224" t="s">
        <v>4087</v>
      </c>
      <c r="H276" s="222">
        <v>1</v>
      </c>
      <c r="I276" s="222">
        <v>6</v>
      </c>
    </row>
    <row r="277" spans="1:9" ht="9.1999999999999993" customHeight="1">
      <c r="A277" s="223">
        <v>275</v>
      </c>
      <c r="B277" s="223" t="s">
        <v>4375</v>
      </c>
      <c r="C277" s="224" t="s">
        <v>4113</v>
      </c>
      <c r="D277" s="222">
        <v>6</v>
      </c>
      <c r="E277" s="223" t="s">
        <v>4375</v>
      </c>
      <c r="F277" s="223" t="s">
        <v>4376</v>
      </c>
      <c r="G277" s="224" t="s">
        <v>3939</v>
      </c>
      <c r="H277" s="222">
        <v>1</v>
      </c>
      <c r="I277" s="222">
        <v>6</v>
      </c>
    </row>
    <row r="278" spans="1:9" ht="9.1999999999999993" customHeight="1">
      <c r="A278" s="223">
        <v>276</v>
      </c>
      <c r="B278" s="223" t="s">
        <v>4377</v>
      </c>
      <c r="C278" s="224" t="s">
        <v>4378</v>
      </c>
      <c r="D278" s="222">
        <v>1</v>
      </c>
      <c r="E278" s="223" t="s">
        <v>4377</v>
      </c>
      <c r="F278" s="223" t="s">
        <v>1236</v>
      </c>
      <c r="G278" s="224" t="s">
        <v>4379</v>
      </c>
      <c r="H278" s="222">
        <v>1</v>
      </c>
      <c r="I278" s="222">
        <v>1</v>
      </c>
    </row>
    <row r="279" spans="1:9" ht="9.1999999999999993" customHeight="1">
      <c r="A279" s="223">
        <v>277</v>
      </c>
      <c r="B279" s="223" t="s">
        <v>4380</v>
      </c>
      <c r="C279" s="224" t="s">
        <v>4102</v>
      </c>
      <c r="D279" s="222">
        <v>5</v>
      </c>
      <c r="E279" s="223" t="s">
        <v>4380</v>
      </c>
      <c r="F279" s="223" t="s">
        <v>4381</v>
      </c>
      <c r="G279" s="224" t="s">
        <v>4087</v>
      </c>
      <c r="H279" s="222">
        <v>2</v>
      </c>
      <c r="I279" s="222">
        <v>5</v>
      </c>
    </row>
    <row r="280" spans="1:9" ht="9.1999999999999993" customHeight="1">
      <c r="A280" s="223">
        <v>278</v>
      </c>
      <c r="B280" s="223" t="s">
        <v>4382</v>
      </c>
      <c r="C280" s="224" t="s">
        <v>4127</v>
      </c>
      <c r="D280" s="222">
        <v>1</v>
      </c>
      <c r="E280" s="223" t="s">
        <v>4382</v>
      </c>
      <c r="F280" s="223" t="s">
        <v>1504</v>
      </c>
      <c r="G280" s="224" t="s">
        <v>4087</v>
      </c>
      <c r="H280" s="222">
        <v>3</v>
      </c>
      <c r="I280" s="222">
        <v>1</v>
      </c>
    </row>
    <row r="281" spans="1:9" ht="9.1999999999999993" customHeight="1">
      <c r="A281" s="223">
        <v>279</v>
      </c>
      <c r="B281" s="223" t="s">
        <v>4383</v>
      </c>
      <c r="C281" s="224" t="s">
        <v>4113</v>
      </c>
      <c r="D281" s="222">
        <v>3</v>
      </c>
      <c r="E281" s="223" t="s">
        <v>4383</v>
      </c>
      <c r="F281" s="223" t="s">
        <v>1064</v>
      </c>
      <c r="G281" s="224" t="s">
        <v>3939</v>
      </c>
      <c r="H281" s="222">
        <v>1</v>
      </c>
      <c r="I281" s="222">
        <v>3</v>
      </c>
    </row>
    <row r="282" spans="1:9" ht="9.75" customHeight="1">
      <c r="A282" s="223">
        <v>280</v>
      </c>
      <c r="B282" s="223" t="s">
        <v>4384</v>
      </c>
      <c r="C282" s="224" t="s">
        <v>4113</v>
      </c>
      <c r="D282" s="222">
        <v>1</v>
      </c>
      <c r="E282" s="223" t="s">
        <v>4384</v>
      </c>
      <c r="F282" s="223" t="s">
        <v>4385</v>
      </c>
      <c r="G282" s="224" t="s">
        <v>3939</v>
      </c>
      <c r="H282" s="222">
        <v>1</v>
      </c>
      <c r="I282" s="222">
        <v>1</v>
      </c>
    </row>
    <row r="283" spans="1:9" ht="9.1999999999999993" customHeight="1">
      <c r="A283" s="223">
        <v>281</v>
      </c>
      <c r="B283" s="223" t="s">
        <v>4386</v>
      </c>
      <c r="C283" s="224" t="s">
        <v>4387</v>
      </c>
      <c r="D283" s="222">
        <v>2</v>
      </c>
      <c r="E283" s="223" t="s">
        <v>4386</v>
      </c>
      <c r="F283" s="223" t="s">
        <v>1054</v>
      </c>
      <c r="G283" s="224" t="s">
        <v>3939</v>
      </c>
      <c r="H283" s="222">
        <v>3</v>
      </c>
      <c r="I283" s="222">
        <v>2</v>
      </c>
    </row>
    <row r="284" spans="1:9" ht="9.1999999999999993" customHeight="1">
      <c r="A284" s="223">
        <v>282</v>
      </c>
      <c r="B284" s="223" t="s">
        <v>4388</v>
      </c>
      <c r="C284" s="224" t="s">
        <v>4387</v>
      </c>
      <c r="D284" s="222">
        <v>1</v>
      </c>
      <c r="E284" s="223" t="s">
        <v>4388</v>
      </c>
      <c r="F284" s="223" t="s">
        <v>1053</v>
      </c>
      <c r="G284" s="224" t="s">
        <v>3939</v>
      </c>
      <c r="H284" s="222">
        <v>3</v>
      </c>
      <c r="I284" s="222">
        <v>1</v>
      </c>
    </row>
    <row r="285" spans="1:9" ht="9.1999999999999993" customHeight="1">
      <c r="A285" s="223">
        <v>283</v>
      </c>
      <c r="B285" s="223" t="s">
        <v>4389</v>
      </c>
      <c r="C285" s="224" t="s">
        <v>4113</v>
      </c>
      <c r="D285" s="222">
        <v>2</v>
      </c>
      <c r="E285" s="223" t="s">
        <v>4389</v>
      </c>
      <c r="F285" s="223" t="s">
        <v>1063</v>
      </c>
      <c r="G285" s="224" t="s">
        <v>3939</v>
      </c>
      <c r="H285" s="222">
        <v>1</v>
      </c>
      <c r="I285" s="222">
        <v>2</v>
      </c>
    </row>
    <row r="286" spans="1:9" ht="9.1999999999999993" customHeight="1">
      <c r="A286" s="223">
        <v>284</v>
      </c>
      <c r="B286" s="223" t="s">
        <v>4390</v>
      </c>
      <c r="C286" s="224" t="s">
        <v>4387</v>
      </c>
      <c r="D286" s="222">
        <v>3</v>
      </c>
      <c r="E286" s="223" t="s">
        <v>4390</v>
      </c>
      <c r="F286" s="223" t="s">
        <v>1052</v>
      </c>
      <c r="G286" s="224" t="s">
        <v>3939</v>
      </c>
      <c r="H286" s="222">
        <v>3</v>
      </c>
      <c r="I286" s="222">
        <v>3</v>
      </c>
    </row>
    <row r="287" spans="1:9" ht="9.1999999999999993" customHeight="1">
      <c r="A287" s="223">
        <v>285</v>
      </c>
      <c r="B287" s="223" t="s">
        <v>4391</v>
      </c>
      <c r="C287" s="224" t="s">
        <v>4120</v>
      </c>
      <c r="D287" s="222">
        <v>7</v>
      </c>
      <c r="E287" s="223" t="s">
        <v>4391</v>
      </c>
      <c r="F287" s="223" t="s">
        <v>1031</v>
      </c>
      <c r="G287" s="224" t="s">
        <v>4121</v>
      </c>
      <c r="H287" s="222">
        <v>2</v>
      </c>
      <c r="I287" s="222">
        <v>7</v>
      </c>
    </row>
    <row r="288" spans="1:9" ht="9.1999999999999993" customHeight="1">
      <c r="A288" s="223">
        <v>286</v>
      </c>
      <c r="B288" s="223" t="s">
        <v>4392</v>
      </c>
      <c r="C288" s="224" t="s">
        <v>4123</v>
      </c>
      <c r="D288" s="222">
        <v>5</v>
      </c>
      <c r="E288" s="223" t="s">
        <v>4392</v>
      </c>
      <c r="F288" s="223" t="s">
        <v>1035</v>
      </c>
      <c r="G288" s="224" t="s">
        <v>4121</v>
      </c>
      <c r="H288" s="222">
        <v>1</v>
      </c>
      <c r="I288" s="222">
        <v>5</v>
      </c>
    </row>
    <row r="289" spans="1:9" ht="9.75" customHeight="1">
      <c r="A289" s="223">
        <v>287</v>
      </c>
      <c r="B289" s="223" t="s">
        <v>4393</v>
      </c>
      <c r="C289" s="224" t="s">
        <v>4394</v>
      </c>
      <c r="D289" s="222">
        <v>1</v>
      </c>
      <c r="E289" s="223" t="s">
        <v>4393</v>
      </c>
      <c r="F289" s="223" t="s">
        <v>1028</v>
      </c>
      <c r="G289" s="224" t="s">
        <v>4121</v>
      </c>
      <c r="H289" s="222">
        <v>3</v>
      </c>
      <c r="I289" s="222">
        <v>1</v>
      </c>
    </row>
    <row r="290" spans="1:9" ht="9.1999999999999993" customHeight="1">
      <c r="A290" s="223">
        <v>288</v>
      </c>
      <c r="B290" s="223" t="s">
        <v>4395</v>
      </c>
      <c r="C290" s="224" t="s">
        <v>4120</v>
      </c>
      <c r="D290" s="222">
        <v>2</v>
      </c>
      <c r="E290" s="223" t="s">
        <v>4395</v>
      </c>
      <c r="F290" s="223" t="s">
        <v>1030</v>
      </c>
      <c r="G290" s="224" t="s">
        <v>4121</v>
      </c>
      <c r="H290" s="222">
        <v>2</v>
      </c>
      <c r="I290" s="222">
        <v>2</v>
      </c>
    </row>
    <row r="291" spans="1:9" ht="9.1999999999999993" customHeight="1">
      <c r="A291" s="223">
        <v>289</v>
      </c>
      <c r="B291" s="223" t="s">
        <v>4396</v>
      </c>
      <c r="C291" s="224" t="s">
        <v>4120</v>
      </c>
      <c r="D291" s="222">
        <v>6</v>
      </c>
      <c r="E291" s="223" t="s">
        <v>4396</v>
      </c>
      <c r="F291" s="223" t="s">
        <v>1029</v>
      </c>
      <c r="G291" s="224" t="s">
        <v>4121</v>
      </c>
      <c r="H291" s="222">
        <v>2</v>
      </c>
      <c r="I291" s="222">
        <v>6</v>
      </c>
    </row>
    <row r="292" spans="1:9" ht="9.1999999999999993" customHeight="1">
      <c r="A292" s="223">
        <v>290</v>
      </c>
      <c r="B292" s="223" t="s">
        <v>4397</v>
      </c>
      <c r="C292" s="224" t="s">
        <v>4394</v>
      </c>
      <c r="D292" s="222">
        <v>3</v>
      </c>
      <c r="E292" s="223" t="s">
        <v>4397</v>
      </c>
      <c r="F292" s="223" t="s">
        <v>1027</v>
      </c>
      <c r="G292" s="224" t="s">
        <v>4121</v>
      </c>
      <c r="H292" s="222">
        <v>3</v>
      </c>
      <c r="I292" s="222">
        <v>3</v>
      </c>
    </row>
    <row r="293" spans="1:9" ht="9.1999999999999993" customHeight="1">
      <c r="A293" s="223">
        <v>291</v>
      </c>
      <c r="B293" s="223" t="s">
        <v>4398</v>
      </c>
      <c r="C293" s="224" t="s">
        <v>4394</v>
      </c>
      <c r="D293" s="222">
        <v>2</v>
      </c>
      <c r="E293" s="223" t="s">
        <v>4398</v>
      </c>
      <c r="F293" s="223" t="s">
        <v>1026</v>
      </c>
      <c r="G293" s="224" t="s">
        <v>4121</v>
      </c>
      <c r="H293" s="222">
        <v>3</v>
      </c>
      <c r="I293" s="222">
        <v>2</v>
      </c>
    </row>
    <row r="294" spans="1:9" ht="9.1999999999999993" customHeight="1">
      <c r="A294" s="223">
        <v>292</v>
      </c>
      <c r="B294" s="223" t="s">
        <v>4399</v>
      </c>
      <c r="C294" s="224" t="s">
        <v>4123</v>
      </c>
      <c r="D294" s="222">
        <v>4</v>
      </c>
      <c r="E294" s="223" t="s">
        <v>4399</v>
      </c>
      <c r="F294" s="223" t="s">
        <v>4400</v>
      </c>
      <c r="G294" s="224" t="s">
        <v>4121</v>
      </c>
      <c r="H294" s="222">
        <v>1</v>
      </c>
      <c r="I294" s="222">
        <v>4</v>
      </c>
    </row>
    <row r="295" spans="1:9" ht="9.1999999999999993" customHeight="1">
      <c r="A295" s="223">
        <v>293</v>
      </c>
      <c r="B295" s="223" t="s">
        <v>4401</v>
      </c>
      <c r="C295" s="224" t="s">
        <v>4402</v>
      </c>
      <c r="D295" s="222">
        <v>1</v>
      </c>
      <c r="E295" s="223" t="s">
        <v>4401</v>
      </c>
      <c r="F295" s="223" t="s">
        <v>4403</v>
      </c>
      <c r="G295" s="224" t="s">
        <v>4121</v>
      </c>
      <c r="H295" s="222">
        <v>5</v>
      </c>
      <c r="I295" s="222">
        <v>1</v>
      </c>
    </row>
    <row r="296" spans="1:9" ht="9.75" customHeight="1">
      <c r="A296" s="223">
        <v>294</v>
      </c>
      <c r="B296" s="223" t="s">
        <v>4404</v>
      </c>
      <c r="C296" s="224" t="s">
        <v>4402</v>
      </c>
      <c r="D296" s="222">
        <v>2</v>
      </c>
      <c r="E296" s="223" t="s">
        <v>4404</v>
      </c>
      <c r="F296" s="223" t="s">
        <v>1015</v>
      </c>
      <c r="G296" s="224" t="s">
        <v>4121</v>
      </c>
      <c r="H296" s="222">
        <v>5</v>
      </c>
      <c r="I296" s="222">
        <v>2</v>
      </c>
    </row>
    <row r="297" spans="1:9" ht="9.1999999999999993" customHeight="1">
      <c r="A297" s="223">
        <v>295</v>
      </c>
      <c r="B297" s="223" t="s">
        <v>4405</v>
      </c>
      <c r="C297" s="224" t="s">
        <v>4406</v>
      </c>
      <c r="D297" s="222">
        <v>1</v>
      </c>
      <c r="E297" s="223" t="s">
        <v>4405</v>
      </c>
      <c r="F297" s="223" t="s">
        <v>1123</v>
      </c>
      <c r="G297" s="224" t="s">
        <v>4407</v>
      </c>
      <c r="H297" s="222">
        <v>1</v>
      </c>
      <c r="I297" s="222">
        <v>1</v>
      </c>
    </row>
    <row r="298" spans="1:9" ht="9.1999999999999993" customHeight="1">
      <c r="A298" s="223">
        <v>296</v>
      </c>
      <c r="B298" s="223" t="s">
        <v>4408</v>
      </c>
      <c r="C298" s="224" t="s">
        <v>4409</v>
      </c>
      <c r="D298" s="222">
        <v>2</v>
      </c>
      <c r="E298" s="223" t="s">
        <v>4408</v>
      </c>
      <c r="F298" s="223" t="s">
        <v>867</v>
      </c>
      <c r="G298" s="224" t="s">
        <v>4410</v>
      </c>
      <c r="H298" s="222">
        <v>1</v>
      </c>
      <c r="I298" s="222">
        <v>2</v>
      </c>
    </row>
    <row r="299" spans="1:9" ht="9.1999999999999993" customHeight="1">
      <c r="A299" s="223">
        <v>297</v>
      </c>
      <c r="B299" s="223" t="s">
        <v>4411</v>
      </c>
      <c r="C299" s="224" t="s">
        <v>4409</v>
      </c>
      <c r="D299" s="222">
        <v>1</v>
      </c>
      <c r="E299" s="223" t="s">
        <v>4411</v>
      </c>
      <c r="F299" s="223" t="s">
        <v>866</v>
      </c>
      <c r="G299" s="224" t="s">
        <v>4410</v>
      </c>
      <c r="H299" s="222">
        <v>1</v>
      </c>
      <c r="I299" s="222">
        <v>1</v>
      </c>
    </row>
    <row r="300" spans="1:9" ht="9.1999999999999993" customHeight="1">
      <c r="A300" s="223">
        <v>298</v>
      </c>
      <c r="B300" s="223" t="s">
        <v>4412</v>
      </c>
      <c r="C300" s="224" t="s">
        <v>4413</v>
      </c>
      <c r="D300" s="222">
        <v>1</v>
      </c>
      <c r="E300" s="223" t="s">
        <v>4412</v>
      </c>
      <c r="F300" s="223" t="s">
        <v>4414</v>
      </c>
      <c r="G300" s="224" t="s">
        <v>4415</v>
      </c>
      <c r="H300" s="222">
        <v>1</v>
      </c>
      <c r="I300" s="222">
        <v>1</v>
      </c>
    </row>
    <row r="301" spans="1:9" ht="9.1999999999999993" customHeight="1">
      <c r="A301" s="223">
        <v>299</v>
      </c>
      <c r="B301" s="223" t="s">
        <v>4416</v>
      </c>
      <c r="C301" s="224" t="s">
        <v>4417</v>
      </c>
      <c r="D301" s="222">
        <v>1</v>
      </c>
      <c r="E301" s="223" t="s">
        <v>4416</v>
      </c>
      <c r="F301" s="223" t="s">
        <v>898</v>
      </c>
      <c r="G301" s="224" t="s">
        <v>4418</v>
      </c>
      <c r="H301" s="222">
        <v>1</v>
      </c>
      <c r="I301" s="222">
        <v>1</v>
      </c>
    </row>
    <row r="302" spans="1:9" ht="9.1999999999999993" customHeight="1">
      <c r="A302" s="223">
        <v>300</v>
      </c>
      <c r="B302" s="223" t="s">
        <v>4419</v>
      </c>
      <c r="C302" s="224" t="s">
        <v>4417</v>
      </c>
      <c r="D302" s="222">
        <v>2</v>
      </c>
      <c r="E302" s="223" t="s">
        <v>4419</v>
      </c>
      <c r="F302" s="223" t="s">
        <v>897</v>
      </c>
      <c r="G302" s="224" t="s">
        <v>4418</v>
      </c>
      <c r="H302" s="222">
        <v>1</v>
      </c>
      <c r="I302" s="222">
        <v>2</v>
      </c>
    </row>
    <row r="303" spans="1:9" ht="9.75" customHeight="1">
      <c r="A303" s="223">
        <v>301</v>
      </c>
      <c r="B303" s="223" t="s">
        <v>4420</v>
      </c>
      <c r="C303" s="224" t="s">
        <v>4417</v>
      </c>
      <c r="D303" s="222">
        <v>3</v>
      </c>
      <c r="E303" s="223" t="s">
        <v>4420</v>
      </c>
      <c r="F303" s="223" t="s">
        <v>896</v>
      </c>
      <c r="G303" s="224" t="s">
        <v>4418</v>
      </c>
      <c r="H303" s="222">
        <v>1</v>
      </c>
      <c r="I303" s="222">
        <v>3</v>
      </c>
    </row>
    <row r="304" spans="1:9" ht="9.1999999999999993" customHeight="1">
      <c r="A304" s="223">
        <v>302</v>
      </c>
      <c r="B304" s="223" t="s">
        <v>4421</v>
      </c>
      <c r="C304" s="224" t="s">
        <v>4422</v>
      </c>
      <c r="D304" s="222">
        <v>1</v>
      </c>
      <c r="E304" s="223" t="s">
        <v>4421</v>
      </c>
      <c r="F304" s="223" t="s">
        <v>891</v>
      </c>
      <c r="G304" s="224" t="s">
        <v>4418</v>
      </c>
      <c r="H304" s="222">
        <v>2</v>
      </c>
      <c r="I304" s="222">
        <v>1</v>
      </c>
    </row>
    <row r="305" spans="1:9" ht="9.1999999999999993" customHeight="1">
      <c r="A305" s="223">
        <v>303</v>
      </c>
      <c r="B305" s="223" t="s">
        <v>4423</v>
      </c>
      <c r="C305" s="224" t="s">
        <v>4424</v>
      </c>
      <c r="D305" s="222">
        <v>1</v>
      </c>
      <c r="E305" s="223" t="s">
        <v>4423</v>
      </c>
      <c r="F305" s="223" t="s">
        <v>836</v>
      </c>
      <c r="G305" s="224" t="s">
        <v>4425</v>
      </c>
      <c r="H305" s="222">
        <v>1</v>
      </c>
      <c r="I305" s="222">
        <v>1</v>
      </c>
    </row>
    <row r="306" spans="1:9" ht="9.1999999999999993" customHeight="1">
      <c r="A306" s="223">
        <v>304</v>
      </c>
      <c r="B306" s="223" t="s">
        <v>4426</v>
      </c>
      <c r="C306" s="224" t="s">
        <v>4427</v>
      </c>
      <c r="D306" s="222">
        <v>1</v>
      </c>
      <c r="E306" s="223" t="s">
        <v>4426</v>
      </c>
      <c r="F306" s="223" t="s">
        <v>4428</v>
      </c>
      <c r="G306" s="224" t="s">
        <v>4429</v>
      </c>
      <c r="H306" s="222">
        <v>2</v>
      </c>
      <c r="I306" s="222">
        <v>1</v>
      </c>
    </row>
    <row r="307" spans="1:9" ht="9.1999999999999993" customHeight="1">
      <c r="A307" s="223">
        <v>305</v>
      </c>
      <c r="B307" s="223" t="s">
        <v>4430</v>
      </c>
      <c r="C307" s="224" t="s">
        <v>4431</v>
      </c>
      <c r="D307" s="222">
        <v>1</v>
      </c>
      <c r="E307" s="223" t="s">
        <v>4430</v>
      </c>
      <c r="F307" s="223" t="s">
        <v>813</v>
      </c>
      <c r="G307" s="224" t="s">
        <v>4432</v>
      </c>
      <c r="H307" s="222">
        <v>1</v>
      </c>
      <c r="I307" s="222">
        <v>1</v>
      </c>
    </row>
    <row r="308" spans="1:9" ht="9.1999999999999993" customHeight="1">
      <c r="A308" s="223">
        <v>306</v>
      </c>
      <c r="B308" s="223" t="s">
        <v>4433</v>
      </c>
      <c r="C308" s="224" t="s">
        <v>4434</v>
      </c>
      <c r="D308" s="222">
        <v>1</v>
      </c>
      <c r="E308" s="223" t="s">
        <v>4433</v>
      </c>
      <c r="F308" s="223" t="s">
        <v>784</v>
      </c>
      <c r="G308" s="224" t="s">
        <v>4435</v>
      </c>
      <c r="H308" s="222">
        <v>1</v>
      </c>
      <c r="I308" s="222">
        <v>1</v>
      </c>
    </row>
    <row r="309" spans="1:9" ht="9.1999999999999993" customHeight="1">
      <c r="A309" s="223">
        <v>307</v>
      </c>
      <c r="B309" s="223" t="s">
        <v>4436</v>
      </c>
      <c r="C309" s="224" t="s">
        <v>4437</v>
      </c>
      <c r="D309" s="222">
        <v>3</v>
      </c>
      <c r="E309" s="223" t="s">
        <v>4436</v>
      </c>
      <c r="F309" s="223" t="s">
        <v>1658</v>
      </c>
      <c r="G309" s="224" t="s">
        <v>4438</v>
      </c>
      <c r="H309" s="222">
        <v>1</v>
      </c>
      <c r="I309" s="222">
        <v>3</v>
      </c>
    </row>
    <row r="310" spans="1:9" ht="9.75" customHeight="1">
      <c r="A310" s="223">
        <v>308</v>
      </c>
      <c r="B310" s="223" t="s">
        <v>4439</v>
      </c>
      <c r="C310" s="224" t="s">
        <v>4427</v>
      </c>
      <c r="D310" s="222">
        <v>2</v>
      </c>
      <c r="E310" s="223" t="s">
        <v>4439</v>
      </c>
      <c r="F310" s="223" t="s">
        <v>4440</v>
      </c>
      <c r="G310" s="224" t="s">
        <v>4429</v>
      </c>
      <c r="H310" s="222">
        <v>2</v>
      </c>
      <c r="I310" s="222">
        <v>2</v>
      </c>
    </row>
    <row r="311" spans="1:9" ht="9.1999999999999993" customHeight="1">
      <c r="A311" s="223">
        <v>309</v>
      </c>
      <c r="B311" s="223" t="s">
        <v>4441</v>
      </c>
      <c r="C311" s="224" t="s">
        <v>4442</v>
      </c>
      <c r="D311" s="222">
        <v>4</v>
      </c>
      <c r="E311" s="223" t="s">
        <v>4441</v>
      </c>
      <c r="F311" s="223" t="s">
        <v>4443</v>
      </c>
      <c r="G311" s="224" t="s">
        <v>3904</v>
      </c>
      <c r="H311" s="222">
        <v>1</v>
      </c>
      <c r="I311" s="222">
        <v>4</v>
      </c>
    </row>
    <row r="312" spans="1:9" ht="9.1999999999999993" customHeight="1">
      <c r="A312" s="223">
        <v>310</v>
      </c>
      <c r="B312" s="223" t="s">
        <v>4444</v>
      </c>
      <c r="C312" s="224" t="s">
        <v>4427</v>
      </c>
      <c r="D312" s="222">
        <v>3</v>
      </c>
      <c r="E312" s="223" t="s">
        <v>4444</v>
      </c>
      <c r="F312" s="223" t="s">
        <v>137</v>
      </c>
      <c r="G312" s="224" t="s">
        <v>4429</v>
      </c>
      <c r="H312" s="222">
        <v>2</v>
      </c>
      <c r="I312" s="222">
        <v>3</v>
      </c>
    </row>
    <row r="313" spans="1:9" ht="9.1999999999999993" customHeight="1">
      <c r="A313" s="223">
        <v>311</v>
      </c>
      <c r="B313" s="223" t="s">
        <v>4445</v>
      </c>
      <c r="C313" s="224" t="s">
        <v>3919</v>
      </c>
      <c r="D313" s="222">
        <v>7</v>
      </c>
      <c r="E313" s="223" t="s">
        <v>4445</v>
      </c>
      <c r="F313" s="223" t="s">
        <v>1763</v>
      </c>
      <c r="G313" s="224" t="s">
        <v>3892</v>
      </c>
      <c r="H313" s="222">
        <v>2</v>
      </c>
      <c r="I313" s="222">
        <v>7</v>
      </c>
    </row>
    <row r="314" spans="1:9" ht="9.1999999999999993" customHeight="1">
      <c r="A314" s="223">
        <v>312</v>
      </c>
      <c r="B314" s="223" t="s">
        <v>4446</v>
      </c>
      <c r="C314" s="224" t="s">
        <v>4447</v>
      </c>
      <c r="D314" s="222">
        <v>1</v>
      </c>
      <c r="E314" s="223" t="s">
        <v>4446</v>
      </c>
      <c r="F314" s="223" t="s">
        <v>4448</v>
      </c>
      <c r="G314" s="224" t="s">
        <v>4429</v>
      </c>
      <c r="H314" s="222">
        <v>4</v>
      </c>
      <c r="I314" s="222">
        <v>1</v>
      </c>
    </row>
    <row r="315" spans="1:9" ht="9.1999999999999993" customHeight="1">
      <c r="A315" s="223">
        <v>313</v>
      </c>
      <c r="B315" s="223" t="s">
        <v>4449</v>
      </c>
      <c r="C315" s="224" t="s">
        <v>4165</v>
      </c>
      <c r="D315" s="222">
        <v>3</v>
      </c>
      <c r="E315" s="223" t="s">
        <v>4449</v>
      </c>
      <c r="F315" s="223" t="s">
        <v>4450</v>
      </c>
      <c r="G315" s="224" t="s">
        <v>4149</v>
      </c>
      <c r="H315" s="222">
        <v>3</v>
      </c>
      <c r="I315" s="222">
        <v>3</v>
      </c>
    </row>
    <row r="316" spans="1:9" ht="9.1999999999999993" customHeight="1">
      <c r="A316" s="223">
        <v>314</v>
      </c>
      <c r="B316" s="223" t="s">
        <v>4451</v>
      </c>
      <c r="C316" s="224" t="s">
        <v>4151</v>
      </c>
      <c r="D316" s="222">
        <v>3</v>
      </c>
      <c r="E316" s="223" t="s">
        <v>4451</v>
      </c>
      <c r="F316" s="223" t="s">
        <v>4452</v>
      </c>
      <c r="G316" s="224" t="s">
        <v>4149</v>
      </c>
      <c r="H316" s="222">
        <v>1</v>
      </c>
      <c r="I316" s="222">
        <v>3</v>
      </c>
    </row>
    <row r="317" spans="1:9" ht="9.75" customHeight="1">
      <c r="A317" s="223">
        <v>315</v>
      </c>
      <c r="B317" s="223" t="s">
        <v>4453</v>
      </c>
      <c r="C317" s="224" t="s">
        <v>4151</v>
      </c>
      <c r="D317" s="222">
        <v>6</v>
      </c>
      <c r="E317" s="223" t="s">
        <v>4453</v>
      </c>
      <c r="F317" s="223" t="s">
        <v>4454</v>
      </c>
      <c r="G317" s="224" t="s">
        <v>4149</v>
      </c>
      <c r="H317" s="222">
        <v>1</v>
      </c>
      <c r="I317" s="222">
        <v>6</v>
      </c>
    </row>
    <row r="318" spans="1:9" ht="9.1999999999999993" customHeight="1">
      <c r="A318" s="223">
        <v>316</v>
      </c>
      <c r="B318" s="223" t="s">
        <v>4455</v>
      </c>
      <c r="C318" s="224" t="s">
        <v>4165</v>
      </c>
      <c r="D318" s="222">
        <v>2</v>
      </c>
      <c r="E318" s="223" t="s">
        <v>4455</v>
      </c>
      <c r="F318" s="223" t="s">
        <v>4456</v>
      </c>
      <c r="G318" s="224" t="s">
        <v>4149</v>
      </c>
      <c r="H318" s="222">
        <v>3</v>
      </c>
      <c r="I318" s="222">
        <v>2</v>
      </c>
    </row>
    <row r="319" spans="1:9" ht="9.1999999999999993" customHeight="1">
      <c r="A319" s="223">
        <v>317</v>
      </c>
      <c r="B319" s="223" t="s">
        <v>4457</v>
      </c>
      <c r="C319" s="224" t="s">
        <v>4151</v>
      </c>
      <c r="D319" s="222">
        <v>4</v>
      </c>
      <c r="E319" s="223" t="s">
        <v>4457</v>
      </c>
      <c r="F319" s="223" t="s">
        <v>4458</v>
      </c>
      <c r="G319" s="224" t="s">
        <v>4149</v>
      </c>
      <c r="H319" s="222">
        <v>1</v>
      </c>
      <c r="I319" s="222">
        <v>4</v>
      </c>
    </row>
    <row r="320" spans="1:9" ht="9.1999999999999993" customHeight="1">
      <c r="A320" s="223">
        <v>318</v>
      </c>
      <c r="B320" s="223" t="s">
        <v>4459</v>
      </c>
      <c r="C320" s="224" t="s">
        <v>4178</v>
      </c>
      <c r="D320" s="222">
        <v>5</v>
      </c>
      <c r="E320" s="223" t="s">
        <v>4459</v>
      </c>
      <c r="F320" s="223" t="s">
        <v>4460</v>
      </c>
      <c r="G320" s="224" t="s">
        <v>4149</v>
      </c>
      <c r="H320" s="222">
        <v>5</v>
      </c>
      <c r="I320" s="222">
        <v>5</v>
      </c>
    </row>
    <row r="321" spans="1:9" ht="9.1999999999999993" customHeight="1">
      <c r="A321" s="223">
        <v>319</v>
      </c>
      <c r="B321" s="223" t="s">
        <v>4461</v>
      </c>
      <c r="C321" s="224" t="s">
        <v>4178</v>
      </c>
      <c r="D321" s="222">
        <v>6</v>
      </c>
      <c r="E321" s="223" t="s">
        <v>4461</v>
      </c>
      <c r="F321" s="223" t="s">
        <v>4462</v>
      </c>
      <c r="G321" s="224" t="s">
        <v>4149</v>
      </c>
      <c r="H321" s="222">
        <v>5</v>
      </c>
      <c r="I321" s="222">
        <v>6</v>
      </c>
    </row>
    <row r="322" spans="1:9" ht="9.1999999999999993" customHeight="1">
      <c r="A322" s="223">
        <v>320</v>
      </c>
      <c r="B322" s="223" t="s">
        <v>4463</v>
      </c>
      <c r="C322" s="224" t="s">
        <v>4224</v>
      </c>
      <c r="D322" s="222">
        <v>3</v>
      </c>
      <c r="E322" s="223" t="s">
        <v>4463</v>
      </c>
      <c r="F322" s="223" t="s">
        <v>1675</v>
      </c>
      <c r="G322" s="224" t="s">
        <v>4225</v>
      </c>
      <c r="H322" s="222">
        <v>3</v>
      </c>
      <c r="I322" s="222">
        <v>3</v>
      </c>
    </row>
    <row r="323" spans="1:9" ht="9.1999999999999993" customHeight="1">
      <c r="A323" s="223">
        <v>321</v>
      </c>
      <c r="B323" s="223" t="s">
        <v>4464</v>
      </c>
      <c r="C323" s="224" t="s">
        <v>4442</v>
      </c>
      <c r="D323" s="222">
        <v>2</v>
      </c>
      <c r="E323" s="223" t="s">
        <v>4464</v>
      </c>
      <c r="F323" s="223" t="s">
        <v>4465</v>
      </c>
      <c r="G323" s="224" t="s">
        <v>3904</v>
      </c>
      <c r="H323" s="222">
        <v>1</v>
      </c>
      <c r="I323" s="222">
        <v>2</v>
      </c>
    </row>
    <row r="324" spans="1:9" ht="9.75" customHeight="1">
      <c r="A324" s="223">
        <v>322</v>
      </c>
      <c r="B324" s="223" t="s">
        <v>4466</v>
      </c>
      <c r="C324" s="224" t="s">
        <v>4175</v>
      </c>
      <c r="D324" s="222">
        <v>2</v>
      </c>
      <c r="E324" s="223" t="s">
        <v>4466</v>
      </c>
      <c r="F324" s="223" t="s">
        <v>4467</v>
      </c>
      <c r="G324" s="224" t="s">
        <v>4149</v>
      </c>
      <c r="H324" s="222">
        <v>4</v>
      </c>
      <c r="I324" s="222">
        <v>2</v>
      </c>
    </row>
    <row r="325" spans="1:9" ht="9.1999999999999993" customHeight="1">
      <c r="A325" s="223">
        <v>323</v>
      </c>
      <c r="B325" s="223" t="s">
        <v>4468</v>
      </c>
      <c r="C325" s="224" t="s">
        <v>4175</v>
      </c>
      <c r="D325" s="222">
        <v>4</v>
      </c>
      <c r="E325" s="223" t="s">
        <v>4468</v>
      </c>
      <c r="F325" s="223" t="s">
        <v>700</v>
      </c>
      <c r="G325" s="224" t="s">
        <v>4149</v>
      </c>
      <c r="H325" s="222">
        <v>4</v>
      </c>
      <c r="I325" s="222">
        <v>4</v>
      </c>
    </row>
    <row r="326" spans="1:9" ht="9.1999999999999993" customHeight="1">
      <c r="A326" s="223">
        <v>324</v>
      </c>
      <c r="B326" s="223" t="s">
        <v>4469</v>
      </c>
      <c r="C326" s="224" t="s">
        <v>4470</v>
      </c>
      <c r="D326" s="222">
        <v>1</v>
      </c>
      <c r="E326" s="223" t="s">
        <v>4469</v>
      </c>
      <c r="F326" s="223" t="s">
        <v>4471</v>
      </c>
      <c r="G326" s="224" t="s">
        <v>4472</v>
      </c>
      <c r="H326" s="222">
        <v>3</v>
      </c>
      <c r="I326" s="222">
        <v>1</v>
      </c>
    </row>
    <row r="327" spans="1:9" ht="9.1999999999999993" customHeight="1">
      <c r="A327" s="223">
        <v>325</v>
      </c>
      <c r="B327" s="223" t="s">
        <v>4473</v>
      </c>
      <c r="C327" s="224" t="s">
        <v>4193</v>
      </c>
      <c r="D327" s="222">
        <v>3</v>
      </c>
      <c r="E327" s="223" t="s">
        <v>4473</v>
      </c>
      <c r="F327" s="223" t="s">
        <v>4474</v>
      </c>
      <c r="G327" s="224" t="s">
        <v>4189</v>
      </c>
      <c r="H327" s="222">
        <v>3</v>
      </c>
      <c r="I327" s="222">
        <v>3</v>
      </c>
    </row>
    <row r="328" spans="1:9" ht="9.1999999999999993" customHeight="1">
      <c r="A328" s="223">
        <v>326</v>
      </c>
      <c r="B328" s="223" t="s">
        <v>4475</v>
      </c>
      <c r="C328" s="224" t="s">
        <v>4193</v>
      </c>
      <c r="D328" s="222">
        <v>4</v>
      </c>
      <c r="E328" s="223" t="s">
        <v>4475</v>
      </c>
      <c r="F328" s="223" t="s">
        <v>4476</v>
      </c>
      <c r="G328" s="224" t="s">
        <v>4189</v>
      </c>
      <c r="H328" s="222">
        <v>3</v>
      </c>
      <c r="I328" s="222">
        <v>4</v>
      </c>
    </row>
    <row r="329" spans="1:9" ht="9.1999999999999993" customHeight="1">
      <c r="A329" s="223">
        <v>327</v>
      </c>
      <c r="B329" s="223" t="s">
        <v>4477</v>
      </c>
      <c r="C329" s="224" t="s">
        <v>4193</v>
      </c>
      <c r="D329" s="222">
        <v>5</v>
      </c>
      <c r="E329" s="223" t="s">
        <v>4477</v>
      </c>
      <c r="F329" s="223" t="s">
        <v>4478</v>
      </c>
      <c r="G329" s="224" t="s">
        <v>4189</v>
      </c>
      <c r="H329" s="222">
        <v>3</v>
      </c>
      <c r="I329" s="222">
        <v>5</v>
      </c>
    </row>
    <row r="330" spans="1:9" ht="9.1999999999999993" customHeight="1">
      <c r="A330" s="223">
        <v>328</v>
      </c>
      <c r="B330" s="223" t="s">
        <v>4479</v>
      </c>
      <c r="C330" s="224" t="s">
        <v>4212</v>
      </c>
      <c r="D330" s="222">
        <v>3</v>
      </c>
      <c r="E330" s="223" t="s">
        <v>4479</v>
      </c>
      <c r="F330" s="223" t="s">
        <v>4480</v>
      </c>
      <c r="G330" s="224" t="s">
        <v>4189</v>
      </c>
      <c r="H330" s="222">
        <v>2</v>
      </c>
      <c r="I330" s="222">
        <v>3</v>
      </c>
    </row>
    <row r="331" spans="1:9" ht="9.75" customHeight="1">
      <c r="A331" s="223">
        <v>329</v>
      </c>
      <c r="B331" s="223" t="s">
        <v>4481</v>
      </c>
      <c r="C331" s="224" t="s">
        <v>4200</v>
      </c>
      <c r="D331" s="222">
        <v>5</v>
      </c>
      <c r="E331" s="223" t="s">
        <v>4481</v>
      </c>
      <c r="F331" s="223" t="s">
        <v>4482</v>
      </c>
      <c r="G331" s="224" t="s">
        <v>3904</v>
      </c>
      <c r="H331" s="222">
        <v>4</v>
      </c>
      <c r="I331" s="222">
        <v>5</v>
      </c>
    </row>
    <row r="332" spans="1:9" ht="9.1999999999999993" customHeight="1">
      <c r="A332" s="223">
        <v>330</v>
      </c>
      <c r="B332" s="223" t="s">
        <v>4483</v>
      </c>
      <c r="C332" s="224" t="s">
        <v>4216</v>
      </c>
      <c r="D332" s="222">
        <v>4</v>
      </c>
      <c r="E332" s="223" t="s">
        <v>4483</v>
      </c>
      <c r="F332" s="223" t="s">
        <v>4484</v>
      </c>
      <c r="G332" s="224" t="s">
        <v>3904</v>
      </c>
      <c r="H332" s="222">
        <v>5</v>
      </c>
      <c r="I332" s="222">
        <v>4</v>
      </c>
    </row>
    <row r="333" spans="1:9" ht="9.1999999999999993" customHeight="1">
      <c r="A333" s="223">
        <v>331</v>
      </c>
      <c r="B333" s="223" t="s">
        <v>4485</v>
      </c>
      <c r="C333" s="224" t="s">
        <v>3902</v>
      </c>
      <c r="D333" s="222">
        <v>4</v>
      </c>
      <c r="E333" s="223" t="s">
        <v>4485</v>
      </c>
      <c r="F333" s="223" t="s">
        <v>4486</v>
      </c>
      <c r="G333" s="224" t="s">
        <v>3904</v>
      </c>
      <c r="H333" s="222">
        <v>2</v>
      </c>
      <c r="I333" s="222">
        <v>4</v>
      </c>
    </row>
    <row r="334" spans="1:9" ht="9.1999999999999993" customHeight="1">
      <c r="A334" s="223">
        <v>332</v>
      </c>
      <c r="B334" s="223" t="s">
        <v>4487</v>
      </c>
      <c r="C334" s="224" t="s">
        <v>3976</v>
      </c>
      <c r="D334" s="222">
        <v>2</v>
      </c>
      <c r="E334" s="223" t="s">
        <v>4487</v>
      </c>
      <c r="F334" s="223" t="s">
        <v>4488</v>
      </c>
      <c r="G334" s="224" t="s">
        <v>3978</v>
      </c>
      <c r="H334" s="222">
        <v>1</v>
      </c>
      <c r="I334" s="222">
        <v>2</v>
      </c>
    </row>
    <row r="335" spans="1:9" ht="9.1999999999999993" customHeight="1">
      <c r="A335" s="223">
        <v>333</v>
      </c>
      <c r="B335" s="223" t="s">
        <v>4489</v>
      </c>
      <c r="C335" s="224" t="s">
        <v>4200</v>
      </c>
      <c r="D335" s="222">
        <v>2</v>
      </c>
      <c r="E335" s="223" t="s">
        <v>4489</v>
      </c>
      <c r="F335" s="223" t="s">
        <v>4490</v>
      </c>
      <c r="G335" s="224" t="s">
        <v>3904</v>
      </c>
      <c r="H335" s="222">
        <v>4</v>
      </c>
      <c r="I335" s="222">
        <v>2</v>
      </c>
    </row>
    <row r="336" spans="1:9" ht="9.1999999999999993" customHeight="1">
      <c r="A336" s="223">
        <v>334</v>
      </c>
      <c r="B336" s="223" t="s">
        <v>4491</v>
      </c>
      <c r="C336" s="224" t="s">
        <v>4212</v>
      </c>
      <c r="D336" s="222">
        <v>2</v>
      </c>
      <c r="E336" s="223" t="s">
        <v>4491</v>
      </c>
      <c r="F336" s="223" t="s">
        <v>4492</v>
      </c>
      <c r="G336" s="224" t="s">
        <v>4189</v>
      </c>
      <c r="H336" s="222">
        <v>2</v>
      </c>
      <c r="I336" s="222">
        <v>2</v>
      </c>
    </row>
    <row r="337" spans="1:9" ht="9.1999999999999993" customHeight="1">
      <c r="A337" s="223">
        <v>335</v>
      </c>
      <c r="B337" s="223" t="s">
        <v>4493</v>
      </c>
      <c r="C337" s="224" t="s">
        <v>4184</v>
      </c>
      <c r="D337" s="222">
        <v>2</v>
      </c>
      <c r="E337" s="223" t="s">
        <v>4493</v>
      </c>
      <c r="F337" s="223" t="s">
        <v>4494</v>
      </c>
      <c r="G337" s="224" t="s">
        <v>3904</v>
      </c>
      <c r="H337" s="222">
        <v>3</v>
      </c>
      <c r="I337" s="222">
        <v>2</v>
      </c>
    </row>
    <row r="338" spans="1:9" ht="9.75" customHeight="1">
      <c r="A338" s="223">
        <v>336</v>
      </c>
      <c r="B338" s="223" t="s">
        <v>4495</v>
      </c>
      <c r="C338" s="224" t="s">
        <v>3902</v>
      </c>
      <c r="D338" s="222">
        <v>5</v>
      </c>
      <c r="E338" s="223" t="s">
        <v>4495</v>
      </c>
      <c r="F338" s="223" t="s">
        <v>4496</v>
      </c>
      <c r="G338" s="224" t="s">
        <v>3904</v>
      </c>
      <c r="H338" s="222">
        <v>2</v>
      </c>
      <c r="I338" s="222">
        <v>5</v>
      </c>
    </row>
    <row r="339" spans="1:9" ht="9.1999999999999993" customHeight="1">
      <c r="A339" s="223">
        <v>337</v>
      </c>
      <c r="B339" s="223" t="s">
        <v>4497</v>
      </c>
      <c r="C339" s="224" t="s">
        <v>4184</v>
      </c>
      <c r="D339" s="222">
        <v>4</v>
      </c>
      <c r="E339" s="223" t="s">
        <v>4497</v>
      </c>
      <c r="F339" s="223" t="s">
        <v>4498</v>
      </c>
      <c r="G339" s="224" t="s">
        <v>3904</v>
      </c>
      <c r="H339" s="222">
        <v>3</v>
      </c>
      <c r="I339" s="222">
        <v>4</v>
      </c>
    </row>
    <row r="340" spans="1:9" ht="9.1999999999999993" customHeight="1">
      <c r="A340" s="223">
        <v>338</v>
      </c>
      <c r="B340" s="223" t="s">
        <v>4499</v>
      </c>
      <c r="C340" s="224" t="s">
        <v>4442</v>
      </c>
      <c r="D340" s="222">
        <v>1</v>
      </c>
      <c r="E340" s="223" t="s">
        <v>4499</v>
      </c>
      <c r="F340" s="223" t="s">
        <v>4500</v>
      </c>
      <c r="G340" s="224" t="s">
        <v>3904</v>
      </c>
      <c r="H340" s="222">
        <v>1</v>
      </c>
      <c r="I340" s="222">
        <v>1</v>
      </c>
    </row>
    <row r="341" spans="1:9" ht="9.1999999999999993" customHeight="1">
      <c r="A341" s="223">
        <v>339</v>
      </c>
      <c r="B341" s="223" t="s">
        <v>4501</v>
      </c>
      <c r="C341" s="224" t="s">
        <v>4216</v>
      </c>
      <c r="D341" s="222">
        <v>3</v>
      </c>
      <c r="E341" s="223" t="s">
        <v>4501</v>
      </c>
      <c r="F341" s="223" t="s">
        <v>4502</v>
      </c>
      <c r="G341" s="224" t="s">
        <v>3904</v>
      </c>
      <c r="H341" s="222">
        <v>5</v>
      </c>
      <c r="I341" s="222">
        <v>3</v>
      </c>
    </row>
    <row r="342" spans="1:9" ht="9.1999999999999993" customHeight="1">
      <c r="A342" s="223">
        <v>340</v>
      </c>
      <c r="B342" s="223" t="s">
        <v>4503</v>
      </c>
      <c r="C342" s="224" t="s">
        <v>4216</v>
      </c>
      <c r="D342" s="222">
        <v>5</v>
      </c>
      <c r="E342" s="223" t="s">
        <v>4503</v>
      </c>
      <c r="F342" s="223" t="s">
        <v>4504</v>
      </c>
      <c r="G342" s="224" t="s">
        <v>3904</v>
      </c>
      <c r="H342" s="222">
        <v>5</v>
      </c>
      <c r="I342" s="222">
        <v>5</v>
      </c>
    </row>
    <row r="343" spans="1:9" ht="9.1999999999999993" customHeight="1">
      <c r="A343" s="223">
        <v>341</v>
      </c>
      <c r="B343" s="223" t="s">
        <v>4505</v>
      </c>
      <c r="C343" s="224" t="s">
        <v>4227</v>
      </c>
      <c r="D343" s="222">
        <v>2</v>
      </c>
      <c r="E343" s="223" t="s">
        <v>4505</v>
      </c>
      <c r="F343" s="223" t="s">
        <v>1670</v>
      </c>
      <c r="G343" s="224" t="s">
        <v>4225</v>
      </c>
      <c r="H343" s="222">
        <v>4</v>
      </c>
      <c r="I343" s="222">
        <v>2</v>
      </c>
    </row>
    <row r="344" spans="1:9" ht="9.1999999999999993" customHeight="1">
      <c r="A344" s="223">
        <v>342</v>
      </c>
      <c r="B344" s="223" t="s">
        <v>4506</v>
      </c>
      <c r="C344" s="224" t="s">
        <v>4507</v>
      </c>
      <c r="D344" s="222">
        <v>1</v>
      </c>
      <c r="E344" s="223" t="s">
        <v>4506</v>
      </c>
      <c r="F344" s="223" t="s">
        <v>1684</v>
      </c>
      <c r="G344" s="224" t="s">
        <v>4225</v>
      </c>
      <c r="H344" s="222">
        <v>2</v>
      </c>
      <c r="I344" s="222">
        <v>1</v>
      </c>
    </row>
    <row r="345" spans="1:9" ht="9.75" customHeight="1">
      <c r="A345" s="223">
        <v>343</v>
      </c>
      <c r="B345" s="223" t="s">
        <v>4508</v>
      </c>
      <c r="C345" s="224" t="s">
        <v>4001</v>
      </c>
      <c r="D345" s="222">
        <v>4</v>
      </c>
      <c r="E345" s="223" t="s">
        <v>4508</v>
      </c>
      <c r="F345" s="223" t="s">
        <v>1704</v>
      </c>
      <c r="G345" s="224" t="s">
        <v>3986</v>
      </c>
      <c r="H345" s="222">
        <v>3</v>
      </c>
      <c r="I345" s="222">
        <v>4</v>
      </c>
    </row>
    <row r="346" spans="1:9" ht="9.1999999999999993" customHeight="1">
      <c r="A346" s="223">
        <v>344</v>
      </c>
      <c r="B346" s="223" t="s">
        <v>4509</v>
      </c>
      <c r="C346" s="224" t="s">
        <v>4510</v>
      </c>
      <c r="D346" s="222">
        <v>1</v>
      </c>
      <c r="E346" s="223" t="s">
        <v>4509</v>
      </c>
      <c r="F346" s="223" t="s">
        <v>1700</v>
      </c>
      <c r="G346" s="224" t="s">
        <v>3986</v>
      </c>
      <c r="H346" s="222">
        <v>4</v>
      </c>
      <c r="I346" s="222">
        <v>1</v>
      </c>
    </row>
    <row r="347" spans="1:9" ht="9.1999999999999993" customHeight="1">
      <c r="A347" s="223">
        <v>345</v>
      </c>
      <c r="B347" s="223" t="s">
        <v>4511</v>
      </c>
      <c r="C347" s="224" t="s">
        <v>4238</v>
      </c>
      <c r="D347" s="222">
        <v>4</v>
      </c>
      <c r="E347" s="223" t="s">
        <v>4511</v>
      </c>
      <c r="F347" s="223" t="s">
        <v>4512</v>
      </c>
      <c r="G347" s="224" t="s">
        <v>3972</v>
      </c>
      <c r="H347" s="222">
        <v>1</v>
      </c>
      <c r="I347" s="222">
        <v>4</v>
      </c>
    </row>
    <row r="348" spans="1:9" ht="9.1999999999999993" customHeight="1">
      <c r="A348" s="223">
        <v>346</v>
      </c>
      <c r="B348" s="223" t="s">
        <v>4513</v>
      </c>
      <c r="C348" s="224" t="s">
        <v>3970</v>
      </c>
      <c r="D348" s="222">
        <v>7</v>
      </c>
      <c r="E348" s="223" t="s">
        <v>4513</v>
      </c>
      <c r="F348" s="223" t="s">
        <v>4514</v>
      </c>
      <c r="G348" s="224" t="s">
        <v>3972</v>
      </c>
      <c r="H348" s="222">
        <v>2</v>
      </c>
      <c r="I348" s="222">
        <v>7</v>
      </c>
    </row>
    <row r="349" spans="1:9" ht="9.1999999999999993" customHeight="1">
      <c r="A349" s="223">
        <v>347</v>
      </c>
      <c r="B349" s="223" t="s">
        <v>4515</v>
      </c>
      <c r="C349" s="224" t="s">
        <v>3996</v>
      </c>
      <c r="D349" s="222">
        <v>3</v>
      </c>
      <c r="E349" s="223" t="s">
        <v>4515</v>
      </c>
      <c r="F349" s="223" t="s">
        <v>4516</v>
      </c>
      <c r="G349" s="224" t="s">
        <v>3982</v>
      </c>
      <c r="H349" s="222">
        <v>1</v>
      </c>
      <c r="I349" s="222">
        <v>3</v>
      </c>
    </row>
    <row r="350" spans="1:9" ht="9.1999999999999993" customHeight="1">
      <c r="A350" s="223">
        <v>348</v>
      </c>
      <c r="B350" s="223" t="s">
        <v>4517</v>
      </c>
      <c r="C350" s="224" t="s">
        <v>3980</v>
      </c>
      <c r="D350" s="222">
        <v>3</v>
      </c>
      <c r="E350" s="223" t="s">
        <v>4517</v>
      </c>
      <c r="F350" s="223" t="s">
        <v>4518</v>
      </c>
      <c r="G350" s="224" t="s">
        <v>3982</v>
      </c>
      <c r="H350" s="222">
        <v>2</v>
      </c>
      <c r="I350" s="222">
        <v>3</v>
      </c>
    </row>
    <row r="351" spans="1:9" ht="9.1999999999999993" customHeight="1">
      <c r="A351" s="223">
        <v>349</v>
      </c>
      <c r="B351" s="223" t="s">
        <v>4519</v>
      </c>
      <c r="C351" s="224" t="s">
        <v>4235</v>
      </c>
      <c r="D351" s="222">
        <v>2</v>
      </c>
      <c r="E351" s="223" t="s">
        <v>4519</v>
      </c>
      <c r="F351" s="223" t="s">
        <v>4520</v>
      </c>
      <c r="G351" s="224" t="s">
        <v>3978</v>
      </c>
      <c r="H351" s="222">
        <v>2</v>
      </c>
      <c r="I351" s="222">
        <v>2</v>
      </c>
    </row>
    <row r="352" spans="1:9" ht="9.75" customHeight="1">
      <c r="A352" s="223">
        <v>350</v>
      </c>
      <c r="B352" s="223" t="s">
        <v>4521</v>
      </c>
      <c r="C352" s="224" t="s">
        <v>4522</v>
      </c>
      <c r="D352" s="222">
        <v>1</v>
      </c>
      <c r="E352" s="223" t="s">
        <v>4521</v>
      </c>
      <c r="F352" s="223" t="s">
        <v>4523</v>
      </c>
      <c r="G352" s="224" t="s">
        <v>3982</v>
      </c>
      <c r="H352" s="222">
        <v>4</v>
      </c>
      <c r="I352" s="222">
        <v>1</v>
      </c>
    </row>
    <row r="353" spans="1:9" ht="9.1999999999999993" customHeight="1">
      <c r="A353" s="223">
        <v>351</v>
      </c>
      <c r="B353" s="223" t="s">
        <v>4524</v>
      </c>
      <c r="C353" s="224" t="s">
        <v>4001</v>
      </c>
      <c r="D353" s="222">
        <v>5</v>
      </c>
      <c r="E353" s="223" t="s">
        <v>4524</v>
      </c>
      <c r="F353" s="223" t="s">
        <v>1703</v>
      </c>
      <c r="G353" s="224" t="s">
        <v>3986</v>
      </c>
      <c r="H353" s="222">
        <v>3</v>
      </c>
      <c r="I353" s="222">
        <v>5</v>
      </c>
    </row>
    <row r="354" spans="1:9" ht="9.1999999999999993" customHeight="1">
      <c r="A354" s="223">
        <v>352</v>
      </c>
      <c r="B354" s="223" t="s">
        <v>4525</v>
      </c>
      <c r="C354" s="224" t="s">
        <v>4526</v>
      </c>
      <c r="D354" s="222">
        <v>1</v>
      </c>
      <c r="E354" s="223" t="s">
        <v>4525</v>
      </c>
      <c r="F354" s="223" t="s">
        <v>4527</v>
      </c>
      <c r="G354" s="224" t="s">
        <v>4528</v>
      </c>
      <c r="H354" s="222">
        <v>1</v>
      </c>
      <c r="I354" s="222">
        <v>1</v>
      </c>
    </row>
    <row r="355" spans="1:9" ht="9.1999999999999993" customHeight="1">
      <c r="A355" s="223">
        <v>353</v>
      </c>
      <c r="B355" s="223" t="s">
        <v>4529</v>
      </c>
      <c r="C355" s="224" t="s">
        <v>3970</v>
      </c>
      <c r="D355" s="222">
        <v>6</v>
      </c>
      <c r="E355" s="223" t="s">
        <v>4529</v>
      </c>
      <c r="F355" s="223" t="s">
        <v>4530</v>
      </c>
      <c r="G355" s="224" t="s">
        <v>3972</v>
      </c>
      <c r="H355" s="222">
        <v>2</v>
      </c>
      <c r="I355" s="222">
        <v>6</v>
      </c>
    </row>
    <row r="356" spans="1:9" ht="9.1999999999999993" customHeight="1">
      <c r="A356" s="223">
        <v>354</v>
      </c>
      <c r="B356" s="223" t="s">
        <v>4531</v>
      </c>
      <c r="C356" s="224" t="s">
        <v>4250</v>
      </c>
      <c r="D356" s="222">
        <v>3</v>
      </c>
      <c r="E356" s="223" t="s">
        <v>4531</v>
      </c>
      <c r="F356" s="223" t="s">
        <v>4532</v>
      </c>
      <c r="G356" s="224" t="s">
        <v>3972</v>
      </c>
      <c r="H356" s="222">
        <v>3</v>
      </c>
      <c r="I356" s="222">
        <v>3</v>
      </c>
    </row>
    <row r="357" spans="1:9" ht="9.1999999999999993" customHeight="1">
      <c r="A357" s="223">
        <v>355</v>
      </c>
      <c r="B357" s="223" t="s">
        <v>4533</v>
      </c>
      <c r="C357" s="224" t="s">
        <v>3988</v>
      </c>
      <c r="D357" s="222">
        <v>6</v>
      </c>
      <c r="E357" s="223" t="s">
        <v>4533</v>
      </c>
      <c r="F357" s="223" t="s">
        <v>4534</v>
      </c>
      <c r="G357" s="224" t="s">
        <v>3990</v>
      </c>
      <c r="H357" s="222">
        <v>5</v>
      </c>
      <c r="I357" s="222">
        <v>6</v>
      </c>
    </row>
    <row r="358" spans="1:9" ht="9.1999999999999993" customHeight="1">
      <c r="A358" s="223">
        <v>356</v>
      </c>
      <c r="B358" s="223" t="s">
        <v>4535</v>
      </c>
      <c r="C358" s="224" t="s">
        <v>4536</v>
      </c>
      <c r="D358" s="222">
        <v>1</v>
      </c>
      <c r="E358" s="223" t="s">
        <v>4535</v>
      </c>
      <c r="F358" s="223" t="s">
        <v>4537</v>
      </c>
      <c r="G358" s="224" t="s">
        <v>3990</v>
      </c>
      <c r="H358" s="222">
        <v>2</v>
      </c>
      <c r="I358" s="222">
        <v>1</v>
      </c>
    </row>
    <row r="359" spans="1:9" ht="9.75" customHeight="1">
      <c r="A359" s="223">
        <v>357</v>
      </c>
      <c r="B359" s="223" t="s">
        <v>4538</v>
      </c>
      <c r="C359" s="224" t="s">
        <v>4263</v>
      </c>
      <c r="D359" s="222">
        <v>2</v>
      </c>
      <c r="E359" s="223" t="s">
        <v>4538</v>
      </c>
      <c r="F359" s="223" t="s">
        <v>4539</v>
      </c>
      <c r="G359" s="224" t="s">
        <v>3990</v>
      </c>
      <c r="H359" s="222">
        <v>1</v>
      </c>
      <c r="I359" s="222">
        <v>2</v>
      </c>
    </row>
    <row r="360" spans="1:9" ht="9.1999999999999993" customHeight="1">
      <c r="A360" s="223">
        <v>358</v>
      </c>
      <c r="B360" s="223" t="s">
        <v>4540</v>
      </c>
      <c r="C360" s="224" t="s">
        <v>4541</v>
      </c>
      <c r="D360" s="222">
        <v>1</v>
      </c>
      <c r="E360" s="223" t="s">
        <v>4540</v>
      </c>
      <c r="F360" s="223" t="s">
        <v>4542</v>
      </c>
      <c r="G360" s="224" t="s">
        <v>4528</v>
      </c>
      <c r="H360" s="222">
        <v>4</v>
      </c>
      <c r="I360" s="222">
        <v>1</v>
      </c>
    </row>
    <row r="361" spans="1:9" ht="9.1999999999999993" customHeight="1">
      <c r="A361" s="223">
        <v>359</v>
      </c>
      <c r="B361" s="223" t="s">
        <v>4543</v>
      </c>
      <c r="C361" s="224" t="s">
        <v>4250</v>
      </c>
      <c r="D361" s="222">
        <v>2</v>
      </c>
      <c r="E361" s="223" t="s">
        <v>4543</v>
      </c>
      <c r="F361" s="223" t="s">
        <v>4544</v>
      </c>
      <c r="G361" s="224" t="s">
        <v>3972</v>
      </c>
      <c r="H361" s="222">
        <v>3</v>
      </c>
      <c r="I361" s="222">
        <v>2</v>
      </c>
    </row>
    <row r="362" spans="1:9" ht="9.1999999999999993" customHeight="1">
      <c r="A362" s="223">
        <v>360</v>
      </c>
      <c r="B362" s="223" t="s">
        <v>4545</v>
      </c>
      <c r="C362" s="224" t="s">
        <v>4005</v>
      </c>
      <c r="D362" s="222">
        <v>4</v>
      </c>
      <c r="E362" s="223" t="s">
        <v>4545</v>
      </c>
      <c r="F362" s="223" t="s">
        <v>4546</v>
      </c>
      <c r="G362" s="224" t="s">
        <v>3900</v>
      </c>
      <c r="H362" s="222">
        <v>3</v>
      </c>
      <c r="I362" s="222">
        <v>4</v>
      </c>
    </row>
    <row r="363" spans="1:9" ht="9.1999999999999993" customHeight="1">
      <c r="A363" s="223">
        <v>361</v>
      </c>
      <c r="B363" s="223" t="s">
        <v>4547</v>
      </c>
      <c r="C363" s="224" t="s">
        <v>4008</v>
      </c>
      <c r="D363" s="222">
        <v>5</v>
      </c>
      <c r="E363" s="223" t="s">
        <v>4547</v>
      </c>
      <c r="F363" s="223" t="s">
        <v>4548</v>
      </c>
      <c r="G363" s="224" t="s">
        <v>3990</v>
      </c>
      <c r="H363" s="222">
        <v>3</v>
      </c>
      <c r="I363" s="222">
        <v>5</v>
      </c>
    </row>
    <row r="364" spans="1:9" ht="9.1999999999999993" customHeight="1">
      <c r="A364" s="223">
        <v>362</v>
      </c>
      <c r="B364" s="223" t="s">
        <v>4549</v>
      </c>
      <c r="C364" s="224" t="s">
        <v>4008</v>
      </c>
      <c r="D364" s="222">
        <v>6</v>
      </c>
      <c r="E364" s="223" t="s">
        <v>4549</v>
      </c>
      <c r="F364" s="223" t="s">
        <v>4550</v>
      </c>
      <c r="G364" s="224" t="s">
        <v>3990</v>
      </c>
      <c r="H364" s="222">
        <v>3</v>
      </c>
      <c r="I364" s="222">
        <v>6</v>
      </c>
    </row>
    <row r="365" spans="1:9" ht="9.1999999999999993" customHeight="1">
      <c r="A365" s="223">
        <v>363</v>
      </c>
      <c r="B365" s="223" t="s">
        <v>4551</v>
      </c>
      <c r="C365" s="224" t="s">
        <v>4245</v>
      </c>
      <c r="D365" s="222">
        <v>2</v>
      </c>
      <c r="E365" s="223" t="s">
        <v>4551</v>
      </c>
      <c r="F365" s="223" t="s">
        <v>4552</v>
      </c>
      <c r="G365" s="224" t="s">
        <v>3982</v>
      </c>
      <c r="H365" s="222">
        <v>3</v>
      </c>
      <c r="I365" s="222">
        <v>2</v>
      </c>
    </row>
    <row r="366" spans="1:9" ht="9.75" customHeight="1">
      <c r="A366" s="223">
        <v>364</v>
      </c>
      <c r="B366" s="223" t="s">
        <v>4553</v>
      </c>
      <c r="C366" s="224" t="s">
        <v>4554</v>
      </c>
      <c r="D366" s="222">
        <v>1</v>
      </c>
      <c r="E366" s="223" t="s">
        <v>4553</v>
      </c>
      <c r="F366" s="223" t="s">
        <v>1578</v>
      </c>
      <c r="G366" s="224" t="s">
        <v>4067</v>
      </c>
      <c r="H366" s="222">
        <v>5</v>
      </c>
      <c r="I366" s="222">
        <v>1</v>
      </c>
    </row>
    <row r="367" spans="1:9" ht="9.1999999999999993" customHeight="1">
      <c r="A367" s="223">
        <v>365</v>
      </c>
      <c r="B367" s="223" t="s">
        <v>4555</v>
      </c>
      <c r="C367" s="224" t="s">
        <v>4292</v>
      </c>
      <c r="D367" s="222">
        <v>1</v>
      </c>
      <c r="E367" s="223" t="s">
        <v>4555</v>
      </c>
      <c r="F367" s="223" t="s">
        <v>1412</v>
      </c>
      <c r="G367" s="224" t="s">
        <v>3910</v>
      </c>
      <c r="H367" s="222">
        <v>4</v>
      </c>
      <c r="I367" s="222">
        <v>1</v>
      </c>
    </row>
    <row r="368" spans="1:9" ht="9.1999999999999993" customHeight="1">
      <c r="A368" s="223">
        <v>366</v>
      </c>
      <c r="B368" s="223" t="s">
        <v>4556</v>
      </c>
      <c r="C368" s="224" t="s">
        <v>4005</v>
      </c>
      <c r="D368" s="222">
        <v>2</v>
      </c>
      <c r="E368" s="223" t="s">
        <v>4556</v>
      </c>
      <c r="F368" s="223" t="s">
        <v>4557</v>
      </c>
      <c r="G368" s="224" t="s">
        <v>3900</v>
      </c>
      <c r="H368" s="222">
        <v>3</v>
      </c>
      <c r="I368" s="222">
        <v>2</v>
      </c>
    </row>
    <row r="369" spans="1:9" ht="9.1999999999999993" customHeight="1">
      <c r="A369" s="223">
        <v>367</v>
      </c>
      <c r="B369" s="223" t="s">
        <v>4558</v>
      </c>
      <c r="C369" s="224" t="s">
        <v>4033</v>
      </c>
      <c r="D369" s="222">
        <v>2</v>
      </c>
      <c r="E369" s="223" t="s">
        <v>4558</v>
      </c>
      <c r="F369" s="223" t="s">
        <v>1393</v>
      </c>
      <c r="G369" s="224" t="s">
        <v>3924</v>
      </c>
      <c r="H369" s="222">
        <v>2</v>
      </c>
      <c r="I369" s="222">
        <v>2</v>
      </c>
    </row>
    <row r="370" spans="1:9" ht="9.1999999999999993" customHeight="1">
      <c r="A370" s="223">
        <v>368</v>
      </c>
      <c r="B370" s="223" t="s">
        <v>4559</v>
      </c>
      <c r="C370" s="224" t="s">
        <v>4292</v>
      </c>
      <c r="D370" s="222">
        <v>2</v>
      </c>
      <c r="E370" s="223" t="s">
        <v>4559</v>
      </c>
      <c r="F370" s="223" t="s">
        <v>1411</v>
      </c>
      <c r="G370" s="224" t="s">
        <v>3910</v>
      </c>
      <c r="H370" s="222">
        <v>4</v>
      </c>
      <c r="I370" s="222">
        <v>2</v>
      </c>
    </row>
    <row r="371" spans="1:9" ht="9.1999999999999993" customHeight="1">
      <c r="A371" s="223">
        <v>369</v>
      </c>
      <c r="B371" s="223" t="s">
        <v>4560</v>
      </c>
      <c r="C371" s="224" t="s">
        <v>4510</v>
      </c>
      <c r="D371" s="222">
        <v>3</v>
      </c>
      <c r="E371" s="223" t="s">
        <v>4560</v>
      </c>
      <c r="F371" s="223" t="s">
        <v>1699</v>
      </c>
      <c r="G371" s="224" t="s">
        <v>3986</v>
      </c>
      <c r="H371" s="222">
        <v>4</v>
      </c>
      <c r="I371" s="222">
        <v>3</v>
      </c>
    </row>
    <row r="372" spans="1:9" ht="9.1999999999999993" customHeight="1">
      <c r="A372" s="223">
        <v>370</v>
      </c>
      <c r="B372" s="223" t="s">
        <v>4561</v>
      </c>
      <c r="C372" s="224" t="s">
        <v>4562</v>
      </c>
      <c r="D372" s="222">
        <v>2</v>
      </c>
      <c r="E372" s="223" t="s">
        <v>4561</v>
      </c>
      <c r="F372" s="223" t="s">
        <v>1408</v>
      </c>
      <c r="G372" s="224" t="s">
        <v>3910</v>
      </c>
      <c r="H372" s="222">
        <v>5</v>
      </c>
      <c r="I372" s="222">
        <v>2</v>
      </c>
    </row>
    <row r="373" spans="1:9" ht="9.75" customHeight="1">
      <c r="A373" s="223">
        <v>371</v>
      </c>
      <c r="B373" s="223" t="s">
        <v>4563</v>
      </c>
      <c r="C373" s="224" t="s">
        <v>4030</v>
      </c>
      <c r="D373" s="222">
        <v>5</v>
      </c>
      <c r="E373" s="223" t="s">
        <v>4563</v>
      </c>
      <c r="F373" s="223" t="s">
        <v>1417</v>
      </c>
      <c r="G373" s="224" t="s">
        <v>3910</v>
      </c>
      <c r="H373" s="222">
        <v>3</v>
      </c>
      <c r="I373" s="222">
        <v>5</v>
      </c>
    </row>
    <row r="374" spans="1:9" ht="9.1999999999999993" customHeight="1">
      <c r="A374" s="223">
        <v>372</v>
      </c>
      <c r="B374" s="223" t="s">
        <v>4564</v>
      </c>
      <c r="C374" s="224" t="s">
        <v>4048</v>
      </c>
      <c r="D374" s="222">
        <v>7</v>
      </c>
      <c r="E374" s="223" t="s">
        <v>4564</v>
      </c>
      <c r="F374" s="223" t="s">
        <v>1379</v>
      </c>
      <c r="G374" s="224" t="s">
        <v>3924</v>
      </c>
      <c r="H374" s="222">
        <v>5</v>
      </c>
      <c r="I374" s="222">
        <v>7</v>
      </c>
    </row>
    <row r="375" spans="1:9" ht="9.1999999999999993" customHeight="1">
      <c r="A375" s="223">
        <v>373</v>
      </c>
      <c r="B375" s="223" t="s">
        <v>4565</v>
      </c>
      <c r="C375" s="224" t="s">
        <v>4292</v>
      </c>
      <c r="D375" s="222">
        <v>4</v>
      </c>
      <c r="E375" s="223" t="s">
        <v>4565</v>
      </c>
      <c r="F375" s="223" t="s">
        <v>155</v>
      </c>
      <c r="G375" s="224" t="s">
        <v>3910</v>
      </c>
      <c r="H375" s="222">
        <v>4</v>
      </c>
      <c r="I375" s="222">
        <v>4</v>
      </c>
    </row>
    <row r="376" spans="1:9" ht="9.1999999999999993" customHeight="1">
      <c r="A376" s="223">
        <v>374</v>
      </c>
      <c r="B376" s="223" t="s">
        <v>4566</v>
      </c>
      <c r="C376" s="224" t="s">
        <v>4035</v>
      </c>
      <c r="D376" s="222">
        <v>6</v>
      </c>
      <c r="E376" s="223" t="s">
        <v>4566</v>
      </c>
      <c r="F376" s="223" t="s">
        <v>4567</v>
      </c>
      <c r="G376" s="224" t="s">
        <v>3924</v>
      </c>
      <c r="H376" s="222">
        <v>3</v>
      </c>
      <c r="I376" s="222">
        <v>6</v>
      </c>
    </row>
    <row r="377" spans="1:9" ht="9.1999999999999993" customHeight="1">
      <c r="A377" s="223">
        <v>375</v>
      </c>
      <c r="B377" s="223" t="s">
        <v>4568</v>
      </c>
      <c r="C377" s="224" t="s">
        <v>4307</v>
      </c>
      <c r="D377" s="222">
        <v>5</v>
      </c>
      <c r="E377" s="223" t="s">
        <v>4568</v>
      </c>
      <c r="F377" s="223" t="s">
        <v>4569</v>
      </c>
      <c r="G377" s="224" t="s">
        <v>3924</v>
      </c>
      <c r="H377" s="222">
        <v>4</v>
      </c>
      <c r="I377" s="222">
        <v>5</v>
      </c>
    </row>
    <row r="378" spans="1:9" ht="9.1999999999999993" customHeight="1">
      <c r="A378" s="223">
        <v>376</v>
      </c>
      <c r="B378" s="223" t="s">
        <v>4570</v>
      </c>
      <c r="C378" s="224" t="s">
        <v>4030</v>
      </c>
      <c r="D378" s="222">
        <v>4</v>
      </c>
      <c r="E378" s="223" t="s">
        <v>4570</v>
      </c>
      <c r="F378" s="223" t="s">
        <v>1416</v>
      </c>
      <c r="G378" s="224" t="s">
        <v>3910</v>
      </c>
      <c r="H378" s="222">
        <v>3</v>
      </c>
      <c r="I378" s="222">
        <v>4</v>
      </c>
    </row>
    <row r="379" spans="1:9" ht="9.1999999999999993" customHeight="1">
      <c r="A379" s="223">
        <v>377</v>
      </c>
      <c r="B379" s="223" t="s">
        <v>4571</v>
      </c>
      <c r="C379" s="224" t="s">
        <v>4033</v>
      </c>
      <c r="D379" s="222">
        <v>1</v>
      </c>
      <c r="E379" s="223" t="s">
        <v>4571</v>
      </c>
      <c r="F379" s="223" t="s">
        <v>1392</v>
      </c>
      <c r="G379" s="224" t="s">
        <v>3924</v>
      </c>
      <c r="H379" s="222">
        <v>2</v>
      </c>
      <c r="I379" s="222">
        <v>1</v>
      </c>
    </row>
    <row r="380" spans="1:9" ht="9.75" customHeight="1">
      <c r="A380" s="223">
        <v>378</v>
      </c>
      <c r="B380" s="223" t="s">
        <v>4572</v>
      </c>
      <c r="C380" s="224" t="s">
        <v>4573</v>
      </c>
      <c r="D380" s="222">
        <v>1</v>
      </c>
      <c r="E380" s="223" t="s">
        <v>4572</v>
      </c>
      <c r="F380" s="223" t="s">
        <v>1378</v>
      </c>
      <c r="G380" s="224" t="s">
        <v>4574</v>
      </c>
      <c r="H380" s="222">
        <v>1</v>
      </c>
      <c r="I380" s="222">
        <v>1</v>
      </c>
    </row>
    <row r="381" spans="1:9" ht="9.1999999999999993" customHeight="1">
      <c r="A381" s="223">
        <v>379</v>
      </c>
      <c r="B381" s="223" t="s">
        <v>4575</v>
      </c>
      <c r="C381" s="224" t="s">
        <v>4312</v>
      </c>
      <c r="D381" s="222">
        <v>4</v>
      </c>
      <c r="E381" s="223" t="s">
        <v>4575</v>
      </c>
      <c r="F381" s="223" t="s">
        <v>1352</v>
      </c>
      <c r="G381" s="224" t="s">
        <v>4082</v>
      </c>
      <c r="H381" s="222">
        <v>1</v>
      </c>
      <c r="I381" s="222">
        <v>4</v>
      </c>
    </row>
    <row r="382" spans="1:9" ht="9.1999999999999993" customHeight="1">
      <c r="A382" s="223">
        <v>380</v>
      </c>
      <c r="B382" s="223" t="s">
        <v>4576</v>
      </c>
      <c r="C382" s="224" t="s">
        <v>4080</v>
      </c>
      <c r="D382" s="222">
        <v>5</v>
      </c>
      <c r="E382" s="223" t="s">
        <v>4576</v>
      </c>
      <c r="F382" s="223" t="s">
        <v>1346</v>
      </c>
      <c r="G382" s="224" t="s">
        <v>4082</v>
      </c>
      <c r="H382" s="222">
        <v>2</v>
      </c>
      <c r="I382" s="222">
        <v>5</v>
      </c>
    </row>
    <row r="383" spans="1:9" ht="9.1999999999999993" customHeight="1">
      <c r="A383" s="223">
        <v>381</v>
      </c>
      <c r="B383" s="223" t="s">
        <v>4577</v>
      </c>
      <c r="C383" s="224" t="s">
        <v>4307</v>
      </c>
      <c r="D383" s="222">
        <v>1</v>
      </c>
      <c r="E383" s="223" t="s">
        <v>4577</v>
      </c>
      <c r="F383" s="223" t="s">
        <v>49</v>
      </c>
      <c r="G383" s="224" t="s">
        <v>3924</v>
      </c>
      <c r="H383" s="222">
        <v>4</v>
      </c>
      <c r="I383" s="222">
        <v>1</v>
      </c>
    </row>
    <row r="384" spans="1:9" ht="9.1999999999999993" customHeight="1">
      <c r="A384" s="223">
        <v>382</v>
      </c>
      <c r="B384" s="223" t="s">
        <v>4578</v>
      </c>
      <c r="C384" s="224" t="s">
        <v>4312</v>
      </c>
      <c r="D384" s="222">
        <v>3</v>
      </c>
      <c r="E384" s="223" t="s">
        <v>4578</v>
      </c>
      <c r="F384" s="223" t="s">
        <v>1351</v>
      </c>
      <c r="G384" s="224" t="s">
        <v>4082</v>
      </c>
      <c r="H384" s="222">
        <v>1</v>
      </c>
      <c r="I384" s="222">
        <v>3</v>
      </c>
    </row>
    <row r="385" spans="1:9" ht="9.1999999999999993" customHeight="1">
      <c r="A385" s="223">
        <v>383</v>
      </c>
      <c r="B385" s="223" t="s">
        <v>4579</v>
      </c>
      <c r="C385" s="224" t="s">
        <v>4307</v>
      </c>
      <c r="D385" s="222">
        <v>6</v>
      </c>
      <c r="E385" s="223" t="s">
        <v>4579</v>
      </c>
      <c r="F385" s="223" t="s">
        <v>485</v>
      </c>
      <c r="G385" s="224" t="s">
        <v>3924</v>
      </c>
      <c r="H385" s="222">
        <v>4</v>
      </c>
      <c r="I385" s="222">
        <v>6</v>
      </c>
    </row>
    <row r="386" spans="1:9" ht="9.1999999999999993" customHeight="1">
      <c r="A386" s="223">
        <v>384</v>
      </c>
      <c r="B386" s="223" t="s">
        <v>4580</v>
      </c>
      <c r="C386" s="224" t="s">
        <v>4028</v>
      </c>
      <c r="D386" s="222">
        <v>5</v>
      </c>
      <c r="E386" s="223" t="s">
        <v>4580</v>
      </c>
      <c r="F386" s="223" t="s">
        <v>1421</v>
      </c>
      <c r="G386" s="224" t="s">
        <v>3910</v>
      </c>
      <c r="H386" s="222">
        <v>2</v>
      </c>
      <c r="I386" s="222">
        <v>5</v>
      </c>
    </row>
    <row r="387" spans="1:9" ht="9.75" customHeight="1">
      <c r="A387" s="223">
        <v>385</v>
      </c>
      <c r="B387" s="223" t="s">
        <v>4581</v>
      </c>
      <c r="C387" s="224" t="s">
        <v>3909</v>
      </c>
      <c r="D387" s="222">
        <v>6</v>
      </c>
      <c r="E387" s="223" t="s">
        <v>4581</v>
      </c>
      <c r="F387" s="223" t="s">
        <v>1427</v>
      </c>
      <c r="G387" s="224" t="s">
        <v>3910</v>
      </c>
      <c r="H387" s="222">
        <v>1</v>
      </c>
      <c r="I387" s="222">
        <v>6</v>
      </c>
    </row>
    <row r="388" spans="1:9" ht="9.1999999999999993" customHeight="1">
      <c r="A388" s="223">
        <v>386</v>
      </c>
      <c r="B388" s="223" t="s">
        <v>4582</v>
      </c>
      <c r="C388" s="224" t="s">
        <v>4080</v>
      </c>
      <c r="D388" s="222">
        <v>2</v>
      </c>
      <c r="E388" s="223" t="s">
        <v>4582</v>
      </c>
      <c r="F388" s="223" t="s">
        <v>1345</v>
      </c>
      <c r="G388" s="224" t="s">
        <v>4082</v>
      </c>
      <c r="H388" s="222">
        <v>2</v>
      </c>
      <c r="I388" s="222">
        <v>2</v>
      </c>
    </row>
    <row r="389" spans="1:9" ht="9.1999999999999993" customHeight="1">
      <c r="A389" s="223">
        <v>387</v>
      </c>
      <c r="B389" s="223" t="s">
        <v>4583</v>
      </c>
      <c r="C389" s="224" t="s">
        <v>4327</v>
      </c>
      <c r="D389" s="222">
        <v>7</v>
      </c>
      <c r="E389" s="223" t="s">
        <v>4583</v>
      </c>
      <c r="F389" s="223" t="s">
        <v>1340</v>
      </c>
      <c r="G389" s="224" t="s">
        <v>4082</v>
      </c>
      <c r="H389" s="222">
        <v>3</v>
      </c>
      <c r="I389" s="222">
        <v>7</v>
      </c>
    </row>
    <row r="390" spans="1:9" ht="9.1999999999999993" customHeight="1">
      <c r="A390" s="223">
        <v>388</v>
      </c>
      <c r="B390" s="223" t="s">
        <v>4584</v>
      </c>
      <c r="C390" s="224" t="s">
        <v>4312</v>
      </c>
      <c r="D390" s="222">
        <v>5</v>
      </c>
      <c r="E390" s="223" t="s">
        <v>4584</v>
      </c>
      <c r="F390" s="223" t="s">
        <v>4585</v>
      </c>
      <c r="G390" s="224" t="s">
        <v>4082</v>
      </c>
      <c r="H390" s="222">
        <v>1</v>
      </c>
      <c r="I390" s="222">
        <v>5</v>
      </c>
    </row>
    <row r="391" spans="1:9" ht="9.1999999999999993" customHeight="1">
      <c r="A391" s="223">
        <v>389</v>
      </c>
      <c r="B391" s="223" t="s">
        <v>4586</v>
      </c>
      <c r="C391" s="224" t="s">
        <v>4336</v>
      </c>
      <c r="D391" s="222">
        <v>2</v>
      </c>
      <c r="E391" s="223" t="s">
        <v>4586</v>
      </c>
      <c r="F391" s="223" t="s">
        <v>1337</v>
      </c>
      <c r="G391" s="224" t="s">
        <v>4082</v>
      </c>
      <c r="H391" s="222">
        <v>4</v>
      </c>
      <c r="I391" s="222">
        <v>2</v>
      </c>
    </row>
    <row r="392" spans="1:9" ht="9.1999999999999993" customHeight="1">
      <c r="A392" s="223">
        <v>390</v>
      </c>
      <c r="B392" s="223" t="s">
        <v>4587</v>
      </c>
      <c r="C392" s="224" t="s">
        <v>4312</v>
      </c>
      <c r="D392" s="222">
        <v>7</v>
      </c>
      <c r="E392" s="223" t="s">
        <v>4587</v>
      </c>
      <c r="F392" s="223" t="s">
        <v>1350</v>
      </c>
      <c r="G392" s="224" t="s">
        <v>4082</v>
      </c>
      <c r="H392" s="222">
        <v>1</v>
      </c>
      <c r="I392" s="222">
        <v>7</v>
      </c>
    </row>
    <row r="393" spans="1:9" ht="9.1999999999999993" customHeight="1">
      <c r="A393" s="223">
        <v>391</v>
      </c>
      <c r="B393" s="223" t="s">
        <v>4588</v>
      </c>
      <c r="C393" s="224" t="s">
        <v>4346</v>
      </c>
      <c r="D393" s="222">
        <v>2</v>
      </c>
      <c r="E393" s="223" t="s">
        <v>4588</v>
      </c>
      <c r="F393" s="223" t="s">
        <v>1462</v>
      </c>
      <c r="G393" s="224" t="s">
        <v>4347</v>
      </c>
      <c r="H393" s="222">
        <v>5</v>
      </c>
      <c r="I393" s="222">
        <v>2</v>
      </c>
    </row>
    <row r="394" spans="1:9" ht="9.75" customHeight="1">
      <c r="A394" s="223">
        <v>392</v>
      </c>
      <c r="B394" s="223" t="s">
        <v>4589</v>
      </c>
      <c r="C394" s="224" t="s">
        <v>3985</v>
      </c>
      <c r="D394" s="222">
        <v>6</v>
      </c>
      <c r="E394" s="223" t="s">
        <v>4589</v>
      </c>
      <c r="F394" s="223" t="s">
        <v>1708</v>
      </c>
      <c r="G394" s="224" t="s">
        <v>3986</v>
      </c>
      <c r="H394" s="222">
        <v>2</v>
      </c>
      <c r="I394" s="222">
        <v>6</v>
      </c>
    </row>
    <row r="395" spans="1:9" ht="9.1999999999999993" customHeight="1">
      <c r="A395" s="223">
        <v>393</v>
      </c>
      <c r="B395" s="223" t="s">
        <v>4590</v>
      </c>
      <c r="C395" s="224" t="s">
        <v>4562</v>
      </c>
      <c r="D395" s="222">
        <v>1</v>
      </c>
      <c r="E395" s="223" t="s">
        <v>4590</v>
      </c>
      <c r="F395" s="223" t="s">
        <v>1407</v>
      </c>
      <c r="G395" s="224" t="s">
        <v>3910</v>
      </c>
      <c r="H395" s="222">
        <v>5</v>
      </c>
      <c r="I395" s="222">
        <v>1</v>
      </c>
    </row>
    <row r="396" spans="1:9" ht="9.1999999999999993" customHeight="1">
      <c r="A396" s="223">
        <v>394</v>
      </c>
      <c r="B396" s="223" t="s">
        <v>4591</v>
      </c>
      <c r="C396" s="224" t="s">
        <v>3909</v>
      </c>
      <c r="D396" s="222">
        <v>7</v>
      </c>
      <c r="E396" s="223" t="s">
        <v>4591</v>
      </c>
      <c r="F396" s="223" t="s">
        <v>1426</v>
      </c>
      <c r="G396" s="224" t="s">
        <v>3910</v>
      </c>
      <c r="H396" s="222">
        <v>1</v>
      </c>
      <c r="I396" s="222">
        <v>7</v>
      </c>
    </row>
    <row r="397" spans="1:9" ht="9.1999999999999993" customHeight="1">
      <c r="A397" s="223">
        <v>395</v>
      </c>
      <c r="B397" s="223" t="s">
        <v>4592</v>
      </c>
      <c r="C397" s="224" t="s">
        <v>4593</v>
      </c>
      <c r="D397" s="222">
        <v>1</v>
      </c>
      <c r="E397" s="223" t="s">
        <v>4592</v>
      </c>
      <c r="F397" s="223" t="s">
        <v>1369</v>
      </c>
      <c r="G397" s="224" t="s">
        <v>4574</v>
      </c>
      <c r="H397" s="222">
        <v>3</v>
      </c>
      <c r="I397" s="222">
        <v>1</v>
      </c>
    </row>
    <row r="398" spans="1:9" ht="9.1999999999999993" customHeight="1">
      <c r="A398" s="223">
        <v>396</v>
      </c>
      <c r="B398" s="223" t="s">
        <v>4594</v>
      </c>
      <c r="C398" s="224" t="s">
        <v>4080</v>
      </c>
      <c r="D398" s="222">
        <v>3</v>
      </c>
      <c r="E398" s="223" t="s">
        <v>4594</v>
      </c>
      <c r="F398" s="223" t="s">
        <v>1344</v>
      </c>
      <c r="G398" s="224" t="s">
        <v>4082</v>
      </c>
      <c r="H398" s="222">
        <v>2</v>
      </c>
      <c r="I398" s="222">
        <v>3</v>
      </c>
    </row>
    <row r="399" spans="1:9" ht="9.1999999999999993" customHeight="1">
      <c r="A399" s="223">
        <v>397</v>
      </c>
      <c r="B399" s="223" t="s">
        <v>4595</v>
      </c>
      <c r="C399" s="224" t="s">
        <v>4327</v>
      </c>
      <c r="D399" s="222">
        <v>6</v>
      </c>
      <c r="E399" s="223" t="s">
        <v>4595</v>
      </c>
      <c r="F399" s="223" t="s">
        <v>4596</v>
      </c>
      <c r="G399" s="224" t="s">
        <v>4082</v>
      </c>
      <c r="H399" s="222">
        <v>3</v>
      </c>
      <c r="I399" s="222">
        <v>6</v>
      </c>
    </row>
    <row r="400" spans="1:9" ht="9.1999999999999993" customHeight="1">
      <c r="A400" s="223">
        <v>398</v>
      </c>
      <c r="B400" s="223" t="s">
        <v>4597</v>
      </c>
      <c r="C400" s="224" t="s">
        <v>4327</v>
      </c>
      <c r="D400" s="222">
        <v>5</v>
      </c>
      <c r="E400" s="223" t="s">
        <v>4597</v>
      </c>
      <c r="F400" s="223" t="s">
        <v>1339</v>
      </c>
      <c r="G400" s="224" t="s">
        <v>4082</v>
      </c>
      <c r="H400" s="222">
        <v>3</v>
      </c>
      <c r="I400" s="222">
        <v>5</v>
      </c>
    </row>
    <row r="401" spans="1:9" ht="9.75" customHeight="1">
      <c r="A401" s="223">
        <v>399</v>
      </c>
      <c r="B401" s="223" t="s">
        <v>4598</v>
      </c>
      <c r="C401" s="224" t="s">
        <v>4599</v>
      </c>
      <c r="D401" s="222">
        <v>1</v>
      </c>
      <c r="E401" s="223" t="s">
        <v>4598</v>
      </c>
      <c r="F401" s="223" t="s">
        <v>1316</v>
      </c>
      <c r="G401" s="224" t="s">
        <v>4075</v>
      </c>
      <c r="H401" s="222">
        <v>3</v>
      </c>
      <c r="I401" s="222">
        <v>1</v>
      </c>
    </row>
    <row r="402" spans="1:9" ht="9.1999999999999993" customHeight="1">
      <c r="A402" s="223">
        <v>400</v>
      </c>
      <c r="B402" s="223" t="s">
        <v>4600</v>
      </c>
      <c r="C402" s="224" t="s">
        <v>4073</v>
      </c>
      <c r="D402" s="222">
        <v>7</v>
      </c>
      <c r="E402" s="223" t="s">
        <v>4600</v>
      </c>
      <c r="F402" s="223" t="s">
        <v>1319</v>
      </c>
      <c r="G402" s="224" t="s">
        <v>4075</v>
      </c>
      <c r="H402" s="222">
        <v>2</v>
      </c>
      <c r="I402" s="222">
        <v>7</v>
      </c>
    </row>
    <row r="403" spans="1:9" ht="9.1999999999999993" customHeight="1">
      <c r="A403" s="223">
        <v>401</v>
      </c>
      <c r="B403" s="223" t="s">
        <v>4601</v>
      </c>
      <c r="C403" s="224" t="s">
        <v>4602</v>
      </c>
      <c r="D403" s="222">
        <v>2</v>
      </c>
      <c r="E403" s="223" t="s">
        <v>4601</v>
      </c>
      <c r="F403" s="223" t="s">
        <v>1311</v>
      </c>
      <c r="G403" s="224" t="s">
        <v>4075</v>
      </c>
      <c r="H403" s="222">
        <v>4</v>
      </c>
      <c r="I403" s="222">
        <v>2</v>
      </c>
    </row>
    <row r="404" spans="1:9" ht="9.1999999999999993" customHeight="1">
      <c r="A404" s="223">
        <v>402</v>
      </c>
      <c r="B404" s="223" t="s">
        <v>4603</v>
      </c>
      <c r="C404" s="224" t="s">
        <v>4224</v>
      </c>
      <c r="D404" s="222">
        <v>5</v>
      </c>
      <c r="E404" s="223" t="s">
        <v>4603</v>
      </c>
      <c r="F404" s="223" t="s">
        <v>1674</v>
      </c>
      <c r="G404" s="224" t="s">
        <v>4225</v>
      </c>
      <c r="H404" s="222">
        <v>3</v>
      </c>
      <c r="I404" s="222">
        <v>5</v>
      </c>
    </row>
    <row r="405" spans="1:9" ht="9.1999999999999993" customHeight="1">
      <c r="A405" s="223">
        <v>403</v>
      </c>
      <c r="B405" s="223" t="s">
        <v>4604</v>
      </c>
      <c r="C405" s="224" t="s">
        <v>4510</v>
      </c>
      <c r="D405" s="222">
        <v>2</v>
      </c>
      <c r="E405" s="223" t="s">
        <v>4604</v>
      </c>
      <c r="F405" s="223" t="s">
        <v>4605</v>
      </c>
      <c r="G405" s="224" t="s">
        <v>3986</v>
      </c>
      <c r="H405" s="222">
        <v>4</v>
      </c>
      <c r="I405" s="222">
        <v>2</v>
      </c>
    </row>
    <row r="406" spans="1:9" ht="9.1999999999999993" customHeight="1">
      <c r="A406" s="223">
        <v>404</v>
      </c>
      <c r="B406" s="223" t="s">
        <v>4606</v>
      </c>
      <c r="C406" s="224" t="s">
        <v>3985</v>
      </c>
      <c r="D406" s="222">
        <v>5</v>
      </c>
      <c r="E406" s="223" t="s">
        <v>4606</v>
      </c>
      <c r="F406" s="223" t="s">
        <v>1707</v>
      </c>
      <c r="G406" s="224" t="s">
        <v>3986</v>
      </c>
      <c r="H406" s="222">
        <v>2</v>
      </c>
      <c r="I406" s="222">
        <v>5</v>
      </c>
    </row>
    <row r="407" spans="1:9" ht="9.1999999999999993" customHeight="1">
      <c r="A407" s="223">
        <v>405</v>
      </c>
      <c r="B407" s="223" t="s">
        <v>4607</v>
      </c>
      <c r="C407" s="224" t="s">
        <v>4028</v>
      </c>
      <c r="D407" s="222">
        <v>1</v>
      </c>
      <c r="E407" s="223" t="s">
        <v>4607</v>
      </c>
      <c r="F407" s="223" t="s">
        <v>1420</v>
      </c>
      <c r="G407" s="224" t="s">
        <v>3910</v>
      </c>
      <c r="H407" s="222">
        <v>2</v>
      </c>
      <c r="I407" s="222">
        <v>1</v>
      </c>
    </row>
    <row r="408" spans="1:9" ht="9.75" customHeight="1">
      <c r="A408" s="223">
        <v>406</v>
      </c>
      <c r="B408" s="223" t="s">
        <v>4608</v>
      </c>
      <c r="C408" s="224" t="s">
        <v>4266</v>
      </c>
      <c r="D408" s="222">
        <v>3</v>
      </c>
      <c r="E408" s="223" t="s">
        <v>4608</v>
      </c>
      <c r="F408" s="223" t="s">
        <v>1582</v>
      </c>
      <c r="G408" s="224" t="s">
        <v>4067</v>
      </c>
      <c r="H408" s="222">
        <v>4</v>
      </c>
      <c r="I408" s="222">
        <v>3</v>
      </c>
    </row>
    <row r="409" spans="1:9" ht="9.1999999999999993" customHeight="1">
      <c r="A409" s="223">
        <v>407</v>
      </c>
      <c r="B409" s="223" t="s">
        <v>4609</v>
      </c>
      <c r="C409" s="224" t="s">
        <v>4610</v>
      </c>
      <c r="D409" s="222">
        <v>1</v>
      </c>
      <c r="E409" s="223" t="s">
        <v>4609</v>
      </c>
      <c r="F409" s="223" t="s">
        <v>1363</v>
      </c>
      <c r="G409" s="224" t="s">
        <v>4574</v>
      </c>
      <c r="H409" s="222">
        <v>4</v>
      </c>
      <c r="I409" s="222">
        <v>1</v>
      </c>
    </row>
    <row r="410" spans="1:9" ht="9.1999999999999993" customHeight="1">
      <c r="A410" s="223">
        <v>408</v>
      </c>
      <c r="B410" s="223" t="s">
        <v>4611</v>
      </c>
      <c r="C410" s="224" t="s">
        <v>4612</v>
      </c>
      <c r="D410" s="222">
        <v>1</v>
      </c>
      <c r="E410" s="223" t="s">
        <v>4611</v>
      </c>
      <c r="F410" s="223" t="s">
        <v>1596</v>
      </c>
      <c r="G410" s="224" t="s">
        <v>4067</v>
      </c>
      <c r="H410" s="222">
        <v>2</v>
      </c>
      <c r="I410" s="222">
        <v>1</v>
      </c>
    </row>
    <row r="411" spans="1:9" ht="9.1999999999999993" customHeight="1">
      <c r="A411" s="223">
        <v>409</v>
      </c>
      <c r="B411" s="223" t="s">
        <v>4613</v>
      </c>
      <c r="C411" s="224" t="s">
        <v>4612</v>
      </c>
      <c r="D411" s="222">
        <v>2</v>
      </c>
      <c r="E411" s="223" t="s">
        <v>4613</v>
      </c>
      <c r="F411" s="223" t="s">
        <v>1595</v>
      </c>
      <c r="G411" s="224" t="s">
        <v>4067</v>
      </c>
      <c r="H411" s="222">
        <v>2</v>
      </c>
      <c r="I411" s="222">
        <v>2</v>
      </c>
    </row>
    <row r="412" spans="1:9" ht="9.1999999999999993" customHeight="1">
      <c r="A412" s="223">
        <v>410</v>
      </c>
      <c r="B412" s="223" t="s">
        <v>4614</v>
      </c>
      <c r="C412" s="224" t="s">
        <v>4044</v>
      </c>
      <c r="D412" s="222">
        <v>2</v>
      </c>
      <c r="E412" s="223" t="s">
        <v>4614</v>
      </c>
      <c r="F412" s="223" t="s">
        <v>1712</v>
      </c>
      <c r="G412" s="224" t="s">
        <v>3986</v>
      </c>
      <c r="H412" s="222">
        <v>1</v>
      </c>
      <c r="I412" s="222">
        <v>2</v>
      </c>
    </row>
    <row r="413" spans="1:9" ht="9.1999999999999993" customHeight="1">
      <c r="A413" s="223">
        <v>411</v>
      </c>
      <c r="B413" s="223" t="s">
        <v>4615</v>
      </c>
      <c r="C413" s="224" t="s">
        <v>4066</v>
      </c>
      <c r="D413" s="222">
        <v>5</v>
      </c>
      <c r="E413" s="223" t="s">
        <v>4615</v>
      </c>
      <c r="F413" s="223" t="s">
        <v>1598</v>
      </c>
      <c r="G413" s="224" t="s">
        <v>4067</v>
      </c>
      <c r="H413" s="222">
        <v>1</v>
      </c>
      <c r="I413" s="222">
        <v>5</v>
      </c>
    </row>
    <row r="414" spans="1:9" ht="9.1999999999999993" customHeight="1">
      <c r="A414" s="223">
        <v>412</v>
      </c>
      <c r="B414" s="223" t="s">
        <v>4616</v>
      </c>
      <c r="C414" s="224" t="s">
        <v>4066</v>
      </c>
      <c r="D414" s="222">
        <v>7</v>
      </c>
      <c r="E414" s="223" t="s">
        <v>4616</v>
      </c>
      <c r="F414" s="223" t="s">
        <v>1597</v>
      </c>
      <c r="G414" s="224" t="s">
        <v>4067</v>
      </c>
      <c r="H414" s="222">
        <v>1</v>
      </c>
      <c r="I414" s="222">
        <v>7</v>
      </c>
    </row>
    <row r="415" spans="1:9" ht="9.75" customHeight="1">
      <c r="A415" s="223">
        <v>413</v>
      </c>
      <c r="B415" s="223" t="s">
        <v>4617</v>
      </c>
      <c r="C415" s="224" t="s">
        <v>4096</v>
      </c>
      <c r="D415" s="222">
        <v>6</v>
      </c>
      <c r="E415" s="223" t="s">
        <v>4617</v>
      </c>
      <c r="F415" s="223" t="s">
        <v>1324</v>
      </c>
      <c r="G415" s="224" t="s">
        <v>4075</v>
      </c>
      <c r="H415" s="222">
        <v>1</v>
      </c>
      <c r="I415" s="222">
        <v>6</v>
      </c>
    </row>
    <row r="416" spans="1:9" ht="9.1999999999999993" customHeight="1">
      <c r="A416" s="223">
        <v>414</v>
      </c>
      <c r="B416" s="223" t="s">
        <v>4618</v>
      </c>
      <c r="C416" s="224" t="s">
        <v>4073</v>
      </c>
      <c r="D416" s="222">
        <v>5</v>
      </c>
      <c r="E416" s="223" t="s">
        <v>4618</v>
      </c>
      <c r="F416" s="223" t="s">
        <v>1318</v>
      </c>
      <c r="G416" s="224" t="s">
        <v>4075</v>
      </c>
      <c r="H416" s="222">
        <v>2</v>
      </c>
      <c r="I416" s="222">
        <v>5</v>
      </c>
    </row>
    <row r="417" spans="1:9" ht="9.1999999999999993" customHeight="1">
      <c r="A417" s="223">
        <v>415</v>
      </c>
      <c r="B417" s="223" t="s">
        <v>4619</v>
      </c>
      <c r="C417" s="224" t="s">
        <v>4357</v>
      </c>
      <c r="D417" s="222">
        <v>2</v>
      </c>
      <c r="E417" s="223" t="s">
        <v>4619</v>
      </c>
      <c r="F417" s="223" t="s">
        <v>1303</v>
      </c>
      <c r="G417" s="224" t="s">
        <v>4075</v>
      </c>
      <c r="H417" s="222">
        <v>5</v>
      </c>
      <c r="I417" s="222">
        <v>2</v>
      </c>
    </row>
    <row r="418" spans="1:9" ht="9.1999999999999993" customHeight="1">
      <c r="A418" s="223">
        <v>416</v>
      </c>
      <c r="B418" s="223" t="s">
        <v>4620</v>
      </c>
      <c r="C418" s="224" t="s">
        <v>4621</v>
      </c>
      <c r="D418" s="222">
        <v>2</v>
      </c>
      <c r="E418" s="223" t="s">
        <v>4620</v>
      </c>
      <c r="F418" s="223" t="s">
        <v>1298</v>
      </c>
      <c r="G418" s="224" t="s">
        <v>4622</v>
      </c>
      <c r="H418" s="222">
        <v>1</v>
      </c>
      <c r="I418" s="222">
        <v>2</v>
      </c>
    </row>
    <row r="419" spans="1:9" ht="9.1999999999999993" customHeight="1">
      <c r="A419" s="223">
        <v>417</v>
      </c>
      <c r="B419" s="223" t="s">
        <v>4623</v>
      </c>
      <c r="C419" s="224" t="s">
        <v>4621</v>
      </c>
      <c r="D419" s="222">
        <v>3</v>
      </c>
      <c r="E419" s="223" t="s">
        <v>4623</v>
      </c>
      <c r="F419" s="223" t="s">
        <v>1297</v>
      </c>
      <c r="G419" s="224" t="s">
        <v>4622</v>
      </c>
      <c r="H419" s="222">
        <v>1</v>
      </c>
      <c r="I419" s="222">
        <v>3</v>
      </c>
    </row>
    <row r="420" spans="1:9" ht="9.1999999999999993" customHeight="1">
      <c r="A420" s="223">
        <v>418</v>
      </c>
      <c r="B420" s="223" t="s">
        <v>4624</v>
      </c>
      <c r="C420" s="224" t="s">
        <v>4602</v>
      </c>
      <c r="D420" s="222">
        <v>4</v>
      </c>
      <c r="E420" s="223" t="s">
        <v>4624</v>
      </c>
      <c r="F420" s="223" t="s">
        <v>1310</v>
      </c>
      <c r="G420" s="224" t="s">
        <v>4075</v>
      </c>
      <c r="H420" s="222">
        <v>4</v>
      </c>
      <c r="I420" s="222">
        <v>4</v>
      </c>
    </row>
    <row r="421" spans="1:9" ht="9.1999999999999993" customHeight="1">
      <c r="A421" s="223">
        <v>419</v>
      </c>
      <c r="B421" s="223" t="s">
        <v>4625</v>
      </c>
      <c r="C421" s="224" t="s">
        <v>4022</v>
      </c>
      <c r="D421" s="222">
        <v>4</v>
      </c>
      <c r="E421" s="223" t="s">
        <v>4625</v>
      </c>
      <c r="F421" s="223" t="s">
        <v>1536</v>
      </c>
      <c r="G421" s="224" t="s">
        <v>4023</v>
      </c>
      <c r="H421" s="222">
        <v>2</v>
      </c>
      <c r="I421" s="222">
        <v>4</v>
      </c>
    </row>
    <row r="422" spans="1:9" ht="9.75" customHeight="1">
      <c r="A422" s="223">
        <v>420</v>
      </c>
      <c r="B422" s="223" t="s">
        <v>4626</v>
      </c>
      <c r="C422" s="224" t="s">
        <v>4063</v>
      </c>
      <c r="D422" s="222">
        <v>6</v>
      </c>
      <c r="E422" s="223" t="s">
        <v>4626</v>
      </c>
      <c r="F422" s="223" t="s">
        <v>1540</v>
      </c>
      <c r="G422" s="224" t="s">
        <v>4023</v>
      </c>
      <c r="H422" s="222">
        <v>1</v>
      </c>
      <c r="I422" s="222">
        <v>6</v>
      </c>
    </row>
    <row r="423" spans="1:9" ht="9.1999999999999993" customHeight="1">
      <c r="A423" s="223">
        <v>421</v>
      </c>
      <c r="B423" s="223" t="s">
        <v>4627</v>
      </c>
      <c r="C423" s="224" t="s">
        <v>4628</v>
      </c>
      <c r="D423" s="222">
        <v>2</v>
      </c>
      <c r="E423" s="223" t="s">
        <v>4627</v>
      </c>
      <c r="F423" s="223" t="s">
        <v>4629</v>
      </c>
      <c r="G423" s="224" t="s">
        <v>4023</v>
      </c>
      <c r="H423" s="222">
        <v>4</v>
      </c>
      <c r="I423" s="222">
        <v>2</v>
      </c>
    </row>
    <row r="424" spans="1:9" ht="9.1999999999999993" customHeight="1">
      <c r="A424" s="223">
        <v>422</v>
      </c>
      <c r="B424" s="223" t="s">
        <v>4630</v>
      </c>
      <c r="C424" s="224" t="s">
        <v>4631</v>
      </c>
      <c r="D424" s="222">
        <v>1</v>
      </c>
      <c r="E424" s="223" t="s">
        <v>4630</v>
      </c>
      <c r="F424" s="223" t="s">
        <v>723</v>
      </c>
      <c r="G424" s="224" t="s">
        <v>4023</v>
      </c>
      <c r="H424" s="222">
        <v>5</v>
      </c>
      <c r="I424" s="222">
        <v>1</v>
      </c>
    </row>
    <row r="425" spans="1:9" ht="9.1999999999999993" customHeight="1">
      <c r="A425" s="223">
        <v>423</v>
      </c>
      <c r="B425" s="223" t="s">
        <v>4632</v>
      </c>
      <c r="C425" s="224" t="s">
        <v>4086</v>
      </c>
      <c r="D425" s="222">
        <v>7</v>
      </c>
      <c r="E425" s="223" t="s">
        <v>4632</v>
      </c>
      <c r="F425" s="223" t="s">
        <v>1510</v>
      </c>
      <c r="G425" s="224" t="s">
        <v>4087</v>
      </c>
      <c r="H425" s="222">
        <v>1</v>
      </c>
      <c r="I425" s="222">
        <v>7</v>
      </c>
    </row>
    <row r="426" spans="1:9" ht="9.1999999999999993" customHeight="1">
      <c r="A426" s="223">
        <v>424</v>
      </c>
      <c r="B426" s="223" t="s">
        <v>4633</v>
      </c>
      <c r="C426" s="224" t="s">
        <v>4378</v>
      </c>
      <c r="D426" s="222">
        <v>2</v>
      </c>
      <c r="E426" s="223" t="s">
        <v>4633</v>
      </c>
      <c r="F426" s="223" t="s">
        <v>1235</v>
      </c>
      <c r="G426" s="224" t="s">
        <v>4379</v>
      </c>
      <c r="H426" s="222">
        <v>1</v>
      </c>
      <c r="I426" s="222">
        <v>2</v>
      </c>
    </row>
    <row r="427" spans="1:9" ht="9.1999999999999993" customHeight="1">
      <c r="A427" s="223">
        <v>425</v>
      </c>
      <c r="B427" s="223" t="s">
        <v>4634</v>
      </c>
      <c r="C427" s="224" t="s">
        <v>4373</v>
      </c>
      <c r="D427" s="222">
        <v>4</v>
      </c>
      <c r="E427" s="223" t="s">
        <v>4634</v>
      </c>
      <c r="F427" s="223" t="s">
        <v>1494</v>
      </c>
      <c r="G427" s="224" t="s">
        <v>4087</v>
      </c>
      <c r="H427" s="222">
        <v>5</v>
      </c>
      <c r="I427" s="222">
        <v>4</v>
      </c>
    </row>
    <row r="428" spans="1:9" ht="9.1999999999999993" customHeight="1">
      <c r="A428" s="223">
        <v>426</v>
      </c>
      <c r="B428" s="223" t="s">
        <v>4635</v>
      </c>
      <c r="C428" s="224" t="s">
        <v>4359</v>
      </c>
      <c r="D428" s="222">
        <v>2</v>
      </c>
      <c r="E428" s="223" t="s">
        <v>4635</v>
      </c>
      <c r="F428" s="223" t="s">
        <v>1262</v>
      </c>
      <c r="G428" s="224" t="s">
        <v>4094</v>
      </c>
      <c r="H428" s="222">
        <v>2</v>
      </c>
      <c r="I428" s="222">
        <v>2</v>
      </c>
    </row>
    <row r="429" spans="1:9" ht="9.75" customHeight="1">
      <c r="A429" s="223">
        <v>427</v>
      </c>
      <c r="B429" s="223" t="s">
        <v>4636</v>
      </c>
      <c r="C429" s="224" t="s">
        <v>4093</v>
      </c>
      <c r="D429" s="222">
        <v>4</v>
      </c>
      <c r="E429" s="223" t="s">
        <v>4636</v>
      </c>
      <c r="F429" s="223" t="s">
        <v>1263</v>
      </c>
      <c r="G429" s="224" t="s">
        <v>4094</v>
      </c>
      <c r="H429" s="222">
        <v>1</v>
      </c>
      <c r="I429" s="222">
        <v>4</v>
      </c>
    </row>
    <row r="430" spans="1:9" ht="9.1999999999999993" customHeight="1">
      <c r="A430" s="223">
        <v>428</v>
      </c>
      <c r="B430" s="223" t="s">
        <v>4637</v>
      </c>
      <c r="C430" s="224" t="s">
        <v>4638</v>
      </c>
      <c r="D430" s="222">
        <v>1</v>
      </c>
      <c r="E430" s="223" t="s">
        <v>4637</v>
      </c>
      <c r="F430" s="223" t="s">
        <v>1256</v>
      </c>
      <c r="G430" s="224" t="s">
        <v>4094</v>
      </c>
      <c r="H430" s="222">
        <v>3</v>
      </c>
      <c r="I430" s="222">
        <v>1</v>
      </c>
    </row>
    <row r="431" spans="1:9" ht="9.1999999999999993" customHeight="1">
      <c r="A431" s="223">
        <v>429</v>
      </c>
      <c r="B431" s="223" t="s">
        <v>4639</v>
      </c>
      <c r="C431" s="224" t="s">
        <v>4640</v>
      </c>
      <c r="D431" s="222">
        <v>1</v>
      </c>
      <c r="E431" s="223" t="s">
        <v>4639</v>
      </c>
      <c r="F431" s="223" t="s">
        <v>1199</v>
      </c>
      <c r="G431" s="224" t="s">
        <v>4641</v>
      </c>
      <c r="H431" s="222">
        <v>2</v>
      </c>
      <c r="I431" s="222">
        <v>1</v>
      </c>
    </row>
    <row r="432" spans="1:9" ht="9.1999999999999993" customHeight="1">
      <c r="A432" s="223">
        <v>430</v>
      </c>
      <c r="B432" s="223" t="s">
        <v>4642</v>
      </c>
      <c r="C432" s="224" t="s">
        <v>4359</v>
      </c>
      <c r="D432" s="222">
        <v>3</v>
      </c>
      <c r="E432" s="223" t="s">
        <v>4642</v>
      </c>
      <c r="F432" s="223" t="s">
        <v>1261</v>
      </c>
      <c r="G432" s="224" t="s">
        <v>4094</v>
      </c>
      <c r="H432" s="222">
        <v>2</v>
      </c>
      <c r="I432" s="222">
        <v>3</v>
      </c>
    </row>
    <row r="433" spans="1:9" ht="9.1999999999999993" customHeight="1">
      <c r="A433" s="223">
        <v>431</v>
      </c>
      <c r="B433" s="223" t="s">
        <v>4643</v>
      </c>
      <c r="C433" s="224" t="s">
        <v>4621</v>
      </c>
      <c r="D433" s="222">
        <v>1</v>
      </c>
      <c r="E433" s="223" t="s">
        <v>4643</v>
      </c>
      <c r="F433" s="223" t="s">
        <v>1296</v>
      </c>
      <c r="G433" s="224" t="s">
        <v>4622</v>
      </c>
      <c r="H433" s="222">
        <v>1</v>
      </c>
      <c r="I433" s="222">
        <v>1</v>
      </c>
    </row>
    <row r="434" spans="1:9" ht="9.1999999999999993" customHeight="1">
      <c r="A434" s="223">
        <v>432</v>
      </c>
      <c r="B434" s="223" t="s">
        <v>4644</v>
      </c>
      <c r="C434" s="224" t="s">
        <v>4413</v>
      </c>
      <c r="D434" s="222">
        <v>2</v>
      </c>
      <c r="E434" s="223" t="s">
        <v>4644</v>
      </c>
      <c r="F434" s="223" t="s">
        <v>987</v>
      </c>
      <c r="G434" s="224" t="s">
        <v>4415</v>
      </c>
      <c r="H434" s="222">
        <v>1</v>
      </c>
      <c r="I434" s="222">
        <v>2</v>
      </c>
    </row>
    <row r="435" spans="1:9" ht="9.1999999999999993" customHeight="1">
      <c r="A435" s="223">
        <v>433</v>
      </c>
      <c r="B435" s="223" t="s">
        <v>4645</v>
      </c>
      <c r="C435" s="224" t="s">
        <v>4102</v>
      </c>
      <c r="D435" s="222">
        <v>7</v>
      </c>
      <c r="E435" s="223" t="s">
        <v>4645</v>
      </c>
      <c r="F435" s="223" t="s">
        <v>238</v>
      </c>
      <c r="G435" s="224" t="s">
        <v>4087</v>
      </c>
      <c r="H435" s="222">
        <v>2</v>
      </c>
      <c r="I435" s="222">
        <v>7</v>
      </c>
    </row>
    <row r="436" spans="1:9" ht="9.75" customHeight="1">
      <c r="A436" s="223">
        <v>434</v>
      </c>
      <c r="B436" s="223" t="s">
        <v>4646</v>
      </c>
      <c r="C436" s="224" t="s">
        <v>3938</v>
      </c>
      <c r="D436" s="222">
        <v>2</v>
      </c>
      <c r="E436" s="223" t="s">
        <v>4646</v>
      </c>
      <c r="F436" s="223" t="s">
        <v>1060</v>
      </c>
      <c r="G436" s="224" t="s">
        <v>3939</v>
      </c>
      <c r="H436" s="222">
        <v>2</v>
      </c>
      <c r="I436" s="222">
        <v>2</v>
      </c>
    </row>
    <row r="437" spans="1:9" ht="9.1999999999999993" customHeight="1">
      <c r="A437" s="223">
        <v>435</v>
      </c>
      <c r="B437" s="223" t="s">
        <v>4647</v>
      </c>
      <c r="C437" s="224" t="s">
        <v>4648</v>
      </c>
      <c r="D437" s="222">
        <v>1</v>
      </c>
      <c r="E437" s="223" t="s">
        <v>4647</v>
      </c>
      <c r="F437" s="223" t="s">
        <v>1501</v>
      </c>
      <c r="G437" s="224" t="s">
        <v>4087</v>
      </c>
      <c r="H437" s="222">
        <v>4</v>
      </c>
      <c r="I437" s="222">
        <v>1</v>
      </c>
    </row>
    <row r="438" spans="1:9" ht="9.1999999999999993" customHeight="1">
      <c r="A438" s="223">
        <v>436</v>
      </c>
      <c r="B438" s="223" t="s">
        <v>4649</v>
      </c>
      <c r="C438" s="224" t="s">
        <v>4127</v>
      </c>
      <c r="D438" s="222">
        <v>4</v>
      </c>
      <c r="E438" s="223" t="s">
        <v>4649</v>
      </c>
      <c r="F438" s="223" t="s">
        <v>4650</v>
      </c>
      <c r="G438" s="224" t="s">
        <v>4087</v>
      </c>
      <c r="H438" s="222">
        <v>3</v>
      </c>
      <c r="I438" s="222">
        <v>4</v>
      </c>
    </row>
    <row r="439" spans="1:9" ht="9.1999999999999993" customHeight="1">
      <c r="A439" s="223">
        <v>437</v>
      </c>
      <c r="B439" s="223" t="s">
        <v>4651</v>
      </c>
      <c r="C439" s="224" t="s">
        <v>4648</v>
      </c>
      <c r="D439" s="222">
        <v>2</v>
      </c>
      <c r="E439" s="223" t="s">
        <v>4651</v>
      </c>
      <c r="F439" s="223" t="s">
        <v>4652</v>
      </c>
      <c r="G439" s="224" t="s">
        <v>4087</v>
      </c>
      <c r="H439" s="222">
        <v>4</v>
      </c>
      <c r="I439" s="222">
        <v>2</v>
      </c>
    </row>
    <row r="440" spans="1:9" ht="9.1999999999999993" customHeight="1">
      <c r="A440" s="223">
        <v>438</v>
      </c>
      <c r="B440" s="223" t="s">
        <v>4653</v>
      </c>
      <c r="C440" s="224" t="s">
        <v>4648</v>
      </c>
      <c r="D440" s="222">
        <v>3</v>
      </c>
      <c r="E440" s="223" t="s">
        <v>4653</v>
      </c>
      <c r="F440" s="223" t="s">
        <v>1500</v>
      </c>
      <c r="G440" s="224" t="s">
        <v>4087</v>
      </c>
      <c r="H440" s="222">
        <v>4</v>
      </c>
      <c r="I440" s="222">
        <v>3</v>
      </c>
    </row>
    <row r="441" spans="1:9" ht="9.1999999999999993" customHeight="1">
      <c r="A441" s="223">
        <v>439</v>
      </c>
      <c r="B441" s="223" t="s">
        <v>4654</v>
      </c>
      <c r="C441" s="224" t="s">
        <v>4648</v>
      </c>
      <c r="D441" s="222">
        <v>4</v>
      </c>
      <c r="E441" s="223" t="s">
        <v>4654</v>
      </c>
      <c r="F441" s="223" t="s">
        <v>1499</v>
      </c>
      <c r="G441" s="224" t="s">
        <v>4087</v>
      </c>
      <c r="H441" s="222">
        <v>4</v>
      </c>
      <c r="I441" s="222">
        <v>4</v>
      </c>
    </row>
    <row r="442" spans="1:9" ht="9.1999999999999993" customHeight="1">
      <c r="A442" s="223">
        <v>440</v>
      </c>
      <c r="B442" s="223" t="s">
        <v>4655</v>
      </c>
      <c r="C442" s="224" t="s">
        <v>4378</v>
      </c>
      <c r="D442" s="222">
        <v>4</v>
      </c>
      <c r="E442" s="223" t="s">
        <v>4655</v>
      </c>
      <c r="F442" s="223" t="s">
        <v>1234</v>
      </c>
      <c r="G442" s="224" t="s">
        <v>4379</v>
      </c>
      <c r="H442" s="222">
        <v>1</v>
      </c>
      <c r="I442" s="222">
        <v>4</v>
      </c>
    </row>
    <row r="443" spans="1:9" ht="9.75" customHeight="1">
      <c r="A443" s="223">
        <v>441</v>
      </c>
      <c r="B443" s="223" t="s">
        <v>4656</v>
      </c>
      <c r="C443" s="224" t="s">
        <v>4378</v>
      </c>
      <c r="D443" s="222">
        <v>3</v>
      </c>
      <c r="E443" s="223" t="s">
        <v>4656</v>
      </c>
      <c r="F443" s="223" t="s">
        <v>1233</v>
      </c>
      <c r="G443" s="224" t="s">
        <v>4379</v>
      </c>
      <c r="H443" s="222">
        <v>1</v>
      </c>
      <c r="I443" s="222">
        <v>3</v>
      </c>
    </row>
    <row r="444" spans="1:9" ht="9.1999999999999993" customHeight="1">
      <c r="A444" s="223">
        <v>442</v>
      </c>
      <c r="B444" s="223" t="s">
        <v>4657</v>
      </c>
      <c r="C444" s="224" t="s">
        <v>4640</v>
      </c>
      <c r="D444" s="222">
        <v>2</v>
      </c>
      <c r="E444" s="223" t="s">
        <v>4657</v>
      </c>
      <c r="F444" s="223" t="s">
        <v>1198</v>
      </c>
      <c r="G444" s="224" t="s">
        <v>4641</v>
      </c>
      <c r="H444" s="222">
        <v>2</v>
      </c>
      <c r="I444" s="222">
        <v>2</v>
      </c>
    </row>
    <row r="445" spans="1:9" ht="9.1999999999999993" customHeight="1">
      <c r="A445" s="223">
        <v>443</v>
      </c>
      <c r="B445" s="223" t="s">
        <v>4658</v>
      </c>
      <c r="C445" s="224" t="s">
        <v>4659</v>
      </c>
      <c r="D445" s="222">
        <v>4</v>
      </c>
      <c r="E445" s="223" t="s">
        <v>4658</v>
      </c>
      <c r="F445" s="223" t="s">
        <v>1206</v>
      </c>
      <c r="G445" s="224" t="s">
        <v>4641</v>
      </c>
      <c r="H445" s="222">
        <v>1</v>
      </c>
      <c r="I445" s="222">
        <v>4</v>
      </c>
    </row>
    <row r="446" spans="1:9" ht="9.1999999999999993" customHeight="1">
      <c r="A446" s="223">
        <v>444</v>
      </c>
      <c r="B446" s="223" t="s">
        <v>4660</v>
      </c>
      <c r="C446" s="224" t="s">
        <v>4659</v>
      </c>
      <c r="D446" s="222">
        <v>2</v>
      </c>
      <c r="E446" s="223" t="s">
        <v>4660</v>
      </c>
      <c r="F446" s="223" t="s">
        <v>1205</v>
      </c>
      <c r="G446" s="224" t="s">
        <v>4641</v>
      </c>
      <c r="H446" s="222">
        <v>1</v>
      </c>
      <c r="I446" s="222">
        <v>2</v>
      </c>
    </row>
    <row r="447" spans="1:9" ht="9.1999999999999993" customHeight="1">
      <c r="A447" s="223">
        <v>445</v>
      </c>
      <c r="B447" s="223" t="s">
        <v>4661</v>
      </c>
      <c r="C447" s="224" t="s">
        <v>4659</v>
      </c>
      <c r="D447" s="222">
        <v>1</v>
      </c>
      <c r="E447" s="223" t="s">
        <v>4661</v>
      </c>
      <c r="F447" s="223" t="s">
        <v>1204</v>
      </c>
      <c r="G447" s="224" t="s">
        <v>4641</v>
      </c>
      <c r="H447" s="222">
        <v>1</v>
      </c>
      <c r="I447" s="222">
        <v>1</v>
      </c>
    </row>
    <row r="448" spans="1:9" ht="9.1999999999999993" customHeight="1">
      <c r="A448" s="223">
        <v>446</v>
      </c>
      <c r="B448" s="223" t="s">
        <v>4662</v>
      </c>
      <c r="C448" s="224" t="s">
        <v>4659</v>
      </c>
      <c r="D448" s="222">
        <v>3</v>
      </c>
      <c r="E448" s="223" t="s">
        <v>4662</v>
      </c>
      <c r="F448" s="223" t="s">
        <v>1203</v>
      </c>
      <c r="G448" s="224" t="s">
        <v>4641</v>
      </c>
      <c r="H448" s="222">
        <v>1</v>
      </c>
      <c r="I448" s="222">
        <v>3</v>
      </c>
    </row>
    <row r="449" spans="1:9" ht="9.1999999999999993" customHeight="1">
      <c r="A449" s="223">
        <v>447</v>
      </c>
      <c r="B449" s="223" t="s">
        <v>4663</v>
      </c>
      <c r="C449" s="224" t="s">
        <v>3938</v>
      </c>
      <c r="D449" s="222">
        <v>3</v>
      </c>
      <c r="E449" s="223" t="s">
        <v>4663</v>
      </c>
      <c r="F449" s="223" t="s">
        <v>1059</v>
      </c>
      <c r="G449" s="224" t="s">
        <v>3939</v>
      </c>
      <c r="H449" s="222">
        <v>2</v>
      </c>
      <c r="I449" s="222">
        <v>3</v>
      </c>
    </row>
    <row r="450" spans="1:9" ht="9.75" customHeight="1">
      <c r="A450" s="223">
        <v>448</v>
      </c>
      <c r="B450" s="223" t="s">
        <v>4664</v>
      </c>
      <c r="C450" s="224" t="s">
        <v>3944</v>
      </c>
      <c r="D450" s="222">
        <v>3</v>
      </c>
      <c r="E450" s="223" t="s">
        <v>4664</v>
      </c>
      <c r="F450" s="223" t="s">
        <v>1094</v>
      </c>
      <c r="G450" s="224" t="s">
        <v>3946</v>
      </c>
      <c r="H450" s="222">
        <v>1</v>
      </c>
      <c r="I450" s="222">
        <v>3</v>
      </c>
    </row>
    <row r="451" spans="1:9" ht="9.1999999999999993" customHeight="1">
      <c r="A451" s="223">
        <v>449</v>
      </c>
      <c r="B451" s="223" t="s">
        <v>4665</v>
      </c>
      <c r="C451" s="224" t="s">
        <v>3944</v>
      </c>
      <c r="D451" s="222">
        <v>4</v>
      </c>
      <c r="E451" s="223" t="s">
        <v>4665</v>
      </c>
      <c r="F451" s="223" t="s">
        <v>1093</v>
      </c>
      <c r="G451" s="224" t="s">
        <v>3946</v>
      </c>
      <c r="H451" s="222">
        <v>1</v>
      </c>
      <c r="I451" s="222">
        <v>4</v>
      </c>
    </row>
    <row r="452" spans="1:9" ht="9.1999999999999993" customHeight="1">
      <c r="A452" s="223">
        <v>450</v>
      </c>
      <c r="B452" s="223" t="s">
        <v>4666</v>
      </c>
      <c r="C452" s="224" t="s">
        <v>4667</v>
      </c>
      <c r="D452" s="222">
        <v>3</v>
      </c>
      <c r="E452" s="223" t="s">
        <v>4666</v>
      </c>
      <c r="F452" s="223" t="s">
        <v>1149</v>
      </c>
      <c r="G452" s="224" t="s">
        <v>4668</v>
      </c>
      <c r="H452" s="222">
        <v>1</v>
      </c>
      <c r="I452" s="222">
        <v>3</v>
      </c>
    </row>
    <row r="453" spans="1:9" ht="9.1999999999999993" customHeight="1">
      <c r="A453" s="223">
        <v>451</v>
      </c>
      <c r="B453" s="223" t="s">
        <v>4669</v>
      </c>
      <c r="C453" s="224" t="s">
        <v>4667</v>
      </c>
      <c r="D453" s="222">
        <v>4</v>
      </c>
      <c r="E453" s="223" t="s">
        <v>4669</v>
      </c>
      <c r="F453" s="223" t="s">
        <v>1148</v>
      </c>
      <c r="G453" s="224" t="s">
        <v>4668</v>
      </c>
      <c r="H453" s="222">
        <v>1</v>
      </c>
      <c r="I453" s="222">
        <v>4</v>
      </c>
    </row>
    <row r="454" spans="1:9" ht="9.1999999999999993" customHeight="1">
      <c r="A454" s="223">
        <v>452</v>
      </c>
      <c r="B454" s="223" t="s">
        <v>4670</v>
      </c>
      <c r="C454" s="224" t="s">
        <v>4667</v>
      </c>
      <c r="D454" s="222">
        <v>1</v>
      </c>
      <c r="E454" s="223" t="s">
        <v>4670</v>
      </c>
      <c r="F454" s="223" t="s">
        <v>4671</v>
      </c>
      <c r="G454" s="224" t="s">
        <v>4668</v>
      </c>
      <c r="H454" s="222">
        <v>1</v>
      </c>
      <c r="I454" s="222">
        <v>1</v>
      </c>
    </row>
    <row r="455" spans="1:9" ht="9.1999999999999993" customHeight="1">
      <c r="A455" s="223">
        <v>453</v>
      </c>
      <c r="B455" s="223" t="s">
        <v>4672</v>
      </c>
      <c r="C455" s="224" t="s">
        <v>4113</v>
      </c>
      <c r="D455" s="222">
        <v>7</v>
      </c>
      <c r="E455" s="223" t="s">
        <v>4672</v>
      </c>
      <c r="F455" s="223" t="s">
        <v>1062</v>
      </c>
      <c r="G455" s="224" t="s">
        <v>3939</v>
      </c>
      <c r="H455" s="222">
        <v>1</v>
      </c>
      <c r="I455" s="222">
        <v>7</v>
      </c>
    </row>
    <row r="456" spans="1:9" ht="9.1999999999999993" customHeight="1">
      <c r="A456" s="223">
        <v>454</v>
      </c>
      <c r="B456" s="223" t="s">
        <v>4673</v>
      </c>
      <c r="C456" s="224" t="s">
        <v>4387</v>
      </c>
      <c r="D456" s="222">
        <v>4</v>
      </c>
      <c r="E456" s="223" t="s">
        <v>4673</v>
      </c>
      <c r="F456" s="223" t="s">
        <v>1051</v>
      </c>
      <c r="G456" s="224" t="s">
        <v>3939</v>
      </c>
      <c r="H456" s="222">
        <v>3</v>
      </c>
      <c r="I456" s="222">
        <v>4</v>
      </c>
    </row>
    <row r="457" spans="1:9" ht="9.75" customHeight="1">
      <c r="A457" s="223">
        <v>455</v>
      </c>
      <c r="B457" s="223" t="s">
        <v>4674</v>
      </c>
      <c r="C457" s="224" t="s">
        <v>4394</v>
      </c>
      <c r="D457" s="222">
        <v>4</v>
      </c>
      <c r="E457" s="223" t="s">
        <v>4674</v>
      </c>
      <c r="F457" s="223" t="s">
        <v>1025</v>
      </c>
      <c r="G457" s="224" t="s">
        <v>4121</v>
      </c>
      <c r="H457" s="222">
        <v>3</v>
      </c>
      <c r="I457" s="222">
        <v>4</v>
      </c>
    </row>
    <row r="458" spans="1:9" ht="9.1999999999999993" customHeight="1">
      <c r="A458" s="223">
        <v>456</v>
      </c>
      <c r="B458" s="223" t="s">
        <v>4675</v>
      </c>
      <c r="C458" s="224" t="s">
        <v>4394</v>
      </c>
      <c r="D458" s="222">
        <v>5</v>
      </c>
      <c r="E458" s="223" t="s">
        <v>4675</v>
      </c>
      <c r="F458" s="223" t="s">
        <v>4676</v>
      </c>
      <c r="G458" s="224" t="s">
        <v>4121</v>
      </c>
      <c r="H458" s="222">
        <v>3</v>
      </c>
      <c r="I458" s="222">
        <v>5</v>
      </c>
    </row>
    <row r="459" spans="1:9" ht="9.1999999999999993" customHeight="1">
      <c r="A459" s="223">
        <v>457</v>
      </c>
      <c r="B459" s="223" t="s">
        <v>4677</v>
      </c>
      <c r="C459" s="224" t="s">
        <v>4123</v>
      </c>
      <c r="D459" s="222">
        <v>7</v>
      </c>
      <c r="E459" s="223" t="s">
        <v>4677</v>
      </c>
      <c r="F459" s="223" t="s">
        <v>1034</v>
      </c>
      <c r="G459" s="224" t="s">
        <v>4121</v>
      </c>
      <c r="H459" s="222">
        <v>1</v>
      </c>
      <c r="I459" s="222">
        <v>7</v>
      </c>
    </row>
    <row r="460" spans="1:9" ht="9.1999999999999993" customHeight="1">
      <c r="A460" s="223">
        <v>458</v>
      </c>
      <c r="B460" s="223" t="s">
        <v>4678</v>
      </c>
      <c r="C460" s="224" t="s">
        <v>4402</v>
      </c>
      <c r="D460" s="222">
        <v>3</v>
      </c>
      <c r="E460" s="223" t="s">
        <v>4678</v>
      </c>
      <c r="F460" s="223" t="s">
        <v>1014</v>
      </c>
      <c r="G460" s="224" t="s">
        <v>4121</v>
      </c>
      <c r="H460" s="222">
        <v>5</v>
      </c>
      <c r="I460" s="222">
        <v>3</v>
      </c>
    </row>
    <row r="461" spans="1:9" ht="9.1999999999999993" customHeight="1">
      <c r="A461" s="223">
        <v>459</v>
      </c>
      <c r="B461" s="223" t="s">
        <v>4679</v>
      </c>
      <c r="C461" s="224" t="s">
        <v>4406</v>
      </c>
      <c r="D461" s="222">
        <v>3</v>
      </c>
      <c r="E461" s="223" t="s">
        <v>4679</v>
      </c>
      <c r="F461" s="223" t="s">
        <v>4680</v>
      </c>
      <c r="G461" s="224" t="s">
        <v>4407</v>
      </c>
      <c r="H461" s="222">
        <v>1</v>
      </c>
      <c r="I461" s="222">
        <v>3</v>
      </c>
    </row>
    <row r="462" spans="1:9" ht="9.1999999999999993" customHeight="1">
      <c r="A462" s="223">
        <v>460</v>
      </c>
      <c r="B462" s="223" t="s">
        <v>4681</v>
      </c>
      <c r="C462" s="224" t="s">
        <v>4406</v>
      </c>
      <c r="D462" s="222">
        <v>2</v>
      </c>
      <c r="E462" s="223" t="s">
        <v>4681</v>
      </c>
      <c r="F462" s="223" t="s">
        <v>1122</v>
      </c>
      <c r="G462" s="224" t="s">
        <v>4407</v>
      </c>
      <c r="H462" s="222">
        <v>1</v>
      </c>
      <c r="I462" s="222">
        <v>2</v>
      </c>
    </row>
    <row r="463" spans="1:9" ht="9.1999999999999993" customHeight="1">
      <c r="A463" s="223">
        <v>461</v>
      </c>
      <c r="B463" s="223" t="s">
        <v>4682</v>
      </c>
      <c r="C463" s="224" t="s">
        <v>4402</v>
      </c>
      <c r="D463" s="222">
        <v>4</v>
      </c>
      <c r="E463" s="223" t="s">
        <v>4682</v>
      </c>
      <c r="F463" s="223" t="s">
        <v>1013</v>
      </c>
      <c r="G463" s="224" t="s">
        <v>4121</v>
      </c>
      <c r="H463" s="222">
        <v>5</v>
      </c>
      <c r="I463" s="222">
        <v>4</v>
      </c>
    </row>
    <row r="464" spans="1:9" ht="9.75" customHeight="1">
      <c r="A464" s="223">
        <v>462</v>
      </c>
      <c r="B464" s="223" t="s">
        <v>4683</v>
      </c>
      <c r="C464" s="224" t="s">
        <v>4684</v>
      </c>
      <c r="D464" s="222">
        <v>6</v>
      </c>
      <c r="E464" s="223" t="s">
        <v>4683</v>
      </c>
      <c r="F464" s="223" t="s">
        <v>959</v>
      </c>
      <c r="G464" s="224" t="s">
        <v>4685</v>
      </c>
      <c r="H464" s="222">
        <v>1</v>
      </c>
      <c r="I464" s="222">
        <v>6</v>
      </c>
    </row>
    <row r="465" spans="1:9" ht="9.1999999999999993" customHeight="1">
      <c r="A465" s="223">
        <v>463</v>
      </c>
      <c r="B465" s="223" t="s">
        <v>4686</v>
      </c>
      <c r="C465" s="224" t="s">
        <v>4409</v>
      </c>
      <c r="D465" s="222">
        <v>3</v>
      </c>
      <c r="E465" s="223" t="s">
        <v>4686</v>
      </c>
      <c r="F465" s="223" t="s">
        <v>865</v>
      </c>
      <c r="G465" s="224" t="s">
        <v>4410</v>
      </c>
      <c r="H465" s="222">
        <v>1</v>
      </c>
      <c r="I465" s="222">
        <v>3</v>
      </c>
    </row>
    <row r="466" spans="1:9" ht="9.1999999999999993" customHeight="1">
      <c r="A466" s="223">
        <v>464</v>
      </c>
      <c r="B466" s="223" t="s">
        <v>4687</v>
      </c>
      <c r="C466" s="224" t="s">
        <v>4402</v>
      </c>
      <c r="D466" s="222">
        <v>5</v>
      </c>
      <c r="E466" s="223" t="s">
        <v>4687</v>
      </c>
      <c r="F466" s="223" t="s">
        <v>1012</v>
      </c>
      <c r="G466" s="224" t="s">
        <v>4121</v>
      </c>
      <c r="H466" s="222">
        <v>5</v>
      </c>
      <c r="I466" s="222">
        <v>5</v>
      </c>
    </row>
    <row r="467" spans="1:9" ht="9.1999999999999993" customHeight="1">
      <c r="A467" s="223">
        <v>465</v>
      </c>
      <c r="B467" s="223" t="s">
        <v>4688</v>
      </c>
      <c r="C467" s="224" t="s">
        <v>4402</v>
      </c>
      <c r="D467" s="222">
        <v>6</v>
      </c>
      <c r="E467" s="223" t="s">
        <v>4688</v>
      </c>
      <c r="F467" s="223" t="s">
        <v>1011</v>
      </c>
      <c r="G467" s="224" t="s">
        <v>4121</v>
      </c>
      <c r="H467" s="222">
        <v>5</v>
      </c>
      <c r="I467" s="222">
        <v>6</v>
      </c>
    </row>
    <row r="468" spans="1:9" ht="9.1999999999999993" customHeight="1">
      <c r="A468" s="223">
        <v>466</v>
      </c>
      <c r="B468" s="223" t="s">
        <v>4689</v>
      </c>
      <c r="C468" s="224" t="s">
        <v>4690</v>
      </c>
      <c r="D468" s="222">
        <v>1</v>
      </c>
      <c r="E468" s="223" t="s">
        <v>4689</v>
      </c>
      <c r="F468" s="223" t="s">
        <v>860</v>
      </c>
      <c r="G468" s="224" t="s">
        <v>4410</v>
      </c>
      <c r="H468" s="222">
        <v>2</v>
      </c>
      <c r="I468" s="222">
        <v>1</v>
      </c>
    </row>
    <row r="469" spans="1:9" ht="9.1999999999999993" customHeight="1">
      <c r="A469" s="223">
        <v>467</v>
      </c>
      <c r="B469" s="223" t="s">
        <v>4691</v>
      </c>
      <c r="C469" s="224" t="s">
        <v>4409</v>
      </c>
      <c r="D469" s="222">
        <v>6</v>
      </c>
      <c r="E469" s="223" t="s">
        <v>4691</v>
      </c>
      <c r="F469" s="223" t="s">
        <v>864</v>
      </c>
      <c r="G469" s="224" t="s">
        <v>4410</v>
      </c>
      <c r="H469" s="222">
        <v>1</v>
      </c>
      <c r="I469" s="222">
        <v>6</v>
      </c>
    </row>
    <row r="470" spans="1:9" ht="9.1999999999999993" customHeight="1">
      <c r="A470" s="223">
        <v>468</v>
      </c>
      <c r="B470" s="223" t="s">
        <v>4692</v>
      </c>
      <c r="C470" s="224" t="s">
        <v>4417</v>
      </c>
      <c r="D470" s="222">
        <v>4</v>
      </c>
      <c r="E470" s="223" t="s">
        <v>4692</v>
      </c>
      <c r="F470" s="223" t="s">
        <v>895</v>
      </c>
      <c r="G470" s="224" t="s">
        <v>4418</v>
      </c>
      <c r="H470" s="222">
        <v>1</v>
      </c>
      <c r="I470" s="222">
        <v>4</v>
      </c>
    </row>
    <row r="471" spans="1:9" ht="9.75" customHeight="1">
      <c r="A471" s="223">
        <v>469</v>
      </c>
      <c r="B471" s="223" t="s">
        <v>4693</v>
      </c>
      <c r="C471" s="224" t="s">
        <v>4422</v>
      </c>
      <c r="D471" s="222">
        <v>2</v>
      </c>
      <c r="E471" s="223" t="s">
        <v>4693</v>
      </c>
      <c r="F471" s="223" t="s">
        <v>890</v>
      </c>
      <c r="G471" s="224" t="s">
        <v>4418</v>
      </c>
      <c r="H471" s="222">
        <v>2</v>
      </c>
      <c r="I471" s="222">
        <v>2</v>
      </c>
    </row>
    <row r="472" spans="1:9" ht="9.1999999999999993" customHeight="1">
      <c r="A472" s="223">
        <v>470</v>
      </c>
      <c r="B472" s="223" t="s">
        <v>4694</v>
      </c>
      <c r="C472" s="224" t="s">
        <v>4409</v>
      </c>
      <c r="D472" s="222">
        <v>7</v>
      </c>
      <c r="E472" s="223" t="s">
        <v>4694</v>
      </c>
      <c r="F472" s="223" t="s">
        <v>863</v>
      </c>
      <c r="G472" s="224" t="s">
        <v>4410</v>
      </c>
      <c r="H472" s="222">
        <v>1</v>
      </c>
      <c r="I472" s="222">
        <v>7</v>
      </c>
    </row>
    <row r="473" spans="1:9" ht="9.1999999999999993" customHeight="1">
      <c r="A473" s="223">
        <v>471</v>
      </c>
      <c r="B473" s="223" t="s">
        <v>4695</v>
      </c>
      <c r="C473" s="224" t="s">
        <v>4696</v>
      </c>
      <c r="D473" s="222">
        <v>1</v>
      </c>
      <c r="E473" s="223" t="s">
        <v>4695</v>
      </c>
      <c r="F473" s="223" t="s">
        <v>874</v>
      </c>
      <c r="G473" s="224" t="s">
        <v>4418</v>
      </c>
      <c r="H473" s="222">
        <v>5</v>
      </c>
      <c r="I473" s="222">
        <v>1</v>
      </c>
    </row>
    <row r="474" spans="1:9" ht="9.1999999999999993" customHeight="1">
      <c r="A474" s="223">
        <v>472</v>
      </c>
      <c r="B474" s="223" t="s">
        <v>4697</v>
      </c>
      <c r="C474" s="224" t="s">
        <v>4698</v>
      </c>
      <c r="D474" s="222">
        <v>1</v>
      </c>
      <c r="E474" s="223" t="s">
        <v>4697</v>
      </c>
      <c r="F474" s="223" t="s">
        <v>4699</v>
      </c>
      <c r="G474" s="224" t="s">
        <v>4418</v>
      </c>
      <c r="H474" s="222">
        <v>3</v>
      </c>
      <c r="I474" s="222">
        <v>1</v>
      </c>
    </row>
    <row r="475" spans="1:9" ht="9.1999999999999993" customHeight="1">
      <c r="A475" s="223">
        <v>473</v>
      </c>
      <c r="B475" s="223" t="s">
        <v>4700</v>
      </c>
      <c r="C475" s="224" t="s">
        <v>4431</v>
      </c>
      <c r="D475" s="222">
        <v>3</v>
      </c>
      <c r="E475" s="223" t="s">
        <v>4700</v>
      </c>
      <c r="F475" s="223" t="s">
        <v>812</v>
      </c>
      <c r="G475" s="224" t="s">
        <v>4432</v>
      </c>
      <c r="H475" s="222">
        <v>1</v>
      </c>
      <c r="I475" s="222">
        <v>3</v>
      </c>
    </row>
    <row r="476" spans="1:9" ht="9.1999999999999993" customHeight="1">
      <c r="A476" s="223">
        <v>474</v>
      </c>
      <c r="B476" s="223" t="s">
        <v>4701</v>
      </c>
      <c r="C476" s="224" t="s">
        <v>4698</v>
      </c>
      <c r="D476" s="222">
        <v>2</v>
      </c>
      <c r="E476" s="223" t="s">
        <v>4701</v>
      </c>
      <c r="F476" s="223" t="s">
        <v>884</v>
      </c>
      <c r="G476" s="224" t="s">
        <v>4418</v>
      </c>
      <c r="H476" s="222">
        <v>3</v>
      </c>
      <c r="I476" s="222">
        <v>2</v>
      </c>
    </row>
    <row r="477" spans="1:9" ht="9.1999999999999993" customHeight="1">
      <c r="A477" s="223">
        <v>475</v>
      </c>
      <c r="B477" s="223" t="s">
        <v>4702</v>
      </c>
      <c r="C477" s="224" t="s">
        <v>4431</v>
      </c>
      <c r="D477" s="222">
        <v>4</v>
      </c>
      <c r="E477" s="223" t="s">
        <v>4702</v>
      </c>
      <c r="F477" s="223" t="s">
        <v>4703</v>
      </c>
      <c r="G477" s="224" t="s">
        <v>4432</v>
      </c>
      <c r="H477" s="222">
        <v>1</v>
      </c>
      <c r="I477" s="222">
        <v>4</v>
      </c>
    </row>
    <row r="478" spans="1:9" ht="9.75" customHeight="1">
      <c r="A478" s="223">
        <v>476</v>
      </c>
      <c r="B478" s="223" t="s">
        <v>4704</v>
      </c>
      <c r="C478" s="224" t="s">
        <v>4705</v>
      </c>
      <c r="D478" s="222">
        <v>1</v>
      </c>
      <c r="E478" s="223" t="s">
        <v>4704</v>
      </c>
      <c r="F478" s="223" t="s">
        <v>1637</v>
      </c>
      <c r="G478" s="224" t="s">
        <v>4438</v>
      </c>
      <c r="H478" s="222">
        <v>5</v>
      </c>
      <c r="I478" s="222">
        <v>1</v>
      </c>
    </row>
    <row r="479" spans="1:9" ht="9.1999999999999993" customHeight="1">
      <c r="A479" s="223">
        <v>477</v>
      </c>
      <c r="B479" s="223" t="s">
        <v>4706</v>
      </c>
      <c r="C479" s="224" t="s">
        <v>4437</v>
      </c>
      <c r="D479" s="222">
        <v>1</v>
      </c>
      <c r="E479" s="223" t="s">
        <v>4706</v>
      </c>
      <c r="F479" s="223" t="s">
        <v>4707</v>
      </c>
      <c r="G479" s="224" t="s">
        <v>4438</v>
      </c>
      <c r="H479" s="222">
        <v>1</v>
      </c>
      <c r="I479" s="222">
        <v>1</v>
      </c>
    </row>
    <row r="480" spans="1:9" ht="9.1999999999999993" customHeight="1">
      <c r="A480" s="223">
        <v>478</v>
      </c>
      <c r="B480" s="223" t="s">
        <v>4708</v>
      </c>
      <c r="C480" s="224" t="s">
        <v>4437</v>
      </c>
      <c r="D480" s="222">
        <v>4</v>
      </c>
      <c r="E480" s="223" t="s">
        <v>4708</v>
      </c>
      <c r="F480" s="223" t="s">
        <v>1657</v>
      </c>
      <c r="G480" s="224" t="s">
        <v>4438</v>
      </c>
      <c r="H480" s="222">
        <v>1</v>
      </c>
      <c r="I480" s="222">
        <v>4</v>
      </c>
    </row>
    <row r="481" spans="1:9" ht="9.1999999999999993" customHeight="1">
      <c r="A481" s="223">
        <v>479</v>
      </c>
      <c r="B481" s="223" t="s">
        <v>4709</v>
      </c>
      <c r="C481" s="224" t="s">
        <v>4434</v>
      </c>
      <c r="D481" s="222">
        <v>2</v>
      </c>
      <c r="E481" s="223" t="s">
        <v>4709</v>
      </c>
      <c r="F481" s="223" t="s">
        <v>783</v>
      </c>
      <c r="G481" s="224" t="s">
        <v>4435</v>
      </c>
      <c r="H481" s="222">
        <v>1</v>
      </c>
      <c r="I481" s="222">
        <v>2</v>
      </c>
    </row>
    <row r="482" spans="1:9" ht="9.1999999999999993" customHeight="1">
      <c r="A482" s="223">
        <v>480</v>
      </c>
      <c r="B482" s="223" t="s">
        <v>4710</v>
      </c>
      <c r="C482" s="224" t="s">
        <v>4434</v>
      </c>
      <c r="D482" s="222">
        <v>3</v>
      </c>
      <c r="E482" s="223" t="s">
        <v>4710</v>
      </c>
      <c r="F482" s="223" t="s">
        <v>782</v>
      </c>
      <c r="G482" s="224" t="s">
        <v>4435</v>
      </c>
      <c r="H482" s="222">
        <v>1</v>
      </c>
      <c r="I482" s="222">
        <v>3</v>
      </c>
    </row>
    <row r="483" spans="1:9" ht="9.1999999999999993" customHeight="1">
      <c r="A483" s="223">
        <v>481</v>
      </c>
      <c r="B483" s="223" t="s">
        <v>4711</v>
      </c>
      <c r="C483" s="224" t="s">
        <v>4712</v>
      </c>
      <c r="D483" s="222">
        <v>1</v>
      </c>
      <c r="E483" s="223" t="s">
        <v>4711</v>
      </c>
      <c r="F483" s="223" t="s">
        <v>772</v>
      </c>
      <c r="G483" s="224" t="s">
        <v>4435</v>
      </c>
      <c r="H483" s="222">
        <v>3</v>
      </c>
      <c r="I483" s="222">
        <v>1</v>
      </c>
    </row>
    <row r="484" spans="1:9" ht="9.1999999999999993" customHeight="1">
      <c r="A484" s="223">
        <v>482</v>
      </c>
      <c r="B484" s="223" t="s">
        <v>4713</v>
      </c>
      <c r="C484" s="224" t="s">
        <v>4712</v>
      </c>
      <c r="D484" s="222">
        <v>2</v>
      </c>
      <c r="E484" s="223" t="s">
        <v>4713</v>
      </c>
      <c r="F484" s="223" t="s">
        <v>771</v>
      </c>
      <c r="G484" s="224" t="s">
        <v>4435</v>
      </c>
      <c r="H484" s="222">
        <v>3</v>
      </c>
      <c r="I484" s="222">
        <v>2</v>
      </c>
    </row>
    <row r="485" spans="1:9" ht="9.75" customHeight="1">
      <c r="A485" s="223">
        <v>483</v>
      </c>
      <c r="B485" s="223" t="s">
        <v>4714</v>
      </c>
      <c r="C485" s="224" t="s">
        <v>4712</v>
      </c>
      <c r="D485" s="222">
        <v>3</v>
      </c>
      <c r="E485" s="223" t="s">
        <v>4714</v>
      </c>
      <c r="F485" s="223" t="s">
        <v>770</v>
      </c>
      <c r="G485" s="224" t="s">
        <v>4435</v>
      </c>
      <c r="H485" s="222">
        <v>3</v>
      </c>
      <c r="I485" s="222">
        <v>3</v>
      </c>
    </row>
    <row r="486" spans="1:9" ht="9.1999999999999993" customHeight="1">
      <c r="A486" s="223">
        <v>484</v>
      </c>
      <c r="B486" s="223" t="s">
        <v>4715</v>
      </c>
      <c r="C486" s="224" t="s">
        <v>4437</v>
      </c>
      <c r="D486" s="222">
        <v>2</v>
      </c>
      <c r="E486" s="223" t="s">
        <v>4715</v>
      </c>
      <c r="F486" s="223" t="s">
        <v>1656</v>
      </c>
      <c r="G486" s="224" t="s">
        <v>4438</v>
      </c>
      <c r="H486" s="222">
        <v>1</v>
      </c>
      <c r="I486" s="222">
        <v>2</v>
      </c>
    </row>
    <row r="487" spans="1:9" ht="9.1999999999999993" customHeight="1">
      <c r="A487" s="223">
        <v>485</v>
      </c>
      <c r="B487" s="223" t="s">
        <v>4716</v>
      </c>
      <c r="C487" s="224" t="s">
        <v>4437</v>
      </c>
      <c r="D487" s="222">
        <v>5</v>
      </c>
      <c r="E487" s="223" t="s">
        <v>4716</v>
      </c>
      <c r="F487" s="223" t="s">
        <v>1655</v>
      </c>
      <c r="G487" s="224" t="s">
        <v>4438</v>
      </c>
      <c r="H487" s="222">
        <v>1</v>
      </c>
      <c r="I487" s="222">
        <v>5</v>
      </c>
    </row>
    <row r="488" spans="1:9" ht="9.1999999999999993" customHeight="1">
      <c r="A488" s="223">
        <v>486</v>
      </c>
      <c r="B488" s="223" t="s">
        <v>4717</v>
      </c>
      <c r="C488" s="224" t="s">
        <v>4718</v>
      </c>
      <c r="D488" s="222">
        <v>1</v>
      </c>
      <c r="E488" s="223" t="s">
        <v>4717</v>
      </c>
      <c r="F488" s="223" t="s">
        <v>4719</v>
      </c>
      <c r="G488" s="224" t="s">
        <v>4429</v>
      </c>
      <c r="H488" s="222">
        <v>3</v>
      </c>
      <c r="I488" s="222">
        <v>1</v>
      </c>
    </row>
    <row r="489" spans="1:9" ht="9.1999999999999993" customHeight="1">
      <c r="A489" s="223">
        <v>487</v>
      </c>
      <c r="B489" s="223" t="s">
        <v>4720</v>
      </c>
      <c r="C489" s="224" t="s">
        <v>4427</v>
      </c>
      <c r="D489" s="222">
        <v>4</v>
      </c>
      <c r="E489" s="223" t="s">
        <v>4720</v>
      </c>
      <c r="F489" s="223" t="s">
        <v>4721</v>
      </c>
      <c r="G489" s="224" t="s">
        <v>4429</v>
      </c>
      <c r="H489" s="222">
        <v>2</v>
      </c>
      <c r="I489" s="222">
        <v>4</v>
      </c>
    </row>
    <row r="490" spans="1:9" ht="9.1999999999999993" customHeight="1">
      <c r="A490" s="223">
        <v>488</v>
      </c>
      <c r="B490" s="223" t="s">
        <v>4722</v>
      </c>
      <c r="C490" s="224" t="s">
        <v>4723</v>
      </c>
      <c r="D490" s="222">
        <v>3</v>
      </c>
      <c r="E490" s="223" t="s">
        <v>4722</v>
      </c>
      <c r="F490" s="223" t="s">
        <v>4724</v>
      </c>
      <c r="G490" s="224" t="s">
        <v>4429</v>
      </c>
      <c r="H490" s="222">
        <v>1</v>
      </c>
      <c r="I490" s="222">
        <v>3</v>
      </c>
    </row>
    <row r="491" spans="1:9" ht="9.1999999999999993" customHeight="1">
      <c r="A491" s="223">
        <v>489</v>
      </c>
      <c r="B491" s="223" t="s">
        <v>4725</v>
      </c>
      <c r="C491" s="224" t="s">
        <v>4726</v>
      </c>
      <c r="D491" s="222">
        <v>1</v>
      </c>
      <c r="E491" s="223" t="s">
        <v>4725</v>
      </c>
      <c r="F491" s="223" t="s">
        <v>4727</v>
      </c>
      <c r="G491" s="224" t="s">
        <v>4158</v>
      </c>
      <c r="H491" s="222">
        <v>5</v>
      </c>
      <c r="I491" s="222">
        <v>1</v>
      </c>
    </row>
    <row r="492" spans="1:9" ht="9.75" customHeight="1">
      <c r="A492" s="223">
        <v>490</v>
      </c>
      <c r="B492" s="223" t="s">
        <v>4728</v>
      </c>
      <c r="C492" s="224" t="s">
        <v>4156</v>
      </c>
      <c r="D492" s="222">
        <v>2</v>
      </c>
      <c r="E492" s="223" t="s">
        <v>4728</v>
      </c>
      <c r="F492" s="223" t="s">
        <v>4729</v>
      </c>
      <c r="G492" s="224" t="s">
        <v>4158</v>
      </c>
      <c r="H492" s="222">
        <v>4</v>
      </c>
      <c r="I492" s="222">
        <v>2</v>
      </c>
    </row>
    <row r="493" spans="1:9" ht="9.1999999999999993" customHeight="1">
      <c r="A493" s="223">
        <v>491</v>
      </c>
      <c r="B493" s="223" t="s">
        <v>4730</v>
      </c>
      <c r="C493" s="224" t="s">
        <v>4731</v>
      </c>
      <c r="D493" s="222">
        <v>1</v>
      </c>
      <c r="E493" s="223" t="s">
        <v>4730</v>
      </c>
      <c r="F493" s="223" t="s">
        <v>714</v>
      </c>
      <c r="G493" s="224" t="s">
        <v>4732</v>
      </c>
      <c r="H493" s="222">
        <v>1</v>
      </c>
      <c r="I493" s="222">
        <v>1</v>
      </c>
    </row>
    <row r="494" spans="1:9" ht="9.1999999999999993" customHeight="1">
      <c r="A494" s="223">
        <v>492</v>
      </c>
      <c r="B494" s="223" t="s">
        <v>4733</v>
      </c>
      <c r="C494" s="224" t="s">
        <v>4731</v>
      </c>
      <c r="D494" s="222">
        <v>2</v>
      </c>
      <c r="E494" s="223" t="s">
        <v>4733</v>
      </c>
      <c r="F494" s="223" t="s">
        <v>4734</v>
      </c>
      <c r="G494" s="224" t="s">
        <v>4732</v>
      </c>
      <c r="H494" s="222">
        <v>1</v>
      </c>
      <c r="I494" s="222">
        <v>2</v>
      </c>
    </row>
    <row r="495" spans="1:9" ht="9.1999999999999993" customHeight="1">
      <c r="A495" s="223">
        <v>493</v>
      </c>
      <c r="B495" s="223" t="s">
        <v>4735</v>
      </c>
      <c r="C495" s="224" t="s">
        <v>4736</v>
      </c>
      <c r="D495" s="222">
        <v>2</v>
      </c>
      <c r="E495" s="223" t="s">
        <v>4735</v>
      </c>
      <c r="F495" s="223" t="s">
        <v>1664</v>
      </c>
      <c r="G495" s="224" t="s">
        <v>4225</v>
      </c>
      <c r="H495" s="222">
        <v>5</v>
      </c>
      <c r="I495" s="222">
        <v>2</v>
      </c>
    </row>
    <row r="496" spans="1:9" ht="9.1999999999999993" customHeight="1">
      <c r="A496" s="223">
        <v>494</v>
      </c>
      <c r="B496" s="223" t="s">
        <v>4737</v>
      </c>
      <c r="C496" s="224" t="s">
        <v>4736</v>
      </c>
      <c r="D496" s="222">
        <v>1</v>
      </c>
      <c r="E496" s="223" t="s">
        <v>4737</v>
      </c>
      <c r="F496" s="223" t="s">
        <v>1663</v>
      </c>
      <c r="G496" s="224" t="s">
        <v>4225</v>
      </c>
      <c r="H496" s="222">
        <v>5</v>
      </c>
      <c r="I496" s="222">
        <v>1</v>
      </c>
    </row>
    <row r="497" spans="1:9" ht="9.1999999999999993" customHeight="1">
      <c r="A497" s="223">
        <v>495</v>
      </c>
      <c r="B497" s="223" t="s">
        <v>4738</v>
      </c>
      <c r="C497" s="224" t="s">
        <v>4442</v>
      </c>
      <c r="D497" s="222">
        <v>5</v>
      </c>
      <c r="E497" s="223" t="s">
        <v>4738</v>
      </c>
      <c r="F497" s="223" t="s">
        <v>4739</v>
      </c>
      <c r="G497" s="224" t="s">
        <v>3904</v>
      </c>
      <c r="H497" s="222">
        <v>1</v>
      </c>
      <c r="I497" s="222">
        <v>5</v>
      </c>
    </row>
    <row r="498" spans="1:9" ht="9.1999999999999993" customHeight="1">
      <c r="A498" s="223">
        <v>496</v>
      </c>
      <c r="B498" s="223" t="s">
        <v>4740</v>
      </c>
      <c r="C498" s="224" t="s">
        <v>4741</v>
      </c>
      <c r="D498" s="222">
        <v>1</v>
      </c>
      <c r="E498" s="223" t="s">
        <v>4740</v>
      </c>
      <c r="F498" s="223" t="s">
        <v>1646</v>
      </c>
      <c r="G498" s="224" t="s">
        <v>4438</v>
      </c>
      <c r="H498" s="222">
        <v>3</v>
      </c>
      <c r="I498" s="222">
        <v>1</v>
      </c>
    </row>
    <row r="499" spans="1:9" ht="9.75" customHeight="1">
      <c r="A499" s="223">
        <v>497</v>
      </c>
      <c r="B499" s="223" t="s">
        <v>4742</v>
      </c>
      <c r="C499" s="224" t="s">
        <v>4165</v>
      </c>
      <c r="D499" s="222">
        <v>4</v>
      </c>
      <c r="E499" s="223" t="s">
        <v>4742</v>
      </c>
      <c r="F499" s="223" t="s">
        <v>4743</v>
      </c>
      <c r="G499" s="224" t="s">
        <v>4149</v>
      </c>
      <c r="H499" s="222">
        <v>3</v>
      </c>
      <c r="I499" s="222">
        <v>4</v>
      </c>
    </row>
    <row r="500" spans="1:9" ht="9.1999999999999993" customHeight="1">
      <c r="A500" s="223">
        <v>498</v>
      </c>
      <c r="B500" s="223" t="s">
        <v>4744</v>
      </c>
      <c r="C500" s="224" t="s">
        <v>4442</v>
      </c>
      <c r="D500" s="222">
        <v>3</v>
      </c>
      <c r="E500" s="223" t="s">
        <v>4744</v>
      </c>
      <c r="F500" s="223" t="s">
        <v>4745</v>
      </c>
      <c r="G500" s="224" t="s">
        <v>3904</v>
      </c>
      <c r="H500" s="222">
        <v>1</v>
      </c>
      <c r="I500" s="222">
        <v>3</v>
      </c>
    </row>
    <row r="501" spans="1:9" ht="9.1999999999999993" customHeight="1">
      <c r="A501" s="223">
        <v>499</v>
      </c>
      <c r="B501" s="223" t="s">
        <v>4746</v>
      </c>
      <c r="C501" s="224" t="s">
        <v>4726</v>
      </c>
      <c r="D501" s="222">
        <v>2</v>
      </c>
      <c r="E501" s="223" t="s">
        <v>4746</v>
      </c>
      <c r="F501" s="223" t="s">
        <v>4747</v>
      </c>
      <c r="G501" s="224" t="s">
        <v>4158</v>
      </c>
      <c r="H501" s="222">
        <v>5</v>
      </c>
      <c r="I501" s="222">
        <v>2</v>
      </c>
    </row>
    <row r="502" spans="1:9" ht="9.1999999999999993" customHeight="1">
      <c r="A502" s="223">
        <v>500</v>
      </c>
      <c r="B502" s="223" t="s">
        <v>4748</v>
      </c>
      <c r="C502" s="224" t="s">
        <v>4156</v>
      </c>
      <c r="D502" s="222">
        <v>3</v>
      </c>
      <c r="E502" s="223" t="s">
        <v>4748</v>
      </c>
      <c r="F502" s="223" t="s">
        <v>4749</v>
      </c>
      <c r="G502" s="224" t="s">
        <v>4158</v>
      </c>
      <c r="H502" s="222">
        <v>4</v>
      </c>
      <c r="I502" s="222">
        <v>3</v>
      </c>
    </row>
    <row r="503" spans="1:9" ht="9.1999999999999993" customHeight="1">
      <c r="A503" s="223">
        <v>501</v>
      </c>
      <c r="B503" s="223" t="s">
        <v>4750</v>
      </c>
      <c r="C503" s="224" t="s">
        <v>4147</v>
      </c>
      <c r="D503" s="222">
        <v>4</v>
      </c>
      <c r="E503" s="223" t="s">
        <v>4750</v>
      </c>
      <c r="F503" s="223" t="s">
        <v>4751</v>
      </c>
      <c r="G503" s="224" t="s">
        <v>4149</v>
      </c>
      <c r="H503" s="222">
        <v>2</v>
      </c>
      <c r="I503" s="222">
        <v>4</v>
      </c>
    </row>
    <row r="504" spans="1:9" ht="9.1999999999999993" customHeight="1">
      <c r="A504" s="223">
        <v>502</v>
      </c>
      <c r="B504" s="223" t="s">
        <v>4752</v>
      </c>
      <c r="C504" s="224" t="s">
        <v>4151</v>
      </c>
      <c r="D504" s="222">
        <v>5</v>
      </c>
      <c r="E504" s="223" t="s">
        <v>4752</v>
      </c>
      <c r="F504" s="223" t="s">
        <v>4753</v>
      </c>
      <c r="G504" s="224" t="s">
        <v>4149</v>
      </c>
      <c r="H504" s="222">
        <v>1</v>
      </c>
      <c r="I504" s="222">
        <v>5</v>
      </c>
    </row>
    <row r="505" spans="1:9" ht="9.1999999999999993" customHeight="1">
      <c r="A505" s="223">
        <v>503</v>
      </c>
      <c r="B505" s="223" t="s">
        <v>4754</v>
      </c>
      <c r="C505" s="224" t="s">
        <v>4151</v>
      </c>
      <c r="D505" s="222">
        <v>7</v>
      </c>
      <c r="E505" s="223" t="s">
        <v>4754</v>
      </c>
      <c r="F505" s="223" t="s">
        <v>4755</v>
      </c>
      <c r="G505" s="224" t="s">
        <v>4149</v>
      </c>
      <c r="H505" s="222">
        <v>1</v>
      </c>
      <c r="I505" s="222">
        <v>7</v>
      </c>
    </row>
    <row r="506" spans="1:9" ht="9.75" customHeight="1">
      <c r="A506" s="223">
        <v>504</v>
      </c>
      <c r="B506" s="223" t="s">
        <v>4756</v>
      </c>
      <c r="C506" s="224" t="s">
        <v>4757</v>
      </c>
      <c r="D506" s="222">
        <v>1</v>
      </c>
      <c r="E506" s="223" t="s">
        <v>4756</v>
      </c>
      <c r="F506" s="223" t="s">
        <v>4758</v>
      </c>
      <c r="G506" s="224" t="s">
        <v>4732</v>
      </c>
      <c r="H506" s="222">
        <v>3</v>
      </c>
      <c r="I506" s="222">
        <v>1</v>
      </c>
    </row>
    <row r="507" spans="1:9" ht="9.1999999999999993" customHeight="1">
      <c r="A507" s="223">
        <v>505</v>
      </c>
      <c r="B507" s="223" t="s">
        <v>4759</v>
      </c>
      <c r="C507" s="224" t="s">
        <v>4741</v>
      </c>
      <c r="D507" s="222">
        <v>2</v>
      </c>
      <c r="E507" s="223" t="s">
        <v>4759</v>
      </c>
      <c r="F507" s="223" t="s">
        <v>1645</v>
      </c>
      <c r="G507" s="224" t="s">
        <v>4438</v>
      </c>
      <c r="H507" s="222">
        <v>3</v>
      </c>
      <c r="I507" s="222">
        <v>2</v>
      </c>
    </row>
    <row r="508" spans="1:9" ht="9.1999999999999993" customHeight="1">
      <c r="A508" s="223">
        <v>506</v>
      </c>
      <c r="B508" s="223" t="s">
        <v>4760</v>
      </c>
      <c r="C508" s="224" t="s">
        <v>4165</v>
      </c>
      <c r="D508" s="222">
        <v>5</v>
      </c>
      <c r="E508" s="223" t="s">
        <v>4760</v>
      </c>
      <c r="F508" s="223" t="s">
        <v>4761</v>
      </c>
      <c r="G508" s="224" t="s">
        <v>4149</v>
      </c>
      <c r="H508" s="222">
        <v>3</v>
      </c>
      <c r="I508" s="222">
        <v>5</v>
      </c>
    </row>
    <row r="509" spans="1:9" ht="9.1999999999999993" customHeight="1">
      <c r="A509" s="223">
        <v>507</v>
      </c>
      <c r="B509" s="223" t="s">
        <v>4762</v>
      </c>
      <c r="C509" s="224" t="s">
        <v>4171</v>
      </c>
      <c r="D509" s="222">
        <v>3</v>
      </c>
      <c r="E509" s="223" t="s">
        <v>4762</v>
      </c>
      <c r="F509" s="223" t="s">
        <v>4763</v>
      </c>
      <c r="G509" s="224" t="s">
        <v>4173</v>
      </c>
      <c r="H509" s="222">
        <v>1</v>
      </c>
      <c r="I509" s="222">
        <v>3</v>
      </c>
    </row>
    <row r="510" spans="1:9" ht="9.1999999999999993" customHeight="1">
      <c r="A510" s="223">
        <v>508</v>
      </c>
      <c r="B510" s="223" t="s">
        <v>4764</v>
      </c>
      <c r="C510" s="224" t="s">
        <v>4175</v>
      </c>
      <c r="D510" s="222">
        <v>3</v>
      </c>
      <c r="E510" s="223" t="s">
        <v>4764</v>
      </c>
      <c r="F510" s="223" t="s">
        <v>4765</v>
      </c>
      <c r="G510" s="224" t="s">
        <v>4149</v>
      </c>
      <c r="H510" s="222">
        <v>4</v>
      </c>
      <c r="I510" s="222">
        <v>3</v>
      </c>
    </row>
    <row r="511" spans="1:9" ht="9.1999999999999993" customHeight="1">
      <c r="A511" s="223">
        <v>509</v>
      </c>
      <c r="B511" s="223" t="s">
        <v>4766</v>
      </c>
      <c r="C511" s="224" t="s">
        <v>4178</v>
      </c>
      <c r="D511" s="222">
        <v>7</v>
      </c>
      <c r="E511" s="223" t="s">
        <v>4766</v>
      </c>
      <c r="F511" s="223" t="s">
        <v>4767</v>
      </c>
      <c r="G511" s="224" t="s">
        <v>4149</v>
      </c>
      <c r="H511" s="222">
        <v>5</v>
      </c>
      <c r="I511" s="222">
        <v>7</v>
      </c>
    </row>
    <row r="512" spans="1:9" ht="9.1999999999999993" customHeight="1">
      <c r="A512" s="223">
        <v>510</v>
      </c>
      <c r="B512" s="223" t="s">
        <v>4768</v>
      </c>
      <c r="C512" s="224" t="s">
        <v>4769</v>
      </c>
      <c r="D512" s="222">
        <v>1</v>
      </c>
      <c r="E512" s="223" t="s">
        <v>4768</v>
      </c>
      <c r="F512" s="223" t="s">
        <v>4770</v>
      </c>
      <c r="G512" s="224" t="s">
        <v>4472</v>
      </c>
      <c r="H512" s="222">
        <v>1</v>
      </c>
      <c r="I512" s="222">
        <v>1</v>
      </c>
    </row>
    <row r="513" spans="1:9" ht="9.75" customHeight="1">
      <c r="A513" s="223">
        <v>511</v>
      </c>
      <c r="B513" s="223" t="s">
        <v>4771</v>
      </c>
      <c r="C513" s="224" t="s">
        <v>4769</v>
      </c>
      <c r="D513" s="222">
        <v>2</v>
      </c>
      <c r="E513" s="223" t="s">
        <v>4771</v>
      </c>
      <c r="F513" s="223" t="s">
        <v>4772</v>
      </c>
      <c r="G513" s="224" t="s">
        <v>4472</v>
      </c>
      <c r="H513" s="222">
        <v>1</v>
      </c>
      <c r="I513" s="222">
        <v>2</v>
      </c>
    </row>
    <row r="514" spans="1:9" ht="9.1999999999999993" customHeight="1">
      <c r="A514" s="223">
        <v>512</v>
      </c>
      <c r="B514" s="223" t="s">
        <v>4773</v>
      </c>
      <c r="C514" s="224" t="s">
        <v>4171</v>
      </c>
      <c r="D514" s="222">
        <v>2</v>
      </c>
      <c r="E514" s="223" t="s">
        <v>4773</v>
      </c>
      <c r="F514" s="223" t="s">
        <v>4774</v>
      </c>
      <c r="G514" s="224" t="s">
        <v>4173</v>
      </c>
      <c r="H514" s="222">
        <v>1</v>
      </c>
      <c r="I514" s="222">
        <v>2</v>
      </c>
    </row>
    <row r="515" spans="1:9" ht="9.1999999999999993" customHeight="1">
      <c r="A515" s="223">
        <v>513</v>
      </c>
      <c r="B515" s="223" t="s">
        <v>4775</v>
      </c>
      <c r="C515" s="224" t="s">
        <v>4346</v>
      </c>
      <c r="D515" s="222">
        <v>7</v>
      </c>
      <c r="E515" s="223" t="s">
        <v>4775</v>
      </c>
      <c r="F515" s="223" t="s">
        <v>205</v>
      </c>
      <c r="G515" s="224" t="s">
        <v>4347</v>
      </c>
      <c r="H515" s="222">
        <v>5</v>
      </c>
      <c r="I515" s="222">
        <v>7</v>
      </c>
    </row>
    <row r="516" spans="1:9" ht="9.1999999999999993" customHeight="1">
      <c r="A516" s="223">
        <v>514</v>
      </c>
      <c r="B516" s="223" t="s">
        <v>4776</v>
      </c>
      <c r="C516" s="224" t="s">
        <v>4187</v>
      </c>
      <c r="D516" s="222">
        <v>5</v>
      </c>
      <c r="E516" s="223" t="s">
        <v>4776</v>
      </c>
      <c r="F516" s="223" t="s">
        <v>4777</v>
      </c>
      <c r="G516" s="224" t="s">
        <v>4189</v>
      </c>
      <c r="H516" s="222">
        <v>1</v>
      </c>
      <c r="I516" s="222">
        <v>5</v>
      </c>
    </row>
    <row r="517" spans="1:9" ht="9.1999999999999993" customHeight="1">
      <c r="A517" s="223">
        <v>515</v>
      </c>
      <c r="B517" s="223" t="s">
        <v>4778</v>
      </c>
      <c r="C517" s="224" t="s">
        <v>4779</v>
      </c>
      <c r="D517" s="222">
        <v>1</v>
      </c>
      <c r="E517" s="223" t="s">
        <v>4778</v>
      </c>
      <c r="F517" s="223" t="s">
        <v>4780</v>
      </c>
      <c r="G517" s="224" t="s">
        <v>4189</v>
      </c>
      <c r="H517" s="222">
        <v>4</v>
      </c>
      <c r="I517" s="222">
        <v>1</v>
      </c>
    </row>
    <row r="518" spans="1:9" ht="9.1999999999999993" customHeight="1">
      <c r="A518" s="223">
        <v>516</v>
      </c>
      <c r="B518" s="223" t="s">
        <v>4781</v>
      </c>
      <c r="C518" s="224" t="s">
        <v>4193</v>
      </c>
      <c r="D518" s="222">
        <v>6</v>
      </c>
      <c r="E518" s="223" t="s">
        <v>4781</v>
      </c>
      <c r="F518" s="223" t="s">
        <v>4782</v>
      </c>
      <c r="G518" s="224" t="s">
        <v>4189</v>
      </c>
      <c r="H518" s="222">
        <v>3</v>
      </c>
      <c r="I518" s="222">
        <v>6</v>
      </c>
    </row>
    <row r="519" spans="1:9" ht="9.1999999999999993" customHeight="1">
      <c r="A519" s="223">
        <v>517</v>
      </c>
      <c r="B519" s="223" t="s">
        <v>4783</v>
      </c>
      <c r="C519" s="224" t="s">
        <v>4784</v>
      </c>
      <c r="D519" s="222">
        <v>1</v>
      </c>
      <c r="E519" s="223" t="s">
        <v>4783</v>
      </c>
      <c r="F519" s="223" t="s">
        <v>4785</v>
      </c>
      <c r="G519" s="224" t="s">
        <v>4786</v>
      </c>
      <c r="H519" s="222">
        <v>1</v>
      </c>
      <c r="I519" s="222">
        <v>1</v>
      </c>
    </row>
    <row r="520" spans="1:9" ht="9.75" customHeight="1">
      <c r="A520" s="223">
        <v>518</v>
      </c>
      <c r="B520" s="223" t="s">
        <v>4787</v>
      </c>
      <c r="C520" s="224" t="s">
        <v>4200</v>
      </c>
      <c r="D520" s="222">
        <v>4</v>
      </c>
      <c r="E520" s="223" t="s">
        <v>4787</v>
      </c>
      <c r="F520" s="223" t="s">
        <v>4788</v>
      </c>
      <c r="G520" s="224" t="s">
        <v>3904</v>
      </c>
      <c r="H520" s="222">
        <v>4</v>
      </c>
      <c r="I520" s="222">
        <v>4</v>
      </c>
    </row>
    <row r="521" spans="1:9" ht="9.1999999999999993" customHeight="1">
      <c r="A521" s="223">
        <v>519</v>
      </c>
      <c r="B521" s="223" t="s">
        <v>4789</v>
      </c>
      <c r="C521" s="224" t="s">
        <v>4187</v>
      </c>
      <c r="D521" s="222">
        <v>4</v>
      </c>
      <c r="E521" s="223" t="s">
        <v>4789</v>
      </c>
      <c r="F521" s="223" t="s">
        <v>4790</v>
      </c>
      <c r="G521" s="224" t="s">
        <v>4189</v>
      </c>
      <c r="H521" s="222">
        <v>1</v>
      </c>
      <c r="I521" s="222">
        <v>4</v>
      </c>
    </row>
    <row r="522" spans="1:9" ht="9.1999999999999993" customHeight="1">
      <c r="A522" s="223">
        <v>520</v>
      </c>
      <c r="B522" s="223" t="s">
        <v>4791</v>
      </c>
      <c r="C522" s="224" t="s">
        <v>4187</v>
      </c>
      <c r="D522" s="222">
        <v>6</v>
      </c>
      <c r="E522" s="223" t="s">
        <v>4791</v>
      </c>
      <c r="F522" s="223" t="s">
        <v>4792</v>
      </c>
      <c r="G522" s="224" t="s">
        <v>4189</v>
      </c>
      <c r="H522" s="222">
        <v>1</v>
      </c>
      <c r="I522" s="222">
        <v>6</v>
      </c>
    </row>
    <row r="523" spans="1:9" ht="9.1999999999999993" customHeight="1">
      <c r="A523" s="223">
        <v>521</v>
      </c>
      <c r="B523" s="223" t="s">
        <v>4793</v>
      </c>
      <c r="C523" s="224" t="s">
        <v>4212</v>
      </c>
      <c r="D523" s="222">
        <v>4</v>
      </c>
      <c r="E523" s="223" t="s">
        <v>4793</v>
      </c>
      <c r="F523" s="223" t="s">
        <v>716</v>
      </c>
      <c r="G523" s="224" t="s">
        <v>4189</v>
      </c>
      <c r="H523" s="222">
        <v>2</v>
      </c>
      <c r="I523" s="222">
        <v>4</v>
      </c>
    </row>
    <row r="524" spans="1:9" ht="9.1999999999999993" customHeight="1">
      <c r="A524" s="223">
        <v>522</v>
      </c>
      <c r="B524" s="223" t="s">
        <v>4794</v>
      </c>
      <c r="C524" s="224" t="s">
        <v>4212</v>
      </c>
      <c r="D524" s="222">
        <v>5</v>
      </c>
      <c r="E524" s="223" t="s">
        <v>4794</v>
      </c>
      <c r="F524" s="223" t="s">
        <v>4795</v>
      </c>
      <c r="G524" s="224" t="s">
        <v>4189</v>
      </c>
      <c r="H524" s="222">
        <v>2</v>
      </c>
      <c r="I524" s="222">
        <v>5</v>
      </c>
    </row>
    <row r="525" spans="1:9" ht="9.1999999999999993" customHeight="1">
      <c r="A525" s="223">
        <v>523</v>
      </c>
      <c r="B525" s="223" t="s">
        <v>4796</v>
      </c>
      <c r="C525" s="224" t="s">
        <v>4779</v>
      </c>
      <c r="D525" s="222">
        <v>2</v>
      </c>
      <c r="E525" s="223" t="s">
        <v>4796</v>
      </c>
      <c r="F525" s="223" t="s">
        <v>4797</v>
      </c>
      <c r="G525" s="224" t="s">
        <v>4189</v>
      </c>
      <c r="H525" s="222">
        <v>4</v>
      </c>
      <c r="I525" s="222">
        <v>2</v>
      </c>
    </row>
    <row r="526" spans="1:9" ht="9.1999999999999993" customHeight="1">
      <c r="A526" s="223">
        <v>524</v>
      </c>
      <c r="B526" s="223" t="s">
        <v>4798</v>
      </c>
      <c r="C526" s="224" t="s">
        <v>3902</v>
      </c>
      <c r="D526" s="222">
        <v>6</v>
      </c>
      <c r="E526" s="223" t="s">
        <v>4798</v>
      </c>
      <c r="F526" s="223" t="s">
        <v>4799</v>
      </c>
      <c r="G526" s="224" t="s">
        <v>3904</v>
      </c>
      <c r="H526" s="222">
        <v>2</v>
      </c>
      <c r="I526" s="222">
        <v>6</v>
      </c>
    </row>
    <row r="527" spans="1:9" ht="9.75" customHeight="1">
      <c r="A527" s="223">
        <v>525</v>
      </c>
      <c r="B527" s="223" t="s">
        <v>4800</v>
      </c>
      <c r="C527" s="224" t="s">
        <v>4200</v>
      </c>
      <c r="D527" s="222">
        <v>3</v>
      </c>
      <c r="E527" s="223" t="s">
        <v>4800</v>
      </c>
      <c r="F527" s="223" t="s">
        <v>4801</v>
      </c>
      <c r="G527" s="224" t="s">
        <v>3904</v>
      </c>
      <c r="H527" s="222">
        <v>4</v>
      </c>
      <c r="I527" s="222">
        <v>3</v>
      </c>
    </row>
    <row r="528" spans="1:9" ht="9.1999999999999993" customHeight="1">
      <c r="A528" s="223">
        <v>526</v>
      </c>
      <c r="B528" s="223" t="s">
        <v>4802</v>
      </c>
      <c r="C528" s="224" t="s">
        <v>4200</v>
      </c>
      <c r="D528" s="222">
        <v>7</v>
      </c>
      <c r="E528" s="223" t="s">
        <v>4802</v>
      </c>
      <c r="F528" s="223" t="s">
        <v>4803</v>
      </c>
      <c r="G528" s="224" t="s">
        <v>3904</v>
      </c>
      <c r="H528" s="222">
        <v>4</v>
      </c>
      <c r="I528" s="222">
        <v>7</v>
      </c>
    </row>
    <row r="529" spans="1:9" ht="9.1999999999999993" customHeight="1">
      <c r="A529" s="223">
        <v>527</v>
      </c>
      <c r="B529" s="223" t="s">
        <v>4804</v>
      </c>
      <c r="C529" s="224" t="s">
        <v>4805</v>
      </c>
      <c r="D529" s="222">
        <v>1</v>
      </c>
      <c r="E529" s="223" t="s">
        <v>4804</v>
      </c>
      <c r="F529" s="223" t="s">
        <v>4806</v>
      </c>
      <c r="G529" s="224" t="s">
        <v>3978</v>
      </c>
      <c r="H529" s="222">
        <v>3</v>
      </c>
      <c r="I529" s="222">
        <v>1</v>
      </c>
    </row>
    <row r="530" spans="1:9" ht="9.1999999999999993" customHeight="1">
      <c r="A530" s="223">
        <v>528</v>
      </c>
      <c r="B530" s="223" t="s">
        <v>4807</v>
      </c>
      <c r="C530" s="224" t="s">
        <v>4001</v>
      </c>
      <c r="D530" s="222">
        <v>3</v>
      </c>
      <c r="E530" s="223" t="s">
        <v>4807</v>
      </c>
      <c r="F530" s="223" t="s">
        <v>1702</v>
      </c>
      <c r="G530" s="224" t="s">
        <v>3986</v>
      </c>
      <c r="H530" s="222">
        <v>3</v>
      </c>
      <c r="I530" s="222">
        <v>3</v>
      </c>
    </row>
    <row r="531" spans="1:9" ht="9.1999999999999993" customHeight="1">
      <c r="A531" s="223">
        <v>529</v>
      </c>
      <c r="B531" s="223" t="s">
        <v>4808</v>
      </c>
      <c r="C531" s="224" t="s">
        <v>4001</v>
      </c>
      <c r="D531" s="222">
        <v>7</v>
      </c>
      <c r="E531" s="223" t="s">
        <v>4808</v>
      </c>
      <c r="F531" s="223" t="s">
        <v>1701</v>
      </c>
      <c r="G531" s="224" t="s">
        <v>3986</v>
      </c>
      <c r="H531" s="222">
        <v>3</v>
      </c>
      <c r="I531" s="222">
        <v>7</v>
      </c>
    </row>
    <row r="532" spans="1:9" ht="9.1999999999999993" customHeight="1">
      <c r="A532" s="223">
        <v>530</v>
      </c>
      <c r="B532" s="223" t="s">
        <v>4809</v>
      </c>
      <c r="C532" s="224" t="s">
        <v>4184</v>
      </c>
      <c r="D532" s="222">
        <v>5</v>
      </c>
      <c r="E532" s="223" t="s">
        <v>4809</v>
      </c>
      <c r="F532" s="223" t="s">
        <v>4810</v>
      </c>
      <c r="G532" s="224" t="s">
        <v>3904</v>
      </c>
      <c r="H532" s="222">
        <v>3</v>
      </c>
      <c r="I532" s="222">
        <v>5</v>
      </c>
    </row>
    <row r="533" spans="1:9" ht="9.1999999999999993" customHeight="1">
      <c r="A533" s="223">
        <v>531</v>
      </c>
      <c r="B533" s="223" t="s">
        <v>4811</v>
      </c>
      <c r="C533" s="224" t="s">
        <v>3976</v>
      </c>
      <c r="D533" s="222">
        <v>5</v>
      </c>
      <c r="E533" s="223" t="s">
        <v>4811</v>
      </c>
      <c r="F533" s="223" t="s">
        <v>4812</v>
      </c>
      <c r="G533" s="224" t="s">
        <v>3978</v>
      </c>
      <c r="H533" s="222">
        <v>1</v>
      </c>
      <c r="I533" s="222">
        <v>5</v>
      </c>
    </row>
    <row r="534" spans="1:9" ht="9.75" customHeight="1">
      <c r="A534" s="223">
        <v>532</v>
      </c>
      <c r="B534" s="223" t="s">
        <v>4813</v>
      </c>
      <c r="C534" s="224" t="s">
        <v>3976</v>
      </c>
      <c r="D534" s="222">
        <v>6</v>
      </c>
      <c r="E534" s="223" t="s">
        <v>4813</v>
      </c>
      <c r="F534" s="223" t="s">
        <v>4814</v>
      </c>
      <c r="G534" s="224" t="s">
        <v>3978</v>
      </c>
      <c r="H534" s="222">
        <v>1</v>
      </c>
      <c r="I534" s="222">
        <v>6</v>
      </c>
    </row>
    <row r="535" spans="1:9" ht="9.1999999999999993" customHeight="1">
      <c r="A535" s="223">
        <v>533</v>
      </c>
      <c r="B535" s="223" t="s">
        <v>4815</v>
      </c>
      <c r="C535" s="224" t="s">
        <v>4235</v>
      </c>
      <c r="D535" s="222">
        <v>5</v>
      </c>
      <c r="E535" s="223" t="s">
        <v>4815</v>
      </c>
      <c r="F535" s="223" t="s">
        <v>4816</v>
      </c>
      <c r="G535" s="224" t="s">
        <v>3978</v>
      </c>
      <c r="H535" s="222">
        <v>2</v>
      </c>
      <c r="I535" s="222">
        <v>5</v>
      </c>
    </row>
    <row r="536" spans="1:9" ht="9.1999999999999993" customHeight="1">
      <c r="A536" s="223">
        <v>534</v>
      </c>
      <c r="B536" s="223" t="s">
        <v>4817</v>
      </c>
      <c r="C536" s="224" t="s">
        <v>4235</v>
      </c>
      <c r="D536" s="222">
        <v>4</v>
      </c>
      <c r="E536" s="223" t="s">
        <v>4817</v>
      </c>
      <c r="F536" s="223" t="s">
        <v>4818</v>
      </c>
      <c r="G536" s="224" t="s">
        <v>3978</v>
      </c>
      <c r="H536" s="222">
        <v>2</v>
      </c>
      <c r="I536" s="222">
        <v>4</v>
      </c>
    </row>
    <row r="537" spans="1:9" ht="9.1999999999999993" customHeight="1">
      <c r="A537" s="223">
        <v>535</v>
      </c>
      <c r="B537" s="223" t="s">
        <v>4819</v>
      </c>
      <c r="C537" s="224" t="s">
        <v>4235</v>
      </c>
      <c r="D537" s="222">
        <v>7</v>
      </c>
      <c r="E537" s="223" t="s">
        <v>4819</v>
      </c>
      <c r="F537" s="223" t="s">
        <v>4820</v>
      </c>
      <c r="G537" s="224" t="s">
        <v>3978</v>
      </c>
      <c r="H537" s="222">
        <v>2</v>
      </c>
      <c r="I537" s="222">
        <v>7</v>
      </c>
    </row>
    <row r="538" spans="1:9" ht="9.1999999999999993" customHeight="1">
      <c r="A538" s="223">
        <v>536</v>
      </c>
      <c r="B538" s="223" t="s">
        <v>4821</v>
      </c>
      <c r="C538" s="224" t="s">
        <v>4822</v>
      </c>
      <c r="D538" s="222">
        <v>1</v>
      </c>
      <c r="E538" s="223" t="s">
        <v>4821</v>
      </c>
      <c r="F538" s="223" t="s">
        <v>4823</v>
      </c>
      <c r="G538" s="224" t="s">
        <v>3978</v>
      </c>
      <c r="H538" s="222">
        <v>4</v>
      </c>
      <c r="I538" s="222">
        <v>1</v>
      </c>
    </row>
    <row r="539" spans="1:9" ht="9.1999999999999993" customHeight="1">
      <c r="A539" s="223">
        <v>537</v>
      </c>
      <c r="B539" s="223" t="s">
        <v>4824</v>
      </c>
      <c r="C539" s="224" t="s">
        <v>4522</v>
      </c>
      <c r="D539" s="222">
        <v>2</v>
      </c>
      <c r="E539" s="223" t="s">
        <v>4824</v>
      </c>
      <c r="F539" s="223" t="s">
        <v>4825</v>
      </c>
      <c r="G539" s="224" t="s">
        <v>3982</v>
      </c>
      <c r="H539" s="222">
        <v>4</v>
      </c>
      <c r="I539" s="222">
        <v>2</v>
      </c>
    </row>
    <row r="540" spans="1:9" ht="9.1999999999999993" customHeight="1">
      <c r="A540" s="223">
        <v>538</v>
      </c>
      <c r="B540" s="223" t="s">
        <v>4826</v>
      </c>
      <c r="C540" s="224" t="s">
        <v>4827</v>
      </c>
      <c r="D540" s="222">
        <v>2</v>
      </c>
      <c r="E540" s="223" t="s">
        <v>4826</v>
      </c>
      <c r="F540" s="223" t="s">
        <v>4828</v>
      </c>
      <c r="G540" s="224" t="s">
        <v>4528</v>
      </c>
      <c r="H540" s="222">
        <v>5</v>
      </c>
      <c r="I540" s="222">
        <v>2</v>
      </c>
    </row>
    <row r="541" spans="1:9" ht="9.75" customHeight="1">
      <c r="A541" s="223">
        <v>539</v>
      </c>
      <c r="B541" s="223" t="s">
        <v>4829</v>
      </c>
      <c r="C541" s="224" t="s">
        <v>4830</v>
      </c>
      <c r="D541" s="222">
        <v>2</v>
      </c>
      <c r="E541" s="223" t="s">
        <v>4829</v>
      </c>
      <c r="F541" s="223" t="s">
        <v>1652</v>
      </c>
      <c r="G541" s="224" t="s">
        <v>4438</v>
      </c>
      <c r="H541" s="222">
        <v>2</v>
      </c>
      <c r="I541" s="222">
        <v>2</v>
      </c>
    </row>
    <row r="542" spans="1:9" ht="9.1999999999999993" customHeight="1">
      <c r="A542" s="223">
        <v>540</v>
      </c>
      <c r="B542" s="223" t="s">
        <v>4831</v>
      </c>
      <c r="C542" s="224" t="s">
        <v>4245</v>
      </c>
      <c r="D542" s="222">
        <v>4</v>
      </c>
      <c r="E542" s="223" t="s">
        <v>4831</v>
      </c>
      <c r="F542" s="223" t="s">
        <v>4832</v>
      </c>
      <c r="G542" s="224" t="s">
        <v>3982</v>
      </c>
      <c r="H542" s="222">
        <v>3</v>
      </c>
      <c r="I542" s="222">
        <v>4</v>
      </c>
    </row>
    <row r="543" spans="1:9" ht="9.1999999999999993" customHeight="1">
      <c r="A543" s="223">
        <v>541</v>
      </c>
      <c r="B543" s="223" t="s">
        <v>4833</v>
      </c>
      <c r="C543" s="224" t="s">
        <v>4510</v>
      </c>
      <c r="D543" s="222">
        <v>4</v>
      </c>
      <c r="E543" s="223" t="s">
        <v>4833</v>
      </c>
      <c r="F543" s="223" t="s">
        <v>4834</v>
      </c>
      <c r="G543" s="224" t="s">
        <v>3986</v>
      </c>
      <c r="H543" s="222">
        <v>4</v>
      </c>
      <c r="I543" s="222">
        <v>4</v>
      </c>
    </row>
    <row r="544" spans="1:9" ht="9.1999999999999993" customHeight="1">
      <c r="A544" s="223">
        <v>542</v>
      </c>
      <c r="B544" s="223" t="s">
        <v>4835</v>
      </c>
      <c r="C544" s="224" t="s">
        <v>4526</v>
      </c>
      <c r="D544" s="222">
        <v>3</v>
      </c>
      <c r="E544" s="223" t="s">
        <v>4835</v>
      </c>
      <c r="F544" s="223" t="s">
        <v>120</v>
      </c>
      <c r="G544" s="224" t="s">
        <v>4528</v>
      </c>
      <c r="H544" s="222">
        <v>1</v>
      </c>
      <c r="I544" s="222">
        <v>3</v>
      </c>
    </row>
    <row r="545" spans="1:9" ht="9.1999999999999993" customHeight="1">
      <c r="A545" s="223">
        <v>543</v>
      </c>
      <c r="B545" s="223" t="s">
        <v>4836</v>
      </c>
      <c r="C545" s="224" t="s">
        <v>4837</v>
      </c>
      <c r="D545" s="222">
        <v>1</v>
      </c>
      <c r="E545" s="223" t="s">
        <v>4836</v>
      </c>
      <c r="F545" s="223" t="s">
        <v>4838</v>
      </c>
      <c r="G545" s="224" t="s">
        <v>3972</v>
      </c>
      <c r="H545" s="222">
        <v>5</v>
      </c>
      <c r="I545" s="222">
        <v>1</v>
      </c>
    </row>
    <row r="546" spans="1:9" ht="9.1999999999999993" customHeight="1">
      <c r="A546" s="223">
        <v>544</v>
      </c>
      <c r="B546" s="223" t="s">
        <v>4839</v>
      </c>
      <c r="C546" s="224" t="s">
        <v>4536</v>
      </c>
      <c r="D546" s="222">
        <v>3</v>
      </c>
      <c r="E546" s="223" t="s">
        <v>4839</v>
      </c>
      <c r="F546" s="223" t="s">
        <v>4840</v>
      </c>
      <c r="G546" s="224" t="s">
        <v>3990</v>
      </c>
      <c r="H546" s="222">
        <v>2</v>
      </c>
      <c r="I546" s="222">
        <v>3</v>
      </c>
    </row>
    <row r="547" spans="1:9" ht="9.1999999999999993" customHeight="1">
      <c r="A547" s="223">
        <v>545</v>
      </c>
      <c r="B547" s="223" t="s">
        <v>4841</v>
      </c>
      <c r="C547" s="224" t="s">
        <v>4536</v>
      </c>
      <c r="D547" s="222">
        <v>2</v>
      </c>
      <c r="E547" s="223" t="s">
        <v>4841</v>
      </c>
      <c r="F547" s="223" t="s">
        <v>4842</v>
      </c>
      <c r="G547" s="224" t="s">
        <v>3990</v>
      </c>
      <c r="H547" s="222">
        <v>2</v>
      </c>
      <c r="I547" s="222">
        <v>2</v>
      </c>
    </row>
    <row r="548" spans="1:9" ht="9.75" customHeight="1">
      <c r="A548" s="223">
        <v>546</v>
      </c>
      <c r="B548" s="223" t="s">
        <v>4843</v>
      </c>
      <c r="C548" s="224" t="s">
        <v>4536</v>
      </c>
      <c r="D548" s="222">
        <v>4</v>
      </c>
      <c r="E548" s="223" t="s">
        <v>4843</v>
      </c>
      <c r="F548" s="223" t="s">
        <v>4844</v>
      </c>
      <c r="G548" s="224" t="s">
        <v>3990</v>
      </c>
      <c r="H548" s="222">
        <v>2</v>
      </c>
      <c r="I548" s="222">
        <v>4</v>
      </c>
    </row>
    <row r="549" spans="1:9" ht="9.1999999999999993" customHeight="1">
      <c r="A549" s="223">
        <v>547</v>
      </c>
      <c r="B549" s="223" t="s">
        <v>4845</v>
      </c>
      <c r="C549" s="224" t="s">
        <v>4263</v>
      </c>
      <c r="D549" s="222">
        <v>3</v>
      </c>
      <c r="E549" s="223" t="s">
        <v>4845</v>
      </c>
      <c r="F549" s="223" t="s">
        <v>4846</v>
      </c>
      <c r="G549" s="224" t="s">
        <v>3990</v>
      </c>
      <c r="H549" s="222">
        <v>1</v>
      </c>
      <c r="I549" s="222">
        <v>3</v>
      </c>
    </row>
    <row r="550" spans="1:9" ht="9.1999999999999993" customHeight="1">
      <c r="A550" s="223">
        <v>548</v>
      </c>
      <c r="B550" s="223" t="s">
        <v>4847</v>
      </c>
      <c r="C550" s="224" t="s">
        <v>4510</v>
      </c>
      <c r="D550" s="222">
        <v>5</v>
      </c>
      <c r="E550" s="223" t="s">
        <v>4847</v>
      </c>
      <c r="F550" s="223" t="s">
        <v>1698</v>
      </c>
      <c r="G550" s="224" t="s">
        <v>3986</v>
      </c>
      <c r="H550" s="222">
        <v>4</v>
      </c>
      <c r="I550" s="222">
        <v>5</v>
      </c>
    </row>
    <row r="551" spans="1:9" ht="9.1999999999999993" customHeight="1">
      <c r="A551" s="223">
        <v>549</v>
      </c>
      <c r="B551" s="223" t="s">
        <v>4848</v>
      </c>
      <c r="C551" s="224" t="s">
        <v>4526</v>
      </c>
      <c r="D551" s="222">
        <v>2</v>
      </c>
      <c r="E551" s="223" t="s">
        <v>4848</v>
      </c>
      <c r="F551" s="223" t="s">
        <v>4849</v>
      </c>
      <c r="G551" s="224" t="s">
        <v>4528</v>
      </c>
      <c r="H551" s="222">
        <v>1</v>
      </c>
      <c r="I551" s="222">
        <v>2</v>
      </c>
    </row>
    <row r="552" spans="1:9" ht="9.1999999999999993" customHeight="1">
      <c r="A552" s="223">
        <v>550</v>
      </c>
      <c r="B552" s="223" t="s">
        <v>4850</v>
      </c>
      <c r="C552" s="224" t="s">
        <v>3988</v>
      </c>
      <c r="D552" s="222">
        <v>7</v>
      </c>
      <c r="E552" s="223" t="s">
        <v>4850</v>
      </c>
      <c r="F552" s="223" t="s">
        <v>4851</v>
      </c>
      <c r="G552" s="224" t="s">
        <v>3990</v>
      </c>
      <c r="H552" s="222">
        <v>5</v>
      </c>
      <c r="I552" s="222">
        <v>7</v>
      </c>
    </row>
    <row r="553" spans="1:9" ht="9.1999999999999993" customHeight="1">
      <c r="A553" s="223">
        <v>551</v>
      </c>
      <c r="B553" s="223" t="s">
        <v>4852</v>
      </c>
      <c r="C553" s="224" t="s">
        <v>4005</v>
      </c>
      <c r="D553" s="222">
        <v>7</v>
      </c>
      <c r="E553" s="223" t="s">
        <v>4852</v>
      </c>
      <c r="F553" s="223" t="s">
        <v>4853</v>
      </c>
      <c r="G553" s="224" t="s">
        <v>3900</v>
      </c>
      <c r="H553" s="222">
        <v>3</v>
      </c>
      <c r="I553" s="222">
        <v>7</v>
      </c>
    </row>
    <row r="554" spans="1:9" ht="9.1999999999999993" customHeight="1">
      <c r="A554" s="223">
        <v>552</v>
      </c>
      <c r="B554" s="223" t="s">
        <v>4854</v>
      </c>
      <c r="C554" s="224" t="s">
        <v>4250</v>
      </c>
      <c r="D554" s="222">
        <v>4</v>
      </c>
      <c r="E554" s="223" t="s">
        <v>4854</v>
      </c>
      <c r="F554" s="223" t="s">
        <v>4855</v>
      </c>
      <c r="G554" s="224" t="s">
        <v>3972</v>
      </c>
      <c r="H554" s="222">
        <v>3</v>
      </c>
      <c r="I554" s="222">
        <v>4</v>
      </c>
    </row>
    <row r="555" spans="1:9" ht="9.75" customHeight="1">
      <c r="A555" s="223">
        <v>553</v>
      </c>
      <c r="B555" s="223" t="s">
        <v>4856</v>
      </c>
      <c r="C555" s="224" t="s">
        <v>4008</v>
      </c>
      <c r="D555" s="222">
        <v>4</v>
      </c>
      <c r="E555" s="223" t="s">
        <v>4856</v>
      </c>
      <c r="F555" s="223" t="s">
        <v>4857</v>
      </c>
      <c r="G555" s="224" t="s">
        <v>3990</v>
      </c>
      <c r="H555" s="222">
        <v>3</v>
      </c>
      <c r="I555" s="222">
        <v>4</v>
      </c>
    </row>
    <row r="556" spans="1:9" ht="9.1999999999999993" customHeight="1">
      <c r="A556" s="223">
        <v>554</v>
      </c>
      <c r="B556" s="223" t="s">
        <v>4858</v>
      </c>
      <c r="C556" s="224" t="s">
        <v>4859</v>
      </c>
      <c r="D556" s="222">
        <v>1</v>
      </c>
      <c r="E556" s="223" t="s">
        <v>4858</v>
      </c>
      <c r="F556" s="223" t="s">
        <v>4860</v>
      </c>
      <c r="G556" s="224" t="s">
        <v>3900</v>
      </c>
      <c r="H556" s="222">
        <v>4</v>
      </c>
      <c r="I556" s="222">
        <v>1</v>
      </c>
    </row>
    <row r="557" spans="1:9" ht="9.1999999999999993" customHeight="1">
      <c r="A557" s="223">
        <v>555</v>
      </c>
      <c r="B557" s="223" t="s">
        <v>4861</v>
      </c>
      <c r="C557" s="224" t="s">
        <v>4005</v>
      </c>
      <c r="D557" s="222">
        <v>5</v>
      </c>
      <c r="E557" s="223" t="s">
        <v>4861</v>
      </c>
      <c r="F557" s="223" t="s">
        <v>4862</v>
      </c>
      <c r="G557" s="224" t="s">
        <v>3900</v>
      </c>
      <c r="H557" s="222">
        <v>3</v>
      </c>
      <c r="I557" s="222">
        <v>5</v>
      </c>
    </row>
    <row r="558" spans="1:9" ht="9.1999999999999993" customHeight="1">
      <c r="A558" s="223">
        <v>556</v>
      </c>
      <c r="B558" s="223" t="s">
        <v>4863</v>
      </c>
      <c r="C558" s="224" t="s">
        <v>4057</v>
      </c>
      <c r="D558" s="222">
        <v>5</v>
      </c>
      <c r="E558" s="223" t="s">
        <v>4863</v>
      </c>
      <c r="F558" s="223" t="s">
        <v>4864</v>
      </c>
      <c r="G558" s="224" t="s">
        <v>3990</v>
      </c>
      <c r="H558" s="222">
        <v>4</v>
      </c>
      <c r="I558" s="222">
        <v>5</v>
      </c>
    </row>
    <row r="559" spans="1:9" ht="9.1999999999999993" customHeight="1">
      <c r="A559" s="223">
        <v>557</v>
      </c>
      <c r="B559" s="223" t="s">
        <v>4865</v>
      </c>
      <c r="C559" s="224" t="s">
        <v>4245</v>
      </c>
      <c r="D559" s="222">
        <v>3</v>
      </c>
      <c r="E559" s="223" t="s">
        <v>4865</v>
      </c>
      <c r="F559" s="223" t="s">
        <v>4866</v>
      </c>
      <c r="G559" s="224" t="s">
        <v>3982</v>
      </c>
      <c r="H559" s="222">
        <v>3</v>
      </c>
      <c r="I559" s="222">
        <v>3</v>
      </c>
    </row>
    <row r="560" spans="1:9" ht="9.1999999999999993" customHeight="1">
      <c r="A560" s="223">
        <v>558</v>
      </c>
      <c r="B560" s="223" t="s">
        <v>4867</v>
      </c>
      <c r="C560" s="224" t="s">
        <v>4057</v>
      </c>
      <c r="D560" s="222">
        <v>4</v>
      </c>
      <c r="E560" s="223" t="s">
        <v>4867</v>
      </c>
      <c r="F560" s="223" t="s">
        <v>4868</v>
      </c>
      <c r="G560" s="224" t="s">
        <v>3990</v>
      </c>
      <c r="H560" s="222">
        <v>4</v>
      </c>
      <c r="I560" s="222">
        <v>4</v>
      </c>
    </row>
    <row r="561" spans="1:9" ht="9.1999999999999993" customHeight="1">
      <c r="A561" s="223">
        <v>559</v>
      </c>
      <c r="B561" s="223" t="s">
        <v>4869</v>
      </c>
      <c r="C561" s="224" t="s">
        <v>4005</v>
      </c>
      <c r="D561" s="222">
        <v>6</v>
      </c>
      <c r="E561" s="223" t="s">
        <v>4869</v>
      </c>
      <c r="F561" s="223" t="s">
        <v>4870</v>
      </c>
      <c r="G561" s="224" t="s">
        <v>3900</v>
      </c>
      <c r="H561" s="222">
        <v>3</v>
      </c>
      <c r="I561" s="222">
        <v>6</v>
      </c>
    </row>
    <row r="562" spans="1:9" ht="9.75" customHeight="1">
      <c r="A562" s="223">
        <v>560</v>
      </c>
      <c r="B562" s="223" t="s">
        <v>4871</v>
      </c>
      <c r="C562" s="224" t="s">
        <v>4562</v>
      </c>
      <c r="D562" s="222">
        <v>5</v>
      </c>
      <c r="E562" s="223" t="s">
        <v>4871</v>
      </c>
      <c r="F562" s="223" t="s">
        <v>4872</v>
      </c>
      <c r="G562" s="224" t="s">
        <v>3910</v>
      </c>
      <c r="H562" s="222">
        <v>5</v>
      </c>
      <c r="I562" s="222">
        <v>5</v>
      </c>
    </row>
    <row r="563" spans="1:9" ht="9.1999999999999993" customHeight="1">
      <c r="A563" s="223">
        <v>561</v>
      </c>
      <c r="B563" s="223" t="s">
        <v>4873</v>
      </c>
      <c r="C563" s="224" t="s">
        <v>4030</v>
      </c>
      <c r="D563" s="222">
        <v>6</v>
      </c>
      <c r="E563" s="223" t="s">
        <v>4873</v>
      </c>
      <c r="F563" s="223" t="s">
        <v>1415</v>
      </c>
      <c r="G563" s="224" t="s">
        <v>3910</v>
      </c>
      <c r="H563" s="222">
        <v>3</v>
      </c>
      <c r="I563" s="222">
        <v>6</v>
      </c>
    </row>
    <row r="564" spans="1:9" ht="9.1999999999999993" customHeight="1">
      <c r="A564" s="223">
        <v>562</v>
      </c>
      <c r="B564" s="223" t="s">
        <v>4874</v>
      </c>
      <c r="C564" s="224" t="s">
        <v>4057</v>
      </c>
      <c r="D564" s="222">
        <v>6</v>
      </c>
      <c r="E564" s="223" t="s">
        <v>4874</v>
      </c>
      <c r="F564" s="223" t="s">
        <v>4875</v>
      </c>
      <c r="G564" s="224" t="s">
        <v>3990</v>
      </c>
      <c r="H564" s="222">
        <v>4</v>
      </c>
      <c r="I564" s="222">
        <v>6</v>
      </c>
    </row>
    <row r="565" spans="1:9" ht="9.1999999999999993" customHeight="1">
      <c r="A565" s="223">
        <v>563</v>
      </c>
      <c r="B565" s="223" t="s">
        <v>4876</v>
      </c>
      <c r="C565" s="224" t="s">
        <v>4696</v>
      </c>
      <c r="D565" s="222">
        <v>2</v>
      </c>
      <c r="E565" s="223" t="s">
        <v>4876</v>
      </c>
      <c r="F565" s="223" t="s">
        <v>873</v>
      </c>
      <c r="G565" s="224" t="s">
        <v>4418</v>
      </c>
      <c r="H565" s="222">
        <v>5</v>
      </c>
      <c r="I565" s="222">
        <v>2</v>
      </c>
    </row>
    <row r="566" spans="1:9" ht="9.1999999999999993" customHeight="1">
      <c r="A566" s="223">
        <v>564</v>
      </c>
      <c r="B566" s="223" t="s">
        <v>4877</v>
      </c>
      <c r="C566" s="224" t="s">
        <v>4028</v>
      </c>
      <c r="D566" s="222">
        <v>7</v>
      </c>
      <c r="E566" s="223" t="s">
        <v>4877</v>
      </c>
      <c r="F566" s="223" t="s">
        <v>1419</v>
      </c>
      <c r="G566" s="224" t="s">
        <v>3910</v>
      </c>
      <c r="H566" s="222">
        <v>2</v>
      </c>
      <c r="I566" s="222">
        <v>7</v>
      </c>
    </row>
    <row r="567" spans="1:9" ht="9.1999999999999993" customHeight="1">
      <c r="A567" s="223">
        <v>565</v>
      </c>
      <c r="B567" s="223" t="s">
        <v>4878</v>
      </c>
      <c r="C567" s="224" t="s">
        <v>4562</v>
      </c>
      <c r="D567" s="222">
        <v>3</v>
      </c>
      <c r="E567" s="223" t="s">
        <v>4878</v>
      </c>
      <c r="F567" s="223" t="s">
        <v>1406</v>
      </c>
      <c r="G567" s="224" t="s">
        <v>3910</v>
      </c>
      <c r="H567" s="222">
        <v>5</v>
      </c>
      <c r="I567" s="222">
        <v>3</v>
      </c>
    </row>
    <row r="568" spans="1:9" ht="9.1999999999999993" customHeight="1">
      <c r="A568" s="223">
        <v>566</v>
      </c>
      <c r="B568" s="223" t="s">
        <v>4879</v>
      </c>
      <c r="C568" s="224" t="s">
        <v>4562</v>
      </c>
      <c r="D568" s="222">
        <v>4</v>
      </c>
      <c r="E568" s="223" t="s">
        <v>4879</v>
      </c>
      <c r="F568" s="223" t="s">
        <v>1405</v>
      </c>
      <c r="G568" s="224" t="s">
        <v>3910</v>
      </c>
      <c r="H568" s="222">
        <v>5</v>
      </c>
      <c r="I568" s="222">
        <v>4</v>
      </c>
    </row>
    <row r="569" spans="1:9" ht="9.75" customHeight="1">
      <c r="A569" s="223">
        <v>567</v>
      </c>
      <c r="B569" s="223" t="s">
        <v>4880</v>
      </c>
      <c r="C569" s="224" t="s">
        <v>4292</v>
      </c>
      <c r="D569" s="222">
        <v>5</v>
      </c>
      <c r="E569" s="223" t="s">
        <v>4880</v>
      </c>
      <c r="F569" s="223" t="s">
        <v>1410</v>
      </c>
      <c r="G569" s="224" t="s">
        <v>3910</v>
      </c>
      <c r="H569" s="222">
        <v>4</v>
      </c>
      <c r="I569" s="222">
        <v>5</v>
      </c>
    </row>
    <row r="570" spans="1:9" ht="9.1999999999999993" customHeight="1">
      <c r="A570" s="223">
        <v>568</v>
      </c>
      <c r="B570" s="223" t="s">
        <v>4881</v>
      </c>
      <c r="C570" s="224" t="s">
        <v>4573</v>
      </c>
      <c r="D570" s="222">
        <v>7</v>
      </c>
      <c r="E570" s="223" t="s">
        <v>4881</v>
      </c>
      <c r="F570" s="223" t="s">
        <v>4882</v>
      </c>
      <c r="G570" s="224" t="s">
        <v>4574</v>
      </c>
      <c r="H570" s="222">
        <v>1</v>
      </c>
      <c r="I570" s="222">
        <v>7</v>
      </c>
    </row>
    <row r="571" spans="1:9" ht="9.1999999999999993" customHeight="1">
      <c r="A571" s="223">
        <v>569</v>
      </c>
      <c r="B571" s="223" t="s">
        <v>4883</v>
      </c>
      <c r="C571" s="224" t="s">
        <v>4573</v>
      </c>
      <c r="D571" s="222">
        <v>6</v>
      </c>
      <c r="E571" s="223" t="s">
        <v>4883</v>
      </c>
      <c r="F571" s="223" t="s">
        <v>4884</v>
      </c>
      <c r="G571" s="224" t="s">
        <v>4574</v>
      </c>
      <c r="H571" s="222">
        <v>1</v>
      </c>
      <c r="I571" s="222">
        <v>6</v>
      </c>
    </row>
    <row r="572" spans="1:9" ht="9.1999999999999993" customHeight="1">
      <c r="A572" s="223">
        <v>570</v>
      </c>
      <c r="B572" s="223" t="s">
        <v>4885</v>
      </c>
      <c r="C572" s="224" t="s">
        <v>4346</v>
      </c>
      <c r="D572" s="222">
        <v>3</v>
      </c>
      <c r="E572" s="223" t="s">
        <v>4885</v>
      </c>
      <c r="F572" s="223" t="s">
        <v>4886</v>
      </c>
      <c r="G572" s="224" t="s">
        <v>4347</v>
      </c>
      <c r="H572" s="222">
        <v>5</v>
      </c>
      <c r="I572" s="222">
        <v>3</v>
      </c>
    </row>
    <row r="573" spans="1:9" ht="9.1999999999999993" customHeight="1">
      <c r="A573" s="223">
        <v>571</v>
      </c>
      <c r="B573" s="223" t="s">
        <v>4887</v>
      </c>
      <c r="C573" s="224" t="s">
        <v>4573</v>
      </c>
      <c r="D573" s="222">
        <v>2</v>
      </c>
      <c r="E573" s="223" t="s">
        <v>4887</v>
      </c>
      <c r="F573" s="223" t="s">
        <v>1377</v>
      </c>
      <c r="G573" s="224" t="s">
        <v>4574</v>
      </c>
      <c r="H573" s="222">
        <v>1</v>
      </c>
      <c r="I573" s="222">
        <v>2</v>
      </c>
    </row>
    <row r="574" spans="1:9" ht="9.1999999999999993" customHeight="1">
      <c r="A574" s="223">
        <v>572</v>
      </c>
      <c r="B574" s="223" t="s">
        <v>4888</v>
      </c>
      <c r="C574" s="224" t="s">
        <v>4889</v>
      </c>
      <c r="D574" s="222">
        <v>6</v>
      </c>
      <c r="E574" s="223" t="s">
        <v>4888</v>
      </c>
      <c r="F574" s="223" t="s">
        <v>1373</v>
      </c>
      <c r="G574" s="224" t="s">
        <v>4574</v>
      </c>
      <c r="H574" s="222">
        <v>2</v>
      </c>
      <c r="I574" s="222">
        <v>6</v>
      </c>
    </row>
    <row r="575" spans="1:9" ht="9.1999999999999993" customHeight="1">
      <c r="A575" s="223">
        <v>573</v>
      </c>
      <c r="B575" s="223" t="s">
        <v>4890</v>
      </c>
      <c r="C575" s="224" t="s">
        <v>4889</v>
      </c>
      <c r="D575" s="222">
        <v>7</v>
      </c>
      <c r="E575" s="223" t="s">
        <v>4890</v>
      </c>
      <c r="F575" s="223" t="s">
        <v>4891</v>
      </c>
      <c r="G575" s="224" t="s">
        <v>4574</v>
      </c>
      <c r="H575" s="222">
        <v>2</v>
      </c>
      <c r="I575" s="222">
        <v>7</v>
      </c>
    </row>
    <row r="576" spans="1:9" ht="9.75" customHeight="1">
      <c r="A576" s="223">
        <v>574</v>
      </c>
      <c r="B576" s="223" t="s">
        <v>4892</v>
      </c>
      <c r="C576" s="224" t="s">
        <v>4312</v>
      </c>
      <c r="D576" s="222">
        <v>6</v>
      </c>
      <c r="E576" s="223" t="s">
        <v>4892</v>
      </c>
      <c r="F576" s="223" t="s">
        <v>1349</v>
      </c>
      <c r="G576" s="224" t="s">
        <v>4082</v>
      </c>
      <c r="H576" s="222">
        <v>1</v>
      </c>
      <c r="I576" s="222">
        <v>6</v>
      </c>
    </row>
    <row r="577" spans="1:9" ht="9.1999999999999993" customHeight="1">
      <c r="A577" s="223">
        <v>575</v>
      </c>
      <c r="B577" s="223" t="s">
        <v>4893</v>
      </c>
      <c r="C577" s="224" t="s">
        <v>4593</v>
      </c>
      <c r="D577" s="222">
        <v>6</v>
      </c>
      <c r="E577" s="223" t="s">
        <v>4893</v>
      </c>
      <c r="F577" s="223" t="s">
        <v>1368</v>
      </c>
      <c r="G577" s="224" t="s">
        <v>4574</v>
      </c>
      <c r="H577" s="222">
        <v>3</v>
      </c>
      <c r="I577" s="222">
        <v>6</v>
      </c>
    </row>
    <row r="578" spans="1:9" ht="9.1999999999999993" customHeight="1">
      <c r="A578" s="223">
        <v>576</v>
      </c>
      <c r="B578" s="223" t="s">
        <v>4894</v>
      </c>
      <c r="C578" s="224" t="s">
        <v>4336</v>
      </c>
      <c r="D578" s="222">
        <v>4</v>
      </c>
      <c r="E578" s="223" t="s">
        <v>4894</v>
      </c>
      <c r="F578" s="223" t="s">
        <v>1336</v>
      </c>
      <c r="G578" s="224" t="s">
        <v>4082</v>
      </c>
      <c r="H578" s="222">
        <v>4</v>
      </c>
      <c r="I578" s="222">
        <v>4</v>
      </c>
    </row>
    <row r="579" spans="1:9" ht="9.1999999999999993" customHeight="1">
      <c r="A579" s="223">
        <v>577</v>
      </c>
      <c r="B579" s="223" t="s">
        <v>4895</v>
      </c>
      <c r="C579" s="224" t="s">
        <v>4336</v>
      </c>
      <c r="D579" s="222">
        <v>3</v>
      </c>
      <c r="E579" s="223" t="s">
        <v>4895</v>
      </c>
      <c r="F579" s="223" t="s">
        <v>4896</v>
      </c>
      <c r="G579" s="224" t="s">
        <v>4082</v>
      </c>
      <c r="H579" s="222">
        <v>4</v>
      </c>
      <c r="I579" s="222">
        <v>3</v>
      </c>
    </row>
    <row r="580" spans="1:9" ht="9.1999999999999993" customHeight="1">
      <c r="A580" s="223">
        <v>578</v>
      </c>
      <c r="B580" s="223" t="s">
        <v>4897</v>
      </c>
      <c r="C580" s="224" t="s">
        <v>4602</v>
      </c>
      <c r="D580" s="222">
        <v>3</v>
      </c>
      <c r="E580" s="223" t="s">
        <v>4897</v>
      </c>
      <c r="F580" s="223" t="s">
        <v>1309</v>
      </c>
      <c r="G580" s="224" t="s">
        <v>4075</v>
      </c>
      <c r="H580" s="222">
        <v>4</v>
      </c>
      <c r="I580" s="222">
        <v>3</v>
      </c>
    </row>
    <row r="581" spans="1:9" ht="9.1999999999999993" customHeight="1">
      <c r="A581" s="223">
        <v>579</v>
      </c>
      <c r="B581" s="223" t="s">
        <v>4898</v>
      </c>
      <c r="C581" s="224" t="s">
        <v>4602</v>
      </c>
      <c r="D581" s="222">
        <v>5</v>
      </c>
      <c r="E581" s="223" t="s">
        <v>4898</v>
      </c>
      <c r="F581" s="223" t="s">
        <v>1308</v>
      </c>
      <c r="G581" s="224" t="s">
        <v>4075</v>
      </c>
      <c r="H581" s="222">
        <v>4</v>
      </c>
      <c r="I581" s="222">
        <v>5</v>
      </c>
    </row>
    <row r="582" spans="1:9" ht="9.1999999999999993" customHeight="1">
      <c r="A582" s="223">
        <v>580</v>
      </c>
      <c r="B582" s="223" t="s">
        <v>4899</v>
      </c>
      <c r="C582" s="224" t="s">
        <v>4602</v>
      </c>
      <c r="D582" s="222">
        <v>1</v>
      </c>
      <c r="E582" s="223" t="s">
        <v>4899</v>
      </c>
      <c r="F582" s="223" t="s">
        <v>1307</v>
      </c>
      <c r="G582" s="224" t="s">
        <v>4075</v>
      </c>
      <c r="H582" s="222">
        <v>4</v>
      </c>
      <c r="I582" s="222">
        <v>1</v>
      </c>
    </row>
    <row r="583" spans="1:9" ht="9.75" customHeight="1">
      <c r="A583" s="223">
        <v>581</v>
      </c>
      <c r="B583" s="223" t="s">
        <v>4900</v>
      </c>
      <c r="C583" s="224" t="s">
        <v>4901</v>
      </c>
      <c r="D583" s="222">
        <v>1</v>
      </c>
      <c r="E583" s="223" t="s">
        <v>4900</v>
      </c>
      <c r="F583" s="223" t="s">
        <v>1591</v>
      </c>
      <c r="G583" s="224" t="s">
        <v>4067</v>
      </c>
      <c r="H583" s="222">
        <v>3</v>
      </c>
      <c r="I583" s="222">
        <v>1</v>
      </c>
    </row>
    <row r="584" spans="1:9" ht="9.1999999999999993" customHeight="1">
      <c r="A584" s="223">
        <v>582</v>
      </c>
      <c r="B584" s="223" t="s">
        <v>4902</v>
      </c>
      <c r="C584" s="224" t="s">
        <v>4554</v>
      </c>
      <c r="D584" s="222">
        <v>3</v>
      </c>
      <c r="E584" s="223" t="s">
        <v>4902</v>
      </c>
      <c r="F584" s="223" t="s">
        <v>4903</v>
      </c>
      <c r="G584" s="224" t="s">
        <v>4067</v>
      </c>
      <c r="H584" s="222">
        <v>5</v>
      </c>
      <c r="I584" s="222">
        <v>3</v>
      </c>
    </row>
    <row r="585" spans="1:9" ht="9.1999999999999993" customHeight="1">
      <c r="A585" s="223">
        <v>583</v>
      </c>
      <c r="B585" s="223" t="s">
        <v>4904</v>
      </c>
      <c r="C585" s="224" t="s">
        <v>4889</v>
      </c>
      <c r="D585" s="222">
        <v>1</v>
      </c>
      <c r="E585" s="223" t="s">
        <v>4904</v>
      </c>
      <c r="F585" s="223" t="s">
        <v>1372</v>
      </c>
      <c r="G585" s="224" t="s">
        <v>4574</v>
      </c>
      <c r="H585" s="222">
        <v>2</v>
      </c>
      <c r="I585" s="222">
        <v>1</v>
      </c>
    </row>
    <row r="586" spans="1:9" ht="9.1999999999999993" customHeight="1">
      <c r="A586" s="223">
        <v>584</v>
      </c>
      <c r="B586" s="223" t="s">
        <v>4905</v>
      </c>
      <c r="C586" s="224" t="s">
        <v>4593</v>
      </c>
      <c r="D586" s="222">
        <v>4</v>
      </c>
      <c r="E586" s="223" t="s">
        <v>4905</v>
      </c>
      <c r="F586" s="223" t="s">
        <v>4906</v>
      </c>
      <c r="G586" s="224" t="s">
        <v>4574</v>
      </c>
      <c r="H586" s="222">
        <v>3</v>
      </c>
      <c r="I586" s="222">
        <v>4</v>
      </c>
    </row>
    <row r="587" spans="1:9" ht="9.1999999999999993" customHeight="1">
      <c r="A587" s="223">
        <v>585</v>
      </c>
      <c r="B587" s="223" t="s">
        <v>4907</v>
      </c>
      <c r="C587" s="224" t="s">
        <v>4073</v>
      </c>
      <c r="D587" s="222">
        <v>6</v>
      </c>
      <c r="E587" s="223" t="s">
        <v>4907</v>
      </c>
      <c r="F587" s="223" t="s">
        <v>1317</v>
      </c>
      <c r="G587" s="224" t="s">
        <v>4075</v>
      </c>
      <c r="H587" s="222">
        <v>2</v>
      </c>
      <c r="I587" s="222">
        <v>6</v>
      </c>
    </row>
    <row r="588" spans="1:9" ht="9.1999999999999993" customHeight="1">
      <c r="A588" s="223">
        <v>586</v>
      </c>
      <c r="B588" s="223" t="s">
        <v>4908</v>
      </c>
      <c r="C588" s="224" t="s">
        <v>4599</v>
      </c>
      <c r="D588" s="222">
        <v>3</v>
      </c>
      <c r="E588" s="223" t="s">
        <v>4908</v>
      </c>
      <c r="F588" s="223" t="s">
        <v>1315</v>
      </c>
      <c r="G588" s="224" t="s">
        <v>4075</v>
      </c>
      <c r="H588" s="222">
        <v>3</v>
      </c>
      <c r="I588" s="222">
        <v>3</v>
      </c>
    </row>
    <row r="589" spans="1:9" ht="9.1999999999999993" customHeight="1">
      <c r="A589" s="223">
        <v>587</v>
      </c>
      <c r="B589" s="223" t="s">
        <v>4909</v>
      </c>
      <c r="C589" s="224" t="s">
        <v>4602</v>
      </c>
      <c r="D589" s="222">
        <v>7</v>
      </c>
      <c r="E589" s="223" t="s">
        <v>4909</v>
      </c>
      <c r="F589" s="223" t="s">
        <v>1306</v>
      </c>
      <c r="G589" s="224" t="s">
        <v>4075</v>
      </c>
      <c r="H589" s="222">
        <v>4</v>
      </c>
      <c r="I589" s="222">
        <v>7</v>
      </c>
    </row>
    <row r="590" spans="1:9" ht="9.75" customHeight="1">
      <c r="A590" s="223">
        <v>588</v>
      </c>
      <c r="B590" s="223" t="s">
        <v>4910</v>
      </c>
      <c r="C590" s="224" t="s">
        <v>4602</v>
      </c>
      <c r="D590" s="222">
        <v>6</v>
      </c>
      <c r="E590" s="223" t="s">
        <v>4910</v>
      </c>
      <c r="F590" s="223" t="s">
        <v>1305</v>
      </c>
      <c r="G590" s="224" t="s">
        <v>4075</v>
      </c>
      <c r="H590" s="222">
        <v>4</v>
      </c>
      <c r="I590" s="222">
        <v>6</v>
      </c>
    </row>
    <row r="591" spans="1:9" ht="9.1999999999999993" customHeight="1">
      <c r="A591" s="223">
        <v>589</v>
      </c>
      <c r="B591" s="223" t="s">
        <v>4911</v>
      </c>
      <c r="C591" s="224" t="s">
        <v>4912</v>
      </c>
      <c r="D591" s="222">
        <v>2</v>
      </c>
      <c r="E591" s="223" t="s">
        <v>4911</v>
      </c>
      <c r="F591" s="223" t="s">
        <v>4913</v>
      </c>
      <c r="G591" s="224" t="s">
        <v>4622</v>
      </c>
      <c r="H591" s="222">
        <v>3</v>
      </c>
      <c r="I591" s="222">
        <v>2</v>
      </c>
    </row>
    <row r="592" spans="1:9" ht="9.1999999999999993" customHeight="1">
      <c r="A592" s="223">
        <v>590</v>
      </c>
      <c r="B592" s="223" t="s">
        <v>4914</v>
      </c>
      <c r="C592" s="224" t="s">
        <v>4912</v>
      </c>
      <c r="D592" s="222">
        <v>1</v>
      </c>
      <c r="E592" s="223" t="s">
        <v>4914</v>
      </c>
      <c r="F592" s="223" t="s">
        <v>1285</v>
      </c>
      <c r="G592" s="224" t="s">
        <v>4622</v>
      </c>
      <c r="H592" s="222">
        <v>3</v>
      </c>
      <c r="I592" s="222">
        <v>1</v>
      </c>
    </row>
    <row r="593" spans="1:9" ht="9.1999999999999993" customHeight="1">
      <c r="A593" s="223">
        <v>591</v>
      </c>
      <c r="B593" s="223" t="s">
        <v>4915</v>
      </c>
      <c r="C593" s="224" t="s">
        <v>4912</v>
      </c>
      <c r="D593" s="222">
        <v>3</v>
      </c>
      <c r="E593" s="223" t="s">
        <v>4915</v>
      </c>
      <c r="F593" s="223" t="s">
        <v>1284</v>
      </c>
      <c r="G593" s="224" t="s">
        <v>4622</v>
      </c>
      <c r="H593" s="222">
        <v>3</v>
      </c>
      <c r="I593" s="222">
        <v>3</v>
      </c>
    </row>
    <row r="594" spans="1:9" ht="9.1999999999999993" customHeight="1">
      <c r="A594" s="223">
        <v>592</v>
      </c>
      <c r="B594" s="223" t="s">
        <v>4916</v>
      </c>
      <c r="C594" s="224" t="s">
        <v>4901</v>
      </c>
      <c r="D594" s="222">
        <v>2</v>
      </c>
      <c r="E594" s="223" t="s">
        <v>4916</v>
      </c>
      <c r="F594" s="223" t="s">
        <v>1590</v>
      </c>
      <c r="G594" s="224" t="s">
        <v>4067</v>
      </c>
      <c r="H594" s="222">
        <v>3</v>
      </c>
      <c r="I594" s="222">
        <v>2</v>
      </c>
    </row>
    <row r="595" spans="1:9" ht="9.1999999999999993" customHeight="1">
      <c r="A595" s="223">
        <v>593</v>
      </c>
      <c r="B595" s="223" t="s">
        <v>4917</v>
      </c>
      <c r="C595" s="224" t="s">
        <v>4901</v>
      </c>
      <c r="D595" s="222">
        <v>3</v>
      </c>
      <c r="E595" s="223" t="s">
        <v>4917</v>
      </c>
      <c r="F595" s="223" t="s">
        <v>1589</v>
      </c>
      <c r="G595" s="224" t="s">
        <v>4067</v>
      </c>
      <c r="H595" s="222">
        <v>3</v>
      </c>
      <c r="I595" s="222">
        <v>3</v>
      </c>
    </row>
    <row r="596" spans="1:9" ht="9.1999999999999993" customHeight="1">
      <c r="A596" s="223">
        <v>594</v>
      </c>
      <c r="B596" s="223" t="s">
        <v>4918</v>
      </c>
      <c r="C596" s="224" t="s">
        <v>4022</v>
      </c>
      <c r="D596" s="222">
        <v>6</v>
      </c>
      <c r="E596" s="223" t="s">
        <v>4918</v>
      </c>
      <c r="F596" s="223" t="s">
        <v>1535</v>
      </c>
      <c r="G596" s="224" t="s">
        <v>4023</v>
      </c>
      <c r="H596" s="222">
        <v>2</v>
      </c>
      <c r="I596" s="222">
        <v>6</v>
      </c>
    </row>
    <row r="597" spans="1:9" ht="9.75" customHeight="1">
      <c r="A597" s="223">
        <v>595</v>
      </c>
      <c r="B597" s="223" t="s">
        <v>4919</v>
      </c>
      <c r="C597" s="224" t="s">
        <v>3985</v>
      </c>
      <c r="D597" s="222">
        <v>7</v>
      </c>
      <c r="E597" s="223" t="s">
        <v>4919</v>
      </c>
      <c r="F597" s="223" t="s">
        <v>4920</v>
      </c>
      <c r="G597" s="224" t="s">
        <v>3986</v>
      </c>
      <c r="H597" s="222">
        <v>2</v>
      </c>
      <c r="I597" s="222">
        <v>7</v>
      </c>
    </row>
    <row r="598" spans="1:9" ht="9.1999999999999993" customHeight="1">
      <c r="A598" s="223">
        <v>596</v>
      </c>
      <c r="B598" s="223" t="s">
        <v>4921</v>
      </c>
      <c r="C598" s="224" t="s">
        <v>4554</v>
      </c>
      <c r="D598" s="222">
        <v>2</v>
      </c>
      <c r="E598" s="223" t="s">
        <v>4921</v>
      </c>
      <c r="F598" s="223" t="s">
        <v>1577</v>
      </c>
      <c r="G598" s="224" t="s">
        <v>4067</v>
      </c>
      <c r="H598" s="222">
        <v>5</v>
      </c>
      <c r="I598" s="222">
        <v>2</v>
      </c>
    </row>
    <row r="599" spans="1:9" ht="9.1999999999999993" customHeight="1">
      <c r="A599" s="223">
        <v>597</v>
      </c>
      <c r="B599" s="223" t="s">
        <v>4922</v>
      </c>
      <c r="C599" s="224" t="s">
        <v>4612</v>
      </c>
      <c r="D599" s="222">
        <v>4</v>
      </c>
      <c r="E599" s="223" t="s">
        <v>4922</v>
      </c>
      <c r="F599" s="223" t="s">
        <v>4923</v>
      </c>
      <c r="G599" s="224" t="s">
        <v>4067</v>
      </c>
      <c r="H599" s="222">
        <v>2</v>
      </c>
      <c r="I599" s="222">
        <v>4</v>
      </c>
    </row>
    <row r="600" spans="1:9" ht="9.1999999999999993" customHeight="1">
      <c r="A600" s="223">
        <v>598</v>
      </c>
      <c r="B600" s="223" t="s">
        <v>4924</v>
      </c>
      <c r="C600" s="224" t="s">
        <v>4612</v>
      </c>
      <c r="D600" s="222">
        <v>3</v>
      </c>
      <c r="E600" s="223" t="s">
        <v>4924</v>
      </c>
      <c r="F600" s="223" t="s">
        <v>37</v>
      </c>
      <c r="G600" s="224" t="s">
        <v>4067</v>
      </c>
      <c r="H600" s="222">
        <v>2</v>
      </c>
      <c r="I600" s="222">
        <v>3</v>
      </c>
    </row>
    <row r="601" spans="1:9" ht="9.1999999999999993" customHeight="1">
      <c r="A601" s="223">
        <v>599</v>
      </c>
      <c r="B601" s="223" t="s">
        <v>4925</v>
      </c>
      <c r="C601" s="224" t="s">
        <v>4096</v>
      </c>
      <c r="D601" s="222">
        <v>7</v>
      </c>
      <c r="E601" s="223" t="s">
        <v>4925</v>
      </c>
      <c r="F601" s="223" t="s">
        <v>1323</v>
      </c>
      <c r="G601" s="224" t="s">
        <v>4075</v>
      </c>
      <c r="H601" s="222">
        <v>1</v>
      </c>
      <c r="I601" s="222">
        <v>7</v>
      </c>
    </row>
    <row r="602" spans="1:9" ht="9.1999999999999993" customHeight="1">
      <c r="A602" s="223">
        <v>600</v>
      </c>
      <c r="B602" s="223" t="s">
        <v>4926</v>
      </c>
      <c r="C602" s="224" t="s">
        <v>4357</v>
      </c>
      <c r="D602" s="222">
        <v>3</v>
      </c>
      <c r="E602" s="223" t="s">
        <v>4926</v>
      </c>
      <c r="F602" s="223" t="s">
        <v>1302</v>
      </c>
      <c r="G602" s="224" t="s">
        <v>4075</v>
      </c>
      <c r="H602" s="222">
        <v>5</v>
      </c>
      <c r="I602" s="222">
        <v>3</v>
      </c>
    </row>
    <row r="603" spans="1:9" ht="9.1999999999999993" customHeight="1">
      <c r="A603" s="223">
        <v>601</v>
      </c>
      <c r="B603" s="223" t="s">
        <v>4927</v>
      </c>
      <c r="C603" s="224" t="s">
        <v>4357</v>
      </c>
      <c r="D603" s="222">
        <v>4</v>
      </c>
      <c r="E603" s="223" t="s">
        <v>4927</v>
      </c>
      <c r="F603" s="223" t="s">
        <v>1301</v>
      </c>
      <c r="G603" s="224" t="s">
        <v>4075</v>
      </c>
      <c r="H603" s="222">
        <v>5</v>
      </c>
      <c r="I603" s="222">
        <v>4</v>
      </c>
    </row>
    <row r="604" spans="1:9" ht="9.75" customHeight="1">
      <c r="A604" s="223">
        <v>602</v>
      </c>
      <c r="B604" s="223" t="s">
        <v>4928</v>
      </c>
      <c r="C604" s="224" t="s">
        <v>4638</v>
      </c>
      <c r="D604" s="222">
        <v>2</v>
      </c>
      <c r="E604" s="223" t="s">
        <v>4928</v>
      </c>
      <c r="F604" s="223" t="s">
        <v>1255</v>
      </c>
      <c r="G604" s="224" t="s">
        <v>4094</v>
      </c>
      <c r="H604" s="222">
        <v>3</v>
      </c>
      <c r="I604" s="222">
        <v>2</v>
      </c>
    </row>
    <row r="605" spans="1:9" ht="9.1999999999999993" customHeight="1">
      <c r="A605" s="223">
        <v>603</v>
      </c>
      <c r="B605" s="223" t="s">
        <v>4929</v>
      </c>
      <c r="C605" s="224" t="s">
        <v>4621</v>
      </c>
      <c r="D605" s="222">
        <v>5</v>
      </c>
      <c r="E605" s="223" t="s">
        <v>4929</v>
      </c>
      <c r="F605" s="223" t="s">
        <v>1295</v>
      </c>
      <c r="G605" s="224" t="s">
        <v>4622</v>
      </c>
      <c r="H605" s="222">
        <v>1</v>
      </c>
      <c r="I605" s="222">
        <v>5</v>
      </c>
    </row>
    <row r="606" spans="1:9" ht="9.1999999999999993" customHeight="1">
      <c r="A606" s="223">
        <v>604</v>
      </c>
      <c r="B606" s="223" t="s">
        <v>4930</v>
      </c>
      <c r="C606" s="224" t="s">
        <v>4621</v>
      </c>
      <c r="D606" s="222">
        <v>4</v>
      </c>
      <c r="E606" s="223" t="s">
        <v>4930</v>
      </c>
      <c r="F606" s="223" t="s">
        <v>1294</v>
      </c>
      <c r="G606" s="224" t="s">
        <v>4622</v>
      </c>
      <c r="H606" s="222">
        <v>1</v>
      </c>
      <c r="I606" s="222">
        <v>4</v>
      </c>
    </row>
    <row r="607" spans="1:9" ht="9.1999999999999993" customHeight="1">
      <c r="A607" s="223">
        <v>605</v>
      </c>
      <c r="B607" s="223" t="s">
        <v>4931</v>
      </c>
      <c r="C607" s="224" t="s">
        <v>4932</v>
      </c>
      <c r="D607" s="222">
        <v>2</v>
      </c>
      <c r="E607" s="223" t="s">
        <v>4931</v>
      </c>
      <c r="F607" s="223" t="s">
        <v>719</v>
      </c>
      <c r="G607" s="224" t="s">
        <v>4622</v>
      </c>
      <c r="H607" s="222">
        <v>4</v>
      </c>
      <c r="I607" s="222">
        <v>2</v>
      </c>
    </row>
    <row r="608" spans="1:9" ht="9.1999999999999993" customHeight="1">
      <c r="A608" s="223">
        <v>606</v>
      </c>
      <c r="B608" s="223" t="s">
        <v>4933</v>
      </c>
      <c r="C608" s="224" t="s">
        <v>4912</v>
      </c>
      <c r="D608" s="222">
        <v>4</v>
      </c>
      <c r="E608" s="223" t="s">
        <v>4933</v>
      </c>
      <c r="F608" s="223" t="s">
        <v>1283</v>
      </c>
      <c r="G608" s="224" t="s">
        <v>4622</v>
      </c>
      <c r="H608" s="222">
        <v>3</v>
      </c>
      <c r="I608" s="222">
        <v>4</v>
      </c>
    </row>
    <row r="609" spans="1:9" ht="9.1999999999999993" customHeight="1">
      <c r="A609" s="223">
        <v>607</v>
      </c>
      <c r="B609" s="223" t="s">
        <v>4934</v>
      </c>
      <c r="C609" s="224" t="s">
        <v>4224</v>
      </c>
      <c r="D609" s="222">
        <v>6</v>
      </c>
      <c r="E609" s="223" t="s">
        <v>4934</v>
      </c>
      <c r="F609" s="223" t="s">
        <v>1673</v>
      </c>
      <c r="G609" s="224" t="s">
        <v>4225</v>
      </c>
      <c r="H609" s="222">
        <v>3</v>
      </c>
      <c r="I609" s="222">
        <v>6</v>
      </c>
    </row>
    <row r="610" spans="1:9" ht="9.1999999999999993" customHeight="1">
      <c r="A610" s="223">
        <v>608</v>
      </c>
      <c r="B610" s="223" t="s">
        <v>4935</v>
      </c>
      <c r="C610" s="224" t="s">
        <v>4936</v>
      </c>
      <c r="D610" s="222">
        <v>1</v>
      </c>
      <c r="E610" s="223" t="s">
        <v>4935</v>
      </c>
      <c r="F610" s="223" t="s">
        <v>1690</v>
      </c>
      <c r="G610" s="224" t="s">
        <v>4225</v>
      </c>
      <c r="H610" s="222">
        <v>1</v>
      </c>
      <c r="I610" s="222">
        <v>1</v>
      </c>
    </row>
    <row r="611" spans="1:9" ht="9.75" customHeight="1">
      <c r="A611" s="223">
        <v>609</v>
      </c>
      <c r="B611" s="223" t="s">
        <v>4937</v>
      </c>
      <c r="C611" s="224" t="s">
        <v>4022</v>
      </c>
      <c r="D611" s="222">
        <v>5</v>
      </c>
      <c r="E611" s="223" t="s">
        <v>4937</v>
      </c>
      <c r="F611" s="223" t="s">
        <v>1534</v>
      </c>
      <c r="G611" s="224" t="s">
        <v>4023</v>
      </c>
      <c r="H611" s="222">
        <v>2</v>
      </c>
      <c r="I611" s="222">
        <v>5</v>
      </c>
    </row>
    <row r="612" spans="1:9" ht="9.1999999999999993" customHeight="1">
      <c r="A612" s="223">
        <v>610</v>
      </c>
      <c r="B612" s="223" t="s">
        <v>4938</v>
      </c>
      <c r="C612" s="224" t="s">
        <v>4628</v>
      </c>
      <c r="D612" s="222">
        <v>1</v>
      </c>
      <c r="E612" s="223" t="s">
        <v>4938</v>
      </c>
      <c r="F612" s="223" t="s">
        <v>1525</v>
      </c>
      <c r="G612" s="224" t="s">
        <v>4023</v>
      </c>
      <c r="H612" s="222">
        <v>4</v>
      </c>
      <c r="I612" s="222">
        <v>1</v>
      </c>
    </row>
    <row r="613" spans="1:9" ht="9.1999999999999993" customHeight="1">
      <c r="A613" s="223">
        <v>611</v>
      </c>
      <c r="B613" s="223" t="s">
        <v>4939</v>
      </c>
      <c r="C613" s="224" t="s">
        <v>4901</v>
      </c>
      <c r="D613" s="222">
        <v>4</v>
      </c>
      <c r="E613" s="223" t="s">
        <v>4939</v>
      </c>
      <c r="F613" s="223" t="s">
        <v>1588</v>
      </c>
      <c r="G613" s="224" t="s">
        <v>4067</v>
      </c>
      <c r="H613" s="222">
        <v>3</v>
      </c>
      <c r="I613" s="222">
        <v>4</v>
      </c>
    </row>
    <row r="614" spans="1:9" ht="9.1999999999999993" customHeight="1">
      <c r="A614" s="223">
        <v>612</v>
      </c>
      <c r="B614" s="223" t="s">
        <v>4940</v>
      </c>
      <c r="C614" s="224" t="s">
        <v>4628</v>
      </c>
      <c r="D614" s="222">
        <v>3</v>
      </c>
      <c r="E614" s="223" t="s">
        <v>4940</v>
      </c>
      <c r="F614" s="223" t="s">
        <v>4941</v>
      </c>
      <c r="G614" s="224" t="s">
        <v>4023</v>
      </c>
      <c r="H614" s="222">
        <v>4</v>
      </c>
      <c r="I614" s="222">
        <v>3</v>
      </c>
    </row>
    <row r="615" spans="1:9" ht="9.1999999999999993" customHeight="1">
      <c r="A615" s="223">
        <v>613</v>
      </c>
      <c r="B615" s="223" t="s">
        <v>4942</v>
      </c>
      <c r="C615" s="224" t="s">
        <v>4648</v>
      </c>
      <c r="D615" s="222">
        <v>5</v>
      </c>
      <c r="E615" s="223" t="s">
        <v>4942</v>
      </c>
      <c r="F615" s="223" t="s">
        <v>1498</v>
      </c>
      <c r="G615" s="224" t="s">
        <v>4087</v>
      </c>
      <c r="H615" s="222">
        <v>4</v>
      </c>
      <c r="I615" s="222">
        <v>5</v>
      </c>
    </row>
    <row r="616" spans="1:9" ht="9.1999999999999993" customHeight="1">
      <c r="A616" s="223">
        <v>614</v>
      </c>
      <c r="B616" s="223" t="s">
        <v>4943</v>
      </c>
      <c r="C616" s="224" t="s">
        <v>4127</v>
      </c>
      <c r="D616" s="222">
        <v>5</v>
      </c>
      <c r="E616" s="223" t="s">
        <v>4943</v>
      </c>
      <c r="F616" s="223" t="s">
        <v>1503</v>
      </c>
      <c r="G616" s="224" t="s">
        <v>4087</v>
      </c>
      <c r="H616" s="222">
        <v>3</v>
      </c>
      <c r="I616" s="222">
        <v>5</v>
      </c>
    </row>
    <row r="617" spans="1:9" ht="9.1999999999999993" customHeight="1">
      <c r="A617" s="223">
        <v>615</v>
      </c>
      <c r="B617" s="223" t="s">
        <v>4944</v>
      </c>
      <c r="C617" s="224" t="s">
        <v>4373</v>
      </c>
      <c r="D617" s="222">
        <v>3</v>
      </c>
      <c r="E617" s="223" t="s">
        <v>4944</v>
      </c>
      <c r="F617" s="223" t="s">
        <v>1493</v>
      </c>
      <c r="G617" s="224" t="s">
        <v>4087</v>
      </c>
      <c r="H617" s="222">
        <v>5</v>
      </c>
      <c r="I617" s="222">
        <v>3</v>
      </c>
    </row>
    <row r="618" spans="1:9" ht="9.75" customHeight="1">
      <c r="A618" s="223">
        <v>616</v>
      </c>
      <c r="B618" s="223" t="s">
        <v>4945</v>
      </c>
      <c r="C618" s="224" t="s">
        <v>4373</v>
      </c>
      <c r="D618" s="222">
        <v>2</v>
      </c>
      <c r="E618" s="223" t="s">
        <v>4945</v>
      </c>
      <c r="F618" s="223" t="s">
        <v>1492</v>
      </c>
      <c r="G618" s="224" t="s">
        <v>4087</v>
      </c>
      <c r="H618" s="222">
        <v>5</v>
      </c>
      <c r="I618" s="222">
        <v>2</v>
      </c>
    </row>
    <row r="619" spans="1:9" ht="9.1999999999999993" customHeight="1">
      <c r="A619" s="223">
        <v>617</v>
      </c>
      <c r="B619" s="223" t="s">
        <v>4946</v>
      </c>
      <c r="C619" s="224" t="s">
        <v>4373</v>
      </c>
      <c r="D619" s="222">
        <v>6</v>
      </c>
      <c r="E619" s="223" t="s">
        <v>4946</v>
      </c>
      <c r="F619" s="223" t="s">
        <v>1491</v>
      </c>
      <c r="G619" s="224" t="s">
        <v>4087</v>
      </c>
      <c r="H619" s="222">
        <v>5</v>
      </c>
      <c r="I619" s="222">
        <v>6</v>
      </c>
    </row>
    <row r="620" spans="1:9" ht="9.1999999999999993" customHeight="1">
      <c r="A620" s="223">
        <v>618</v>
      </c>
      <c r="B620" s="223" t="s">
        <v>4947</v>
      </c>
      <c r="C620" s="224" t="s">
        <v>4373</v>
      </c>
      <c r="D620" s="222">
        <v>5</v>
      </c>
      <c r="E620" s="223" t="s">
        <v>4947</v>
      </c>
      <c r="F620" s="223" t="s">
        <v>1490</v>
      </c>
      <c r="G620" s="224" t="s">
        <v>4087</v>
      </c>
      <c r="H620" s="222">
        <v>5</v>
      </c>
      <c r="I620" s="222">
        <v>5</v>
      </c>
    </row>
    <row r="621" spans="1:9" ht="9.1999999999999993" customHeight="1">
      <c r="A621" s="223">
        <v>619</v>
      </c>
      <c r="B621" s="223" t="s">
        <v>4948</v>
      </c>
      <c r="C621" s="224" t="s">
        <v>4638</v>
      </c>
      <c r="D621" s="222">
        <v>3</v>
      </c>
      <c r="E621" s="223" t="s">
        <v>4948</v>
      </c>
      <c r="F621" s="223" t="s">
        <v>1254</v>
      </c>
      <c r="G621" s="224" t="s">
        <v>4094</v>
      </c>
      <c r="H621" s="222">
        <v>3</v>
      </c>
      <c r="I621" s="222">
        <v>3</v>
      </c>
    </row>
    <row r="622" spans="1:9" ht="9.1999999999999993" customHeight="1">
      <c r="A622" s="223">
        <v>620</v>
      </c>
      <c r="B622" s="223" t="s">
        <v>4949</v>
      </c>
      <c r="C622" s="224" t="s">
        <v>4359</v>
      </c>
      <c r="D622" s="222">
        <v>4</v>
      </c>
      <c r="E622" s="223" t="s">
        <v>4949</v>
      </c>
      <c r="F622" s="223" t="s">
        <v>1260</v>
      </c>
      <c r="G622" s="224" t="s">
        <v>4094</v>
      </c>
      <c r="H622" s="222">
        <v>2</v>
      </c>
      <c r="I622" s="222">
        <v>4</v>
      </c>
    </row>
    <row r="623" spans="1:9" ht="9.1999999999999993" customHeight="1">
      <c r="A623" s="223">
        <v>621</v>
      </c>
      <c r="B623" s="223" t="s">
        <v>4950</v>
      </c>
      <c r="C623" s="224" t="s">
        <v>4638</v>
      </c>
      <c r="D623" s="222">
        <v>4</v>
      </c>
      <c r="E623" s="223" t="s">
        <v>4950</v>
      </c>
      <c r="F623" s="223" t="s">
        <v>1253</v>
      </c>
      <c r="G623" s="224" t="s">
        <v>4094</v>
      </c>
      <c r="H623" s="222">
        <v>3</v>
      </c>
      <c r="I623" s="222">
        <v>4</v>
      </c>
    </row>
    <row r="624" spans="1:9" ht="9.1999999999999993" customHeight="1">
      <c r="A624" s="223">
        <v>622</v>
      </c>
      <c r="B624" s="223" t="s">
        <v>4951</v>
      </c>
      <c r="C624" s="224" t="s">
        <v>4638</v>
      </c>
      <c r="D624" s="222">
        <v>5</v>
      </c>
      <c r="E624" s="223" t="s">
        <v>4951</v>
      </c>
      <c r="F624" s="223" t="s">
        <v>1252</v>
      </c>
      <c r="G624" s="224" t="s">
        <v>4094</v>
      </c>
      <c r="H624" s="222">
        <v>3</v>
      </c>
      <c r="I624" s="222">
        <v>5</v>
      </c>
    </row>
    <row r="625" spans="1:9" ht="9.75" customHeight="1">
      <c r="A625" s="223">
        <v>623</v>
      </c>
      <c r="B625" s="223" t="s">
        <v>4952</v>
      </c>
      <c r="C625" s="224" t="s">
        <v>3938</v>
      </c>
      <c r="D625" s="222">
        <v>4</v>
      </c>
      <c r="E625" s="223" t="s">
        <v>4952</v>
      </c>
      <c r="F625" s="223" t="s">
        <v>1058</v>
      </c>
      <c r="G625" s="224" t="s">
        <v>3939</v>
      </c>
      <c r="H625" s="222">
        <v>2</v>
      </c>
      <c r="I625" s="222">
        <v>4</v>
      </c>
    </row>
    <row r="626" spans="1:9" ht="9.1999999999999993" customHeight="1">
      <c r="A626" s="223">
        <v>624</v>
      </c>
      <c r="B626" s="223" t="s">
        <v>4953</v>
      </c>
      <c r="C626" s="224" t="s">
        <v>4640</v>
      </c>
      <c r="D626" s="222">
        <v>3</v>
      </c>
      <c r="E626" s="223" t="s">
        <v>4953</v>
      </c>
      <c r="F626" s="223" t="s">
        <v>1197</v>
      </c>
      <c r="G626" s="224" t="s">
        <v>4641</v>
      </c>
      <c r="H626" s="222">
        <v>2</v>
      </c>
      <c r="I626" s="222">
        <v>3</v>
      </c>
    </row>
    <row r="627" spans="1:9" ht="9.1999999999999993" customHeight="1">
      <c r="A627" s="223">
        <v>625</v>
      </c>
      <c r="B627" s="223" t="s">
        <v>4954</v>
      </c>
      <c r="C627" s="224" t="s">
        <v>4955</v>
      </c>
      <c r="D627" s="222">
        <v>1</v>
      </c>
      <c r="E627" s="223" t="s">
        <v>4954</v>
      </c>
      <c r="F627" s="223" t="s">
        <v>1192</v>
      </c>
      <c r="G627" s="224" t="s">
        <v>4641</v>
      </c>
      <c r="H627" s="222">
        <v>3</v>
      </c>
      <c r="I627" s="222">
        <v>1</v>
      </c>
    </row>
    <row r="628" spans="1:9" ht="9.1999999999999993" customHeight="1">
      <c r="A628" s="223">
        <v>626</v>
      </c>
      <c r="B628" s="223" t="s">
        <v>4956</v>
      </c>
      <c r="C628" s="224" t="s">
        <v>4640</v>
      </c>
      <c r="D628" s="222">
        <v>4</v>
      </c>
      <c r="E628" s="223" t="s">
        <v>4956</v>
      </c>
      <c r="F628" s="223" t="s">
        <v>1196</v>
      </c>
      <c r="G628" s="224" t="s">
        <v>4641</v>
      </c>
      <c r="H628" s="222">
        <v>2</v>
      </c>
      <c r="I628" s="222">
        <v>4</v>
      </c>
    </row>
    <row r="629" spans="1:9" ht="9.1999999999999993" customHeight="1">
      <c r="A629" s="223">
        <v>627</v>
      </c>
      <c r="B629" s="223" t="s">
        <v>4957</v>
      </c>
      <c r="C629" s="224" t="s">
        <v>4958</v>
      </c>
      <c r="D629" s="222">
        <v>1</v>
      </c>
      <c r="E629" s="223" t="s">
        <v>4957</v>
      </c>
      <c r="F629" s="223" t="s">
        <v>971</v>
      </c>
      <c r="G629" s="224" t="s">
        <v>4415</v>
      </c>
      <c r="H629" s="222">
        <v>4</v>
      </c>
      <c r="I629" s="222">
        <v>1</v>
      </c>
    </row>
    <row r="630" spans="1:9" ht="9.1999999999999993" customHeight="1">
      <c r="A630" s="223">
        <v>628</v>
      </c>
      <c r="B630" s="223" t="s">
        <v>4959</v>
      </c>
      <c r="C630" s="224" t="s">
        <v>3938</v>
      </c>
      <c r="D630" s="222">
        <v>5</v>
      </c>
      <c r="E630" s="223" t="s">
        <v>4959</v>
      </c>
      <c r="F630" s="223" t="s">
        <v>1057</v>
      </c>
      <c r="G630" s="224" t="s">
        <v>3939</v>
      </c>
      <c r="H630" s="222">
        <v>2</v>
      </c>
      <c r="I630" s="222">
        <v>5</v>
      </c>
    </row>
    <row r="631" spans="1:9" ht="9.1999999999999993" customHeight="1">
      <c r="A631" s="223">
        <v>629</v>
      </c>
      <c r="B631" s="223" t="s">
        <v>4960</v>
      </c>
      <c r="C631" s="224" t="s">
        <v>4387</v>
      </c>
      <c r="D631" s="222">
        <v>5</v>
      </c>
      <c r="E631" s="223" t="s">
        <v>4960</v>
      </c>
      <c r="F631" s="223" t="s">
        <v>1050</v>
      </c>
      <c r="G631" s="224" t="s">
        <v>3939</v>
      </c>
      <c r="H631" s="222">
        <v>3</v>
      </c>
      <c r="I631" s="222">
        <v>5</v>
      </c>
    </row>
    <row r="632" spans="1:9" ht="9.75" customHeight="1">
      <c r="A632" s="223">
        <v>630</v>
      </c>
      <c r="B632" s="223" t="s">
        <v>4961</v>
      </c>
      <c r="C632" s="224" t="s">
        <v>3938</v>
      </c>
      <c r="D632" s="222">
        <v>6</v>
      </c>
      <c r="E632" s="223" t="s">
        <v>4961</v>
      </c>
      <c r="F632" s="223" t="s">
        <v>1056</v>
      </c>
      <c r="G632" s="224" t="s">
        <v>3939</v>
      </c>
      <c r="H632" s="222">
        <v>2</v>
      </c>
      <c r="I632" s="222">
        <v>6</v>
      </c>
    </row>
    <row r="633" spans="1:9" ht="9.1999999999999993" customHeight="1">
      <c r="A633" s="223">
        <v>631</v>
      </c>
      <c r="B633" s="223" t="s">
        <v>4962</v>
      </c>
      <c r="C633" s="224" t="s">
        <v>4378</v>
      </c>
      <c r="D633" s="222">
        <v>6</v>
      </c>
      <c r="E633" s="223" t="s">
        <v>4962</v>
      </c>
      <c r="F633" s="223" t="s">
        <v>1232</v>
      </c>
      <c r="G633" s="224" t="s">
        <v>4379</v>
      </c>
      <c r="H633" s="222">
        <v>1</v>
      </c>
      <c r="I633" s="222">
        <v>6</v>
      </c>
    </row>
    <row r="634" spans="1:9" ht="9.1999999999999993" customHeight="1">
      <c r="A634" s="223">
        <v>632</v>
      </c>
      <c r="B634" s="223" t="s">
        <v>4963</v>
      </c>
      <c r="C634" s="224" t="s">
        <v>4640</v>
      </c>
      <c r="D634" s="222">
        <v>5</v>
      </c>
      <c r="E634" s="223" t="s">
        <v>4963</v>
      </c>
      <c r="F634" s="223" t="s">
        <v>1195</v>
      </c>
      <c r="G634" s="224" t="s">
        <v>4641</v>
      </c>
      <c r="H634" s="222">
        <v>2</v>
      </c>
      <c r="I634" s="222">
        <v>5</v>
      </c>
    </row>
    <row r="635" spans="1:9" ht="9.1999999999999993" customHeight="1">
      <c r="A635" s="223">
        <v>633</v>
      </c>
      <c r="B635" s="223" t="s">
        <v>4964</v>
      </c>
      <c r="C635" s="224" t="s">
        <v>4965</v>
      </c>
      <c r="D635" s="222">
        <v>1</v>
      </c>
      <c r="E635" s="223" t="s">
        <v>4964</v>
      </c>
      <c r="F635" s="223" t="s">
        <v>4966</v>
      </c>
      <c r="G635" s="224" t="s">
        <v>4415</v>
      </c>
      <c r="H635" s="222">
        <v>2</v>
      </c>
      <c r="I635" s="222">
        <v>1</v>
      </c>
    </row>
    <row r="636" spans="1:9" ht="9.1999999999999993" customHeight="1">
      <c r="A636" s="223">
        <v>634</v>
      </c>
      <c r="B636" s="223" t="s">
        <v>4967</v>
      </c>
      <c r="C636" s="224" t="s">
        <v>4118</v>
      </c>
      <c r="D636" s="222">
        <v>4</v>
      </c>
      <c r="E636" s="223" t="s">
        <v>4967</v>
      </c>
      <c r="F636" s="223" t="s">
        <v>1086</v>
      </c>
      <c r="G636" s="224" t="s">
        <v>3946</v>
      </c>
      <c r="H636" s="222">
        <v>2</v>
      </c>
      <c r="I636" s="222">
        <v>4</v>
      </c>
    </row>
    <row r="637" spans="1:9" ht="9.1999999999999993" customHeight="1">
      <c r="A637" s="223">
        <v>635</v>
      </c>
      <c r="B637" s="223" t="s">
        <v>4968</v>
      </c>
      <c r="C637" s="224" t="s">
        <v>4118</v>
      </c>
      <c r="D637" s="222">
        <v>5</v>
      </c>
      <c r="E637" s="223" t="s">
        <v>4968</v>
      </c>
      <c r="F637" s="223" t="s">
        <v>1085</v>
      </c>
      <c r="G637" s="224" t="s">
        <v>3946</v>
      </c>
      <c r="H637" s="222">
        <v>2</v>
      </c>
      <c r="I637" s="222">
        <v>5</v>
      </c>
    </row>
    <row r="638" spans="1:9" ht="9.1999999999999993" customHeight="1">
      <c r="A638" s="223">
        <v>636</v>
      </c>
      <c r="B638" s="223" t="s">
        <v>4969</v>
      </c>
      <c r="C638" s="224" t="s">
        <v>4667</v>
      </c>
      <c r="D638" s="222">
        <v>5</v>
      </c>
      <c r="E638" s="223" t="s">
        <v>4969</v>
      </c>
      <c r="F638" s="223" t="s">
        <v>1147</v>
      </c>
      <c r="G638" s="224" t="s">
        <v>4668</v>
      </c>
      <c r="H638" s="222">
        <v>1</v>
      </c>
      <c r="I638" s="222">
        <v>5</v>
      </c>
    </row>
    <row r="639" spans="1:9" ht="9.75" customHeight="1">
      <c r="A639" s="223">
        <v>637</v>
      </c>
      <c r="B639" s="223" t="s">
        <v>4970</v>
      </c>
      <c r="C639" s="224" t="s">
        <v>4971</v>
      </c>
      <c r="D639" s="222">
        <v>2</v>
      </c>
      <c r="E639" s="223" t="s">
        <v>4970</v>
      </c>
      <c r="F639" s="223" t="s">
        <v>4972</v>
      </c>
      <c r="G639" s="224" t="s">
        <v>4668</v>
      </c>
      <c r="H639" s="222">
        <v>3</v>
      </c>
      <c r="I639" s="222">
        <v>2</v>
      </c>
    </row>
    <row r="640" spans="1:9" ht="9.1999999999999993" customHeight="1">
      <c r="A640" s="223">
        <v>638</v>
      </c>
      <c r="B640" s="223" t="s">
        <v>4973</v>
      </c>
      <c r="C640" s="224" t="s">
        <v>4971</v>
      </c>
      <c r="D640" s="222">
        <v>3</v>
      </c>
      <c r="E640" s="223" t="s">
        <v>4973</v>
      </c>
      <c r="F640" s="223" t="s">
        <v>1138</v>
      </c>
      <c r="G640" s="224" t="s">
        <v>4668</v>
      </c>
      <c r="H640" s="222">
        <v>3</v>
      </c>
      <c r="I640" s="222">
        <v>3</v>
      </c>
    </row>
    <row r="641" spans="1:9" ht="9.1999999999999993" customHeight="1">
      <c r="A641" s="223">
        <v>639</v>
      </c>
      <c r="B641" s="223" t="s">
        <v>4974</v>
      </c>
      <c r="C641" s="224" t="s">
        <v>4667</v>
      </c>
      <c r="D641" s="222">
        <v>2</v>
      </c>
      <c r="E641" s="223" t="s">
        <v>4974</v>
      </c>
      <c r="F641" s="223" t="s">
        <v>1146</v>
      </c>
      <c r="G641" s="224" t="s">
        <v>4668</v>
      </c>
      <c r="H641" s="222">
        <v>1</v>
      </c>
      <c r="I641" s="222">
        <v>2</v>
      </c>
    </row>
    <row r="642" spans="1:9" ht="9.1999999999999993" customHeight="1">
      <c r="A642" s="223">
        <v>640</v>
      </c>
      <c r="B642" s="223" t="s">
        <v>4975</v>
      </c>
      <c r="C642" s="224" t="s">
        <v>4394</v>
      </c>
      <c r="D642" s="222">
        <v>6</v>
      </c>
      <c r="E642" s="223" t="s">
        <v>4975</v>
      </c>
      <c r="F642" s="223" t="s">
        <v>1024</v>
      </c>
      <c r="G642" s="224" t="s">
        <v>4121</v>
      </c>
      <c r="H642" s="222">
        <v>3</v>
      </c>
      <c r="I642" s="222">
        <v>6</v>
      </c>
    </row>
    <row r="643" spans="1:9" ht="9.1999999999999993" customHeight="1">
      <c r="A643" s="223">
        <v>641</v>
      </c>
      <c r="B643" s="223" t="s">
        <v>4976</v>
      </c>
      <c r="C643" s="224" t="s">
        <v>4977</v>
      </c>
      <c r="D643" s="222">
        <v>1</v>
      </c>
      <c r="E643" s="223" t="s">
        <v>4976</v>
      </c>
      <c r="F643" s="223" t="s">
        <v>1144</v>
      </c>
      <c r="G643" s="224" t="s">
        <v>4668</v>
      </c>
      <c r="H643" s="222">
        <v>2</v>
      </c>
      <c r="I643" s="222">
        <v>1</v>
      </c>
    </row>
    <row r="644" spans="1:9" ht="9.1999999999999993" customHeight="1">
      <c r="A644" s="223">
        <v>642</v>
      </c>
      <c r="B644" s="223" t="s">
        <v>4978</v>
      </c>
      <c r="C644" s="224" t="s">
        <v>4684</v>
      </c>
      <c r="D644" s="222">
        <v>2</v>
      </c>
      <c r="E644" s="223" t="s">
        <v>4978</v>
      </c>
      <c r="F644" s="223" t="s">
        <v>958</v>
      </c>
      <c r="G644" s="224" t="s">
        <v>4685</v>
      </c>
      <c r="H644" s="222">
        <v>1</v>
      </c>
      <c r="I644" s="222">
        <v>2</v>
      </c>
    </row>
    <row r="645" spans="1:9" ht="9.1999999999999993" customHeight="1">
      <c r="A645" s="223">
        <v>643</v>
      </c>
      <c r="B645" s="223" t="s">
        <v>4979</v>
      </c>
      <c r="C645" s="224" t="s">
        <v>4980</v>
      </c>
      <c r="D645" s="222">
        <v>1</v>
      </c>
      <c r="E645" s="223" t="s">
        <v>4979</v>
      </c>
      <c r="F645" s="223" t="s">
        <v>947</v>
      </c>
      <c r="G645" s="224" t="s">
        <v>4685</v>
      </c>
      <c r="H645" s="222">
        <v>3</v>
      </c>
      <c r="I645" s="222">
        <v>1</v>
      </c>
    </row>
    <row r="646" spans="1:9" ht="9.75" customHeight="1">
      <c r="A646" s="223">
        <v>644</v>
      </c>
      <c r="B646" s="223" t="s">
        <v>4981</v>
      </c>
      <c r="C646" s="224" t="s">
        <v>4394</v>
      </c>
      <c r="D646" s="222">
        <v>7</v>
      </c>
      <c r="E646" s="223" t="s">
        <v>4981</v>
      </c>
      <c r="F646" s="223" t="s">
        <v>1023</v>
      </c>
      <c r="G646" s="224" t="s">
        <v>4121</v>
      </c>
      <c r="H646" s="222">
        <v>3</v>
      </c>
      <c r="I646" s="222">
        <v>7</v>
      </c>
    </row>
    <row r="647" spans="1:9" ht="9.1999999999999993" customHeight="1">
      <c r="A647" s="223">
        <v>645</v>
      </c>
      <c r="B647" s="223" t="s">
        <v>4982</v>
      </c>
      <c r="C647" s="224" t="s">
        <v>4983</v>
      </c>
      <c r="D647" s="222">
        <v>5</v>
      </c>
      <c r="E647" s="223" t="s">
        <v>4982</v>
      </c>
      <c r="F647" s="223" t="s">
        <v>1118</v>
      </c>
      <c r="G647" s="224" t="s">
        <v>4407</v>
      </c>
      <c r="H647" s="222">
        <v>2</v>
      </c>
      <c r="I647" s="222">
        <v>5</v>
      </c>
    </row>
    <row r="648" spans="1:9" ht="9.1999999999999993" customHeight="1">
      <c r="A648" s="223">
        <v>646</v>
      </c>
      <c r="B648" s="223" t="s">
        <v>4984</v>
      </c>
      <c r="C648" s="224" t="s">
        <v>4971</v>
      </c>
      <c r="D648" s="222">
        <v>1</v>
      </c>
      <c r="E648" s="223" t="s">
        <v>4984</v>
      </c>
      <c r="F648" s="223" t="s">
        <v>1137</v>
      </c>
      <c r="G648" s="224" t="s">
        <v>4668</v>
      </c>
      <c r="H648" s="222">
        <v>3</v>
      </c>
      <c r="I648" s="222">
        <v>1</v>
      </c>
    </row>
    <row r="649" spans="1:9" ht="9.1999999999999993" customHeight="1">
      <c r="A649" s="223">
        <v>647</v>
      </c>
      <c r="B649" s="223" t="s">
        <v>4985</v>
      </c>
      <c r="C649" s="224" t="s">
        <v>4684</v>
      </c>
      <c r="D649" s="222">
        <v>5</v>
      </c>
      <c r="E649" s="223" t="s">
        <v>4985</v>
      </c>
      <c r="F649" s="223" t="s">
        <v>957</v>
      </c>
      <c r="G649" s="224" t="s">
        <v>4685</v>
      </c>
      <c r="H649" s="222">
        <v>1</v>
      </c>
      <c r="I649" s="222">
        <v>5</v>
      </c>
    </row>
    <row r="650" spans="1:9" ht="9.1999999999999993" customHeight="1">
      <c r="A650" s="223">
        <v>648</v>
      </c>
      <c r="B650" s="223" t="s">
        <v>4986</v>
      </c>
      <c r="C650" s="224" t="s">
        <v>4987</v>
      </c>
      <c r="D650" s="222">
        <v>3</v>
      </c>
      <c r="E650" s="223" t="s">
        <v>4986</v>
      </c>
      <c r="F650" s="223" t="s">
        <v>1022</v>
      </c>
      <c r="G650" s="224" t="s">
        <v>4121</v>
      </c>
      <c r="H650" s="222">
        <v>4</v>
      </c>
      <c r="I650" s="222">
        <v>3</v>
      </c>
    </row>
    <row r="651" spans="1:9" ht="9.1999999999999993" customHeight="1">
      <c r="A651" s="223">
        <v>649</v>
      </c>
      <c r="B651" s="223" t="s">
        <v>4988</v>
      </c>
      <c r="C651" s="224" t="s">
        <v>4406</v>
      </c>
      <c r="D651" s="222">
        <v>6</v>
      </c>
      <c r="E651" s="223" t="s">
        <v>4988</v>
      </c>
      <c r="F651" s="223" t="s">
        <v>1121</v>
      </c>
      <c r="G651" s="224" t="s">
        <v>4407</v>
      </c>
      <c r="H651" s="222">
        <v>1</v>
      </c>
      <c r="I651" s="222">
        <v>6</v>
      </c>
    </row>
    <row r="652" spans="1:9" ht="9.1999999999999993" customHeight="1">
      <c r="A652" s="223">
        <v>650</v>
      </c>
      <c r="B652" s="223" t="s">
        <v>4989</v>
      </c>
      <c r="C652" s="224" t="s">
        <v>4406</v>
      </c>
      <c r="D652" s="222">
        <v>4</v>
      </c>
      <c r="E652" s="223" t="s">
        <v>4989</v>
      </c>
      <c r="F652" s="223" t="s">
        <v>167</v>
      </c>
      <c r="G652" s="224" t="s">
        <v>4407</v>
      </c>
      <c r="H652" s="222">
        <v>1</v>
      </c>
      <c r="I652" s="222">
        <v>4</v>
      </c>
    </row>
    <row r="653" spans="1:9" ht="9.75" customHeight="1">
      <c r="A653" s="223">
        <v>651</v>
      </c>
      <c r="B653" s="223" t="s">
        <v>4990</v>
      </c>
      <c r="C653" s="224" t="s">
        <v>4983</v>
      </c>
      <c r="D653" s="222">
        <v>1</v>
      </c>
      <c r="E653" s="223" t="s">
        <v>4990</v>
      </c>
      <c r="F653" s="223" t="s">
        <v>1117</v>
      </c>
      <c r="G653" s="224" t="s">
        <v>4407</v>
      </c>
      <c r="H653" s="222">
        <v>2</v>
      </c>
      <c r="I653" s="222">
        <v>1</v>
      </c>
    </row>
    <row r="654" spans="1:9" ht="9.1999999999999993" customHeight="1">
      <c r="A654" s="223">
        <v>652</v>
      </c>
      <c r="B654" s="223" t="s">
        <v>4991</v>
      </c>
      <c r="C654" s="224" t="s">
        <v>4983</v>
      </c>
      <c r="D654" s="222">
        <v>3</v>
      </c>
      <c r="E654" s="223" t="s">
        <v>4991</v>
      </c>
      <c r="F654" s="223" t="s">
        <v>1116</v>
      </c>
      <c r="G654" s="224" t="s">
        <v>4407</v>
      </c>
      <c r="H654" s="222">
        <v>2</v>
      </c>
      <c r="I654" s="222">
        <v>3</v>
      </c>
    </row>
    <row r="655" spans="1:9" ht="9.1999999999999993" customHeight="1">
      <c r="A655" s="223">
        <v>653</v>
      </c>
      <c r="B655" s="223" t="s">
        <v>4992</v>
      </c>
      <c r="C655" s="224" t="s">
        <v>4684</v>
      </c>
      <c r="D655" s="222">
        <v>3</v>
      </c>
      <c r="E655" s="223" t="s">
        <v>4992</v>
      </c>
      <c r="F655" s="223" t="s">
        <v>4993</v>
      </c>
      <c r="G655" s="224" t="s">
        <v>4685</v>
      </c>
      <c r="H655" s="222">
        <v>1</v>
      </c>
      <c r="I655" s="222">
        <v>3</v>
      </c>
    </row>
    <row r="656" spans="1:9" ht="9.1999999999999993" customHeight="1">
      <c r="A656" s="223">
        <v>654</v>
      </c>
      <c r="B656" s="223" t="s">
        <v>4994</v>
      </c>
      <c r="C656" s="224" t="s">
        <v>4684</v>
      </c>
      <c r="D656" s="222">
        <v>1</v>
      </c>
      <c r="E656" s="223" t="s">
        <v>4994</v>
      </c>
      <c r="F656" s="223" t="s">
        <v>956</v>
      </c>
      <c r="G656" s="224" t="s">
        <v>4685</v>
      </c>
      <c r="H656" s="222">
        <v>1</v>
      </c>
      <c r="I656" s="222">
        <v>1</v>
      </c>
    </row>
    <row r="657" spans="1:9" ht="9.1999999999999993" customHeight="1">
      <c r="A657" s="223">
        <v>655</v>
      </c>
      <c r="B657" s="223" t="s">
        <v>4995</v>
      </c>
      <c r="C657" s="224" t="s">
        <v>4406</v>
      </c>
      <c r="D657" s="222">
        <v>5</v>
      </c>
      <c r="E657" s="223" t="s">
        <v>4995</v>
      </c>
      <c r="F657" s="223" t="s">
        <v>1120</v>
      </c>
      <c r="G657" s="224" t="s">
        <v>4407</v>
      </c>
      <c r="H657" s="222">
        <v>1</v>
      </c>
      <c r="I657" s="222">
        <v>5</v>
      </c>
    </row>
    <row r="658" spans="1:9" ht="9.1999999999999993" customHeight="1">
      <c r="A658" s="223">
        <v>656</v>
      </c>
      <c r="B658" s="223" t="s">
        <v>4996</v>
      </c>
      <c r="C658" s="224" t="s">
        <v>4997</v>
      </c>
      <c r="D658" s="222">
        <v>1</v>
      </c>
      <c r="E658" s="223" t="s">
        <v>4996</v>
      </c>
      <c r="F658" s="223" t="s">
        <v>1009</v>
      </c>
      <c r="G658" s="224" t="s">
        <v>4998</v>
      </c>
      <c r="H658" s="222">
        <v>1</v>
      </c>
      <c r="I658" s="222">
        <v>1</v>
      </c>
    </row>
    <row r="659" spans="1:9" ht="9.1999999999999993" customHeight="1">
      <c r="A659" s="223">
        <v>657</v>
      </c>
      <c r="B659" s="223" t="s">
        <v>4999</v>
      </c>
      <c r="C659" s="224" t="s">
        <v>4684</v>
      </c>
      <c r="D659" s="222">
        <v>7</v>
      </c>
      <c r="E659" s="223" t="s">
        <v>4999</v>
      </c>
      <c r="F659" s="223" t="s">
        <v>955</v>
      </c>
      <c r="G659" s="224" t="s">
        <v>4685</v>
      </c>
      <c r="H659" s="222">
        <v>1</v>
      </c>
      <c r="I659" s="222">
        <v>7</v>
      </c>
    </row>
    <row r="660" spans="1:9" ht="9.75" customHeight="1">
      <c r="A660" s="223">
        <v>658</v>
      </c>
      <c r="B660" s="223" t="s">
        <v>5000</v>
      </c>
      <c r="C660" s="224" t="s">
        <v>4402</v>
      </c>
      <c r="D660" s="222">
        <v>7</v>
      </c>
      <c r="E660" s="223" t="s">
        <v>5000</v>
      </c>
      <c r="F660" s="223" t="s">
        <v>1010</v>
      </c>
      <c r="G660" s="224" t="s">
        <v>4121</v>
      </c>
      <c r="H660" s="222">
        <v>5</v>
      </c>
      <c r="I660" s="222">
        <v>7</v>
      </c>
    </row>
    <row r="661" spans="1:9" ht="9.1999999999999993" customHeight="1">
      <c r="A661" s="223">
        <v>659</v>
      </c>
      <c r="B661" s="223" t="s">
        <v>5001</v>
      </c>
      <c r="C661" s="224" t="s">
        <v>4690</v>
      </c>
      <c r="D661" s="222">
        <v>2</v>
      </c>
      <c r="E661" s="223" t="s">
        <v>5001</v>
      </c>
      <c r="F661" s="223" t="s">
        <v>859</v>
      </c>
      <c r="G661" s="224" t="s">
        <v>4410</v>
      </c>
      <c r="H661" s="222">
        <v>2</v>
      </c>
      <c r="I661" s="222">
        <v>2</v>
      </c>
    </row>
    <row r="662" spans="1:9" ht="9.1999999999999993" customHeight="1">
      <c r="A662" s="223">
        <v>660</v>
      </c>
      <c r="B662" s="223" t="s">
        <v>5002</v>
      </c>
      <c r="C662" s="224" t="s">
        <v>4409</v>
      </c>
      <c r="D662" s="222">
        <v>5</v>
      </c>
      <c r="E662" s="223" t="s">
        <v>5002</v>
      </c>
      <c r="F662" s="223" t="s">
        <v>862</v>
      </c>
      <c r="G662" s="224" t="s">
        <v>4410</v>
      </c>
      <c r="H662" s="222">
        <v>1</v>
      </c>
      <c r="I662" s="222">
        <v>5</v>
      </c>
    </row>
    <row r="663" spans="1:9" ht="9.1999999999999993" customHeight="1">
      <c r="A663" s="223">
        <v>661</v>
      </c>
      <c r="B663" s="223" t="s">
        <v>5003</v>
      </c>
      <c r="C663" s="224" t="s">
        <v>4409</v>
      </c>
      <c r="D663" s="222">
        <v>4</v>
      </c>
      <c r="E663" s="223" t="s">
        <v>5003</v>
      </c>
      <c r="F663" s="223" t="s">
        <v>861</v>
      </c>
      <c r="G663" s="224" t="s">
        <v>4410</v>
      </c>
      <c r="H663" s="222">
        <v>1</v>
      </c>
      <c r="I663" s="222">
        <v>4</v>
      </c>
    </row>
    <row r="664" spans="1:9" ht="9.1999999999999993" customHeight="1">
      <c r="A664" s="223">
        <v>662</v>
      </c>
      <c r="B664" s="223" t="s">
        <v>5004</v>
      </c>
      <c r="C664" s="224" t="s">
        <v>4424</v>
      </c>
      <c r="D664" s="222">
        <v>2</v>
      </c>
      <c r="E664" s="223" t="s">
        <v>5004</v>
      </c>
      <c r="F664" s="223" t="s">
        <v>835</v>
      </c>
      <c r="G664" s="224" t="s">
        <v>4425</v>
      </c>
      <c r="H664" s="222">
        <v>1</v>
      </c>
      <c r="I664" s="222">
        <v>2</v>
      </c>
    </row>
    <row r="665" spans="1:9" ht="9.1999999999999993" customHeight="1">
      <c r="A665" s="223">
        <v>663</v>
      </c>
      <c r="B665" s="223" t="s">
        <v>5005</v>
      </c>
      <c r="C665" s="224" t="s">
        <v>4417</v>
      </c>
      <c r="D665" s="222">
        <v>5</v>
      </c>
      <c r="E665" s="223" t="s">
        <v>5005</v>
      </c>
      <c r="F665" s="223" t="s">
        <v>894</v>
      </c>
      <c r="G665" s="224" t="s">
        <v>4418</v>
      </c>
      <c r="H665" s="222">
        <v>1</v>
      </c>
      <c r="I665" s="222">
        <v>5</v>
      </c>
    </row>
    <row r="666" spans="1:9" ht="9.1999999999999993" customHeight="1">
      <c r="A666" s="223">
        <v>664</v>
      </c>
      <c r="B666" s="223" t="s">
        <v>5006</v>
      </c>
      <c r="C666" s="224" t="s">
        <v>4431</v>
      </c>
      <c r="D666" s="222">
        <v>2</v>
      </c>
      <c r="E666" s="223" t="s">
        <v>5006</v>
      </c>
      <c r="F666" s="223" t="s">
        <v>811</v>
      </c>
      <c r="G666" s="224" t="s">
        <v>4432</v>
      </c>
      <c r="H666" s="222">
        <v>1</v>
      </c>
      <c r="I666" s="222">
        <v>2</v>
      </c>
    </row>
    <row r="667" spans="1:9" ht="9.75" customHeight="1">
      <c r="A667" s="223">
        <v>665</v>
      </c>
      <c r="B667" s="223" t="s">
        <v>5007</v>
      </c>
      <c r="C667" s="224" t="s">
        <v>4424</v>
      </c>
      <c r="D667" s="222">
        <v>3</v>
      </c>
      <c r="E667" s="223" t="s">
        <v>5007</v>
      </c>
      <c r="F667" s="223" t="s">
        <v>834</v>
      </c>
      <c r="G667" s="224" t="s">
        <v>4425</v>
      </c>
      <c r="H667" s="222">
        <v>1</v>
      </c>
      <c r="I667" s="222">
        <v>3</v>
      </c>
    </row>
    <row r="668" spans="1:9" ht="9.1999999999999993" customHeight="1">
      <c r="A668" s="223">
        <v>666</v>
      </c>
      <c r="B668" s="223" t="s">
        <v>5008</v>
      </c>
      <c r="C668" s="224" t="s">
        <v>4431</v>
      </c>
      <c r="D668" s="222">
        <v>5</v>
      </c>
      <c r="E668" s="223" t="s">
        <v>5008</v>
      </c>
      <c r="F668" s="223" t="s">
        <v>810</v>
      </c>
      <c r="G668" s="224" t="s">
        <v>4432</v>
      </c>
      <c r="H668" s="222">
        <v>1</v>
      </c>
      <c r="I668" s="222">
        <v>5</v>
      </c>
    </row>
    <row r="669" spans="1:9" ht="9.1999999999999993" customHeight="1">
      <c r="A669" s="223">
        <v>667</v>
      </c>
      <c r="B669" s="223" t="s">
        <v>5009</v>
      </c>
      <c r="C669" s="224" t="s">
        <v>4431</v>
      </c>
      <c r="D669" s="222">
        <v>6</v>
      </c>
      <c r="E669" s="223" t="s">
        <v>5009</v>
      </c>
      <c r="F669" s="223" t="s">
        <v>5010</v>
      </c>
      <c r="G669" s="224" t="s">
        <v>4432</v>
      </c>
      <c r="H669" s="222">
        <v>1</v>
      </c>
      <c r="I669" s="222">
        <v>6</v>
      </c>
    </row>
    <row r="670" spans="1:9" ht="9.1999999999999993" customHeight="1">
      <c r="A670" s="223">
        <v>668</v>
      </c>
      <c r="B670" s="223" t="s">
        <v>5011</v>
      </c>
      <c r="C670" s="224" t="s">
        <v>4723</v>
      </c>
      <c r="D670" s="222">
        <v>1</v>
      </c>
      <c r="E670" s="223" t="s">
        <v>5011</v>
      </c>
      <c r="F670" s="223" t="s">
        <v>5012</v>
      </c>
      <c r="G670" s="224" t="s">
        <v>4429</v>
      </c>
      <c r="H670" s="222">
        <v>1</v>
      </c>
      <c r="I670" s="222">
        <v>1</v>
      </c>
    </row>
    <row r="671" spans="1:9" ht="9.1999999999999993" customHeight="1">
      <c r="A671" s="223">
        <v>669</v>
      </c>
      <c r="B671" s="223" t="s">
        <v>5013</v>
      </c>
      <c r="C671" s="224" t="s">
        <v>4712</v>
      </c>
      <c r="D671" s="222">
        <v>4</v>
      </c>
      <c r="E671" s="223" t="s">
        <v>5013</v>
      </c>
      <c r="F671" s="223" t="s">
        <v>5014</v>
      </c>
      <c r="G671" s="224" t="s">
        <v>4435</v>
      </c>
      <c r="H671" s="222">
        <v>3</v>
      </c>
      <c r="I671" s="222">
        <v>4</v>
      </c>
    </row>
    <row r="672" spans="1:9" ht="9.1999999999999993" customHeight="1">
      <c r="A672" s="223">
        <v>670</v>
      </c>
      <c r="B672" s="223" t="s">
        <v>5015</v>
      </c>
      <c r="C672" s="224" t="s">
        <v>5016</v>
      </c>
      <c r="D672" s="222">
        <v>4</v>
      </c>
      <c r="E672" s="223" t="s">
        <v>5015</v>
      </c>
      <c r="F672" s="223" t="s">
        <v>777</v>
      </c>
      <c r="G672" s="224" t="s">
        <v>4435</v>
      </c>
      <c r="H672" s="222">
        <v>2</v>
      </c>
      <c r="I672" s="222">
        <v>4</v>
      </c>
    </row>
    <row r="673" spans="1:9" ht="9.1999999999999993" customHeight="1">
      <c r="A673" s="223">
        <v>671</v>
      </c>
      <c r="B673" s="223" t="s">
        <v>5017</v>
      </c>
      <c r="C673" s="224" t="s">
        <v>4741</v>
      </c>
      <c r="D673" s="222">
        <v>3</v>
      </c>
      <c r="E673" s="223" t="s">
        <v>5017</v>
      </c>
      <c r="F673" s="223" t="s">
        <v>5018</v>
      </c>
      <c r="G673" s="224" t="s">
        <v>4438</v>
      </c>
      <c r="H673" s="222">
        <v>3</v>
      </c>
      <c r="I673" s="222">
        <v>3</v>
      </c>
    </row>
    <row r="674" spans="1:9" ht="9.75" customHeight="1">
      <c r="A674" s="223">
        <v>672</v>
      </c>
      <c r="B674" s="223" t="s">
        <v>5019</v>
      </c>
      <c r="C674" s="224" t="s">
        <v>5020</v>
      </c>
      <c r="D674" s="222">
        <v>2</v>
      </c>
      <c r="E674" s="223" t="s">
        <v>5019</v>
      </c>
      <c r="F674" s="223" t="s">
        <v>5021</v>
      </c>
      <c r="G674" s="224" t="s">
        <v>4158</v>
      </c>
      <c r="H674" s="222">
        <v>1</v>
      </c>
      <c r="I674" s="222">
        <v>2</v>
      </c>
    </row>
    <row r="675" spans="1:9" ht="9.1999999999999993" customHeight="1">
      <c r="A675" s="223">
        <v>673</v>
      </c>
      <c r="B675" s="223" t="s">
        <v>5022</v>
      </c>
      <c r="C675" s="224" t="s">
        <v>4427</v>
      </c>
      <c r="D675" s="222">
        <v>5</v>
      </c>
      <c r="E675" s="223" t="s">
        <v>5022</v>
      </c>
      <c r="F675" s="223" t="s">
        <v>5023</v>
      </c>
      <c r="G675" s="224" t="s">
        <v>4429</v>
      </c>
      <c r="H675" s="222">
        <v>2</v>
      </c>
      <c r="I675" s="222">
        <v>5</v>
      </c>
    </row>
    <row r="676" spans="1:9" ht="9.1999999999999993" customHeight="1">
      <c r="A676" s="223">
        <v>674</v>
      </c>
      <c r="B676" s="223" t="s">
        <v>5024</v>
      </c>
      <c r="C676" s="224" t="s">
        <v>4723</v>
      </c>
      <c r="D676" s="222">
        <v>2</v>
      </c>
      <c r="E676" s="223" t="s">
        <v>5024</v>
      </c>
      <c r="F676" s="223" t="s">
        <v>5025</v>
      </c>
      <c r="G676" s="224" t="s">
        <v>4429</v>
      </c>
      <c r="H676" s="222">
        <v>1</v>
      </c>
      <c r="I676" s="222">
        <v>2</v>
      </c>
    </row>
    <row r="677" spans="1:9" ht="9.1999999999999993" customHeight="1">
      <c r="A677" s="223">
        <v>675</v>
      </c>
      <c r="B677" s="223" t="s">
        <v>5026</v>
      </c>
      <c r="C677" s="224" t="s">
        <v>4437</v>
      </c>
      <c r="D677" s="222">
        <v>6</v>
      </c>
      <c r="E677" s="223" t="s">
        <v>5026</v>
      </c>
      <c r="F677" s="223" t="s">
        <v>1654</v>
      </c>
      <c r="G677" s="224" t="s">
        <v>4438</v>
      </c>
      <c r="H677" s="222">
        <v>1</v>
      </c>
      <c r="I677" s="222">
        <v>6</v>
      </c>
    </row>
    <row r="678" spans="1:9" ht="9.1999999999999993" customHeight="1">
      <c r="A678" s="223">
        <v>676</v>
      </c>
      <c r="B678" s="223" t="s">
        <v>5027</v>
      </c>
      <c r="C678" s="224" t="s">
        <v>5020</v>
      </c>
      <c r="D678" s="222">
        <v>1</v>
      </c>
      <c r="E678" s="223" t="s">
        <v>5027</v>
      </c>
      <c r="F678" s="223" t="s">
        <v>5028</v>
      </c>
      <c r="G678" s="224" t="s">
        <v>4158</v>
      </c>
      <c r="H678" s="222">
        <v>1</v>
      </c>
      <c r="I678" s="222">
        <v>1</v>
      </c>
    </row>
    <row r="679" spans="1:9" ht="9.1999999999999993" customHeight="1">
      <c r="A679" s="223">
        <v>677</v>
      </c>
      <c r="B679" s="223" t="s">
        <v>5029</v>
      </c>
      <c r="C679" s="224" t="s">
        <v>5030</v>
      </c>
      <c r="D679" s="222">
        <v>1</v>
      </c>
      <c r="E679" s="223" t="s">
        <v>5029</v>
      </c>
      <c r="F679" s="223" t="s">
        <v>5031</v>
      </c>
      <c r="G679" s="224" t="s">
        <v>5032</v>
      </c>
      <c r="H679" s="222">
        <v>2</v>
      </c>
      <c r="I679" s="222">
        <v>1</v>
      </c>
    </row>
    <row r="680" spans="1:9" ht="9.1999999999999993" customHeight="1">
      <c r="A680" s="223">
        <v>678</v>
      </c>
      <c r="B680" s="223" t="s">
        <v>5033</v>
      </c>
      <c r="C680" s="224" t="s">
        <v>4447</v>
      </c>
      <c r="D680" s="222">
        <v>2</v>
      </c>
      <c r="E680" s="223" t="s">
        <v>5033</v>
      </c>
      <c r="F680" s="223" t="s">
        <v>5034</v>
      </c>
      <c r="G680" s="224" t="s">
        <v>4429</v>
      </c>
      <c r="H680" s="222">
        <v>4</v>
      </c>
      <c r="I680" s="222">
        <v>2</v>
      </c>
    </row>
    <row r="681" spans="1:9" ht="9.75" customHeight="1">
      <c r="A681" s="223">
        <v>679</v>
      </c>
      <c r="B681" s="223" t="s">
        <v>5035</v>
      </c>
      <c r="C681" s="224" t="s">
        <v>4156</v>
      </c>
      <c r="D681" s="222">
        <v>4</v>
      </c>
      <c r="E681" s="223" t="s">
        <v>5035</v>
      </c>
      <c r="F681" s="223" t="s">
        <v>5036</v>
      </c>
      <c r="G681" s="224" t="s">
        <v>4158</v>
      </c>
      <c r="H681" s="222">
        <v>4</v>
      </c>
      <c r="I681" s="222">
        <v>4</v>
      </c>
    </row>
    <row r="682" spans="1:9" ht="9.1999999999999993" customHeight="1">
      <c r="A682" s="223">
        <v>680</v>
      </c>
      <c r="B682" s="223" t="s">
        <v>5037</v>
      </c>
      <c r="C682" s="224" t="s">
        <v>5038</v>
      </c>
      <c r="D682" s="222">
        <v>1</v>
      </c>
      <c r="E682" s="223" t="s">
        <v>5037</v>
      </c>
      <c r="F682" s="223" t="s">
        <v>5039</v>
      </c>
      <c r="G682" s="224" t="s">
        <v>4158</v>
      </c>
      <c r="H682" s="222">
        <v>2</v>
      </c>
      <c r="I682" s="222">
        <v>1</v>
      </c>
    </row>
    <row r="683" spans="1:9" ht="9.1999999999999993" customHeight="1">
      <c r="A683" s="223">
        <v>681</v>
      </c>
      <c r="B683" s="223" t="s">
        <v>5040</v>
      </c>
      <c r="C683" s="224" t="s">
        <v>5041</v>
      </c>
      <c r="D683" s="222">
        <v>1</v>
      </c>
      <c r="E683" s="223" t="s">
        <v>5040</v>
      </c>
      <c r="F683" s="223" t="s">
        <v>757</v>
      </c>
      <c r="G683" s="224" t="s">
        <v>5032</v>
      </c>
      <c r="H683" s="222">
        <v>1</v>
      </c>
      <c r="I683" s="222">
        <v>1</v>
      </c>
    </row>
    <row r="684" spans="1:9" ht="9.1999999999999993" customHeight="1">
      <c r="A684" s="223">
        <v>682</v>
      </c>
      <c r="B684" s="223" t="s">
        <v>5042</v>
      </c>
      <c r="C684" s="224" t="s">
        <v>5041</v>
      </c>
      <c r="D684" s="222">
        <v>3</v>
      </c>
      <c r="E684" s="223" t="s">
        <v>5042</v>
      </c>
      <c r="F684" s="223" t="s">
        <v>756</v>
      </c>
      <c r="G684" s="224" t="s">
        <v>5032</v>
      </c>
      <c r="H684" s="222">
        <v>1</v>
      </c>
      <c r="I684" s="222">
        <v>3</v>
      </c>
    </row>
    <row r="685" spans="1:9" ht="9.1999999999999993" customHeight="1">
      <c r="A685" s="223">
        <v>683</v>
      </c>
      <c r="B685" s="223" t="s">
        <v>5043</v>
      </c>
      <c r="C685" s="224" t="s">
        <v>4731</v>
      </c>
      <c r="D685" s="222">
        <v>3</v>
      </c>
      <c r="E685" s="223" t="s">
        <v>5043</v>
      </c>
      <c r="F685" s="223" t="s">
        <v>5044</v>
      </c>
      <c r="G685" s="224" t="s">
        <v>4732</v>
      </c>
      <c r="H685" s="222">
        <v>1</v>
      </c>
      <c r="I685" s="222">
        <v>3</v>
      </c>
    </row>
    <row r="686" spans="1:9" ht="9.1999999999999993" customHeight="1">
      <c r="A686" s="223">
        <v>684</v>
      </c>
      <c r="B686" s="223" t="s">
        <v>5045</v>
      </c>
      <c r="C686" s="224" t="s">
        <v>4731</v>
      </c>
      <c r="D686" s="222">
        <v>4</v>
      </c>
      <c r="E686" s="223" t="s">
        <v>5045</v>
      </c>
      <c r="F686" s="223" t="s">
        <v>5046</v>
      </c>
      <c r="G686" s="224" t="s">
        <v>4732</v>
      </c>
      <c r="H686" s="222">
        <v>1</v>
      </c>
      <c r="I686" s="222">
        <v>4</v>
      </c>
    </row>
    <row r="687" spans="1:9" ht="9.1999999999999993" customHeight="1">
      <c r="A687" s="223">
        <v>685</v>
      </c>
      <c r="B687" s="223" t="s">
        <v>5047</v>
      </c>
      <c r="C687" s="224" t="s">
        <v>4731</v>
      </c>
      <c r="D687" s="222">
        <v>5</v>
      </c>
      <c r="E687" s="223" t="s">
        <v>5047</v>
      </c>
      <c r="F687" s="223" t="s">
        <v>5048</v>
      </c>
      <c r="G687" s="224" t="s">
        <v>4732</v>
      </c>
      <c r="H687" s="222">
        <v>1</v>
      </c>
      <c r="I687" s="222">
        <v>5</v>
      </c>
    </row>
    <row r="688" spans="1:9" ht="9.75" customHeight="1">
      <c r="A688" s="223">
        <v>686</v>
      </c>
      <c r="B688" s="223" t="s">
        <v>5049</v>
      </c>
      <c r="C688" s="224" t="s">
        <v>4830</v>
      </c>
      <c r="D688" s="222">
        <v>1</v>
      </c>
      <c r="E688" s="223" t="s">
        <v>5049</v>
      </c>
      <c r="F688" s="223" t="s">
        <v>217</v>
      </c>
      <c r="G688" s="224" t="s">
        <v>4438</v>
      </c>
      <c r="H688" s="222">
        <v>2</v>
      </c>
      <c r="I688" s="222">
        <v>1</v>
      </c>
    </row>
    <row r="689" spans="1:9" ht="9.1999999999999993" customHeight="1">
      <c r="A689" s="223">
        <v>687</v>
      </c>
      <c r="B689" s="223" t="s">
        <v>5050</v>
      </c>
      <c r="C689" s="224" t="s">
        <v>4227</v>
      </c>
      <c r="D689" s="222">
        <v>3</v>
      </c>
      <c r="E689" s="223" t="s">
        <v>5050</v>
      </c>
      <c r="F689" s="223" t="s">
        <v>1669</v>
      </c>
      <c r="G689" s="224" t="s">
        <v>4225</v>
      </c>
      <c r="H689" s="222">
        <v>4</v>
      </c>
      <c r="I689" s="222">
        <v>3</v>
      </c>
    </row>
    <row r="690" spans="1:9" ht="9.1999999999999993" customHeight="1">
      <c r="A690" s="223">
        <v>688</v>
      </c>
      <c r="B690" s="223" t="s">
        <v>5051</v>
      </c>
      <c r="C690" s="224" t="s">
        <v>4741</v>
      </c>
      <c r="D690" s="222">
        <v>6</v>
      </c>
      <c r="E690" s="223" t="s">
        <v>5051</v>
      </c>
      <c r="F690" s="223" t="s">
        <v>5052</v>
      </c>
      <c r="G690" s="224" t="s">
        <v>4438</v>
      </c>
      <c r="H690" s="222">
        <v>3</v>
      </c>
      <c r="I690" s="222">
        <v>6</v>
      </c>
    </row>
    <row r="691" spans="1:9" ht="9.1999999999999993" customHeight="1">
      <c r="A691" s="223">
        <v>689</v>
      </c>
      <c r="B691" s="223" t="s">
        <v>5053</v>
      </c>
      <c r="C691" s="224" t="s">
        <v>4741</v>
      </c>
      <c r="D691" s="222">
        <v>5</v>
      </c>
      <c r="E691" s="223" t="s">
        <v>5053</v>
      </c>
      <c r="F691" s="223" t="s">
        <v>1644</v>
      </c>
      <c r="G691" s="224" t="s">
        <v>4438</v>
      </c>
      <c r="H691" s="222">
        <v>3</v>
      </c>
      <c r="I691" s="222">
        <v>5</v>
      </c>
    </row>
    <row r="692" spans="1:9" ht="9.1999999999999993" customHeight="1">
      <c r="A692" s="223">
        <v>690</v>
      </c>
      <c r="B692" s="223" t="s">
        <v>5054</v>
      </c>
      <c r="C692" s="224" t="s">
        <v>4741</v>
      </c>
      <c r="D692" s="222">
        <v>4</v>
      </c>
      <c r="E692" s="223" t="s">
        <v>5054</v>
      </c>
      <c r="F692" s="223" t="s">
        <v>1643</v>
      </c>
      <c r="G692" s="224" t="s">
        <v>4438</v>
      </c>
      <c r="H692" s="222">
        <v>3</v>
      </c>
      <c r="I692" s="222">
        <v>4</v>
      </c>
    </row>
    <row r="693" spans="1:9" ht="9.1999999999999993" customHeight="1">
      <c r="A693" s="223">
        <v>691</v>
      </c>
      <c r="B693" s="223" t="s">
        <v>5055</v>
      </c>
      <c r="C693" s="224" t="s">
        <v>4165</v>
      </c>
      <c r="D693" s="222">
        <v>6</v>
      </c>
      <c r="E693" s="223" t="s">
        <v>5055</v>
      </c>
      <c r="F693" s="223" t="s">
        <v>5056</v>
      </c>
      <c r="G693" s="224" t="s">
        <v>4149</v>
      </c>
      <c r="H693" s="222">
        <v>3</v>
      </c>
      <c r="I693" s="222">
        <v>6</v>
      </c>
    </row>
    <row r="694" spans="1:9" ht="9.1999999999999993" customHeight="1">
      <c r="A694" s="223">
        <v>692</v>
      </c>
      <c r="B694" s="223" t="s">
        <v>5057</v>
      </c>
      <c r="C694" s="224" t="s">
        <v>5058</v>
      </c>
      <c r="D694" s="222">
        <v>1</v>
      </c>
      <c r="E694" s="223" t="s">
        <v>5057</v>
      </c>
      <c r="F694" s="223" t="s">
        <v>5059</v>
      </c>
      <c r="G694" s="224" t="s">
        <v>4173</v>
      </c>
      <c r="H694" s="222">
        <v>2</v>
      </c>
      <c r="I694" s="222">
        <v>1</v>
      </c>
    </row>
    <row r="695" spans="1:9" ht="9.75" customHeight="1">
      <c r="A695" s="223">
        <v>693</v>
      </c>
      <c r="B695" s="223" t="s">
        <v>5060</v>
      </c>
      <c r="C695" s="224" t="s">
        <v>4147</v>
      </c>
      <c r="D695" s="222">
        <v>5</v>
      </c>
      <c r="E695" s="223" t="s">
        <v>5060</v>
      </c>
      <c r="F695" s="223" t="s">
        <v>5061</v>
      </c>
      <c r="G695" s="224" t="s">
        <v>4149</v>
      </c>
      <c r="H695" s="222">
        <v>2</v>
      </c>
      <c r="I695" s="222">
        <v>5</v>
      </c>
    </row>
    <row r="696" spans="1:9" ht="9.1999999999999993" customHeight="1">
      <c r="A696" s="223">
        <v>694</v>
      </c>
      <c r="B696" s="223" t="s">
        <v>5062</v>
      </c>
      <c r="C696" s="224" t="s">
        <v>4175</v>
      </c>
      <c r="D696" s="222">
        <v>6</v>
      </c>
      <c r="E696" s="223" t="s">
        <v>5062</v>
      </c>
      <c r="F696" s="223" t="s">
        <v>5063</v>
      </c>
      <c r="G696" s="224" t="s">
        <v>4149</v>
      </c>
      <c r="H696" s="222">
        <v>4</v>
      </c>
      <c r="I696" s="222">
        <v>6</v>
      </c>
    </row>
    <row r="697" spans="1:9" ht="9.1999999999999993" customHeight="1">
      <c r="A697" s="223">
        <v>695</v>
      </c>
      <c r="B697" s="223" t="s">
        <v>5064</v>
      </c>
      <c r="C697" s="224" t="s">
        <v>5065</v>
      </c>
      <c r="D697" s="222">
        <v>1</v>
      </c>
      <c r="E697" s="223" t="s">
        <v>5064</v>
      </c>
      <c r="F697" s="223" t="s">
        <v>5066</v>
      </c>
      <c r="G697" s="224" t="s">
        <v>5067</v>
      </c>
      <c r="H697" s="222">
        <v>4</v>
      </c>
      <c r="I697" s="222">
        <v>1</v>
      </c>
    </row>
    <row r="698" spans="1:9" ht="9.1999999999999993" customHeight="1">
      <c r="A698" s="223">
        <v>696</v>
      </c>
      <c r="B698" s="223" t="s">
        <v>5068</v>
      </c>
      <c r="C698" s="224" t="s">
        <v>5069</v>
      </c>
      <c r="D698" s="222">
        <v>2</v>
      </c>
      <c r="E698" s="223" t="s">
        <v>5068</v>
      </c>
      <c r="F698" s="223" t="s">
        <v>5070</v>
      </c>
      <c r="G698" s="224" t="s">
        <v>4732</v>
      </c>
      <c r="H698" s="222">
        <v>2</v>
      </c>
      <c r="I698" s="222">
        <v>2</v>
      </c>
    </row>
    <row r="699" spans="1:9" ht="9.1999999999999993" customHeight="1">
      <c r="A699" s="223">
        <v>697</v>
      </c>
      <c r="B699" s="223" t="s">
        <v>5071</v>
      </c>
      <c r="C699" s="224" t="s">
        <v>4769</v>
      </c>
      <c r="D699" s="222">
        <v>3</v>
      </c>
      <c r="E699" s="223" t="s">
        <v>5071</v>
      </c>
      <c r="F699" s="223" t="s">
        <v>5072</v>
      </c>
      <c r="G699" s="224" t="s">
        <v>4472</v>
      </c>
      <c r="H699" s="222">
        <v>1</v>
      </c>
      <c r="I699" s="222">
        <v>3</v>
      </c>
    </row>
    <row r="700" spans="1:9" ht="9.1999999999999993" customHeight="1">
      <c r="A700" s="223">
        <v>698</v>
      </c>
      <c r="B700" s="223" t="s">
        <v>5073</v>
      </c>
      <c r="C700" s="224" t="s">
        <v>4769</v>
      </c>
      <c r="D700" s="222">
        <v>4</v>
      </c>
      <c r="E700" s="223" t="s">
        <v>5073</v>
      </c>
      <c r="F700" s="223" t="s">
        <v>5074</v>
      </c>
      <c r="G700" s="224" t="s">
        <v>4472</v>
      </c>
      <c r="H700" s="222">
        <v>1</v>
      </c>
      <c r="I700" s="222">
        <v>4</v>
      </c>
    </row>
    <row r="701" spans="1:9" ht="9.1999999999999993" customHeight="1">
      <c r="A701" s="223">
        <v>699</v>
      </c>
      <c r="B701" s="223" t="s">
        <v>5075</v>
      </c>
      <c r="C701" s="224" t="s">
        <v>4442</v>
      </c>
      <c r="D701" s="222">
        <v>7</v>
      </c>
      <c r="E701" s="223" t="s">
        <v>5075</v>
      </c>
      <c r="F701" s="223" t="s">
        <v>5076</v>
      </c>
      <c r="G701" s="224" t="s">
        <v>3904</v>
      </c>
      <c r="H701" s="222">
        <v>1</v>
      </c>
      <c r="I701" s="222">
        <v>7</v>
      </c>
    </row>
    <row r="702" spans="1:9" ht="9.75" customHeight="1">
      <c r="A702" s="223">
        <v>700</v>
      </c>
      <c r="B702" s="223" t="s">
        <v>5077</v>
      </c>
      <c r="C702" s="224" t="s">
        <v>4165</v>
      </c>
      <c r="D702" s="222">
        <v>7</v>
      </c>
      <c r="E702" s="223" t="s">
        <v>5077</v>
      </c>
      <c r="F702" s="223" t="s">
        <v>5078</v>
      </c>
      <c r="G702" s="224" t="s">
        <v>4149</v>
      </c>
      <c r="H702" s="222">
        <v>3</v>
      </c>
      <c r="I702" s="222">
        <v>7</v>
      </c>
    </row>
    <row r="703" spans="1:9" ht="9.1999999999999993" customHeight="1">
      <c r="A703" s="223">
        <v>701</v>
      </c>
      <c r="B703" s="223" t="s">
        <v>5079</v>
      </c>
      <c r="C703" s="224" t="s">
        <v>4175</v>
      </c>
      <c r="D703" s="222">
        <v>5</v>
      </c>
      <c r="E703" s="223" t="s">
        <v>5079</v>
      </c>
      <c r="F703" s="223" t="s">
        <v>5080</v>
      </c>
      <c r="G703" s="224" t="s">
        <v>4149</v>
      </c>
      <c r="H703" s="222">
        <v>4</v>
      </c>
      <c r="I703" s="222">
        <v>5</v>
      </c>
    </row>
    <row r="704" spans="1:9" ht="9.1999999999999993" customHeight="1">
      <c r="A704" s="223">
        <v>702</v>
      </c>
      <c r="B704" s="223" t="s">
        <v>5081</v>
      </c>
      <c r="C704" s="224" t="s">
        <v>5058</v>
      </c>
      <c r="D704" s="222">
        <v>2</v>
      </c>
      <c r="E704" s="223" t="s">
        <v>5081</v>
      </c>
      <c r="F704" s="223" t="s">
        <v>5082</v>
      </c>
      <c r="G704" s="224" t="s">
        <v>4173</v>
      </c>
      <c r="H704" s="222">
        <v>2</v>
      </c>
      <c r="I704" s="222">
        <v>2</v>
      </c>
    </row>
    <row r="705" spans="1:9" ht="9.1999999999999993" customHeight="1">
      <c r="A705" s="223">
        <v>703</v>
      </c>
      <c r="B705" s="223" t="s">
        <v>5083</v>
      </c>
      <c r="C705" s="224" t="s">
        <v>5084</v>
      </c>
      <c r="D705" s="222">
        <v>2</v>
      </c>
      <c r="E705" s="223" t="s">
        <v>5083</v>
      </c>
      <c r="F705" s="223" t="s">
        <v>5085</v>
      </c>
      <c r="G705" s="224" t="s">
        <v>4472</v>
      </c>
      <c r="H705" s="222">
        <v>2</v>
      </c>
      <c r="I705" s="222">
        <v>2</v>
      </c>
    </row>
    <row r="706" spans="1:9" ht="9.1999999999999993" customHeight="1">
      <c r="A706" s="223">
        <v>704</v>
      </c>
      <c r="B706" s="223" t="s">
        <v>5086</v>
      </c>
      <c r="C706" s="224" t="s">
        <v>5084</v>
      </c>
      <c r="D706" s="222">
        <v>1</v>
      </c>
      <c r="E706" s="223" t="s">
        <v>5086</v>
      </c>
      <c r="F706" s="223" t="s">
        <v>5087</v>
      </c>
      <c r="G706" s="224" t="s">
        <v>4472</v>
      </c>
      <c r="H706" s="222">
        <v>2</v>
      </c>
      <c r="I706" s="222">
        <v>1</v>
      </c>
    </row>
    <row r="707" spans="1:9" ht="9.1999999999999993" customHeight="1">
      <c r="A707" s="223">
        <v>705</v>
      </c>
      <c r="B707" s="223" t="s">
        <v>5088</v>
      </c>
      <c r="C707" s="224" t="s">
        <v>4193</v>
      </c>
      <c r="D707" s="222">
        <v>7</v>
      </c>
      <c r="E707" s="223" t="s">
        <v>5088</v>
      </c>
      <c r="F707" s="223" t="s">
        <v>5089</v>
      </c>
      <c r="G707" s="224" t="s">
        <v>4189</v>
      </c>
      <c r="H707" s="222">
        <v>3</v>
      </c>
      <c r="I707" s="222">
        <v>7</v>
      </c>
    </row>
    <row r="708" spans="1:9" ht="9.1999999999999993" customHeight="1">
      <c r="A708" s="223">
        <v>706</v>
      </c>
      <c r="B708" s="223" t="s">
        <v>5090</v>
      </c>
      <c r="C708" s="224" t="s">
        <v>4779</v>
      </c>
      <c r="D708" s="222">
        <v>3</v>
      </c>
      <c r="E708" s="223" t="s">
        <v>5090</v>
      </c>
      <c r="F708" s="223" t="s">
        <v>5091</v>
      </c>
      <c r="G708" s="224" t="s">
        <v>4189</v>
      </c>
      <c r="H708" s="222">
        <v>4</v>
      </c>
      <c r="I708" s="222">
        <v>3</v>
      </c>
    </row>
    <row r="709" spans="1:9" ht="9.75" customHeight="1">
      <c r="A709" s="223">
        <v>707</v>
      </c>
      <c r="B709" s="223" t="s">
        <v>5092</v>
      </c>
      <c r="C709" s="224" t="s">
        <v>5093</v>
      </c>
      <c r="D709" s="222">
        <v>1</v>
      </c>
      <c r="E709" s="223" t="s">
        <v>5092</v>
      </c>
      <c r="F709" s="223" t="s">
        <v>5094</v>
      </c>
      <c r="G709" s="224" t="s">
        <v>4472</v>
      </c>
      <c r="H709" s="222">
        <v>5</v>
      </c>
      <c r="I709" s="222">
        <v>1</v>
      </c>
    </row>
    <row r="710" spans="1:9" ht="9.1999999999999993" customHeight="1">
      <c r="A710" s="223">
        <v>708</v>
      </c>
      <c r="B710" s="223" t="s">
        <v>5095</v>
      </c>
      <c r="C710" s="224" t="s">
        <v>5096</v>
      </c>
      <c r="D710" s="222">
        <v>2</v>
      </c>
      <c r="E710" s="223" t="s">
        <v>5095</v>
      </c>
      <c r="F710" s="223" t="s">
        <v>5097</v>
      </c>
      <c r="G710" s="224" t="s">
        <v>4472</v>
      </c>
      <c r="H710" s="222">
        <v>4</v>
      </c>
      <c r="I710" s="222">
        <v>2</v>
      </c>
    </row>
    <row r="711" spans="1:9" ht="9.1999999999999993" customHeight="1">
      <c r="A711" s="223">
        <v>709</v>
      </c>
      <c r="B711" s="223" t="s">
        <v>5098</v>
      </c>
      <c r="C711" s="224" t="s">
        <v>5096</v>
      </c>
      <c r="D711" s="222">
        <v>1</v>
      </c>
      <c r="E711" s="223" t="s">
        <v>5098</v>
      </c>
      <c r="F711" s="223" t="s">
        <v>52</v>
      </c>
      <c r="G711" s="224" t="s">
        <v>4472</v>
      </c>
      <c r="H711" s="222">
        <v>4</v>
      </c>
      <c r="I711" s="222">
        <v>1</v>
      </c>
    </row>
    <row r="712" spans="1:9" ht="9.1999999999999993" customHeight="1">
      <c r="A712" s="223">
        <v>710</v>
      </c>
      <c r="B712" s="223" t="s">
        <v>5099</v>
      </c>
      <c r="C712" s="224" t="s">
        <v>5100</v>
      </c>
      <c r="D712" s="222">
        <v>4</v>
      </c>
      <c r="E712" s="223" t="s">
        <v>5099</v>
      </c>
      <c r="F712" s="223" t="s">
        <v>5101</v>
      </c>
      <c r="G712" s="224" t="s">
        <v>3982</v>
      </c>
      <c r="H712" s="222">
        <v>5</v>
      </c>
      <c r="I712" s="222">
        <v>4</v>
      </c>
    </row>
    <row r="713" spans="1:9" ht="9.1999999999999993" customHeight="1">
      <c r="A713" s="223">
        <v>711</v>
      </c>
      <c r="B713" s="223" t="s">
        <v>5102</v>
      </c>
      <c r="C713" s="224" t="s">
        <v>4442</v>
      </c>
      <c r="D713" s="222">
        <v>6</v>
      </c>
      <c r="E713" s="223" t="s">
        <v>5102</v>
      </c>
      <c r="F713" s="223" t="s">
        <v>5103</v>
      </c>
      <c r="G713" s="224" t="s">
        <v>3904</v>
      </c>
      <c r="H713" s="222">
        <v>1</v>
      </c>
      <c r="I713" s="222">
        <v>6</v>
      </c>
    </row>
    <row r="714" spans="1:9" ht="9.1999999999999993" customHeight="1">
      <c r="A714" s="223">
        <v>712</v>
      </c>
      <c r="B714" s="223" t="s">
        <v>5104</v>
      </c>
      <c r="C714" s="224" t="s">
        <v>4784</v>
      </c>
      <c r="D714" s="222">
        <v>2</v>
      </c>
      <c r="E714" s="223" t="s">
        <v>5104</v>
      </c>
      <c r="F714" s="223" t="s">
        <v>5105</v>
      </c>
      <c r="G714" s="224" t="s">
        <v>4786</v>
      </c>
      <c r="H714" s="222">
        <v>1</v>
      </c>
      <c r="I714" s="222">
        <v>2</v>
      </c>
    </row>
    <row r="715" spans="1:9" ht="9.1999999999999993" customHeight="1">
      <c r="A715" s="223">
        <v>713</v>
      </c>
      <c r="B715" s="223" t="s">
        <v>5106</v>
      </c>
      <c r="C715" s="224" t="s">
        <v>4187</v>
      </c>
      <c r="D715" s="222">
        <v>7</v>
      </c>
      <c r="E715" s="223" t="s">
        <v>5106</v>
      </c>
      <c r="F715" s="223" t="s">
        <v>5107</v>
      </c>
      <c r="G715" s="224" t="s">
        <v>4189</v>
      </c>
      <c r="H715" s="222">
        <v>1</v>
      </c>
      <c r="I715" s="222">
        <v>7</v>
      </c>
    </row>
    <row r="716" spans="1:9" ht="9.75" customHeight="1">
      <c r="A716" s="223">
        <v>714</v>
      </c>
      <c r="B716" s="223" t="s">
        <v>5108</v>
      </c>
      <c r="C716" s="224" t="s">
        <v>4212</v>
      </c>
      <c r="D716" s="222">
        <v>6</v>
      </c>
      <c r="E716" s="223" t="s">
        <v>5108</v>
      </c>
      <c r="F716" s="223" t="s">
        <v>5109</v>
      </c>
      <c r="G716" s="224" t="s">
        <v>4189</v>
      </c>
      <c r="H716" s="222">
        <v>2</v>
      </c>
      <c r="I716" s="222">
        <v>6</v>
      </c>
    </row>
    <row r="717" spans="1:9" ht="9.1999999999999993" customHeight="1">
      <c r="A717" s="223">
        <v>715</v>
      </c>
      <c r="B717" s="223" t="s">
        <v>5110</v>
      </c>
      <c r="C717" s="224" t="s">
        <v>5111</v>
      </c>
      <c r="D717" s="222">
        <v>1</v>
      </c>
      <c r="E717" s="223" t="s">
        <v>5110</v>
      </c>
      <c r="F717" s="223" t="s">
        <v>5112</v>
      </c>
      <c r="G717" s="224" t="s">
        <v>4189</v>
      </c>
      <c r="H717" s="222">
        <v>5</v>
      </c>
      <c r="I717" s="222">
        <v>1</v>
      </c>
    </row>
    <row r="718" spans="1:9" ht="9.1999999999999993" customHeight="1">
      <c r="A718" s="223">
        <v>716</v>
      </c>
      <c r="B718" s="223" t="s">
        <v>5113</v>
      </c>
      <c r="C718" s="224" t="s">
        <v>4200</v>
      </c>
      <c r="D718" s="222">
        <v>6</v>
      </c>
      <c r="E718" s="223" t="s">
        <v>5113</v>
      </c>
      <c r="F718" s="223" t="s">
        <v>110</v>
      </c>
      <c r="G718" s="224" t="s">
        <v>3904</v>
      </c>
      <c r="H718" s="222">
        <v>4</v>
      </c>
      <c r="I718" s="222">
        <v>6</v>
      </c>
    </row>
    <row r="719" spans="1:9" ht="9.1999999999999993" customHeight="1">
      <c r="A719" s="223">
        <v>717</v>
      </c>
      <c r="B719" s="223" t="s">
        <v>5114</v>
      </c>
      <c r="C719" s="224" t="s">
        <v>4212</v>
      </c>
      <c r="D719" s="222">
        <v>7</v>
      </c>
      <c r="E719" s="223" t="s">
        <v>5114</v>
      </c>
      <c r="F719" s="223" t="s">
        <v>5115</v>
      </c>
      <c r="G719" s="224" t="s">
        <v>4189</v>
      </c>
      <c r="H719" s="222">
        <v>2</v>
      </c>
      <c r="I719" s="222">
        <v>7</v>
      </c>
    </row>
    <row r="720" spans="1:9" ht="9.1999999999999993" customHeight="1">
      <c r="A720" s="223">
        <v>718</v>
      </c>
      <c r="B720" s="223" t="s">
        <v>5116</v>
      </c>
      <c r="C720" s="224" t="s">
        <v>3976</v>
      </c>
      <c r="D720" s="222">
        <v>4</v>
      </c>
      <c r="E720" s="223" t="s">
        <v>5116</v>
      </c>
      <c r="F720" s="223" t="s">
        <v>5117</v>
      </c>
      <c r="G720" s="224" t="s">
        <v>3978</v>
      </c>
      <c r="H720" s="222">
        <v>1</v>
      </c>
      <c r="I720" s="222">
        <v>4</v>
      </c>
    </row>
    <row r="721" spans="1:9" ht="9.1999999999999993" customHeight="1">
      <c r="A721" s="223">
        <v>719</v>
      </c>
      <c r="B721" s="223" t="s">
        <v>5118</v>
      </c>
      <c r="C721" s="224" t="s">
        <v>4235</v>
      </c>
      <c r="D721" s="222">
        <v>3</v>
      </c>
      <c r="E721" s="223" t="s">
        <v>5118</v>
      </c>
      <c r="F721" s="223" t="s">
        <v>5119</v>
      </c>
      <c r="G721" s="224" t="s">
        <v>3978</v>
      </c>
      <c r="H721" s="222">
        <v>2</v>
      </c>
      <c r="I721" s="222">
        <v>3</v>
      </c>
    </row>
    <row r="722" spans="1:9" ht="9.1999999999999993" customHeight="1">
      <c r="A722" s="223">
        <v>720</v>
      </c>
      <c r="B722" s="223" t="s">
        <v>5120</v>
      </c>
      <c r="C722" s="224" t="s">
        <v>4822</v>
      </c>
      <c r="D722" s="222">
        <v>3</v>
      </c>
      <c r="E722" s="223" t="s">
        <v>5120</v>
      </c>
      <c r="F722" s="223" t="s">
        <v>695</v>
      </c>
      <c r="G722" s="224" t="s">
        <v>3978</v>
      </c>
      <c r="H722" s="222">
        <v>4</v>
      </c>
      <c r="I722" s="222">
        <v>3</v>
      </c>
    </row>
    <row r="723" spans="1:9" ht="9.75" customHeight="1">
      <c r="A723" s="223">
        <v>721</v>
      </c>
      <c r="B723" s="223" t="s">
        <v>5121</v>
      </c>
      <c r="C723" s="224" t="s">
        <v>4736</v>
      </c>
      <c r="D723" s="222">
        <v>3</v>
      </c>
      <c r="E723" s="223" t="s">
        <v>5121</v>
      </c>
      <c r="F723" s="223" t="s">
        <v>1662</v>
      </c>
      <c r="G723" s="224" t="s">
        <v>4225</v>
      </c>
      <c r="H723" s="222">
        <v>5</v>
      </c>
      <c r="I723" s="222">
        <v>3</v>
      </c>
    </row>
    <row r="724" spans="1:9" ht="9.1999999999999993" customHeight="1">
      <c r="A724" s="223">
        <v>722</v>
      </c>
      <c r="B724" s="223" t="s">
        <v>5122</v>
      </c>
      <c r="C724" s="224" t="s">
        <v>4001</v>
      </c>
      <c r="D724" s="222">
        <v>6</v>
      </c>
      <c r="E724" s="223" t="s">
        <v>5122</v>
      </c>
      <c r="F724" s="223" t="s">
        <v>5123</v>
      </c>
      <c r="G724" s="224" t="s">
        <v>3986</v>
      </c>
      <c r="H724" s="222">
        <v>3</v>
      </c>
      <c r="I724" s="222">
        <v>6</v>
      </c>
    </row>
    <row r="725" spans="1:9" ht="9.1999999999999993" customHeight="1">
      <c r="A725" s="223">
        <v>723</v>
      </c>
      <c r="B725" s="223" t="s">
        <v>5124</v>
      </c>
      <c r="C725" s="224" t="s">
        <v>4238</v>
      </c>
      <c r="D725" s="222">
        <v>6</v>
      </c>
      <c r="E725" s="223" t="s">
        <v>5124</v>
      </c>
      <c r="F725" s="223" t="s">
        <v>5125</v>
      </c>
      <c r="G725" s="224" t="s">
        <v>3972</v>
      </c>
      <c r="H725" s="222">
        <v>1</v>
      </c>
      <c r="I725" s="222">
        <v>6</v>
      </c>
    </row>
    <row r="726" spans="1:9" ht="9.1999999999999993" customHeight="1">
      <c r="A726" s="223">
        <v>724</v>
      </c>
      <c r="B726" s="223" t="s">
        <v>5126</v>
      </c>
      <c r="C726" s="224" t="s">
        <v>4238</v>
      </c>
      <c r="D726" s="222">
        <v>5</v>
      </c>
      <c r="E726" s="223" t="s">
        <v>5126</v>
      </c>
      <c r="F726" s="223" t="s">
        <v>5127</v>
      </c>
      <c r="G726" s="224" t="s">
        <v>3972</v>
      </c>
      <c r="H726" s="222">
        <v>1</v>
      </c>
      <c r="I726" s="222">
        <v>5</v>
      </c>
    </row>
    <row r="727" spans="1:9" ht="9.1999999999999993" customHeight="1">
      <c r="A727" s="223">
        <v>725</v>
      </c>
      <c r="B727" s="223" t="s">
        <v>5128</v>
      </c>
      <c r="C727" s="224" t="s">
        <v>4216</v>
      </c>
      <c r="D727" s="222">
        <v>6</v>
      </c>
      <c r="E727" s="223" t="s">
        <v>5128</v>
      </c>
      <c r="F727" s="223" t="s">
        <v>5129</v>
      </c>
      <c r="G727" s="224" t="s">
        <v>3904</v>
      </c>
      <c r="H727" s="222">
        <v>5</v>
      </c>
      <c r="I727" s="222">
        <v>6</v>
      </c>
    </row>
    <row r="728" spans="1:9" ht="9.1999999999999993" customHeight="1">
      <c r="A728" s="223">
        <v>726</v>
      </c>
      <c r="B728" s="223" t="s">
        <v>5130</v>
      </c>
      <c r="C728" s="224" t="s">
        <v>3996</v>
      </c>
      <c r="D728" s="222">
        <v>5</v>
      </c>
      <c r="E728" s="223" t="s">
        <v>5130</v>
      </c>
      <c r="F728" s="223" t="s">
        <v>5131</v>
      </c>
      <c r="G728" s="224" t="s">
        <v>3982</v>
      </c>
      <c r="H728" s="222">
        <v>1</v>
      </c>
      <c r="I728" s="222">
        <v>5</v>
      </c>
    </row>
    <row r="729" spans="1:9" ht="9.1999999999999993" customHeight="1">
      <c r="A729" s="223">
        <v>727</v>
      </c>
      <c r="B729" s="223" t="s">
        <v>5132</v>
      </c>
      <c r="C729" s="224" t="s">
        <v>3996</v>
      </c>
      <c r="D729" s="222">
        <v>4</v>
      </c>
      <c r="E729" s="223" t="s">
        <v>5132</v>
      </c>
      <c r="F729" s="223" t="s">
        <v>5133</v>
      </c>
      <c r="G729" s="224" t="s">
        <v>3982</v>
      </c>
      <c r="H729" s="222">
        <v>1</v>
      </c>
      <c r="I729" s="222">
        <v>4</v>
      </c>
    </row>
    <row r="730" spans="1:9" ht="9.75" customHeight="1">
      <c r="A730" s="223">
        <v>728</v>
      </c>
      <c r="B730" s="223" t="s">
        <v>5134</v>
      </c>
      <c r="C730" s="224" t="s">
        <v>4235</v>
      </c>
      <c r="D730" s="222">
        <v>6</v>
      </c>
      <c r="E730" s="223" t="s">
        <v>5134</v>
      </c>
      <c r="F730" s="223" t="s">
        <v>5135</v>
      </c>
      <c r="G730" s="224" t="s">
        <v>3978</v>
      </c>
      <c r="H730" s="222">
        <v>2</v>
      </c>
      <c r="I730" s="222">
        <v>6</v>
      </c>
    </row>
    <row r="731" spans="1:9" ht="9.1999999999999993" customHeight="1">
      <c r="A731" s="223">
        <v>729</v>
      </c>
      <c r="B731" s="223" t="s">
        <v>5136</v>
      </c>
      <c r="C731" s="224" t="s">
        <v>4522</v>
      </c>
      <c r="D731" s="222">
        <v>4</v>
      </c>
      <c r="E731" s="223" t="s">
        <v>5136</v>
      </c>
      <c r="F731" s="223" t="s">
        <v>5137</v>
      </c>
      <c r="G731" s="224" t="s">
        <v>3982</v>
      </c>
      <c r="H731" s="222">
        <v>4</v>
      </c>
      <c r="I731" s="222">
        <v>4</v>
      </c>
    </row>
    <row r="732" spans="1:9" ht="9.1999999999999993" customHeight="1">
      <c r="A732" s="223">
        <v>730</v>
      </c>
      <c r="B732" s="223" t="s">
        <v>5138</v>
      </c>
      <c r="C732" s="224" t="s">
        <v>4827</v>
      </c>
      <c r="D732" s="222">
        <v>1</v>
      </c>
      <c r="E732" s="223" t="s">
        <v>5138</v>
      </c>
      <c r="F732" s="223" t="s">
        <v>5139</v>
      </c>
      <c r="G732" s="224" t="s">
        <v>4528</v>
      </c>
      <c r="H732" s="222">
        <v>5</v>
      </c>
      <c r="I732" s="222">
        <v>1</v>
      </c>
    </row>
    <row r="733" spans="1:9" ht="9.1999999999999993" customHeight="1">
      <c r="A733" s="223">
        <v>731</v>
      </c>
      <c r="B733" s="223" t="s">
        <v>5140</v>
      </c>
      <c r="C733" s="224" t="s">
        <v>4238</v>
      </c>
      <c r="D733" s="222">
        <v>7</v>
      </c>
      <c r="E733" s="223" t="s">
        <v>5140</v>
      </c>
      <c r="F733" s="223" t="s">
        <v>5141</v>
      </c>
      <c r="G733" s="224" t="s">
        <v>3972</v>
      </c>
      <c r="H733" s="222">
        <v>1</v>
      </c>
      <c r="I733" s="222">
        <v>7</v>
      </c>
    </row>
    <row r="734" spans="1:9" ht="9.1999999999999993" customHeight="1">
      <c r="A734" s="223">
        <v>732</v>
      </c>
      <c r="B734" s="223" t="s">
        <v>5142</v>
      </c>
      <c r="C734" s="224" t="s">
        <v>3996</v>
      </c>
      <c r="D734" s="222">
        <v>6</v>
      </c>
      <c r="E734" s="223" t="s">
        <v>5142</v>
      </c>
      <c r="F734" s="223" t="s">
        <v>5143</v>
      </c>
      <c r="G734" s="224" t="s">
        <v>3982</v>
      </c>
      <c r="H734" s="222">
        <v>1</v>
      </c>
      <c r="I734" s="222">
        <v>6</v>
      </c>
    </row>
    <row r="735" spans="1:9" ht="9.1999999999999993" customHeight="1">
      <c r="A735" s="223">
        <v>733</v>
      </c>
      <c r="B735" s="223" t="s">
        <v>5144</v>
      </c>
      <c r="C735" s="224" t="s">
        <v>3980</v>
      </c>
      <c r="D735" s="222">
        <v>6</v>
      </c>
      <c r="E735" s="223" t="s">
        <v>5144</v>
      </c>
      <c r="F735" s="223" t="s">
        <v>5145</v>
      </c>
      <c r="G735" s="224" t="s">
        <v>3982</v>
      </c>
      <c r="H735" s="222">
        <v>2</v>
      </c>
      <c r="I735" s="222">
        <v>6</v>
      </c>
    </row>
    <row r="736" spans="1:9" ht="9.1999999999999993" customHeight="1">
      <c r="A736" s="223">
        <v>734</v>
      </c>
      <c r="B736" s="223" t="s">
        <v>5146</v>
      </c>
      <c r="C736" s="224" t="s">
        <v>4522</v>
      </c>
      <c r="D736" s="222">
        <v>5</v>
      </c>
      <c r="E736" s="223" t="s">
        <v>5146</v>
      </c>
      <c r="F736" s="223" t="s">
        <v>5147</v>
      </c>
      <c r="G736" s="224" t="s">
        <v>3982</v>
      </c>
      <c r="H736" s="222">
        <v>4</v>
      </c>
      <c r="I736" s="222">
        <v>5</v>
      </c>
    </row>
    <row r="737" spans="1:9" ht="9.75" customHeight="1">
      <c r="A737" s="223">
        <v>735</v>
      </c>
      <c r="B737" s="223" t="s">
        <v>5148</v>
      </c>
      <c r="C737" s="224" t="s">
        <v>3980</v>
      </c>
      <c r="D737" s="222">
        <v>4</v>
      </c>
      <c r="E737" s="223" t="s">
        <v>5148</v>
      </c>
      <c r="F737" s="223" t="s">
        <v>5149</v>
      </c>
      <c r="G737" s="224" t="s">
        <v>3982</v>
      </c>
      <c r="H737" s="222">
        <v>2</v>
      </c>
      <c r="I737" s="222">
        <v>4</v>
      </c>
    </row>
    <row r="738" spans="1:9" ht="9.1999999999999993" customHeight="1">
      <c r="A738" s="223">
        <v>736</v>
      </c>
      <c r="B738" s="223" t="s">
        <v>5150</v>
      </c>
      <c r="C738" s="224" t="s">
        <v>3980</v>
      </c>
      <c r="D738" s="222">
        <v>5</v>
      </c>
      <c r="E738" s="223" t="s">
        <v>5150</v>
      </c>
      <c r="F738" s="223" t="s">
        <v>5151</v>
      </c>
      <c r="G738" s="224" t="s">
        <v>3982</v>
      </c>
      <c r="H738" s="222">
        <v>2</v>
      </c>
      <c r="I738" s="222">
        <v>5</v>
      </c>
    </row>
    <row r="739" spans="1:9" ht="9.1999999999999993" customHeight="1">
      <c r="A739" s="223">
        <v>737</v>
      </c>
      <c r="B739" s="223" t="s">
        <v>5152</v>
      </c>
      <c r="C739" s="224" t="s">
        <v>4705</v>
      </c>
      <c r="D739" s="222">
        <v>2</v>
      </c>
      <c r="E739" s="223" t="s">
        <v>5152</v>
      </c>
      <c r="F739" s="223" t="s">
        <v>68</v>
      </c>
      <c r="G739" s="224" t="s">
        <v>4438</v>
      </c>
      <c r="H739" s="222">
        <v>5</v>
      </c>
      <c r="I739" s="222">
        <v>2</v>
      </c>
    </row>
    <row r="740" spans="1:9" ht="9.1999999999999993" customHeight="1">
      <c r="A740" s="223">
        <v>738</v>
      </c>
      <c r="B740" s="223" t="s">
        <v>5153</v>
      </c>
      <c r="C740" s="224" t="s">
        <v>3902</v>
      </c>
      <c r="D740" s="222">
        <v>7</v>
      </c>
      <c r="E740" s="223" t="s">
        <v>5153</v>
      </c>
      <c r="F740" s="223" t="s">
        <v>5154</v>
      </c>
      <c r="G740" s="224" t="s">
        <v>3904</v>
      </c>
      <c r="H740" s="222">
        <v>2</v>
      </c>
      <c r="I740" s="222">
        <v>7</v>
      </c>
    </row>
    <row r="741" spans="1:9" ht="9.1999999999999993" customHeight="1">
      <c r="A741" s="223">
        <v>739</v>
      </c>
      <c r="B741" s="223" t="s">
        <v>5155</v>
      </c>
      <c r="C741" s="224" t="s">
        <v>3980</v>
      </c>
      <c r="D741" s="222">
        <v>7</v>
      </c>
      <c r="E741" s="223" t="s">
        <v>5155</v>
      </c>
      <c r="F741" s="223" t="s">
        <v>5156</v>
      </c>
      <c r="G741" s="224" t="s">
        <v>3982</v>
      </c>
      <c r="H741" s="222">
        <v>2</v>
      </c>
      <c r="I741" s="222">
        <v>7</v>
      </c>
    </row>
    <row r="742" spans="1:9" ht="9.1999999999999993" customHeight="1">
      <c r="A742" s="223">
        <v>740</v>
      </c>
      <c r="B742" s="223" t="s">
        <v>5157</v>
      </c>
      <c r="C742" s="224" t="s">
        <v>4736</v>
      </c>
      <c r="D742" s="222">
        <v>4</v>
      </c>
      <c r="E742" s="223" t="s">
        <v>5157</v>
      </c>
      <c r="F742" s="223" t="s">
        <v>5158</v>
      </c>
      <c r="G742" s="224" t="s">
        <v>4225</v>
      </c>
      <c r="H742" s="222">
        <v>5</v>
      </c>
      <c r="I742" s="222">
        <v>4</v>
      </c>
    </row>
    <row r="743" spans="1:9" ht="9.1999999999999993" customHeight="1">
      <c r="A743" s="223">
        <v>741</v>
      </c>
      <c r="B743" s="223" t="s">
        <v>5159</v>
      </c>
      <c r="C743" s="224" t="s">
        <v>5160</v>
      </c>
      <c r="D743" s="222">
        <v>1</v>
      </c>
      <c r="E743" s="223" t="s">
        <v>5159</v>
      </c>
      <c r="F743" s="223" t="s">
        <v>5161</v>
      </c>
      <c r="G743" s="224" t="s">
        <v>4528</v>
      </c>
      <c r="H743" s="222">
        <v>2</v>
      </c>
      <c r="I743" s="222">
        <v>1</v>
      </c>
    </row>
    <row r="744" spans="1:9" ht="9.75" customHeight="1">
      <c r="A744" s="223">
        <v>742</v>
      </c>
      <c r="B744" s="223" t="s">
        <v>5162</v>
      </c>
      <c r="C744" s="224" t="s">
        <v>5163</v>
      </c>
      <c r="D744" s="222">
        <v>1</v>
      </c>
      <c r="E744" s="223" t="s">
        <v>5162</v>
      </c>
      <c r="F744" s="223" t="s">
        <v>5164</v>
      </c>
      <c r="G744" s="224" t="s">
        <v>5165</v>
      </c>
      <c r="H744" s="222">
        <v>1</v>
      </c>
      <c r="I744" s="222">
        <v>1</v>
      </c>
    </row>
    <row r="745" spans="1:9" ht="9.1999999999999993" customHeight="1">
      <c r="A745" s="223">
        <v>743</v>
      </c>
      <c r="B745" s="223" t="s">
        <v>5166</v>
      </c>
      <c r="C745" s="224" t="s">
        <v>5163</v>
      </c>
      <c r="D745" s="222">
        <v>4</v>
      </c>
      <c r="E745" s="223" t="s">
        <v>5166</v>
      </c>
      <c r="F745" s="223" t="s">
        <v>5167</v>
      </c>
      <c r="G745" s="224" t="s">
        <v>5165</v>
      </c>
      <c r="H745" s="222">
        <v>1</v>
      </c>
      <c r="I745" s="222">
        <v>4</v>
      </c>
    </row>
    <row r="746" spans="1:9" ht="9.1999999999999993" customHeight="1">
      <c r="A746" s="223">
        <v>744</v>
      </c>
      <c r="B746" s="223" t="s">
        <v>5168</v>
      </c>
      <c r="C746" s="224" t="s">
        <v>3996</v>
      </c>
      <c r="D746" s="222">
        <v>7</v>
      </c>
      <c r="E746" s="223" t="s">
        <v>5168</v>
      </c>
      <c r="F746" s="223" t="s">
        <v>5169</v>
      </c>
      <c r="G746" s="224" t="s">
        <v>3982</v>
      </c>
      <c r="H746" s="222">
        <v>1</v>
      </c>
      <c r="I746" s="222">
        <v>7</v>
      </c>
    </row>
    <row r="747" spans="1:9" ht="9.1999999999999993" customHeight="1">
      <c r="A747" s="223">
        <v>745</v>
      </c>
      <c r="B747" s="223" t="s">
        <v>5170</v>
      </c>
      <c r="C747" s="224" t="s">
        <v>4536</v>
      </c>
      <c r="D747" s="222">
        <v>6</v>
      </c>
      <c r="E747" s="223" t="s">
        <v>5170</v>
      </c>
      <c r="F747" s="223" t="s">
        <v>5171</v>
      </c>
      <c r="G747" s="224" t="s">
        <v>3990</v>
      </c>
      <c r="H747" s="222">
        <v>2</v>
      </c>
      <c r="I747" s="222">
        <v>6</v>
      </c>
    </row>
    <row r="748" spans="1:9" ht="9.1999999999999993" customHeight="1">
      <c r="A748" s="223">
        <v>746</v>
      </c>
      <c r="B748" s="223" t="s">
        <v>5172</v>
      </c>
      <c r="C748" s="224" t="s">
        <v>4263</v>
      </c>
      <c r="D748" s="222">
        <v>6</v>
      </c>
      <c r="E748" s="223" t="s">
        <v>5172</v>
      </c>
      <c r="F748" s="223" t="s">
        <v>5173</v>
      </c>
      <c r="G748" s="224" t="s">
        <v>3990</v>
      </c>
      <c r="H748" s="222">
        <v>1</v>
      </c>
      <c r="I748" s="222">
        <v>6</v>
      </c>
    </row>
    <row r="749" spans="1:9" ht="9.1999999999999993" customHeight="1">
      <c r="A749" s="223">
        <v>747</v>
      </c>
      <c r="B749" s="223" t="s">
        <v>5174</v>
      </c>
      <c r="C749" s="224" t="s">
        <v>4536</v>
      </c>
      <c r="D749" s="222">
        <v>7</v>
      </c>
      <c r="E749" s="223" t="s">
        <v>5174</v>
      </c>
      <c r="F749" s="223" t="s">
        <v>5175</v>
      </c>
      <c r="G749" s="224" t="s">
        <v>3990</v>
      </c>
      <c r="H749" s="222">
        <v>2</v>
      </c>
      <c r="I749" s="222">
        <v>7</v>
      </c>
    </row>
    <row r="750" spans="1:9" ht="9.1999999999999993" customHeight="1">
      <c r="A750" s="223">
        <v>748</v>
      </c>
      <c r="B750" s="223" t="s">
        <v>5176</v>
      </c>
      <c r="C750" s="224" t="s">
        <v>4263</v>
      </c>
      <c r="D750" s="222">
        <v>4</v>
      </c>
      <c r="E750" s="223" t="s">
        <v>5176</v>
      </c>
      <c r="F750" s="223" t="s">
        <v>5177</v>
      </c>
      <c r="G750" s="224" t="s">
        <v>3990</v>
      </c>
      <c r="H750" s="222">
        <v>1</v>
      </c>
      <c r="I750" s="222">
        <v>4</v>
      </c>
    </row>
    <row r="751" spans="1:9" ht="9.75" customHeight="1">
      <c r="A751" s="223">
        <v>749</v>
      </c>
      <c r="B751" s="223" t="s">
        <v>5178</v>
      </c>
      <c r="C751" s="224" t="s">
        <v>4837</v>
      </c>
      <c r="D751" s="222">
        <v>2</v>
      </c>
      <c r="E751" s="223" t="s">
        <v>5178</v>
      </c>
      <c r="F751" s="223" t="s">
        <v>5179</v>
      </c>
      <c r="G751" s="224" t="s">
        <v>3972</v>
      </c>
      <c r="H751" s="222">
        <v>5</v>
      </c>
      <c r="I751" s="222">
        <v>2</v>
      </c>
    </row>
    <row r="752" spans="1:9" ht="9.1999999999999993" customHeight="1">
      <c r="A752" s="223">
        <v>750</v>
      </c>
      <c r="B752" s="223" t="s">
        <v>5180</v>
      </c>
      <c r="C752" s="224" t="s">
        <v>4250</v>
      </c>
      <c r="D752" s="222">
        <v>6</v>
      </c>
      <c r="E752" s="223" t="s">
        <v>5180</v>
      </c>
      <c r="F752" s="223" t="s">
        <v>5181</v>
      </c>
      <c r="G752" s="224" t="s">
        <v>3972</v>
      </c>
      <c r="H752" s="222">
        <v>3</v>
      </c>
      <c r="I752" s="222">
        <v>6</v>
      </c>
    </row>
    <row r="753" spans="1:9" ht="9.1999999999999993" customHeight="1">
      <c r="A753" s="223">
        <v>751</v>
      </c>
      <c r="B753" s="223" t="s">
        <v>5182</v>
      </c>
      <c r="C753" s="224" t="s">
        <v>4536</v>
      </c>
      <c r="D753" s="222">
        <v>5</v>
      </c>
      <c r="E753" s="223" t="s">
        <v>5182</v>
      </c>
      <c r="F753" s="223" t="s">
        <v>5183</v>
      </c>
      <c r="G753" s="224" t="s">
        <v>3990</v>
      </c>
      <c r="H753" s="222">
        <v>2</v>
      </c>
      <c r="I753" s="222">
        <v>5</v>
      </c>
    </row>
    <row r="754" spans="1:9" ht="9.1999999999999993" customHeight="1">
      <c r="A754" s="223">
        <v>752</v>
      </c>
      <c r="B754" s="223" t="s">
        <v>5184</v>
      </c>
      <c r="C754" s="224" t="s">
        <v>4250</v>
      </c>
      <c r="D754" s="222">
        <v>5</v>
      </c>
      <c r="E754" s="223" t="s">
        <v>5184</v>
      </c>
      <c r="F754" s="223" t="s">
        <v>5185</v>
      </c>
      <c r="G754" s="224" t="s">
        <v>3972</v>
      </c>
      <c r="H754" s="222">
        <v>3</v>
      </c>
      <c r="I754" s="222">
        <v>5</v>
      </c>
    </row>
    <row r="755" spans="1:9" ht="9.1999999999999993" customHeight="1">
      <c r="A755" s="223">
        <v>753</v>
      </c>
      <c r="B755" s="223" t="s">
        <v>5186</v>
      </c>
      <c r="C755" s="224" t="s">
        <v>4526</v>
      </c>
      <c r="D755" s="222">
        <v>4</v>
      </c>
      <c r="E755" s="223" t="s">
        <v>5186</v>
      </c>
      <c r="F755" s="223" t="s">
        <v>5187</v>
      </c>
      <c r="G755" s="224" t="s">
        <v>4528</v>
      </c>
      <c r="H755" s="222">
        <v>1</v>
      </c>
      <c r="I755" s="222">
        <v>4</v>
      </c>
    </row>
    <row r="756" spans="1:9" ht="9.1999999999999993" customHeight="1">
      <c r="A756" s="223">
        <v>754</v>
      </c>
      <c r="B756" s="223" t="s">
        <v>5188</v>
      </c>
      <c r="C756" s="224" t="s">
        <v>5189</v>
      </c>
      <c r="D756" s="222">
        <v>1</v>
      </c>
      <c r="E756" s="223" t="s">
        <v>5188</v>
      </c>
      <c r="F756" s="223" t="s">
        <v>5190</v>
      </c>
      <c r="G756" s="224" t="s">
        <v>4528</v>
      </c>
      <c r="H756" s="222">
        <v>3</v>
      </c>
      <c r="I756" s="222">
        <v>1</v>
      </c>
    </row>
    <row r="757" spans="1:9" ht="9.1999999999999993" customHeight="1">
      <c r="A757" s="223">
        <v>755</v>
      </c>
      <c r="B757" s="223" t="s">
        <v>5191</v>
      </c>
      <c r="C757" s="224" t="s">
        <v>4859</v>
      </c>
      <c r="D757" s="222">
        <v>4</v>
      </c>
      <c r="E757" s="223" t="s">
        <v>5191</v>
      </c>
      <c r="F757" s="223" t="s">
        <v>5192</v>
      </c>
      <c r="G757" s="224" t="s">
        <v>3900</v>
      </c>
      <c r="H757" s="222">
        <v>4</v>
      </c>
      <c r="I757" s="222">
        <v>4</v>
      </c>
    </row>
    <row r="758" spans="1:9" ht="9.75" customHeight="1">
      <c r="A758" s="223">
        <v>756</v>
      </c>
      <c r="B758" s="223" t="s">
        <v>5193</v>
      </c>
      <c r="C758" s="224" t="s">
        <v>4859</v>
      </c>
      <c r="D758" s="222">
        <v>3</v>
      </c>
      <c r="E758" s="223" t="s">
        <v>5193</v>
      </c>
      <c r="F758" s="223" t="s">
        <v>5194</v>
      </c>
      <c r="G758" s="224" t="s">
        <v>3900</v>
      </c>
      <c r="H758" s="222">
        <v>4</v>
      </c>
      <c r="I758" s="222">
        <v>3</v>
      </c>
    </row>
    <row r="759" spans="1:9" ht="9.1999999999999993" customHeight="1">
      <c r="A759" s="223">
        <v>757</v>
      </c>
      <c r="B759" s="223" t="s">
        <v>5195</v>
      </c>
      <c r="C759" s="224" t="s">
        <v>5160</v>
      </c>
      <c r="D759" s="222">
        <v>4</v>
      </c>
      <c r="E759" s="223" t="s">
        <v>5195</v>
      </c>
      <c r="F759" s="223" t="s">
        <v>5196</v>
      </c>
      <c r="G759" s="224" t="s">
        <v>4528</v>
      </c>
      <c r="H759" s="222">
        <v>2</v>
      </c>
      <c r="I759" s="222">
        <v>4</v>
      </c>
    </row>
    <row r="760" spans="1:9" ht="9.1999999999999993" customHeight="1">
      <c r="A760" s="223">
        <v>758</v>
      </c>
      <c r="B760" s="223" t="s">
        <v>5197</v>
      </c>
      <c r="C760" s="224" t="s">
        <v>5198</v>
      </c>
      <c r="D760" s="222">
        <v>3</v>
      </c>
      <c r="E760" s="223" t="s">
        <v>5197</v>
      </c>
      <c r="F760" s="223" t="s">
        <v>5199</v>
      </c>
      <c r="G760" s="224" t="s">
        <v>3900</v>
      </c>
      <c r="H760" s="222">
        <v>5</v>
      </c>
      <c r="I760" s="222">
        <v>3</v>
      </c>
    </row>
    <row r="761" spans="1:9" ht="9.1999999999999993" customHeight="1">
      <c r="A761" s="223">
        <v>759</v>
      </c>
      <c r="B761" s="223" t="s">
        <v>5200</v>
      </c>
      <c r="C761" s="224" t="s">
        <v>4859</v>
      </c>
      <c r="D761" s="222">
        <v>2</v>
      </c>
      <c r="E761" s="223" t="s">
        <v>5200</v>
      </c>
      <c r="F761" s="223" t="s">
        <v>5201</v>
      </c>
      <c r="G761" s="224" t="s">
        <v>3900</v>
      </c>
      <c r="H761" s="222">
        <v>4</v>
      </c>
      <c r="I761" s="222">
        <v>2</v>
      </c>
    </row>
    <row r="762" spans="1:9" ht="9.1999999999999993" customHeight="1">
      <c r="A762" s="223">
        <v>760</v>
      </c>
      <c r="B762" s="223" t="s">
        <v>5202</v>
      </c>
      <c r="C762" s="224" t="s">
        <v>5160</v>
      </c>
      <c r="D762" s="222">
        <v>3</v>
      </c>
      <c r="E762" s="223" t="s">
        <v>5202</v>
      </c>
      <c r="F762" s="223" t="s">
        <v>5203</v>
      </c>
      <c r="G762" s="224" t="s">
        <v>4528</v>
      </c>
      <c r="H762" s="222">
        <v>2</v>
      </c>
      <c r="I762" s="222">
        <v>3</v>
      </c>
    </row>
    <row r="763" spans="1:9" ht="9.1999999999999993" customHeight="1">
      <c r="A763" s="223">
        <v>761</v>
      </c>
      <c r="B763" s="223" t="s">
        <v>5204</v>
      </c>
      <c r="C763" s="224" t="s">
        <v>5198</v>
      </c>
      <c r="D763" s="222">
        <v>1</v>
      </c>
      <c r="E763" s="223" t="s">
        <v>5204</v>
      </c>
      <c r="F763" s="223" t="s">
        <v>5205</v>
      </c>
      <c r="G763" s="224" t="s">
        <v>3900</v>
      </c>
      <c r="H763" s="222">
        <v>5</v>
      </c>
      <c r="I763" s="222">
        <v>1</v>
      </c>
    </row>
    <row r="764" spans="1:9" ht="9.1999999999999993" customHeight="1">
      <c r="A764" s="223">
        <v>762</v>
      </c>
      <c r="B764" s="223" t="s">
        <v>5206</v>
      </c>
      <c r="C764" s="224" t="s">
        <v>4562</v>
      </c>
      <c r="D764" s="222">
        <v>6</v>
      </c>
      <c r="E764" s="223" t="s">
        <v>5206</v>
      </c>
      <c r="F764" s="223" t="s">
        <v>1404</v>
      </c>
      <c r="G764" s="224" t="s">
        <v>3910</v>
      </c>
      <c r="H764" s="222">
        <v>5</v>
      </c>
      <c r="I764" s="222">
        <v>6</v>
      </c>
    </row>
    <row r="765" spans="1:9" ht="9.75" customHeight="1">
      <c r="A765" s="223">
        <v>763</v>
      </c>
      <c r="B765" s="223" t="s">
        <v>5207</v>
      </c>
      <c r="C765" s="224" t="s">
        <v>4562</v>
      </c>
      <c r="D765" s="222">
        <v>7</v>
      </c>
      <c r="E765" s="223" t="s">
        <v>5207</v>
      </c>
      <c r="F765" s="223" t="s">
        <v>1403</v>
      </c>
      <c r="G765" s="224" t="s">
        <v>3910</v>
      </c>
      <c r="H765" s="222">
        <v>5</v>
      </c>
      <c r="I765" s="222">
        <v>7</v>
      </c>
    </row>
    <row r="766" spans="1:9" ht="9.1999999999999993" customHeight="1">
      <c r="A766" s="223">
        <v>764</v>
      </c>
      <c r="B766" s="223" t="s">
        <v>5208</v>
      </c>
      <c r="C766" s="224" t="s">
        <v>4292</v>
      </c>
      <c r="D766" s="222">
        <v>6</v>
      </c>
      <c r="E766" s="223" t="s">
        <v>5208</v>
      </c>
      <c r="F766" s="223" t="s">
        <v>1409</v>
      </c>
      <c r="G766" s="224" t="s">
        <v>3910</v>
      </c>
      <c r="H766" s="222">
        <v>4</v>
      </c>
      <c r="I766" s="222">
        <v>6</v>
      </c>
    </row>
    <row r="767" spans="1:9" ht="9.1999999999999993" customHeight="1">
      <c r="A767" s="223">
        <v>765</v>
      </c>
      <c r="B767" s="223" t="s">
        <v>5209</v>
      </c>
      <c r="C767" s="224" t="s">
        <v>4224</v>
      </c>
      <c r="D767" s="222">
        <v>7</v>
      </c>
      <c r="E767" s="223" t="s">
        <v>5209</v>
      </c>
      <c r="F767" s="223" t="s">
        <v>1672</v>
      </c>
      <c r="G767" s="224" t="s">
        <v>4225</v>
      </c>
      <c r="H767" s="222">
        <v>3</v>
      </c>
      <c r="I767" s="222">
        <v>7</v>
      </c>
    </row>
    <row r="768" spans="1:9" ht="9.1999999999999993" customHeight="1">
      <c r="A768" s="223">
        <v>766</v>
      </c>
      <c r="B768" s="223" t="s">
        <v>5210</v>
      </c>
      <c r="C768" s="224" t="s">
        <v>4346</v>
      </c>
      <c r="D768" s="222">
        <v>4</v>
      </c>
      <c r="E768" s="223" t="s">
        <v>5210</v>
      </c>
      <c r="F768" s="223" t="s">
        <v>1461</v>
      </c>
      <c r="G768" s="224" t="s">
        <v>4347</v>
      </c>
      <c r="H768" s="222">
        <v>5</v>
      </c>
      <c r="I768" s="222">
        <v>4</v>
      </c>
    </row>
    <row r="769" spans="1:9" ht="9.1999999999999993" customHeight="1">
      <c r="A769" s="223">
        <v>767</v>
      </c>
      <c r="B769" s="223" t="s">
        <v>5211</v>
      </c>
      <c r="C769" s="224" t="s">
        <v>4057</v>
      </c>
      <c r="D769" s="222">
        <v>7</v>
      </c>
      <c r="E769" s="223" t="s">
        <v>5211</v>
      </c>
      <c r="F769" s="223" t="s">
        <v>5212</v>
      </c>
      <c r="G769" s="224" t="s">
        <v>3990</v>
      </c>
      <c r="H769" s="222">
        <v>4</v>
      </c>
      <c r="I769" s="222">
        <v>7</v>
      </c>
    </row>
    <row r="770" spans="1:9" ht="9.1999999999999993" customHeight="1">
      <c r="A770" s="223">
        <v>768</v>
      </c>
      <c r="B770" s="223" t="s">
        <v>5213</v>
      </c>
      <c r="C770" s="224" t="s">
        <v>4030</v>
      </c>
      <c r="D770" s="222">
        <v>7</v>
      </c>
      <c r="E770" s="223" t="s">
        <v>5213</v>
      </c>
      <c r="F770" s="223" t="s">
        <v>1414</v>
      </c>
      <c r="G770" s="224" t="s">
        <v>3910</v>
      </c>
      <c r="H770" s="222">
        <v>3</v>
      </c>
      <c r="I770" s="222">
        <v>7</v>
      </c>
    </row>
    <row r="771" spans="1:9" ht="9.1999999999999993" customHeight="1">
      <c r="A771" s="223">
        <v>769</v>
      </c>
      <c r="B771" s="223" t="s">
        <v>5214</v>
      </c>
      <c r="C771" s="224" t="s">
        <v>4507</v>
      </c>
      <c r="D771" s="222">
        <v>2</v>
      </c>
      <c r="E771" s="223" t="s">
        <v>5214</v>
      </c>
      <c r="F771" s="223" t="s">
        <v>1683</v>
      </c>
      <c r="G771" s="224" t="s">
        <v>4225</v>
      </c>
      <c r="H771" s="222">
        <v>2</v>
      </c>
      <c r="I771" s="222">
        <v>2</v>
      </c>
    </row>
    <row r="772" spans="1:9" ht="9.75" customHeight="1">
      <c r="A772" s="223">
        <v>770</v>
      </c>
      <c r="B772" s="223" t="s">
        <v>5215</v>
      </c>
      <c r="C772" s="224" t="s">
        <v>4266</v>
      </c>
      <c r="D772" s="222">
        <v>4</v>
      </c>
      <c r="E772" s="223" t="s">
        <v>5215</v>
      </c>
      <c r="F772" s="223" t="s">
        <v>466</v>
      </c>
      <c r="G772" s="224" t="s">
        <v>4067</v>
      </c>
      <c r="H772" s="222">
        <v>4</v>
      </c>
      <c r="I772" s="222">
        <v>4</v>
      </c>
    </row>
    <row r="773" spans="1:9" ht="9.1999999999999993" customHeight="1">
      <c r="A773" s="223">
        <v>771</v>
      </c>
      <c r="B773" s="223" t="s">
        <v>5216</v>
      </c>
      <c r="C773" s="224" t="s">
        <v>4610</v>
      </c>
      <c r="D773" s="222">
        <v>2</v>
      </c>
      <c r="E773" s="223" t="s">
        <v>5216</v>
      </c>
      <c r="F773" s="223" t="s">
        <v>1362</v>
      </c>
      <c r="G773" s="224" t="s">
        <v>4574</v>
      </c>
      <c r="H773" s="222">
        <v>4</v>
      </c>
      <c r="I773" s="222">
        <v>2</v>
      </c>
    </row>
    <row r="774" spans="1:9" ht="9.1999999999999993" customHeight="1">
      <c r="A774" s="223">
        <v>772</v>
      </c>
      <c r="B774" s="223" t="s">
        <v>5217</v>
      </c>
      <c r="C774" s="224" t="s">
        <v>5218</v>
      </c>
      <c r="D774" s="222">
        <v>1</v>
      </c>
      <c r="E774" s="223" t="s">
        <v>5217</v>
      </c>
      <c r="F774" s="223" t="s">
        <v>1333</v>
      </c>
      <c r="G774" s="224" t="s">
        <v>4082</v>
      </c>
      <c r="H774" s="222">
        <v>5</v>
      </c>
      <c r="I774" s="222">
        <v>1</v>
      </c>
    </row>
    <row r="775" spans="1:9" ht="9.1999999999999993" customHeight="1">
      <c r="A775" s="223">
        <v>773</v>
      </c>
      <c r="B775" s="223" t="s">
        <v>5219</v>
      </c>
      <c r="C775" s="224" t="s">
        <v>4593</v>
      </c>
      <c r="D775" s="222">
        <v>2</v>
      </c>
      <c r="E775" s="223" t="s">
        <v>5219</v>
      </c>
      <c r="F775" s="223" t="s">
        <v>1367</v>
      </c>
      <c r="G775" s="224" t="s">
        <v>4574</v>
      </c>
      <c r="H775" s="222">
        <v>3</v>
      </c>
      <c r="I775" s="222">
        <v>2</v>
      </c>
    </row>
    <row r="776" spans="1:9" ht="9.1999999999999993" customHeight="1">
      <c r="A776" s="223">
        <v>774</v>
      </c>
      <c r="B776" s="223" t="s">
        <v>5220</v>
      </c>
      <c r="C776" s="224" t="s">
        <v>4573</v>
      </c>
      <c r="D776" s="222">
        <v>3</v>
      </c>
      <c r="E776" s="223" t="s">
        <v>5220</v>
      </c>
      <c r="F776" s="223" t="s">
        <v>1376</v>
      </c>
      <c r="G776" s="224" t="s">
        <v>4574</v>
      </c>
      <c r="H776" s="222">
        <v>1</v>
      </c>
      <c r="I776" s="222">
        <v>3</v>
      </c>
    </row>
    <row r="777" spans="1:9" ht="9.1999999999999993" customHeight="1">
      <c r="A777" s="223">
        <v>775</v>
      </c>
      <c r="B777" s="223" t="s">
        <v>5221</v>
      </c>
      <c r="C777" s="224" t="s">
        <v>4593</v>
      </c>
      <c r="D777" s="222">
        <v>3</v>
      </c>
      <c r="E777" s="223" t="s">
        <v>5221</v>
      </c>
      <c r="F777" s="223" t="s">
        <v>1366</v>
      </c>
      <c r="G777" s="224" t="s">
        <v>4574</v>
      </c>
      <c r="H777" s="222">
        <v>3</v>
      </c>
      <c r="I777" s="222">
        <v>3</v>
      </c>
    </row>
    <row r="778" spans="1:9" ht="9.1999999999999993" customHeight="1">
      <c r="A778" s="223">
        <v>776</v>
      </c>
      <c r="B778" s="223" t="s">
        <v>5222</v>
      </c>
      <c r="C778" s="224" t="s">
        <v>4889</v>
      </c>
      <c r="D778" s="222">
        <v>4</v>
      </c>
      <c r="E778" s="223" t="s">
        <v>5222</v>
      </c>
      <c r="F778" s="223" t="s">
        <v>1371</v>
      </c>
      <c r="G778" s="224" t="s">
        <v>4574</v>
      </c>
      <c r="H778" s="222">
        <v>2</v>
      </c>
      <c r="I778" s="222">
        <v>4</v>
      </c>
    </row>
    <row r="779" spans="1:9" ht="9.75" customHeight="1">
      <c r="A779" s="223">
        <v>777</v>
      </c>
      <c r="B779" s="223" t="s">
        <v>5223</v>
      </c>
      <c r="C779" s="224" t="s">
        <v>4593</v>
      </c>
      <c r="D779" s="222">
        <v>7</v>
      </c>
      <c r="E779" s="223" t="s">
        <v>5223</v>
      </c>
      <c r="F779" s="223" t="s">
        <v>1365</v>
      </c>
      <c r="G779" s="224" t="s">
        <v>4574</v>
      </c>
      <c r="H779" s="222">
        <v>3</v>
      </c>
      <c r="I779" s="222">
        <v>7</v>
      </c>
    </row>
    <row r="780" spans="1:9" ht="9.1999999999999993" customHeight="1">
      <c r="A780" s="223">
        <v>778</v>
      </c>
      <c r="B780" s="223" t="s">
        <v>5224</v>
      </c>
      <c r="C780" s="224" t="s">
        <v>4889</v>
      </c>
      <c r="D780" s="222">
        <v>5</v>
      </c>
      <c r="E780" s="223" t="s">
        <v>5224</v>
      </c>
      <c r="F780" s="223" t="s">
        <v>5225</v>
      </c>
      <c r="G780" s="224" t="s">
        <v>4574</v>
      </c>
      <c r="H780" s="222">
        <v>2</v>
      </c>
      <c r="I780" s="222">
        <v>5</v>
      </c>
    </row>
    <row r="781" spans="1:9" ht="9.1999999999999993" customHeight="1">
      <c r="A781" s="223">
        <v>779</v>
      </c>
      <c r="B781" s="223" t="s">
        <v>5226</v>
      </c>
      <c r="C781" s="224" t="s">
        <v>4573</v>
      </c>
      <c r="D781" s="222">
        <v>5</v>
      </c>
      <c r="E781" s="223" t="s">
        <v>5226</v>
      </c>
      <c r="F781" s="223" t="s">
        <v>1375</v>
      </c>
      <c r="G781" s="224" t="s">
        <v>4574</v>
      </c>
      <c r="H781" s="222">
        <v>1</v>
      </c>
      <c r="I781" s="222">
        <v>5</v>
      </c>
    </row>
    <row r="782" spans="1:9" ht="9.1999999999999993" customHeight="1">
      <c r="A782" s="223">
        <v>780</v>
      </c>
      <c r="B782" s="223" t="s">
        <v>5227</v>
      </c>
      <c r="C782" s="224" t="s">
        <v>4573</v>
      </c>
      <c r="D782" s="222">
        <v>4</v>
      </c>
      <c r="E782" s="223" t="s">
        <v>5227</v>
      </c>
      <c r="F782" s="223" t="s">
        <v>1374</v>
      </c>
      <c r="G782" s="224" t="s">
        <v>4574</v>
      </c>
      <c r="H782" s="222">
        <v>1</v>
      </c>
      <c r="I782" s="222">
        <v>4</v>
      </c>
    </row>
    <row r="783" spans="1:9" ht="9.1999999999999993" customHeight="1">
      <c r="A783" s="223">
        <v>781</v>
      </c>
      <c r="B783" s="223" t="s">
        <v>5228</v>
      </c>
      <c r="C783" s="224" t="s">
        <v>4266</v>
      </c>
      <c r="D783" s="222">
        <v>5</v>
      </c>
      <c r="E783" s="223" t="s">
        <v>5228</v>
      </c>
      <c r="F783" s="223" t="s">
        <v>1581</v>
      </c>
      <c r="G783" s="224" t="s">
        <v>4067</v>
      </c>
      <c r="H783" s="222">
        <v>4</v>
      </c>
      <c r="I783" s="222">
        <v>5</v>
      </c>
    </row>
    <row r="784" spans="1:9" ht="9.1999999999999993" customHeight="1">
      <c r="A784" s="223">
        <v>782</v>
      </c>
      <c r="B784" s="223" t="s">
        <v>5229</v>
      </c>
      <c r="C784" s="224" t="s">
        <v>4336</v>
      </c>
      <c r="D784" s="222">
        <v>5</v>
      </c>
      <c r="E784" s="223" t="s">
        <v>5229</v>
      </c>
      <c r="F784" s="223" t="s">
        <v>1335</v>
      </c>
      <c r="G784" s="224" t="s">
        <v>4082</v>
      </c>
      <c r="H784" s="222">
        <v>4</v>
      </c>
      <c r="I784" s="222">
        <v>5</v>
      </c>
    </row>
    <row r="785" spans="1:9" ht="9.1999999999999993" customHeight="1">
      <c r="A785" s="223">
        <v>783</v>
      </c>
      <c r="B785" s="223" t="s">
        <v>5230</v>
      </c>
      <c r="C785" s="224" t="s">
        <v>4936</v>
      </c>
      <c r="D785" s="222">
        <v>2</v>
      </c>
      <c r="E785" s="223" t="s">
        <v>5230</v>
      </c>
      <c r="F785" s="223" t="s">
        <v>1689</v>
      </c>
      <c r="G785" s="224" t="s">
        <v>4225</v>
      </c>
      <c r="H785" s="222">
        <v>1</v>
      </c>
      <c r="I785" s="222">
        <v>2</v>
      </c>
    </row>
    <row r="786" spans="1:9" ht="9.75" customHeight="1">
      <c r="A786" s="223">
        <v>784</v>
      </c>
      <c r="B786" s="223" t="s">
        <v>5231</v>
      </c>
      <c r="C786" s="224" t="s">
        <v>4936</v>
      </c>
      <c r="D786" s="222">
        <v>3</v>
      </c>
      <c r="E786" s="223" t="s">
        <v>5231</v>
      </c>
      <c r="F786" s="223" t="s">
        <v>1688</v>
      </c>
      <c r="G786" s="224" t="s">
        <v>4225</v>
      </c>
      <c r="H786" s="222">
        <v>1</v>
      </c>
      <c r="I786" s="222">
        <v>3</v>
      </c>
    </row>
    <row r="787" spans="1:9" ht="9.1999999999999993" customHeight="1">
      <c r="A787" s="223">
        <v>785</v>
      </c>
      <c r="B787" s="223" t="s">
        <v>5232</v>
      </c>
      <c r="C787" s="224" t="s">
        <v>4507</v>
      </c>
      <c r="D787" s="222">
        <v>3</v>
      </c>
      <c r="E787" s="223" t="s">
        <v>5232</v>
      </c>
      <c r="F787" s="223" t="s">
        <v>664</v>
      </c>
      <c r="G787" s="224" t="s">
        <v>4225</v>
      </c>
      <c r="H787" s="222">
        <v>2</v>
      </c>
      <c r="I787" s="222">
        <v>3</v>
      </c>
    </row>
    <row r="788" spans="1:9" ht="9.1999999999999993" customHeight="1">
      <c r="A788" s="223">
        <v>786</v>
      </c>
      <c r="B788" s="223" t="s">
        <v>5233</v>
      </c>
      <c r="C788" s="224" t="s">
        <v>4510</v>
      </c>
      <c r="D788" s="222">
        <v>6</v>
      </c>
      <c r="E788" s="223" t="s">
        <v>5233</v>
      </c>
      <c r="F788" s="223" t="s">
        <v>1697</v>
      </c>
      <c r="G788" s="224" t="s">
        <v>3986</v>
      </c>
      <c r="H788" s="222">
        <v>4</v>
      </c>
      <c r="I788" s="222">
        <v>6</v>
      </c>
    </row>
    <row r="789" spans="1:9" ht="9.1999999999999993" customHeight="1">
      <c r="A789" s="223">
        <v>787</v>
      </c>
      <c r="B789" s="223" t="s">
        <v>5234</v>
      </c>
      <c r="C789" s="224" t="s">
        <v>4510</v>
      </c>
      <c r="D789" s="222">
        <v>7</v>
      </c>
      <c r="E789" s="223" t="s">
        <v>5234</v>
      </c>
      <c r="F789" s="223" t="s">
        <v>1696</v>
      </c>
      <c r="G789" s="224" t="s">
        <v>3986</v>
      </c>
      <c r="H789" s="222">
        <v>4</v>
      </c>
      <c r="I789" s="222">
        <v>7</v>
      </c>
    </row>
    <row r="790" spans="1:9" ht="9.1999999999999993" customHeight="1">
      <c r="A790" s="223">
        <v>788</v>
      </c>
      <c r="B790" s="223" t="s">
        <v>5235</v>
      </c>
      <c r="C790" s="224" t="s">
        <v>4526</v>
      </c>
      <c r="D790" s="222">
        <v>5</v>
      </c>
      <c r="E790" s="223" t="s">
        <v>5235</v>
      </c>
      <c r="F790" s="223" t="s">
        <v>5236</v>
      </c>
      <c r="G790" s="224" t="s">
        <v>4528</v>
      </c>
      <c r="H790" s="222">
        <v>1</v>
      </c>
      <c r="I790" s="222">
        <v>5</v>
      </c>
    </row>
    <row r="791" spans="1:9" ht="9.1999999999999993" customHeight="1">
      <c r="A791" s="223">
        <v>789</v>
      </c>
      <c r="B791" s="223" t="s">
        <v>5237</v>
      </c>
      <c r="C791" s="224" t="s">
        <v>4889</v>
      </c>
      <c r="D791" s="222">
        <v>2</v>
      </c>
      <c r="E791" s="223" t="s">
        <v>5237</v>
      </c>
      <c r="F791" s="223" t="s">
        <v>1370</v>
      </c>
      <c r="G791" s="224" t="s">
        <v>4574</v>
      </c>
      <c r="H791" s="222">
        <v>2</v>
      </c>
      <c r="I791" s="222">
        <v>2</v>
      </c>
    </row>
    <row r="792" spans="1:9" ht="9.1999999999999993" customHeight="1">
      <c r="A792" s="223">
        <v>790</v>
      </c>
      <c r="B792" s="223" t="s">
        <v>5238</v>
      </c>
      <c r="C792" s="224" t="s">
        <v>4889</v>
      </c>
      <c r="D792" s="222">
        <v>3</v>
      </c>
      <c r="E792" s="223" t="s">
        <v>5238</v>
      </c>
      <c r="F792" s="223" t="s">
        <v>5239</v>
      </c>
      <c r="G792" s="224" t="s">
        <v>4574</v>
      </c>
      <c r="H792" s="222">
        <v>2</v>
      </c>
      <c r="I792" s="222">
        <v>3</v>
      </c>
    </row>
    <row r="793" spans="1:9" ht="9.75" customHeight="1">
      <c r="A793" s="223">
        <v>791</v>
      </c>
      <c r="B793" s="223" t="s">
        <v>5240</v>
      </c>
      <c r="C793" s="224" t="s">
        <v>4593</v>
      </c>
      <c r="D793" s="222">
        <v>5</v>
      </c>
      <c r="E793" s="223" t="s">
        <v>5240</v>
      </c>
      <c r="F793" s="223" t="s">
        <v>1364</v>
      </c>
      <c r="G793" s="224" t="s">
        <v>4574</v>
      </c>
      <c r="H793" s="222">
        <v>3</v>
      </c>
      <c r="I793" s="222">
        <v>5</v>
      </c>
    </row>
    <row r="794" spans="1:9" ht="9.1999999999999993" customHeight="1">
      <c r="A794" s="223">
        <v>792</v>
      </c>
      <c r="B794" s="223" t="s">
        <v>5241</v>
      </c>
      <c r="C794" s="224" t="s">
        <v>4599</v>
      </c>
      <c r="D794" s="222">
        <v>6</v>
      </c>
      <c r="E794" s="223" t="s">
        <v>5241</v>
      </c>
      <c r="F794" s="223" t="s">
        <v>1314</v>
      </c>
      <c r="G794" s="224" t="s">
        <v>4075</v>
      </c>
      <c r="H794" s="222">
        <v>3</v>
      </c>
      <c r="I794" s="222">
        <v>6</v>
      </c>
    </row>
    <row r="795" spans="1:9" ht="9.1999999999999993" customHeight="1">
      <c r="A795" s="223">
        <v>793</v>
      </c>
      <c r="B795" s="223" t="s">
        <v>5242</v>
      </c>
      <c r="C795" s="224" t="s">
        <v>4599</v>
      </c>
      <c r="D795" s="222">
        <v>2</v>
      </c>
      <c r="E795" s="223" t="s">
        <v>5242</v>
      </c>
      <c r="F795" s="223" t="s">
        <v>5243</v>
      </c>
      <c r="G795" s="224" t="s">
        <v>4075</v>
      </c>
      <c r="H795" s="222">
        <v>3</v>
      </c>
      <c r="I795" s="222">
        <v>2</v>
      </c>
    </row>
    <row r="796" spans="1:9" ht="9.1999999999999993" customHeight="1">
      <c r="A796" s="223">
        <v>794</v>
      </c>
      <c r="B796" s="223" t="s">
        <v>5244</v>
      </c>
      <c r="C796" s="224" t="s">
        <v>5218</v>
      </c>
      <c r="D796" s="222">
        <v>3</v>
      </c>
      <c r="E796" s="223" t="s">
        <v>5244</v>
      </c>
      <c r="F796" s="223" t="s">
        <v>5245</v>
      </c>
      <c r="G796" s="224" t="s">
        <v>4082</v>
      </c>
      <c r="H796" s="222">
        <v>5</v>
      </c>
      <c r="I796" s="222">
        <v>3</v>
      </c>
    </row>
    <row r="797" spans="1:9" ht="9.1999999999999993" customHeight="1">
      <c r="A797" s="223">
        <v>795</v>
      </c>
      <c r="B797" s="223" t="s">
        <v>5246</v>
      </c>
      <c r="C797" s="224" t="s">
        <v>5218</v>
      </c>
      <c r="D797" s="222">
        <v>2</v>
      </c>
      <c r="E797" s="223" t="s">
        <v>5246</v>
      </c>
      <c r="F797" s="223" t="s">
        <v>1332</v>
      </c>
      <c r="G797" s="224" t="s">
        <v>4082</v>
      </c>
      <c r="H797" s="222">
        <v>5</v>
      </c>
      <c r="I797" s="222">
        <v>2</v>
      </c>
    </row>
    <row r="798" spans="1:9" ht="9.1999999999999993" customHeight="1">
      <c r="A798" s="223">
        <v>796</v>
      </c>
      <c r="B798" s="223" t="s">
        <v>5247</v>
      </c>
      <c r="C798" s="224" t="s">
        <v>4599</v>
      </c>
      <c r="D798" s="222">
        <v>4</v>
      </c>
      <c r="E798" s="223" t="s">
        <v>5247</v>
      </c>
      <c r="F798" s="223" t="s">
        <v>1313</v>
      </c>
      <c r="G798" s="224" t="s">
        <v>4075</v>
      </c>
      <c r="H798" s="222">
        <v>3</v>
      </c>
      <c r="I798" s="222">
        <v>4</v>
      </c>
    </row>
    <row r="799" spans="1:9" ht="9.1999999999999993" customHeight="1">
      <c r="A799" s="223">
        <v>797</v>
      </c>
      <c r="B799" s="223" t="s">
        <v>5248</v>
      </c>
      <c r="C799" s="224" t="s">
        <v>4357</v>
      </c>
      <c r="D799" s="222">
        <v>5</v>
      </c>
      <c r="E799" s="223" t="s">
        <v>5248</v>
      </c>
      <c r="F799" s="223" t="s">
        <v>1300</v>
      </c>
      <c r="G799" s="224" t="s">
        <v>4075</v>
      </c>
      <c r="H799" s="222">
        <v>5</v>
      </c>
      <c r="I799" s="222">
        <v>5</v>
      </c>
    </row>
    <row r="800" spans="1:9" ht="9.75" customHeight="1">
      <c r="A800" s="223">
        <v>798</v>
      </c>
      <c r="B800" s="223" t="s">
        <v>5249</v>
      </c>
      <c r="C800" s="224" t="s">
        <v>4022</v>
      </c>
      <c r="D800" s="222">
        <v>7</v>
      </c>
      <c r="E800" s="223" t="s">
        <v>5249</v>
      </c>
      <c r="F800" s="223" t="s">
        <v>1533</v>
      </c>
      <c r="G800" s="224" t="s">
        <v>4023</v>
      </c>
      <c r="H800" s="222">
        <v>2</v>
      </c>
      <c r="I800" s="222">
        <v>7</v>
      </c>
    </row>
    <row r="801" spans="1:9" ht="9.1999999999999993" customHeight="1">
      <c r="A801" s="223">
        <v>799</v>
      </c>
      <c r="B801" s="223" t="s">
        <v>5250</v>
      </c>
      <c r="C801" s="224" t="s">
        <v>4901</v>
      </c>
      <c r="D801" s="222">
        <v>7</v>
      </c>
      <c r="E801" s="223" t="s">
        <v>5250</v>
      </c>
      <c r="F801" s="223" t="s">
        <v>1587</v>
      </c>
      <c r="G801" s="224" t="s">
        <v>4067</v>
      </c>
      <c r="H801" s="222">
        <v>3</v>
      </c>
      <c r="I801" s="222">
        <v>7</v>
      </c>
    </row>
    <row r="802" spans="1:9" ht="9.1999999999999993" customHeight="1">
      <c r="A802" s="223">
        <v>800</v>
      </c>
      <c r="B802" s="223" t="s">
        <v>5251</v>
      </c>
      <c r="C802" s="224" t="s">
        <v>4648</v>
      </c>
      <c r="D802" s="222">
        <v>6</v>
      </c>
      <c r="E802" s="223" t="s">
        <v>5251</v>
      </c>
      <c r="F802" s="223" t="s">
        <v>1497</v>
      </c>
      <c r="G802" s="224" t="s">
        <v>4087</v>
      </c>
      <c r="H802" s="222">
        <v>4</v>
      </c>
      <c r="I802" s="222">
        <v>6</v>
      </c>
    </row>
    <row r="803" spans="1:9" ht="9.1999999999999993" customHeight="1">
      <c r="A803" s="223">
        <v>801</v>
      </c>
      <c r="B803" s="223" t="s">
        <v>5252</v>
      </c>
      <c r="C803" s="224" t="s">
        <v>4373</v>
      </c>
      <c r="D803" s="222">
        <v>7</v>
      </c>
      <c r="E803" s="223" t="s">
        <v>5252</v>
      </c>
      <c r="F803" s="223" t="s">
        <v>5253</v>
      </c>
      <c r="G803" s="224" t="s">
        <v>4087</v>
      </c>
      <c r="H803" s="222">
        <v>5</v>
      </c>
      <c r="I803" s="222">
        <v>7</v>
      </c>
    </row>
    <row r="804" spans="1:9" ht="9.1999999999999993" customHeight="1">
      <c r="A804" s="223">
        <v>802</v>
      </c>
      <c r="B804" s="223" t="s">
        <v>5254</v>
      </c>
      <c r="C804" s="224" t="s">
        <v>4628</v>
      </c>
      <c r="D804" s="222">
        <v>4</v>
      </c>
      <c r="E804" s="223" t="s">
        <v>5254</v>
      </c>
      <c r="F804" s="223" t="s">
        <v>1524</v>
      </c>
      <c r="G804" s="224" t="s">
        <v>4023</v>
      </c>
      <c r="H804" s="222">
        <v>4</v>
      </c>
      <c r="I804" s="222">
        <v>4</v>
      </c>
    </row>
    <row r="805" spans="1:9" ht="9.1999999999999993" customHeight="1">
      <c r="A805" s="223">
        <v>803</v>
      </c>
      <c r="B805" s="223" t="s">
        <v>5255</v>
      </c>
      <c r="C805" s="224" t="s">
        <v>5256</v>
      </c>
      <c r="D805" s="222">
        <v>1</v>
      </c>
      <c r="E805" s="223" t="s">
        <v>5255</v>
      </c>
      <c r="F805" s="223" t="s">
        <v>1489</v>
      </c>
      <c r="G805" s="224" t="s">
        <v>4347</v>
      </c>
      <c r="H805" s="222">
        <v>1</v>
      </c>
      <c r="I805" s="222">
        <v>1</v>
      </c>
    </row>
    <row r="806" spans="1:9" ht="9.1999999999999993" customHeight="1">
      <c r="A806" s="223">
        <v>804</v>
      </c>
      <c r="B806" s="223" t="s">
        <v>5257</v>
      </c>
      <c r="C806" s="224" t="s">
        <v>5258</v>
      </c>
      <c r="D806" s="222">
        <v>2</v>
      </c>
      <c r="E806" s="223" t="s">
        <v>5257</v>
      </c>
      <c r="F806" s="223" t="s">
        <v>1291</v>
      </c>
      <c r="G806" s="224" t="s">
        <v>4622</v>
      </c>
      <c r="H806" s="222">
        <v>2</v>
      </c>
      <c r="I806" s="222">
        <v>2</v>
      </c>
    </row>
    <row r="807" spans="1:9" ht="9.75" customHeight="1">
      <c r="A807" s="223">
        <v>805</v>
      </c>
      <c r="B807" s="223" t="s">
        <v>5259</v>
      </c>
      <c r="C807" s="224" t="s">
        <v>5258</v>
      </c>
      <c r="D807" s="222">
        <v>1</v>
      </c>
      <c r="E807" s="223" t="s">
        <v>5259</v>
      </c>
      <c r="F807" s="223" t="s">
        <v>1290</v>
      </c>
      <c r="G807" s="224" t="s">
        <v>4622</v>
      </c>
      <c r="H807" s="222">
        <v>2</v>
      </c>
      <c r="I807" s="222">
        <v>1</v>
      </c>
    </row>
    <row r="808" spans="1:9" ht="9.1999999999999993" customHeight="1">
      <c r="A808" s="223">
        <v>806</v>
      </c>
      <c r="B808" s="223" t="s">
        <v>5260</v>
      </c>
      <c r="C808" s="224" t="s">
        <v>4912</v>
      </c>
      <c r="D808" s="222">
        <v>5</v>
      </c>
      <c r="E808" s="223" t="s">
        <v>5260</v>
      </c>
      <c r="F808" s="223" t="s">
        <v>5261</v>
      </c>
      <c r="G808" s="224" t="s">
        <v>4622</v>
      </c>
      <c r="H808" s="222">
        <v>3</v>
      </c>
      <c r="I808" s="222">
        <v>5</v>
      </c>
    </row>
    <row r="809" spans="1:9" ht="9.1999999999999993" customHeight="1">
      <c r="A809" s="223">
        <v>807</v>
      </c>
      <c r="B809" s="223" t="s">
        <v>5262</v>
      </c>
      <c r="C809" s="224" t="s">
        <v>5258</v>
      </c>
      <c r="D809" s="222">
        <v>7</v>
      </c>
      <c r="E809" s="223" t="s">
        <v>5262</v>
      </c>
      <c r="F809" s="223" t="s">
        <v>1289</v>
      </c>
      <c r="G809" s="224" t="s">
        <v>4622</v>
      </c>
      <c r="H809" s="222">
        <v>2</v>
      </c>
      <c r="I809" s="222">
        <v>7</v>
      </c>
    </row>
    <row r="810" spans="1:9" ht="9.1999999999999993" customHeight="1">
      <c r="A810" s="223">
        <v>808</v>
      </c>
      <c r="B810" s="223" t="s">
        <v>5263</v>
      </c>
      <c r="C810" s="224" t="s">
        <v>4227</v>
      </c>
      <c r="D810" s="222">
        <v>4</v>
      </c>
      <c r="E810" s="223" t="s">
        <v>5263</v>
      </c>
      <c r="F810" s="223" t="s">
        <v>1668</v>
      </c>
      <c r="G810" s="224" t="s">
        <v>4225</v>
      </c>
      <c r="H810" s="222">
        <v>4</v>
      </c>
      <c r="I810" s="222">
        <v>4</v>
      </c>
    </row>
    <row r="811" spans="1:9" ht="9.1999999999999993" customHeight="1">
      <c r="A811" s="223">
        <v>809</v>
      </c>
      <c r="B811" s="223" t="s">
        <v>5264</v>
      </c>
      <c r="C811" s="224" t="s">
        <v>4901</v>
      </c>
      <c r="D811" s="222">
        <v>6</v>
      </c>
      <c r="E811" s="223" t="s">
        <v>5264</v>
      </c>
      <c r="F811" s="223" t="s">
        <v>1586</v>
      </c>
      <c r="G811" s="224" t="s">
        <v>4067</v>
      </c>
      <c r="H811" s="222">
        <v>3</v>
      </c>
      <c r="I811" s="222">
        <v>6</v>
      </c>
    </row>
    <row r="812" spans="1:9" ht="9.1999999999999993" customHeight="1">
      <c r="A812" s="223">
        <v>810</v>
      </c>
      <c r="B812" s="223" t="s">
        <v>5265</v>
      </c>
      <c r="C812" s="224" t="s">
        <v>4266</v>
      </c>
      <c r="D812" s="222">
        <v>6</v>
      </c>
      <c r="E812" s="223" t="s">
        <v>5265</v>
      </c>
      <c r="F812" s="223" t="s">
        <v>1580</v>
      </c>
      <c r="G812" s="224" t="s">
        <v>4067</v>
      </c>
      <c r="H812" s="222">
        <v>4</v>
      </c>
      <c r="I812" s="222">
        <v>6</v>
      </c>
    </row>
    <row r="813" spans="1:9" ht="9.1999999999999993" customHeight="1">
      <c r="A813" s="223">
        <v>811</v>
      </c>
      <c r="B813" s="223" t="s">
        <v>5266</v>
      </c>
      <c r="C813" s="224" t="s">
        <v>4127</v>
      </c>
      <c r="D813" s="222">
        <v>6</v>
      </c>
      <c r="E813" s="223" t="s">
        <v>5266</v>
      </c>
      <c r="F813" s="223" t="s">
        <v>1502</v>
      </c>
      <c r="G813" s="224" t="s">
        <v>4087</v>
      </c>
      <c r="H813" s="222">
        <v>3</v>
      </c>
      <c r="I813" s="222">
        <v>6</v>
      </c>
    </row>
    <row r="814" spans="1:9" ht="9.75" customHeight="1">
      <c r="A814" s="223">
        <v>812</v>
      </c>
      <c r="B814" s="223" t="s">
        <v>5267</v>
      </c>
      <c r="C814" s="224" t="s">
        <v>5268</v>
      </c>
      <c r="D814" s="222">
        <v>1</v>
      </c>
      <c r="E814" s="223" t="s">
        <v>5267</v>
      </c>
      <c r="F814" s="223" t="s">
        <v>1532</v>
      </c>
      <c r="G814" s="224" t="s">
        <v>4023</v>
      </c>
      <c r="H814" s="222">
        <v>3</v>
      </c>
      <c r="I814" s="222">
        <v>1</v>
      </c>
    </row>
    <row r="815" spans="1:9" ht="9.1999999999999993" customHeight="1">
      <c r="A815" s="223">
        <v>813</v>
      </c>
      <c r="B815" s="223" t="s">
        <v>5269</v>
      </c>
      <c r="C815" s="224" t="s">
        <v>4901</v>
      </c>
      <c r="D815" s="222">
        <v>5</v>
      </c>
      <c r="E815" s="223" t="s">
        <v>5269</v>
      </c>
      <c r="F815" s="223" t="s">
        <v>1585</v>
      </c>
      <c r="G815" s="224" t="s">
        <v>4067</v>
      </c>
      <c r="H815" s="222">
        <v>3</v>
      </c>
      <c r="I815" s="222">
        <v>5</v>
      </c>
    </row>
    <row r="816" spans="1:9" ht="9.1999999999999993" customHeight="1">
      <c r="A816" s="223">
        <v>814</v>
      </c>
      <c r="B816" s="223" t="s">
        <v>5270</v>
      </c>
      <c r="C816" s="224" t="s">
        <v>4631</v>
      </c>
      <c r="D816" s="222">
        <v>3</v>
      </c>
      <c r="E816" s="223" t="s">
        <v>5270</v>
      </c>
      <c r="F816" s="223" t="s">
        <v>1520</v>
      </c>
      <c r="G816" s="224" t="s">
        <v>4023</v>
      </c>
      <c r="H816" s="222">
        <v>5</v>
      </c>
      <c r="I816" s="222">
        <v>3</v>
      </c>
    </row>
    <row r="817" spans="1:9" ht="9.1999999999999993" customHeight="1">
      <c r="A817" s="223">
        <v>815</v>
      </c>
      <c r="B817" s="223" t="s">
        <v>5271</v>
      </c>
      <c r="C817" s="224" t="s">
        <v>4554</v>
      </c>
      <c r="D817" s="222">
        <v>4</v>
      </c>
      <c r="E817" s="223" t="s">
        <v>5271</v>
      </c>
      <c r="F817" s="223" t="s">
        <v>1576</v>
      </c>
      <c r="G817" s="224" t="s">
        <v>4067</v>
      </c>
      <c r="H817" s="222">
        <v>5</v>
      </c>
      <c r="I817" s="222">
        <v>4</v>
      </c>
    </row>
    <row r="818" spans="1:9" ht="9.1999999999999993" customHeight="1">
      <c r="A818" s="223">
        <v>816</v>
      </c>
      <c r="B818" s="223" t="s">
        <v>5272</v>
      </c>
      <c r="C818" s="224" t="s">
        <v>4346</v>
      </c>
      <c r="D818" s="222">
        <v>5</v>
      </c>
      <c r="E818" s="223" t="s">
        <v>5272</v>
      </c>
      <c r="F818" s="223" t="s">
        <v>1460</v>
      </c>
      <c r="G818" s="224" t="s">
        <v>4347</v>
      </c>
      <c r="H818" s="222">
        <v>5</v>
      </c>
      <c r="I818" s="222">
        <v>5</v>
      </c>
    </row>
    <row r="819" spans="1:9" ht="9.1999999999999993" customHeight="1">
      <c r="A819" s="223">
        <v>817</v>
      </c>
      <c r="B819" s="223" t="s">
        <v>5273</v>
      </c>
      <c r="C819" s="224" t="s">
        <v>4610</v>
      </c>
      <c r="D819" s="222">
        <v>3</v>
      </c>
      <c r="E819" s="223" t="s">
        <v>5273</v>
      </c>
      <c r="F819" s="223" t="s">
        <v>5274</v>
      </c>
      <c r="G819" s="224" t="s">
        <v>4574</v>
      </c>
      <c r="H819" s="222">
        <v>4</v>
      </c>
      <c r="I819" s="222">
        <v>3</v>
      </c>
    </row>
    <row r="820" spans="1:9" ht="9.1999999999999993" customHeight="1">
      <c r="A820" s="223">
        <v>818</v>
      </c>
      <c r="B820" s="223" t="s">
        <v>5275</v>
      </c>
      <c r="C820" s="224" t="s">
        <v>4631</v>
      </c>
      <c r="D820" s="222">
        <v>7</v>
      </c>
      <c r="E820" s="223" t="s">
        <v>5275</v>
      </c>
      <c r="F820" s="223" t="s">
        <v>1519</v>
      </c>
      <c r="G820" s="224" t="s">
        <v>4023</v>
      </c>
      <c r="H820" s="222">
        <v>5</v>
      </c>
      <c r="I820" s="222">
        <v>7</v>
      </c>
    </row>
    <row r="821" spans="1:9" ht="9.75" customHeight="1">
      <c r="A821" s="223">
        <v>819</v>
      </c>
      <c r="B821" s="223" t="s">
        <v>5276</v>
      </c>
      <c r="C821" s="224" t="s">
        <v>5277</v>
      </c>
      <c r="D821" s="222">
        <v>1</v>
      </c>
      <c r="E821" s="223" t="s">
        <v>5276</v>
      </c>
      <c r="F821" s="223" t="s">
        <v>1475</v>
      </c>
      <c r="G821" s="224" t="s">
        <v>4347</v>
      </c>
      <c r="H821" s="222">
        <v>3</v>
      </c>
      <c r="I821" s="222">
        <v>1</v>
      </c>
    </row>
    <row r="822" spans="1:9" ht="9.1999999999999993" customHeight="1">
      <c r="A822" s="223">
        <v>820</v>
      </c>
      <c r="B822" s="223" t="s">
        <v>5278</v>
      </c>
      <c r="C822" s="224" t="s">
        <v>5279</v>
      </c>
      <c r="D822" s="222">
        <v>1</v>
      </c>
      <c r="E822" s="223" t="s">
        <v>5278</v>
      </c>
      <c r="F822" s="223" t="s">
        <v>1229</v>
      </c>
      <c r="G822" s="224" t="s">
        <v>4379</v>
      </c>
      <c r="H822" s="222">
        <v>2</v>
      </c>
      <c r="I822" s="222">
        <v>1</v>
      </c>
    </row>
    <row r="823" spans="1:9" ht="9.1999999999999993" customHeight="1">
      <c r="A823" s="223">
        <v>821</v>
      </c>
      <c r="B823" s="223" t="s">
        <v>5280</v>
      </c>
      <c r="C823" s="224" t="s">
        <v>4378</v>
      </c>
      <c r="D823" s="222">
        <v>5</v>
      </c>
      <c r="E823" s="223" t="s">
        <v>5280</v>
      </c>
      <c r="F823" s="223" t="s">
        <v>1231</v>
      </c>
      <c r="G823" s="224" t="s">
        <v>4379</v>
      </c>
      <c r="H823" s="222">
        <v>1</v>
      </c>
      <c r="I823" s="222">
        <v>5</v>
      </c>
    </row>
    <row r="824" spans="1:9" ht="9.1999999999999993" customHeight="1">
      <c r="A824" s="223">
        <v>822</v>
      </c>
      <c r="B824" s="223" t="s">
        <v>5281</v>
      </c>
      <c r="C824" s="224" t="s">
        <v>4631</v>
      </c>
      <c r="D824" s="222">
        <v>6</v>
      </c>
      <c r="E824" s="223" t="s">
        <v>5281</v>
      </c>
      <c r="F824" s="223" t="s">
        <v>1518</v>
      </c>
      <c r="G824" s="224" t="s">
        <v>4023</v>
      </c>
      <c r="H824" s="222">
        <v>5</v>
      </c>
      <c r="I824" s="222">
        <v>6</v>
      </c>
    </row>
    <row r="825" spans="1:9" ht="9.1999999999999993" customHeight="1">
      <c r="A825" s="223">
        <v>823</v>
      </c>
      <c r="B825" s="223" t="s">
        <v>5282</v>
      </c>
      <c r="C825" s="224" t="s">
        <v>5283</v>
      </c>
      <c r="D825" s="222">
        <v>1</v>
      </c>
      <c r="E825" s="223" t="s">
        <v>5282</v>
      </c>
      <c r="F825" s="223" t="s">
        <v>1469</v>
      </c>
      <c r="G825" s="224" t="s">
        <v>4347</v>
      </c>
      <c r="H825" s="222">
        <v>4</v>
      </c>
      <c r="I825" s="222">
        <v>1</v>
      </c>
    </row>
    <row r="826" spans="1:9" ht="9.1999999999999993" customHeight="1">
      <c r="A826" s="223">
        <v>824</v>
      </c>
      <c r="B826" s="223" t="s">
        <v>5284</v>
      </c>
      <c r="C826" s="224" t="s">
        <v>4612</v>
      </c>
      <c r="D826" s="222">
        <v>6</v>
      </c>
      <c r="E826" s="223" t="s">
        <v>5284</v>
      </c>
      <c r="F826" s="223" t="s">
        <v>1594</v>
      </c>
      <c r="G826" s="224" t="s">
        <v>4067</v>
      </c>
      <c r="H826" s="222">
        <v>2</v>
      </c>
      <c r="I826" s="222">
        <v>6</v>
      </c>
    </row>
    <row r="827" spans="1:9" ht="9.1999999999999993" customHeight="1">
      <c r="A827" s="223">
        <v>825</v>
      </c>
      <c r="B827" s="223" t="s">
        <v>5285</v>
      </c>
      <c r="C827" s="224" t="s">
        <v>4612</v>
      </c>
      <c r="D827" s="222">
        <v>5</v>
      </c>
      <c r="E827" s="223" t="s">
        <v>5285</v>
      </c>
      <c r="F827" s="223" t="s">
        <v>1593</v>
      </c>
      <c r="G827" s="224" t="s">
        <v>4067</v>
      </c>
      <c r="H827" s="222">
        <v>2</v>
      </c>
      <c r="I827" s="222">
        <v>5</v>
      </c>
    </row>
    <row r="828" spans="1:9" ht="9.75" customHeight="1">
      <c r="A828" s="223">
        <v>826</v>
      </c>
      <c r="B828" s="223" t="s">
        <v>5286</v>
      </c>
      <c r="C828" s="224" t="s">
        <v>5256</v>
      </c>
      <c r="D828" s="222">
        <v>3</v>
      </c>
      <c r="E828" s="223" t="s">
        <v>5286</v>
      </c>
      <c r="F828" s="223" t="s">
        <v>1488</v>
      </c>
      <c r="G828" s="224" t="s">
        <v>4347</v>
      </c>
      <c r="H828" s="222">
        <v>1</v>
      </c>
      <c r="I828" s="222">
        <v>3</v>
      </c>
    </row>
    <row r="829" spans="1:9" ht="9.1999999999999993" customHeight="1">
      <c r="A829" s="223">
        <v>827</v>
      </c>
      <c r="B829" s="223" t="s">
        <v>5287</v>
      </c>
      <c r="C829" s="224" t="s">
        <v>4621</v>
      </c>
      <c r="D829" s="222">
        <v>7</v>
      </c>
      <c r="E829" s="223" t="s">
        <v>5287</v>
      </c>
      <c r="F829" s="223" t="s">
        <v>1293</v>
      </c>
      <c r="G829" s="224" t="s">
        <v>4622</v>
      </c>
      <c r="H829" s="222">
        <v>1</v>
      </c>
      <c r="I829" s="222">
        <v>7</v>
      </c>
    </row>
    <row r="830" spans="1:9" ht="9.1999999999999993" customHeight="1">
      <c r="A830" s="223">
        <v>828</v>
      </c>
      <c r="B830" s="223" t="s">
        <v>5288</v>
      </c>
      <c r="C830" s="224" t="s">
        <v>4621</v>
      </c>
      <c r="D830" s="222">
        <v>6</v>
      </c>
      <c r="E830" s="223" t="s">
        <v>5288</v>
      </c>
      <c r="F830" s="223" t="s">
        <v>1292</v>
      </c>
      <c r="G830" s="224" t="s">
        <v>4622</v>
      </c>
      <c r="H830" s="222">
        <v>1</v>
      </c>
      <c r="I830" s="222">
        <v>6</v>
      </c>
    </row>
    <row r="831" spans="1:9" ht="9.1999999999999993" customHeight="1">
      <c r="A831" s="223">
        <v>829</v>
      </c>
      <c r="B831" s="223" t="s">
        <v>5289</v>
      </c>
      <c r="C831" s="224" t="s">
        <v>4359</v>
      </c>
      <c r="D831" s="222">
        <v>5</v>
      </c>
      <c r="E831" s="223" t="s">
        <v>5289</v>
      </c>
      <c r="F831" s="223" t="s">
        <v>1259</v>
      </c>
      <c r="G831" s="224" t="s">
        <v>4094</v>
      </c>
      <c r="H831" s="222">
        <v>2</v>
      </c>
      <c r="I831" s="222">
        <v>5</v>
      </c>
    </row>
    <row r="832" spans="1:9" ht="9.1999999999999993" customHeight="1">
      <c r="A832" s="223">
        <v>830</v>
      </c>
      <c r="B832" s="223" t="s">
        <v>5290</v>
      </c>
      <c r="C832" s="224" t="s">
        <v>5256</v>
      </c>
      <c r="D832" s="222">
        <v>2</v>
      </c>
      <c r="E832" s="223" t="s">
        <v>5290</v>
      </c>
      <c r="F832" s="223" t="s">
        <v>1487</v>
      </c>
      <c r="G832" s="224" t="s">
        <v>4347</v>
      </c>
      <c r="H832" s="222">
        <v>1</v>
      </c>
      <c r="I832" s="222">
        <v>2</v>
      </c>
    </row>
    <row r="833" spans="1:9" ht="9.1999999999999993" customHeight="1">
      <c r="A833" s="223">
        <v>831</v>
      </c>
      <c r="B833" s="223" t="s">
        <v>5291</v>
      </c>
      <c r="C833" s="224" t="s">
        <v>4599</v>
      </c>
      <c r="D833" s="222">
        <v>5</v>
      </c>
      <c r="E833" s="223" t="s">
        <v>5291</v>
      </c>
      <c r="F833" s="223" t="s">
        <v>1312</v>
      </c>
      <c r="G833" s="224" t="s">
        <v>4075</v>
      </c>
      <c r="H833" s="222">
        <v>3</v>
      </c>
      <c r="I833" s="222">
        <v>5</v>
      </c>
    </row>
    <row r="834" spans="1:9" ht="9.1999999999999993" customHeight="1">
      <c r="A834" s="223">
        <v>832</v>
      </c>
      <c r="B834" s="223" t="s">
        <v>5292</v>
      </c>
      <c r="C834" s="224" t="s">
        <v>4932</v>
      </c>
      <c r="D834" s="222">
        <v>1</v>
      </c>
      <c r="E834" s="223" t="s">
        <v>5292</v>
      </c>
      <c r="F834" s="223" t="s">
        <v>1280</v>
      </c>
      <c r="G834" s="224" t="s">
        <v>4622</v>
      </c>
      <c r="H834" s="222">
        <v>4</v>
      </c>
      <c r="I834" s="222">
        <v>1</v>
      </c>
    </row>
    <row r="835" spans="1:9" ht="9.75" customHeight="1">
      <c r="A835" s="223">
        <v>833</v>
      </c>
      <c r="B835" s="223" t="s">
        <v>5293</v>
      </c>
      <c r="C835" s="224" t="s">
        <v>4638</v>
      </c>
      <c r="D835" s="222">
        <v>7</v>
      </c>
      <c r="E835" s="223" t="s">
        <v>5293</v>
      </c>
      <c r="F835" s="223" t="s">
        <v>1251</v>
      </c>
      <c r="G835" s="224" t="s">
        <v>4094</v>
      </c>
      <c r="H835" s="222">
        <v>3</v>
      </c>
      <c r="I835" s="222">
        <v>7</v>
      </c>
    </row>
    <row r="836" spans="1:9" ht="9.1999999999999993" customHeight="1">
      <c r="A836" s="223">
        <v>834</v>
      </c>
      <c r="B836" s="223" t="s">
        <v>5294</v>
      </c>
      <c r="C836" s="224" t="s">
        <v>4357</v>
      </c>
      <c r="D836" s="222">
        <v>6</v>
      </c>
      <c r="E836" s="223" t="s">
        <v>5294</v>
      </c>
      <c r="F836" s="223" t="s">
        <v>5295</v>
      </c>
      <c r="G836" s="224" t="s">
        <v>4075</v>
      </c>
      <c r="H836" s="222">
        <v>5</v>
      </c>
      <c r="I836" s="222">
        <v>6</v>
      </c>
    </row>
    <row r="837" spans="1:9" ht="9.1999999999999993" customHeight="1">
      <c r="A837" s="223">
        <v>835</v>
      </c>
      <c r="B837" s="223" t="s">
        <v>5296</v>
      </c>
      <c r="C837" s="224" t="s">
        <v>5297</v>
      </c>
      <c r="D837" s="222">
        <v>2</v>
      </c>
      <c r="E837" s="223" t="s">
        <v>5296</v>
      </c>
      <c r="F837" s="223" t="s">
        <v>1275</v>
      </c>
      <c r="G837" s="224" t="s">
        <v>4622</v>
      </c>
      <c r="H837" s="222">
        <v>5</v>
      </c>
      <c r="I837" s="222">
        <v>2</v>
      </c>
    </row>
    <row r="838" spans="1:9" ht="9.1999999999999993" customHeight="1">
      <c r="A838" s="223">
        <v>836</v>
      </c>
      <c r="B838" s="223" t="s">
        <v>5298</v>
      </c>
      <c r="C838" s="224" t="s">
        <v>5258</v>
      </c>
      <c r="D838" s="222">
        <v>3</v>
      </c>
      <c r="E838" s="223" t="s">
        <v>5298</v>
      </c>
      <c r="F838" s="223" t="s">
        <v>1288</v>
      </c>
      <c r="G838" s="224" t="s">
        <v>4622</v>
      </c>
      <c r="H838" s="222">
        <v>2</v>
      </c>
      <c r="I838" s="222">
        <v>3</v>
      </c>
    </row>
    <row r="839" spans="1:9" ht="9.1999999999999993" customHeight="1">
      <c r="A839" s="223">
        <v>837</v>
      </c>
      <c r="B839" s="223" t="s">
        <v>5299</v>
      </c>
      <c r="C839" s="224" t="s">
        <v>4912</v>
      </c>
      <c r="D839" s="222">
        <v>6</v>
      </c>
      <c r="E839" s="223" t="s">
        <v>5299</v>
      </c>
      <c r="F839" s="223" t="s">
        <v>1282</v>
      </c>
      <c r="G839" s="224" t="s">
        <v>4622</v>
      </c>
      <c r="H839" s="222">
        <v>3</v>
      </c>
      <c r="I839" s="222">
        <v>6</v>
      </c>
    </row>
    <row r="840" spans="1:9" ht="9.1999999999999993" customHeight="1">
      <c r="A840" s="223">
        <v>838</v>
      </c>
      <c r="B840" s="223" t="s">
        <v>5300</v>
      </c>
      <c r="C840" s="224" t="s">
        <v>4932</v>
      </c>
      <c r="D840" s="222">
        <v>3</v>
      </c>
      <c r="E840" s="223" t="s">
        <v>5300</v>
      </c>
      <c r="F840" s="223" t="s">
        <v>1279</v>
      </c>
      <c r="G840" s="224" t="s">
        <v>4622</v>
      </c>
      <c r="H840" s="222">
        <v>4</v>
      </c>
      <c r="I840" s="222">
        <v>3</v>
      </c>
    </row>
    <row r="841" spans="1:9" ht="9.1999999999999993" customHeight="1">
      <c r="A841" s="223">
        <v>839</v>
      </c>
      <c r="B841" s="223" t="s">
        <v>5301</v>
      </c>
      <c r="C841" s="224" t="s">
        <v>4932</v>
      </c>
      <c r="D841" s="222">
        <v>4</v>
      </c>
      <c r="E841" s="223" t="s">
        <v>5301</v>
      </c>
      <c r="F841" s="223" t="s">
        <v>1278</v>
      </c>
      <c r="G841" s="224" t="s">
        <v>4622</v>
      </c>
      <c r="H841" s="222">
        <v>4</v>
      </c>
      <c r="I841" s="222">
        <v>4</v>
      </c>
    </row>
    <row r="842" spans="1:9" ht="9.75" customHeight="1">
      <c r="A842" s="223">
        <v>840</v>
      </c>
      <c r="B842" s="223" t="s">
        <v>5302</v>
      </c>
      <c r="C842" s="224" t="s">
        <v>5297</v>
      </c>
      <c r="D842" s="222">
        <v>1</v>
      </c>
      <c r="E842" s="223" t="s">
        <v>5302</v>
      </c>
      <c r="F842" s="223" t="s">
        <v>1274</v>
      </c>
      <c r="G842" s="224" t="s">
        <v>4622</v>
      </c>
      <c r="H842" s="222">
        <v>5</v>
      </c>
      <c r="I842" s="222">
        <v>1</v>
      </c>
    </row>
    <row r="843" spans="1:9" ht="9.1999999999999993" customHeight="1">
      <c r="A843" s="223">
        <v>841</v>
      </c>
      <c r="B843" s="223" t="s">
        <v>5303</v>
      </c>
      <c r="C843" s="224" t="s">
        <v>5297</v>
      </c>
      <c r="D843" s="222">
        <v>3</v>
      </c>
      <c r="E843" s="223" t="s">
        <v>5303</v>
      </c>
      <c r="F843" s="223" t="s">
        <v>1273</v>
      </c>
      <c r="G843" s="224" t="s">
        <v>4622</v>
      </c>
      <c r="H843" s="222">
        <v>5</v>
      </c>
      <c r="I843" s="222">
        <v>3</v>
      </c>
    </row>
    <row r="844" spans="1:9" ht="9.1999999999999993" customHeight="1">
      <c r="A844" s="223">
        <v>842</v>
      </c>
      <c r="B844" s="223" t="s">
        <v>5304</v>
      </c>
      <c r="C844" s="224" t="s">
        <v>5297</v>
      </c>
      <c r="D844" s="222">
        <v>6</v>
      </c>
      <c r="E844" s="223" t="s">
        <v>5304</v>
      </c>
      <c r="F844" s="223" t="s">
        <v>1272</v>
      </c>
      <c r="G844" s="224" t="s">
        <v>4622</v>
      </c>
      <c r="H844" s="222">
        <v>5</v>
      </c>
      <c r="I844" s="222">
        <v>6</v>
      </c>
    </row>
    <row r="845" spans="1:9" ht="9.1999999999999993" customHeight="1">
      <c r="A845" s="223">
        <v>843</v>
      </c>
      <c r="B845" s="223" t="s">
        <v>5305</v>
      </c>
      <c r="C845" s="224" t="s">
        <v>4932</v>
      </c>
      <c r="D845" s="222">
        <v>7</v>
      </c>
      <c r="E845" s="223" t="s">
        <v>5305</v>
      </c>
      <c r="F845" s="223" t="s">
        <v>1277</v>
      </c>
      <c r="G845" s="224" t="s">
        <v>4622</v>
      </c>
      <c r="H845" s="222">
        <v>4</v>
      </c>
      <c r="I845" s="222">
        <v>7</v>
      </c>
    </row>
    <row r="846" spans="1:9" ht="9.1999999999999993" customHeight="1">
      <c r="A846" s="223">
        <v>844</v>
      </c>
      <c r="B846" s="223" t="s">
        <v>5306</v>
      </c>
      <c r="C846" s="224" t="s">
        <v>4227</v>
      </c>
      <c r="D846" s="222">
        <v>5</v>
      </c>
      <c r="E846" s="223" t="s">
        <v>5306</v>
      </c>
      <c r="F846" s="223" t="s">
        <v>1667</v>
      </c>
      <c r="G846" s="224" t="s">
        <v>4225</v>
      </c>
      <c r="H846" s="222">
        <v>4</v>
      </c>
      <c r="I846" s="222">
        <v>5</v>
      </c>
    </row>
    <row r="847" spans="1:9" ht="9.1999999999999993" customHeight="1">
      <c r="A847" s="223">
        <v>845</v>
      </c>
      <c r="B847" s="223" t="s">
        <v>5307</v>
      </c>
      <c r="C847" s="224" t="s">
        <v>4507</v>
      </c>
      <c r="D847" s="222">
        <v>4</v>
      </c>
      <c r="E847" s="223" t="s">
        <v>5307</v>
      </c>
      <c r="F847" s="223" t="s">
        <v>1682</v>
      </c>
      <c r="G847" s="224" t="s">
        <v>4225</v>
      </c>
      <c r="H847" s="222">
        <v>2</v>
      </c>
      <c r="I847" s="222">
        <v>4</v>
      </c>
    </row>
    <row r="848" spans="1:9" ht="9.1999999999999993" customHeight="1">
      <c r="A848" s="223">
        <v>846</v>
      </c>
      <c r="B848" s="223" t="s">
        <v>5308</v>
      </c>
      <c r="C848" s="224" t="s">
        <v>5268</v>
      </c>
      <c r="D848" s="222">
        <v>2</v>
      </c>
      <c r="E848" s="223" t="s">
        <v>5308</v>
      </c>
      <c r="F848" s="223" t="s">
        <v>1531</v>
      </c>
      <c r="G848" s="224" t="s">
        <v>4023</v>
      </c>
      <c r="H848" s="222">
        <v>3</v>
      </c>
      <c r="I848" s="222">
        <v>2</v>
      </c>
    </row>
    <row r="849" spans="1:9" ht="9.75" customHeight="1">
      <c r="A849" s="223">
        <v>847</v>
      </c>
      <c r="B849" s="223" t="s">
        <v>5309</v>
      </c>
      <c r="C849" s="224" t="s">
        <v>5268</v>
      </c>
      <c r="D849" s="222">
        <v>4</v>
      </c>
      <c r="E849" s="223" t="s">
        <v>5309</v>
      </c>
      <c r="F849" s="223" t="s">
        <v>1530</v>
      </c>
      <c r="G849" s="224" t="s">
        <v>4023</v>
      </c>
      <c r="H849" s="222">
        <v>3</v>
      </c>
      <c r="I849" s="222">
        <v>4</v>
      </c>
    </row>
    <row r="850" spans="1:9" ht="9.1999999999999993" customHeight="1">
      <c r="A850" s="223">
        <v>848</v>
      </c>
      <c r="B850" s="223" t="s">
        <v>5310</v>
      </c>
      <c r="C850" s="224" t="s">
        <v>5268</v>
      </c>
      <c r="D850" s="222">
        <v>3</v>
      </c>
      <c r="E850" s="223" t="s">
        <v>5310</v>
      </c>
      <c r="F850" s="223" t="s">
        <v>1529</v>
      </c>
      <c r="G850" s="224" t="s">
        <v>4023</v>
      </c>
      <c r="H850" s="222">
        <v>3</v>
      </c>
      <c r="I850" s="222">
        <v>3</v>
      </c>
    </row>
    <row r="851" spans="1:9" ht="9.1999999999999993" customHeight="1">
      <c r="A851" s="223">
        <v>849</v>
      </c>
      <c r="B851" s="223" t="s">
        <v>5311</v>
      </c>
      <c r="C851" s="224" t="s">
        <v>4648</v>
      </c>
      <c r="D851" s="222">
        <v>7</v>
      </c>
      <c r="E851" s="223" t="s">
        <v>5311</v>
      </c>
      <c r="F851" s="223" t="s">
        <v>1496</v>
      </c>
      <c r="G851" s="224" t="s">
        <v>4087</v>
      </c>
      <c r="H851" s="222">
        <v>4</v>
      </c>
      <c r="I851" s="222">
        <v>7</v>
      </c>
    </row>
    <row r="852" spans="1:9" ht="9.1999999999999993" customHeight="1">
      <c r="A852" s="223">
        <v>850</v>
      </c>
      <c r="B852" s="223" t="s">
        <v>5312</v>
      </c>
      <c r="C852" s="224" t="s">
        <v>5283</v>
      </c>
      <c r="D852" s="222">
        <v>2</v>
      </c>
      <c r="E852" s="223" t="s">
        <v>5312</v>
      </c>
      <c r="F852" s="223" t="s">
        <v>1468</v>
      </c>
      <c r="G852" s="224" t="s">
        <v>4347</v>
      </c>
      <c r="H852" s="222">
        <v>4</v>
      </c>
      <c r="I852" s="222">
        <v>2</v>
      </c>
    </row>
    <row r="853" spans="1:9" ht="9.1999999999999993" customHeight="1">
      <c r="A853" s="223">
        <v>851</v>
      </c>
      <c r="B853" s="223" t="s">
        <v>5313</v>
      </c>
      <c r="C853" s="224" t="s">
        <v>5279</v>
      </c>
      <c r="D853" s="222">
        <v>2</v>
      </c>
      <c r="E853" s="223" t="s">
        <v>5313</v>
      </c>
      <c r="F853" s="223" t="s">
        <v>1228</v>
      </c>
      <c r="G853" s="224" t="s">
        <v>4379</v>
      </c>
      <c r="H853" s="222">
        <v>2</v>
      </c>
      <c r="I853" s="222">
        <v>2</v>
      </c>
    </row>
    <row r="854" spans="1:9" ht="9.1999999999999993" customHeight="1">
      <c r="A854" s="223">
        <v>852</v>
      </c>
      <c r="B854" s="223" t="s">
        <v>5314</v>
      </c>
      <c r="C854" s="224" t="s">
        <v>5256</v>
      </c>
      <c r="D854" s="222">
        <v>5</v>
      </c>
      <c r="E854" s="223" t="s">
        <v>5314</v>
      </c>
      <c r="F854" s="223" t="s">
        <v>1486</v>
      </c>
      <c r="G854" s="224" t="s">
        <v>4347</v>
      </c>
      <c r="H854" s="222">
        <v>1</v>
      </c>
      <c r="I854" s="222">
        <v>5</v>
      </c>
    </row>
    <row r="855" spans="1:9" ht="9.1999999999999993" customHeight="1">
      <c r="A855" s="223">
        <v>853</v>
      </c>
      <c r="B855" s="223" t="s">
        <v>5315</v>
      </c>
      <c r="C855" s="224" t="s">
        <v>4659</v>
      </c>
      <c r="D855" s="222">
        <v>5</v>
      </c>
      <c r="E855" s="223" t="s">
        <v>5315</v>
      </c>
      <c r="F855" s="223" t="s">
        <v>1202</v>
      </c>
      <c r="G855" s="224" t="s">
        <v>4641</v>
      </c>
      <c r="H855" s="222">
        <v>1</v>
      </c>
      <c r="I855" s="222">
        <v>5</v>
      </c>
    </row>
    <row r="856" spans="1:9" ht="9.75" customHeight="1">
      <c r="A856" s="223">
        <v>854</v>
      </c>
      <c r="B856" s="223" t="s">
        <v>5316</v>
      </c>
      <c r="C856" s="224" t="s">
        <v>4359</v>
      </c>
      <c r="D856" s="222">
        <v>6</v>
      </c>
      <c r="E856" s="223" t="s">
        <v>5316</v>
      </c>
      <c r="F856" s="223" t="s">
        <v>1258</v>
      </c>
      <c r="G856" s="224" t="s">
        <v>4094</v>
      </c>
      <c r="H856" s="222">
        <v>2</v>
      </c>
      <c r="I856" s="222">
        <v>6</v>
      </c>
    </row>
    <row r="857" spans="1:9" ht="9.1999999999999993" customHeight="1">
      <c r="A857" s="223">
        <v>855</v>
      </c>
      <c r="B857" s="223" t="s">
        <v>5317</v>
      </c>
      <c r="C857" s="224" t="s">
        <v>5277</v>
      </c>
      <c r="D857" s="222">
        <v>2</v>
      </c>
      <c r="E857" s="223" t="s">
        <v>5317</v>
      </c>
      <c r="F857" s="223" t="s">
        <v>1474</v>
      </c>
      <c r="G857" s="224" t="s">
        <v>4347</v>
      </c>
      <c r="H857" s="222">
        <v>3</v>
      </c>
      <c r="I857" s="222">
        <v>2</v>
      </c>
    </row>
    <row r="858" spans="1:9" ht="9.1999999999999993" customHeight="1">
      <c r="A858" s="223">
        <v>856</v>
      </c>
      <c r="B858" s="223" t="s">
        <v>5318</v>
      </c>
      <c r="C858" s="224" t="s">
        <v>5319</v>
      </c>
      <c r="D858" s="222">
        <v>2</v>
      </c>
      <c r="E858" s="223" t="s">
        <v>5318</v>
      </c>
      <c r="F858" s="223" t="s">
        <v>1249</v>
      </c>
      <c r="G858" s="224" t="s">
        <v>4094</v>
      </c>
      <c r="H858" s="222">
        <v>4</v>
      </c>
      <c r="I858" s="222">
        <v>2</v>
      </c>
    </row>
    <row r="859" spans="1:9" ht="9.1999999999999993" customHeight="1">
      <c r="A859" s="223">
        <v>857</v>
      </c>
      <c r="B859" s="223" t="s">
        <v>5320</v>
      </c>
      <c r="C859" s="224" t="s">
        <v>5319</v>
      </c>
      <c r="D859" s="222">
        <v>1</v>
      </c>
      <c r="E859" s="223" t="s">
        <v>5320</v>
      </c>
      <c r="F859" s="223" t="s">
        <v>4</v>
      </c>
      <c r="G859" s="224" t="s">
        <v>4094</v>
      </c>
      <c r="H859" s="222">
        <v>4</v>
      </c>
      <c r="I859" s="222">
        <v>1</v>
      </c>
    </row>
    <row r="860" spans="1:9" ht="9.1999999999999993" customHeight="1">
      <c r="A860" s="223">
        <v>858</v>
      </c>
      <c r="B860" s="223" t="s">
        <v>5321</v>
      </c>
      <c r="C860" s="224" t="s">
        <v>4638</v>
      </c>
      <c r="D860" s="222">
        <v>6</v>
      </c>
      <c r="E860" s="223" t="s">
        <v>5321</v>
      </c>
      <c r="F860" s="223" t="s">
        <v>1250</v>
      </c>
      <c r="G860" s="224" t="s">
        <v>4094</v>
      </c>
      <c r="H860" s="222">
        <v>3</v>
      </c>
      <c r="I860" s="222">
        <v>6</v>
      </c>
    </row>
    <row r="861" spans="1:9" ht="9.1999999999999993" customHeight="1">
      <c r="A861" s="223">
        <v>859</v>
      </c>
      <c r="B861" s="223" t="s">
        <v>5322</v>
      </c>
      <c r="C861" s="224" t="s">
        <v>4357</v>
      </c>
      <c r="D861" s="222">
        <v>7</v>
      </c>
      <c r="E861" s="223" t="s">
        <v>5322</v>
      </c>
      <c r="F861" s="223" t="s">
        <v>1299</v>
      </c>
      <c r="G861" s="224" t="s">
        <v>4075</v>
      </c>
      <c r="H861" s="222">
        <v>5</v>
      </c>
      <c r="I861" s="222">
        <v>7</v>
      </c>
    </row>
    <row r="862" spans="1:9" ht="9.1999999999999993" customHeight="1">
      <c r="A862" s="223">
        <v>860</v>
      </c>
      <c r="B862" s="223" t="s">
        <v>5323</v>
      </c>
      <c r="C862" s="224" t="s">
        <v>5258</v>
      </c>
      <c r="D862" s="222">
        <v>6</v>
      </c>
      <c r="E862" s="223" t="s">
        <v>5323</v>
      </c>
      <c r="F862" s="223" t="s">
        <v>1287</v>
      </c>
      <c r="G862" s="224" t="s">
        <v>4622</v>
      </c>
      <c r="H862" s="222">
        <v>2</v>
      </c>
      <c r="I862" s="222">
        <v>6</v>
      </c>
    </row>
    <row r="863" spans="1:9" ht="9.75" customHeight="1">
      <c r="A863" s="223">
        <v>861</v>
      </c>
      <c r="B863" s="223" t="s">
        <v>5324</v>
      </c>
      <c r="C863" s="224" t="s">
        <v>5319</v>
      </c>
      <c r="D863" s="222">
        <v>4</v>
      </c>
      <c r="E863" s="223" t="s">
        <v>5324</v>
      </c>
      <c r="F863" s="223" t="s">
        <v>1248</v>
      </c>
      <c r="G863" s="224" t="s">
        <v>4094</v>
      </c>
      <c r="H863" s="222">
        <v>4</v>
      </c>
      <c r="I863" s="222">
        <v>4</v>
      </c>
    </row>
    <row r="864" spans="1:9" ht="9.1999999999999993" customHeight="1">
      <c r="A864" s="223">
        <v>862</v>
      </c>
      <c r="B864" s="223" t="s">
        <v>5325</v>
      </c>
      <c r="C864" s="224" t="s">
        <v>5326</v>
      </c>
      <c r="D864" s="222">
        <v>2</v>
      </c>
      <c r="E864" s="223" t="s">
        <v>5325</v>
      </c>
      <c r="F864" s="223" t="s">
        <v>1169</v>
      </c>
      <c r="G864" s="224" t="s">
        <v>5327</v>
      </c>
      <c r="H864" s="222">
        <v>2</v>
      </c>
      <c r="I864" s="222">
        <v>2</v>
      </c>
    </row>
    <row r="865" spans="1:9" ht="9.1999999999999993" customHeight="1">
      <c r="A865" s="223">
        <v>863</v>
      </c>
      <c r="B865" s="223" t="s">
        <v>5328</v>
      </c>
      <c r="C865" s="224" t="s">
        <v>5297</v>
      </c>
      <c r="D865" s="222">
        <v>4</v>
      </c>
      <c r="E865" s="223" t="s">
        <v>5328</v>
      </c>
      <c r="F865" s="223" t="s">
        <v>1271</v>
      </c>
      <c r="G865" s="224" t="s">
        <v>4622</v>
      </c>
      <c r="H865" s="222">
        <v>5</v>
      </c>
      <c r="I865" s="222">
        <v>4</v>
      </c>
    </row>
    <row r="866" spans="1:9" ht="9.1999999999999993" customHeight="1">
      <c r="A866" s="223">
        <v>864</v>
      </c>
      <c r="B866" s="223" t="s">
        <v>5329</v>
      </c>
      <c r="C866" s="224" t="s">
        <v>5258</v>
      </c>
      <c r="D866" s="222">
        <v>4</v>
      </c>
      <c r="E866" s="223" t="s">
        <v>5329</v>
      </c>
      <c r="F866" s="223" t="s">
        <v>5330</v>
      </c>
      <c r="G866" s="224" t="s">
        <v>4622</v>
      </c>
      <c r="H866" s="222">
        <v>2</v>
      </c>
      <c r="I866" s="222">
        <v>4</v>
      </c>
    </row>
    <row r="867" spans="1:9" ht="9.1999999999999993" customHeight="1">
      <c r="A867" s="223">
        <v>865</v>
      </c>
      <c r="B867" s="223" t="s">
        <v>5331</v>
      </c>
      <c r="C867" s="224" t="s">
        <v>4932</v>
      </c>
      <c r="D867" s="222">
        <v>5</v>
      </c>
      <c r="E867" s="223" t="s">
        <v>5331</v>
      </c>
      <c r="F867" s="223" t="s">
        <v>1276</v>
      </c>
      <c r="G867" s="224" t="s">
        <v>4622</v>
      </c>
      <c r="H867" s="222">
        <v>4</v>
      </c>
      <c r="I867" s="222">
        <v>5</v>
      </c>
    </row>
    <row r="868" spans="1:9" ht="9.1999999999999993" customHeight="1">
      <c r="A868" s="223">
        <v>866</v>
      </c>
      <c r="B868" s="223" t="s">
        <v>5332</v>
      </c>
      <c r="C868" s="224" t="s">
        <v>4932</v>
      </c>
      <c r="D868" s="222">
        <v>6</v>
      </c>
      <c r="E868" s="223" t="s">
        <v>5332</v>
      </c>
      <c r="F868" s="223" t="s">
        <v>5333</v>
      </c>
      <c r="G868" s="224" t="s">
        <v>4622</v>
      </c>
      <c r="H868" s="222">
        <v>4</v>
      </c>
      <c r="I868" s="222">
        <v>6</v>
      </c>
    </row>
    <row r="869" spans="1:9" ht="9.1999999999999993" customHeight="1">
      <c r="A869" s="223">
        <v>867</v>
      </c>
      <c r="B869" s="223" t="s">
        <v>5334</v>
      </c>
      <c r="C869" s="224" t="s">
        <v>4413</v>
      </c>
      <c r="D869" s="222">
        <v>5</v>
      </c>
      <c r="E869" s="223" t="s">
        <v>5334</v>
      </c>
      <c r="F869" s="223" t="s">
        <v>986</v>
      </c>
      <c r="G869" s="224" t="s">
        <v>4415</v>
      </c>
      <c r="H869" s="222">
        <v>1</v>
      </c>
      <c r="I869" s="222">
        <v>5</v>
      </c>
    </row>
    <row r="870" spans="1:9" ht="9.75" customHeight="1">
      <c r="A870" s="223">
        <v>868</v>
      </c>
      <c r="B870" s="223" t="s">
        <v>5335</v>
      </c>
      <c r="C870" s="224" t="s">
        <v>4413</v>
      </c>
      <c r="D870" s="222">
        <v>7</v>
      </c>
      <c r="E870" s="223" t="s">
        <v>5335</v>
      </c>
      <c r="F870" s="223" t="s">
        <v>5336</v>
      </c>
      <c r="G870" s="224" t="s">
        <v>4415</v>
      </c>
      <c r="H870" s="222">
        <v>1</v>
      </c>
      <c r="I870" s="222">
        <v>7</v>
      </c>
    </row>
    <row r="871" spans="1:9" ht="9.1999999999999993" customHeight="1">
      <c r="A871" s="223">
        <v>869</v>
      </c>
      <c r="B871" s="223" t="s">
        <v>5337</v>
      </c>
      <c r="C871" s="224" t="s">
        <v>4413</v>
      </c>
      <c r="D871" s="222">
        <v>3</v>
      </c>
      <c r="E871" s="223" t="s">
        <v>5337</v>
      </c>
      <c r="F871" s="223" t="s">
        <v>985</v>
      </c>
      <c r="G871" s="224" t="s">
        <v>4415</v>
      </c>
      <c r="H871" s="222">
        <v>1</v>
      </c>
      <c r="I871" s="222">
        <v>3</v>
      </c>
    </row>
    <row r="872" spans="1:9" ht="9.1999999999999993" customHeight="1">
      <c r="A872" s="223">
        <v>870</v>
      </c>
      <c r="B872" s="223" t="s">
        <v>5338</v>
      </c>
      <c r="C872" s="224" t="s">
        <v>4413</v>
      </c>
      <c r="D872" s="222">
        <v>6</v>
      </c>
      <c r="E872" s="223" t="s">
        <v>5338</v>
      </c>
      <c r="F872" s="223" t="s">
        <v>984</v>
      </c>
      <c r="G872" s="224" t="s">
        <v>4415</v>
      </c>
      <c r="H872" s="222">
        <v>1</v>
      </c>
      <c r="I872" s="222">
        <v>6</v>
      </c>
    </row>
    <row r="873" spans="1:9" ht="9.1999999999999993" customHeight="1">
      <c r="A873" s="223">
        <v>871</v>
      </c>
      <c r="B873" s="223" t="s">
        <v>5339</v>
      </c>
      <c r="C873" s="224" t="s">
        <v>4387</v>
      </c>
      <c r="D873" s="222">
        <v>6</v>
      </c>
      <c r="E873" s="223" t="s">
        <v>5339</v>
      </c>
      <c r="F873" s="223" t="s">
        <v>1049</v>
      </c>
      <c r="G873" s="224" t="s">
        <v>3939</v>
      </c>
      <c r="H873" s="222">
        <v>3</v>
      </c>
      <c r="I873" s="222">
        <v>6</v>
      </c>
    </row>
    <row r="874" spans="1:9" ht="9.1999999999999993" customHeight="1">
      <c r="A874" s="223">
        <v>872</v>
      </c>
      <c r="B874" s="223" t="s">
        <v>5340</v>
      </c>
      <c r="C874" s="224" t="s">
        <v>3938</v>
      </c>
      <c r="D874" s="222">
        <v>7</v>
      </c>
      <c r="E874" s="223" t="s">
        <v>5340</v>
      </c>
      <c r="F874" s="223" t="s">
        <v>1055</v>
      </c>
      <c r="G874" s="224" t="s">
        <v>3939</v>
      </c>
      <c r="H874" s="222">
        <v>2</v>
      </c>
      <c r="I874" s="222">
        <v>7</v>
      </c>
    </row>
    <row r="875" spans="1:9" ht="9.1999999999999993" customHeight="1">
      <c r="A875" s="223">
        <v>873</v>
      </c>
      <c r="B875" s="223" t="s">
        <v>5341</v>
      </c>
      <c r="C875" s="224" t="s">
        <v>4387</v>
      </c>
      <c r="D875" s="222">
        <v>7</v>
      </c>
      <c r="E875" s="223" t="s">
        <v>5341</v>
      </c>
      <c r="F875" s="223" t="s">
        <v>1048</v>
      </c>
      <c r="G875" s="224" t="s">
        <v>3939</v>
      </c>
      <c r="H875" s="222">
        <v>3</v>
      </c>
      <c r="I875" s="222">
        <v>7</v>
      </c>
    </row>
    <row r="876" spans="1:9" ht="9.1999999999999993" customHeight="1">
      <c r="A876" s="223">
        <v>874</v>
      </c>
      <c r="B876" s="223" t="s">
        <v>5342</v>
      </c>
      <c r="C876" s="224" t="s">
        <v>4659</v>
      </c>
      <c r="D876" s="222">
        <v>6</v>
      </c>
      <c r="E876" s="223" t="s">
        <v>5342</v>
      </c>
      <c r="F876" s="223" t="s">
        <v>1201</v>
      </c>
      <c r="G876" s="224" t="s">
        <v>4641</v>
      </c>
      <c r="H876" s="222">
        <v>1</v>
      </c>
      <c r="I876" s="222">
        <v>6</v>
      </c>
    </row>
    <row r="877" spans="1:9" ht="9.75" customHeight="1">
      <c r="A877" s="223">
        <v>875</v>
      </c>
      <c r="B877" s="223" t="s">
        <v>5343</v>
      </c>
      <c r="C877" s="224" t="s">
        <v>5344</v>
      </c>
      <c r="D877" s="222">
        <v>1</v>
      </c>
      <c r="E877" s="223" t="s">
        <v>5343</v>
      </c>
      <c r="F877" s="223" t="s">
        <v>1224</v>
      </c>
      <c r="G877" s="224" t="s">
        <v>4379</v>
      </c>
      <c r="H877" s="222">
        <v>3</v>
      </c>
      <c r="I877" s="222">
        <v>1</v>
      </c>
    </row>
    <row r="878" spans="1:9" ht="9.1999999999999993" customHeight="1">
      <c r="A878" s="223">
        <v>876</v>
      </c>
      <c r="B878" s="223" t="s">
        <v>5345</v>
      </c>
      <c r="C878" s="224" t="s">
        <v>5279</v>
      </c>
      <c r="D878" s="222">
        <v>3</v>
      </c>
      <c r="E878" s="223" t="s">
        <v>5345</v>
      </c>
      <c r="F878" s="223" t="s">
        <v>5346</v>
      </c>
      <c r="G878" s="224" t="s">
        <v>4379</v>
      </c>
      <c r="H878" s="222">
        <v>2</v>
      </c>
      <c r="I878" s="222">
        <v>3</v>
      </c>
    </row>
    <row r="879" spans="1:9" ht="9.1999999999999993" customHeight="1">
      <c r="A879" s="223">
        <v>877</v>
      </c>
      <c r="B879" s="223" t="s">
        <v>5347</v>
      </c>
      <c r="C879" s="224" t="s">
        <v>4640</v>
      </c>
      <c r="D879" s="222">
        <v>6</v>
      </c>
      <c r="E879" s="223" t="s">
        <v>5347</v>
      </c>
      <c r="F879" s="223" t="s">
        <v>1194</v>
      </c>
      <c r="G879" s="224" t="s">
        <v>4641</v>
      </c>
      <c r="H879" s="222">
        <v>2</v>
      </c>
      <c r="I879" s="222">
        <v>6</v>
      </c>
    </row>
    <row r="880" spans="1:9" ht="9.1999999999999993" customHeight="1">
      <c r="A880" s="223">
        <v>878</v>
      </c>
      <c r="B880" s="223" t="s">
        <v>5348</v>
      </c>
      <c r="C880" s="224" t="s">
        <v>4640</v>
      </c>
      <c r="D880" s="222">
        <v>7</v>
      </c>
      <c r="E880" s="223" t="s">
        <v>5348</v>
      </c>
      <c r="F880" s="223" t="s">
        <v>1193</v>
      </c>
      <c r="G880" s="224" t="s">
        <v>4641</v>
      </c>
      <c r="H880" s="222">
        <v>2</v>
      </c>
      <c r="I880" s="222">
        <v>7</v>
      </c>
    </row>
    <row r="881" spans="1:9" ht="9.1999999999999993" customHeight="1">
      <c r="A881" s="223">
        <v>879</v>
      </c>
      <c r="B881" s="223" t="s">
        <v>5349</v>
      </c>
      <c r="C881" s="224" t="s">
        <v>4955</v>
      </c>
      <c r="D881" s="222">
        <v>5</v>
      </c>
      <c r="E881" s="223" t="s">
        <v>5349</v>
      </c>
      <c r="F881" s="223" t="s">
        <v>1191</v>
      </c>
      <c r="G881" s="224" t="s">
        <v>4641</v>
      </c>
      <c r="H881" s="222">
        <v>3</v>
      </c>
      <c r="I881" s="222">
        <v>5</v>
      </c>
    </row>
    <row r="882" spans="1:9" ht="9.1999999999999993" customHeight="1">
      <c r="A882" s="223">
        <v>880</v>
      </c>
      <c r="B882" s="223" t="s">
        <v>5350</v>
      </c>
      <c r="C882" s="224" t="s">
        <v>5326</v>
      </c>
      <c r="D882" s="222">
        <v>1</v>
      </c>
      <c r="E882" s="223" t="s">
        <v>5350</v>
      </c>
      <c r="F882" s="223" t="s">
        <v>1168</v>
      </c>
      <c r="G882" s="224" t="s">
        <v>5327</v>
      </c>
      <c r="H882" s="222">
        <v>2</v>
      </c>
      <c r="I882" s="222">
        <v>1</v>
      </c>
    </row>
    <row r="883" spans="1:9" ht="9.1999999999999993" customHeight="1">
      <c r="A883" s="223">
        <v>881</v>
      </c>
      <c r="B883" s="223" t="s">
        <v>5351</v>
      </c>
      <c r="C883" s="224" t="s">
        <v>4955</v>
      </c>
      <c r="D883" s="222">
        <v>3</v>
      </c>
      <c r="E883" s="223" t="s">
        <v>5351</v>
      </c>
      <c r="F883" s="223" t="s">
        <v>1190</v>
      </c>
      <c r="G883" s="224" t="s">
        <v>4641</v>
      </c>
      <c r="H883" s="222">
        <v>3</v>
      </c>
      <c r="I883" s="222">
        <v>3</v>
      </c>
    </row>
    <row r="884" spans="1:9" ht="9.75" customHeight="1">
      <c r="A884" s="223">
        <v>882</v>
      </c>
      <c r="B884" s="223" t="s">
        <v>5352</v>
      </c>
      <c r="C884" s="224" t="s">
        <v>4955</v>
      </c>
      <c r="D884" s="222">
        <v>2</v>
      </c>
      <c r="E884" s="223" t="s">
        <v>5352</v>
      </c>
      <c r="F884" s="223" t="s">
        <v>5353</v>
      </c>
      <c r="G884" s="224" t="s">
        <v>4641</v>
      </c>
      <c r="H884" s="222">
        <v>3</v>
      </c>
      <c r="I884" s="222">
        <v>2</v>
      </c>
    </row>
    <row r="885" spans="1:9" ht="9.1999999999999993" customHeight="1">
      <c r="A885" s="223">
        <v>883</v>
      </c>
      <c r="B885" s="223" t="s">
        <v>5354</v>
      </c>
      <c r="C885" s="224" t="s">
        <v>4955</v>
      </c>
      <c r="D885" s="222">
        <v>4</v>
      </c>
      <c r="E885" s="223" t="s">
        <v>5354</v>
      </c>
      <c r="F885" s="223" t="s">
        <v>1189</v>
      </c>
      <c r="G885" s="224" t="s">
        <v>4641</v>
      </c>
      <c r="H885" s="222">
        <v>3</v>
      </c>
      <c r="I885" s="222">
        <v>4</v>
      </c>
    </row>
    <row r="886" spans="1:9" ht="9.1999999999999993" customHeight="1">
      <c r="A886" s="223">
        <v>884</v>
      </c>
      <c r="B886" s="223" t="s">
        <v>5355</v>
      </c>
      <c r="C886" s="224" t="s">
        <v>4955</v>
      </c>
      <c r="D886" s="222">
        <v>6</v>
      </c>
      <c r="E886" s="223" t="s">
        <v>5355</v>
      </c>
      <c r="F886" s="223" t="s">
        <v>176</v>
      </c>
      <c r="G886" s="224" t="s">
        <v>4641</v>
      </c>
      <c r="H886" s="222">
        <v>3</v>
      </c>
      <c r="I886" s="222">
        <v>6</v>
      </c>
    </row>
    <row r="887" spans="1:9" ht="9.1999999999999993" customHeight="1">
      <c r="A887" s="223">
        <v>885</v>
      </c>
      <c r="B887" s="223" t="s">
        <v>5356</v>
      </c>
      <c r="C887" s="224" t="s">
        <v>3944</v>
      </c>
      <c r="D887" s="222">
        <v>6</v>
      </c>
      <c r="E887" s="223" t="s">
        <v>5356</v>
      </c>
      <c r="F887" s="223" t="s">
        <v>1092</v>
      </c>
      <c r="G887" s="224" t="s">
        <v>3946</v>
      </c>
      <c r="H887" s="222">
        <v>1</v>
      </c>
      <c r="I887" s="222">
        <v>6</v>
      </c>
    </row>
    <row r="888" spans="1:9" ht="9.1999999999999993" customHeight="1">
      <c r="A888" s="223">
        <v>886</v>
      </c>
      <c r="B888" s="223" t="s">
        <v>5357</v>
      </c>
      <c r="C888" s="224" t="s">
        <v>3944</v>
      </c>
      <c r="D888" s="222">
        <v>5</v>
      </c>
      <c r="E888" s="223" t="s">
        <v>5357</v>
      </c>
      <c r="F888" s="223" t="s">
        <v>1091</v>
      </c>
      <c r="G888" s="224" t="s">
        <v>3946</v>
      </c>
      <c r="H888" s="222">
        <v>1</v>
      </c>
      <c r="I888" s="222">
        <v>5</v>
      </c>
    </row>
    <row r="889" spans="1:9" ht="9.1999999999999993" customHeight="1">
      <c r="A889" s="223">
        <v>887</v>
      </c>
      <c r="B889" s="223" t="s">
        <v>5358</v>
      </c>
      <c r="C889" s="224" t="s">
        <v>4971</v>
      </c>
      <c r="D889" s="222">
        <v>7</v>
      </c>
      <c r="E889" s="223" t="s">
        <v>5358</v>
      </c>
      <c r="F889" s="223" t="s">
        <v>5359</v>
      </c>
      <c r="G889" s="224" t="s">
        <v>4668</v>
      </c>
      <c r="H889" s="222">
        <v>3</v>
      </c>
      <c r="I889" s="222">
        <v>7</v>
      </c>
    </row>
    <row r="890" spans="1:9" ht="9.1999999999999993" customHeight="1">
      <c r="A890" s="223">
        <v>888</v>
      </c>
      <c r="B890" s="223" t="s">
        <v>5360</v>
      </c>
      <c r="C890" s="224" t="s">
        <v>4659</v>
      </c>
      <c r="D890" s="222">
        <v>7</v>
      </c>
      <c r="E890" s="223" t="s">
        <v>5360</v>
      </c>
      <c r="F890" s="223" t="s">
        <v>1200</v>
      </c>
      <c r="G890" s="224" t="s">
        <v>4641</v>
      </c>
      <c r="H890" s="222">
        <v>1</v>
      </c>
      <c r="I890" s="222">
        <v>7</v>
      </c>
    </row>
    <row r="891" spans="1:9" ht="9.75" customHeight="1">
      <c r="A891" s="223">
        <v>889</v>
      </c>
      <c r="B891" s="223" t="s">
        <v>5361</v>
      </c>
      <c r="C891" s="224" t="s">
        <v>4667</v>
      </c>
      <c r="D891" s="222">
        <v>7</v>
      </c>
      <c r="E891" s="223" t="s">
        <v>5361</v>
      </c>
      <c r="F891" s="223" t="s">
        <v>1145</v>
      </c>
      <c r="G891" s="224" t="s">
        <v>4668</v>
      </c>
      <c r="H891" s="222">
        <v>1</v>
      </c>
      <c r="I891" s="222">
        <v>7</v>
      </c>
    </row>
    <row r="892" spans="1:9" ht="9.1999999999999993" customHeight="1">
      <c r="A892" s="223">
        <v>890</v>
      </c>
      <c r="B892" s="223" t="s">
        <v>5362</v>
      </c>
      <c r="C892" s="224" t="s">
        <v>5363</v>
      </c>
      <c r="D892" s="222">
        <v>1</v>
      </c>
      <c r="E892" s="223" t="s">
        <v>5362</v>
      </c>
      <c r="F892" s="223" t="s">
        <v>1187</v>
      </c>
      <c r="G892" s="224" t="s">
        <v>4641</v>
      </c>
      <c r="H892" s="222">
        <v>4</v>
      </c>
      <c r="I892" s="222">
        <v>1</v>
      </c>
    </row>
    <row r="893" spans="1:9" ht="9.1999999999999993" customHeight="1">
      <c r="A893" s="223">
        <v>891</v>
      </c>
      <c r="B893" s="223" t="s">
        <v>5364</v>
      </c>
      <c r="C893" s="224" t="s">
        <v>5363</v>
      </c>
      <c r="D893" s="222">
        <v>3</v>
      </c>
      <c r="E893" s="223" t="s">
        <v>5364</v>
      </c>
      <c r="F893" s="223" t="s">
        <v>696</v>
      </c>
      <c r="G893" s="224" t="s">
        <v>4641</v>
      </c>
      <c r="H893" s="222">
        <v>4</v>
      </c>
      <c r="I893" s="222">
        <v>3</v>
      </c>
    </row>
    <row r="894" spans="1:9" ht="9.1999999999999993" customHeight="1">
      <c r="A894" s="223">
        <v>892</v>
      </c>
      <c r="B894" s="223" t="s">
        <v>5365</v>
      </c>
      <c r="C894" s="224" t="s">
        <v>5363</v>
      </c>
      <c r="D894" s="222">
        <v>2</v>
      </c>
      <c r="E894" s="223" t="s">
        <v>5365</v>
      </c>
      <c r="F894" s="223" t="s">
        <v>1186</v>
      </c>
      <c r="G894" s="224" t="s">
        <v>4641</v>
      </c>
      <c r="H894" s="222">
        <v>4</v>
      </c>
      <c r="I894" s="222">
        <v>2</v>
      </c>
    </row>
    <row r="895" spans="1:9" ht="9.1999999999999993" customHeight="1">
      <c r="A895" s="223">
        <v>893</v>
      </c>
      <c r="B895" s="223" t="s">
        <v>5366</v>
      </c>
      <c r="C895" s="224" t="s">
        <v>4413</v>
      </c>
      <c r="D895" s="222">
        <v>4</v>
      </c>
      <c r="E895" s="223" t="s">
        <v>5366</v>
      </c>
      <c r="F895" s="223" t="s">
        <v>983</v>
      </c>
      <c r="G895" s="224" t="s">
        <v>4415</v>
      </c>
      <c r="H895" s="222">
        <v>1</v>
      </c>
      <c r="I895" s="222">
        <v>4</v>
      </c>
    </row>
    <row r="896" spans="1:9" ht="9.1999999999999993" customHeight="1">
      <c r="A896" s="223">
        <v>894</v>
      </c>
      <c r="B896" s="223" t="s">
        <v>5367</v>
      </c>
      <c r="C896" s="224" t="s">
        <v>4965</v>
      </c>
      <c r="D896" s="222">
        <v>3</v>
      </c>
      <c r="E896" s="223" t="s">
        <v>5367</v>
      </c>
      <c r="F896" s="223" t="s">
        <v>5368</v>
      </c>
      <c r="G896" s="224" t="s">
        <v>4415</v>
      </c>
      <c r="H896" s="222">
        <v>2</v>
      </c>
      <c r="I896" s="222">
        <v>3</v>
      </c>
    </row>
    <row r="897" spans="1:9" ht="9.1999999999999993" customHeight="1">
      <c r="A897" s="223">
        <v>895</v>
      </c>
      <c r="B897" s="223" t="s">
        <v>5369</v>
      </c>
      <c r="C897" s="224" t="s">
        <v>4987</v>
      </c>
      <c r="D897" s="222">
        <v>5</v>
      </c>
      <c r="E897" s="223" t="s">
        <v>5369</v>
      </c>
      <c r="F897" s="223" t="s">
        <v>1021</v>
      </c>
      <c r="G897" s="224" t="s">
        <v>4121</v>
      </c>
      <c r="H897" s="222">
        <v>4</v>
      </c>
      <c r="I897" s="222">
        <v>5</v>
      </c>
    </row>
    <row r="898" spans="1:9" ht="9.75" customHeight="1">
      <c r="A898" s="223">
        <v>896</v>
      </c>
      <c r="B898" s="223" t="s">
        <v>5370</v>
      </c>
      <c r="C898" s="224" t="s">
        <v>4987</v>
      </c>
      <c r="D898" s="222">
        <v>4</v>
      </c>
      <c r="E898" s="223" t="s">
        <v>5370</v>
      </c>
      <c r="F898" s="223" t="s">
        <v>1020</v>
      </c>
      <c r="G898" s="224" t="s">
        <v>4121</v>
      </c>
      <c r="H898" s="222">
        <v>4</v>
      </c>
      <c r="I898" s="222">
        <v>4</v>
      </c>
    </row>
    <row r="899" spans="1:9" ht="9.1999999999999993" customHeight="1">
      <c r="A899" s="223">
        <v>897</v>
      </c>
      <c r="B899" s="223" t="s">
        <v>5371</v>
      </c>
      <c r="C899" s="224" t="s">
        <v>4987</v>
      </c>
      <c r="D899" s="222">
        <v>2</v>
      </c>
      <c r="E899" s="223" t="s">
        <v>5371</v>
      </c>
      <c r="F899" s="223" t="s">
        <v>1019</v>
      </c>
      <c r="G899" s="224" t="s">
        <v>4121</v>
      </c>
      <c r="H899" s="222">
        <v>4</v>
      </c>
      <c r="I899" s="222">
        <v>2</v>
      </c>
    </row>
    <row r="900" spans="1:9" ht="9.1999999999999993" customHeight="1">
      <c r="A900" s="223">
        <v>898</v>
      </c>
      <c r="B900" s="223" t="s">
        <v>5372</v>
      </c>
      <c r="C900" s="224" t="s">
        <v>4667</v>
      </c>
      <c r="D900" s="222">
        <v>6</v>
      </c>
      <c r="E900" s="223" t="s">
        <v>5372</v>
      </c>
      <c r="F900" s="223" t="s">
        <v>718</v>
      </c>
      <c r="G900" s="224" t="s">
        <v>4668</v>
      </c>
      <c r="H900" s="222">
        <v>1</v>
      </c>
      <c r="I900" s="222">
        <v>6</v>
      </c>
    </row>
    <row r="901" spans="1:9" ht="9.1999999999999993" customHeight="1">
      <c r="A901" s="223">
        <v>899</v>
      </c>
      <c r="B901" s="223" t="s">
        <v>5373</v>
      </c>
      <c r="C901" s="224" t="s">
        <v>4977</v>
      </c>
      <c r="D901" s="222">
        <v>2</v>
      </c>
      <c r="E901" s="223" t="s">
        <v>5373</v>
      </c>
      <c r="F901" s="223" t="s">
        <v>1143</v>
      </c>
      <c r="G901" s="224" t="s">
        <v>4668</v>
      </c>
      <c r="H901" s="222">
        <v>2</v>
      </c>
      <c r="I901" s="222">
        <v>2</v>
      </c>
    </row>
    <row r="902" spans="1:9" ht="9.1999999999999993" customHeight="1">
      <c r="A902" s="223">
        <v>900</v>
      </c>
      <c r="B902" s="223" t="s">
        <v>5374</v>
      </c>
      <c r="C902" s="224" t="s">
        <v>4971</v>
      </c>
      <c r="D902" s="222">
        <v>4</v>
      </c>
      <c r="E902" s="223" t="s">
        <v>5374</v>
      </c>
      <c r="F902" s="223" t="s">
        <v>1136</v>
      </c>
      <c r="G902" s="224" t="s">
        <v>4668</v>
      </c>
      <c r="H902" s="222">
        <v>3</v>
      </c>
      <c r="I902" s="222">
        <v>4</v>
      </c>
    </row>
    <row r="903" spans="1:9" ht="9.1999999999999993" customHeight="1">
      <c r="A903" s="223">
        <v>901</v>
      </c>
      <c r="B903" s="223" t="s">
        <v>5375</v>
      </c>
      <c r="C903" s="224" t="s">
        <v>4977</v>
      </c>
      <c r="D903" s="222">
        <v>4</v>
      </c>
      <c r="E903" s="223" t="s">
        <v>5375</v>
      </c>
      <c r="F903" s="223" t="s">
        <v>1142</v>
      </c>
      <c r="G903" s="224" t="s">
        <v>4668</v>
      </c>
      <c r="H903" s="222">
        <v>2</v>
      </c>
      <c r="I903" s="222">
        <v>4</v>
      </c>
    </row>
    <row r="904" spans="1:9" ht="9.1999999999999993" customHeight="1">
      <c r="A904" s="223">
        <v>902</v>
      </c>
      <c r="B904" s="223" t="s">
        <v>5376</v>
      </c>
      <c r="C904" s="224" t="s">
        <v>4965</v>
      </c>
      <c r="D904" s="222">
        <v>2</v>
      </c>
      <c r="E904" s="223" t="s">
        <v>5376</v>
      </c>
      <c r="F904" s="223" t="s">
        <v>982</v>
      </c>
      <c r="G904" s="224" t="s">
        <v>4415</v>
      </c>
      <c r="H904" s="222">
        <v>2</v>
      </c>
      <c r="I904" s="222">
        <v>2</v>
      </c>
    </row>
    <row r="905" spans="1:9" ht="9.75" customHeight="1">
      <c r="A905" s="223">
        <v>903</v>
      </c>
      <c r="B905" s="223" t="s">
        <v>5377</v>
      </c>
      <c r="C905" s="224" t="s">
        <v>4987</v>
      </c>
      <c r="D905" s="222">
        <v>7</v>
      </c>
      <c r="E905" s="223" t="s">
        <v>5377</v>
      </c>
      <c r="F905" s="223" t="s">
        <v>1018</v>
      </c>
      <c r="G905" s="224" t="s">
        <v>4121</v>
      </c>
      <c r="H905" s="222">
        <v>4</v>
      </c>
      <c r="I905" s="222">
        <v>7</v>
      </c>
    </row>
    <row r="906" spans="1:9" ht="9.1999999999999993" customHeight="1">
      <c r="A906" s="223">
        <v>904</v>
      </c>
      <c r="B906" s="223" t="s">
        <v>5378</v>
      </c>
      <c r="C906" s="224" t="s">
        <v>4987</v>
      </c>
      <c r="D906" s="222">
        <v>6</v>
      </c>
      <c r="E906" s="223" t="s">
        <v>5378</v>
      </c>
      <c r="F906" s="223" t="s">
        <v>1017</v>
      </c>
      <c r="G906" s="224" t="s">
        <v>4121</v>
      </c>
      <c r="H906" s="222">
        <v>4</v>
      </c>
      <c r="I906" s="222">
        <v>6</v>
      </c>
    </row>
    <row r="907" spans="1:9" ht="9.1999999999999993" customHeight="1">
      <c r="A907" s="223">
        <v>905</v>
      </c>
      <c r="B907" s="223" t="s">
        <v>5379</v>
      </c>
      <c r="C907" s="224" t="s">
        <v>4983</v>
      </c>
      <c r="D907" s="222">
        <v>2</v>
      </c>
      <c r="E907" s="223" t="s">
        <v>5379</v>
      </c>
      <c r="F907" s="223" t="s">
        <v>1115</v>
      </c>
      <c r="G907" s="224" t="s">
        <v>4407</v>
      </c>
      <c r="H907" s="222">
        <v>2</v>
      </c>
      <c r="I907" s="222">
        <v>2</v>
      </c>
    </row>
    <row r="908" spans="1:9" ht="9.1999999999999993" customHeight="1">
      <c r="A908" s="223">
        <v>906</v>
      </c>
      <c r="B908" s="223" t="s">
        <v>5380</v>
      </c>
      <c r="C908" s="224" t="s">
        <v>5381</v>
      </c>
      <c r="D908" s="222">
        <v>1</v>
      </c>
      <c r="E908" s="223" t="s">
        <v>5380</v>
      </c>
      <c r="F908" s="223" t="s">
        <v>1106</v>
      </c>
      <c r="G908" s="224" t="s">
        <v>4407</v>
      </c>
      <c r="H908" s="222">
        <v>4</v>
      </c>
      <c r="I908" s="222">
        <v>1</v>
      </c>
    </row>
    <row r="909" spans="1:9" ht="9.1999999999999993" customHeight="1">
      <c r="A909" s="223">
        <v>907</v>
      </c>
      <c r="B909" s="223" t="s">
        <v>5382</v>
      </c>
      <c r="C909" s="224" t="s">
        <v>4983</v>
      </c>
      <c r="D909" s="222">
        <v>6</v>
      </c>
      <c r="E909" s="223" t="s">
        <v>5382</v>
      </c>
      <c r="F909" s="223" t="s">
        <v>1114</v>
      </c>
      <c r="G909" s="224" t="s">
        <v>4407</v>
      </c>
      <c r="H909" s="222">
        <v>2</v>
      </c>
      <c r="I909" s="222">
        <v>6</v>
      </c>
    </row>
    <row r="910" spans="1:9" ht="9.1999999999999993" customHeight="1">
      <c r="A910" s="223">
        <v>908</v>
      </c>
      <c r="B910" s="223" t="s">
        <v>5383</v>
      </c>
      <c r="C910" s="224" t="s">
        <v>4987</v>
      </c>
      <c r="D910" s="222">
        <v>1</v>
      </c>
      <c r="E910" s="223" t="s">
        <v>5383</v>
      </c>
      <c r="F910" s="223" t="s">
        <v>1016</v>
      </c>
      <c r="G910" s="224" t="s">
        <v>4121</v>
      </c>
      <c r="H910" s="222">
        <v>4</v>
      </c>
      <c r="I910" s="222">
        <v>1</v>
      </c>
    </row>
    <row r="911" spans="1:9" ht="9.1999999999999993" customHeight="1">
      <c r="A911" s="223">
        <v>909</v>
      </c>
      <c r="B911" s="223" t="s">
        <v>5384</v>
      </c>
      <c r="C911" s="224" t="s">
        <v>4997</v>
      </c>
      <c r="D911" s="222">
        <v>2</v>
      </c>
      <c r="E911" s="223" t="s">
        <v>5384</v>
      </c>
      <c r="F911" s="223" t="s">
        <v>1008</v>
      </c>
      <c r="G911" s="224" t="s">
        <v>4998</v>
      </c>
      <c r="H911" s="222">
        <v>1</v>
      </c>
      <c r="I911" s="222">
        <v>2</v>
      </c>
    </row>
    <row r="912" spans="1:9" ht="9.75" customHeight="1">
      <c r="A912" s="223">
        <v>910</v>
      </c>
      <c r="B912" s="223" t="s">
        <v>5385</v>
      </c>
      <c r="C912" s="224" t="s">
        <v>5386</v>
      </c>
      <c r="D912" s="222">
        <v>1</v>
      </c>
      <c r="E912" s="223" t="s">
        <v>5385</v>
      </c>
      <c r="F912" s="223" t="s">
        <v>5387</v>
      </c>
      <c r="G912" s="224" t="s">
        <v>4425</v>
      </c>
      <c r="H912" s="222">
        <v>2</v>
      </c>
      <c r="I912" s="222">
        <v>1</v>
      </c>
    </row>
    <row r="913" spans="1:9" ht="9.1999999999999993" customHeight="1">
      <c r="A913" s="223">
        <v>911</v>
      </c>
      <c r="B913" s="223" t="s">
        <v>5388</v>
      </c>
      <c r="C913" s="224" t="s">
        <v>4997</v>
      </c>
      <c r="D913" s="222">
        <v>5</v>
      </c>
      <c r="E913" s="223" t="s">
        <v>5388</v>
      </c>
      <c r="F913" s="223" t="s">
        <v>1007</v>
      </c>
      <c r="G913" s="224" t="s">
        <v>4998</v>
      </c>
      <c r="H913" s="222">
        <v>1</v>
      </c>
      <c r="I913" s="222">
        <v>5</v>
      </c>
    </row>
    <row r="914" spans="1:9" ht="9.1999999999999993" customHeight="1">
      <c r="A914" s="223">
        <v>912</v>
      </c>
      <c r="B914" s="223" t="s">
        <v>5389</v>
      </c>
      <c r="C914" s="224" t="s">
        <v>4997</v>
      </c>
      <c r="D914" s="222">
        <v>4</v>
      </c>
      <c r="E914" s="223" t="s">
        <v>5389</v>
      </c>
      <c r="F914" s="223" t="s">
        <v>1006</v>
      </c>
      <c r="G914" s="224" t="s">
        <v>4998</v>
      </c>
      <c r="H914" s="222">
        <v>1</v>
      </c>
      <c r="I914" s="222">
        <v>4</v>
      </c>
    </row>
    <row r="915" spans="1:9" ht="9.1999999999999993" customHeight="1">
      <c r="A915" s="223">
        <v>913</v>
      </c>
      <c r="B915" s="223" t="s">
        <v>5390</v>
      </c>
      <c r="C915" s="224" t="s">
        <v>4997</v>
      </c>
      <c r="D915" s="222">
        <v>3</v>
      </c>
      <c r="E915" s="223" t="s">
        <v>5390</v>
      </c>
      <c r="F915" s="223" t="s">
        <v>1005</v>
      </c>
      <c r="G915" s="224" t="s">
        <v>4998</v>
      </c>
      <c r="H915" s="222">
        <v>1</v>
      </c>
      <c r="I915" s="222">
        <v>3</v>
      </c>
    </row>
    <row r="916" spans="1:9" ht="9.1999999999999993" customHeight="1">
      <c r="A916" s="223">
        <v>914</v>
      </c>
      <c r="B916" s="223" t="s">
        <v>5391</v>
      </c>
      <c r="C916" s="224" t="s">
        <v>4684</v>
      </c>
      <c r="D916" s="222">
        <v>4</v>
      </c>
      <c r="E916" s="223" t="s">
        <v>5391</v>
      </c>
      <c r="F916" s="223" t="s">
        <v>954</v>
      </c>
      <c r="G916" s="224" t="s">
        <v>4685</v>
      </c>
      <c r="H916" s="222">
        <v>1</v>
      </c>
      <c r="I916" s="222">
        <v>4</v>
      </c>
    </row>
    <row r="917" spans="1:9" ht="9.1999999999999993" customHeight="1">
      <c r="A917" s="223">
        <v>915</v>
      </c>
      <c r="B917" s="223" t="s">
        <v>5392</v>
      </c>
      <c r="C917" s="224" t="s">
        <v>4422</v>
      </c>
      <c r="D917" s="222">
        <v>3</v>
      </c>
      <c r="E917" s="223" t="s">
        <v>5392</v>
      </c>
      <c r="F917" s="223" t="s">
        <v>889</v>
      </c>
      <c r="G917" s="224" t="s">
        <v>4418</v>
      </c>
      <c r="H917" s="222">
        <v>2</v>
      </c>
      <c r="I917" s="222">
        <v>3</v>
      </c>
    </row>
    <row r="918" spans="1:9" ht="9.1999999999999993" customHeight="1">
      <c r="A918" s="223">
        <v>916</v>
      </c>
      <c r="B918" s="223" t="s">
        <v>5393</v>
      </c>
      <c r="C918" s="224" t="s">
        <v>5394</v>
      </c>
      <c r="D918" s="222">
        <v>2</v>
      </c>
      <c r="E918" s="223" t="s">
        <v>5393</v>
      </c>
      <c r="F918" s="223" t="s">
        <v>927</v>
      </c>
      <c r="G918" s="224" t="s">
        <v>5395</v>
      </c>
      <c r="H918" s="222">
        <v>1</v>
      </c>
      <c r="I918" s="222">
        <v>2</v>
      </c>
    </row>
    <row r="919" spans="1:9" ht="9.75" customHeight="1">
      <c r="A919" s="223">
        <v>917</v>
      </c>
      <c r="B919" s="223" t="s">
        <v>5396</v>
      </c>
      <c r="C919" s="224" t="s">
        <v>5394</v>
      </c>
      <c r="D919" s="222">
        <v>1</v>
      </c>
      <c r="E919" s="223" t="s">
        <v>5396</v>
      </c>
      <c r="F919" s="223" t="s">
        <v>926</v>
      </c>
      <c r="G919" s="224" t="s">
        <v>5395</v>
      </c>
      <c r="H919" s="222">
        <v>1</v>
      </c>
      <c r="I919" s="222">
        <v>1</v>
      </c>
    </row>
    <row r="920" spans="1:9" ht="9.1999999999999993" customHeight="1">
      <c r="A920" s="223">
        <v>918</v>
      </c>
      <c r="B920" s="223" t="s">
        <v>5397</v>
      </c>
      <c r="C920" s="224" t="s">
        <v>5398</v>
      </c>
      <c r="D920" s="222">
        <v>1</v>
      </c>
      <c r="E920" s="223" t="s">
        <v>5397</v>
      </c>
      <c r="F920" s="223" t="s">
        <v>611</v>
      </c>
      <c r="G920" s="224" t="s">
        <v>4998</v>
      </c>
      <c r="H920" s="222">
        <v>2</v>
      </c>
      <c r="I920" s="222">
        <v>1</v>
      </c>
    </row>
    <row r="921" spans="1:9" ht="9.1999999999999993" customHeight="1">
      <c r="A921" s="223">
        <v>919</v>
      </c>
      <c r="B921" s="223" t="s">
        <v>5399</v>
      </c>
      <c r="C921" s="224" t="s">
        <v>4690</v>
      </c>
      <c r="D921" s="222">
        <v>4</v>
      </c>
      <c r="E921" s="223" t="s">
        <v>5399</v>
      </c>
      <c r="F921" s="223" t="s">
        <v>858</v>
      </c>
      <c r="G921" s="224" t="s">
        <v>4410</v>
      </c>
      <c r="H921" s="222">
        <v>2</v>
      </c>
      <c r="I921" s="222">
        <v>4</v>
      </c>
    </row>
    <row r="922" spans="1:9" ht="9.1999999999999993" customHeight="1">
      <c r="A922" s="223">
        <v>920</v>
      </c>
      <c r="B922" s="223" t="s">
        <v>5400</v>
      </c>
      <c r="C922" s="224" t="s">
        <v>4690</v>
      </c>
      <c r="D922" s="222">
        <v>6</v>
      </c>
      <c r="E922" s="223" t="s">
        <v>5400</v>
      </c>
      <c r="F922" s="223" t="s">
        <v>857</v>
      </c>
      <c r="G922" s="224" t="s">
        <v>4410</v>
      </c>
      <c r="H922" s="222">
        <v>2</v>
      </c>
      <c r="I922" s="222">
        <v>6</v>
      </c>
    </row>
    <row r="923" spans="1:9" ht="9.1999999999999993" customHeight="1">
      <c r="A923" s="223">
        <v>921</v>
      </c>
      <c r="B923" s="223" t="s">
        <v>5401</v>
      </c>
      <c r="C923" s="224" t="s">
        <v>4690</v>
      </c>
      <c r="D923" s="222">
        <v>3</v>
      </c>
      <c r="E923" s="223" t="s">
        <v>5401</v>
      </c>
      <c r="F923" s="223" t="s">
        <v>856</v>
      </c>
      <c r="G923" s="224" t="s">
        <v>4410</v>
      </c>
      <c r="H923" s="222">
        <v>2</v>
      </c>
      <c r="I923" s="222">
        <v>3</v>
      </c>
    </row>
    <row r="924" spans="1:9" ht="9.1999999999999993" customHeight="1">
      <c r="A924" s="223">
        <v>922</v>
      </c>
      <c r="B924" s="223" t="s">
        <v>5402</v>
      </c>
      <c r="C924" s="224" t="s">
        <v>5386</v>
      </c>
      <c r="D924" s="222">
        <v>2</v>
      </c>
      <c r="E924" s="223" t="s">
        <v>5402</v>
      </c>
      <c r="F924" s="223" t="s">
        <v>831</v>
      </c>
      <c r="G924" s="224" t="s">
        <v>4425</v>
      </c>
      <c r="H924" s="222">
        <v>2</v>
      </c>
      <c r="I924" s="222">
        <v>2</v>
      </c>
    </row>
    <row r="925" spans="1:9" ht="9.1999999999999993" customHeight="1">
      <c r="A925" s="223">
        <v>923</v>
      </c>
      <c r="B925" s="223" t="s">
        <v>5403</v>
      </c>
      <c r="C925" s="224" t="s">
        <v>4690</v>
      </c>
      <c r="D925" s="222">
        <v>5</v>
      </c>
      <c r="E925" s="223" t="s">
        <v>5403</v>
      </c>
      <c r="F925" s="223" t="s">
        <v>855</v>
      </c>
      <c r="G925" s="224" t="s">
        <v>4410</v>
      </c>
      <c r="H925" s="222">
        <v>2</v>
      </c>
      <c r="I925" s="222">
        <v>5</v>
      </c>
    </row>
    <row r="926" spans="1:9" ht="9.75" customHeight="1">
      <c r="A926" s="223">
        <v>924</v>
      </c>
      <c r="B926" s="223" t="s">
        <v>5404</v>
      </c>
      <c r="C926" s="224" t="s">
        <v>5405</v>
      </c>
      <c r="D926" s="222">
        <v>1</v>
      </c>
      <c r="E926" s="223" t="s">
        <v>5404</v>
      </c>
      <c r="F926" s="223" t="s">
        <v>1642</v>
      </c>
      <c r="G926" s="224" t="s">
        <v>4438</v>
      </c>
      <c r="H926" s="222">
        <v>4</v>
      </c>
      <c r="I926" s="222">
        <v>1</v>
      </c>
    </row>
    <row r="927" spans="1:9" ht="9.1999999999999993" customHeight="1">
      <c r="A927" s="223">
        <v>925</v>
      </c>
      <c r="B927" s="223" t="s">
        <v>5406</v>
      </c>
      <c r="C927" s="224" t="s">
        <v>5407</v>
      </c>
      <c r="D927" s="222">
        <v>1</v>
      </c>
      <c r="E927" s="223" t="s">
        <v>5406</v>
      </c>
      <c r="F927" s="223" t="s">
        <v>1632</v>
      </c>
      <c r="G927" s="224" t="s">
        <v>5408</v>
      </c>
      <c r="H927" s="222">
        <v>1</v>
      </c>
      <c r="I927" s="222">
        <v>1</v>
      </c>
    </row>
    <row r="928" spans="1:9" ht="9.1999999999999993" customHeight="1">
      <c r="A928" s="223">
        <v>926</v>
      </c>
      <c r="B928" s="223" t="s">
        <v>5409</v>
      </c>
      <c r="C928" s="224" t="s">
        <v>4696</v>
      </c>
      <c r="D928" s="222">
        <v>3</v>
      </c>
      <c r="E928" s="223" t="s">
        <v>5409</v>
      </c>
      <c r="F928" s="223" t="s">
        <v>872</v>
      </c>
      <c r="G928" s="224" t="s">
        <v>4418</v>
      </c>
      <c r="H928" s="222">
        <v>5</v>
      </c>
      <c r="I928" s="222">
        <v>3</v>
      </c>
    </row>
    <row r="929" spans="1:9" ht="9.1999999999999993" customHeight="1">
      <c r="A929" s="223">
        <v>927</v>
      </c>
      <c r="B929" s="223" t="s">
        <v>5410</v>
      </c>
      <c r="C929" s="224" t="s">
        <v>5411</v>
      </c>
      <c r="D929" s="222">
        <v>2</v>
      </c>
      <c r="E929" s="223" t="s">
        <v>5410</v>
      </c>
      <c r="F929" s="223" t="s">
        <v>880</v>
      </c>
      <c r="G929" s="224" t="s">
        <v>4418</v>
      </c>
      <c r="H929" s="222">
        <v>4</v>
      </c>
      <c r="I929" s="222">
        <v>2</v>
      </c>
    </row>
    <row r="930" spans="1:9" ht="9.1999999999999993" customHeight="1">
      <c r="A930" s="223">
        <v>928</v>
      </c>
      <c r="B930" s="223" t="s">
        <v>5412</v>
      </c>
      <c r="C930" s="224" t="s">
        <v>5411</v>
      </c>
      <c r="D930" s="222">
        <v>1</v>
      </c>
      <c r="E930" s="223" t="s">
        <v>5412</v>
      </c>
      <c r="F930" s="223" t="s">
        <v>879</v>
      </c>
      <c r="G930" s="224" t="s">
        <v>4418</v>
      </c>
      <c r="H930" s="222">
        <v>4</v>
      </c>
      <c r="I930" s="222">
        <v>1</v>
      </c>
    </row>
    <row r="931" spans="1:9" ht="9.1999999999999993" customHeight="1">
      <c r="A931" s="223">
        <v>929</v>
      </c>
      <c r="B931" s="223" t="s">
        <v>5413</v>
      </c>
      <c r="C931" s="224" t="s">
        <v>5386</v>
      </c>
      <c r="D931" s="222">
        <v>3</v>
      </c>
      <c r="E931" s="223" t="s">
        <v>5413</v>
      </c>
      <c r="F931" s="223" t="s">
        <v>830</v>
      </c>
      <c r="G931" s="224" t="s">
        <v>4425</v>
      </c>
      <c r="H931" s="222">
        <v>2</v>
      </c>
      <c r="I931" s="222">
        <v>3</v>
      </c>
    </row>
    <row r="932" spans="1:9" ht="9.1999999999999993" customHeight="1">
      <c r="A932" s="223">
        <v>930</v>
      </c>
      <c r="B932" s="223" t="s">
        <v>5414</v>
      </c>
      <c r="C932" s="224" t="s">
        <v>4424</v>
      </c>
      <c r="D932" s="222">
        <v>5</v>
      </c>
      <c r="E932" s="223" t="s">
        <v>5414</v>
      </c>
      <c r="F932" s="223" t="s">
        <v>65</v>
      </c>
      <c r="G932" s="224" t="s">
        <v>4425</v>
      </c>
      <c r="H932" s="222">
        <v>1</v>
      </c>
      <c r="I932" s="222">
        <v>5</v>
      </c>
    </row>
    <row r="933" spans="1:9" ht="9.75" customHeight="1">
      <c r="A933" s="223">
        <v>931</v>
      </c>
      <c r="B933" s="223" t="s">
        <v>5415</v>
      </c>
      <c r="C933" s="224" t="s">
        <v>4431</v>
      </c>
      <c r="D933" s="222">
        <v>7</v>
      </c>
      <c r="E933" s="223" t="s">
        <v>5415</v>
      </c>
      <c r="F933" s="223" t="s">
        <v>5416</v>
      </c>
      <c r="G933" s="224" t="s">
        <v>4432</v>
      </c>
      <c r="H933" s="222">
        <v>1</v>
      </c>
      <c r="I933" s="222">
        <v>7</v>
      </c>
    </row>
    <row r="934" spans="1:9" ht="9.1999999999999993" customHeight="1">
      <c r="A934" s="223">
        <v>932</v>
      </c>
      <c r="B934" s="223" t="s">
        <v>5417</v>
      </c>
      <c r="C934" s="224" t="s">
        <v>5418</v>
      </c>
      <c r="D934" s="222">
        <v>1</v>
      </c>
      <c r="E934" s="223" t="s">
        <v>5417</v>
      </c>
      <c r="F934" s="223" t="s">
        <v>790</v>
      </c>
      <c r="G934" s="224" t="s">
        <v>4432</v>
      </c>
      <c r="H934" s="222">
        <v>5</v>
      </c>
      <c r="I934" s="222">
        <v>1</v>
      </c>
    </row>
    <row r="935" spans="1:9" ht="9.1999999999999993" customHeight="1">
      <c r="A935" s="223">
        <v>933</v>
      </c>
      <c r="B935" s="223" t="s">
        <v>5419</v>
      </c>
      <c r="C935" s="224" t="s">
        <v>4434</v>
      </c>
      <c r="D935" s="222">
        <v>4</v>
      </c>
      <c r="E935" s="223" t="s">
        <v>5419</v>
      </c>
      <c r="F935" s="223" t="s">
        <v>781</v>
      </c>
      <c r="G935" s="224" t="s">
        <v>4435</v>
      </c>
      <c r="H935" s="222">
        <v>1</v>
      </c>
      <c r="I935" s="222">
        <v>4</v>
      </c>
    </row>
    <row r="936" spans="1:9" ht="9.1999999999999993" customHeight="1">
      <c r="A936" s="223">
        <v>934</v>
      </c>
      <c r="B936" s="223" t="s">
        <v>5420</v>
      </c>
      <c r="C936" s="224" t="s">
        <v>5016</v>
      </c>
      <c r="D936" s="222">
        <v>1</v>
      </c>
      <c r="E936" s="223" t="s">
        <v>5420</v>
      </c>
      <c r="F936" s="223" t="s">
        <v>776</v>
      </c>
      <c r="G936" s="224" t="s">
        <v>4435</v>
      </c>
      <c r="H936" s="222">
        <v>2</v>
      </c>
      <c r="I936" s="222">
        <v>1</v>
      </c>
    </row>
    <row r="937" spans="1:9" ht="9.1999999999999993" customHeight="1">
      <c r="A937" s="223">
        <v>935</v>
      </c>
      <c r="B937" s="223" t="s">
        <v>5421</v>
      </c>
      <c r="C937" s="224" t="s">
        <v>5422</v>
      </c>
      <c r="D937" s="222">
        <v>2</v>
      </c>
      <c r="E937" s="223" t="s">
        <v>5421</v>
      </c>
      <c r="F937" s="223" t="s">
        <v>809</v>
      </c>
      <c r="G937" s="224" t="s">
        <v>4432</v>
      </c>
      <c r="H937" s="222">
        <v>2</v>
      </c>
      <c r="I937" s="222">
        <v>2</v>
      </c>
    </row>
    <row r="938" spans="1:9" ht="9.1999999999999993" customHeight="1">
      <c r="A938" s="223">
        <v>936</v>
      </c>
      <c r="B938" s="223" t="s">
        <v>5423</v>
      </c>
      <c r="C938" s="224" t="s">
        <v>5016</v>
      </c>
      <c r="D938" s="222">
        <v>3</v>
      </c>
      <c r="E938" s="223" t="s">
        <v>5423</v>
      </c>
      <c r="F938" s="223" t="s">
        <v>775</v>
      </c>
      <c r="G938" s="224" t="s">
        <v>4435</v>
      </c>
      <c r="H938" s="222">
        <v>2</v>
      </c>
      <c r="I938" s="222">
        <v>3</v>
      </c>
    </row>
    <row r="939" spans="1:9" ht="9.1999999999999993" customHeight="1">
      <c r="A939" s="223">
        <v>937</v>
      </c>
      <c r="B939" s="223" t="s">
        <v>5424</v>
      </c>
      <c r="C939" s="224" t="s">
        <v>5425</v>
      </c>
      <c r="D939" s="222">
        <v>1</v>
      </c>
      <c r="E939" s="223" t="s">
        <v>5424</v>
      </c>
      <c r="F939" s="223" t="s">
        <v>803</v>
      </c>
      <c r="G939" s="224" t="s">
        <v>4432</v>
      </c>
      <c r="H939" s="222">
        <v>3</v>
      </c>
      <c r="I939" s="222">
        <v>1</v>
      </c>
    </row>
    <row r="940" spans="1:9" ht="9.75" customHeight="1">
      <c r="A940" s="223">
        <v>938</v>
      </c>
      <c r="B940" s="223" t="s">
        <v>5426</v>
      </c>
      <c r="C940" s="224" t="s">
        <v>5422</v>
      </c>
      <c r="D940" s="222">
        <v>1</v>
      </c>
      <c r="E940" s="223" t="s">
        <v>5426</v>
      </c>
      <c r="F940" s="223" t="s">
        <v>808</v>
      </c>
      <c r="G940" s="224" t="s">
        <v>4432</v>
      </c>
      <c r="H940" s="222">
        <v>2</v>
      </c>
      <c r="I940" s="222">
        <v>1</v>
      </c>
    </row>
    <row r="941" spans="1:9" ht="9.1999999999999993" customHeight="1">
      <c r="A941" s="223">
        <v>939</v>
      </c>
      <c r="B941" s="223" t="s">
        <v>5427</v>
      </c>
      <c r="C941" s="224" t="s">
        <v>5020</v>
      </c>
      <c r="D941" s="222">
        <v>4</v>
      </c>
      <c r="E941" s="223" t="s">
        <v>5427</v>
      </c>
      <c r="F941" s="223" t="s">
        <v>5428</v>
      </c>
      <c r="G941" s="224" t="s">
        <v>4158</v>
      </c>
      <c r="H941" s="222">
        <v>1</v>
      </c>
      <c r="I941" s="222">
        <v>4</v>
      </c>
    </row>
    <row r="942" spans="1:9" ht="9.1999999999999993" customHeight="1">
      <c r="A942" s="223">
        <v>940</v>
      </c>
      <c r="B942" s="223" t="s">
        <v>5429</v>
      </c>
      <c r="C942" s="224" t="s">
        <v>5020</v>
      </c>
      <c r="D942" s="222">
        <v>3</v>
      </c>
      <c r="E942" s="223" t="s">
        <v>5429</v>
      </c>
      <c r="F942" s="223" t="s">
        <v>5430</v>
      </c>
      <c r="G942" s="224" t="s">
        <v>4158</v>
      </c>
      <c r="H942" s="222">
        <v>1</v>
      </c>
      <c r="I942" s="222">
        <v>3</v>
      </c>
    </row>
    <row r="943" spans="1:9" ht="9.1999999999999993" customHeight="1">
      <c r="A943" s="223">
        <v>941</v>
      </c>
      <c r="B943" s="223" t="s">
        <v>5431</v>
      </c>
      <c r="C943" s="224" t="s">
        <v>4723</v>
      </c>
      <c r="D943" s="222">
        <v>4</v>
      </c>
      <c r="E943" s="223" t="s">
        <v>5431</v>
      </c>
      <c r="F943" s="223" t="s">
        <v>5432</v>
      </c>
      <c r="G943" s="224" t="s">
        <v>4429</v>
      </c>
      <c r="H943" s="222">
        <v>1</v>
      </c>
      <c r="I943" s="222">
        <v>4</v>
      </c>
    </row>
    <row r="944" spans="1:9" ht="9.1999999999999993" customHeight="1">
      <c r="A944" s="223">
        <v>942</v>
      </c>
      <c r="B944" s="223" t="s">
        <v>5433</v>
      </c>
      <c r="C944" s="224" t="s">
        <v>4712</v>
      </c>
      <c r="D944" s="222">
        <v>5</v>
      </c>
      <c r="E944" s="223" t="s">
        <v>5433</v>
      </c>
      <c r="F944" s="223" t="s">
        <v>5434</v>
      </c>
      <c r="G944" s="224" t="s">
        <v>4435</v>
      </c>
      <c r="H944" s="222">
        <v>3</v>
      </c>
      <c r="I944" s="222">
        <v>5</v>
      </c>
    </row>
    <row r="945" spans="1:9" ht="9.1999999999999993" customHeight="1">
      <c r="A945" s="223">
        <v>943</v>
      </c>
      <c r="B945" s="223" t="s">
        <v>5435</v>
      </c>
      <c r="C945" s="224" t="s">
        <v>5436</v>
      </c>
      <c r="D945" s="222">
        <v>1</v>
      </c>
      <c r="E945" s="223" t="s">
        <v>5435</v>
      </c>
      <c r="F945" s="223" t="s">
        <v>140</v>
      </c>
      <c r="G945" s="224" t="s">
        <v>4435</v>
      </c>
      <c r="H945" s="222">
        <v>4</v>
      </c>
      <c r="I945" s="222">
        <v>1</v>
      </c>
    </row>
    <row r="946" spans="1:9" ht="9.1999999999999993" customHeight="1">
      <c r="A946" s="223">
        <v>944</v>
      </c>
      <c r="B946" s="223" t="s">
        <v>5437</v>
      </c>
      <c r="C946" s="224" t="s">
        <v>5016</v>
      </c>
      <c r="D946" s="222">
        <v>5</v>
      </c>
      <c r="E946" s="223" t="s">
        <v>5437</v>
      </c>
      <c r="F946" s="223" t="s">
        <v>5438</v>
      </c>
      <c r="G946" s="224" t="s">
        <v>4435</v>
      </c>
      <c r="H946" s="222">
        <v>2</v>
      </c>
      <c r="I946" s="222">
        <v>5</v>
      </c>
    </row>
    <row r="947" spans="1:9" ht="9.75" customHeight="1">
      <c r="A947" s="223">
        <v>945</v>
      </c>
      <c r="B947" s="223" t="s">
        <v>5439</v>
      </c>
      <c r="C947" s="224" t="s">
        <v>4712</v>
      </c>
      <c r="D947" s="222">
        <v>6</v>
      </c>
      <c r="E947" s="223" t="s">
        <v>5439</v>
      </c>
      <c r="F947" s="223" t="s">
        <v>769</v>
      </c>
      <c r="G947" s="224" t="s">
        <v>4435</v>
      </c>
      <c r="H947" s="222">
        <v>3</v>
      </c>
      <c r="I947" s="222">
        <v>6</v>
      </c>
    </row>
    <row r="948" spans="1:9" ht="9.1999999999999993" customHeight="1">
      <c r="A948" s="223">
        <v>946</v>
      </c>
      <c r="B948" s="223" t="s">
        <v>5440</v>
      </c>
      <c r="C948" s="224" t="s">
        <v>4156</v>
      </c>
      <c r="D948" s="222">
        <v>5</v>
      </c>
      <c r="E948" s="223" t="s">
        <v>5440</v>
      </c>
      <c r="F948" s="223" t="s">
        <v>5441</v>
      </c>
      <c r="G948" s="224" t="s">
        <v>4158</v>
      </c>
      <c r="H948" s="222">
        <v>4</v>
      </c>
      <c r="I948" s="222">
        <v>5</v>
      </c>
    </row>
    <row r="949" spans="1:9" ht="9.1999999999999993" customHeight="1">
      <c r="A949" s="223">
        <v>947</v>
      </c>
      <c r="B949" s="223" t="s">
        <v>5442</v>
      </c>
      <c r="C949" s="224" t="s">
        <v>4726</v>
      </c>
      <c r="D949" s="222">
        <v>4</v>
      </c>
      <c r="E949" s="223" t="s">
        <v>5442</v>
      </c>
      <c r="F949" s="223" t="s">
        <v>5443</v>
      </c>
      <c r="G949" s="224" t="s">
        <v>4158</v>
      </c>
      <c r="H949" s="222">
        <v>5</v>
      </c>
      <c r="I949" s="222">
        <v>4</v>
      </c>
    </row>
    <row r="950" spans="1:9" ht="9.1999999999999993" customHeight="1">
      <c r="A950" s="223">
        <v>948</v>
      </c>
      <c r="B950" s="223" t="s">
        <v>5444</v>
      </c>
      <c r="C950" s="224" t="s">
        <v>5445</v>
      </c>
      <c r="D950" s="222">
        <v>1</v>
      </c>
      <c r="E950" s="223" t="s">
        <v>5444</v>
      </c>
      <c r="F950" s="223" t="s">
        <v>747</v>
      </c>
      <c r="G950" s="224" t="s">
        <v>5032</v>
      </c>
      <c r="H950" s="222">
        <v>3</v>
      </c>
      <c r="I950" s="222">
        <v>1</v>
      </c>
    </row>
    <row r="951" spans="1:9" ht="9.1999999999999993" customHeight="1">
      <c r="A951" s="223">
        <v>949</v>
      </c>
      <c r="B951" s="223" t="s">
        <v>5446</v>
      </c>
      <c r="C951" s="224" t="s">
        <v>5041</v>
      </c>
      <c r="D951" s="222">
        <v>2</v>
      </c>
      <c r="E951" s="223" t="s">
        <v>5446</v>
      </c>
      <c r="F951" s="223" t="s">
        <v>755</v>
      </c>
      <c r="G951" s="224" t="s">
        <v>5032</v>
      </c>
      <c r="H951" s="222">
        <v>1</v>
      </c>
      <c r="I951" s="222">
        <v>2</v>
      </c>
    </row>
    <row r="952" spans="1:9" ht="9.1999999999999993" customHeight="1">
      <c r="A952" s="223">
        <v>950</v>
      </c>
      <c r="B952" s="223" t="s">
        <v>5447</v>
      </c>
      <c r="C952" s="224" t="s">
        <v>5030</v>
      </c>
      <c r="D952" s="222">
        <v>2</v>
      </c>
      <c r="E952" s="223" t="s">
        <v>5447</v>
      </c>
      <c r="F952" s="223" t="s">
        <v>751</v>
      </c>
      <c r="G952" s="224" t="s">
        <v>5032</v>
      </c>
      <c r="H952" s="222">
        <v>2</v>
      </c>
      <c r="I952" s="222">
        <v>2</v>
      </c>
    </row>
    <row r="953" spans="1:9" ht="9.1999999999999993" customHeight="1">
      <c r="A953" s="223">
        <v>951</v>
      </c>
      <c r="B953" s="223" t="s">
        <v>5448</v>
      </c>
      <c r="C953" s="224" t="s">
        <v>5041</v>
      </c>
      <c r="D953" s="222">
        <v>4</v>
      </c>
      <c r="E953" s="223" t="s">
        <v>5448</v>
      </c>
      <c r="F953" s="223" t="s">
        <v>5449</v>
      </c>
      <c r="G953" s="224" t="s">
        <v>5032</v>
      </c>
      <c r="H953" s="222">
        <v>1</v>
      </c>
      <c r="I953" s="222">
        <v>4</v>
      </c>
    </row>
    <row r="954" spans="1:9" ht="9.75" customHeight="1">
      <c r="A954" s="223">
        <v>952</v>
      </c>
      <c r="B954" s="223" t="s">
        <v>5450</v>
      </c>
      <c r="C954" s="224" t="s">
        <v>4830</v>
      </c>
      <c r="D954" s="222">
        <v>4</v>
      </c>
      <c r="E954" s="223" t="s">
        <v>5450</v>
      </c>
      <c r="F954" s="223" t="s">
        <v>1651</v>
      </c>
      <c r="G954" s="224" t="s">
        <v>4438</v>
      </c>
      <c r="H954" s="222">
        <v>2</v>
      </c>
      <c r="I954" s="222">
        <v>4</v>
      </c>
    </row>
    <row r="955" spans="1:9" ht="9.1999999999999993" customHeight="1">
      <c r="A955" s="223">
        <v>953</v>
      </c>
      <c r="B955" s="223" t="s">
        <v>5451</v>
      </c>
      <c r="C955" s="224" t="s">
        <v>5452</v>
      </c>
      <c r="D955" s="222">
        <v>3</v>
      </c>
      <c r="E955" s="223" t="s">
        <v>5451</v>
      </c>
      <c r="F955" s="223" t="s">
        <v>5453</v>
      </c>
      <c r="G955" s="224" t="s">
        <v>4173</v>
      </c>
      <c r="H955" s="222">
        <v>4</v>
      </c>
      <c r="I955" s="222">
        <v>3</v>
      </c>
    </row>
    <row r="956" spans="1:9" ht="9.1999999999999993" customHeight="1">
      <c r="A956" s="223">
        <v>954</v>
      </c>
      <c r="B956" s="223" t="s">
        <v>5454</v>
      </c>
      <c r="C956" s="224" t="s">
        <v>5452</v>
      </c>
      <c r="D956" s="222">
        <v>1</v>
      </c>
      <c r="E956" s="223" t="s">
        <v>5454</v>
      </c>
      <c r="F956" s="223" t="s">
        <v>5455</v>
      </c>
      <c r="G956" s="224" t="s">
        <v>4173</v>
      </c>
      <c r="H956" s="222">
        <v>4</v>
      </c>
      <c r="I956" s="222">
        <v>1</v>
      </c>
    </row>
    <row r="957" spans="1:9" ht="9.1999999999999993" customHeight="1">
      <c r="A957" s="223">
        <v>955</v>
      </c>
      <c r="B957" s="223" t="s">
        <v>5456</v>
      </c>
      <c r="C957" s="224" t="s">
        <v>4726</v>
      </c>
      <c r="D957" s="222">
        <v>5</v>
      </c>
      <c r="E957" s="223" t="s">
        <v>5456</v>
      </c>
      <c r="F957" s="223" t="s">
        <v>5457</v>
      </c>
      <c r="G957" s="224" t="s">
        <v>4158</v>
      </c>
      <c r="H957" s="222">
        <v>5</v>
      </c>
      <c r="I957" s="222">
        <v>5</v>
      </c>
    </row>
    <row r="958" spans="1:9" ht="9.1999999999999993" customHeight="1">
      <c r="A958" s="223">
        <v>956</v>
      </c>
      <c r="B958" s="223" t="s">
        <v>5458</v>
      </c>
      <c r="C958" s="224" t="s">
        <v>4726</v>
      </c>
      <c r="D958" s="222">
        <v>3</v>
      </c>
      <c r="E958" s="223" t="s">
        <v>5458</v>
      </c>
      <c r="F958" s="223" t="s">
        <v>5459</v>
      </c>
      <c r="G958" s="224" t="s">
        <v>4158</v>
      </c>
      <c r="H958" s="222">
        <v>5</v>
      </c>
      <c r="I958" s="222">
        <v>3</v>
      </c>
    </row>
    <row r="959" spans="1:9" ht="9.1999999999999993" customHeight="1">
      <c r="A959" s="223">
        <v>957</v>
      </c>
      <c r="B959" s="223" t="s">
        <v>5460</v>
      </c>
      <c r="C959" s="224" t="s">
        <v>5069</v>
      </c>
      <c r="D959" s="222">
        <v>1</v>
      </c>
      <c r="E959" s="223" t="s">
        <v>5460</v>
      </c>
      <c r="F959" s="223" t="s">
        <v>5461</v>
      </c>
      <c r="G959" s="224" t="s">
        <v>4732</v>
      </c>
      <c r="H959" s="222">
        <v>2</v>
      </c>
      <c r="I959" s="222">
        <v>1</v>
      </c>
    </row>
    <row r="960" spans="1:9" ht="9.1999999999999993" customHeight="1">
      <c r="A960" s="223">
        <v>958</v>
      </c>
      <c r="B960" s="223" t="s">
        <v>5462</v>
      </c>
      <c r="C960" s="224" t="s">
        <v>5069</v>
      </c>
      <c r="D960" s="222">
        <v>4</v>
      </c>
      <c r="E960" s="223" t="s">
        <v>5462</v>
      </c>
      <c r="F960" s="223" t="s">
        <v>5463</v>
      </c>
      <c r="G960" s="224" t="s">
        <v>4732</v>
      </c>
      <c r="H960" s="222">
        <v>2</v>
      </c>
      <c r="I960" s="222">
        <v>4</v>
      </c>
    </row>
    <row r="961" spans="1:9" ht="9.75" customHeight="1">
      <c r="A961" s="223">
        <v>959</v>
      </c>
      <c r="B961" s="223" t="s">
        <v>5464</v>
      </c>
      <c r="C961" s="224" t="s">
        <v>5065</v>
      </c>
      <c r="D961" s="222">
        <v>3</v>
      </c>
      <c r="E961" s="223" t="s">
        <v>5464</v>
      </c>
      <c r="F961" s="223" t="s">
        <v>5465</v>
      </c>
      <c r="G961" s="224" t="s">
        <v>5067</v>
      </c>
      <c r="H961" s="222">
        <v>4</v>
      </c>
      <c r="I961" s="222">
        <v>3</v>
      </c>
    </row>
    <row r="962" spans="1:9" ht="9.1999999999999993" customHeight="1">
      <c r="A962" s="223">
        <v>960</v>
      </c>
      <c r="B962" s="223" t="s">
        <v>5466</v>
      </c>
      <c r="C962" s="224" t="s">
        <v>4731</v>
      </c>
      <c r="D962" s="222">
        <v>7</v>
      </c>
      <c r="E962" s="223" t="s">
        <v>5466</v>
      </c>
      <c r="F962" s="223" t="s">
        <v>5467</v>
      </c>
      <c r="G962" s="224" t="s">
        <v>4732</v>
      </c>
      <c r="H962" s="222">
        <v>1</v>
      </c>
      <c r="I962" s="222">
        <v>7</v>
      </c>
    </row>
    <row r="963" spans="1:9" ht="9.1999999999999993" customHeight="1">
      <c r="A963" s="223">
        <v>961</v>
      </c>
      <c r="B963" s="223" t="s">
        <v>5468</v>
      </c>
      <c r="C963" s="224" t="s">
        <v>5069</v>
      </c>
      <c r="D963" s="222">
        <v>3</v>
      </c>
      <c r="E963" s="223" t="s">
        <v>5468</v>
      </c>
      <c r="F963" s="223" t="s">
        <v>5469</v>
      </c>
      <c r="G963" s="224" t="s">
        <v>4732</v>
      </c>
      <c r="H963" s="222">
        <v>2</v>
      </c>
      <c r="I963" s="222">
        <v>3</v>
      </c>
    </row>
    <row r="964" spans="1:9" ht="9.1999999999999993" customHeight="1">
      <c r="A964" s="223">
        <v>962</v>
      </c>
      <c r="B964" s="223" t="s">
        <v>5470</v>
      </c>
      <c r="C964" s="224" t="s">
        <v>4731</v>
      </c>
      <c r="D964" s="222">
        <v>6</v>
      </c>
      <c r="E964" s="223" t="s">
        <v>5470</v>
      </c>
      <c r="F964" s="223" t="s">
        <v>5471</v>
      </c>
      <c r="G964" s="224" t="s">
        <v>4732</v>
      </c>
      <c r="H964" s="222">
        <v>1</v>
      </c>
      <c r="I964" s="222">
        <v>6</v>
      </c>
    </row>
    <row r="965" spans="1:9" ht="9.1999999999999993" customHeight="1">
      <c r="A965" s="223">
        <v>963</v>
      </c>
      <c r="B965" s="223" t="s">
        <v>5472</v>
      </c>
      <c r="C965" s="224" t="s">
        <v>4757</v>
      </c>
      <c r="D965" s="222">
        <v>2</v>
      </c>
      <c r="E965" s="223" t="s">
        <v>5472</v>
      </c>
      <c r="F965" s="223" t="s">
        <v>5473</v>
      </c>
      <c r="G965" s="224" t="s">
        <v>4732</v>
      </c>
      <c r="H965" s="222">
        <v>3</v>
      </c>
      <c r="I965" s="222">
        <v>2</v>
      </c>
    </row>
    <row r="966" spans="1:9" ht="9.1999999999999993" customHeight="1">
      <c r="A966" s="223">
        <v>964</v>
      </c>
      <c r="B966" s="223" t="s">
        <v>5474</v>
      </c>
      <c r="C966" s="224" t="s">
        <v>5065</v>
      </c>
      <c r="D966" s="222">
        <v>2</v>
      </c>
      <c r="E966" s="223" t="s">
        <v>5474</v>
      </c>
      <c r="F966" s="223" t="s">
        <v>5475</v>
      </c>
      <c r="G966" s="224" t="s">
        <v>5067</v>
      </c>
      <c r="H966" s="222">
        <v>4</v>
      </c>
      <c r="I966" s="222">
        <v>2</v>
      </c>
    </row>
    <row r="967" spans="1:9" ht="9.1999999999999993" customHeight="1">
      <c r="A967" s="223">
        <v>965</v>
      </c>
      <c r="B967" s="223" t="s">
        <v>5476</v>
      </c>
      <c r="C967" s="224" t="s">
        <v>4147</v>
      </c>
      <c r="D967" s="222">
        <v>6</v>
      </c>
      <c r="E967" s="223" t="s">
        <v>5476</v>
      </c>
      <c r="F967" s="223" t="s">
        <v>5477</v>
      </c>
      <c r="G967" s="224" t="s">
        <v>4149</v>
      </c>
      <c r="H967" s="222">
        <v>2</v>
      </c>
      <c r="I967" s="222">
        <v>6</v>
      </c>
    </row>
    <row r="968" spans="1:9" ht="9.75" customHeight="1">
      <c r="A968" s="223">
        <v>966</v>
      </c>
      <c r="B968" s="223" t="s">
        <v>5478</v>
      </c>
      <c r="C968" s="224" t="s">
        <v>4437</v>
      </c>
      <c r="D968" s="222">
        <v>7</v>
      </c>
      <c r="E968" s="223" t="s">
        <v>5478</v>
      </c>
      <c r="F968" s="223" t="s">
        <v>1653</v>
      </c>
      <c r="G968" s="224" t="s">
        <v>4438</v>
      </c>
      <c r="H968" s="222">
        <v>1</v>
      </c>
      <c r="I968" s="222">
        <v>7</v>
      </c>
    </row>
    <row r="969" spans="1:9" ht="9.1999999999999993" customHeight="1">
      <c r="A969" s="223">
        <v>967</v>
      </c>
      <c r="B969" s="223" t="s">
        <v>5479</v>
      </c>
      <c r="C969" s="224" t="s">
        <v>5452</v>
      </c>
      <c r="D969" s="222">
        <v>2</v>
      </c>
      <c r="E969" s="223" t="s">
        <v>5479</v>
      </c>
      <c r="F969" s="223" t="s">
        <v>5480</v>
      </c>
      <c r="G969" s="224" t="s">
        <v>4173</v>
      </c>
      <c r="H969" s="222">
        <v>4</v>
      </c>
      <c r="I969" s="222">
        <v>2</v>
      </c>
    </row>
    <row r="970" spans="1:9" ht="9.1999999999999993" customHeight="1">
      <c r="A970" s="223">
        <v>968</v>
      </c>
      <c r="B970" s="223" t="s">
        <v>5481</v>
      </c>
      <c r="C970" s="224" t="s">
        <v>5058</v>
      </c>
      <c r="D970" s="222">
        <v>3</v>
      </c>
      <c r="E970" s="223" t="s">
        <v>5481</v>
      </c>
      <c r="F970" s="223" t="s">
        <v>5482</v>
      </c>
      <c r="G970" s="224" t="s">
        <v>4173</v>
      </c>
      <c r="H970" s="222">
        <v>2</v>
      </c>
      <c r="I970" s="222">
        <v>3</v>
      </c>
    </row>
    <row r="971" spans="1:9" ht="9.1999999999999993" customHeight="1">
      <c r="A971" s="223">
        <v>969</v>
      </c>
      <c r="B971" s="223" t="s">
        <v>5483</v>
      </c>
      <c r="C971" s="224" t="s">
        <v>4171</v>
      </c>
      <c r="D971" s="222">
        <v>5</v>
      </c>
      <c r="E971" s="223" t="s">
        <v>5483</v>
      </c>
      <c r="F971" s="223" t="s">
        <v>5484</v>
      </c>
      <c r="G971" s="224" t="s">
        <v>4173</v>
      </c>
      <c r="H971" s="222">
        <v>1</v>
      </c>
      <c r="I971" s="222">
        <v>5</v>
      </c>
    </row>
    <row r="972" spans="1:9" ht="9.1999999999999993" customHeight="1">
      <c r="A972" s="223">
        <v>970</v>
      </c>
      <c r="B972" s="223" t="s">
        <v>5485</v>
      </c>
      <c r="C972" s="224" t="s">
        <v>4769</v>
      </c>
      <c r="D972" s="222">
        <v>5</v>
      </c>
      <c r="E972" s="223" t="s">
        <v>5485</v>
      </c>
      <c r="F972" s="223" t="s">
        <v>715</v>
      </c>
      <c r="G972" s="224" t="s">
        <v>4472</v>
      </c>
      <c r="H972" s="222">
        <v>1</v>
      </c>
      <c r="I972" s="222">
        <v>5</v>
      </c>
    </row>
    <row r="973" spans="1:9" ht="9.1999999999999993" customHeight="1">
      <c r="A973" s="223">
        <v>971</v>
      </c>
      <c r="B973" s="223" t="s">
        <v>5486</v>
      </c>
      <c r="C973" s="224" t="s">
        <v>5487</v>
      </c>
      <c r="D973" s="222">
        <v>1</v>
      </c>
      <c r="E973" s="223" t="s">
        <v>5486</v>
      </c>
      <c r="F973" s="223" t="s">
        <v>74</v>
      </c>
      <c r="G973" s="224" t="s">
        <v>5067</v>
      </c>
      <c r="H973" s="222">
        <v>5</v>
      </c>
      <c r="I973" s="222">
        <v>1</v>
      </c>
    </row>
    <row r="974" spans="1:9" ht="9.1999999999999993" customHeight="1">
      <c r="A974" s="223">
        <v>972</v>
      </c>
      <c r="B974" s="223" t="s">
        <v>5488</v>
      </c>
      <c r="C974" s="224" t="s">
        <v>4769</v>
      </c>
      <c r="D974" s="222">
        <v>6</v>
      </c>
      <c r="E974" s="223" t="s">
        <v>5488</v>
      </c>
      <c r="F974" s="223" t="s">
        <v>5489</v>
      </c>
      <c r="G974" s="224" t="s">
        <v>4472</v>
      </c>
      <c r="H974" s="222">
        <v>1</v>
      </c>
      <c r="I974" s="222">
        <v>6</v>
      </c>
    </row>
    <row r="975" spans="1:9" ht="9.75" customHeight="1">
      <c r="A975" s="223">
        <v>973</v>
      </c>
      <c r="B975" s="223" t="s">
        <v>5490</v>
      </c>
      <c r="C975" s="224" t="s">
        <v>5491</v>
      </c>
      <c r="D975" s="222">
        <v>3</v>
      </c>
      <c r="E975" s="223" t="s">
        <v>5490</v>
      </c>
      <c r="F975" s="223" t="s">
        <v>5492</v>
      </c>
      <c r="G975" s="224" t="s">
        <v>4173</v>
      </c>
      <c r="H975" s="222">
        <v>3</v>
      </c>
      <c r="I975" s="222">
        <v>3</v>
      </c>
    </row>
    <row r="976" spans="1:9" ht="9.1999999999999993" customHeight="1">
      <c r="A976" s="223">
        <v>974</v>
      </c>
      <c r="B976" s="223" t="s">
        <v>5493</v>
      </c>
      <c r="C976" s="224" t="s">
        <v>5494</v>
      </c>
      <c r="D976" s="222">
        <v>1</v>
      </c>
      <c r="E976" s="223" t="s">
        <v>5493</v>
      </c>
      <c r="F976" s="223" t="s">
        <v>5495</v>
      </c>
      <c r="G976" s="224" t="s">
        <v>5496</v>
      </c>
      <c r="H976" s="222">
        <v>1</v>
      </c>
      <c r="I976" s="222">
        <v>1</v>
      </c>
    </row>
    <row r="977" spans="1:9" ht="9.1999999999999993" customHeight="1">
      <c r="A977" s="223">
        <v>975</v>
      </c>
      <c r="B977" s="223" t="s">
        <v>5497</v>
      </c>
      <c r="C977" s="224" t="s">
        <v>5498</v>
      </c>
      <c r="D977" s="222">
        <v>1</v>
      </c>
      <c r="E977" s="223" t="s">
        <v>5497</v>
      </c>
      <c r="F977" s="223" t="s">
        <v>5499</v>
      </c>
      <c r="G977" s="224" t="s">
        <v>5496</v>
      </c>
      <c r="H977" s="222">
        <v>3</v>
      </c>
      <c r="I977" s="222">
        <v>1</v>
      </c>
    </row>
    <row r="978" spans="1:9" ht="9.1999999999999993" customHeight="1">
      <c r="A978" s="223">
        <v>976</v>
      </c>
      <c r="B978" s="223" t="s">
        <v>5500</v>
      </c>
      <c r="C978" s="224" t="s">
        <v>4171</v>
      </c>
      <c r="D978" s="222">
        <v>4</v>
      </c>
      <c r="E978" s="223" t="s">
        <v>5500</v>
      </c>
      <c r="F978" s="223" t="s">
        <v>5501</v>
      </c>
      <c r="G978" s="224" t="s">
        <v>4173</v>
      </c>
      <c r="H978" s="222">
        <v>1</v>
      </c>
      <c r="I978" s="222">
        <v>4</v>
      </c>
    </row>
    <row r="979" spans="1:9" ht="9.1999999999999993" customHeight="1">
      <c r="A979" s="223">
        <v>977</v>
      </c>
      <c r="B979" s="223" t="s">
        <v>5502</v>
      </c>
      <c r="C979" s="224" t="s">
        <v>5498</v>
      </c>
      <c r="D979" s="222">
        <v>3</v>
      </c>
      <c r="E979" s="223" t="s">
        <v>5502</v>
      </c>
      <c r="F979" s="223" t="s">
        <v>5503</v>
      </c>
      <c r="G979" s="224" t="s">
        <v>5496</v>
      </c>
      <c r="H979" s="222">
        <v>3</v>
      </c>
      <c r="I979" s="222">
        <v>3</v>
      </c>
    </row>
    <row r="980" spans="1:9" ht="9.1999999999999993" customHeight="1">
      <c r="A980" s="223">
        <v>978</v>
      </c>
      <c r="B980" s="223" t="s">
        <v>5504</v>
      </c>
      <c r="C980" s="224" t="s">
        <v>4175</v>
      </c>
      <c r="D980" s="222">
        <v>7</v>
      </c>
      <c r="E980" s="223" t="s">
        <v>5504</v>
      </c>
      <c r="F980" s="223" t="s">
        <v>5505</v>
      </c>
      <c r="G980" s="224" t="s">
        <v>4149</v>
      </c>
      <c r="H980" s="222">
        <v>4</v>
      </c>
      <c r="I980" s="222">
        <v>7</v>
      </c>
    </row>
    <row r="981" spans="1:9" ht="9.1999999999999993" customHeight="1">
      <c r="A981" s="223">
        <v>979</v>
      </c>
      <c r="B981" s="223" t="s">
        <v>5506</v>
      </c>
      <c r="C981" s="224" t="s">
        <v>5084</v>
      </c>
      <c r="D981" s="222">
        <v>3</v>
      </c>
      <c r="E981" s="223" t="s">
        <v>5506</v>
      </c>
      <c r="F981" s="223" t="s">
        <v>5507</v>
      </c>
      <c r="G981" s="224" t="s">
        <v>4472</v>
      </c>
      <c r="H981" s="222">
        <v>2</v>
      </c>
      <c r="I981" s="222">
        <v>3</v>
      </c>
    </row>
    <row r="982" spans="1:9" ht="9.75" customHeight="1">
      <c r="A982" s="223">
        <v>980</v>
      </c>
      <c r="B982" s="223" t="s">
        <v>5508</v>
      </c>
      <c r="C982" s="224" t="s">
        <v>4470</v>
      </c>
      <c r="D982" s="222">
        <v>2</v>
      </c>
      <c r="E982" s="223" t="s">
        <v>5508</v>
      </c>
      <c r="F982" s="223" t="s">
        <v>5509</v>
      </c>
      <c r="G982" s="224" t="s">
        <v>4472</v>
      </c>
      <c r="H982" s="222">
        <v>3</v>
      </c>
      <c r="I982" s="222">
        <v>2</v>
      </c>
    </row>
    <row r="983" spans="1:9" ht="9.1999999999999993" customHeight="1">
      <c r="A983" s="223">
        <v>981</v>
      </c>
      <c r="B983" s="223" t="s">
        <v>5510</v>
      </c>
      <c r="C983" s="224" t="s">
        <v>5491</v>
      </c>
      <c r="D983" s="222">
        <v>2</v>
      </c>
      <c r="E983" s="223" t="s">
        <v>5510</v>
      </c>
      <c r="F983" s="223" t="s">
        <v>5511</v>
      </c>
      <c r="G983" s="224" t="s">
        <v>4173</v>
      </c>
      <c r="H983" s="222">
        <v>3</v>
      </c>
      <c r="I983" s="222">
        <v>2</v>
      </c>
    </row>
    <row r="984" spans="1:9" ht="9.1999999999999993" customHeight="1">
      <c r="A984" s="223">
        <v>982</v>
      </c>
      <c r="B984" s="223" t="s">
        <v>5512</v>
      </c>
      <c r="C984" s="224" t="s">
        <v>5498</v>
      </c>
      <c r="D984" s="222">
        <v>2</v>
      </c>
      <c r="E984" s="223" t="s">
        <v>5512</v>
      </c>
      <c r="F984" s="223" t="s">
        <v>5513</v>
      </c>
      <c r="G984" s="224" t="s">
        <v>5496</v>
      </c>
      <c r="H984" s="222">
        <v>3</v>
      </c>
      <c r="I984" s="222">
        <v>2</v>
      </c>
    </row>
    <row r="985" spans="1:9" ht="9.1999999999999993" customHeight="1">
      <c r="A985" s="223">
        <v>983</v>
      </c>
      <c r="B985" s="223" t="s">
        <v>5514</v>
      </c>
      <c r="C985" s="224" t="s">
        <v>5096</v>
      </c>
      <c r="D985" s="222">
        <v>3</v>
      </c>
      <c r="E985" s="223" t="s">
        <v>5514</v>
      </c>
      <c r="F985" s="223" t="s">
        <v>5515</v>
      </c>
      <c r="G985" s="224" t="s">
        <v>4472</v>
      </c>
      <c r="H985" s="222">
        <v>4</v>
      </c>
      <c r="I985" s="222">
        <v>3</v>
      </c>
    </row>
    <row r="986" spans="1:9" ht="9.1999999999999993" customHeight="1">
      <c r="A986" s="223">
        <v>984</v>
      </c>
      <c r="B986" s="223" t="s">
        <v>5516</v>
      </c>
      <c r="C986" s="224" t="s">
        <v>5517</v>
      </c>
      <c r="D986" s="222">
        <v>2</v>
      </c>
      <c r="E986" s="223" t="s">
        <v>5516</v>
      </c>
      <c r="F986" s="223" t="s">
        <v>5518</v>
      </c>
      <c r="G986" s="224" t="s">
        <v>5496</v>
      </c>
      <c r="H986" s="222">
        <v>2</v>
      </c>
      <c r="I986" s="222">
        <v>2</v>
      </c>
    </row>
    <row r="987" spans="1:9" ht="9.1999999999999993" customHeight="1">
      <c r="A987" s="223">
        <v>985</v>
      </c>
      <c r="B987" s="223" t="s">
        <v>5519</v>
      </c>
      <c r="C987" s="224" t="s">
        <v>5096</v>
      </c>
      <c r="D987" s="222">
        <v>4</v>
      </c>
      <c r="E987" s="223" t="s">
        <v>5519</v>
      </c>
      <c r="F987" s="223" t="s">
        <v>5520</v>
      </c>
      <c r="G987" s="224" t="s">
        <v>4472</v>
      </c>
      <c r="H987" s="222">
        <v>4</v>
      </c>
      <c r="I987" s="222">
        <v>4</v>
      </c>
    </row>
    <row r="988" spans="1:9" ht="9.1999999999999993" customHeight="1">
      <c r="A988" s="223">
        <v>986</v>
      </c>
      <c r="B988" s="223" t="s">
        <v>5521</v>
      </c>
      <c r="C988" s="224" t="s">
        <v>5093</v>
      </c>
      <c r="D988" s="222">
        <v>2</v>
      </c>
      <c r="E988" s="223" t="s">
        <v>5521</v>
      </c>
      <c r="F988" s="223" t="s">
        <v>5522</v>
      </c>
      <c r="G988" s="224" t="s">
        <v>4472</v>
      </c>
      <c r="H988" s="222">
        <v>5</v>
      </c>
      <c r="I988" s="222">
        <v>2</v>
      </c>
    </row>
    <row r="989" spans="1:9" ht="9.75" customHeight="1">
      <c r="A989" s="223">
        <v>987</v>
      </c>
      <c r="B989" s="223" t="s">
        <v>5523</v>
      </c>
      <c r="C989" s="224" t="s">
        <v>4779</v>
      </c>
      <c r="D989" s="222">
        <v>4</v>
      </c>
      <c r="E989" s="223" t="s">
        <v>5523</v>
      </c>
      <c r="F989" s="223" t="s">
        <v>5524</v>
      </c>
      <c r="G989" s="224" t="s">
        <v>4189</v>
      </c>
      <c r="H989" s="222">
        <v>4</v>
      </c>
      <c r="I989" s="222">
        <v>4</v>
      </c>
    </row>
    <row r="990" spans="1:9" ht="9.1999999999999993" customHeight="1">
      <c r="A990" s="223">
        <v>988</v>
      </c>
      <c r="B990" s="223" t="s">
        <v>5525</v>
      </c>
      <c r="C990" s="224" t="s">
        <v>5111</v>
      </c>
      <c r="D990" s="222">
        <v>2</v>
      </c>
      <c r="E990" s="223" t="s">
        <v>5525</v>
      </c>
      <c r="F990" s="223" t="s">
        <v>5526</v>
      </c>
      <c r="G990" s="224" t="s">
        <v>4189</v>
      </c>
      <c r="H990" s="222">
        <v>5</v>
      </c>
      <c r="I990" s="222">
        <v>2</v>
      </c>
    </row>
    <row r="991" spans="1:9" ht="9.1999999999999993" customHeight="1">
      <c r="A991" s="223">
        <v>989</v>
      </c>
      <c r="B991" s="223" t="s">
        <v>5527</v>
      </c>
      <c r="C991" s="224" t="s">
        <v>5494</v>
      </c>
      <c r="D991" s="222">
        <v>2</v>
      </c>
      <c r="E991" s="223" t="s">
        <v>5527</v>
      </c>
      <c r="F991" s="223" t="s">
        <v>5528</v>
      </c>
      <c r="G991" s="224" t="s">
        <v>5496</v>
      </c>
      <c r="H991" s="222">
        <v>1</v>
      </c>
      <c r="I991" s="222">
        <v>2</v>
      </c>
    </row>
    <row r="992" spans="1:9" ht="9.1999999999999993" customHeight="1">
      <c r="A992" s="223">
        <v>990</v>
      </c>
      <c r="B992" s="223" t="s">
        <v>5529</v>
      </c>
      <c r="C992" s="224" t="s">
        <v>4779</v>
      </c>
      <c r="D992" s="222">
        <v>5</v>
      </c>
      <c r="E992" s="223" t="s">
        <v>5529</v>
      </c>
      <c r="F992" s="223" t="s">
        <v>5530</v>
      </c>
      <c r="G992" s="224" t="s">
        <v>4189</v>
      </c>
      <c r="H992" s="222">
        <v>4</v>
      </c>
      <c r="I992" s="222">
        <v>5</v>
      </c>
    </row>
    <row r="993" spans="1:9" ht="9.1999999999999993" customHeight="1">
      <c r="A993" s="223">
        <v>991</v>
      </c>
      <c r="B993" s="223" t="s">
        <v>5531</v>
      </c>
      <c r="C993" s="224" t="s">
        <v>5517</v>
      </c>
      <c r="D993" s="222">
        <v>1</v>
      </c>
      <c r="E993" s="223" t="s">
        <v>5531</v>
      </c>
      <c r="F993" s="223" t="s">
        <v>5532</v>
      </c>
      <c r="G993" s="224" t="s">
        <v>5496</v>
      </c>
      <c r="H993" s="222">
        <v>2</v>
      </c>
      <c r="I993" s="222">
        <v>1</v>
      </c>
    </row>
    <row r="994" spans="1:9" ht="9.1999999999999993" customHeight="1">
      <c r="A994" s="223">
        <v>992</v>
      </c>
      <c r="B994" s="223" t="s">
        <v>5533</v>
      </c>
      <c r="C994" s="224" t="s">
        <v>4830</v>
      </c>
      <c r="D994" s="222">
        <v>3</v>
      </c>
      <c r="E994" s="223" t="s">
        <v>5533</v>
      </c>
      <c r="F994" s="223" t="s">
        <v>1650</v>
      </c>
      <c r="G994" s="224" t="s">
        <v>4438</v>
      </c>
      <c r="H994" s="222">
        <v>2</v>
      </c>
      <c r="I994" s="222">
        <v>3</v>
      </c>
    </row>
    <row r="995" spans="1:9" ht="9.1999999999999993" customHeight="1">
      <c r="A995" s="223">
        <v>993</v>
      </c>
      <c r="B995" s="223" t="s">
        <v>5534</v>
      </c>
      <c r="C995" s="224" t="s">
        <v>5535</v>
      </c>
      <c r="D995" s="222">
        <v>1</v>
      </c>
      <c r="E995" s="223" t="s">
        <v>5534</v>
      </c>
      <c r="F995" s="223" t="s">
        <v>5536</v>
      </c>
      <c r="G995" s="224" t="s">
        <v>4173</v>
      </c>
      <c r="H995" s="222">
        <v>5</v>
      </c>
      <c r="I995" s="222">
        <v>1</v>
      </c>
    </row>
    <row r="996" spans="1:9" ht="9.75" customHeight="1">
      <c r="A996" s="223">
        <v>994</v>
      </c>
      <c r="B996" s="223" t="s">
        <v>5537</v>
      </c>
      <c r="C996" s="224" t="s">
        <v>5491</v>
      </c>
      <c r="D996" s="222">
        <v>1</v>
      </c>
      <c r="E996" s="223" t="s">
        <v>5537</v>
      </c>
      <c r="F996" s="223" t="s">
        <v>5538</v>
      </c>
      <c r="G996" s="224" t="s">
        <v>4173</v>
      </c>
      <c r="H996" s="222">
        <v>3</v>
      </c>
      <c r="I996" s="222">
        <v>1</v>
      </c>
    </row>
    <row r="997" spans="1:9" ht="9.1999999999999993" customHeight="1">
      <c r="A997" s="223">
        <v>995</v>
      </c>
      <c r="B997" s="223" t="s">
        <v>5539</v>
      </c>
      <c r="C997" s="224" t="s">
        <v>4784</v>
      </c>
      <c r="D997" s="222">
        <v>6</v>
      </c>
      <c r="E997" s="223" t="s">
        <v>5539</v>
      </c>
      <c r="F997" s="223" t="s">
        <v>5540</v>
      </c>
      <c r="G997" s="224" t="s">
        <v>4786</v>
      </c>
      <c r="H997" s="222">
        <v>1</v>
      </c>
      <c r="I997" s="222">
        <v>6</v>
      </c>
    </row>
    <row r="998" spans="1:9" ht="9.1999999999999993" customHeight="1">
      <c r="A998" s="223">
        <v>996</v>
      </c>
      <c r="B998" s="223" t="s">
        <v>5541</v>
      </c>
      <c r="C998" s="224" t="s">
        <v>4784</v>
      </c>
      <c r="D998" s="222">
        <v>3</v>
      </c>
      <c r="E998" s="223" t="s">
        <v>5541</v>
      </c>
      <c r="F998" s="223" t="s">
        <v>5542</v>
      </c>
      <c r="G998" s="224" t="s">
        <v>4786</v>
      </c>
      <c r="H998" s="222">
        <v>1</v>
      </c>
      <c r="I998" s="222">
        <v>3</v>
      </c>
    </row>
    <row r="999" spans="1:9" ht="9.1999999999999993" customHeight="1">
      <c r="A999" s="223">
        <v>997</v>
      </c>
      <c r="B999" s="223" t="s">
        <v>5543</v>
      </c>
      <c r="C999" s="224" t="s">
        <v>4784</v>
      </c>
      <c r="D999" s="222">
        <v>5</v>
      </c>
      <c r="E999" s="223" t="s">
        <v>5543</v>
      </c>
      <c r="F999" s="223" t="s">
        <v>5544</v>
      </c>
      <c r="G999" s="224" t="s">
        <v>4786</v>
      </c>
      <c r="H999" s="222">
        <v>1</v>
      </c>
      <c r="I999" s="222">
        <v>5</v>
      </c>
    </row>
    <row r="1000" spans="1:9" ht="9.1999999999999993" customHeight="1">
      <c r="A1000" s="223">
        <v>998</v>
      </c>
      <c r="B1000" s="223" t="s">
        <v>5545</v>
      </c>
      <c r="C1000" s="224" t="s">
        <v>5546</v>
      </c>
      <c r="D1000" s="222">
        <v>1</v>
      </c>
      <c r="E1000" s="223" t="s">
        <v>5545</v>
      </c>
      <c r="F1000" s="223" t="s">
        <v>5547</v>
      </c>
      <c r="G1000" s="224" t="s">
        <v>4786</v>
      </c>
      <c r="H1000" s="222">
        <v>4</v>
      </c>
      <c r="I1000" s="222">
        <v>1</v>
      </c>
    </row>
    <row r="1001" spans="1:9" ht="9.1999999999999993" customHeight="1">
      <c r="A1001" s="223">
        <v>999</v>
      </c>
      <c r="B1001" s="223" t="s">
        <v>5548</v>
      </c>
      <c r="C1001" s="224" t="s">
        <v>5549</v>
      </c>
      <c r="D1001" s="222">
        <v>1</v>
      </c>
      <c r="E1001" s="223" t="s">
        <v>5548</v>
      </c>
      <c r="F1001" s="223" t="s">
        <v>5550</v>
      </c>
      <c r="G1001" s="224" t="s">
        <v>4786</v>
      </c>
      <c r="H1001" s="222">
        <v>2</v>
      </c>
      <c r="I1001" s="222">
        <v>1</v>
      </c>
    </row>
    <row r="1002" spans="1:9" ht="9.1999999999999993" customHeight="1">
      <c r="A1002" s="223">
        <v>1000</v>
      </c>
      <c r="B1002" s="223" t="s">
        <v>5551</v>
      </c>
      <c r="C1002" s="224" t="s">
        <v>4805</v>
      </c>
      <c r="D1002" s="222">
        <v>4</v>
      </c>
      <c r="E1002" s="223" t="s">
        <v>5551</v>
      </c>
      <c r="F1002" s="223" t="s">
        <v>5552</v>
      </c>
      <c r="G1002" s="224" t="s">
        <v>3978</v>
      </c>
      <c r="H1002" s="222">
        <v>3</v>
      </c>
      <c r="I1002" s="222">
        <v>4</v>
      </c>
    </row>
    <row r="1003" spans="1:9" ht="9.75" customHeight="1">
      <c r="A1003" s="223">
        <v>1001</v>
      </c>
      <c r="B1003" s="223" t="s">
        <v>5553</v>
      </c>
      <c r="C1003" s="224" t="s">
        <v>4741</v>
      </c>
      <c r="D1003" s="222">
        <v>7</v>
      </c>
      <c r="E1003" s="223" t="s">
        <v>5553</v>
      </c>
      <c r="F1003" s="223" t="s">
        <v>5554</v>
      </c>
      <c r="G1003" s="224" t="s">
        <v>4438</v>
      </c>
      <c r="H1003" s="222">
        <v>3</v>
      </c>
      <c r="I1003" s="222">
        <v>7</v>
      </c>
    </row>
    <row r="1004" spans="1:9" ht="9.1999999999999993" customHeight="1">
      <c r="A1004" s="223">
        <v>1002</v>
      </c>
      <c r="B1004" s="223" t="s">
        <v>5555</v>
      </c>
      <c r="C1004" s="224" t="s">
        <v>4784</v>
      </c>
      <c r="D1004" s="222">
        <v>4</v>
      </c>
      <c r="E1004" s="223" t="s">
        <v>5555</v>
      </c>
      <c r="F1004" s="223" t="s">
        <v>5556</v>
      </c>
      <c r="G1004" s="224" t="s">
        <v>4786</v>
      </c>
      <c r="H1004" s="222">
        <v>1</v>
      </c>
      <c r="I1004" s="222">
        <v>4</v>
      </c>
    </row>
    <row r="1005" spans="1:9" ht="9.1999999999999993" customHeight="1">
      <c r="A1005" s="223">
        <v>1003</v>
      </c>
      <c r="B1005" s="223" t="s">
        <v>5557</v>
      </c>
      <c r="C1005" s="224" t="s">
        <v>4216</v>
      </c>
      <c r="D1005" s="222">
        <v>7</v>
      </c>
      <c r="E1005" s="223" t="s">
        <v>5557</v>
      </c>
      <c r="F1005" s="223" t="s">
        <v>5558</v>
      </c>
      <c r="G1005" s="224" t="s">
        <v>3904</v>
      </c>
      <c r="H1005" s="222">
        <v>5</v>
      </c>
      <c r="I1005" s="222">
        <v>7</v>
      </c>
    </row>
    <row r="1006" spans="1:9" ht="9.1999999999999993" customHeight="1">
      <c r="A1006" s="223">
        <v>1004</v>
      </c>
      <c r="B1006" s="223" t="s">
        <v>5559</v>
      </c>
      <c r="C1006" s="224" t="s">
        <v>4805</v>
      </c>
      <c r="D1006" s="222">
        <v>2</v>
      </c>
      <c r="E1006" s="223" t="s">
        <v>5559</v>
      </c>
      <c r="F1006" s="223" t="s">
        <v>5560</v>
      </c>
      <c r="G1006" s="224" t="s">
        <v>3978</v>
      </c>
      <c r="H1006" s="222">
        <v>3</v>
      </c>
      <c r="I1006" s="222">
        <v>2</v>
      </c>
    </row>
    <row r="1007" spans="1:9" ht="9.1999999999999993" customHeight="1">
      <c r="A1007" s="223">
        <v>1005</v>
      </c>
      <c r="B1007" s="223" t="s">
        <v>5561</v>
      </c>
      <c r="C1007" s="224" t="s">
        <v>4805</v>
      </c>
      <c r="D1007" s="222">
        <v>3</v>
      </c>
      <c r="E1007" s="223" t="s">
        <v>5561</v>
      </c>
      <c r="F1007" s="223" t="s">
        <v>5562</v>
      </c>
      <c r="G1007" s="224" t="s">
        <v>3978</v>
      </c>
      <c r="H1007" s="222">
        <v>3</v>
      </c>
      <c r="I1007" s="222">
        <v>3</v>
      </c>
    </row>
    <row r="1008" spans="1:9" ht="9.1999999999999993" customHeight="1">
      <c r="A1008" s="223">
        <v>1006</v>
      </c>
      <c r="B1008" s="223" t="s">
        <v>5563</v>
      </c>
      <c r="C1008" s="224" t="s">
        <v>4822</v>
      </c>
      <c r="D1008" s="222">
        <v>4</v>
      </c>
      <c r="E1008" s="223" t="s">
        <v>5563</v>
      </c>
      <c r="F1008" s="223" t="s">
        <v>669</v>
      </c>
      <c r="G1008" s="224" t="s">
        <v>3978</v>
      </c>
      <c r="H1008" s="222">
        <v>4</v>
      </c>
      <c r="I1008" s="222">
        <v>4</v>
      </c>
    </row>
    <row r="1009" spans="1:9" ht="9.1999999999999993" customHeight="1">
      <c r="A1009" s="223">
        <v>1007</v>
      </c>
      <c r="B1009" s="223" t="s">
        <v>5564</v>
      </c>
      <c r="C1009" s="224" t="s">
        <v>4805</v>
      </c>
      <c r="D1009" s="222">
        <v>5</v>
      </c>
      <c r="E1009" s="223" t="s">
        <v>5564</v>
      </c>
      <c r="F1009" s="223" t="s">
        <v>5565</v>
      </c>
      <c r="G1009" s="224" t="s">
        <v>3978</v>
      </c>
      <c r="H1009" s="222">
        <v>3</v>
      </c>
      <c r="I1009" s="222">
        <v>5</v>
      </c>
    </row>
    <row r="1010" spans="1:9" ht="9.75" customHeight="1">
      <c r="A1010" s="223">
        <v>1008</v>
      </c>
      <c r="B1010" s="223" t="s">
        <v>5566</v>
      </c>
      <c r="C1010" s="224" t="s">
        <v>5567</v>
      </c>
      <c r="D1010" s="222">
        <v>2</v>
      </c>
      <c r="E1010" s="223" t="s">
        <v>5566</v>
      </c>
      <c r="F1010" s="223" t="s">
        <v>5568</v>
      </c>
      <c r="G1010" s="224" t="s">
        <v>3978</v>
      </c>
      <c r="H1010" s="222">
        <v>5</v>
      </c>
      <c r="I1010" s="222">
        <v>2</v>
      </c>
    </row>
    <row r="1011" spans="1:9" ht="9.1999999999999993" customHeight="1">
      <c r="A1011" s="223">
        <v>1009</v>
      </c>
      <c r="B1011" s="223" t="s">
        <v>5569</v>
      </c>
      <c r="C1011" s="224" t="s">
        <v>5567</v>
      </c>
      <c r="D1011" s="222">
        <v>1</v>
      </c>
      <c r="E1011" s="223" t="s">
        <v>5569</v>
      </c>
      <c r="F1011" s="223" t="s">
        <v>5570</v>
      </c>
      <c r="G1011" s="224" t="s">
        <v>3978</v>
      </c>
      <c r="H1011" s="222">
        <v>5</v>
      </c>
      <c r="I1011" s="222">
        <v>1</v>
      </c>
    </row>
    <row r="1012" spans="1:9" ht="9.1999999999999993" customHeight="1">
      <c r="A1012" s="223">
        <v>1010</v>
      </c>
      <c r="B1012" s="223" t="s">
        <v>5571</v>
      </c>
      <c r="C1012" s="224" t="s">
        <v>4184</v>
      </c>
      <c r="D1012" s="222">
        <v>6</v>
      </c>
      <c r="E1012" s="223" t="s">
        <v>5571</v>
      </c>
      <c r="F1012" s="223" t="s">
        <v>5572</v>
      </c>
      <c r="G1012" s="224" t="s">
        <v>3904</v>
      </c>
      <c r="H1012" s="222">
        <v>3</v>
      </c>
      <c r="I1012" s="222">
        <v>6</v>
      </c>
    </row>
    <row r="1013" spans="1:9" ht="9.1999999999999993" customHeight="1">
      <c r="A1013" s="223">
        <v>1011</v>
      </c>
      <c r="B1013" s="223" t="s">
        <v>5573</v>
      </c>
      <c r="C1013" s="224" t="s">
        <v>4822</v>
      </c>
      <c r="D1013" s="222">
        <v>2</v>
      </c>
      <c r="E1013" s="223" t="s">
        <v>5573</v>
      </c>
      <c r="F1013" s="223" t="s">
        <v>5574</v>
      </c>
      <c r="G1013" s="224" t="s">
        <v>3978</v>
      </c>
      <c r="H1013" s="222">
        <v>4</v>
      </c>
      <c r="I1013" s="222">
        <v>2</v>
      </c>
    </row>
    <row r="1014" spans="1:9" ht="9.1999999999999993" customHeight="1">
      <c r="A1014" s="223">
        <v>1012</v>
      </c>
      <c r="B1014" s="223" t="s">
        <v>5575</v>
      </c>
      <c r="C1014" s="224" t="s">
        <v>5576</v>
      </c>
      <c r="D1014" s="222">
        <v>3</v>
      </c>
      <c r="E1014" s="223" t="s">
        <v>5575</v>
      </c>
      <c r="F1014" s="223" t="s">
        <v>5577</v>
      </c>
      <c r="G1014" s="224" t="s">
        <v>5165</v>
      </c>
      <c r="H1014" s="222">
        <v>2</v>
      </c>
      <c r="I1014" s="222">
        <v>3</v>
      </c>
    </row>
    <row r="1015" spans="1:9" ht="9.1999999999999993" customHeight="1">
      <c r="A1015" s="223">
        <v>1013</v>
      </c>
      <c r="B1015" s="223" t="s">
        <v>5578</v>
      </c>
      <c r="C1015" s="224" t="s">
        <v>4822</v>
      </c>
      <c r="D1015" s="222">
        <v>5</v>
      </c>
      <c r="E1015" s="223" t="s">
        <v>5578</v>
      </c>
      <c r="F1015" s="223" t="s">
        <v>5579</v>
      </c>
      <c r="G1015" s="224" t="s">
        <v>3978</v>
      </c>
      <c r="H1015" s="222">
        <v>4</v>
      </c>
      <c r="I1015" s="222">
        <v>5</v>
      </c>
    </row>
    <row r="1016" spans="1:9" ht="9.1999999999999993" customHeight="1">
      <c r="A1016" s="223">
        <v>1014</v>
      </c>
      <c r="B1016" s="223" t="s">
        <v>5580</v>
      </c>
      <c r="C1016" s="224" t="s">
        <v>5100</v>
      </c>
      <c r="D1016" s="222">
        <v>3</v>
      </c>
      <c r="E1016" s="223" t="s">
        <v>5580</v>
      </c>
      <c r="F1016" s="223" t="s">
        <v>5581</v>
      </c>
      <c r="G1016" s="224" t="s">
        <v>3982</v>
      </c>
      <c r="H1016" s="222">
        <v>5</v>
      </c>
      <c r="I1016" s="222">
        <v>3</v>
      </c>
    </row>
    <row r="1017" spans="1:9" ht="9.75" customHeight="1">
      <c r="A1017" s="223">
        <v>1015</v>
      </c>
      <c r="B1017" s="223" t="s">
        <v>5582</v>
      </c>
      <c r="C1017" s="224" t="s">
        <v>5163</v>
      </c>
      <c r="D1017" s="222">
        <v>2</v>
      </c>
      <c r="E1017" s="223" t="s">
        <v>5582</v>
      </c>
      <c r="F1017" s="223" t="s">
        <v>5583</v>
      </c>
      <c r="G1017" s="224" t="s">
        <v>5165</v>
      </c>
      <c r="H1017" s="222">
        <v>1</v>
      </c>
      <c r="I1017" s="222">
        <v>2</v>
      </c>
    </row>
    <row r="1018" spans="1:9" ht="9.1999999999999993" customHeight="1">
      <c r="A1018" s="223">
        <v>1016</v>
      </c>
      <c r="B1018" s="223" t="s">
        <v>5584</v>
      </c>
      <c r="C1018" s="224" t="s">
        <v>4522</v>
      </c>
      <c r="D1018" s="222">
        <v>3</v>
      </c>
      <c r="E1018" s="223" t="s">
        <v>5584</v>
      </c>
      <c r="F1018" s="223" t="s">
        <v>5585</v>
      </c>
      <c r="G1018" s="224" t="s">
        <v>3982</v>
      </c>
      <c r="H1018" s="222">
        <v>4</v>
      </c>
      <c r="I1018" s="222">
        <v>3</v>
      </c>
    </row>
    <row r="1019" spans="1:9" ht="9.1999999999999993" customHeight="1">
      <c r="A1019" s="223">
        <v>1017</v>
      </c>
      <c r="B1019" s="223" t="s">
        <v>5586</v>
      </c>
      <c r="C1019" s="224" t="s">
        <v>5163</v>
      </c>
      <c r="D1019" s="222">
        <v>3</v>
      </c>
      <c r="E1019" s="223" t="s">
        <v>5586</v>
      </c>
      <c r="F1019" s="223" t="s">
        <v>5587</v>
      </c>
      <c r="G1019" s="224" t="s">
        <v>5165</v>
      </c>
      <c r="H1019" s="222">
        <v>1</v>
      </c>
      <c r="I1019" s="222">
        <v>3</v>
      </c>
    </row>
    <row r="1020" spans="1:9" ht="9.1999999999999993" customHeight="1">
      <c r="A1020" s="223">
        <v>1018</v>
      </c>
      <c r="B1020" s="223" t="s">
        <v>5588</v>
      </c>
      <c r="C1020" s="224" t="s">
        <v>3976</v>
      </c>
      <c r="D1020" s="222">
        <v>7</v>
      </c>
      <c r="E1020" s="223" t="s">
        <v>5588</v>
      </c>
      <c r="F1020" s="223" t="s">
        <v>5589</v>
      </c>
      <c r="G1020" s="224" t="s">
        <v>3978</v>
      </c>
      <c r="H1020" s="222">
        <v>1</v>
      </c>
      <c r="I1020" s="222">
        <v>7</v>
      </c>
    </row>
    <row r="1021" spans="1:9" ht="9.1999999999999993" customHeight="1">
      <c r="A1021" s="223">
        <v>1019</v>
      </c>
      <c r="B1021" s="223" t="s">
        <v>5590</v>
      </c>
      <c r="C1021" s="224" t="s">
        <v>4522</v>
      </c>
      <c r="D1021" s="222">
        <v>6</v>
      </c>
      <c r="E1021" s="223" t="s">
        <v>5590</v>
      </c>
      <c r="F1021" s="223" t="s">
        <v>5591</v>
      </c>
      <c r="G1021" s="224" t="s">
        <v>3982</v>
      </c>
      <c r="H1021" s="222">
        <v>4</v>
      </c>
      <c r="I1021" s="222">
        <v>6</v>
      </c>
    </row>
    <row r="1022" spans="1:9" ht="9.1999999999999993" customHeight="1">
      <c r="A1022" s="223">
        <v>1020</v>
      </c>
      <c r="B1022" s="223" t="s">
        <v>5592</v>
      </c>
      <c r="C1022" s="224" t="s">
        <v>5100</v>
      </c>
      <c r="D1022" s="222">
        <v>2</v>
      </c>
      <c r="E1022" s="223" t="s">
        <v>5592</v>
      </c>
      <c r="F1022" s="223" t="s">
        <v>5593</v>
      </c>
      <c r="G1022" s="224" t="s">
        <v>3982</v>
      </c>
      <c r="H1022" s="222">
        <v>5</v>
      </c>
      <c r="I1022" s="222">
        <v>2</v>
      </c>
    </row>
    <row r="1023" spans="1:9" ht="9.1999999999999993" customHeight="1">
      <c r="A1023" s="223">
        <v>1021</v>
      </c>
      <c r="B1023" s="223" t="s">
        <v>5594</v>
      </c>
      <c r="C1023" s="224" t="s">
        <v>4245</v>
      </c>
      <c r="D1023" s="222">
        <v>5</v>
      </c>
      <c r="E1023" s="223" t="s">
        <v>5594</v>
      </c>
      <c r="F1023" s="223" t="s">
        <v>5595</v>
      </c>
      <c r="G1023" s="224" t="s">
        <v>3982</v>
      </c>
      <c r="H1023" s="222">
        <v>3</v>
      </c>
      <c r="I1023" s="222">
        <v>5</v>
      </c>
    </row>
    <row r="1024" spans="1:9" ht="9.75" customHeight="1">
      <c r="A1024" s="223">
        <v>1022</v>
      </c>
      <c r="B1024" s="223" t="s">
        <v>5596</v>
      </c>
      <c r="C1024" s="224" t="s">
        <v>5100</v>
      </c>
      <c r="D1024" s="222">
        <v>1</v>
      </c>
      <c r="E1024" s="223" t="s">
        <v>5596</v>
      </c>
      <c r="F1024" s="223" t="s">
        <v>5597</v>
      </c>
      <c r="G1024" s="224" t="s">
        <v>3982</v>
      </c>
      <c r="H1024" s="222">
        <v>5</v>
      </c>
      <c r="I1024" s="222">
        <v>1</v>
      </c>
    </row>
    <row r="1025" spans="1:9" ht="9.1999999999999993" customHeight="1">
      <c r="A1025" s="223">
        <v>1023</v>
      </c>
      <c r="B1025" s="223" t="s">
        <v>5598</v>
      </c>
      <c r="C1025" s="224" t="s">
        <v>5407</v>
      </c>
      <c r="D1025" s="222">
        <v>3</v>
      </c>
      <c r="E1025" s="223" t="s">
        <v>5598</v>
      </c>
      <c r="F1025" s="223" t="s">
        <v>5599</v>
      </c>
      <c r="G1025" s="224" t="s">
        <v>5408</v>
      </c>
      <c r="H1025" s="222">
        <v>1</v>
      </c>
      <c r="I1025" s="222">
        <v>3</v>
      </c>
    </row>
    <row r="1026" spans="1:9" ht="9.1999999999999993" customHeight="1">
      <c r="A1026" s="223">
        <v>1024</v>
      </c>
      <c r="B1026" s="223" t="s">
        <v>5600</v>
      </c>
      <c r="C1026" s="224" t="s">
        <v>4837</v>
      </c>
      <c r="D1026" s="222">
        <v>4</v>
      </c>
      <c r="E1026" s="223" t="s">
        <v>5600</v>
      </c>
      <c r="F1026" s="223" t="s">
        <v>5601</v>
      </c>
      <c r="G1026" s="224" t="s">
        <v>3972</v>
      </c>
      <c r="H1026" s="222">
        <v>5</v>
      </c>
      <c r="I1026" s="222">
        <v>4</v>
      </c>
    </row>
    <row r="1027" spans="1:9" ht="9.1999999999999993" customHeight="1">
      <c r="A1027" s="223">
        <v>1025</v>
      </c>
      <c r="B1027" s="223" t="s">
        <v>5602</v>
      </c>
      <c r="C1027" s="224" t="s">
        <v>5163</v>
      </c>
      <c r="D1027" s="222">
        <v>5</v>
      </c>
      <c r="E1027" s="223" t="s">
        <v>5602</v>
      </c>
      <c r="F1027" s="223" t="s">
        <v>5603</v>
      </c>
      <c r="G1027" s="224" t="s">
        <v>5165</v>
      </c>
      <c r="H1027" s="222">
        <v>1</v>
      </c>
      <c r="I1027" s="222">
        <v>5</v>
      </c>
    </row>
    <row r="1028" spans="1:9" ht="9.1999999999999993" customHeight="1">
      <c r="A1028" s="223">
        <v>1026</v>
      </c>
      <c r="B1028" s="223" t="s">
        <v>5604</v>
      </c>
      <c r="C1028" s="224" t="s">
        <v>5576</v>
      </c>
      <c r="D1028" s="222">
        <v>5</v>
      </c>
      <c r="E1028" s="223" t="s">
        <v>5604</v>
      </c>
      <c r="F1028" s="223" t="s">
        <v>5605</v>
      </c>
      <c r="G1028" s="224" t="s">
        <v>5165</v>
      </c>
      <c r="H1028" s="222">
        <v>2</v>
      </c>
      <c r="I1028" s="222">
        <v>5</v>
      </c>
    </row>
    <row r="1029" spans="1:9" ht="9.1999999999999993" customHeight="1">
      <c r="A1029" s="223">
        <v>1027</v>
      </c>
      <c r="B1029" s="223" t="s">
        <v>5606</v>
      </c>
      <c r="C1029" s="224" t="s">
        <v>5607</v>
      </c>
      <c r="D1029" s="222">
        <v>3</v>
      </c>
      <c r="E1029" s="223" t="s">
        <v>5606</v>
      </c>
      <c r="F1029" s="223" t="s">
        <v>5608</v>
      </c>
      <c r="G1029" s="224" t="s">
        <v>5165</v>
      </c>
      <c r="H1029" s="222">
        <v>3</v>
      </c>
      <c r="I1029" s="222">
        <v>3</v>
      </c>
    </row>
    <row r="1030" spans="1:9" ht="9.1999999999999993" customHeight="1">
      <c r="A1030" s="223">
        <v>1028</v>
      </c>
      <c r="B1030" s="223" t="s">
        <v>5609</v>
      </c>
      <c r="C1030" s="224" t="s">
        <v>4245</v>
      </c>
      <c r="D1030" s="222">
        <v>6</v>
      </c>
      <c r="E1030" s="223" t="s">
        <v>5609</v>
      </c>
      <c r="F1030" s="223" t="s">
        <v>5610</v>
      </c>
      <c r="G1030" s="224" t="s">
        <v>3982</v>
      </c>
      <c r="H1030" s="222">
        <v>3</v>
      </c>
      <c r="I1030" s="222">
        <v>6</v>
      </c>
    </row>
    <row r="1031" spans="1:9" ht="9.75" customHeight="1">
      <c r="A1031" s="223">
        <v>1029</v>
      </c>
      <c r="B1031" s="223" t="s">
        <v>5611</v>
      </c>
      <c r="C1031" s="224" t="s">
        <v>4830</v>
      </c>
      <c r="D1031" s="222">
        <v>5</v>
      </c>
      <c r="E1031" s="223" t="s">
        <v>5611</v>
      </c>
      <c r="F1031" s="223" t="s">
        <v>1649</v>
      </c>
      <c r="G1031" s="224" t="s">
        <v>4438</v>
      </c>
      <c r="H1031" s="222">
        <v>2</v>
      </c>
      <c r="I1031" s="222">
        <v>5</v>
      </c>
    </row>
    <row r="1032" spans="1:9" ht="9.1999999999999993" customHeight="1">
      <c r="A1032" s="223">
        <v>1030</v>
      </c>
      <c r="B1032" s="223" t="s">
        <v>5612</v>
      </c>
      <c r="C1032" s="224" t="s">
        <v>4736</v>
      </c>
      <c r="D1032" s="222">
        <v>5</v>
      </c>
      <c r="E1032" s="223" t="s">
        <v>5612</v>
      </c>
      <c r="F1032" s="223" t="s">
        <v>1661</v>
      </c>
      <c r="G1032" s="224" t="s">
        <v>4225</v>
      </c>
      <c r="H1032" s="222">
        <v>5</v>
      </c>
      <c r="I1032" s="222">
        <v>5</v>
      </c>
    </row>
    <row r="1033" spans="1:9" ht="9.1999999999999993" customHeight="1">
      <c r="A1033" s="223">
        <v>1031</v>
      </c>
      <c r="B1033" s="223" t="s">
        <v>5613</v>
      </c>
      <c r="C1033" s="224" t="s">
        <v>5576</v>
      </c>
      <c r="D1033" s="222">
        <v>2</v>
      </c>
      <c r="E1033" s="223" t="s">
        <v>5613</v>
      </c>
      <c r="F1033" s="223" t="s">
        <v>5614</v>
      </c>
      <c r="G1033" s="224" t="s">
        <v>5165</v>
      </c>
      <c r="H1033" s="222">
        <v>2</v>
      </c>
      <c r="I1033" s="222">
        <v>2</v>
      </c>
    </row>
    <row r="1034" spans="1:9" ht="9.1999999999999993" customHeight="1">
      <c r="A1034" s="223">
        <v>1032</v>
      </c>
      <c r="B1034" s="223" t="s">
        <v>5615</v>
      </c>
      <c r="C1034" s="224" t="s">
        <v>5616</v>
      </c>
      <c r="D1034" s="222">
        <v>1</v>
      </c>
      <c r="E1034" s="223" t="s">
        <v>5615</v>
      </c>
      <c r="F1034" s="223" t="s">
        <v>5617</v>
      </c>
      <c r="G1034" s="224" t="s">
        <v>5165</v>
      </c>
      <c r="H1034" s="222">
        <v>4</v>
      </c>
      <c r="I1034" s="222">
        <v>1</v>
      </c>
    </row>
    <row r="1035" spans="1:9" ht="9.1999999999999993" customHeight="1">
      <c r="A1035" s="223">
        <v>1033</v>
      </c>
      <c r="B1035" s="223" t="s">
        <v>5618</v>
      </c>
      <c r="C1035" s="224" t="s">
        <v>5163</v>
      </c>
      <c r="D1035" s="222">
        <v>6</v>
      </c>
      <c r="E1035" s="223" t="s">
        <v>5618</v>
      </c>
      <c r="F1035" s="223" t="s">
        <v>5619</v>
      </c>
      <c r="G1035" s="224" t="s">
        <v>5165</v>
      </c>
      <c r="H1035" s="222">
        <v>1</v>
      </c>
      <c r="I1035" s="222">
        <v>6</v>
      </c>
    </row>
    <row r="1036" spans="1:9" ht="9.1999999999999993" customHeight="1">
      <c r="A1036" s="223">
        <v>1034</v>
      </c>
      <c r="B1036" s="223" t="s">
        <v>5620</v>
      </c>
      <c r="C1036" s="224" t="s">
        <v>5607</v>
      </c>
      <c r="D1036" s="222">
        <v>2</v>
      </c>
      <c r="E1036" s="223" t="s">
        <v>5620</v>
      </c>
      <c r="F1036" s="223" t="s">
        <v>5621</v>
      </c>
      <c r="G1036" s="224" t="s">
        <v>5165</v>
      </c>
      <c r="H1036" s="222">
        <v>3</v>
      </c>
      <c r="I1036" s="222">
        <v>2</v>
      </c>
    </row>
    <row r="1037" spans="1:9" ht="9.1999999999999993" customHeight="1">
      <c r="A1037" s="223">
        <v>1035</v>
      </c>
      <c r="B1037" s="223" t="s">
        <v>5622</v>
      </c>
      <c r="C1037" s="224" t="s">
        <v>5607</v>
      </c>
      <c r="D1037" s="222">
        <v>1</v>
      </c>
      <c r="E1037" s="223" t="s">
        <v>5622</v>
      </c>
      <c r="F1037" s="223" t="s">
        <v>5623</v>
      </c>
      <c r="G1037" s="224" t="s">
        <v>5165</v>
      </c>
      <c r="H1037" s="222">
        <v>3</v>
      </c>
      <c r="I1037" s="222">
        <v>1</v>
      </c>
    </row>
    <row r="1038" spans="1:9" ht="9.75" customHeight="1">
      <c r="A1038" s="223">
        <v>1036</v>
      </c>
      <c r="B1038" s="223" t="s">
        <v>5624</v>
      </c>
      <c r="C1038" s="224" t="s">
        <v>5625</v>
      </c>
      <c r="D1038" s="222">
        <v>1</v>
      </c>
      <c r="E1038" s="223" t="s">
        <v>5624</v>
      </c>
      <c r="F1038" s="223" t="s">
        <v>5626</v>
      </c>
      <c r="G1038" s="224" t="s">
        <v>3972</v>
      </c>
      <c r="H1038" s="222">
        <v>4</v>
      </c>
      <c r="I1038" s="222">
        <v>1</v>
      </c>
    </row>
    <row r="1039" spans="1:9" ht="9.1999999999999993" customHeight="1">
      <c r="A1039" s="223">
        <v>1037</v>
      </c>
      <c r="B1039" s="223" t="s">
        <v>5627</v>
      </c>
      <c r="C1039" s="224" t="s">
        <v>5625</v>
      </c>
      <c r="D1039" s="222">
        <v>3</v>
      </c>
      <c r="E1039" s="223" t="s">
        <v>5627</v>
      </c>
      <c r="F1039" s="223" t="s">
        <v>5628</v>
      </c>
      <c r="G1039" s="224" t="s">
        <v>3972</v>
      </c>
      <c r="H1039" s="222">
        <v>4</v>
      </c>
      <c r="I1039" s="222">
        <v>3</v>
      </c>
    </row>
    <row r="1040" spans="1:9" ht="9.1999999999999993" customHeight="1">
      <c r="A1040" s="223">
        <v>1038</v>
      </c>
      <c r="B1040" s="223" t="s">
        <v>5629</v>
      </c>
      <c r="C1040" s="224" t="s">
        <v>4263</v>
      </c>
      <c r="D1040" s="222">
        <v>5</v>
      </c>
      <c r="E1040" s="223" t="s">
        <v>5629</v>
      </c>
      <c r="F1040" s="223" t="s">
        <v>5630</v>
      </c>
      <c r="G1040" s="224" t="s">
        <v>3990</v>
      </c>
      <c r="H1040" s="222">
        <v>1</v>
      </c>
      <c r="I1040" s="222">
        <v>5</v>
      </c>
    </row>
    <row r="1041" spans="1:9" ht="9.1999999999999993" customHeight="1">
      <c r="A1041" s="223">
        <v>1039</v>
      </c>
      <c r="B1041" s="223" t="s">
        <v>5631</v>
      </c>
      <c r="C1041" s="224" t="s">
        <v>5160</v>
      </c>
      <c r="D1041" s="222">
        <v>2</v>
      </c>
      <c r="E1041" s="223" t="s">
        <v>5631</v>
      </c>
      <c r="F1041" s="223" t="s">
        <v>5632</v>
      </c>
      <c r="G1041" s="224" t="s">
        <v>4528</v>
      </c>
      <c r="H1041" s="222">
        <v>2</v>
      </c>
      <c r="I1041" s="222">
        <v>2</v>
      </c>
    </row>
    <row r="1042" spans="1:9" ht="9.1999999999999993" customHeight="1">
      <c r="A1042" s="223">
        <v>1040</v>
      </c>
      <c r="B1042" s="223" t="s">
        <v>5633</v>
      </c>
      <c r="C1042" s="224" t="s">
        <v>4526</v>
      </c>
      <c r="D1042" s="222">
        <v>7</v>
      </c>
      <c r="E1042" s="223" t="s">
        <v>5633</v>
      </c>
      <c r="F1042" s="223" t="s">
        <v>5634</v>
      </c>
      <c r="G1042" s="224" t="s">
        <v>4528</v>
      </c>
      <c r="H1042" s="222">
        <v>1</v>
      </c>
      <c r="I1042" s="222">
        <v>7</v>
      </c>
    </row>
    <row r="1043" spans="1:9" ht="9.1999999999999993" customHeight="1">
      <c r="A1043" s="223">
        <v>1041</v>
      </c>
      <c r="B1043" s="223" t="s">
        <v>5635</v>
      </c>
      <c r="C1043" s="224" t="s">
        <v>5160</v>
      </c>
      <c r="D1043" s="222">
        <v>5</v>
      </c>
      <c r="E1043" s="223" t="s">
        <v>5635</v>
      </c>
      <c r="F1043" s="223" t="s">
        <v>5636</v>
      </c>
      <c r="G1043" s="224" t="s">
        <v>4528</v>
      </c>
      <c r="H1043" s="222">
        <v>2</v>
      </c>
      <c r="I1043" s="222">
        <v>5</v>
      </c>
    </row>
    <row r="1044" spans="1:9" ht="9.1999999999999993" customHeight="1">
      <c r="A1044" s="223">
        <v>1042</v>
      </c>
      <c r="B1044" s="223" t="s">
        <v>5637</v>
      </c>
      <c r="C1044" s="224" t="s">
        <v>4250</v>
      </c>
      <c r="D1044" s="222">
        <v>7</v>
      </c>
      <c r="E1044" s="223" t="s">
        <v>5637</v>
      </c>
      <c r="F1044" s="223" t="s">
        <v>5638</v>
      </c>
      <c r="G1044" s="224" t="s">
        <v>3972</v>
      </c>
      <c r="H1044" s="222">
        <v>3</v>
      </c>
      <c r="I1044" s="222">
        <v>7</v>
      </c>
    </row>
    <row r="1045" spans="1:9" ht="9.75" customHeight="1">
      <c r="A1045" s="223">
        <v>1043</v>
      </c>
      <c r="B1045" s="223" t="s">
        <v>5639</v>
      </c>
      <c r="C1045" s="224" t="s">
        <v>5640</v>
      </c>
      <c r="D1045" s="222">
        <v>3</v>
      </c>
      <c r="E1045" s="223" t="s">
        <v>5639</v>
      </c>
      <c r="F1045" s="223" t="s">
        <v>1695</v>
      </c>
      <c r="G1045" s="224" t="s">
        <v>3986</v>
      </c>
      <c r="H1045" s="222">
        <v>5</v>
      </c>
      <c r="I1045" s="222">
        <v>3</v>
      </c>
    </row>
    <row r="1046" spans="1:9" ht="9.1999999999999993" customHeight="1">
      <c r="A1046" s="223">
        <v>1044</v>
      </c>
      <c r="B1046" s="223" t="s">
        <v>5641</v>
      </c>
      <c r="C1046" s="224" t="s">
        <v>5642</v>
      </c>
      <c r="D1046" s="222">
        <v>1</v>
      </c>
      <c r="E1046" s="223" t="s">
        <v>5641</v>
      </c>
      <c r="F1046" s="223" t="s">
        <v>5643</v>
      </c>
      <c r="G1046" s="224" t="s">
        <v>4786</v>
      </c>
      <c r="H1046" s="222">
        <v>5</v>
      </c>
      <c r="I1046" s="222">
        <v>1</v>
      </c>
    </row>
    <row r="1047" spans="1:9" ht="9.1999999999999993" customHeight="1">
      <c r="A1047" s="223">
        <v>1045</v>
      </c>
      <c r="B1047" s="223" t="s">
        <v>5644</v>
      </c>
      <c r="C1047" s="224" t="s">
        <v>4526</v>
      </c>
      <c r="D1047" s="222">
        <v>6</v>
      </c>
      <c r="E1047" s="223" t="s">
        <v>5644</v>
      </c>
      <c r="F1047" s="223" t="s">
        <v>5645</v>
      </c>
      <c r="G1047" s="224" t="s">
        <v>4528</v>
      </c>
      <c r="H1047" s="222">
        <v>1</v>
      </c>
      <c r="I1047" s="222">
        <v>6</v>
      </c>
    </row>
    <row r="1048" spans="1:9" ht="9.1999999999999993" customHeight="1">
      <c r="A1048" s="223">
        <v>1046</v>
      </c>
      <c r="B1048" s="223" t="s">
        <v>5646</v>
      </c>
      <c r="C1048" s="224" t="s">
        <v>5160</v>
      </c>
      <c r="D1048" s="222">
        <v>6</v>
      </c>
      <c r="E1048" s="223" t="s">
        <v>5646</v>
      </c>
      <c r="F1048" s="223" t="s">
        <v>5647</v>
      </c>
      <c r="G1048" s="224" t="s">
        <v>4528</v>
      </c>
      <c r="H1048" s="222">
        <v>2</v>
      </c>
      <c r="I1048" s="222">
        <v>6</v>
      </c>
    </row>
    <row r="1049" spans="1:9" ht="9.1999999999999993" customHeight="1">
      <c r="A1049" s="223">
        <v>1047</v>
      </c>
      <c r="B1049" s="223" t="s">
        <v>5648</v>
      </c>
      <c r="C1049" s="224" t="s">
        <v>5189</v>
      </c>
      <c r="D1049" s="222">
        <v>2</v>
      </c>
      <c r="E1049" s="223" t="s">
        <v>5648</v>
      </c>
      <c r="F1049" s="223" t="s">
        <v>5649</v>
      </c>
      <c r="G1049" s="224" t="s">
        <v>4528</v>
      </c>
      <c r="H1049" s="222">
        <v>3</v>
      </c>
      <c r="I1049" s="222">
        <v>2</v>
      </c>
    </row>
    <row r="1050" spans="1:9" ht="9.1999999999999993" customHeight="1">
      <c r="A1050" s="223">
        <v>1048</v>
      </c>
      <c r="B1050" s="223" t="s">
        <v>5650</v>
      </c>
      <c r="C1050" s="224" t="s">
        <v>5189</v>
      </c>
      <c r="D1050" s="222">
        <v>3</v>
      </c>
      <c r="E1050" s="223" t="s">
        <v>5650</v>
      </c>
      <c r="F1050" s="223" t="s">
        <v>5651</v>
      </c>
      <c r="G1050" s="224" t="s">
        <v>4528</v>
      </c>
      <c r="H1050" s="222">
        <v>3</v>
      </c>
      <c r="I1050" s="222">
        <v>3</v>
      </c>
    </row>
    <row r="1051" spans="1:9" ht="9.1999999999999993" customHeight="1">
      <c r="A1051" s="223">
        <v>1049</v>
      </c>
      <c r="B1051" s="223" t="s">
        <v>5652</v>
      </c>
      <c r="C1051" s="224" t="s">
        <v>4859</v>
      </c>
      <c r="D1051" s="222">
        <v>7</v>
      </c>
      <c r="E1051" s="223" t="s">
        <v>5652</v>
      </c>
      <c r="F1051" s="223" t="s">
        <v>5653</v>
      </c>
      <c r="G1051" s="224" t="s">
        <v>3900</v>
      </c>
      <c r="H1051" s="222">
        <v>4</v>
      </c>
      <c r="I1051" s="222">
        <v>7</v>
      </c>
    </row>
    <row r="1052" spans="1:9" ht="9.75" customHeight="1">
      <c r="A1052" s="223">
        <v>1050</v>
      </c>
      <c r="B1052" s="223" t="s">
        <v>5654</v>
      </c>
      <c r="C1052" s="224" t="s">
        <v>4936</v>
      </c>
      <c r="D1052" s="222">
        <v>6</v>
      </c>
      <c r="E1052" s="223" t="s">
        <v>5654</v>
      </c>
      <c r="F1052" s="223" t="s">
        <v>1687</v>
      </c>
      <c r="G1052" s="224" t="s">
        <v>4225</v>
      </c>
      <c r="H1052" s="222">
        <v>1</v>
      </c>
      <c r="I1052" s="222">
        <v>6</v>
      </c>
    </row>
    <row r="1053" spans="1:9" ht="9.1999999999999993" customHeight="1">
      <c r="A1053" s="223">
        <v>1051</v>
      </c>
      <c r="B1053" s="223" t="s">
        <v>5655</v>
      </c>
      <c r="C1053" s="224" t="s">
        <v>4859</v>
      </c>
      <c r="D1053" s="222">
        <v>6</v>
      </c>
      <c r="E1053" s="223" t="s">
        <v>5655</v>
      </c>
      <c r="F1053" s="223" t="s">
        <v>5656</v>
      </c>
      <c r="G1053" s="224" t="s">
        <v>3900</v>
      </c>
      <c r="H1053" s="222">
        <v>4</v>
      </c>
      <c r="I1053" s="222">
        <v>6</v>
      </c>
    </row>
    <row r="1054" spans="1:9" ht="9.1999999999999993" customHeight="1">
      <c r="A1054" s="223">
        <v>1052</v>
      </c>
      <c r="B1054" s="223" t="s">
        <v>5657</v>
      </c>
      <c r="C1054" s="224" t="s">
        <v>4292</v>
      </c>
      <c r="D1054" s="222">
        <v>7</v>
      </c>
      <c r="E1054" s="223" t="s">
        <v>5657</v>
      </c>
      <c r="F1054" s="223" t="s">
        <v>5658</v>
      </c>
      <c r="G1054" s="224" t="s">
        <v>3910</v>
      </c>
      <c r="H1054" s="222">
        <v>4</v>
      </c>
      <c r="I1054" s="222">
        <v>7</v>
      </c>
    </row>
    <row r="1055" spans="1:9" ht="9.1999999999999993" customHeight="1">
      <c r="A1055" s="223">
        <v>1053</v>
      </c>
      <c r="B1055" s="223" t="s">
        <v>5659</v>
      </c>
      <c r="C1055" s="224" t="s">
        <v>4859</v>
      </c>
      <c r="D1055" s="222">
        <v>5</v>
      </c>
      <c r="E1055" s="223" t="s">
        <v>5659</v>
      </c>
      <c r="F1055" s="223" t="s">
        <v>5660</v>
      </c>
      <c r="G1055" s="224" t="s">
        <v>3900</v>
      </c>
      <c r="H1055" s="222">
        <v>4</v>
      </c>
      <c r="I1055" s="222">
        <v>5</v>
      </c>
    </row>
    <row r="1056" spans="1:9" ht="9.1999999999999993" customHeight="1">
      <c r="A1056" s="223">
        <v>1054</v>
      </c>
      <c r="B1056" s="223" t="s">
        <v>5661</v>
      </c>
      <c r="C1056" s="224" t="s">
        <v>5198</v>
      </c>
      <c r="D1056" s="222">
        <v>4</v>
      </c>
      <c r="E1056" s="223" t="s">
        <v>5661</v>
      </c>
      <c r="F1056" s="223" t="s">
        <v>5662</v>
      </c>
      <c r="G1056" s="224" t="s">
        <v>3900</v>
      </c>
      <c r="H1056" s="222">
        <v>5</v>
      </c>
      <c r="I1056" s="222">
        <v>4</v>
      </c>
    </row>
    <row r="1057" spans="1:9" ht="9.1999999999999993" customHeight="1">
      <c r="A1057" s="223">
        <v>1055</v>
      </c>
      <c r="B1057" s="223" t="s">
        <v>5663</v>
      </c>
      <c r="C1057" s="224" t="s">
        <v>5664</v>
      </c>
      <c r="D1057" s="222">
        <v>1</v>
      </c>
      <c r="E1057" s="223" t="s">
        <v>5663</v>
      </c>
      <c r="F1057" s="223" t="s">
        <v>1626</v>
      </c>
      <c r="G1057" s="224" t="s">
        <v>5408</v>
      </c>
      <c r="H1057" s="222">
        <v>2</v>
      </c>
      <c r="I1057" s="222">
        <v>1</v>
      </c>
    </row>
    <row r="1058" spans="1:9" ht="9.1999999999999993" customHeight="1">
      <c r="A1058" s="223">
        <v>1056</v>
      </c>
      <c r="B1058" s="223" t="s">
        <v>5665</v>
      </c>
      <c r="C1058" s="224" t="s">
        <v>5198</v>
      </c>
      <c r="D1058" s="222">
        <v>2</v>
      </c>
      <c r="E1058" s="223" t="s">
        <v>5665</v>
      </c>
      <c r="F1058" s="223" t="s">
        <v>5666</v>
      </c>
      <c r="G1058" s="224" t="s">
        <v>3900</v>
      </c>
      <c r="H1058" s="222">
        <v>5</v>
      </c>
      <c r="I1058" s="222">
        <v>2</v>
      </c>
    </row>
    <row r="1059" spans="1:9" ht="9.75" customHeight="1">
      <c r="A1059" s="223">
        <v>1057</v>
      </c>
      <c r="B1059" s="223" t="s">
        <v>5667</v>
      </c>
      <c r="C1059" s="224" t="s">
        <v>4554</v>
      </c>
      <c r="D1059" s="222">
        <v>7</v>
      </c>
      <c r="E1059" s="223" t="s">
        <v>5667</v>
      </c>
      <c r="F1059" s="223" t="s">
        <v>1575</v>
      </c>
      <c r="G1059" s="224" t="s">
        <v>4067</v>
      </c>
      <c r="H1059" s="222">
        <v>5</v>
      </c>
      <c r="I1059" s="222">
        <v>7</v>
      </c>
    </row>
    <row r="1060" spans="1:9" ht="9.1999999999999993" customHeight="1">
      <c r="A1060" s="223">
        <v>1058</v>
      </c>
      <c r="B1060" s="223" t="s">
        <v>5668</v>
      </c>
      <c r="C1060" s="224" t="s">
        <v>5669</v>
      </c>
      <c r="D1060" s="222">
        <v>5</v>
      </c>
      <c r="E1060" s="223" t="s">
        <v>5668</v>
      </c>
      <c r="F1060" s="223" t="s">
        <v>1360</v>
      </c>
      <c r="G1060" s="224" t="s">
        <v>4574</v>
      </c>
      <c r="H1060" s="222">
        <v>5</v>
      </c>
      <c r="I1060" s="222">
        <v>5</v>
      </c>
    </row>
    <row r="1061" spans="1:9" ht="9.1999999999999993" customHeight="1">
      <c r="A1061" s="223">
        <v>1059</v>
      </c>
      <c r="B1061" s="223" t="s">
        <v>5670</v>
      </c>
      <c r="C1061" s="224" t="s">
        <v>5640</v>
      </c>
      <c r="D1061" s="222">
        <v>5</v>
      </c>
      <c r="E1061" s="223" t="s">
        <v>5670</v>
      </c>
      <c r="F1061" s="223" t="s">
        <v>1694</v>
      </c>
      <c r="G1061" s="224" t="s">
        <v>3986</v>
      </c>
      <c r="H1061" s="222">
        <v>5</v>
      </c>
      <c r="I1061" s="222">
        <v>5</v>
      </c>
    </row>
    <row r="1062" spans="1:9" ht="9.1999999999999993" customHeight="1">
      <c r="A1062" s="223">
        <v>1060</v>
      </c>
      <c r="B1062" s="223" t="s">
        <v>5671</v>
      </c>
      <c r="C1062" s="224" t="s">
        <v>4541</v>
      </c>
      <c r="D1062" s="222">
        <v>2</v>
      </c>
      <c r="E1062" s="223" t="s">
        <v>5671</v>
      </c>
      <c r="F1062" s="223" t="s">
        <v>5672</v>
      </c>
      <c r="G1062" s="224" t="s">
        <v>4528</v>
      </c>
      <c r="H1062" s="222">
        <v>4</v>
      </c>
      <c r="I1062" s="222">
        <v>2</v>
      </c>
    </row>
    <row r="1063" spans="1:9" ht="9.1999999999999993" customHeight="1">
      <c r="A1063" s="223">
        <v>1061</v>
      </c>
      <c r="B1063" s="223" t="s">
        <v>5673</v>
      </c>
      <c r="C1063" s="224" t="s">
        <v>4554</v>
      </c>
      <c r="D1063" s="222">
        <v>5</v>
      </c>
      <c r="E1063" s="223" t="s">
        <v>5673</v>
      </c>
      <c r="F1063" s="223" t="s">
        <v>1574</v>
      </c>
      <c r="G1063" s="224" t="s">
        <v>4067</v>
      </c>
      <c r="H1063" s="222">
        <v>5</v>
      </c>
      <c r="I1063" s="222">
        <v>5</v>
      </c>
    </row>
    <row r="1064" spans="1:9" ht="9.1999999999999993" customHeight="1">
      <c r="A1064" s="223">
        <v>1062</v>
      </c>
      <c r="B1064" s="223" t="s">
        <v>5674</v>
      </c>
      <c r="C1064" s="224" t="s">
        <v>4554</v>
      </c>
      <c r="D1064" s="222">
        <v>6</v>
      </c>
      <c r="E1064" s="223" t="s">
        <v>5674</v>
      </c>
      <c r="F1064" s="223" t="s">
        <v>1573</v>
      </c>
      <c r="G1064" s="224" t="s">
        <v>4067</v>
      </c>
      <c r="H1064" s="222">
        <v>5</v>
      </c>
      <c r="I1064" s="222">
        <v>6</v>
      </c>
    </row>
    <row r="1065" spans="1:9" ht="9.1999999999999993" customHeight="1">
      <c r="A1065" s="223">
        <v>1063</v>
      </c>
      <c r="B1065" s="223" t="s">
        <v>5675</v>
      </c>
      <c r="C1065" s="224" t="s">
        <v>5669</v>
      </c>
      <c r="D1065" s="222">
        <v>4</v>
      </c>
      <c r="E1065" s="223" t="s">
        <v>5675</v>
      </c>
      <c r="F1065" s="223" t="s">
        <v>1359</v>
      </c>
      <c r="G1065" s="224" t="s">
        <v>4574</v>
      </c>
      <c r="H1065" s="222">
        <v>5</v>
      </c>
      <c r="I1065" s="222">
        <v>4</v>
      </c>
    </row>
    <row r="1066" spans="1:9" ht="9.75" customHeight="1">
      <c r="A1066" s="223">
        <v>1064</v>
      </c>
      <c r="B1066" s="223" t="s">
        <v>5676</v>
      </c>
      <c r="C1066" s="224" t="s">
        <v>5218</v>
      </c>
      <c r="D1066" s="222">
        <v>4</v>
      </c>
      <c r="E1066" s="223" t="s">
        <v>5676</v>
      </c>
      <c r="F1066" s="223" t="s">
        <v>1331</v>
      </c>
      <c r="G1066" s="224" t="s">
        <v>4082</v>
      </c>
      <c r="H1066" s="222">
        <v>5</v>
      </c>
      <c r="I1066" s="222">
        <v>4</v>
      </c>
    </row>
    <row r="1067" spans="1:9" ht="9.1999999999999993" customHeight="1">
      <c r="A1067" s="223">
        <v>1065</v>
      </c>
      <c r="B1067" s="223" t="s">
        <v>5677</v>
      </c>
      <c r="C1067" s="224" t="s">
        <v>5678</v>
      </c>
      <c r="D1067" s="222">
        <v>2</v>
      </c>
      <c r="E1067" s="223" t="s">
        <v>5677</v>
      </c>
      <c r="F1067" s="223" t="s">
        <v>1572</v>
      </c>
      <c r="G1067" s="224" t="s">
        <v>5679</v>
      </c>
      <c r="H1067" s="222">
        <v>1</v>
      </c>
      <c r="I1067" s="222">
        <v>2</v>
      </c>
    </row>
    <row r="1068" spans="1:9" ht="9.1999999999999993" customHeight="1">
      <c r="A1068" s="223">
        <v>1066</v>
      </c>
      <c r="B1068" s="223" t="s">
        <v>5680</v>
      </c>
      <c r="C1068" s="224" t="s">
        <v>5669</v>
      </c>
      <c r="D1068" s="222">
        <v>1</v>
      </c>
      <c r="E1068" s="223" t="s">
        <v>5680</v>
      </c>
      <c r="F1068" s="223" t="s">
        <v>1358</v>
      </c>
      <c r="G1068" s="224" t="s">
        <v>4574</v>
      </c>
      <c r="H1068" s="222">
        <v>5</v>
      </c>
      <c r="I1068" s="222">
        <v>1</v>
      </c>
    </row>
    <row r="1069" spans="1:9" ht="9.1999999999999993" customHeight="1">
      <c r="A1069" s="223">
        <v>1067</v>
      </c>
      <c r="B1069" s="223" t="s">
        <v>5681</v>
      </c>
      <c r="C1069" s="224" t="s">
        <v>4599</v>
      </c>
      <c r="D1069" s="222">
        <v>7</v>
      </c>
      <c r="E1069" s="223" t="s">
        <v>5681</v>
      </c>
      <c r="F1069" s="223" t="s">
        <v>5682</v>
      </c>
      <c r="G1069" s="224" t="s">
        <v>4075</v>
      </c>
      <c r="H1069" s="222">
        <v>3</v>
      </c>
      <c r="I1069" s="222">
        <v>7</v>
      </c>
    </row>
    <row r="1070" spans="1:9" ht="9.1999999999999993" customHeight="1">
      <c r="A1070" s="223">
        <v>1068</v>
      </c>
      <c r="B1070" s="223" t="s">
        <v>5683</v>
      </c>
      <c r="C1070" s="224" t="s">
        <v>4610</v>
      </c>
      <c r="D1070" s="222">
        <v>4</v>
      </c>
      <c r="E1070" s="223" t="s">
        <v>5683</v>
      </c>
      <c r="F1070" s="223" t="s">
        <v>5684</v>
      </c>
      <c r="G1070" s="224" t="s">
        <v>4574</v>
      </c>
      <c r="H1070" s="222">
        <v>4</v>
      </c>
      <c r="I1070" s="222">
        <v>4</v>
      </c>
    </row>
    <row r="1071" spans="1:9" ht="9.1999999999999993" customHeight="1">
      <c r="A1071" s="223">
        <v>1069</v>
      </c>
      <c r="B1071" s="223" t="s">
        <v>5685</v>
      </c>
      <c r="C1071" s="224" t="s">
        <v>5218</v>
      </c>
      <c r="D1071" s="222">
        <v>5</v>
      </c>
      <c r="E1071" s="223" t="s">
        <v>5685</v>
      </c>
      <c r="F1071" s="223" t="s">
        <v>1330</v>
      </c>
      <c r="G1071" s="224" t="s">
        <v>4082</v>
      </c>
      <c r="H1071" s="222">
        <v>5</v>
      </c>
      <c r="I1071" s="222">
        <v>5</v>
      </c>
    </row>
    <row r="1072" spans="1:9" ht="9.1999999999999993" customHeight="1">
      <c r="A1072" s="223">
        <v>1070</v>
      </c>
      <c r="B1072" s="223" t="s">
        <v>5686</v>
      </c>
      <c r="C1072" s="224" t="s">
        <v>5640</v>
      </c>
      <c r="D1072" s="222">
        <v>2</v>
      </c>
      <c r="E1072" s="223" t="s">
        <v>5686</v>
      </c>
      <c r="F1072" s="223" t="s">
        <v>1693</v>
      </c>
      <c r="G1072" s="224" t="s">
        <v>3986</v>
      </c>
      <c r="H1072" s="222">
        <v>5</v>
      </c>
      <c r="I1072" s="222">
        <v>2</v>
      </c>
    </row>
    <row r="1073" spans="1:9" ht="9.75" customHeight="1">
      <c r="A1073" s="223">
        <v>1071</v>
      </c>
      <c r="B1073" s="223" t="s">
        <v>5687</v>
      </c>
      <c r="C1073" s="224" t="s">
        <v>5640</v>
      </c>
      <c r="D1073" s="222">
        <v>1</v>
      </c>
      <c r="E1073" s="223" t="s">
        <v>5687</v>
      </c>
      <c r="F1073" s="223" t="s">
        <v>1692</v>
      </c>
      <c r="G1073" s="224" t="s">
        <v>3986</v>
      </c>
      <c r="H1073" s="222">
        <v>5</v>
      </c>
      <c r="I1073" s="222">
        <v>1</v>
      </c>
    </row>
    <row r="1074" spans="1:9" ht="9.1999999999999993" customHeight="1">
      <c r="A1074" s="223">
        <v>1072</v>
      </c>
      <c r="B1074" s="223" t="s">
        <v>5688</v>
      </c>
      <c r="C1074" s="224" t="s">
        <v>5640</v>
      </c>
      <c r="D1074" s="222">
        <v>4</v>
      </c>
      <c r="E1074" s="223" t="s">
        <v>5688</v>
      </c>
      <c r="F1074" s="223" t="s">
        <v>1691</v>
      </c>
      <c r="G1074" s="224" t="s">
        <v>3986</v>
      </c>
      <c r="H1074" s="222">
        <v>5</v>
      </c>
      <c r="I1074" s="222">
        <v>4</v>
      </c>
    </row>
    <row r="1075" spans="1:9" ht="9.1999999999999993" customHeight="1">
      <c r="A1075" s="223">
        <v>1073</v>
      </c>
      <c r="B1075" s="223" t="s">
        <v>5689</v>
      </c>
      <c r="C1075" s="224" t="s">
        <v>5640</v>
      </c>
      <c r="D1075" s="222">
        <v>6</v>
      </c>
      <c r="E1075" s="223" t="s">
        <v>5689</v>
      </c>
      <c r="F1075" s="223" t="s">
        <v>5690</v>
      </c>
      <c r="G1075" s="224" t="s">
        <v>3986</v>
      </c>
      <c r="H1075" s="222">
        <v>5</v>
      </c>
      <c r="I1075" s="222">
        <v>6</v>
      </c>
    </row>
    <row r="1076" spans="1:9" ht="9.1999999999999993" customHeight="1">
      <c r="A1076" s="223">
        <v>1074</v>
      </c>
      <c r="B1076" s="223" t="s">
        <v>5691</v>
      </c>
      <c r="C1076" s="224" t="s">
        <v>5669</v>
      </c>
      <c r="D1076" s="222">
        <v>3</v>
      </c>
      <c r="E1076" s="223" t="s">
        <v>5691</v>
      </c>
      <c r="F1076" s="223" t="s">
        <v>1357</v>
      </c>
      <c r="G1076" s="224" t="s">
        <v>4574</v>
      </c>
      <c r="H1076" s="222">
        <v>5</v>
      </c>
      <c r="I1076" s="222">
        <v>3</v>
      </c>
    </row>
    <row r="1077" spans="1:9" ht="9.1999999999999993" customHeight="1">
      <c r="A1077" s="223">
        <v>1075</v>
      </c>
      <c r="B1077" s="223" t="s">
        <v>5692</v>
      </c>
      <c r="C1077" s="224" t="s">
        <v>5669</v>
      </c>
      <c r="D1077" s="222">
        <v>2</v>
      </c>
      <c r="E1077" s="223" t="s">
        <v>5692</v>
      </c>
      <c r="F1077" s="223" t="s">
        <v>5693</v>
      </c>
      <c r="G1077" s="224" t="s">
        <v>4574</v>
      </c>
      <c r="H1077" s="222">
        <v>5</v>
      </c>
      <c r="I1077" s="222">
        <v>2</v>
      </c>
    </row>
    <row r="1078" spans="1:9" ht="9.1999999999999993" customHeight="1">
      <c r="A1078" s="223">
        <v>1076</v>
      </c>
      <c r="B1078" s="223" t="s">
        <v>5694</v>
      </c>
      <c r="C1078" s="224" t="s">
        <v>4610</v>
      </c>
      <c r="D1078" s="222">
        <v>5</v>
      </c>
      <c r="E1078" s="223" t="s">
        <v>5694</v>
      </c>
      <c r="F1078" s="223" t="s">
        <v>1361</v>
      </c>
      <c r="G1078" s="224" t="s">
        <v>4574</v>
      </c>
      <c r="H1078" s="222">
        <v>4</v>
      </c>
      <c r="I1078" s="222">
        <v>5</v>
      </c>
    </row>
    <row r="1079" spans="1:9" ht="9.1999999999999993" customHeight="1">
      <c r="A1079" s="223">
        <v>1077</v>
      </c>
      <c r="B1079" s="223" t="s">
        <v>5695</v>
      </c>
      <c r="C1079" s="224" t="s">
        <v>5678</v>
      </c>
      <c r="D1079" s="222">
        <v>1</v>
      </c>
      <c r="E1079" s="223" t="s">
        <v>5695</v>
      </c>
      <c r="F1079" s="223" t="s">
        <v>1571</v>
      </c>
      <c r="G1079" s="224" t="s">
        <v>5679</v>
      </c>
      <c r="H1079" s="222">
        <v>1</v>
      </c>
      <c r="I1079" s="222">
        <v>1</v>
      </c>
    </row>
    <row r="1080" spans="1:9" ht="9.75" customHeight="1">
      <c r="A1080" s="223">
        <v>1078</v>
      </c>
      <c r="B1080" s="223" t="s">
        <v>5696</v>
      </c>
      <c r="C1080" s="224" t="s">
        <v>5256</v>
      </c>
      <c r="D1080" s="222">
        <v>4</v>
      </c>
      <c r="E1080" s="223" t="s">
        <v>5696</v>
      </c>
      <c r="F1080" s="223" t="s">
        <v>1485</v>
      </c>
      <c r="G1080" s="224" t="s">
        <v>4347</v>
      </c>
      <c r="H1080" s="222">
        <v>1</v>
      </c>
      <c r="I1080" s="222">
        <v>4</v>
      </c>
    </row>
    <row r="1081" spans="1:9" ht="9.1999999999999993" customHeight="1">
      <c r="A1081" s="223">
        <v>1079</v>
      </c>
      <c r="B1081" s="223" t="s">
        <v>5697</v>
      </c>
      <c r="C1081" s="224" t="s">
        <v>5698</v>
      </c>
      <c r="D1081" s="222">
        <v>3</v>
      </c>
      <c r="E1081" s="223" t="s">
        <v>5697</v>
      </c>
      <c r="F1081" s="223" t="s">
        <v>1482</v>
      </c>
      <c r="G1081" s="224" t="s">
        <v>4347</v>
      </c>
      <c r="H1081" s="222">
        <v>2</v>
      </c>
      <c r="I1081" s="222">
        <v>3</v>
      </c>
    </row>
    <row r="1082" spans="1:9" ht="9.1999999999999993" customHeight="1">
      <c r="A1082" s="223">
        <v>1080</v>
      </c>
      <c r="B1082" s="223" t="s">
        <v>5699</v>
      </c>
      <c r="C1082" s="224" t="s">
        <v>5277</v>
      </c>
      <c r="D1082" s="222">
        <v>3</v>
      </c>
      <c r="E1082" s="223" t="s">
        <v>5699</v>
      </c>
      <c r="F1082" s="223" t="s">
        <v>1473</v>
      </c>
      <c r="G1082" s="224" t="s">
        <v>4347</v>
      </c>
      <c r="H1082" s="222">
        <v>3</v>
      </c>
      <c r="I1082" s="222">
        <v>3</v>
      </c>
    </row>
    <row r="1083" spans="1:9" ht="9.1999999999999993" customHeight="1">
      <c r="A1083" s="223">
        <v>1081</v>
      </c>
      <c r="B1083" s="223" t="s">
        <v>5700</v>
      </c>
      <c r="C1083" s="224" t="s">
        <v>4227</v>
      </c>
      <c r="D1083" s="222">
        <v>6</v>
      </c>
      <c r="E1083" s="223" t="s">
        <v>5700</v>
      </c>
      <c r="F1083" s="223" t="s">
        <v>1666</v>
      </c>
      <c r="G1083" s="224" t="s">
        <v>4225</v>
      </c>
      <c r="H1083" s="222">
        <v>4</v>
      </c>
      <c r="I1083" s="222">
        <v>6</v>
      </c>
    </row>
    <row r="1084" spans="1:9" ht="9.1999999999999993" customHeight="1">
      <c r="A1084" s="223">
        <v>1082</v>
      </c>
      <c r="B1084" s="223" t="s">
        <v>5701</v>
      </c>
      <c r="C1084" s="224" t="s">
        <v>4227</v>
      </c>
      <c r="D1084" s="222">
        <v>7</v>
      </c>
      <c r="E1084" s="223" t="s">
        <v>5701</v>
      </c>
      <c r="F1084" s="223" t="s">
        <v>1665</v>
      </c>
      <c r="G1084" s="224" t="s">
        <v>4225</v>
      </c>
      <c r="H1084" s="222">
        <v>4</v>
      </c>
      <c r="I1084" s="222">
        <v>7</v>
      </c>
    </row>
    <row r="1085" spans="1:9" ht="9.1999999999999993" customHeight="1">
      <c r="A1085" s="223">
        <v>1083</v>
      </c>
      <c r="B1085" s="223" t="s">
        <v>5702</v>
      </c>
      <c r="C1085" s="224" t="s">
        <v>4628</v>
      </c>
      <c r="D1085" s="222">
        <v>5</v>
      </c>
      <c r="E1085" s="223" t="s">
        <v>5702</v>
      </c>
      <c r="F1085" s="223" t="s">
        <v>1523</v>
      </c>
      <c r="G1085" s="224" t="s">
        <v>4023</v>
      </c>
      <c r="H1085" s="222">
        <v>4</v>
      </c>
      <c r="I1085" s="222">
        <v>5</v>
      </c>
    </row>
    <row r="1086" spans="1:9" ht="9.1999999999999993" customHeight="1">
      <c r="A1086" s="223">
        <v>1084</v>
      </c>
      <c r="B1086" s="223" t="s">
        <v>5703</v>
      </c>
      <c r="C1086" s="224" t="s">
        <v>4631</v>
      </c>
      <c r="D1086" s="222">
        <v>5</v>
      </c>
      <c r="E1086" s="223" t="s">
        <v>5703</v>
      </c>
      <c r="F1086" s="223" t="s">
        <v>1517</v>
      </c>
      <c r="G1086" s="224" t="s">
        <v>4023</v>
      </c>
      <c r="H1086" s="222">
        <v>5</v>
      </c>
      <c r="I1086" s="222">
        <v>5</v>
      </c>
    </row>
    <row r="1087" spans="1:9" ht="9.75" customHeight="1">
      <c r="A1087" s="223">
        <v>1085</v>
      </c>
      <c r="B1087" s="223" t="s">
        <v>5704</v>
      </c>
      <c r="C1087" s="224" t="s">
        <v>4631</v>
      </c>
      <c r="D1087" s="222">
        <v>2</v>
      </c>
      <c r="E1087" s="223" t="s">
        <v>5704</v>
      </c>
      <c r="F1087" s="223" t="s">
        <v>1516</v>
      </c>
      <c r="G1087" s="224" t="s">
        <v>4023</v>
      </c>
      <c r="H1087" s="222">
        <v>5</v>
      </c>
      <c r="I1087" s="222">
        <v>2</v>
      </c>
    </row>
    <row r="1088" spans="1:9" ht="9.1999999999999993" customHeight="1">
      <c r="A1088" s="223">
        <v>1086</v>
      </c>
      <c r="B1088" s="223" t="s">
        <v>5705</v>
      </c>
      <c r="C1088" s="224" t="s">
        <v>4631</v>
      </c>
      <c r="D1088" s="222">
        <v>4</v>
      </c>
      <c r="E1088" s="223" t="s">
        <v>5705</v>
      </c>
      <c r="F1088" s="223" t="s">
        <v>1515</v>
      </c>
      <c r="G1088" s="224" t="s">
        <v>4023</v>
      </c>
      <c r="H1088" s="222">
        <v>5</v>
      </c>
      <c r="I1088" s="222">
        <v>4</v>
      </c>
    </row>
    <row r="1089" spans="1:9" ht="9.1999999999999993" customHeight="1">
      <c r="A1089" s="223">
        <v>1087</v>
      </c>
      <c r="B1089" s="223" t="s">
        <v>5706</v>
      </c>
      <c r="C1089" s="224" t="s">
        <v>4127</v>
      </c>
      <c r="D1089" s="222">
        <v>7</v>
      </c>
      <c r="E1089" s="223" t="s">
        <v>5706</v>
      </c>
      <c r="F1089" s="223" t="s">
        <v>5707</v>
      </c>
      <c r="G1089" s="224" t="s">
        <v>4087</v>
      </c>
      <c r="H1089" s="222">
        <v>3</v>
      </c>
      <c r="I1089" s="222">
        <v>7</v>
      </c>
    </row>
    <row r="1090" spans="1:9" ht="9.1999999999999993" customHeight="1">
      <c r="A1090" s="223">
        <v>1088</v>
      </c>
      <c r="B1090" s="223" t="s">
        <v>5708</v>
      </c>
      <c r="C1090" s="224" t="s">
        <v>5698</v>
      </c>
      <c r="D1090" s="222">
        <v>1</v>
      </c>
      <c r="E1090" s="223" t="s">
        <v>5708</v>
      </c>
      <c r="F1090" s="223" t="s">
        <v>1481</v>
      </c>
      <c r="G1090" s="224" t="s">
        <v>4347</v>
      </c>
      <c r="H1090" s="222">
        <v>2</v>
      </c>
      <c r="I1090" s="222">
        <v>1</v>
      </c>
    </row>
    <row r="1091" spans="1:9" ht="9.1999999999999993" customHeight="1">
      <c r="A1091" s="223">
        <v>1089</v>
      </c>
      <c r="B1091" s="223" t="s">
        <v>5709</v>
      </c>
      <c r="C1091" s="224" t="s">
        <v>4936</v>
      </c>
      <c r="D1091" s="222">
        <v>5</v>
      </c>
      <c r="E1091" s="223" t="s">
        <v>5709</v>
      </c>
      <c r="F1091" s="223" t="s">
        <v>1686</v>
      </c>
      <c r="G1091" s="224" t="s">
        <v>4225</v>
      </c>
      <c r="H1091" s="222">
        <v>1</v>
      </c>
      <c r="I1091" s="222">
        <v>5</v>
      </c>
    </row>
    <row r="1092" spans="1:9" ht="9.1999999999999993" customHeight="1">
      <c r="A1092" s="223">
        <v>1090</v>
      </c>
      <c r="B1092" s="223" t="s">
        <v>5710</v>
      </c>
      <c r="C1092" s="224" t="s">
        <v>4936</v>
      </c>
      <c r="D1092" s="222">
        <v>4</v>
      </c>
      <c r="E1092" s="223" t="s">
        <v>5710</v>
      </c>
      <c r="F1092" s="223" t="s">
        <v>1685</v>
      </c>
      <c r="G1092" s="224" t="s">
        <v>4225</v>
      </c>
      <c r="H1092" s="222">
        <v>1</v>
      </c>
      <c r="I1092" s="222">
        <v>4</v>
      </c>
    </row>
    <row r="1093" spans="1:9" ht="9.1999999999999993" customHeight="1">
      <c r="A1093" s="223">
        <v>1091</v>
      </c>
      <c r="B1093" s="223" t="s">
        <v>5711</v>
      </c>
      <c r="C1093" s="224" t="s">
        <v>5268</v>
      </c>
      <c r="D1093" s="222">
        <v>7</v>
      </c>
      <c r="E1093" s="223" t="s">
        <v>5711</v>
      </c>
      <c r="F1093" s="223" t="s">
        <v>1528</v>
      </c>
      <c r="G1093" s="224" t="s">
        <v>4023</v>
      </c>
      <c r="H1093" s="222">
        <v>3</v>
      </c>
      <c r="I1093" s="222">
        <v>7</v>
      </c>
    </row>
    <row r="1094" spans="1:9" ht="9.75" customHeight="1">
      <c r="A1094" s="223">
        <v>1092</v>
      </c>
      <c r="B1094" s="223" t="s">
        <v>5712</v>
      </c>
      <c r="C1094" s="224" t="s">
        <v>4266</v>
      </c>
      <c r="D1094" s="222">
        <v>7</v>
      </c>
      <c r="E1094" s="223" t="s">
        <v>5712</v>
      </c>
      <c r="F1094" s="223" t="s">
        <v>1579</v>
      </c>
      <c r="G1094" s="224" t="s">
        <v>4067</v>
      </c>
      <c r="H1094" s="222">
        <v>4</v>
      </c>
      <c r="I1094" s="222">
        <v>7</v>
      </c>
    </row>
    <row r="1095" spans="1:9" ht="9.1999999999999993" customHeight="1">
      <c r="A1095" s="223">
        <v>1093</v>
      </c>
      <c r="B1095" s="223" t="s">
        <v>5713</v>
      </c>
      <c r="C1095" s="224" t="s">
        <v>5268</v>
      </c>
      <c r="D1095" s="222">
        <v>6</v>
      </c>
      <c r="E1095" s="223" t="s">
        <v>5713</v>
      </c>
      <c r="F1095" s="223" t="s">
        <v>1527</v>
      </c>
      <c r="G1095" s="224" t="s">
        <v>4023</v>
      </c>
      <c r="H1095" s="222">
        <v>3</v>
      </c>
      <c r="I1095" s="222">
        <v>6</v>
      </c>
    </row>
    <row r="1096" spans="1:9" ht="9.1999999999999993" customHeight="1">
      <c r="A1096" s="223">
        <v>1094</v>
      </c>
      <c r="B1096" s="223" t="s">
        <v>5714</v>
      </c>
      <c r="C1096" s="224" t="s">
        <v>4628</v>
      </c>
      <c r="D1096" s="222">
        <v>6</v>
      </c>
      <c r="E1096" s="223" t="s">
        <v>5714</v>
      </c>
      <c r="F1096" s="223" t="s">
        <v>1522</v>
      </c>
      <c r="G1096" s="224" t="s">
        <v>4023</v>
      </c>
      <c r="H1096" s="222">
        <v>4</v>
      </c>
      <c r="I1096" s="222">
        <v>6</v>
      </c>
    </row>
    <row r="1097" spans="1:9" ht="9.1999999999999993" customHeight="1">
      <c r="A1097" s="223">
        <v>1095</v>
      </c>
      <c r="B1097" s="223" t="s">
        <v>5715</v>
      </c>
      <c r="C1097" s="224" t="s">
        <v>5678</v>
      </c>
      <c r="D1097" s="222">
        <v>3</v>
      </c>
      <c r="E1097" s="223" t="s">
        <v>5715</v>
      </c>
      <c r="F1097" s="223" t="s">
        <v>1570</v>
      </c>
      <c r="G1097" s="224" t="s">
        <v>5679</v>
      </c>
      <c r="H1097" s="222">
        <v>1</v>
      </c>
      <c r="I1097" s="222">
        <v>3</v>
      </c>
    </row>
    <row r="1098" spans="1:9" ht="9.1999999999999993" customHeight="1">
      <c r="A1098" s="223">
        <v>1096</v>
      </c>
      <c r="B1098" s="223" t="s">
        <v>5716</v>
      </c>
      <c r="C1098" s="224" t="s">
        <v>4612</v>
      </c>
      <c r="D1098" s="222">
        <v>7</v>
      </c>
      <c r="E1098" s="223" t="s">
        <v>5716</v>
      </c>
      <c r="F1098" s="223" t="s">
        <v>1592</v>
      </c>
      <c r="G1098" s="224" t="s">
        <v>4067</v>
      </c>
      <c r="H1098" s="222">
        <v>2</v>
      </c>
      <c r="I1098" s="222">
        <v>7</v>
      </c>
    </row>
    <row r="1099" spans="1:9" ht="9.1999999999999993" customHeight="1">
      <c r="A1099" s="223">
        <v>1097</v>
      </c>
      <c r="B1099" s="223" t="s">
        <v>5717</v>
      </c>
      <c r="C1099" s="224" t="s">
        <v>5256</v>
      </c>
      <c r="D1099" s="222">
        <v>6</v>
      </c>
      <c r="E1099" s="223" t="s">
        <v>5717</v>
      </c>
      <c r="F1099" s="223" t="s">
        <v>1484</v>
      </c>
      <c r="G1099" s="224" t="s">
        <v>4347</v>
      </c>
      <c r="H1099" s="222">
        <v>1</v>
      </c>
      <c r="I1099" s="222">
        <v>6</v>
      </c>
    </row>
    <row r="1100" spans="1:9" ht="9.1999999999999993" customHeight="1">
      <c r="A1100" s="223">
        <v>1098</v>
      </c>
      <c r="B1100" s="223" t="s">
        <v>5718</v>
      </c>
      <c r="C1100" s="224" t="s">
        <v>5698</v>
      </c>
      <c r="D1100" s="222">
        <v>4</v>
      </c>
      <c r="E1100" s="223" t="s">
        <v>5718</v>
      </c>
      <c r="F1100" s="223" t="s">
        <v>1480</v>
      </c>
      <c r="G1100" s="224" t="s">
        <v>4347</v>
      </c>
      <c r="H1100" s="222">
        <v>2</v>
      </c>
      <c r="I1100" s="222">
        <v>4</v>
      </c>
    </row>
    <row r="1101" spans="1:9" ht="9.75" customHeight="1">
      <c r="A1101" s="223">
        <v>1099</v>
      </c>
      <c r="B1101" s="223" t="s">
        <v>5719</v>
      </c>
      <c r="C1101" s="224" t="s">
        <v>5698</v>
      </c>
      <c r="D1101" s="222">
        <v>5</v>
      </c>
      <c r="E1101" s="223" t="s">
        <v>5719</v>
      </c>
      <c r="F1101" s="223" t="s">
        <v>1479</v>
      </c>
      <c r="G1101" s="224" t="s">
        <v>4347</v>
      </c>
      <c r="H1101" s="222">
        <v>2</v>
      </c>
      <c r="I1101" s="222">
        <v>5</v>
      </c>
    </row>
    <row r="1102" spans="1:9" ht="9.1999999999999993" customHeight="1">
      <c r="A1102" s="223">
        <v>1100</v>
      </c>
      <c r="B1102" s="223" t="s">
        <v>5720</v>
      </c>
      <c r="C1102" s="224" t="s">
        <v>4378</v>
      </c>
      <c r="D1102" s="222">
        <v>7</v>
      </c>
      <c r="E1102" s="223" t="s">
        <v>5720</v>
      </c>
      <c r="F1102" s="223" t="s">
        <v>1230</v>
      </c>
      <c r="G1102" s="224" t="s">
        <v>4379</v>
      </c>
      <c r="H1102" s="222">
        <v>1</v>
      </c>
      <c r="I1102" s="222">
        <v>7</v>
      </c>
    </row>
    <row r="1103" spans="1:9" ht="9.1999999999999993" customHeight="1">
      <c r="A1103" s="223">
        <v>1101</v>
      </c>
      <c r="B1103" s="223" t="s">
        <v>5721</v>
      </c>
      <c r="C1103" s="224" t="s">
        <v>5283</v>
      </c>
      <c r="D1103" s="222">
        <v>4</v>
      </c>
      <c r="E1103" s="223" t="s">
        <v>5721</v>
      </c>
      <c r="F1103" s="223" t="s">
        <v>1467</v>
      </c>
      <c r="G1103" s="224" t="s">
        <v>4347</v>
      </c>
      <c r="H1103" s="222">
        <v>4</v>
      </c>
      <c r="I1103" s="222">
        <v>4</v>
      </c>
    </row>
    <row r="1104" spans="1:9" ht="9.1999999999999993" customHeight="1">
      <c r="A1104" s="223">
        <v>1102</v>
      </c>
      <c r="B1104" s="223" t="s">
        <v>5722</v>
      </c>
      <c r="C1104" s="224" t="s">
        <v>4912</v>
      </c>
      <c r="D1104" s="222">
        <v>7</v>
      </c>
      <c r="E1104" s="223" t="s">
        <v>5722</v>
      </c>
      <c r="F1104" s="223" t="s">
        <v>1281</v>
      </c>
      <c r="G1104" s="224" t="s">
        <v>4622</v>
      </c>
      <c r="H1104" s="222">
        <v>3</v>
      </c>
      <c r="I1104" s="222">
        <v>7</v>
      </c>
    </row>
    <row r="1105" spans="1:9" ht="9.1999999999999993" customHeight="1">
      <c r="A1105" s="223">
        <v>1103</v>
      </c>
      <c r="B1105" s="223" t="s">
        <v>5723</v>
      </c>
      <c r="C1105" s="224" t="s">
        <v>5258</v>
      </c>
      <c r="D1105" s="222">
        <v>5</v>
      </c>
      <c r="E1105" s="223" t="s">
        <v>5723</v>
      </c>
      <c r="F1105" s="223" t="s">
        <v>1286</v>
      </c>
      <c r="G1105" s="224" t="s">
        <v>4622</v>
      </c>
      <c r="H1105" s="222">
        <v>2</v>
      </c>
      <c r="I1105" s="222">
        <v>5</v>
      </c>
    </row>
    <row r="1106" spans="1:9" ht="9.1999999999999993" customHeight="1">
      <c r="A1106" s="223">
        <v>1104</v>
      </c>
      <c r="B1106" s="223" t="s">
        <v>5724</v>
      </c>
      <c r="C1106" s="224" t="s">
        <v>4936</v>
      </c>
      <c r="D1106" s="222">
        <v>7</v>
      </c>
      <c r="E1106" s="223" t="s">
        <v>5724</v>
      </c>
      <c r="F1106" s="223" t="s">
        <v>5725</v>
      </c>
      <c r="G1106" s="224" t="s">
        <v>4225</v>
      </c>
      <c r="H1106" s="222">
        <v>1</v>
      </c>
      <c r="I1106" s="222">
        <v>7</v>
      </c>
    </row>
    <row r="1107" spans="1:9" ht="9.1999999999999993" customHeight="1">
      <c r="A1107" s="223">
        <v>1105</v>
      </c>
      <c r="B1107" s="223" t="s">
        <v>5726</v>
      </c>
      <c r="C1107" s="224" t="s">
        <v>4628</v>
      </c>
      <c r="D1107" s="222">
        <v>7</v>
      </c>
      <c r="E1107" s="223" t="s">
        <v>5726</v>
      </c>
      <c r="F1107" s="223" t="s">
        <v>1521</v>
      </c>
      <c r="G1107" s="224" t="s">
        <v>4023</v>
      </c>
      <c r="H1107" s="222">
        <v>4</v>
      </c>
      <c r="I1107" s="222">
        <v>7</v>
      </c>
    </row>
    <row r="1108" spans="1:9" ht="9.75" customHeight="1">
      <c r="A1108" s="223">
        <v>1106</v>
      </c>
      <c r="B1108" s="223" t="s">
        <v>5727</v>
      </c>
      <c r="C1108" s="224" t="s">
        <v>5268</v>
      </c>
      <c r="D1108" s="222">
        <v>5</v>
      </c>
      <c r="E1108" s="223" t="s">
        <v>5727</v>
      </c>
      <c r="F1108" s="223" t="s">
        <v>1526</v>
      </c>
      <c r="G1108" s="224" t="s">
        <v>4023</v>
      </c>
      <c r="H1108" s="222">
        <v>3</v>
      </c>
      <c r="I1108" s="222">
        <v>5</v>
      </c>
    </row>
    <row r="1109" spans="1:9" ht="9.1999999999999993" customHeight="1">
      <c r="A1109" s="223">
        <v>1107</v>
      </c>
      <c r="B1109" s="223" t="s">
        <v>5728</v>
      </c>
      <c r="C1109" s="224" t="s">
        <v>5729</v>
      </c>
      <c r="D1109" s="222">
        <v>1</v>
      </c>
      <c r="E1109" s="223" t="s">
        <v>5728</v>
      </c>
      <c r="F1109" s="223" t="s">
        <v>1458</v>
      </c>
      <c r="G1109" s="224" t="s">
        <v>5730</v>
      </c>
      <c r="H1109" s="222">
        <v>1</v>
      </c>
      <c r="I1109" s="222">
        <v>1</v>
      </c>
    </row>
    <row r="1110" spans="1:9" ht="9.1999999999999993" customHeight="1">
      <c r="A1110" s="223">
        <v>1108</v>
      </c>
      <c r="B1110" s="223" t="s">
        <v>5731</v>
      </c>
      <c r="C1110" s="224" t="s">
        <v>5344</v>
      </c>
      <c r="D1110" s="222">
        <v>4</v>
      </c>
      <c r="E1110" s="223" t="s">
        <v>5731</v>
      </c>
      <c r="F1110" s="223" t="s">
        <v>1223</v>
      </c>
      <c r="G1110" s="224" t="s">
        <v>4379</v>
      </c>
      <c r="H1110" s="222">
        <v>3</v>
      </c>
      <c r="I1110" s="222">
        <v>4</v>
      </c>
    </row>
    <row r="1111" spans="1:9" ht="9.1999999999999993" customHeight="1">
      <c r="A1111" s="223">
        <v>1109</v>
      </c>
      <c r="B1111" s="223" t="s">
        <v>5732</v>
      </c>
      <c r="C1111" s="224" t="s">
        <v>5698</v>
      </c>
      <c r="D1111" s="222">
        <v>2</v>
      </c>
      <c r="E1111" s="223" t="s">
        <v>5732</v>
      </c>
      <c r="F1111" s="223" t="s">
        <v>1478</v>
      </c>
      <c r="G1111" s="224" t="s">
        <v>4347</v>
      </c>
      <c r="H1111" s="222">
        <v>2</v>
      </c>
      <c r="I1111" s="222">
        <v>2</v>
      </c>
    </row>
    <row r="1112" spans="1:9" ht="9.1999999999999993" customHeight="1">
      <c r="A1112" s="223">
        <v>1110</v>
      </c>
      <c r="B1112" s="223" t="s">
        <v>5733</v>
      </c>
      <c r="C1112" s="224" t="s">
        <v>5283</v>
      </c>
      <c r="D1112" s="222">
        <v>3</v>
      </c>
      <c r="E1112" s="223" t="s">
        <v>5733</v>
      </c>
      <c r="F1112" s="223" t="s">
        <v>1466</v>
      </c>
      <c r="G1112" s="224" t="s">
        <v>4347</v>
      </c>
      <c r="H1112" s="222">
        <v>4</v>
      </c>
      <c r="I1112" s="222">
        <v>3</v>
      </c>
    </row>
    <row r="1113" spans="1:9" ht="9.1999999999999993" customHeight="1">
      <c r="A1113" s="223">
        <v>1111</v>
      </c>
      <c r="B1113" s="223" t="s">
        <v>5734</v>
      </c>
      <c r="C1113" s="224" t="s">
        <v>5319</v>
      </c>
      <c r="D1113" s="222">
        <v>3</v>
      </c>
      <c r="E1113" s="223" t="s">
        <v>5734</v>
      </c>
      <c r="F1113" s="223" t="s">
        <v>1247</v>
      </c>
      <c r="G1113" s="224" t="s">
        <v>4094</v>
      </c>
      <c r="H1113" s="222">
        <v>4</v>
      </c>
      <c r="I1113" s="222">
        <v>3</v>
      </c>
    </row>
    <row r="1114" spans="1:9" ht="9.1999999999999993" customHeight="1">
      <c r="A1114" s="223">
        <v>1112</v>
      </c>
      <c r="B1114" s="223" t="s">
        <v>5735</v>
      </c>
      <c r="C1114" s="224" t="s">
        <v>4359</v>
      </c>
      <c r="D1114" s="222">
        <v>7</v>
      </c>
      <c r="E1114" s="223" t="s">
        <v>5735</v>
      </c>
      <c r="F1114" s="223" t="s">
        <v>1257</v>
      </c>
      <c r="G1114" s="224" t="s">
        <v>4094</v>
      </c>
      <c r="H1114" s="222">
        <v>2</v>
      </c>
      <c r="I1114" s="222">
        <v>7</v>
      </c>
    </row>
    <row r="1115" spans="1:9" ht="9.75" customHeight="1">
      <c r="A1115" s="223">
        <v>1113</v>
      </c>
      <c r="B1115" s="223" t="s">
        <v>5736</v>
      </c>
      <c r="C1115" s="224" t="s">
        <v>5737</v>
      </c>
      <c r="D1115" s="222">
        <v>1</v>
      </c>
      <c r="E1115" s="223" t="s">
        <v>5736</v>
      </c>
      <c r="F1115" s="223" t="s">
        <v>1176</v>
      </c>
      <c r="G1115" s="224" t="s">
        <v>5327</v>
      </c>
      <c r="H1115" s="222">
        <v>1</v>
      </c>
      <c r="I1115" s="222">
        <v>1</v>
      </c>
    </row>
    <row r="1116" spans="1:9" ht="9.1999999999999993" customHeight="1">
      <c r="A1116" s="223">
        <v>1114</v>
      </c>
      <c r="B1116" s="223" t="s">
        <v>5738</v>
      </c>
      <c r="C1116" s="224" t="s">
        <v>5297</v>
      </c>
      <c r="D1116" s="222">
        <v>7</v>
      </c>
      <c r="E1116" s="223" t="s">
        <v>5738</v>
      </c>
      <c r="F1116" s="223" t="s">
        <v>1270</v>
      </c>
      <c r="G1116" s="224" t="s">
        <v>4622</v>
      </c>
      <c r="H1116" s="222">
        <v>5</v>
      </c>
      <c r="I1116" s="222">
        <v>7</v>
      </c>
    </row>
    <row r="1117" spans="1:9" ht="9.1999999999999993" customHeight="1">
      <c r="A1117" s="223">
        <v>1115</v>
      </c>
      <c r="B1117" s="223" t="s">
        <v>5739</v>
      </c>
      <c r="C1117" s="224" t="s">
        <v>5297</v>
      </c>
      <c r="D1117" s="222">
        <v>5</v>
      </c>
      <c r="E1117" s="223" t="s">
        <v>5739</v>
      </c>
      <c r="F1117" s="223" t="s">
        <v>5740</v>
      </c>
      <c r="G1117" s="224" t="s">
        <v>4622</v>
      </c>
      <c r="H1117" s="222">
        <v>5</v>
      </c>
      <c r="I1117" s="222">
        <v>5</v>
      </c>
    </row>
    <row r="1118" spans="1:9" ht="9.1999999999999993" customHeight="1">
      <c r="A1118" s="223">
        <v>1116</v>
      </c>
      <c r="B1118" s="223" t="s">
        <v>5741</v>
      </c>
      <c r="C1118" s="224" t="s">
        <v>4830</v>
      </c>
      <c r="D1118" s="222">
        <v>7</v>
      </c>
      <c r="E1118" s="223" t="s">
        <v>5741</v>
      </c>
      <c r="F1118" s="223" t="s">
        <v>1648</v>
      </c>
      <c r="G1118" s="224" t="s">
        <v>4438</v>
      </c>
      <c r="H1118" s="222">
        <v>2</v>
      </c>
      <c r="I1118" s="222">
        <v>7</v>
      </c>
    </row>
    <row r="1119" spans="1:9" ht="9.1999999999999993" customHeight="1">
      <c r="A1119" s="223">
        <v>1117</v>
      </c>
      <c r="B1119" s="223" t="s">
        <v>5742</v>
      </c>
      <c r="C1119" s="224" t="s">
        <v>5405</v>
      </c>
      <c r="D1119" s="222">
        <v>2</v>
      </c>
      <c r="E1119" s="223" t="s">
        <v>5742</v>
      </c>
      <c r="F1119" s="223" t="s">
        <v>1641</v>
      </c>
      <c r="G1119" s="224" t="s">
        <v>4438</v>
      </c>
      <c r="H1119" s="222">
        <v>4</v>
      </c>
      <c r="I1119" s="222">
        <v>2</v>
      </c>
    </row>
    <row r="1120" spans="1:9" ht="9.1999999999999993" customHeight="1">
      <c r="A1120" s="223">
        <v>1118</v>
      </c>
      <c r="B1120" s="223" t="s">
        <v>5743</v>
      </c>
      <c r="C1120" s="224" t="s">
        <v>5407</v>
      </c>
      <c r="D1120" s="222">
        <v>2</v>
      </c>
      <c r="E1120" s="223" t="s">
        <v>5743</v>
      </c>
      <c r="F1120" s="223" t="s">
        <v>1631</v>
      </c>
      <c r="G1120" s="224" t="s">
        <v>5408</v>
      </c>
      <c r="H1120" s="222">
        <v>1</v>
      </c>
      <c r="I1120" s="222">
        <v>2</v>
      </c>
    </row>
    <row r="1121" spans="1:9" ht="9.1999999999999993" customHeight="1">
      <c r="A1121" s="223">
        <v>1119</v>
      </c>
      <c r="B1121" s="223" t="s">
        <v>5744</v>
      </c>
      <c r="C1121" s="224" t="s">
        <v>4417</v>
      </c>
      <c r="D1121" s="222">
        <v>6</v>
      </c>
      <c r="E1121" s="223" t="s">
        <v>5744</v>
      </c>
      <c r="F1121" s="223" t="s">
        <v>893</v>
      </c>
      <c r="G1121" s="224" t="s">
        <v>4418</v>
      </c>
      <c r="H1121" s="222">
        <v>1</v>
      </c>
      <c r="I1121" s="222">
        <v>6</v>
      </c>
    </row>
    <row r="1122" spans="1:9" ht="9.75" customHeight="1">
      <c r="A1122" s="223">
        <v>1120</v>
      </c>
      <c r="B1122" s="223" t="s">
        <v>5745</v>
      </c>
      <c r="C1122" s="224" t="s">
        <v>4830</v>
      </c>
      <c r="D1122" s="222">
        <v>6</v>
      </c>
      <c r="E1122" s="223" t="s">
        <v>5745</v>
      </c>
      <c r="F1122" s="223" t="s">
        <v>1647</v>
      </c>
      <c r="G1122" s="224" t="s">
        <v>4438</v>
      </c>
      <c r="H1122" s="222">
        <v>2</v>
      </c>
      <c r="I1122" s="222">
        <v>6</v>
      </c>
    </row>
    <row r="1123" spans="1:9" ht="9.1999999999999993" customHeight="1">
      <c r="A1123" s="223">
        <v>1121</v>
      </c>
      <c r="B1123" s="223" t="s">
        <v>5746</v>
      </c>
      <c r="C1123" s="224" t="s">
        <v>5747</v>
      </c>
      <c r="D1123" s="222">
        <v>1</v>
      </c>
      <c r="E1123" s="223" t="s">
        <v>5746</v>
      </c>
      <c r="F1123" s="223" t="s">
        <v>978</v>
      </c>
      <c r="G1123" s="224" t="s">
        <v>4415</v>
      </c>
      <c r="H1123" s="222">
        <v>3</v>
      </c>
      <c r="I1123" s="222">
        <v>1</v>
      </c>
    </row>
    <row r="1124" spans="1:9" ht="9.1999999999999993" customHeight="1">
      <c r="A1124" s="223">
        <v>1122</v>
      </c>
      <c r="B1124" s="223" t="s">
        <v>5748</v>
      </c>
      <c r="C1124" s="224" t="s">
        <v>4980</v>
      </c>
      <c r="D1124" s="222">
        <v>4</v>
      </c>
      <c r="E1124" s="223" t="s">
        <v>5748</v>
      </c>
      <c r="F1124" s="223" t="s">
        <v>946</v>
      </c>
      <c r="G1124" s="224" t="s">
        <v>4685</v>
      </c>
      <c r="H1124" s="222">
        <v>3</v>
      </c>
      <c r="I1124" s="222">
        <v>4</v>
      </c>
    </row>
    <row r="1125" spans="1:9" ht="9.1999999999999993" customHeight="1">
      <c r="A1125" s="223">
        <v>1123</v>
      </c>
      <c r="B1125" s="223" t="s">
        <v>5749</v>
      </c>
      <c r="C1125" s="224" t="s">
        <v>5750</v>
      </c>
      <c r="D1125" s="222">
        <v>1</v>
      </c>
      <c r="E1125" s="223" t="s">
        <v>5749</v>
      </c>
      <c r="F1125" s="223" t="s">
        <v>940</v>
      </c>
      <c r="G1125" s="224" t="s">
        <v>4685</v>
      </c>
      <c r="H1125" s="222">
        <v>4</v>
      </c>
      <c r="I1125" s="222">
        <v>1</v>
      </c>
    </row>
    <row r="1126" spans="1:9" ht="9.1999999999999993" customHeight="1">
      <c r="A1126" s="223">
        <v>1124</v>
      </c>
      <c r="B1126" s="223" t="s">
        <v>5751</v>
      </c>
      <c r="C1126" s="224" t="s">
        <v>5344</v>
      </c>
      <c r="D1126" s="222">
        <v>2</v>
      </c>
      <c r="E1126" s="223" t="s">
        <v>5751</v>
      </c>
      <c r="F1126" s="223" t="s">
        <v>1222</v>
      </c>
      <c r="G1126" s="224" t="s">
        <v>4379</v>
      </c>
      <c r="H1126" s="222">
        <v>3</v>
      </c>
      <c r="I1126" s="222">
        <v>2</v>
      </c>
    </row>
    <row r="1127" spans="1:9" ht="9.1999999999999993" customHeight="1">
      <c r="A1127" s="223">
        <v>1125</v>
      </c>
      <c r="B1127" s="223" t="s">
        <v>5752</v>
      </c>
      <c r="C1127" s="224" t="s">
        <v>4958</v>
      </c>
      <c r="D1127" s="222">
        <v>2</v>
      </c>
      <c r="E1127" s="223" t="s">
        <v>5752</v>
      </c>
      <c r="F1127" s="223" t="s">
        <v>970</v>
      </c>
      <c r="G1127" s="224" t="s">
        <v>4415</v>
      </c>
      <c r="H1127" s="222">
        <v>4</v>
      </c>
      <c r="I1127" s="222">
        <v>2</v>
      </c>
    </row>
    <row r="1128" spans="1:9" ht="9.1999999999999993" customHeight="1">
      <c r="A1128" s="223">
        <v>1126</v>
      </c>
      <c r="B1128" s="223" t="s">
        <v>5753</v>
      </c>
      <c r="C1128" s="224" t="s">
        <v>5344</v>
      </c>
      <c r="D1128" s="222">
        <v>3</v>
      </c>
      <c r="E1128" s="223" t="s">
        <v>5753</v>
      </c>
      <c r="F1128" s="223" t="s">
        <v>1221</v>
      </c>
      <c r="G1128" s="224" t="s">
        <v>4379</v>
      </c>
      <c r="H1128" s="222">
        <v>3</v>
      </c>
      <c r="I1128" s="222">
        <v>3</v>
      </c>
    </row>
    <row r="1129" spans="1:9" ht="9.75" customHeight="1">
      <c r="A1129" s="223">
        <v>1127</v>
      </c>
      <c r="B1129" s="223" t="s">
        <v>5754</v>
      </c>
      <c r="C1129" s="224" t="s">
        <v>5344</v>
      </c>
      <c r="D1129" s="222">
        <v>5</v>
      </c>
      <c r="E1129" s="223" t="s">
        <v>5754</v>
      </c>
      <c r="F1129" s="223" t="s">
        <v>1220</v>
      </c>
      <c r="G1129" s="224" t="s">
        <v>4379</v>
      </c>
      <c r="H1129" s="222">
        <v>3</v>
      </c>
      <c r="I1129" s="222">
        <v>5</v>
      </c>
    </row>
    <row r="1130" spans="1:9" ht="9.1999999999999993" customHeight="1">
      <c r="A1130" s="223">
        <v>1128</v>
      </c>
      <c r="B1130" s="223" t="s">
        <v>5755</v>
      </c>
      <c r="C1130" s="224" t="s">
        <v>5756</v>
      </c>
      <c r="D1130" s="222">
        <v>1</v>
      </c>
      <c r="E1130" s="223" t="s">
        <v>5755</v>
      </c>
      <c r="F1130" s="223" t="s">
        <v>1047</v>
      </c>
      <c r="G1130" s="224" t="s">
        <v>3939</v>
      </c>
      <c r="H1130" s="222">
        <v>4</v>
      </c>
      <c r="I1130" s="222">
        <v>1</v>
      </c>
    </row>
    <row r="1131" spans="1:9" ht="9.1999999999999993" customHeight="1">
      <c r="A1131" s="223">
        <v>1129</v>
      </c>
      <c r="B1131" s="223" t="s">
        <v>5757</v>
      </c>
      <c r="C1131" s="224" t="s">
        <v>5279</v>
      </c>
      <c r="D1131" s="222">
        <v>4</v>
      </c>
      <c r="E1131" s="223" t="s">
        <v>5757</v>
      </c>
      <c r="F1131" s="223" t="s">
        <v>1227</v>
      </c>
      <c r="G1131" s="224" t="s">
        <v>4379</v>
      </c>
      <c r="H1131" s="222">
        <v>2</v>
      </c>
      <c r="I1131" s="222">
        <v>4</v>
      </c>
    </row>
    <row r="1132" spans="1:9" ht="9.1999999999999993" customHeight="1">
      <c r="A1132" s="223">
        <v>1130</v>
      </c>
      <c r="B1132" s="223" t="s">
        <v>5758</v>
      </c>
      <c r="C1132" s="224" t="s">
        <v>5279</v>
      </c>
      <c r="D1132" s="222">
        <v>6</v>
      </c>
      <c r="E1132" s="223" t="s">
        <v>5758</v>
      </c>
      <c r="F1132" s="223" t="s">
        <v>1226</v>
      </c>
      <c r="G1132" s="224" t="s">
        <v>4379</v>
      </c>
      <c r="H1132" s="222">
        <v>2</v>
      </c>
      <c r="I1132" s="222">
        <v>6</v>
      </c>
    </row>
    <row r="1133" spans="1:9" ht="9.1999999999999993" customHeight="1">
      <c r="A1133" s="223">
        <v>1131</v>
      </c>
      <c r="B1133" s="223" t="s">
        <v>5759</v>
      </c>
      <c r="C1133" s="224" t="s">
        <v>5760</v>
      </c>
      <c r="D1133" s="222">
        <v>2</v>
      </c>
      <c r="E1133" s="223" t="s">
        <v>5759</v>
      </c>
      <c r="F1133" s="223" t="s">
        <v>1218</v>
      </c>
      <c r="G1133" s="224" t="s">
        <v>4379</v>
      </c>
      <c r="H1133" s="222">
        <v>4</v>
      </c>
      <c r="I1133" s="222">
        <v>2</v>
      </c>
    </row>
    <row r="1134" spans="1:9" ht="9.1999999999999993" customHeight="1">
      <c r="A1134" s="223">
        <v>1132</v>
      </c>
      <c r="B1134" s="223" t="s">
        <v>5761</v>
      </c>
      <c r="C1134" s="224" t="s">
        <v>5762</v>
      </c>
      <c r="D1134" s="222">
        <v>1</v>
      </c>
      <c r="E1134" s="223" t="s">
        <v>5761</v>
      </c>
      <c r="F1134" s="223" t="s">
        <v>1083</v>
      </c>
      <c r="G1134" s="224" t="s">
        <v>3946</v>
      </c>
      <c r="H1134" s="222">
        <v>3</v>
      </c>
      <c r="I1134" s="222">
        <v>1</v>
      </c>
    </row>
    <row r="1135" spans="1:9" ht="9.1999999999999993" customHeight="1">
      <c r="A1135" s="223">
        <v>1133</v>
      </c>
      <c r="B1135" s="223" t="s">
        <v>5763</v>
      </c>
      <c r="C1135" s="224" t="s">
        <v>5760</v>
      </c>
      <c r="D1135" s="222">
        <v>1</v>
      </c>
      <c r="E1135" s="223" t="s">
        <v>5763</v>
      </c>
      <c r="F1135" s="223" t="s">
        <v>1217</v>
      </c>
      <c r="G1135" s="224" t="s">
        <v>4379</v>
      </c>
      <c r="H1135" s="222">
        <v>4</v>
      </c>
      <c r="I1135" s="222">
        <v>1</v>
      </c>
    </row>
    <row r="1136" spans="1:9" ht="9.75" customHeight="1">
      <c r="A1136" s="223">
        <v>1134</v>
      </c>
      <c r="B1136" s="223" t="s">
        <v>5764</v>
      </c>
      <c r="C1136" s="224" t="s">
        <v>5326</v>
      </c>
      <c r="D1136" s="222">
        <v>4</v>
      </c>
      <c r="E1136" s="223" t="s">
        <v>5764</v>
      </c>
      <c r="F1136" s="223" t="s">
        <v>1167</v>
      </c>
      <c r="G1136" s="224" t="s">
        <v>5327</v>
      </c>
      <c r="H1136" s="222">
        <v>2</v>
      </c>
      <c r="I1136" s="222">
        <v>4</v>
      </c>
    </row>
    <row r="1137" spans="1:9" ht="9.1999999999999993" customHeight="1">
      <c r="A1137" s="223">
        <v>1135</v>
      </c>
      <c r="B1137" s="223" t="s">
        <v>5765</v>
      </c>
      <c r="C1137" s="224" t="s">
        <v>5766</v>
      </c>
      <c r="D1137" s="222">
        <v>6</v>
      </c>
      <c r="E1137" s="223" t="s">
        <v>5765</v>
      </c>
      <c r="F1137" s="223" t="s">
        <v>1182</v>
      </c>
      <c r="G1137" s="224" t="s">
        <v>4641</v>
      </c>
      <c r="H1137" s="222">
        <v>5</v>
      </c>
      <c r="I1137" s="222">
        <v>6</v>
      </c>
    </row>
    <row r="1138" spans="1:9" ht="9.1999999999999993" customHeight="1">
      <c r="A1138" s="223">
        <v>1136</v>
      </c>
      <c r="B1138" s="223" t="s">
        <v>5767</v>
      </c>
      <c r="C1138" s="224" t="s">
        <v>5326</v>
      </c>
      <c r="D1138" s="222">
        <v>3</v>
      </c>
      <c r="E1138" s="223" t="s">
        <v>5767</v>
      </c>
      <c r="F1138" s="223" t="s">
        <v>1166</v>
      </c>
      <c r="G1138" s="224" t="s">
        <v>5327</v>
      </c>
      <c r="H1138" s="222">
        <v>2</v>
      </c>
      <c r="I1138" s="222">
        <v>3</v>
      </c>
    </row>
    <row r="1139" spans="1:9" ht="9.1999999999999993" customHeight="1">
      <c r="A1139" s="223">
        <v>1137</v>
      </c>
      <c r="B1139" s="223" t="s">
        <v>5768</v>
      </c>
      <c r="C1139" s="224" t="s">
        <v>5326</v>
      </c>
      <c r="D1139" s="222">
        <v>5</v>
      </c>
      <c r="E1139" s="223" t="s">
        <v>5768</v>
      </c>
      <c r="F1139" s="223" t="s">
        <v>1165</v>
      </c>
      <c r="G1139" s="224" t="s">
        <v>5327</v>
      </c>
      <c r="H1139" s="222">
        <v>2</v>
      </c>
      <c r="I1139" s="222">
        <v>5</v>
      </c>
    </row>
    <row r="1140" spans="1:9" ht="9.1999999999999993" customHeight="1">
      <c r="A1140" s="223">
        <v>1138</v>
      </c>
      <c r="B1140" s="223" t="s">
        <v>5769</v>
      </c>
      <c r="C1140" s="224" t="s">
        <v>5737</v>
      </c>
      <c r="D1140" s="222">
        <v>2</v>
      </c>
      <c r="E1140" s="223" t="s">
        <v>5769</v>
      </c>
      <c r="F1140" s="223" t="s">
        <v>1175</v>
      </c>
      <c r="G1140" s="224" t="s">
        <v>5327</v>
      </c>
      <c r="H1140" s="222">
        <v>1</v>
      </c>
      <c r="I1140" s="222">
        <v>2</v>
      </c>
    </row>
    <row r="1141" spans="1:9" ht="9.1999999999999993" customHeight="1">
      <c r="A1141" s="223">
        <v>1139</v>
      </c>
      <c r="B1141" s="223" t="s">
        <v>5770</v>
      </c>
      <c r="C1141" s="224" t="s">
        <v>5737</v>
      </c>
      <c r="D1141" s="222">
        <v>3</v>
      </c>
      <c r="E1141" s="223" t="s">
        <v>5770</v>
      </c>
      <c r="F1141" s="223" t="s">
        <v>1174</v>
      </c>
      <c r="G1141" s="224" t="s">
        <v>5327</v>
      </c>
      <c r="H1141" s="222">
        <v>1</v>
      </c>
      <c r="I1141" s="222">
        <v>3</v>
      </c>
    </row>
    <row r="1142" spans="1:9" ht="9.1999999999999993" customHeight="1">
      <c r="A1142" s="223">
        <v>1140</v>
      </c>
      <c r="B1142" s="223" t="s">
        <v>5771</v>
      </c>
      <c r="C1142" s="224" t="s">
        <v>5737</v>
      </c>
      <c r="D1142" s="222">
        <v>5</v>
      </c>
      <c r="E1142" s="223" t="s">
        <v>5771</v>
      </c>
      <c r="F1142" s="223" t="s">
        <v>1173</v>
      </c>
      <c r="G1142" s="224" t="s">
        <v>5327</v>
      </c>
      <c r="H1142" s="222">
        <v>1</v>
      </c>
      <c r="I1142" s="222">
        <v>5</v>
      </c>
    </row>
    <row r="1143" spans="1:9" ht="9.75" customHeight="1">
      <c r="A1143" s="223">
        <v>1141</v>
      </c>
      <c r="B1143" s="223" t="s">
        <v>5772</v>
      </c>
      <c r="C1143" s="224" t="s">
        <v>5737</v>
      </c>
      <c r="D1143" s="222">
        <v>4</v>
      </c>
      <c r="E1143" s="223" t="s">
        <v>5772</v>
      </c>
      <c r="F1143" s="223" t="s">
        <v>1172</v>
      </c>
      <c r="G1143" s="224" t="s">
        <v>5327</v>
      </c>
      <c r="H1143" s="222">
        <v>1</v>
      </c>
      <c r="I1143" s="222">
        <v>4</v>
      </c>
    </row>
    <row r="1144" spans="1:9" ht="9.1999999999999993" customHeight="1">
      <c r="A1144" s="223">
        <v>1142</v>
      </c>
      <c r="B1144" s="223" t="s">
        <v>5773</v>
      </c>
      <c r="C1144" s="224" t="s">
        <v>4422</v>
      </c>
      <c r="D1144" s="222">
        <v>4</v>
      </c>
      <c r="E1144" s="223" t="s">
        <v>5773</v>
      </c>
      <c r="F1144" s="223" t="s">
        <v>888</v>
      </c>
      <c r="G1144" s="224" t="s">
        <v>4418</v>
      </c>
      <c r="H1144" s="222">
        <v>2</v>
      </c>
      <c r="I1144" s="222">
        <v>4</v>
      </c>
    </row>
    <row r="1145" spans="1:9" ht="9.1999999999999993" customHeight="1">
      <c r="A1145" s="223">
        <v>1143</v>
      </c>
      <c r="B1145" s="223" t="s">
        <v>5774</v>
      </c>
      <c r="C1145" s="224" t="s">
        <v>5775</v>
      </c>
      <c r="D1145" s="222">
        <v>1</v>
      </c>
      <c r="E1145" s="223" t="s">
        <v>5774</v>
      </c>
      <c r="F1145" s="223" t="s">
        <v>953</v>
      </c>
      <c r="G1145" s="224" t="s">
        <v>4685</v>
      </c>
      <c r="H1145" s="222">
        <v>2</v>
      </c>
      <c r="I1145" s="222">
        <v>1</v>
      </c>
    </row>
    <row r="1146" spans="1:9" ht="9.1999999999999993" customHeight="1">
      <c r="A1146" s="223">
        <v>1144</v>
      </c>
      <c r="B1146" s="223" t="s">
        <v>5776</v>
      </c>
      <c r="C1146" s="224" t="s">
        <v>4980</v>
      </c>
      <c r="D1146" s="222">
        <v>2</v>
      </c>
      <c r="E1146" s="223" t="s">
        <v>5776</v>
      </c>
      <c r="F1146" s="223" t="s">
        <v>945</v>
      </c>
      <c r="G1146" s="224" t="s">
        <v>4685</v>
      </c>
      <c r="H1146" s="222">
        <v>3</v>
      </c>
      <c r="I1146" s="222">
        <v>2</v>
      </c>
    </row>
    <row r="1147" spans="1:9" ht="9.1999999999999993" customHeight="1">
      <c r="A1147" s="223">
        <v>1145</v>
      </c>
      <c r="B1147" s="223" t="s">
        <v>5777</v>
      </c>
      <c r="C1147" s="224" t="s">
        <v>5775</v>
      </c>
      <c r="D1147" s="222">
        <v>3</v>
      </c>
      <c r="E1147" s="223" t="s">
        <v>5777</v>
      </c>
      <c r="F1147" s="223" t="s">
        <v>952</v>
      </c>
      <c r="G1147" s="224" t="s">
        <v>4685</v>
      </c>
      <c r="H1147" s="222">
        <v>2</v>
      </c>
      <c r="I1147" s="222">
        <v>3</v>
      </c>
    </row>
    <row r="1148" spans="1:9" ht="9.1999999999999993" customHeight="1">
      <c r="A1148" s="223">
        <v>1146</v>
      </c>
      <c r="B1148" s="223" t="s">
        <v>5778</v>
      </c>
      <c r="C1148" s="224" t="s">
        <v>5750</v>
      </c>
      <c r="D1148" s="222">
        <v>2</v>
      </c>
      <c r="E1148" s="223" t="s">
        <v>5778</v>
      </c>
      <c r="F1148" s="223" t="s">
        <v>5779</v>
      </c>
      <c r="G1148" s="224" t="s">
        <v>4685</v>
      </c>
      <c r="H1148" s="222">
        <v>4</v>
      </c>
      <c r="I1148" s="222">
        <v>2</v>
      </c>
    </row>
    <row r="1149" spans="1:9" ht="9.1999999999999993" customHeight="1">
      <c r="A1149" s="223">
        <v>1147</v>
      </c>
      <c r="B1149" s="223" t="s">
        <v>5780</v>
      </c>
      <c r="C1149" s="224" t="s">
        <v>5756</v>
      </c>
      <c r="D1149" s="222">
        <v>2</v>
      </c>
      <c r="E1149" s="223" t="s">
        <v>5780</v>
      </c>
      <c r="F1149" s="223" t="s">
        <v>1046</v>
      </c>
      <c r="G1149" s="224" t="s">
        <v>3939</v>
      </c>
      <c r="H1149" s="222">
        <v>4</v>
      </c>
      <c r="I1149" s="222">
        <v>2</v>
      </c>
    </row>
    <row r="1150" spans="1:9" ht="9.75" customHeight="1">
      <c r="A1150" s="223">
        <v>1148</v>
      </c>
      <c r="B1150" s="223" t="s">
        <v>5781</v>
      </c>
      <c r="C1150" s="224" t="s">
        <v>5762</v>
      </c>
      <c r="D1150" s="222">
        <v>3</v>
      </c>
      <c r="E1150" s="223" t="s">
        <v>5781</v>
      </c>
      <c r="F1150" s="223" t="s">
        <v>1082</v>
      </c>
      <c r="G1150" s="224" t="s">
        <v>3946</v>
      </c>
      <c r="H1150" s="222">
        <v>3</v>
      </c>
      <c r="I1150" s="222">
        <v>3</v>
      </c>
    </row>
    <row r="1151" spans="1:9" ht="9.1999999999999993" customHeight="1">
      <c r="A1151" s="223">
        <v>1149</v>
      </c>
      <c r="B1151" s="223" t="s">
        <v>5782</v>
      </c>
      <c r="C1151" s="224" t="s">
        <v>5766</v>
      </c>
      <c r="D1151" s="222">
        <v>1</v>
      </c>
      <c r="E1151" s="223" t="s">
        <v>5782</v>
      </c>
      <c r="F1151" s="223" t="s">
        <v>1181</v>
      </c>
      <c r="G1151" s="224" t="s">
        <v>4641</v>
      </c>
      <c r="H1151" s="222">
        <v>5</v>
      </c>
      <c r="I1151" s="222">
        <v>1</v>
      </c>
    </row>
    <row r="1152" spans="1:9" ht="9.1999999999999993" customHeight="1">
      <c r="A1152" s="223">
        <v>1150</v>
      </c>
      <c r="B1152" s="223" t="s">
        <v>5783</v>
      </c>
      <c r="C1152" s="224" t="s">
        <v>5766</v>
      </c>
      <c r="D1152" s="222">
        <v>5</v>
      </c>
      <c r="E1152" s="223" t="s">
        <v>5783</v>
      </c>
      <c r="F1152" s="223" t="s">
        <v>1180</v>
      </c>
      <c r="G1152" s="224" t="s">
        <v>4641</v>
      </c>
      <c r="H1152" s="222">
        <v>5</v>
      </c>
      <c r="I1152" s="222">
        <v>5</v>
      </c>
    </row>
    <row r="1153" spans="1:9" ht="9.1999999999999993" customHeight="1">
      <c r="A1153" s="223">
        <v>1151</v>
      </c>
      <c r="B1153" s="223" t="s">
        <v>5784</v>
      </c>
      <c r="C1153" s="224" t="s">
        <v>5363</v>
      </c>
      <c r="D1153" s="222">
        <v>5</v>
      </c>
      <c r="E1153" s="223" t="s">
        <v>5784</v>
      </c>
      <c r="F1153" s="223" t="s">
        <v>1185</v>
      </c>
      <c r="G1153" s="224" t="s">
        <v>4641</v>
      </c>
      <c r="H1153" s="222">
        <v>4</v>
      </c>
      <c r="I1153" s="222">
        <v>5</v>
      </c>
    </row>
    <row r="1154" spans="1:9" ht="9.1999999999999993" customHeight="1">
      <c r="A1154" s="223">
        <v>1152</v>
      </c>
      <c r="B1154" s="223" t="s">
        <v>5785</v>
      </c>
      <c r="C1154" s="224" t="s">
        <v>5363</v>
      </c>
      <c r="D1154" s="222">
        <v>6</v>
      </c>
      <c r="E1154" s="223" t="s">
        <v>5785</v>
      </c>
      <c r="F1154" s="223" t="s">
        <v>1184</v>
      </c>
      <c r="G1154" s="224" t="s">
        <v>4641</v>
      </c>
      <c r="H1154" s="222">
        <v>4</v>
      </c>
      <c r="I1154" s="222">
        <v>6</v>
      </c>
    </row>
    <row r="1155" spans="1:9" ht="9.1999999999999993" customHeight="1">
      <c r="A1155" s="223">
        <v>1153</v>
      </c>
      <c r="B1155" s="223" t="s">
        <v>5786</v>
      </c>
      <c r="C1155" s="224" t="s">
        <v>5363</v>
      </c>
      <c r="D1155" s="222">
        <v>4</v>
      </c>
      <c r="E1155" s="223" t="s">
        <v>5786</v>
      </c>
      <c r="F1155" s="223" t="s">
        <v>1183</v>
      </c>
      <c r="G1155" s="224" t="s">
        <v>4641</v>
      </c>
      <c r="H1155" s="222">
        <v>4</v>
      </c>
      <c r="I1155" s="222">
        <v>4</v>
      </c>
    </row>
    <row r="1156" spans="1:9" ht="9.1999999999999993" customHeight="1">
      <c r="A1156" s="223">
        <v>1154</v>
      </c>
      <c r="B1156" s="223" t="s">
        <v>5787</v>
      </c>
      <c r="C1156" s="224" t="s">
        <v>5766</v>
      </c>
      <c r="D1156" s="222">
        <v>4</v>
      </c>
      <c r="E1156" s="223" t="s">
        <v>5787</v>
      </c>
      <c r="F1156" s="223" t="s">
        <v>1179</v>
      </c>
      <c r="G1156" s="224" t="s">
        <v>4641</v>
      </c>
      <c r="H1156" s="222">
        <v>5</v>
      </c>
      <c r="I1156" s="222">
        <v>4</v>
      </c>
    </row>
    <row r="1157" spans="1:9" ht="9.75" customHeight="1">
      <c r="A1157" s="223">
        <v>1155</v>
      </c>
      <c r="B1157" s="223" t="s">
        <v>5788</v>
      </c>
      <c r="C1157" s="224" t="s">
        <v>4955</v>
      </c>
      <c r="D1157" s="222">
        <v>7</v>
      </c>
      <c r="E1157" s="223" t="s">
        <v>5788</v>
      </c>
      <c r="F1157" s="223" t="s">
        <v>1188</v>
      </c>
      <c r="G1157" s="224" t="s">
        <v>4641</v>
      </c>
      <c r="H1157" s="222">
        <v>3</v>
      </c>
      <c r="I1157" s="222">
        <v>7</v>
      </c>
    </row>
    <row r="1158" spans="1:9" ht="9.1999999999999993" customHeight="1">
      <c r="A1158" s="223">
        <v>1156</v>
      </c>
      <c r="B1158" s="223" t="s">
        <v>5789</v>
      </c>
      <c r="C1158" s="224" t="s">
        <v>5790</v>
      </c>
      <c r="D1158" s="222">
        <v>1</v>
      </c>
      <c r="E1158" s="223" t="s">
        <v>5789</v>
      </c>
      <c r="F1158" s="223" t="s">
        <v>1163</v>
      </c>
      <c r="G1158" s="224" t="s">
        <v>5327</v>
      </c>
      <c r="H1158" s="222">
        <v>3</v>
      </c>
      <c r="I1158" s="222">
        <v>1</v>
      </c>
    </row>
    <row r="1159" spans="1:9" ht="9.1999999999999993" customHeight="1">
      <c r="A1159" s="223">
        <v>1157</v>
      </c>
      <c r="B1159" s="223" t="s">
        <v>5791</v>
      </c>
      <c r="C1159" s="224" t="s">
        <v>5790</v>
      </c>
      <c r="D1159" s="222">
        <v>2</v>
      </c>
      <c r="E1159" s="223" t="s">
        <v>5791</v>
      </c>
      <c r="F1159" s="223" t="s">
        <v>5792</v>
      </c>
      <c r="G1159" s="224" t="s">
        <v>5327</v>
      </c>
      <c r="H1159" s="222">
        <v>3</v>
      </c>
      <c r="I1159" s="222">
        <v>2</v>
      </c>
    </row>
    <row r="1160" spans="1:9" ht="9.1999999999999993" customHeight="1">
      <c r="A1160" s="223">
        <v>1158</v>
      </c>
      <c r="B1160" s="223" t="s">
        <v>5793</v>
      </c>
      <c r="C1160" s="224" t="s">
        <v>5775</v>
      </c>
      <c r="D1160" s="222">
        <v>4</v>
      </c>
      <c r="E1160" s="223" t="s">
        <v>5793</v>
      </c>
      <c r="F1160" s="223" t="s">
        <v>951</v>
      </c>
      <c r="G1160" s="224" t="s">
        <v>4685</v>
      </c>
      <c r="H1160" s="222">
        <v>2</v>
      </c>
      <c r="I1160" s="222">
        <v>4</v>
      </c>
    </row>
    <row r="1161" spans="1:9" ht="9.1999999999999993" customHeight="1">
      <c r="A1161" s="223">
        <v>1159</v>
      </c>
      <c r="B1161" s="223" t="s">
        <v>5794</v>
      </c>
      <c r="C1161" s="224" t="s">
        <v>3944</v>
      </c>
      <c r="D1161" s="222">
        <v>7</v>
      </c>
      <c r="E1161" s="223" t="s">
        <v>5794</v>
      </c>
      <c r="F1161" s="223" t="s">
        <v>1090</v>
      </c>
      <c r="G1161" s="224" t="s">
        <v>3946</v>
      </c>
      <c r="H1161" s="222">
        <v>1</v>
      </c>
      <c r="I1161" s="222">
        <v>7</v>
      </c>
    </row>
    <row r="1162" spans="1:9" ht="9.1999999999999993" customHeight="1">
      <c r="A1162" s="223">
        <v>1160</v>
      </c>
      <c r="B1162" s="223" t="s">
        <v>5795</v>
      </c>
      <c r="C1162" s="224" t="s">
        <v>5756</v>
      </c>
      <c r="D1162" s="222">
        <v>3</v>
      </c>
      <c r="E1162" s="223" t="s">
        <v>5795</v>
      </c>
      <c r="F1162" s="223" t="s">
        <v>1045</v>
      </c>
      <c r="G1162" s="224" t="s">
        <v>3939</v>
      </c>
      <c r="H1162" s="222">
        <v>4</v>
      </c>
      <c r="I1162" s="222">
        <v>3</v>
      </c>
    </row>
    <row r="1163" spans="1:9" ht="9.1999999999999993" customHeight="1">
      <c r="A1163" s="223">
        <v>1161</v>
      </c>
      <c r="B1163" s="223" t="s">
        <v>5796</v>
      </c>
      <c r="C1163" s="224" t="s">
        <v>4971</v>
      </c>
      <c r="D1163" s="222">
        <v>5</v>
      </c>
      <c r="E1163" s="223" t="s">
        <v>5796</v>
      </c>
      <c r="F1163" s="223" t="s">
        <v>5797</v>
      </c>
      <c r="G1163" s="224" t="s">
        <v>4668</v>
      </c>
      <c r="H1163" s="222">
        <v>3</v>
      </c>
      <c r="I1163" s="222">
        <v>5</v>
      </c>
    </row>
    <row r="1164" spans="1:9" ht="9.75" customHeight="1">
      <c r="A1164" s="223">
        <v>1162</v>
      </c>
      <c r="B1164" s="223" t="s">
        <v>5798</v>
      </c>
      <c r="C1164" s="224" t="s">
        <v>5799</v>
      </c>
      <c r="D1164" s="222">
        <v>1</v>
      </c>
      <c r="E1164" s="223" t="s">
        <v>5798</v>
      </c>
      <c r="F1164" s="223" t="s">
        <v>5800</v>
      </c>
      <c r="G1164" s="224" t="s">
        <v>4668</v>
      </c>
      <c r="H1164" s="222">
        <v>5</v>
      </c>
      <c r="I1164" s="222">
        <v>1</v>
      </c>
    </row>
    <row r="1165" spans="1:9" ht="9.1999999999999993" customHeight="1">
      <c r="A1165" s="223">
        <v>1163</v>
      </c>
      <c r="B1165" s="223" t="s">
        <v>5801</v>
      </c>
      <c r="C1165" s="224" t="s">
        <v>4971</v>
      </c>
      <c r="D1165" s="222">
        <v>6</v>
      </c>
      <c r="E1165" s="223" t="s">
        <v>5801</v>
      </c>
      <c r="F1165" s="223" t="s">
        <v>1135</v>
      </c>
      <c r="G1165" s="224" t="s">
        <v>4668</v>
      </c>
      <c r="H1165" s="222">
        <v>3</v>
      </c>
      <c r="I1165" s="222">
        <v>6</v>
      </c>
    </row>
    <row r="1166" spans="1:9" ht="9.1999999999999993" customHeight="1">
      <c r="A1166" s="223">
        <v>1164</v>
      </c>
      <c r="B1166" s="223" t="s">
        <v>5802</v>
      </c>
      <c r="C1166" s="224" t="s">
        <v>5803</v>
      </c>
      <c r="D1166" s="222">
        <v>1</v>
      </c>
      <c r="E1166" s="223" t="s">
        <v>5802</v>
      </c>
      <c r="F1166" s="223" t="s">
        <v>1134</v>
      </c>
      <c r="G1166" s="224" t="s">
        <v>4668</v>
      </c>
      <c r="H1166" s="222">
        <v>4</v>
      </c>
      <c r="I1166" s="222">
        <v>1</v>
      </c>
    </row>
    <row r="1167" spans="1:9" ht="9.1999999999999993" customHeight="1">
      <c r="A1167" s="223">
        <v>1165</v>
      </c>
      <c r="B1167" s="223" t="s">
        <v>5804</v>
      </c>
      <c r="C1167" s="224" t="s">
        <v>5803</v>
      </c>
      <c r="D1167" s="222">
        <v>2</v>
      </c>
      <c r="E1167" s="223" t="s">
        <v>5804</v>
      </c>
      <c r="F1167" s="223" t="s">
        <v>1133</v>
      </c>
      <c r="G1167" s="224" t="s">
        <v>4668</v>
      </c>
      <c r="H1167" s="222">
        <v>4</v>
      </c>
      <c r="I1167" s="222">
        <v>2</v>
      </c>
    </row>
    <row r="1168" spans="1:9" ht="9.1999999999999993" customHeight="1">
      <c r="A1168" s="223">
        <v>1166</v>
      </c>
      <c r="B1168" s="223" t="s">
        <v>5805</v>
      </c>
      <c r="C1168" s="224" t="s">
        <v>5775</v>
      </c>
      <c r="D1168" s="222">
        <v>2</v>
      </c>
      <c r="E1168" s="223" t="s">
        <v>5805</v>
      </c>
      <c r="F1168" s="223" t="s">
        <v>5806</v>
      </c>
      <c r="G1168" s="224" t="s">
        <v>4685</v>
      </c>
      <c r="H1168" s="222">
        <v>2</v>
      </c>
      <c r="I1168" s="222">
        <v>2</v>
      </c>
    </row>
    <row r="1169" spans="1:9" ht="9.1999999999999993" customHeight="1">
      <c r="A1169" s="223">
        <v>1167</v>
      </c>
      <c r="B1169" s="223" t="s">
        <v>5807</v>
      </c>
      <c r="C1169" s="224" t="s">
        <v>5808</v>
      </c>
      <c r="D1169" s="222">
        <v>5</v>
      </c>
      <c r="E1169" s="223" t="s">
        <v>5807</v>
      </c>
      <c r="F1169" s="223" t="s">
        <v>1111</v>
      </c>
      <c r="G1169" s="224" t="s">
        <v>4407</v>
      </c>
      <c r="H1169" s="222">
        <v>3</v>
      </c>
      <c r="I1169" s="222">
        <v>5</v>
      </c>
    </row>
    <row r="1170" spans="1:9" ht="9.1999999999999993" customHeight="1">
      <c r="A1170" s="223">
        <v>1168</v>
      </c>
      <c r="B1170" s="223" t="s">
        <v>5809</v>
      </c>
      <c r="C1170" s="224" t="s">
        <v>5803</v>
      </c>
      <c r="D1170" s="222">
        <v>6</v>
      </c>
      <c r="E1170" s="223" t="s">
        <v>5809</v>
      </c>
      <c r="F1170" s="223" t="s">
        <v>1132</v>
      </c>
      <c r="G1170" s="224" t="s">
        <v>4668</v>
      </c>
      <c r="H1170" s="222">
        <v>4</v>
      </c>
      <c r="I1170" s="222">
        <v>6</v>
      </c>
    </row>
    <row r="1171" spans="1:9" ht="9.75" customHeight="1">
      <c r="A1171" s="223">
        <v>1169</v>
      </c>
      <c r="B1171" s="223" t="s">
        <v>5810</v>
      </c>
      <c r="C1171" s="224" t="s">
        <v>4977</v>
      </c>
      <c r="D1171" s="222">
        <v>7</v>
      </c>
      <c r="E1171" s="223" t="s">
        <v>5810</v>
      </c>
      <c r="F1171" s="223" t="s">
        <v>1141</v>
      </c>
      <c r="G1171" s="224" t="s">
        <v>4668</v>
      </c>
      <c r="H1171" s="222">
        <v>2</v>
      </c>
      <c r="I1171" s="222">
        <v>7</v>
      </c>
    </row>
    <row r="1172" spans="1:9" ht="9.1999999999999993" customHeight="1">
      <c r="A1172" s="223">
        <v>1170</v>
      </c>
      <c r="B1172" s="223" t="s">
        <v>5811</v>
      </c>
      <c r="C1172" s="224" t="s">
        <v>4977</v>
      </c>
      <c r="D1172" s="222">
        <v>3</v>
      </c>
      <c r="E1172" s="223" t="s">
        <v>5811</v>
      </c>
      <c r="F1172" s="223" t="s">
        <v>1140</v>
      </c>
      <c r="G1172" s="224" t="s">
        <v>4668</v>
      </c>
      <c r="H1172" s="222">
        <v>2</v>
      </c>
      <c r="I1172" s="222">
        <v>3</v>
      </c>
    </row>
    <row r="1173" spans="1:9" ht="9.1999999999999993" customHeight="1">
      <c r="A1173" s="223">
        <v>1171</v>
      </c>
      <c r="B1173" s="223" t="s">
        <v>5812</v>
      </c>
      <c r="C1173" s="224" t="s">
        <v>4977</v>
      </c>
      <c r="D1173" s="222">
        <v>6</v>
      </c>
      <c r="E1173" s="223" t="s">
        <v>5812</v>
      </c>
      <c r="F1173" s="223" t="s">
        <v>1139</v>
      </c>
      <c r="G1173" s="224" t="s">
        <v>4668</v>
      </c>
      <c r="H1173" s="222">
        <v>2</v>
      </c>
      <c r="I1173" s="222">
        <v>6</v>
      </c>
    </row>
    <row r="1174" spans="1:9" ht="9.1999999999999993" customHeight="1">
      <c r="A1174" s="223">
        <v>1172</v>
      </c>
      <c r="B1174" s="223" t="s">
        <v>5813</v>
      </c>
      <c r="C1174" s="224" t="s">
        <v>4977</v>
      </c>
      <c r="D1174" s="222">
        <v>5</v>
      </c>
      <c r="E1174" s="223" t="s">
        <v>5813</v>
      </c>
      <c r="F1174" s="223" t="s">
        <v>5814</v>
      </c>
      <c r="G1174" s="224" t="s">
        <v>4668</v>
      </c>
      <c r="H1174" s="222">
        <v>2</v>
      </c>
      <c r="I1174" s="222">
        <v>5</v>
      </c>
    </row>
    <row r="1175" spans="1:9" ht="9.1999999999999993" customHeight="1">
      <c r="A1175" s="223">
        <v>1173</v>
      </c>
      <c r="B1175" s="223" t="s">
        <v>5815</v>
      </c>
      <c r="C1175" s="224" t="s">
        <v>5808</v>
      </c>
      <c r="D1175" s="222">
        <v>1</v>
      </c>
      <c r="E1175" s="223" t="s">
        <v>5815</v>
      </c>
      <c r="F1175" s="223" t="s">
        <v>1110</v>
      </c>
      <c r="G1175" s="224" t="s">
        <v>4407</v>
      </c>
      <c r="H1175" s="222">
        <v>3</v>
      </c>
      <c r="I1175" s="222">
        <v>1</v>
      </c>
    </row>
    <row r="1176" spans="1:9" ht="9.1999999999999993" customHeight="1">
      <c r="A1176" s="223">
        <v>1174</v>
      </c>
      <c r="B1176" s="223" t="s">
        <v>5816</v>
      </c>
      <c r="C1176" s="224" t="s">
        <v>5808</v>
      </c>
      <c r="D1176" s="222">
        <v>6</v>
      </c>
      <c r="E1176" s="223" t="s">
        <v>5816</v>
      </c>
      <c r="F1176" s="223" t="s">
        <v>43</v>
      </c>
      <c r="G1176" s="224" t="s">
        <v>4407</v>
      </c>
      <c r="H1176" s="222">
        <v>3</v>
      </c>
      <c r="I1176" s="222">
        <v>6</v>
      </c>
    </row>
    <row r="1177" spans="1:9" ht="9.1999999999999993" customHeight="1">
      <c r="A1177" s="223">
        <v>1175</v>
      </c>
      <c r="B1177" s="223" t="s">
        <v>5817</v>
      </c>
      <c r="C1177" s="224" t="s">
        <v>5808</v>
      </c>
      <c r="D1177" s="222">
        <v>2</v>
      </c>
      <c r="E1177" s="223" t="s">
        <v>5817</v>
      </c>
      <c r="F1177" s="223" t="s">
        <v>1109</v>
      </c>
      <c r="G1177" s="224" t="s">
        <v>4407</v>
      </c>
      <c r="H1177" s="222">
        <v>3</v>
      </c>
      <c r="I1177" s="222">
        <v>2</v>
      </c>
    </row>
    <row r="1178" spans="1:9" ht="9.75" customHeight="1">
      <c r="A1178" s="223">
        <v>1176</v>
      </c>
      <c r="B1178" s="223" t="s">
        <v>5818</v>
      </c>
      <c r="C1178" s="224" t="s">
        <v>5381</v>
      </c>
      <c r="D1178" s="222">
        <v>3</v>
      </c>
      <c r="E1178" s="223" t="s">
        <v>5818</v>
      </c>
      <c r="F1178" s="223" t="s">
        <v>1105</v>
      </c>
      <c r="G1178" s="224" t="s">
        <v>4407</v>
      </c>
      <c r="H1178" s="222">
        <v>4</v>
      </c>
      <c r="I1178" s="222">
        <v>3</v>
      </c>
    </row>
    <row r="1179" spans="1:9" ht="9.1999999999999993" customHeight="1">
      <c r="A1179" s="223">
        <v>1177</v>
      </c>
      <c r="B1179" s="223" t="s">
        <v>5819</v>
      </c>
      <c r="C1179" s="224" t="s">
        <v>4983</v>
      </c>
      <c r="D1179" s="222">
        <v>4</v>
      </c>
      <c r="E1179" s="223" t="s">
        <v>5819</v>
      </c>
      <c r="F1179" s="223" t="s">
        <v>1113</v>
      </c>
      <c r="G1179" s="224" t="s">
        <v>4407</v>
      </c>
      <c r="H1179" s="222">
        <v>2</v>
      </c>
      <c r="I1179" s="222">
        <v>4</v>
      </c>
    </row>
    <row r="1180" spans="1:9" ht="9.1999999999999993" customHeight="1">
      <c r="A1180" s="223">
        <v>1178</v>
      </c>
      <c r="B1180" s="223" t="s">
        <v>5820</v>
      </c>
      <c r="C1180" s="224" t="s">
        <v>4983</v>
      </c>
      <c r="D1180" s="222">
        <v>7</v>
      </c>
      <c r="E1180" s="223" t="s">
        <v>5820</v>
      </c>
      <c r="F1180" s="223" t="s">
        <v>1112</v>
      </c>
      <c r="G1180" s="224" t="s">
        <v>4407</v>
      </c>
      <c r="H1180" s="222">
        <v>2</v>
      </c>
      <c r="I1180" s="222">
        <v>7</v>
      </c>
    </row>
    <row r="1181" spans="1:9" ht="9.1999999999999993" customHeight="1">
      <c r="A1181" s="223">
        <v>1179</v>
      </c>
      <c r="B1181" s="223" t="s">
        <v>5821</v>
      </c>
      <c r="C1181" s="224" t="s">
        <v>5381</v>
      </c>
      <c r="D1181" s="222">
        <v>6</v>
      </c>
      <c r="E1181" s="223" t="s">
        <v>5821</v>
      </c>
      <c r="F1181" s="223" t="s">
        <v>1104</v>
      </c>
      <c r="G1181" s="224" t="s">
        <v>4407</v>
      </c>
      <c r="H1181" s="222">
        <v>4</v>
      </c>
      <c r="I1181" s="222">
        <v>6</v>
      </c>
    </row>
    <row r="1182" spans="1:9" ht="9.1999999999999993" customHeight="1">
      <c r="A1182" s="223">
        <v>1180</v>
      </c>
      <c r="B1182" s="223" t="s">
        <v>5822</v>
      </c>
      <c r="C1182" s="224" t="s">
        <v>5381</v>
      </c>
      <c r="D1182" s="222">
        <v>2</v>
      </c>
      <c r="E1182" s="223" t="s">
        <v>5822</v>
      </c>
      <c r="F1182" s="223" t="s">
        <v>1103</v>
      </c>
      <c r="G1182" s="224" t="s">
        <v>4407</v>
      </c>
      <c r="H1182" s="222">
        <v>4</v>
      </c>
      <c r="I1182" s="222">
        <v>2</v>
      </c>
    </row>
    <row r="1183" spans="1:9" ht="9.1999999999999993" customHeight="1">
      <c r="A1183" s="223">
        <v>1181</v>
      </c>
      <c r="B1183" s="223" t="s">
        <v>5823</v>
      </c>
      <c r="C1183" s="224" t="s">
        <v>4406</v>
      </c>
      <c r="D1183" s="222">
        <v>7</v>
      </c>
      <c r="E1183" s="223" t="s">
        <v>5823</v>
      </c>
      <c r="F1183" s="223" t="s">
        <v>1119</v>
      </c>
      <c r="G1183" s="224" t="s">
        <v>4407</v>
      </c>
      <c r="H1183" s="222">
        <v>1</v>
      </c>
      <c r="I1183" s="222">
        <v>7</v>
      </c>
    </row>
    <row r="1184" spans="1:9" ht="9.1999999999999993" customHeight="1">
      <c r="A1184" s="223">
        <v>1182</v>
      </c>
      <c r="B1184" s="223" t="s">
        <v>5824</v>
      </c>
      <c r="C1184" s="224" t="s">
        <v>4696</v>
      </c>
      <c r="D1184" s="222">
        <v>4</v>
      </c>
      <c r="E1184" s="223" t="s">
        <v>5824</v>
      </c>
      <c r="F1184" s="223" t="s">
        <v>871</v>
      </c>
      <c r="G1184" s="224" t="s">
        <v>4418</v>
      </c>
      <c r="H1184" s="222">
        <v>5</v>
      </c>
      <c r="I1184" s="222">
        <v>4</v>
      </c>
    </row>
    <row r="1185" spans="1:9" ht="9.75" customHeight="1">
      <c r="A1185" s="223">
        <v>1183</v>
      </c>
      <c r="B1185" s="223" t="s">
        <v>5825</v>
      </c>
      <c r="C1185" s="224" t="s">
        <v>5826</v>
      </c>
      <c r="D1185" s="222">
        <v>1</v>
      </c>
      <c r="E1185" s="223" t="s">
        <v>5825</v>
      </c>
      <c r="F1185" s="223" t="s">
        <v>997</v>
      </c>
      <c r="G1185" s="224" t="s">
        <v>4998</v>
      </c>
      <c r="H1185" s="222">
        <v>4</v>
      </c>
      <c r="I1185" s="222">
        <v>1</v>
      </c>
    </row>
    <row r="1186" spans="1:9" ht="9.1999999999999993" customHeight="1">
      <c r="A1186" s="223">
        <v>1184</v>
      </c>
      <c r="B1186" s="223" t="s">
        <v>5827</v>
      </c>
      <c r="C1186" s="224" t="s">
        <v>5828</v>
      </c>
      <c r="D1186" s="222">
        <v>4</v>
      </c>
      <c r="E1186" s="223" t="s">
        <v>5827</v>
      </c>
      <c r="F1186" s="223" t="s">
        <v>1101</v>
      </c>
      <c r="G1186" s="224" t="s">
        <v>4407</v>
      </c>
      <c r="H1186" s="222">
        <v>5</v>
      </c>
      <c r="I1186" s="222">
        <v>4</v>
      </c>
    </row>
    <row r="1187" spans="1:9" ht="9.1999999999999993" customHeight="1">
      <c r="A1187" s="223">
        <v>1185</v>
      </c>
      <c r="B1187" s="223" t="s">
        <v>5829</v>
      </c>
      <c r="C1187" s="224" t="s">
        <v>5828</v>
      </c>
      <c r="D1187" s="222">
        <v>1</v>
      </c>
      <c r="E1187" s="223" t="s">
        <v>5829</v>
      </c>
      <c r="F1187" s="223" t="s">
        <v>1100</v>
      </c>
      <c r="G1187" s="224" t="s">
        <v>4407</v>
      </c>
      <c r="H1187" s="222">
        <v>5</v>
      </c>
      <c r="I1187" s="222">
        <v>1</v>
      </c>
    </row>
    <row r="1188" spans="1:9" ht="9.1999999999999993" customHeight="1">
      <c r="A1188" s="223">
        <v>1186</v>
      </c>
      <c r="B1188" s="223" t="s">
        <v>5830</v>
      </c>
      <c r="C1188" s="224" t="s">
        <v>5828</v>
      </c>
      <c r="D1188" s="222">
        <v>2</v>
      </c>
      <c r="E1188" s="223" t="s">
        <v>5830</v>
      </c>
      <c r="F1188" s="223" t="s">
        <v>1099</v>
      </c>
      <c r="G1188" s="224" t="s">
        <v>4407</v>
      </c>
      <c r="H1188" s="222">
        <v>5</v>
      </c>
      <c r="I1188" s="222">
        <v>2</v>
      </c>
    </row>
    <row r="1189" spans="1:9" ht="9.1999999999999993" customHeight="1">
      <c r="A1189" s="223">
        <v>1187</v>
      </c>
      <c r="B1189" s="223" t="s">
        <v>5831</v>
      </c>
      <c r="C1189" s="224" t="s">
        <v>4997</v>
      </c>
      <c r="D1189" s="222">
        <v>6</v>
      </c>
      <c r="E1189" s="223" t="s">
        <v>5831</v>
      </c>
      <c r="F1189" s="223" t="s">
        <v>1004</v>
      </c>
      <c r="G1189" s="224" t="s">
        <v>4998</v>
      </c>
      <c r="H1189" s="222">
        <v>1</v>
      </c>
      <c r="I1189" s="222">
        <v>6</v>
      </c>
    </row>
    <row r="1190" spans="1:9" ht="9.1999999999999993" customHeight="1">
      <c r="A1190" s="223">
        <v>1188</v>
      </c>
      <c r="B1190" s="223" t="s">
        <v>5832</v>
      </c>
      <c r="C1190" s="224" t="s">
        <v>5398</v>
      </c>
      <c r="D1190" s="222">
        <v>4</v>
      </c>
      <c r="E1190" s="223" t="s">
        <v>5832</v>
      </c>
      <c r="F1190" s="223" t="s">
        <v>5833</v>
      </c>
      <c r="G1190" s="224" t="s">
        <v>4998</v>
      </c>
      <c r="H1190" s="222">
        <v>2</v>
      </c>
      <c r="I1190" s="222">
        <v>4</v>
      </c>
    </row>
    <row r="1191" spans="1:9" ht="9.1999999999999993" customHeight="1">
      <c r="A1191" s="223">
        <v>1189</v>
      </c>
      <c r="B1191" s="223" t="s">
        <v>5834</v>
      </c>
      <c r="C1191" s="224" t="s">
        <v>5835</v>
      </c>
      <c r="D1191" s="222">
        <v>1</v>
      </c>
      <c r="E1191" s="223" t="s">
        <v>5834</v>
      </c>
      <c r="F1191" s="223" t="s">
        <v>1000</v>
      </c>
      <c r="G1191" s="224" t="s">
        <v>4998</v>
      </c>
      <c r="H1191" s="222">
        <v>3</v>
      </c>
      <c r="I1191" s="222">
        <v>1</v>
      </c>
    </row>
    <row r="1192" spans="1:9" ht="9.75" customHeight="1">
      <c r="A1192" s="223">
        <v>1190</v>
      </c>
      <c r="B1192" s="223" t="s">
        <v>5836</v>
      </c>
      <c r="C1192" s="224" t="s">
        <v>4690</v>
      </c>
      <c r="D1192" s="222">
        <v>7</v>
      </c>
      <c r="E1192" s="223" t="s">
        <v>5836</v>
      </c>
      <c r="F1192" s="223" t="s">
        <v>854</v>
      </c>
      <c r="G1192" s="224" t="s">
        <v>4410</v>
      </c>
      <c r="H1192" s="222">
        <v>2</v>
      </c>
      <c r="I1192" s="222">
        <v>7</v>
      </c>
    </row>
    <row r="1193" spans="1:9" ht="9.75" customHeight="1">
      <c r="A1193" s="8848"/>
      <c r="B1193" s="8848"/>
      <c r="C1193" s="8849" t="s">
        <v>3880</v>
      </c>
      <c r="D1193" s="8849"/>
      <c r="E1193" s="8850"/>
      <c r="F1193" s="8850"/>
      <c r="G1193" s="8851" t="s">
        <v>3881</v>
      </c>
      <c r="H1193" s="8851"/>
      <c r="I1193" s="8851"/>
    </row>
    <row r="1194" spans="1:9" ht="17.45" customHeight="1">
      <c r="A1194" s="220" t="s">
        <v>3882</v>
      </c>
      <c r="B1194" s="221" t="s">
        <v>3883</v>
      </c>
      <c r="C1194" s="220" t="s">
        <v>3884</v>
      </c>
      <c r="D1194" s="220" t="s">
        <v>3885</v>
      </c>
      <c r="E1194" s="221" t="s">
        <v>3883</v>
      </c>
      <c r="F1194" s="221" t="s">
        <v>3886</v>
      </c>
      <c r="G1194" s="221" t="s">
        <v>3887</v>
      </c>
      <c r="H1194" s="221" t="s">
        <v>3888</v>
      </c>
      <c r="I1194" s="221" t="s">
        <v>3889</v>
      </c>
    </row>
    <row r="1195" spans="1:9" ht="9.1999999999999993" customHeight="1">
      <c r="A1195" s="223">
        <v>1191</v>
      </c>
      <c r="B1195" s="223" t="s">
        <v>5837</v>
      </c>
      <c r="C1195" s="224" t="s">
        <v>5398</v>
      </c>
      <c r="D1195" s="222">
        <v>2</v>
      </c>
      <c r="E1195" s="223" t="s">
        <v>5837</v>
      </c>
      <c r="F1195" s="223" t="s">
        <v>1002</v>
      </c>
      <c r="G1195" s="224" t="s">
        <v>4998</v>
      </c>
      <c r="H1195" s="222">
        <v>2</v>
      </c>
      <c r="I1195" s="222">
        <v>2</v>
      </c>
    </row>
    <row r="1196" spans="1:9" ht="9.1999999999999993" customHeight="1">
      <c r="A1196" s="223">
        <v>1192</v>
      </c>
      <c r="B1196" s="223" t="s">
        <v>5838</v>
      </c>
      <c r="C1196" s="224" t="s">
        <v>5394</v>
      </c>
      <c r="D1196" s="222">
        <v>3</v>
      </c>
      <c r="E1196" s="223" t="s">
        <v>5838</v>
      </c>
      <c r="F1196" s="223" t="s">
        <v>925</v>
      </c>
      <c r="G1196" s="224" t="s">
        <v>5395</v>
      </c>
      <c r="H1196" s="222">
        <v>1</v>
      </c>
      <c r="I1196" s="222">
        <v>3</v>
      </c>
    </row>
    <row r="1197" spans="1:9" ht="9.1999999999999993" customHeight="1">
      <c r="A1197" s="223">
        <v>1193</v>
      </c>
      <c r="B1197" s="223" t="s">
        <v>5839</v>
      </c>
      <c r="C1197" s="224" t="s">
        <v>5386</v>
      </c>
      <c r="D1197" s="222">
        <v>4</v>
      </c>
      <c r="E1197" s="223" t="s">
        <v>5839</v>
      </c>
      <c r="F1197" s="223" t="s">
        <v>829</v>
      </c>
      <c r="G1197" s="224" t="s">
        <v>4425</v>
      </c>
      <c r="H1197" s="222">
        <v>2</v>
      </c>
      <c r="I1197" s="222">
        <v>4</v>
      </c>
    </row>
    <row r="1198" spans="1:9" ht="9.1999999999999993" customHeight="1">
      <c r="A1198" s="223">
        <v>1194</v>
      </c>
      <c r="B1198" s="223" t="s">
        <v>5840</v>
      </c>
      <c r="C1198" s="224" t="s">
        <v>4424</v>
      </c>
      <c r="D1198" s="222">
        <v>6</v>
      </c>
      <c r="E1198" s="223" t="s">
        <v>5840</v>
      </c>
      <c r="F1198" s="223" t="s">
        <v>833</v>
      </c>
      <c r="G1198" s="224" t="s">
        <v>4425</v>
      </c>
      <c r="H1198" s="222">
        <v>1</v>
      </c>
      <c r="I1198" s="222">
        <v>6</v>
      </c>
    </row>
    <row r="1199" spans="1:9" ht="9.1999999999999993" customHeight="1">
      <c r="A1199" s="223">
        <v>1195</v>
      </c>
      <c r="B1199" s="223" t="s">
        <v>5841</v>
      </c>
      <c r="C1199" s="224" t="s">
        <v>5842</v>
      </c>
      <c r="D1199" s="222">
        <v>2</v>
      </c>
      <c r="E1199" s="223" t="s">
        <v>5841</v>
      </c>
      <c r="F1199" s="223" t="s">
        <v>853</v>
      </c>
      <c r="G1199" s="224" t="s">
        <v>4410</v>
      </c>
      <c r="H1199" s="222">
        <v>3</v>
      </c>
      <c r="I1199" s="222">
        <v>2</v>
      </c>
    </row>
    <row r="1200" spans="1:9" ht="9.1999999999999993" customHeight="1">
      <c r="A1200" s="223">
        <v>1196</v>
      </c>
      <c r="B1200" s="223" t="s">
        <v>5843</v>
      </c>
      <c r="C1200" s="224" t="s">
        <v>5842</v>
      </c>
      <c r="D1200" s="222">
        <v>3</v>
      </c>
      <c r="E1200" s="223" t="s">
        <v>5843</v>
      </c>
      <c r="F1200" s="223" t="s">
        <v>852</v>
      </c>
      <c r="G1200" s="224" t="s">
        <v>4410</v>
      </c>
      <c r="H1200" s="222">
        <v>3</v>
      </c>
      <c r="I1200" s="222">
        <v>3</v>
      </c>
    </row>
    <row r="1201" spans="1:9" ht="9.75" customHeight="1">
      <c r="A1201" s="223">
        <v>1197</v>
      </c>
      <c r="B1201" s="223" t="s">
        <v>5844</v>
      </c>
      <c r="C1201" s="224" t="s">
        <v>4424</v>
      </c>
      <c r="D1201" s="222">
        <v>4</v>
      </c>
      <c r="E1201" s="223" t="s">
        <v>5844</v>
      </c>
      <c r="F1201" s="223" t="s">
        <v>832</v>
      </c>
      <c r="G1201" s="224" t="s">
        <v>4425</v>
      </c>
      <c r="H1201" s="222">
        <v>1</v>
      </c>
      <c r="I1201" s="222">
        <v>4</v>
      </c>
    </row>
    <row r="1202" spans="1:9" ht="9.1999999999999993" customHeight="1">
      <c r="A1202" s="223">
        <v>1198</v>
      </c>
      <c r="B1202" s="223" t="s">
        <v>5845</v>
      </c>
      <c r="C1202" s="224" t="s">
        <v>5842</v>
      </c>
      <c r="D1202" s="222">
        <v>1</v>
      </c>
      <c r="E1202" s="223" t="s">
        <v>5845</v>
      </c>
      <c r="F1202" s="223" t="s">
        <v>851</v>
      </c>
      <c r="G1202" s="224" t="s">
        <v>4410</v>
      </c>
      <c r="H1202" s="222">
        <v>3</v>
      </c>
      <c r="I1202" s="222">
        <v>1</v>
      </c>
    </row>
    <row r="1203" spans="1:9" ht="9.1999999999999993" customHeight="1">
      <c r="A1203" s="223">
        <v>1199</v>
      </c>
      <c r="B1203" s="223" t="s">
        <v>5846</v>
      </c>
      <c r="C1203" s="224" t="s">
        <v>4696</v>
      </c>
      <c r="D1203" s="222">
        <v>5</v>
      </c>
      <c r="E1203" s="223" t="s">
        <v>5846</v>
      </c>
      <c r="F1203" s="223" t="s">
        <v>870</v>
      </c>
      <c r="G1203" s="224" t="s">
        <v>4418</v>
      </c>
      <c r="H1203" s="222">
        <v>5</v>
      </c>
      <c r="I1203" s="222">
        <v>5</v>
      </c>
    </row>
    <row r="1204" spans="1:9" ht="9.1999999999999993" customHeight="1">
      <c r="A1204" s="223">
        <v>1200</v>
      </c>
      <c r="B1204" s="223" t="s">
        <v>5847</v>
      </c>
      <c r="C1204" s="224" t="s">
        <v>4417</v>
      </c>
      <c r="D1204" s="222">
        <v>7</v>
      </c>
      <c r="E1204" s="223" t="s">
        <v>5847</v>
      </c>
      <c r="F1204" s="223" t="s">
        <v>892</v>
      </c>
      <c r="G1204" s="224" t="s">
        <v>4418</v>
      </c>
      <c r="H1204" s="222">
        <v>1</v>
      </c>
      <c r="I1204" s="222">
        <v>7</v>
      </c>
    </row>
    <row r="1205" spans="1:9" ht="9.1999999999999993" customHeight="1">
      <c r="A1205" s="223">
        <v>1201</v>
      </c>
      <c r="B1205" s="223" t="s">
        <v>5848</v>
      </c>
      <c r="C1205" s="224" t="s">
        <v>4698</v>
      </c>
      <c r="D1205" s="222">
        <v>5</v>
      </c>
      <c r="E1205" s="223" t="s">
        <v>5848</v>
      </c>
      <c r="F1205" s="223" t="s">
        <v>5849</v>
      </c>
      <c r="G1205" s="224" t="s">
        <v>4418</v>
      </c>
      <c r="H1205" s="222">
        <v>3</v>
      </c>
      <c r="I1205" s="222">
        <v>5</v>
      </c>
    </row>
    <row r="1206" spans="1:9" ht="9.1999999999999993" customHeight="1">
      <c r="A1206" s="223">
        <v>1202</v>
      </c>
      <c r="B1206" s="223" t="s">
        <v>5850</v>
      </c>
      <c r="C1206" s="224" t="s">
        <v>5411</v>
      </c>
      <c r="D1206" s="222">
        <v>3</v>
      </c>
      <c r="E1206" s="223" t="s">
        <v>5850</v>
      </c>
      <c r="F1206" s="223" t="s">
        <v>878</v>
      </c>
      <c r="G1206" s="224" t="s">
        <v>4418</v>
      </c>
      <c r="H1206" s="222">
        <v>4</v>
      </c>
      <c r="I1206" s="222">
        <v>3</v>
      </c>
    </row>
    <row r="1207" spans="1:9" ht="9.1999999999999993" customHeight="1">
      <c r="A1207" s="223">
        <v>1203</v>
      </c>
      <c r="B1207" s="223" t="s">
        <v>5851</v>
      </c>
      <c r="C1207" s="224" t="s">
        <v>5411</v>
      </c>
      <c r="D1207" s="222">
        <v>4</v>
      </c>
      <c r="E1207" s="223" t="s">
        <v>5851</v>
      </c>
      <c r="F1207" s="223" t="s">
        <v>877</v>
      </c>
      <c r="G1207" s="224" t="s">
        <v>4418</v>
      </c>
      <c r="H1207" s="222">
        <v>4</v>
      </c>
      <c r="I1207" s="222">
        <v>4</v>
      </c>
    </row>
    <row r="1208" spans="1:9" ht="9.75" customHeight="1">
      <c r="A1208" s="223">
        <v>1204</v>
      </c>
      <c r="B1208" s="223" t="s">
        <v>5852</v>
      </c>
      <c r="C1208" s="224" t="s">
        <v>5853</v>
      </c>
      <c r="D1208" s="222">
        <v>1</v>
      </c>
      <c r="E1208" s="223" t="s">
        <v>5852</v>
      </c>
      <c r="F1208" s="223" t="s">
        <v>826</v>
      </c>
      <c r="G1208" s="224" t="s">
        <v>4425</v>
      </c>
      <c r="H1208" s="222">
        <v>3</v>
      </c>
      <c r="I1208" s="222">
        <v>1</v>
      </c>
    </row>
    <row r="1209" spans="1:9" ht="9.1999999999999993" customHeight="1">
      <c r="A1209" s="223">
        <v>1205</v>
      </c>
      <c r="B1209" s="223" t="s">
        <v>5854</v>
      </c>
      <c r="C1209" s="224" t="s">
        <v>5853</v>
      </c>
      <c r="D1209" s="222">
        <v>2</v>
      </c>
      <c r="E1209" s="223" t="s">
        <v>5854</v>
      </c>
      <c r="F1209" s="223" t="s">
        <v>825</v>
      </c>
      <c r="G1209" s="224" t="s">
        <v>4425</v>
      </c>
      <c r="H1209" s="222">
        <v>3</v>
      </c>
      <c r="I1209" s="222">
        <v>2</v>
      </c>
    </row>
    <row r="1210" spans="1:9" ht="9.1999999999999993" customHeight="1">
      <c r="A1210" s="223">
        <v>1206</v>
      </c>
      <c r="B1210" s="223" t="s">
        <v>5855</v>
      </c>
      <c r="C1210" s="224" t="s">
        <v>4698</v>
      </c>
      <c r="D1210" s="222">
        <v>4</v>
      </c>
      <c r="E1210" s="223" t="s">
        <v>5855</v>
      </c>
      <c r="F1210" s="223" t="s">
        <v>883</v>
      </c>
      <c r="G1210" s="224" t="s">
        <v>4418</v>
      </c>
      <c r="H1210" s="222">
        <v>3</v>
      </c>
      <c r="I1210" s="222">
        <v>4</v>
      </c>
    </row>
    <row r="1211" spans="1:9" ht="9.1999999999999993" customHeight="1">
      <c r="A1211" s="223">
        <v>1207</v>
      </c>
      <c r="B1211" s="223" t="s">
        <v>5856</v>
      </c>
      <c r="C1211" s="224" t="s">
        <v>4698</v>
      </c>
      <c r="D1211" s="222">
        <v>3</v>
      </c>
      <c r="E1211" s="223" t="s">
        <v>5856</v>
      </c>
      <c r="F1211" s="223" t="s">
        <v>882</v>
      </c>
      <c r="G1211" s="224" t="s">
        <v>4418</v>
      </c>
      <c r="H1211" s="222">
        <v>3</v>
      </c>
      <c r="I1211" s="222">
        <v>3</v>
      </c>
    </row>
    <row r="1212" spans="1:9" ht="9.1999999999999993" customHeight="1">
      <c r="A1212" s="223">
        <v>1208</v>
      </c>
      <c r="B1212" s="223" t="s">
        <v>5857</v>
      </c>
      <c r="C1212" s="224" t="s">
        <v>4723</v>
      </c>
      <c r="D1212" s="222">
        <v>5</v>
      </c>
      <c r="E1212" s="223" t="s">
        <v>5857</v>
      </c>
      <c r="F1212" s="223" t="s">
        <v>5858</v>
      </c>
      <c r="G1212" s="224" t="s">
        <v>4429</v>
      </c>
      <c r="H1212" s="222">
        <v>1</v>
      </c>
      <c r="I1212" s="222">
        <v>5</v>
      </c>
    </row>
    <row r="1213" spans="1:9" ht="9.1999999999999993" customHeight="1">
      <c r="A1213" s="223">
        <v>1209</v>
      </c>
      <c r="B1213" s="223" t="s">
        <v>5859</v>
      </c>
      <c r="C1213" s="224" t="s">
        <v>5418</v>
      </c>
      <c r="D1213" s="222">
        <v>2</v>
      </c>
      <c r="E1213" s="223" t="s">
        <v>5859</v>
      </c>
      <c r="F1213" s="223" t="s">
        <v>789</v>
      </c>
      <c r="G1213" s="224" t="s">
        <v>4432</v>
      </c>
      <c r="H1213" s="222">
        <v>5</v>
      </c>
      <c r="I1213" s="222">
        <v>2</v>
      </c>
    </row>
    <row r="1214" spans="1:9" ht="9.1999999999999993" customHeight="1">
      <c r="A1214" s="223">
        <v>1210</v>
      </c>
      <c r="B1214" s="223" t="s">
        <v>5860</v>
      </c>
      <c r="C1214" s="224" t="s">
        <v>4723</v>
      </c>
      <c r="D1214" s="222">
        <v>6</v>
      </c>
      <c r="E1214" s="223" t="s">
        <v>5860</v>
      </c>
      <c r="F1214" s="223" t="s">
        <v>5861</v>
      </c>
      <c r="G1214" s="224" t="s">
        <v>4429</v>
      </c>
      <c r="H1214" s="222">
        <v>1</v>
      </c>
      <c r="I1214" s="222">
        <v>6</v>
      </c>
    </row>
    <row r="1215" spans="1:9" ht="9.75" customHeight="1">
      <c r="A1215" s="223">
        <v>1211</v>
      </c>
      <c r="B1215" s="223" t="s">
        <v>5862</v>
      </c>
      <c r="C1215" s="224" t="s">
        <v>5016</v>
      </c>
      <c r="D1215" s="222">
        <v>2</v>
      </c>
      <c r="E1215" s="223" t="s">
        <v>5862</v>
      </c>
      <c r="F1215" s="223" t="s">
        <v>5863</v>
      </c>
      <c r="G1215" s="224" t="s">
        <v>4435</v>
      </c>
      <c r="H1215" s="222">
        <v>2</v>
      </c>
      <c r="I1215" s="222">
        <v>2</v>
      </c>
    </row>
    <row r="1216" spans="1:9" ht="9.1999999999999993" customHeight="1">
      <c r="A1216" s="223">
        <v>1212</v>
      </c>
      <c r="B1216" s="223" t="s">
        <v>5864</v>
      </c>
      <c r="C1216" s="224" t="s">
        <v>4723</v>
      </c>
      <c r="D1216" s="222">
        <v>7</v>
      </c>
      <c r="E1216" s="223" t="s">
        <v>5864</v>
      </c>
      <c r="F1216" s="223" t="s">
        <v>5865</v>
      </c>
      <c r="G1216" s="224" t="s">
        <v>4429</v>
      </c>
      <c r="H1216" s="222">
        <v>1</v>
      </c>
      <c r="I1216" s="222">
        <v>7</v>
      </c>
    </row>
    <row r="1217" spans="1:9" ht="9.1999999999999993" customHeight="1">
      <c r="A1217" s="223">
        <v>1213</v>
      </c>
      <c r="B1217" s="223" t="s">
        <v>5866</v>
      </c>
      <c r="C1217" s="224" t="s">
        <v>5867</v>
      </c>
      <c r="D1217" s="222">
        <v>2</v>
      </c>
      <c r="E1217" s="223" t="s">
        <v>5866</v>
      </c>
      <c r="F1217" s="223" t="s">
        <v>796</v>
      </c>
      <c r="G1217" s="224" t="s">
        <v>4432</v>
      </c>
      <c r="H1217" s="222">
        <v>4</v>
      </c>
      <c r="I1217" s="222">
        <v>2</v>
      </c>
    </row>
    <row r="1218" spans="1:9" ht="9.1999999999999993" customHeight="1">
      <c r="A1218" s="223">
        <v>1214</v>
      </c>
      <c r="B1218" s="223" t="s">
        <v>5868</v>
      </c>
      <c r="C1218" s="224" t="s">
        <v>5436</v>
      </c>
      <c r="D1218" s="222">
        <v>2</v>
      </c>
      <c r="E1218" s="223" t="s">
        <v>5868</v>
      </c>
      <c r="F1218" s="223" t="s">
        <v>767</v>
      </c>
      <c r="G1218" s="224" t="s">
        <v>4435</v>
      </c>
      <c r="H1218" s="222">
        <v>4</v>
      </c>
      <c r="I1218" s="222">
        <v>2</v>
      </c>
    </row>
    <row r="1219" spans="1:9" ht="9.1999999999999993" customHeight="1">
      <c r="A1219" s="223">
        <v>1215</v>
      </c>
      <c r="B1219" s="223" t="s">
        <v>5869</v>
      </c>
      <c r="C1219" s="224" t="s">
        <v>5867</v>
      </c>
      <c r="D1219" s="222">
        <v>1</v>
      </c>
      <c r="E1219" s="223" t="s">
        <v>5869</v>
      </c>
      <c r="F1219" s="223" t="s">
        <v>795</v>
      </c>
      <c r="G1219" s="224" t="s">
        <v>4432</v>
      </c>
      <c r="H1219" s="222">
        <v>4</v>
      </c>
      <c r="I1219" s="222">
        <v>1</v>
      </c>
    </row>
    <row r="1220" spans="1:9" ht="9.1999999999999993" customHeight="1">
      <c r="A1220" s="223">
        <v>1216</v>
      </c>
      <c r="B1220" s="223" t="s">
        <v>5870</v>
      </c>
      <c r="C1220" s="224" t="s">
        <v>5425</v>
      </c>
      <c r="D1220" s="222">
        <v>2</v>
      </c>
      <c r="E1220" s="223" t="s">
        <v>5870</v>
      </c>
      <c r="F1220" s="223" t="s">
        <v>802</v>
      </c>
      <c r="G1220" s="224" t="s">
        <v>4432</v>
      </c>
      <c r="H1220" s="222">
        <v>3</v>
      </c>
      <c r="I1220" s="222">
        <v>2</v>
      </c>
    </row>
    <row r="1221" spans="1:9" ht="9.1999999999999993" customHeight="1">
      <c r="A1221" s="223">
        <v>1217</v>
      </c>
      <c r="B1221" s="223" t="s">
        <v>5871</v>
      </c>
      <c r="C1221" s="224" t="s">
        <v>5422</v>
      </c>
      <c r="D1221" s="222">
        <v>3</v>
      </c>
      <c r="E1221" s="223" t="s">
        <v>5871</v>
      </c>
      <c r="F1221" s="223" t="s">
        <v>807</v>
      </c>
      <c r="G1221" s="224" t="s">
        <v>4432</v>
      </c>
      <c r="H1221" s="222">
        <v>2</v>
      </c>
      <c r="I1221" s="222">
        <v>3</v>
      </c>
    </row>
    <row r="1222" spans="1:9" ht="9.75" customHeight="1">
      <c r="A1222" s="223">
        <v>1218</v>
      </c>
      <c r="B1222" s="223" t="s">
        <v>5872</v>
      </c>
      <c r="C1222" s="224" t="s">
        <v>5422</v>
      </c>
      <c r="D1222" s="222">
        <v>4</v>
      </c>
      <c r="E1222" s="223" t="s">
        <v>5872</v>
      </c>
      <c r="F1222" s="223" t="s">
        <v>5873</v>
      </c>
      <c r="G1222" s="224" t="s">
        <v>4432</v>
      </c>
      <c r="H1222" s="222">
        <v>2</v>
      </c>
      <c r="I1222" s="222">
        <v>4</v>
      </c>
    </row>
    <row r="1223" spans="1:9" ht="9.1999999999999993" customHeight="1">
      <c r="A1223" s="223">
        <v>1219</v>
      </c>
      <c r="B1223" s="223" t="s">
        <v>5874</v>
      </c>
      <c r="C1223" s="224" t="s">
        <v>5016</v>
      </c>
      <c r="D1223" s="222">
        <v>6</v>
      </c>
      <c r="E1223" s="223" t="s">
        <v>5874</v>
      </c>
      <c r="F1223" s="223" t="s">
        <v>774</v>
      </c>
      <c r="G1223" s="224" t="s">
        <v>4435</v>
      </c>
      <c r="H1223" s="222">
        <v>2</v>
      </c>
      <c r="I1223" s="222">
        <v>6</v>
      </c>
    </row>
    <row r="1224" spans="1:9" ht="9.1999999999999993" customHeight="1">
      <c r="A1224" s="223">
        <v>1220</v>
      </c>
      <c r="B1224" s="223" t="s">
        <v>5875</v>
      </c>
      <c r="C1224" s="224" t="s">
        <v>4434</v>
      </c>
      <c r="D1224" s="222">
        <v>6</v>
      </c>
      <c r="E1224" s="223" t="s">
        <v>5875</v>
      </c>
      <c r="F1224" s="223" t="s">
        <v>780</v>
      </c>
      <c r="G1224" s="224" t="s">
        <v>4435</v>
      </c>
      <c r="H1224" s="222">
        <v>1</v>
      </c>
      <c r="I1224" s="222">
        <v>6</v>
      </c>
    </row>
    <row r="1225" spans="1:9" ht="9.1999999999999993" customHeight="1">
      <c r="A1225" s="223">
        <v>1221</v>
      </c>
      <c r="B1225" s="223" t="s">
        <v>5876</v>
      </c>
      <c r="C1225" s="224" t="s">
        <v>5877</v>
      </c>
      <c r="D1225" s="222">
        <v>1</v>
      </c>
      <c r="E1225" s="223" t="s">
        <v>5876</v>
      </c>
      <c r="F1225" s="223" t="s">
        <v>762</v>
      </c>
      <c r="G1225" s="224" t="s">
        <v>4435</v>
      </c>
      <c r="H1225" s="222">
        <v>5</v>
      </c>
      <c r="I1225" s="222">
        <v>1</v>
      </c>
    </row>
    <row r="1226" spans="1:9" ht="9.1999999999999993" customHeight="1">
      <c r="A1226" s="223">
        <v>1222</v>
      </c>
      <c r="B1226" s="223" t="s">
        <v>5878</v>
      </c>
      <c r="C1226" s="224" t="s">
        <v>5038</v>
      </c>
      <c r="D1226" s="222">
        <v>3</v>
      </c>
      <c r="E1226" s="223" t="s">
        <v>5878</v>
      </c>
      <c r="F1226" s="223" t="s">
        <v>5879</v>
      </c>
      <c r="G1226" s="224" t="s">
        <v>4158</v>
      </c>
      <c r="H1226" s="222">
        <v>2</v>
      </c>
      <c r="I1226" s="222">
        <v>3</v>
      </c>
    </row>
    <row r="1227" spans="1:9" ht="9.1999999999999993" customHeight="1">
      <c r="A1227" s="223">
        <v>1223</v>
      </c>
      <c r="B1227" s="223" t="s">
        <v>5880</v>
      </c>
      <c r="C1227" s="224" t="s">
        <v>5038</v>
      </c>
      <c r="D1227" s="222">
        <v>2</v>
      </c>
      <c r="E1227" s="223" t="s">
        <v>5880</v>
      </c>
      <c r="F1227" s="223" t="s">
        <v>5881</v>
      </c>
      <c r="G1227" s="224" t="s">
        <v>4158</v>
      </c>
      <c r="H1227" s="222">
        <v>2</v>
      </c>
      <c r="I1227" s="222">
        <v>2</v>
      </c>
    </row>
    <row r="1228" spans="1:9" ht="9.1999999999999993" customHeight="1">
      <c r="A1228" s="223">
        <v>1224</v>
      </c>
      <c r="B1228" s="223" t="s">
        <v>5882</v>
      </c>
      <c r="C1228" s="224" t="s">
        <v>5883</v>
      </c>
      <c r="D1228" s="222">
        <v>4</v>
      </c>
      <c r="E1228" s="223" t="s">
        <v>5882</v>
      </c>
      <c r="F1228" s="223" t="s">
        <v>5884</v>
      </c>
      <c r="G1228" s="224" t="s">
        <v>4158</v>
      </c>
      <c r="H1228" s="222">
        <v>3</v>
      </c>
      <c r="I1228" s="222">
        <v>4</v>
      </c>
    </row>
    <row r="1229" spans="1:9" ht="9.75" customHeight="1">
      <c r="A1229" s="223">
        <v>1225</v>
      </c>
      <c r="B1229" s="223" t="s">
        <v>5885</v>
      </c>
      <c r="C1229" s="224" t="s">
        <v>5030</v>
      </c>
      <c r="D1229" s="222">
        <v>4</v>
      </c>
      <c r="E1229" s="223" t="s">
        <v>5885</v>
      </c>
      <c r="F1229" s="223" t="s">
        <v>750</v>
      </c>
      <c r="G1229" s="224" t="s">
        <v>5032</v>
      </c>
      <c r="H1229" s="222">
        <v>2</v>
      </c>
      <c r="I1229" s="222">
        <v>4</v>
      </c>
    </row>
    <row r="1230" spans="1:9" ht="9.1999999999999993" customHeight="1">
      <c r="A1230" s="223">
        <v>1226</v>
      </c>
      <c r="B1230" s="223" t="s">
        <v>5886</v>
      </c>
      <c r="C1230" s="224" t="s">
        <v>4434</v>
      </c>
      <c r="D1230" s="222">
        <v>5</v>
      </c>
      <c r="E1230" s="223" t="s">
        <v>5886</v>
      </c>
      <c r="F1230" s="223" t="s">
        <v>779</v>
      </c>
      <c r="G1230" s="224" t="s">
        <v>4435</v>
      </c>
      <c r="H1230" s="222">
        <v>1</v>
      </c>
      <c r="I1230" s="222">
        <v>5</v>
      </c>
    </row>
    <row r="1231" spans="1:9" ht="9.1999999999999993" customHeight="1">
      <c r="A1231" s="223">
        <v>1227</v>
      </c>
      <c r="B1231" s="223" t="s">
        <v>5887</v>
      </c>
      <c r="C1231" s="224" t="s">
        <v>4712</v>
      </c>
      <c r="D1231" s="222">
        <v>7</v>
      </c>
      <c r="E1231" s="223" t="s">
        <v>5887</v>
      </c>
      <c r="F1231" s="223" t="s">
        <v>768</v>
      </c>
      <c r="G1231" s="224" t="s">
        <v>4435</v>
      </c>
      <c r="H1231" s="222">
        <v>3</v>
      </c>
      <c r="I1231" s="222">
        <v>7</v>
      </c>
    </row>
    <row r="1232" spans="1:9" ht="9.1999999999999993" customHeight="1">
      <c r="A1232" s="223">
        <v>1228</v>
      </c>
      <c r="B1232" s="223" t="s">
        <v>5888</v>
      </c>
      <c r="C1232" s="224" t="s">
        <v>5889</v>
      </c>
      <c r="D1232" s="222">
        <v>1</v>
      </c>
      <c r="E1232" s="223" t="s">
        <v>5888</v>
      </c>
      <c r="F1232" s="223" t="s">
        <v>5890</v>
      </c>
      <c r="G1232" s="224" t="s">
        <v>5032</v>
      </c>
      <c r="H1232" s="222">
        <v>4</v>
      </c>
      <c r="I1232" s="222">
        <v>1</v>
      </c>
    </row>
    <row r="1233" spans="1:9" ht="9.1999999999999993" customHeight="1">
      <c r="A1233" s="223">
        <v>1229</v>
      </c>
      <c r="B1233" s="223" t="s">
        <v>5891</v>
      </c>
      <c r="C1233" s="224" t="s">
        <v>4156</v>
      </c>
      <c r="D1233" s="222">
        <v>6</v>
      </c>
      <c r="E1233" s="223" t="s">
        <v>5891</v>
      </c>
      <c r="F1233" s="223" t="s">
        <v>5892</v>
      </c>
      <c r="G1233" s="224" t="s">
        <v>4158</v>
      </c>
      <c r="H1233" s="222">
        <v>4</v>
      </c>
      <c r="I1233" s="222">
        <v>6</v>
      </c>
    </row>
    <row r="1234" spans="1:9" ht="9.1999999999999993" customHeight="1">
      <c r="A1234" s="223">
        <v>1230</v>
      </c>
      <c r="B1234" s="223" t="s">
        <v>5893</v>
      </c>
      <c r="C1234" s="224" t="s">
        <v>5883</v>
      </c>
      <c r="D1234" s="222">
        <v>3</v>
      </c>
      <c r="E1234" s="223" t="s">
        <v>5893</v>
      </c>
      <c r="F1234" s="223" t="s">
        <v>5894</v>
      </c>
      <c r="G1234" s="224" t="s">
        <v>4158</v>
      </c>
      <c r="H1234" s="222">
        <v>3</v>
      </c>
      <c r="I1234" s="222">
        <v>3</v>
      </c>
    </row>
    <row r="1235" spans="1:9" ht="9.1999999999999993" customHeight="1">
      <c r="A1235" s="223">
        <v>1231</v>
      </c>
      <c r="B1235" s="223" t="s">
        <v>5895</v>
      </c>
      <c r="C1235" s="224" t="s">
        <v>5041</v>
      </c>
      <c r="D1235" s="222">
        <v>5</v>
      </c>
      <c r="E1235" s="223" t="s">
        <v>5895</v>
      </c>
      <c r="F1235" s="223" t="s">
        <v>754</v>
      </c>
      <c r="G1235" s="224" t="s">
        <v>5032</v>
      </c>
      <c r="H1235" s="222">
        <v>1</v>
      </c>
      <c r="I1235" s="222">
        <v>5</v>
      </c>
    </row>
    <row r="1236" spans="1:9" ht="9.75" customHeight="1">
      <c r="A1236" s="223">
        <v>1232</v>
      </c>
      <c r="B1236" s="223" t="s">
        <v>5896</v>
      </c>
      <c r="C1236" s="224" t="s">
        <v>5030</v>
      </c>
      <c r="D1236" s="222">
        <v>3</v>
      </c>
      <c r="E1236" s="223" t="s">
        <v>5896</v>
      </c>
      <c r="F1236" s="223" t="s">
        <v>749</v>
      </c>
      <c r="G1236" s="224" t="s">
        <v>5032</v>
      </c>
      <c r="H1236" s="222">
        <v>2</v>
      </c>
      <c r="I1236" s="222">
        <v>3</v>
      </c>
    </row>
    <row r="1237" spans="1:9" ht="9.1999999999999993" customHeight="1">
      <c r="A1237" s="223">
        <v>1233</v>
      </c>
      <c r="B1237" s="223" t="s">
        <v>5897</v>
      </c>
      <c r="C1237" s="224" t="s">
        <v>5898</v>
      </c>
      <c r="D1237" s="222">
        <v>5</v>
      </c>
      <c r="E1237" s="223" t="s">
        <v>5897</v>
      </c>
      <c r="F1237" s="223" t="s">
        <v>5899</v>
      </c>
      <c r="G1237" s="224" t="s">
        <v>4732</v>
      </c>
      <c r="H1237" s="222">
        <v>4</v>
      </c>
      <c r="I1237" s="222">
        <v>5</v>
      </c>
    </row>
    <row r="1238" spans="1:9" ht="9.1999999999999993" customHeight="1">
      <c r="A1238" s="223">
        <v>1234</v>
      </c>
      <c r="B1238" s="223" t="s">
        <v>5900</v>
      </c>
      <c r="C1238" s="224" t="s">
        <v>5883</v>
      </c>
      <c r="D1238" s="222">
        <v>1</v>
      </c>
      <c r="E1238" s="223" t="s">
        <v>5900</v>
      </c>
      <c r="F1238" s="223" t="s">
        <v>5901</v>
      </c>
      <c r="G1238" s="224" t="s">
        <v>4158</v>
      </c>
      <c r="H1238" s="222">
        <v>3</v>
      </c>
      <c r="I1238" s="222">
        <v>1</v>
      </c>
    </row>
    <row r="1239" spans="1:9" ht="9.1999999999999993" customHeight="1">
      <c r="A1239" s="223">
        <v>1235</v>
      </c>
      <c r="B1239" s="223" t="s">
        <v>5902</v>
      </c>
      <c r="C1239" s="224" t="s">
        <v>5069</v>
      </c>
      <c r="D1239" s="222">
        <v>5</v>
      </c>
      <c r="E1239" s="223" t="s">
        <v>5902</v>
      </c>
      <c r="F1239" s="223" t="s">
        <v>5903</v>
      </c>
      <c r="G1239" s="224" t="s">
        <v>4732</v>
      </c>
      <c r="H1239" s="222">
        <v>2</v>
      </c>
      <c r="I1239" s="222">
        <v>5</v>
      </c>
    </row>
    <row r="1240" spans="1:9" ht="9.1999999999999993" customHeight="1">
      <c r="A1240" s="223">
        <v>1236</v>
      </c>
      <c r="B1240" s="223" t="s">
        <v>5904</v>
      </c>
      <c r="C1240" s="224" t="s">
        <v>5898</v>
      </c>
      <c r="D1240" s="222">
        <v>2</v>
      </c>
      <c r="E1240" s="223" t="s">
        <v>5904</v>
      </c>
      <c r="F1240" s="223" t="s">
        <v>5905</v>
      </c>
      <c r="G1240" s="224" t="s">
        <v>4732</v>
      </c>
      <c r="H1240" s="222">
        <v>4</v>
      </c>
      <c r="I1240" s="222">
        <v>2</v>
      </c>
    </row>
    <row r="1241" spans="1:9" ht="9.1999999999999993" customHeight="1">
      <c r="A1241" s="223">
        <v>1237</v>
      </c>
      <c r="B1241" s="223" t="s">
        <v>5906</v>
      </c>
      <c r="C1241" s="224" t="s">
        <v>5405</v>
      </c>
      <c r="D1241" s="222">
        <v>3</v>
      </c>
      <c r="E1241" s="223" t="s">
        <v>5906</v>
      </c>
      <c r="F1241" s="223" t="s">
        <v>5907</v>
      </c>
      <c r="G1241" s="224" t="s">
        <v>4438</v>
      </c>
      <c r="H1241" s="222">
        <v>4</v>
      </c>
      <c r="I1241" s="222">
        <v>3</v>
      </c>
    </row>
    <row r="1242" spans="1:9" ht="9.1999999999999993" customHeight="1">
      <c r="A1242" s="223">
        <v>1238</v>
      </c>
      <c r="B1242" s="223" t="s">
        <v>5908</v>
      </c>
      <c r="C1242" s="224" t="s">
        <v>4718</v>
      </c>
      <c r="D1242" s="222">
        <v>2</v>
      </c>
      <c r="E1242" s="223" t="s">
        <v>5908</v>
      </c>
      <c r="F1242" s="223" t="s">
        <v>5909</v>
      </c>
      <c r="G1242" s="224" t="s">
        <v>4429</v>
      </c>
      <c r="H1242" s="222">
        <v>3</v>
      </c>
      <c r="I1242" s="222">
        <v>2</v>
      </c>
    </row>
    <row r="1243" spans="1:9" ht="9.75" customHeight="1">
      <c r="A1243" s="223">
        <v>1239</v>
      </c>
      <c r="B1243" s="223" t="s">
        <v>5910</v>
      </c>
      <c r="C1243" s="224" t="s">
        <v>5452</v>
      </c>
      <c r="D1243" s="222">
        <v>4</v>
      </c>
      <c r="E1243" s="223" t="s">
        <v>5910</v>
      </c>
      <c r="F1243" s="223" t="s">
        <v>5911</v>
      </c>
      <c r="G1243" s="224" t="s">
        <v>4173</v>
      </c>
      <c r="H1243" s="222">
        <v>4</v>
      </c>
      <c r="I1243" s="222">
        <v>4</v>
      </c>
    </row>
    <row r="1244" spans="1:9" ht="9.1999999999999993" customHeight="1">
      <c r="A1244" s="223">
        <v>1240</v>
      </c>
      <c r="B1244" s="223" t="s">
        <v>5912</v>
      </c>
      <c r="C1244" s="224" t="s">
        <v>4726</v>
      </c>
      <c r="D1244" s="222">
        <v>6</v>
      </c>
      <c r="E1244" s="223" t="s">
        <v>5912</v>
      </c>
      <c r="F1244" s="223" t="s">
        <v>5913</v>
      </c>
      <c r="G1244" s="224" t="s">
        <v>4158</v>
      </c>
      <c r="H1244" s="222">
        <v>5</v>
      </c>
      <c r="I1244" s="222">
        <v>6</v>
      </c>
    </row>
    <row r="1245" spans="1:9" ht="9.1999999999999993" customHeight="1">
      <c r="A1245" s="223">
        <v>1241</v>
      </c>
      <c r="B1245" s="223" t="s">
        <v>5914</v>
      </c>
      <c r="C1245" s="224" t="s">
        <v>5065</v>
      </c>
      <c r="D1245" s="222">
        <v>4</v>
      </c>
      <c r="E1245" s="223" t="s">
        <v>5914</v>
      </c>
      <c r="F1245" s="223" t="s">
        <v>5915</v>
      </c>
      <c r="G1245" s="224" t="s">
        <v>5067</v>
      </c>
      <c r="H1245" s="222">
        <v>4</v>
      </c>
      <c r="I1245" s="222">
        <v>4</v>
      </c>
    </row>
    <row r="1246" spans="1:9" ht="9.1999999999999993" customHeight="1">
      <c r="A1246" s="223">
        <v>1242</v>
      </c>
      <c r="B1246" s="223" t="s">
        <v>5916</v>
      </c>
      <c r="C1246" s="224" t="s">
        <v>5069</v>
      </c>
      <c r="D1246" s="222">
        <v>6</v>
      </c>
      <c r="E1246" s="223" t="s">
        <v>5916</v>
      </c>
      <c r="F1246" s="223" t="s">
        <v>5917</v>
      </c>
      <c r="G1246" s="224" t="s">
        <v>4732</v>
      </c>
      <c r="H1246" s="222">
        <v>2</v>
      </c>
      <c r="I1246" s="222">
        <v>6</v>
      </c>
    </row>
    <row r="1247" spans="1:9" ht="9.1999999999999993" customHeight="1">
      <c r="A1247" s="223">
        <v>1243</v>
      </c>
      <c r="B1247" s="223" t="s">
        <v>5918</v>
      </c>
      <c r="C1247" s="224" t="s">
        <v>4757</v>
      </c>
      <c r="D1247" s="222">
        <v>3</v>
      </c>
      <c r="E1247" s="223" t="s">
        <v>5918</v>
      </c>
      <c r="F1247" s="223" t="s">
        <v>5919</v>
      </c>
      <c r="G1247" s="224" t="s">
        <v>4732</v>
      </c>
      <c r="H1247" s="222">
        <v>3</v>
      </c>
      <c r="I1247" s="222">
        <v>3</v>
      </c>
    </row>
    <row r="1248" spans="1:9" ht="9.1999999999999993" customHeight="1">
      <c r="A1248" s="223">
        <v>1244</v>
      </c>
      <c r="B1248" s="223" t="s">
        <v>5920</v>
      </c>
      <c r="C1248" s="224" t="s">
        <v>5898</v>
      </c>
      <c r="D1248" s="222">
        <v>4</v>
      </c>
      <c r="E1248" s="223" t="s">
        <v>5920</v>
      </c>
      <c r="F1248" s="223" t="s">
        <v>5921</v>
      </c>
      <c r="G1248" s="224" t="s">
        <v>4732</v>
      </c>
      <c r="H1248" s="222">
        <v>4</v>
      </c>
      <c r="I1248" s="222">
        <v>4</v>
      </c>
    </row>
    <row r="1249" spans="1:9" ht="9.1999999999999993" customHeight="1">
      <c r="A1249" s="223">
        <v>1245</v>
      </c>
      <c r="B1249" s="223" t="s">
        <v>5922</v>
      </c>
      <c r="C1249" s="224" t="s">
        <v>5898</v>
      </c>
      <c r="D1249" s="222">
        <v>1</v>
      </c>
      <c r="E1249" s="223" t="s">
        <v>5922</v>
      </c>
      <c r="F1249" s="223" t="s">
        <v>5923</v>
      </c>
      <c r="G1249" s="224" t="s">
        <v>4732</v>
      </c>
      <c r="H1249" s="222">
        <v>4</v>
      </c>
      <c r="I1249" s="222">
        <v>1</v>
      </c>
    </row>
    <row r="1250" spans="1:9" ht="9.75" customHeight="1">
      <c r="A1250" s="223">
        <v>1246</v>
      </c>
      <c r="B1250" s="223" t="s">
        <v>5924</v>
      </c>
      <c r="C1250" s="224" t="s">
        <v>4757</v>
      </c>
      <c r="D1250" s="222">
        <v>5</v>
      </c>
      <c r="E1250" s="223" t="s">
        <v>5924</v>
      </c>
      <c r="F1250" s="223" t="s">
        <v>5925</v>
      </c>
      <c r="G1250" s="224" t="s">
        <v>4732</v>
      </c>
      <c r="H1250" s="222">
        <v>3</v>
      </c>
      <c r="I1250" s="222">
        <v>5</v>
      </c>
    </row>
    <row r="1251" spans="1:9" ht="9.1999999999999993" customHeight="1">
      <c r="A1251" s="223">
        <v>1247</v>
      </c>
      <c r="B1251" s="223" t="s">
        <v>5926</v>
      </c>
      <c r="C1251" s="224" t="s">
        <v>4757</v>
      </c>
      <c r="D1251" s="222">
        <v>4</v>
      </c>
      <c r="E1251" s="223" t="s">
        <v>5926</v>
      </c>
      <c r="F1251" s="223" t="s">
        <v>5927</v>
      </c>
      <c r="G1251" s="224" t="s">
        <v>4732</v>
      </c>
      <c r="H1251" s="222">
        <v>3</v>
      </c>
      <c r="I1251" s="222">
        <v>4</v>
      </c>
    </row>
    <row r="1252" spans="1:9" ht="9.1999999999999993" customHeight="1">
      <c r="A1252" s="223">
        <v>1248</v>
      </c>
      <c r="B1252" s="223" t="s">
        <v>5928</v>
      </c>
      <c r="C1252" s="224" t="s">
        <v>5065</v>
      </c>
      <c r="D1252" s="222">
        <v>5</v>
      </c>
      <c r="E1252" s="223" t="s">
        <v>5928</v>
      </c>
      <c r="F1252" s="223" t="s">
        <v>5929</v>
      </c>
      <c r="G1252" s="224" t="s">
        <v>5067</v>
      </c>
      <c r="H1252" s="222">
        <v>4</v>
      </c>
      <c r="I1252" s="222">
        <v>5</v>
      </c>
    </row>
    <row r="1253" spans="1:9" ht="9.1999999999999993" customHeight="1">
      <c r="A1253" s="223">
        <v>1249</v>
      </c>
      <c r="B1253" s="223" t="s">
        <v>5930</v>
      </c>
      <c r="C1253" s="224" t="s">
        <v>5084</v>
      </c>
      <c r="D1253" s="222">
        <v>6</v>
      </c>
      <c r="E1253" s="223" t="s">
        <v>5930</v>
      </c>
      <c r="F1253" s="223" t="s">
        <v>5931</v>
      </c>
      <c r="G1253" s="224" t="s">
        <v>4472</v>
      </c>
      <c r="H1253" s="222">
        <v>2</v>
      </c>
      <c r="I1253" s="222">
        <v>6</v>
      </c>
    </row>
    <row r="1254" spans="1:9" ht="9.1999999999999993" customHeight="1">
      <c r="A1254" s="223">
        <v>1250</v>
      </c>
      <c r="B1254" s="223" t="s">
        <v>5932</v>
      </c>
      <c r="C1254" s="224" t="s">
        <v>5487</v>
      </c>
      <c r="D1254" s="222">
        <v>3</v>
      </c>
      <c r="E1254" s="223" t="s">
        <v>5932</v>
      </c>
      <c r="F1254" s="223" t="s">
        <v>5933</v>
      </c>
      <c r="G1254" s="224" t="s">
        <v>5067</v>
      </c>
      <c r="H1254" s="222">
        <v>5</v>
      </c>
      <c r="I1254" s="222">
        <v>3</v>
      </c>
    </row>
    <row r="1255" spans="1:9" ht="9.1999999999999993" customHeight="1">
      <c r="A1255" s="223">
        <v>1251</v>
      </c>
      <c r="B1255" s="223" t="s">
        <v>5934</v>
      </c>
      <c r="C1255" s="224" t="s">
        <v>5487</v>
      </c>
      <c r="D1255" s="222">
        <v>4</v>
      </c>
      <c r="E1255" s="223" t="s">
        <v>5934</v>
      </c>
      <c r="F1255" s="223" t="s">
        <v>5935</v>
      </c>
      <c r="G1255" s="224" t="s">
        <v>5067</v>
      </c>
      <c r="H1255" s="222">
        <v>5</v>
      </c>
      <c r="I1255" s="222">
        <v>4</v>
      </c>
    </row>
    <row r="1256" spans="1:9" ht="9.1999999999999993" customHeight="1">
      <c r="A1256" s="223">
        <v>1252</v>
      </c>
      <c r="B1256" s="223" t="s">
        <v>5936</v>
      </c>
      <c r="C1256" s="224" t="s">
        <v>5487</v>
      </c>
      <c r="D1256" s="222">
        <v>2</v>
      </c>
      <c r="E1256" s="223" t="s">
        <v>5936</v>
      </c>
      <c r="F1256" s="223" t="s">
        <v>5937</v>
      </c>
      <c r="G1256" s="224" t="s">
        <v>5067</v>
      </c>
      <c r="H1256" s="222">
        <v>5</v>
      </c>
      <c r="I1256" s="222">
        <v>2</v>
      </c>
    </row>
    <row r="1257" spans="1:9" ht="9.75" customHeight="1">
      <c r="A1257" s="223">
        <v>1253</v>
      </c>
      <c r="B1257" s="223" t="s">
        <v>5938</v>
      </c>
      <c r="C1257" s="224" t="s">
        <v>5058</v>
      </c>
      <c r="D1257" s="222">
        <v>4</v>
      </c>
      <c r="E1257" s="223" t="s">
        <v>5938</v>
      </c>
      <c r="F1257" s="223" t="s">
        <v>5939</v>
      </c>
      <c r="G1257" s="224" t="s">
        <v>4173</v>
      </c>
      <c r="H1257" s="222">
        <v>2</v>
      </c>
      <c r="I1257" s="222">
        <v>4</v>
      </c>
    </row>
    <row r="1258" spans="1:9" ht="9.1999999999999993" customHeight="1">
      <c r="A1258" s="223">
        <v>1254</v>
      </c>
      <c r="B1258" s="223" t="s">
        <v>5940</v>
      </c>
      <c r="C1258" s="224" t="s">
        <v>4147</v>
      </c>
      <c r="D1258" s="222">
        <v>7</v>
      </c>
      <c r="E1258" s="223" t="s">
        <v>5940</v>
      </c>
      <c r="F1258" s="223" t="s">
        <v>5941</v>
      </c>
      <c r="G1258" s="224" t="s">
        <v>4149</v>
      </c>
      <c r="H1258" s="222">
        <v>2</v>
      </c>
      <c r="I1258" s="222">
        <v>7</v>
      </c>
    </row>
    <row r="1259" spans="1:9" ht="9.1999999999999993" customHeight="1">
      <c r="A1259" s="223">
        <v>1255</v>
      </c>
      <c r="B1259" s="223" t="s">
        <v>5942</v>
      </c>
      <c r="C1259" s="224" t="s">
        <v>5058</v>
      </c>
      <c r="D1259" s="222">
        <v>5</v>
      </c>
      <c r="E1259" s="223" t="s">
        <v>5942</v>
      </c>
      <c r="F1259" s="223" t="s">
        <v>5943</v>
      </c>
      <c r="G1259" s="224" t="s">
        <v>4173</v>
      </c>
      <c r="H1259" s="222">
        <v>2</v>
      </c>
      <c r="I1259" s="222">
        <v>5</v>
      </c>
    </row>
    <row r="1260" spans="1:9" ht="9.1999999999999993" customHeight="1">
      <c r="A1260" s="223">
        <v>1256</v>
      </c>
      <c r="B1260" s="223" t="s">
        <v>5944</v>
      </c>
      <c r="C1260" s="224" t="s">
        <v>5084</v>
      </c>
      <c r="D1260" s="222">
        <v>4</v>
      </c>
      <c r="E1260" s="223" t="s">
        <v>5944</v>
      </c>
      <c r="F1260" s="223" t="s">
        <v>5945</v>
      </c>
      <c r="G1260" s="224" t="s">
        <v>4472</v>
      </c>
      <c r="H1260" s="222">
        <v>2</v>
      </c>
      <c r="I1260" s="222">
        <v>4</v>
      </c>
    </row>
    <row r="1261" spans="1:9" ht="9.1999999999999993" customHeight="1">
      <c r="A1261" s="223">
        <v>1257</v>
      </c>
      <c r="B1261" s="223" t="s">
        <v>5946</v>
      </c>
      <c r="C1261" s="224" t="s">
        <v>5093</v>
      </c>
      <c r="D1261" s="222">
        <v>6</v>
      </c>
      <c r="E1261" s="223" t="s">
        <v>5946</v>
      </c>
      <c r="F1261" s="223" t="s">
        <v>5947</v>
      </c>
      <c r="G1261" s="224" t="s">
        <v>4472</v>
      </c>
      <c r="H1261" s="222">
        <v>5</v>
      </c>
      <c r="I1261" s="222">
        <v>6</v>
      </c>
    </row>
    <row r="1262" spans="1:9" ht="9.1999999999999993" customHeight="1">
      <c r="A1262" s="223">
        <v>1258</v>
      </c>
      <c r="B1262" s="223" t="s">
        <v>5948</v>
      </c>
      <c r="C1262" s="224" t="s">
        <v>4470</v>
      </c>
      <c r="D1262" s="222">
        <v>5</v>
      </c>
      <c r="E1262" s="223" t="s">
        <v>5948</v>
      </c>
      <c r="F1262" s="223" t="s">
        <v>5949</v>
      </c>
      <c r="G1262" s="224" t="s">
        <v>4472</v>
      </c>
      <c r="H1262" s="222">
        <v>3</v>
      </c>
      <c r="I1262" s="222">
        <v>5</v>
      </c>
    </row>
    <row r="1263" spans="1:9" ht="9.1999999999999993" customHeight="1">
      <c r="A1263" s="223">
        <v>1259</v>
      </c>
      <c r="B1263" s="223" t="s">
        <v>5950</v>
      </c>
      <c r="C1263" s="224" t="s">
        <v>4470</v>
      </c>
      <c r="D1263" s="222">
        <v>6</v>
      </c>
      <c r="E1263" s="223" t="s">
        <v>5950</v>
      </c>
      <c r="F1263" s="223" t="s">
        <v>5951</v>
      </c>
      <c r="G1263" s="224" t="s">
        <v>4472</v>
      </c>
      <c r="H1263" s="222">
        <v>3</v>
      </c>
      <c r="I1263" s="222">
        <v>6</v>
      </c>
    </row>
    <row r="1264" spans="1:9" ht="9.75" customHeight="1">
      <c r="A1264" s="223">
        <v>1260</v>
      </c>
      <c r="B1264" s="223" t="s">
        <v>5952</v>
      </c>
      <c r="C1264" s="224" t="s">
        <v>4470</v>
      </c>
      <c r="D1264" s="222">
        <v>7</v>
      </c>
      <c r="E1264" s="223" t="s">
        <v>5952</v>
      </c>
      <c r="F1264" s="223" t="s">
        <v>5953</v>
      </c>
      <c r="G1264" s="224" t="s">
        <v>4472</v>
      </c>
      <c r="H1264" s="222">
        <v>3</v>
      </c>
      <c r="I1264" s="222">
        <v>7</v>
      </c>
    </row>
    <row r="1265" spans="1:9" ht="9.1999999999999993" customHeight="1">
      <c r="A1265" s="223">
        <v>1261</v>
      </c>
      <c r="B1265" s="223" t="s">
        <v>5954</v>
      </c>
      <c r="C1265" s="224" t="s">
        <v>4447</v>
      </c>
      <c r="D1265" s="222">
        <v>3</v>
      </c>
      <c r="E1265" s="223" t="s">
        <v>5954</v>
      </c>
      <c r="F1265" s="223" t="s">
        <v>5955</v>
      </c>
      <c r="G1265" s="224" t="s">
        <v>4429</v>
      </c>
      <c r="H1265" s="222">
        <v>4</v>
      </c>
      <c r="I1265" s="222">
        <v>3</v>
      </c>
    </row>
    <row r="1266" spans="1:9" ht="9.1999999999999993" customHeight="1">
      <c r="A1266" s="223">
        <v>1262</v>
      </c>
      <c r="B1266" s="223" t="s">
        <v>5956</v>
      </c>
      <c r="C1266" s="224" t="s">
        <v>5535</v>
      </c>
      <c r="D1266" s="222">
        <v>2</v>
      </c>
      <c r="E1266" s="223" t="s">
        <v>5956</v>
      </c>
      <c r="F1266" s="223" t="s">
        <v>5957</v>
      </c>
      <c r="G1266" s="224" t="s">
        <v>4173</v>
      </c>
      <c r="H1266" s="222">
        <v>5</v>
      </c>
      <c r="I1266" s="222">
        <v>2</v>
      </c>
    </row>
    <row r="1267" spans="1:9" ht="9.1999999999999993" customHeight="1">
      <c r="A1267" s="223">
        <v>1263</v>
      </c>
      <c r="B1267" s="223" t="s">
        <v>5958</v>
      </c>
      <c r="C1267" s="224" t="s">
        <v>5491</v>
      </c>
      <c r="D1267" s="222">
        <v>5</v>
      </c>
      <c r="E1267" s="223" t="s">
        <v>5958</v>
      </c>
      <c r="F1267" s="223" t="s">
        <v>5959</v>
      </c>
      <c r="G1267" s="224" t="s">
        <v>4173</v>
      </c>
      <c r="H1267" s="222">
        <v>3</v>
      </c>
      <c r="I1267" s="222">
        <v>5</v>
      </c>
    </row>
    <row r="1268" spans="1:9" ht="9.1999999999999993" customHeight="1">
      <c r="A1268" s="223">
        <v>1264</v>
      </c>
      <c r="B1268" s="223" t="s">
        <v>5960</v>
      </c>
      <c r="C1268" s="224" t="s">
        <v>5491</v>
      </c>
      <c r="D1268" s="222">
        <v>4</v>
      </c>
      <c r="E1268" s="223" t="s">
        <v>5960</v>
      </c>
      <c r="F1268" s="223" t="s">
        <v>5961</v>
      </c>
      <c r="G1268" s="224" t="s">
        <v>4173</v>
      </c>
      <c r="H1268" s="222">
        <v>3</v>
      </c>
      <c r="I1268" s="222">
        <v>4</v>
      </c>
    </row>
    <row r="1269" spans="1:9" ht="9.1999999999999993" customHeight="1">
      <c r="A1269" s="223">
        <v>1265</v>
      </c>
      <c r="B1269" s="223" t="s">
        <v>5962</v>
      </c>
      <c r="C1269" s="224" t="s">
        <v>5498</v>
      </c>
      <c r="D1269" s="222">
        <v>5</v>
      </c>
      <c r="E1269" s="223" t="s">
        <v>5962</v>
      </c>
      <c r="F1269" s="223" t="s">
        <v>5963</v>
      </c>
      <c r="G1269" s="224" t="s">
        <v>5496</v>
      </c>
      <c r="H1269" s="222">
        <v>3</v>
      </c>
      <c r="I1269" s="222">
        <v>5</v>
      </c>
    </row>
    <row r="1270" spans="1:9" ht="9.1999999999999993" customHeight="1">
      <c r="A1270" s="223">
        <v>1266</v>
      </c>
      <c r="B1270" s="223" t="s">
        <v>5964</v>
      </c>
      <c r="C1270" s="224" t="s">
        <v>5498</v>
      </c>
      <c r="D1270" s="222">
        <v>4</v>
      </c>
      <c r="E1270" s="223" t="s">
        <v>5964</v>
      </c>
      <c r="F1270" s="223" t="s">
        <v>5965</v>
      </c>
      <c r="G1270" s="224" t="s">
        <v>5496</v>
      </c>
      <c r="H1270" s="222">
        <v>3</v>
      </c>
      <c r="I1270" s="222">
        <v>4</v>
      </c>
    </row>
    <row r="1271" spans="1:9" ht="9.75" customHeight="1">
      <c r="A1271" s="223">
        <v>1267</v>
      </c>
      <c r="B1271" s="223" t="s">
        <v>5966</v>
      </c>
      <c r="C1271" s="224" t="s">
        <v>4470</v>
      </c>
      <c r="D1271" s="222">
        <v>3</v>
      </c>
      <c r="E1271" s="223" t="s">
        <v>5966</v>
      </c>
      <c r="F1271" s="223" t="s">
        <v>5967</v>
      </c>
      <c r="G1271" s="224" t="s">
        <v>4472</v>
      </c>
      <c r="H1271" s="222">
        <v>3</v>
      </c>
      <c r="I1271" s="222">
        <v>3</v>
      </c>
    </row>
    <row r="1272" spans="1:9" ht="9.1999999999999993" customHeight="1">
      <c r="A1272" s="223">
        <v>1268</v>
      </c>
      <c r="B1272" s="223" t="s">
        <v>5968</v>
      </c>
      <c r="C1272" s="224" t="s">
        <v>5093</v>
      </c>
      <c r="D1272" s="222">
        <v>5</v>
      </c>
      <c r="E1272" s="223" t="s">
        <v>5968</v>
      </c>
      <c r="F1272" s="223" t="s">
        <v>5969</v>
      </c>
      <c r="G1272" s="224" t="s">
        <v>4472</v>
      </c>
      <c r="H1272" s="222">
        <v>5</v>
      </c>
      <c r="I1272" s="222">
        <v>5</v>
      </c>
    </row>
    <row r="1273" spans="1:9" ht="9.1999999999999993" customHeight="1">
      <c r="A1273" s="223">
        <v>1269</v>
      </c>
      <c r="B1273" s="223" t="s">
        <v>5970</v>
      </c>
      <c r="C1273" s="224" t="s">
        <v>5093</v>
      </c>
      <c r="D1273" s="222">
        <v>3</v>
      </c>
      <c r="E1273" s="223" t="s">
        <v>5970</v>
      </c>
      <c r="F1273" s="223" t="s">
        <v>5971</v>
      </c>
      <c r="G1273" s="224" t="s">
        <v>4472</v>
      </c>
      <c r="H1273" s="222">
        <v>5</v>
      </c>
      <c r="I1273" s="222">
        <v>3</v>
      </c>
    </row>
    <row r="1274" spans="1:9" ht="9.1999999999999993" customHeight="1">
      <c r="A1274" s="223">
        <v>1270</v>
      </c>
      <c r="B1274" s="223" t="s">
        <v>5972</v>
      </c>
      <c r="C1274" s="224" t="s">
        <v>5093</v>
      </c>
      <c r="D1274" s="222">
        <v>4</v>
      </c>
      <c r="E1274" s="223" t="s">
        <v>5972</v>
      </c>
      <c r="F1274" s="223" t="s">
        <v>668</v>
      </c>
      <c r="G1274" s="224" t="s">
        <v>4472</v>
      </c>
      <c r="H1274" s="222">
        <v>5</v>
      </c>
      <c r="I1274" s="222">
        <v>4</v>
      </c>
    </row>
    <row r="1275" spans="1:9" ht="9.1999999999999993" customHeight="1">
      <c r="A1275" s="223">
        <v>1271</v>
      </c>
      <c r="B1275" s="223" t="s">
        <v>5973</v>
      </c>
      <c r="C1275" s="224" t="s">
        <v>5096</v>
      </c>
      <c r="D1275" s="222">
        <v>5</v>
      </c>
      <c r="E1275" s="223" t="s">
        <v>5973</v>
      </c>
      <c r="F1275" s="223" t="s">
        <v>5974</v>
      </c>
      <c r="G1275" s="224" t="s">
        <v>4472</v>
      </c>
      <c r="H1275" s="222">
        <v>4</v>
      </c>
      <c r="I1275" s="222">
        <v>5</v>
      </c>
    </row>
    <row r="1276" spans="1:9" ht="9.1999999999999993" customHeight="1">
      <c r="A1276" s="223">
        <v>1272</v>
      </c>
      <c r="B1276" s="223" t="s">
        <v>5975</v>
      </c>
      <c r="C1276" s="224" t="s">
        <v>4779</v>
      </c>
      <c r="D1276" s="222">
        <v>6</v>
      </c>
      <c r="E1276" s="223" t="s">
        <v>5975</v>
      </c>
      <c r="F1276" s="223" t="s">
        <v>5976</v>
      </c>
      <c r="G1276" s="224" t="s">
        <v>4189</v>
      </c>
      <c r="H1276" s="222">
        <v>4</v>
      </c>
      <c r="I1276" s="222">
        <v>6</v>
      </c>
    </row>
    <row r="1277" spans="1:9" ht="9.1999999999999993" customHeight="1">
      <c r="A1277" s="223">
        <v>1273</v>
      </c>
      <c r="B1277" s="223" t="s">
        <v>5977</v>
      </c>
      <c r="C1277" s="224" t="s">
        <v>5494</v>
      </c>
      <c r="D1277" s="222">
        <v>3</v>
      </c>
      <c r="E1277" s="223" t="s">
        <v>5977</v>
      </c>
      <c r="F1277" s="223" t="s">
        <v>5978</v>
      </c>
      <c r="G1277" s="224" t="s">
        <v>5496</v>
      </c>
      <c r="H1277" s="222">
        <v>1</v>
      </c>
      <c r="I1277" s="222">
        <v>3</v>
      </c>
    </row>
    <row r="1278" spans="1:9" ht="9.75" customHeight="1">
      <c r="A1278" s="223">
        <v>1274</v>
      </c>
      <c r="B1278" s="223" t="s">
        <v>5979</v>
      </c>
      <c r="C1278" s="224" t="s">
        <v>5517</v>
      </c>
      <c r="D1278" s="222">
        <v>3</v>
      </c>
      <c r="E1278" s="223" t="s">
        <v>5979</v>
      </c>
      <c r="F1278" s="223" t="s">
        <v>5980</v>
      </c>
      <c r="G1278" s="224" t="s">
        <v>5496</v>
      </c>
      <c r="H1278" s="222">
        <v>2</v>
      </c>
      <c r="I1278" s="222">
        <v>3</v>
      </c>
    </row>
    <row r="1279" spans="1:9" ht="9.1999999999999993" customHeight="1">
      <c r="A1279" s="223">
        <v>1275</v>
      </c>
      <c r="B1279" s="223" t="s">
        <v>5981</v>
      </c>
      <c r="C1279" s="224" t="s">
        <v>4779</v>
      </c>
      <c r="D1279" s="222">
        <v>7</v>
      </c>
      <c r="E1279" s="223" t="s">
        <v>5981</v>
      </c>
      <c r="F1279" s="223" t="s">
        <v>5982</v>
      </c>
      <c r="G1279" s="224" t="s">
        <v>4189</v>
      </c>
      <c r="H1279" s="222">
        <v>4</v>
      </c>
      <c r="I1279" s="222">
        <v>7</v>
      </c>
    </row>
    <row r="1280" spans="1:9" ht="9.1999999999999993" customHeight="1">
      <c r="A1280" s="223">
        <v>1276</v>
      </c>
      <c r="B1280" s="223" t="s">
        <v>5983</v>
      </c>
      <c r="C1280" s="224" t="s">
        <v>5111</v>
      </c>
      <c r="D1280" s="222">
        <v>3</v>
      </c>
      <c r="E1280" s="223" t="s">
        <v>5983</v>
      </c>
      <c r="F1280" s="223" t="s">
        <v>5984</v>
      </c>
      <c r="G1280" s="224" t="s">
        <v>4189</v>
      </c>
      <c r="H1280" s="222">
        <v>5</v>
      </c>
      <c r="I1280" s="222">
        <v>3</v>
      </c>
    </row>
    <row r="1281" spans="1:9" ht="9.1999999999999993" customHeight="1">
      <c r="A1281" s="223">
        <v>1277</v>
      </c>
      <c r="B1281" s="223" t="s">
        <v>5985</v>
      </c>
      <c r="C1281" s="224" t="s">
        <v>5111</v>
      </c>
      <c r="D1281" s="222">
        <v>4</v>
      </c>
      <c r="E1281" s="223" t="s">
        <v>5985</v>
      </c>
      <c r="F1281" s="223" t="s">
        <v>58</v>
      </c>
      <c r="G1281" s="224" t="s">
        <v>4189</v>
      </c>
      <c r="H1281" s="222">
        <v>5</v>
      </c>
      <c r="I1281" s="222">
        <v>4</v>
      </c>
    </row>
    <row r="1282" spans="1:9" ht="9.1999999999999993" customHeight="1">
      <c r="A1282" s="223">
        <v>1278</v>
      </c>
      <c r="B1282" s="223" t="s">
        <v>5986</v>
      </c>
      <c r="C1282" s="224" t="s">
        <v>5494</v>
      </c>
      <c r="D1282" s="222">
        <v>4</v>
      </c>
      <c r="E1282" s="223" t="s">
        <v>5986</v>
      </c>
      <c r="F1282" s="223" t="s">
        <v>5987</v>
      </c>
      <c r="G1282" s="224" t="s">
        <v>5496</v>
      </c>
      <c r="H1282" s="222">
        <v>1</v>
      </c>
      <c r="I1282" s="222">
        <v>4</v>
      </c>
    </row>
    <row r="1283" spans="1:9" ht="9.1999999999999993" customHeight="1">
      <c r="A1283" s="223">
        <v>1279</v>
      </c>
      <c r="B1283" s="223" t="s">
        <v>5988</v>
      </c>
      <c r="C1283" s="224" t="s">
        <v>5111</v>
      </c>
      <c r="D1283" s="222">
        <v>5</v>
      </c>
      <c r="E1283" s="223" t="s">
        <v>5988</v>
      </c>
      <c r="F1283" s="223" t="s">
        <v>5989</v>
      </c>
      <c r="G1283" s="224" t="s">
        <v>4189</v>
      </c>
      <c r="H1283" s="222">
        <v>5</v>
      </c>
      <c r="I1283" s="222">
        <v>5</v>
      </c>
    </row>
    <row r="1284" spans="1:9" ht="9.1999999999999993" customHeight="1">
      <c r="A1284" s="223">
        <v>1280</v>
      </c>
      <c r="B1284" s="223" t="s">
        <v>5990</v>
      </c>
      <c r="C1284" s="224" t="s">
        <v>4805</v>
      </c>
      <c r="D1284" s="222">
        <v>6</v>
      </c>
      <c r="E1284" s="223" t="s">
        <v>5990</v>
      </c>
      <c r="F1284" s="223" t="s">
        <v>5991</v>
      </c>
      <c r="G1284" s="224" t="s">
        <v>3978</v>
      </c>
      <c r="H1284" s="222">
        <v>3</v>
      </c>
      <c r="I1284" s="222">
        <v>6</v>
      </c>
    </row>
    <row r="1285" spans="1:9" ht="9.75" customHeight="1">
      <c r="A1285" s="223">
        <v>1281</v>
      </c>
      <c r="B1285" s="223" t="s">
        <v>5992</v>
      </c>
      <c r="C1285" s="224" t="s">
        <v>5549</v>
      </c>
      <c r="D1285" s="222">
        <v>3</v>
      </c>
      <c r="E1285" s="223" t="s">
        <v>5992</v>
      </c>
      <c r="F1285" s="223" t="s">
        <v>5993</v>
      </c>
      <c r="G1285" s="224" t="s">
        <v>4786</v>
      </c>
      <c r="H1285" s="222">
        <v>2</v>
      </c>
      <c r="I1285" s="222">
        <v>3</v>
      </c>
    </row>
    <row r="1286" spans="1:9" ht="9.1999999999999993" customHeight="1">
      <c r="A1286" s="223">
        <v>1282</v>
      </c>
      <c r="B1286" s="223" t="s">
        <v>5994</v>
      </c>
      <c r="C1286" s="224" t="s">
        <v>4822</v>
      </c>
      <c r="D1286" s="222">
        <v>7</v>
      </c>
      <c r="E1286" s="223" t="s">
        <v>5994</v>
      </c>
      <c r="F1286" s="223" t="s">
        <v>5995</v>
      </c>
      <c r="G1286" s="224" t="s">
        <v>3978</v>
      </c>
      <c r="H1286" s="222">
        <v>4</v>
      </c>
      <c r="I1286" s="222">
        <v>7</v>
      </c>
    </row>
    <row r="1287" spans="1:9" ht="9.1999999999999993" customHeight="1">
      <c r="A1287" s="223">
        <v>1283</v>
      </c>
      <c r="B1287" s="223" t="s">
        <v>5996</v>
      </c>
      <c r="C1287" s="224" t="s">
        <v>5567</v>
      </c>
      <c r="D1287" s="222">
        <v>4</v>
      </c>
      <c r="E1287" s="223" t="s">
        <v>5996</v>
      </c>
      <c r="F1287" s="223" t="s">
        <v>5997</v>
      </c>
      <c r="G1287" s="224" t="s">
        <v>3978</v>
      </c>
      <c r="H1287" s="222">
        <v>5</v>
      </c>
      <c r="I1287" s="222">
        <v>4</v>
      </c>
    </row>
    <row r="1288" spans="1:9" ht="9.1999999999999993" customHeight="1">
      <c r="A1288" s="223">
        <v>1284</v>
      </c>
      <c r="B1288" s="223" t="s">
        <v>5998</v>
      </c>
      <c r="C1288" s="224" t="s">
        <v>5567</v>
      </c>
      <c r="D1288" s="222">
        <v>3</v>
      </c>
      <c r="E1288" s="223" t="s">
        <v>5998</v>
      </c>
      <c r="F1288" s="223" t="s">
        <v>5999</v>
      </c>
      <c r="G1288" s="224" t="s">
        <v>3978</v>
      </c>
      <c r="H1288" s="222">
        <v>5</v>
      </c>
      <c r="I1288" s="222">
        <v>3</v>
      </c>
    </row>
    <row r="1289" spans="1:9" ht="9.1999999999999993" customHeight="1">
      <c r="A1289" s="223">
        <v>1285</v>
      </c>
      <c r="B1289" s="223" t="s">
        <v>6000</v>
      </c>
      <c r="C1289" s="224" t="s">
        <v>4784</v>
      </c>
      <c r="D1289" s="222">
        <v>7</v>
      </c>
      <c r="E1289" s="223" t="s">
        <v>6000</v>
      </c>
      <c r="F1289" s="223" t="s">
        <v>6001</v>
      </c>
      <c r="G1289" s="224" t="s">
        <v>4786</v>
      </c>
      <c r="H1289" s="222">
        <v>1</v>
      </c>
      <c r="I1289" s="222">
        <v>7</v>
      </c>
    </row>
    <row r="1290" spans="1:9" ht="9.1999999999999993" customHeight="1">
      <c r="A1290" s="223">
        <v>1286</v>
      </c>
      <c r="B1290" s="223" t="s">
        <v>6002</v>
      </c>
      <c r="C1290" s="224" t="s">
        <v>5100</v>
      </c>
      <c r="D1290" s="222">
        <v>6</v>
      </c>
      <c r="E1290" s="223" t="s">
        <v>6002</v>
      </c>
      <c r="F1290" s="223" t="s">
        <v>6003</v>
      </c>
      <c r="G1290" s="224" t="s">
        <v>3982</v>
      </c>
      <c r="H1290" s="222">
        <v>5</v>
      </c>
      <c r="I1290" s="222">
        <v>6</v>
      </c>
    </row>
    <row r="1291" spans="1:9" ht="9.1999999999999993" customHeight="1">
      <c r="A1291" s="223">
        <v>1287</v>
      </c>
      <c r="B1291" s="223" t="s">
        <v>6004</v>
      </c>
      <c r="C1291" s="224" t="s">
        <v>5100</v>
      </c>
      <c r="D1291" s="222">
        <v>5</v>
      </c>
      <c r="E1291" s="223" t="s">
        <v>6004</v>
      </c>
      <c r="F1291" s="223" t="s">
        <v>6005</v>
      </c>
      <c r="G1291" s="224" t="s">
        <v>3982</v>
      </c>
      <c r="H1291" s="222">
        <v>5</v>
      </c>
      <c r="I1291" s="222">
        <v>5</v>
      </c>
    </row>
    <row r="1292" spans="1:9" ht="9.75" customHeight="1">
      <c r="A1292" s="223">
        <v>1288</v>
      </c>
      <c r="B1292" s="223" t="s">
        <v>6006</v>
      </c>
      <c r="C1292" s="224" t="s">
        <v>4184</v>
      </c>
      <c r="D1292" s="222">
        <v>7</v>
      </c>
      <c r="E1292" s="223" t="s">
        <v>6006</v>
      </c>
      <c r="F1292" s="223" t="s">
        <v>6007</v>
      </c>
      <c r="G1292" s="224" t="s">
        <v>3904</v>
      </c>
      <c r="H1292" s="222">
        <v>3</v>
      </c>
      <c r="I1292" s="222">
        <v>7</v>
      </c>
    </row>
    <row r="1293" spans="1:9" ht="9.1999999999999993" customHeight="1">
      <c r="A1293" s="223">
        <v>1289</v>
      </c>
      <c r="B1293" s="223" t="s">
        <v>6008</v>
      </c>
      <c r="C1293" s="224" t="s">
        <v>6009</v>
      </c>
      <c r="D1293" s="222">
        <v>1</v>
      </c>
      <c r="E1293" s="223" t="s">
        <v>6008</v>
      </c>
      <c r="F1293" s="223" t="s">
        <v>6010</v>
      </c>
      <c r="G1293" s="224" t="s">
        <v>4786</v>
      </c>
      <c r="H1293" s="222">
        <v>3</v>
      </c>
      <c r="I1293" s="222">
        <v>1</v>
      </c>
    </row>
    <row r="1294" spans="1:9" ht="9.1999999999999993" customHeight="1">
      <c r="A1294" s="223">
        <v>1290</v>
      </c>
      <c r="B1294" s="223" t="s">
        <v>6011</v>
      </c>
      <c r="C1294" s="224" t="s">
        <v>5576</v>
      </c>
      <c r="D1294" s="222">
        <v>7</v>
      </c>
      <c r="E1294" s="223" t="s">
        <v>6011</v>
      </c>
      <c r="F1294" s="223" t="s">
        <v>6012</v>
      </c>
      <c r="G1294" s="224" t="s">
        <v>5165</v>
      </c>
      <c r="H1294" s="222">
        <v>2</v>
      </c>
      <c r="I1294" s="222">
        <v>7</v>
      </c>
    </row>
    <row r="1295" spans="1:9" ht="9.1999999999999993" customHeight="1">
      <c r="A1295" s="223">
        <v>1291</v>
      </c>
      <c r="B1295" s="223" t="s">
        <v>6013</v>
      </c>
      <c r="C1295" s="224" t="s">
        <v>5616</v>
      </c>
      <c r="D1295" s="222">
        <v>2</v>
      </c>
      <c r="E1295" s="223" t="s">
        <v>6013</v>
      </c>
      <c r="F1295" s="223" t="s">
        <v>6014</v>
      </c>
      <c r="G1295" s="224" t="s">
        <v>5165</v>
      </c>
      <c r="H1295" s="222">
        <v>4</v>
      </c>
      <c r="I1295" s="222">
        <v>2</v>
      </c>
    </row>
    <row r="1296" spans="1:9" ht="9.1999999999999993" customHeight="1">
      <c r="A1296" s="223">
        <v>1292</v>
      </c>
      <c r="B1296" s="223" t="s">
        <v>6015</v>
      </c>
      <c r="C1296" s="224" t="s">
        <v>5576</v>
      </c>
      <c r="D1296" s="222">
        <v>4</v>
      </c>
      <c r="E1296" s="223" t="s">
        <v>6015</v>
      </c>
      <c r="F1296" s="223" t="s">
        <v>6016</v>
      </c>
      <c r="G1296" s="224" t="s">
        <v>5165</v>
      </c>
      <c r="H1296" s="222">
        <v>2</v>
      </c>
      <c r="I1296" s="222">
        <v>4</v>
      </c>
    </row>
    <row r="1297" spans="1:9" ht="9.1999999999999993" customHeight="1">
      <c r="A1297" s="223">
        <v>1293</v>
      </c>
      <c r="B1297" s="223" t="s">
        <v>6017</v>
      </c>
      <c r="C1297" s="224" t="s">
        <v>5576</v>
      </c>
      <c r="D1297" s="222">
        <v>1</v>
      </c>
      <c r="E1297" s="223" t="s">
        <v>6017</v>
      </c>
      <c r="F1297" s="223" t="s">
        <v>6018</v>
      </c>
      <c r="G1297" s="224" t="s">
        <v>5165</v>
      </c>
      <c r="H1297" s="222">
        <v>2</v>
      </c>
      <c r="I1297" s="222">
        <v>1</v>
      </c>
    </row>
    <row r="1298" spans="1:9" ht="9.1999999999999993" customHeight="1">
      <c r="A1298" s="223">
        <v>1294</v>
      </c>
      <c r="B1298" s="223" t="s">
        <v>6019</v>
      </c>
      <c r="C1298" s="224" t="s">
        <v>4522</v>
      </c>
      <c r="D1298" s="222">
        <v>7</v>
      </c>
      <c r="E1298" s="223" t="s">
        <v>6019</v>
      </c>
      <c r="F1298" s="223" t="s">
        <v>6020</v>
      </c>
      <c r="G1298" s="224" t="s">
        <v>3982</v>
      </c>
      <c r="H1298" s="222">
        <v>4</v>
      </c>
      <c r="I1298" s="222">
        <v>7</v>
      </c>
    </row>
    <row r="1299" spans="1:9" ht="9.75" customHeight="1">
      <c r="A1299" s="223">
        <v>1295</v>
      </c>
      <c r="B1299" s="223" t="s">
        <v>6021</v>
      </c>
      <c r="C1299" s="224" t="s">
        <v>5405</v>
      </c>
      <c r="D1299" s="222">
        <v>5</v>
      </c>
      <c r="E1299" s="223" t="s">
        <v>6021</v>
      </c>
      <c r="F1299" s="223" t="s">
        <v>1640</v>
      </c>
      <c r="G1299" s="224" t="s">
        <v>4438</v>
      </c>
      <c r="H1299" s="222">
        <v>4</v>
      </c>
      <c r="I1299" s="222">
        <v>5</v>
      </c>
    </row>
    <row r="1300" spans="1:9" ht="9.1999999999999993" customHeight="1">
      <c r="A1300" s="223">
        <v>1296</v>
      </c>
      <c r="B1300" s="223" t="s">
        <v>6022</v>
      </c>
      <c r="C1300" s="224" t="s">
        <v>5616</v>
      </c>
      <c r="D1300" s="222">
        <v>6</v>
      </c>
      <c r="E1300" s="223" t="s">
        <v>6022</v>
      </c>
      <c r="F1300" s="223" t="s">
        <v>6023</v>
      </c>
      <c r="G1300" s="224" t="s">
        <v>5165</v>
      </c>
      <c r="H1300" s="222">
        <v>4</v>
      </c>
      <c r="I1300" s="222">
        <v>6</v>
      </c>
    </row>
    <row r="1301" spans="1:9" ht="9.1999999999999993" customHeight="1">
      <c r="A1301" s="223">
        <v>1297</v>
      </c>
      <c r="B1301" s="223" t="s">
        <v>6024</v>
      </c>
      <c r="C1301" s="224" t="s">
        <v>5576</v>
      </c>
      <c r="D1301" s="222">
        <v>6</v>
      </c>
      <c r="E1301" s="223" t="s">
        <v>6024</v>
      </c>
      <c r="F1301" s="223" t="s">
        <v>6025</v>
      </c>
      <c r="G1301" s="224" t="s">
        <v>5165</v>
      </c>
      <c r="H1301" s="222">
        <v>2</v>
      </c>
      <c r="I1301" s="222">
        <v>6</v>
      </c>
    </row>
    <row r="1302" spans="1:9" ht="9.1999999999999993" customHeight="1">
      <c r="A1302" s="223">
        <v>1298</v>
      </c>
      <c r="B1302" s="223" t="s">
        <v>6026</v>
      </c>
      <c r="C1302" s="224" t="s">
        <v>5616</v>
      </c>
      <c r="D1302" s="222">
        <v>5</v>
      </c>
      <c r="E1302" s="223" t="s">
        <v>6026</v>
      </c>
      <c r="F1302" s="223" t="s">
        <v>6027</v>
      </c>
      <c r="G1302" s="224" t="s">
        <v>5165</v>
      </c>
      <c r="H1302" s="222">
        <v>4</v>
      </c>
      <c r="I1302" s="222">
        <v>5</v>
      </c>
    </row>
    <row r="1303" spans="1:9" ht="9.1999999999999993" customHeight="1">
      <c r="A1303" s="223">
        <v>1299</v>
      </c>
      <c r="B1303" s="223" t="s">
        <v>6028</v>
      </c>
      <c r="C1303" s="224" t="s">
        <v>5607</v>
      </c>
      <c r="D1303" s="222">
        <v>7</v>
      </c>
      <c r="E1303" s="223" t="s">
        <v>6028</v>
      </c>
      <c r="F1303" s="223" t="s">
        <v>6029</v>
      </c>
      <c r="G1303" s="224" t="s">
        <v>5165</v>
      </c>
      <c r="H1303" s="222">
        <v>3</v>
      </c>
      <c r="I1303" s="222">
        <v>7</v>
      </c>
    </row>
    <row r="1304" spans="1:9" ht="9.1999999999999993" customHeight="1">
      <c r="A1304" s="223">
        <v>1300</v>
      </c>
      <c r="B1304" s="223" t="s">
        <v>6030</v>
      </c>
      <c r="C1304" s="224" t="s">
        <v>5163</v>
      </c>
      <c r="D1304" s="222">
        <v>7</v>
      </c>
      <c r="E1304" s="223" t="s">
        <v>6030</v>
      </c>
      <c r="F1304" s="223" t="s">
        <v>670</v>
      </c>
      <c r="G1304" s="224" t="s">
        <v>5165</v>
      </c>
      <c r="H1304" s="222">
        <v>1</v>
      </c>
      <c r="I1304" s="222">
        <v>7</v>
      </c>
    </row>
    <row r="1305" spans="1:9" ht="9.1999999999999993" customHeight="1">
      <c r="A1305" s="223">
        <v>1301</v>
      </c>
      <c r="B1305" s="223" t="s">
        <v>6031</v>
      </c>
      <c r="C1305" s="224" t="s">
        <v>5607</v>
      </c>
      <c r="D1305" s="222">
        <v>6</v>
      </c>
      <c r="E1305" s="223" t="s">
        <v>6031</v>
      </c>
      <c r="F1305" s="223" t="s">
        <v>6032</v>
      </c>
      <c r="G1305" s="224" t="s">
        <v>5165</v>
      </c>
      <c r="H1305" s="222">
        <v>3</v>
      </c>
      <c r="I1305" s="222">
        <v>6</v>
      </c>
    </row>
    <row r="1306" spans="1:9" ht="9.75" customHeight="1">
      <c r="A1306" s="223">
        <v>1302</v>
      </c>
      <c r="B1306" s="223" t="s">
        <v>6033</v>
      </c>
      <c r="C1306" s="224" t="s">
        <v>5607</v>
      </c>
      <c r="D1306" s="222">
        <v>4</v>
      </c>
      <c r="E1306" s="223" t="s">
        <v>6033</v>
      </c>
      <c r="F1306" s="223" t="s">
        <v>6034</v>
      </c>
      <c r="G1306" s="224" t="s">
        <v>5165</v>
      </c>
      <c r="H1306" s="222">
        <v>3</v>
      </c>
      <c r="I1306" s="222">
        <v>4</v>
      </c>
    </row>
    <row r="1307" spans="1:9" ht="9.1999999999999993" customHeight="1">
      <c r="A1307" s="223">
        <v>1303</v>
      </c>
      <c r="B1307" s="223" t="s">
        <v>6035</v>
      </c>
      <c r="C1307" s="224" t="s">
        <v>4245</v>
      </c>
      <c r="D1307" s="222">
        <v>7</v>
      </c>
      <c r="E1307" s="223" t="s">
        <v>6035</v>
      </c>
      <c r="F1307" s="223" t="s">
        <v>6036</v>
      </c>
      <c r="G1307" s="224" t="s">
        <v>3982</v>
      </c>
      <c r="H1307" s="222">
        <v>3</v>
      </c>
      <c r="I1307" s="222">
        <v>7</v>
      </c>
    </row>
    <row r="1308" spans="1:9" ht="9.1999999999999993" customHeight="1">
      <c r="A1308" s="223">
        <v>1304</v>
      </c>
      <c r="B1308" s="223" t="s">
        <v>6037</v>
      </c>
      <c r="C1308" s="224" t="s">
        <v>4705</v>
      </c>
      <c r="D1308" s="222">
        <v>6</v>
      </c>
      <c r="E1308" s="223" t="s">
        <v>6037</v>
      </c>
      <c r="F1308" s="223" t="s">
        <v>1636</v>
      </c>
      <c r="G1308" s="224" t="s">
        <v>4438</v>
      </c>
      <c r="H1308" s="222">
        <v>5</v>
      </c>
      <c r="I1308" s="222">
        <v>6</v>
      </c>
    </row>
    <row r="1309" spans="1:9" ht="9.1999999999999993" customHeight="1">
      <c r="A1309" s="223">
        <v>1305</v>
      </c>
      <c r="B1309" s="223" t="s">
        <v>6038</v>
      </c>
      <c r="C1309" s="224" t="s">
        <v>5625</v>
      </c>
      <c r="D1309" s="222">
        <v>7</v>
      </c>
      <c r="E1309" s="223" t="s">
        <v>6038</v>
      </c>
      <c r="F1309" s="223" t="s">
        <v>6039</v>
      </c>
      <c r="G1309" s="224" t="s">
        <v>3972</v>
      </c>
      <c r="H1309" s="222">
        <v>4</v>
      </c>
      <c r="I1309" s="222">
        <v>7</v>
      </c>
    </row>
    <row r="1310" spans="1:9" ht="9.1999999999999993" customHeight="1">
      <c r="A1310" s="223">
        <v>1306</v>
      </c>
      <c r="B1310" s="223" t="s">
        <v>6040</v>
      </c>
      <c r="C1310" s="224" t="s">
        <v>5405</v>
      </c>
      <c r="D1310" s="222">
        <v>7</v>
      </c>
      <c r="E1310" s="223" t="s">
        <v>6040</v>
      </c>
      <c r="F1310" s="223" t="s">
        <v>1639</v>
      </c>
      <c r="G1310" s="224" t="s">
        <v>4438</v>
      </c>
      <c r="H1310" s="222">
        <v>4</v>
      </c>
      <c r="I1310" s="222">
        <v>7</v>
      </c>
    </row>
    <row r="1311" spans="1:9" ht="9.1999999999999993" customHeight="1">
      <c r="A1311" s="223">
        <v>1307</v>
      </c>
      <c r="B1311" s="223" t="s">
        <v>6041</v>
      </c>
      <c r="C1311" s="224" t="s">
        <v>5642</v>
      </c>
      <c r="D1311" s="222">
        <v>2</v>
      </c>
      <c r="E1311" s="223" t="s">
        <v>6041</v>
      </c>
      <c r="F1311" s="223" t="s">
        <v>6042</v>
      </c>
      <c r="G1311" s="224" t="s">
        <v>4786</v>
      </c>
      <c r="H1311" s="222">
        <v>5</v>
      </c>
      <c r="I1311" s="222">
        <v>2</v>
      </c>
    </row>
    <row r="1312" spans="1:9" ht="9.1999999999999993" customHeight="1">
      <c r="A1312" s="223">
        <v>1308</v>
      </c>
      <c r="B1312" s="223" t="s">
        <v>6043</v>
      </c>
      <c r="C1312" s="224" t="s">
        <v>4837</v>
      </c>
      <c r="D1312" s="222">
        <v>7</v>
      </c>
      <c r="E1312" s="223" t="s">
        <v>6043</v>
      </c>
      <c r="F1312" s="223" t="s">
        <v>6044</v>
      </c>
      <c r="G1312" s="224" t="s">
        <v>3972</v>
      </c>
      <c r="H1312" s="222">
        <v>5</v>
      </c>
      <c r="I1312" s="222">
        <v>7</v>
      </c>
    </row>
    <row r="1313" spans="1:9" ht="9.75" customHeight="1">
      <c r="A1313" s="223">
        <v>1309</v>
      </c>
      <c r="B1313" s="223" t="s">
        <v>6045</v>
      </c>
      <c r="C1313" s="224" t="s">
        <v>6046</v>
      </c>
      <c r="D1313" s="222">
        <v>2</v>
      </c>
      <c r="E1313" s="223" t="s">
        <v>6045</v>
      </c>
      <c r="F1313" s="223" t="s">
        <v>6047</v>
      </c>
      <c r="G1313" s="224" t="s">
        <v>5165</v>
      </c>
      <c r="H1313" s="222">
        <v>5</v>
      </c>
      <c r="I1313" s="222">
        <v>2</v>
      </c>
    </row>
    <row r="1314" spans="1:9" ht="9.1999999999999993" customHeight="1">
      <c r="A1314" s="223">
        <v>1310</v>
      </c>
      <c r="B1314" s="223" t="s">
        <v>6048</v>
      </c>
      <c r="C1314" s="224" t="s">
        <v>6046</v>
      </c>
      <c r="D1314" s="222">
        <v>4</v>
      </c>
      <c r="E1314" s="223" t="s">
        <v>6048</v>
      </c>
      <c r="F1314" s="223" t="s">
        <v>6049</v>
      </c>
      <c r="G1314" s="224" t="s">
        <v>5165</v>
      </c>
      <c r="H1314" s="222">
        <v>5</v>
      </c>
      <c r="I1314" s="222">
        <v>4</v>
      </c>
    </row>
    <row r="1315" spans="1:9" ht="9.1999999999999993" customHeight="1">
      <c r="A1315" s="223">
        <v>1311</v>
      </c>
      <c r="B1315" s="223" t="s">
        <v>6050</v>
      </c>
      <c r="C1315" s="224" t="s">
        <v>5625</v>
      </c>
      <c r="D1315" s="222">
        <v>4</v>
      </c>
      <c r="E1315" s="223" t="s">
        <v>6050</v>
      </c>
      <c r="F1315" s="223" t="s">
        <v>6051</v>
      </c>
      <c r="G1315" s="224" t="s">
        <v>3972</v>
      </c>
      <c r="H1315" s="222">
        <v>4</v>
      </c>
      <c r="I1315" s="222">
        <v>4</v>
      </c>
    </row>
    <row r="1316" spans="1:9" ht="9.1999999999999993" customHeight="1">
      <c r="A1316" s="223">
        <v>1312</v>
      </c>
      <c r="B1316" s="223" t="s">
        <v>6052</v>
      </c>
      <c r="C1316" s="224" t="s">
        <v>5625</v>
      </c>
      <c r="D1316" s="222">
        <v>6</v>
      </c>
      <c r="E1316" s="223" t="s">
        <v>6052</v>
      </c>
      <c r="F1316" s="223" t="s">
        <v>6053</v>
      </c>
      <c r="G1316" s="224" t="s">
        <v>3972</v>
      </c>
      <c r="H1316" s="222">
        <v>4</v>
      </c>
      <c r="I1316" s="222">
        <v>6</v>
      </c>
    </row>
    <row r="1317" spans="1:9" ht="9.1999999999999993" customHeight="1">
      <c r="A1317" s="223">
        <v>1313</v>
      </c>
      <c r="B1317" s="223" t="s">
        <v>6054</v>
      </c>
      <c r="C1317" s="224" t="s">
        <v>5625</v>
      </c>
      <c r="D1317" s="222">
        <v>2</v>
      </c>
      <c r="E1317" s="223" t="s">
        <v>6054</v>
      </c>
      <c r="F1317" s="223" t="s">
        <v>6055</v>
      </c>
      <c r="G1317" s="224" t="s">
        <v>3972</v>
      </c>
      <c r="H1317" s="222">
        <v>4</v>
      </c>
      <c r="I1317" s="222">
        <v>2</v>
      </c>
    </row>
    <row r="1318" spans="1:9" ht="9.1999999999999993" customHeight="1">
      <c r="A1318" s="223">
        <v>1314</v>
      </c>
      <c r="B1318" s="223" t="s">
        <v>6056</v>
      </c>
      <c r="C1318" s="224" t="s">
        <v>5407</v>
      </c>
      <c r="D1318" s="222">
        <v>5</v>
      </c>
      <c r="E1318" s="223" t="s">
        <v>6056</v>
      </c>
      <c r="F1318" s="223" t="s">
        <v>1630</v>
      </c>
      <c r="G1318" s="224" t="s">
        <v>5408</v>
      </c>
      <c r="H1318" s="222">
        <v>1</v>
      </c>
      <c r="I1318" s="222">
        <v>5</v>
      </c>
    </row>
    <row r="1319" spans="1:9" ht="9.1999999999999993" customHeight="1">
      <c r="A1319" s="223">
        <v>1315</v>
      </c>
      <c r="B1319" s="223" t="s">
        <v>6057</v>
      </c>
      <c r="C1319" s="224" t="s">
        <v>6046</v>
      </c>
      <c r="D1319" s="222">
        <v>1</v>
      </c>
      <c r="E1319" s="223" t="s">
        <v>6057</v>
      </c>
      <c r="F1319" s="223" t="s">
        <v>6058</v>
      </c>
      <c r="G1319" s="224" t="s">
        <v>5165</v>
      </c>
      <c r="H1319" s="222">
        <v>5</v>
      </c>
      <c r="I1319" s="222">
        <v>1</v>
      </c>
    </row>
    <row r="1320" spans="1:9" ht="9.75" customHeight="1">
      <c r="A1320" s="223">
        <v>1316</v>
      </c>
      <c r="B1320" s="223" t="s">
        <v>6059</v>
      </c>
      <c r="C1320" s="224" t="s">
        <v>4837</v>
      </c>
      <c r="D1320" s="222">
        <v>5</v>
      </c>
      <c r="E1320" s="223" t="s">
        <v>6059</v>
      </c>
      <c r="F1320" s="223" t="s">
        <v>6060</v>
      </c>
      <c r="G1320" s="224" t="s">
        <v>3972</v>
      </c>
      <c r="H1320" s="222">
        <v>5</v>
      </c>
      <c r="I1320" s="222">
        <v>5</v>
      </c>
    </row>
    <row r="1321" spans="1:9" ht="9.1999999999999993" customHeight="1">
      <c r="A1321" s="223">
        <v>1317</v>
      </c>
      <c r="B1321" s="223" t="s">
        <v>6061</v>
      </c>
      <c r="C1321" s="224" t="s">
        <v>4837</v>
      </c>
      <c r="D1321" s="222">
        <v>6</v>
      </c>
      <c r="E1321" s="223" t="s">
        <v>6061</v>
      </c>
      <c r="F1321" s="223" t="s">
        <v>6062</v>
      </c>
      <c r="G1321" s="224" t="s">
        <v>3972</v>
      </c>
      <c r="H1321" s="222">
        <v>5</v>
      </c>
      <c r="I1321" s="222">
        <v>6</v>
      </c>
    </row>
    <row r="1322" spans="1:9" ht="9.1999999999999993" customHeight="1">
      <c r="A1322" s="223">
        <v>1318</v>
      </c>
      <c r="B1322" s="223" t="s">
        <v>6063</v>
      </c>
      <c r="C1322" s="224" t="s">
        <v>5189</v>
      </c>
      <c r="D1322" s="222">
        <v>6</v>
      </c>
      <c r="E1322" s="223" t="s">
        <v>6063</v>
      </c>
      <c r="F1322" s="223" t="s">
        <v>6064</v>
      </c>
      <c r="G1322" s="224" t="s">
        <v>4528</v>
      </c>
      <c r="H1322" s="222">
        <v>3</v>
      </c>
      <c r="I1322" s="222">
        <v>6</v>
      </c>
    </row>
    <row r="1323" spans="1:9" ht="9.1999999999999993" customHeight="1">
      <c r="A1323" s="223">
        <v>1319</v>
      </c>
      <c r="B1323" s="223" t="s">
        <v>6065</v>
      </c>
      <c r="C1323" s="224" t="s">
        <v>5625</v>
      </c>
      <c r="D1323" s="222">
        <v>5</v>
      </c>
      <c r="E1323" s="223" t="s">
        <v>6065</v>
      </c>
      <c r="F1323" s="223" t="s">
        <v>6066</v>
      </c>
      <c r="G1323" s="224" t="s">
        <v>3972</v>
      </c>
      <c r="H1323" s="222">
        <v>4</v>
      </c>
      <c r="I1323" s="222">
        <v>5</v>
      </c>
    </row>
    <row r="1324" spans="1:9" ht="9.1999999999999993" customHeight="1">
      <c r="A1324" s="223">
        <v>1320</v>
      </c>
      <c r="B1324" s="223" t="s">
        <v>6067</v>
      </c>
      <c r="C1324" s="224" t="s">
        <v>5405</v>
      </c>
      <c r="D1324" s="222">
        <v>4</v>
      </c>
      <c r="E1324" s="223" t="s">
        <v>6067</v>
      </c>
      <c r="F1324" s="223" t="s">
        <v>1638</v>
      </c>
      <c r="G1324" s="224" t="s">
        <v>4438</v>
      </c>
      <c r="H1324" s="222">
        <v>4</v>
      </c>
      <c r="I1324" s="222">
        <v>4</v>
      </c>
    </row>
    <row r="1325" spans="1:9" ht="9.1999999999999993" customHeight="1">
      <c r="A1325" s="223">
        <v>1321</v>
      </c>
      <c r="B1325" s="223" t="s">
        <v>6068</v>
      </c>
      <c r="C1325" s="224" t="s">
        <v>4736</v>
      </c>
      <c r="D1325" s="222">
        <v>7</v>
      </c>
      <c r="E1325" s="223" t="s">
        <v>6068</v>
      </c>
      <c r="F1325" s="223" t="s">
        <v>1660</v>
      </c>
      <c r="G1325" s="224" t="s">
        <v>4225</v>
      </c>
      <c r="H1325" s="222">
        <v>5</v>
      </c>
      <c r="I1325" s="222">
        <v>7</v>
      </c>
    </row>
    <row r="1326" spans="1:9" ht="9.1999999999999993" customHeight="1">
      <c r="A1326" s="223">
        <v>1322</v>
      </c>
      <c r="B1326" s="223" t="s">
        <v>6069</v>
      </c>
      <c r="C1326" s="224" t="s">
        <v>4507</v>
      </c>
      <c r="D1326" s="222">
        <v>7</v>
      </c>
      <c r="E1326" s="223" t="s">
        <v>6069</v>
      </c>
      <c r="F1326" s="223" t="s">
        <v>1681</v>
      </c>
      <c r="G1326" s="224" t="s">
        <v>4225</v>
      </c>
      <c r="H1326" s="222">
        <v>2</v>
      </c>
      <c r="I1326" s="222">
        <v>7</v>
      </c>
    </row>
    <row r="1327" spans="1:9" ht="9.75" customHeight="1">
      <c r="A1327" s="223">
        <v>1323</v>
      </c>
      <c r="B1327" s="223" t="s">
        <v>6070</v>
      </c>
      <c r="C1327" s="224" t="s">
        <v>4827</v>
      </c>
      <c r="D1327" s="222">
        <v>4</v>
      </c>
      <c r="E1327" s="223" t="s">
        <v>6070</v>
      </c>
      <c r="F1327" s="223" t="s">
        <v>6071</v>
      </c>
      <c r="G1327" s="224" t="s">
        <v>4528</v>
      </c>
      <c r="H1327" s="222">
        <v>5</v>
      </c>
      <c r="I1327" s="222">
        <v>4</v>
      </c>
    </row>
    <row r="1328" spans="1:9" ht="9.1999999999999993" customHeight="1">
      <c r="A1328" s="223">
        <v>1324</v>
      </c>
      <c r="B1328" s="223" t="s">
        <v>6072</v>
      </c>
      <c r="C1328" s="224" t="s">
        <v>4827</v>
      </c>
      <c r="D1328" s="222">
        <v>3</v>
      </c>
      <c r="E1328" s="223" t="s">
        <v>6072</v>
      </c>
      <c r="F1328" s="223" t="s">
        <v>6073</v>
      </c>
      <c r="G1328" s="224" t="s">
        <v>4528</v>
      </c>
      <c r="H1328" s="222">
        <v>5</v>
      </c>
      <c r="I1328" s="222">
        <v>3</v>
      </c>
    </row>
    <row r="1329" spans="1:9" ht="9.1999999999999993" customHeight="1">
      <c r="A1329" s="223">
        <v>1325</v>
      </c>
      <c r="B1329" s="223" t="s">
        <v>6074</v>
      </c>
      <c r="C1329" s="224" t="s">
        <v>4837</v>
      </c>
      <c r="D1329" s="222">
        <v>3</v>
      </c>
      <c r="E1329" s="223" t="s">
        <v>6074</v>
      </c>
      <c r="F1329" s="223" t="s">
        <v>6075</v>
      </c>
      <c r="G1329" s="224" t="s">
        <v>3972</v>
      </c>
      <c r="H1329" s="222">
        <v>5</v>
      </c>
      <c r="I1329" s="222">
        <v>3</v>
      </c>
    </row>
    <row r="1330" spans="1:9" ht="9.1999999999999993" customHeight="1">
      <c r="A1330" s="223">
        <v>1326</v>
      </c>
      <c r="B1330" s="223" t="s">
        <v>6076</v>
      </c>
      <c r="C1330" s="224" t="s">
        <v>5189</v>
      </c>
      <c r="D1330" s="222">
        <v>4</v>
      </c>
      <c r="E1330" s="223" t="s">
        <v>6076</v>
      </c>
      <c r="F1330" s="223" t="s">
        <v>6077</v>
      </c>
      <c r="G1330" s="224" t="s">
        <v>4528</v>
      </c>
      <c r="H1330" s="222">
        <v>3</v>
      </c>
      <c r="I1330" s="222">
        <v>4</v>
      </c>
    </row>
    <row r="1331" spans="1:9" ht="9.1999999999999993" customHeight="1">
      <c r="A1331" s="223">
        <v>1327</v>
      </c>
      <c r="B1331" s="223" t="s">
        <v>6078</v>
      </c>
      <c r="C1331" s="224" t="s">
        <v>4263</v>
      </c>
      <c r="D1331" s="222">
        <v>7</v>
      </c>
      <c r="E1331" s="223" t="s">
        <v>6078</v>
      </c>
      <c r="F1331" s="223" t="s">
        <v>6079</v>
      </c>
      <c r="G1331" s="224" t="s">
        <v>3990</v>
      </c>
      <c r="H1331" s="222">
        <v>1</v>
      </c>
      <c r="I1331" s="222">
        <v>7</v>
      </c>
    </row>
    <row r="1332" spans="1:9" ht="9.1999999999999993" customHeight="1">
      <c r="A1332" s="223">
        <v>1328</v>
      </c>
      <c r="B1332" s="223" t="s">
        <v>6080</v>
      </c>
      <c r="C1332" s="224" t="s">
        <v>4705</v>
      </c>
      <c r="D1332" s="222">
        <v>3</v>
      </c>
      <c r="E1332" s="223" t="s">
        <v>6080</v>
      </c>
      <c r="F1332" s="223" t="s">
        <v>1635</v>
      </c>
      <c r="G1332" s="224" t="s">
        <v>4438</v>
      </c>
      <c r="H1332" s="222">
        <v>5</v>
      </c>
      <c r="I1332" s="222">
        <v>3</v>
      </c>
    </row>
    <row r="1333" spans="1:9" ht="9.1999999999999993" customHeight="1">
      <c r="A1333" s="223">
        <v>1329</v>
      </c>
      <c r="B1333" s="223" t="s">
        <v>6081</v>
      </c>
      <c r="C1333" s="224" t="s">
        <v>5664</v>
      </c>
      <c r="D1333" s="222">
        <v>5</v>
      </c>
      <c r="E1333" s="223" t="s">
        <v>6081</v>
      </c>
      <c r="F1333" s="223" t="s">
        <v>1625</v>
      </c>
      <c r="G1333" s="224" t="s">
        <v>5408</v>
      </c>
      <c r="H1333" s="222">
        <v>2</v>
      </c>
      <c r="I1333" s="222">
        <v>5</v>
      </c>
    </row>
    <row r="1334" spans="1:9" ht="9.75" customHeight="1">
      <c r="A1334" s="223">
        <v>1330</v>
      </c>
      <c r="B1334" s="223" t="s">
        <v>6082</v>
      </c>
      <c r="C1334" s="224" t="s">
        <v>5640</v>
      </c>
      <c r="D1334" s="222">
        <v>7</v>
      </c>
      <c r="E1334" s="223" t="s">
        <v>6082</v>
      </c>
      <c r="F1334" s="223" t="s">
        <v>6083</v>
      </c>
      <c r="G1334" s="224" t="s">
        <v>3986</v>
      </c>
      <c r="H1334" s="222">
        <v>5</v>
      </c>
      <c r="I1334" s="222">
        <v>7</v>
      </c>
    </row>
    <row r="1335" spans="1:9" ht="9.1999999999999993" customHeight="1">
      <c r="A1335" s="223">
        <v>1331</v>
      </c>
      <c r="B1335" s="223" t="s">
        <v>6084</v>
      </c>
      <c r="C1335" s="224" t="s">
        <v>5160</v>
      </c>
      <c r="D1335" s="222">
        <v>7</v>
      </c>
      <c r="E1335" s="223" t="s">
        <v>6084</v>
      </c>
      <c r="F1335" s="223" t="s">
        <v>6085</v>
      </c>
      <c r="G1335" s="224" t="s">
        <v>4528</v>
      </c>
      <c r="H1335" s="222">
        <v>2</v>
      </c>
      <c r="I1335" s="222">
        <v>7</v>
      </c>
    </row>
    <row r="1336" spans="1:9" ht="9.1999999999999993" customHeight="1">
      <c r="A1336" s="223">
        <v>1332</v>
      </c>
      <c r="B1336" s="223" t="s">
        <v>6086</v>
      </c>
      <c r="C1336" s="224" t="s">
        <v>5189</v>
      </c>
      <c r="D1336" s="222">
        <v>7</v>
      </c>
      <c r="E1336" s="223" t="s">
        <v>6086</v>
      </c>
      <c r="F1336" s="223" t="s">
        <v>6087</v>
      </c>
      <c r="G1336" s="224" t="s">
        <v>4528</v>
      </c>
      <c r="H1336" s="222">
        <v>3</v>
      </c>
      <c r="I1336" s="222">
        <v>7</v>
      </c>
    </row>
    <row r="1337" spans="1:9" ht="9.1999999999999993" customHeight="1">
      <c r="A1337" s="223">
        <v>1333</v>
      </c>
      <c r="B1337" s="223" t="s">
        <v>6088</v>
      </c>
      <c r="C1337" s="224" t="s">
        <v>5189</v>
      </c>
      <c r="D1337" s="222">
        <v>5</v>
      </c>
      <c r="E1337" s="223" t="s">
        <v>6088</v>
      </c>
      <c r="F1337" s="223" t="s">
        <v>12</v>
      </c>
      <c r="G1337" s="224" t="s">
        <v>4528</v>
      </c>
      <c r="H1337" s="222">
        <v>3</v>
      </c>
      <c r="I1337" s="222">
        <v>5</v>
      </c>
    </row>
    <row r="1338" spans="1:9" ht="9.1999999999999993" customHeight="1">
      <c r="A1338" s="223">
        <v>1334</v>
      </c>
      <c r="B1338" s="223" t="s">
        <v>6089</v>
      </c>
      <c r="C1338" s="224" t="s">
        <v>4541</v>
      </c>
      <c r="D1338" s="222">
        <v>3</v>
      </c>
      <c r="E1338" s="223" t="s">
        <v>6089</v>
      </c>
      <c r="F1338" s="223" t="s">
        <v>6090</v>
      </c>
      <c r="G1338" s="224" t="s">
        <v>4528</v>
      </c>
      <c r="H1338" s="222">
        <v>4</v>
      </c>
      <c r="I1338" s="222">
        <v>3</v>
      </c>
    </row>
    <row r="1339" spans="1:9" ht="9.1999999999999993" customHeight="1">
      <c r="A1339" s="223">
        <v>1335</v>
      </c>
      <c r="B1339" s="223" t="s">
        <v>6091</v>
      </c>
      <c r="C1339" s="224" t="s">
        <v>5664</v>
      </c>
      <c r="D1339" s="222">
        <v>6</v>
      </c>
      <c r="E1339" s="223" t="s">
        <v>6091</v>
      </c>
      <c r="F1339" s="223" t="s">
        <v>1624</v>
      </c>
      <c r="G1339" s="224" t="s">
        <v>5408</v>
      </c>
      <c r="H1339" s="222">
        <v>2</v>
      </c>
      <c r="I1339" s="222">
        <v>6</v>
      </c>
    </row>
    <row r="1340" spans="1:9" ht="9.1999999999999993" customHeight="1">
      <c r="A1340" s="223">
        <v>1336</v>
      </c>
      <c r="B1340" s="223" t="s">
        <v>6092</v>
      </c>
      <c r="C1340" s="224" t="s">
        <v>4541</v>
      </c>
      <c r="D1340" s="222">
        <v>5</v>
      </c>
      <c r="E1340" s="223" t="s">
        <v>6092</v>
      </c>
      <c r="F1340" s="223" t="s">
        <v>6093</v>
      </c>
      <c r="G1340" s="224" t="s">
        <v>4528</v>
      </c>
      <c r="H1340" s="222">
        <v>4</v>
      </c>
      <c r="I1340" s="222">
        <v>5</v>
      </c>
    </row>
    <row r="1341" spans="1:9" ht="9.75" customHeight="1">
      <c r="A1341" s="223">
        <v>1337</v>
      </c>
      <c r="B1341" s="223" t="s">
        <v>6094</v>
      </c>
      <c r="C1341" s="224" t="s">
        <v>4541</v>
      </c>
      <c r="D1341" s="222">
        <v>4</v>
      </c>
      <c r="E1341" s="223" t="s">
        <v>6094</v>
      </c>
      <c r="F1341" s="223" t="s">
        <v>6095</v>
      </c>
      <c r="G1341" s="224" t="s">
        <v>4528</v>
      </c>
      <c r="H1341" s="222">
        <v>4</v>
      </c>
      <c r="I1341" s="222">
        <v>4</v>
      </c>
    </row>
    <row r="1342" spans="1:9" ht="9.1999999999999993" customHeight="1">
      <c r="A1342" s="223">
        <v>1338</v>
      </c>
      <c r="B1342" s="223" t="s">
        <v>6096</v>
      </c>
      <c r="C1342" s="224" t="s">
        <v>5198</v>
      </c>
      <c r="D1342" s="222">
        <v>7</v>
      </c>
      <c r="E1342" s="223" t="s">
        <v>6096</v>
      </c>
      <c r="F1342" s="223" t="s">
        <v>6097</v>
      </c>
      <c r="G1342" s="224" t="s">
        <v>3900</v>
      </c>
      <c r="H1342" s="222">
        <v>5</v>
      </c>
      <c r="I1342" s="222">
        <v>7</v>
      </c>
    </row>
    <row r="1343" spans="1:9" ht="9.1999999999999993" customHeight="1">
      <c r="A1343" s="223">
        <v>1339</v>
      </c>
      <c r="B1343" s="223" t="s">
        <v>6098</v>
      </c>
      <c r="C1343" s="224" t="s">
        <v>5198</v>
      </c>
      <c r="D1343" s="222">
        <v>5</v>
      </c>
      <c r="E1343" s="223" t="s">
        <v>6098</v>
      </c>
      <c r="F1343" s="223" t="s">
        <v>6099</v>
      </c>
      <c r="G1343" s="224" t="s">
        <v>3900</v>
      </c>
      <c r="H1343" s="222">
        <v>5</v>
      </c>
      <c r="I1343" s="222">
        <v>5</v>
      </c>
    </row>
    <row r="1344" spans="1:9" ht="9.1999999999999993" customHeight="1">
      <c r="A1344" s="223">
        <v>1340</v>
      </c>
      <c r="B1344" s="223" t="s">
        <v>6100</v>
      </c>
      <c r="C1344" s="224" t="s">
        <v>5198</v>
      </c>
      <c r="D1344" s="222">
        <v>6</v>
      </c>
      <c r="E1344" s="223" t="s">
        <v>6100</v>
      </c>
      <c r="F1344" s="223" t="s">
        <v>6101</v>
      </c>
      <c r="G1344" s="224" t="s">
        <v>3900</v>
      </c>
      <c r="H1344" s="222">
        <v>5</v>
      </c>
      <c r="I1344" s="222">
        <v>6</v>
      </c>
    </row>
    <row r="1345" spans="1:9" ht="9.1999999999999993" customHeight="1">
      <c r="A1345" s="223">
        <v>1341</v>
      </c>
      <c r="B1345" s="223" t="s">
        <v>6102</v>
      </c>
      <c r="C1345" s="224" t="s">
        <v>6103</v>
      </c>
      <c r="D1345" s="222">
        <v>3</v>
      </c>
      <c r="E1345" s="223" t="s">
        <v>6102</v>
      </c>
      <c r="F1345" s="223" t="s">
        <v>1560</v>
      </c>
      <c r="G1345" s="224" t="s">
        <v>5679</v>
      </c>
      <c r="H1345" s="222">
        <v>3</v>
      </c>
      <c r="I1345" s="222">
        <v>3</v>
      </c>
    </row>
    <row r="1346" spans="1:9" ht="9.1999999999999993" customHeight="1">
      <c r="A1346" s="223">
        <v>1342</v>
      </c>
      <c r="B1346" s="223" t="s">
        <v>6104</v>
      </c>
      <c r="C1346" s="224" t="s">
        <v>6103</v>
      </c>
      <c r="D1346" s="222">
        <v>4</v>
      </c>
      <c r="E1346" s="223" t="s">
        <v>6104</v>
      </c>
      <c r="F1346" s="223" t="s">
        <v>1559</v>
      </c>
      <c r="G1346" s="224" t="s">
        <v>5679</v>
      </c>
      <c r="H1346" s="222">
        <v>3</v>
      </c>
      <c r="I1346" s="222">
        <v>4</v>
      </c>
    </row>
    <row r="1347" spans="1:9" ht="9.1999999999999993" customHeight="1">
      <c r="A1347" s="223">
        <v>1343</v>
      </c>
      <c r="B1347" s="223" t="s">
        <v>6105</v>
      </c>
      <c r="C1347" s="224" t="s">
        <v>6103</v>
      </c>
      <c r="D1347" s="222">
        <v>5</v>
      </c>
      <c r="E1347" s="223" t="s">
        <v>6105</v>
      </c>
      <c r="F1347" s="223" t="s">
        <v>6106</v>
      </c>
      <c r="G1347" s="224" t="s">
        <v>5679</v>
      </c>
      <c r="H1347" s="222">
        <v>3</v>
      </c>
      <c r="I1347" s="222">
        <v>5</v>
      </c>
    </row>
    <row r="1348" spans="1:9" ht="9.75" customHeight="1">
      <c r="A1348" s="223">
        <v>1344</v>
      </c>
      <c r="B1348" s="223" t="s">
        <v>6107</v>
      </c>
      <c r="C1348" s="224" t="s">
        <v>5218</v>
      </c>
      <c r="D1348" s="222">
        <v>7</v>
      </c>
      <c r="E1348" s="223" t="s">
        <v>6107</v>
      </c>
      <c r="F1348" s="223" t="s">
        <v>1329</v>
      </c>
      <c r="G1348" s="224" t="s">
        <v>4082</v>
      </c>
      <c r="H1348" s="222">
        <v>5</v>
      </c>
      <c r="I1348" s="222">
        <v>7</v>
      </c>
    </row>
    <row r="1349" spans="1:9" ht="9.1999999999999993" customHeight="1">
      <c r="A1349" s="223">
        <v>1345</v>
      </c>
      <c r="B1349" s="223" t="s">
        <v>6108</v>
      </c>
      <c r="C1349" s="224" t="s">
        <v>4336</v>
      </c>
      <c r="D1349" s="222">
        <v>6</v>
      </c>
      <c r="E1349" s="223" t="s">
        <v>6108</v>
      </c>
      <c r="F1349" s="223" t="s">
        <v>6109</v>
      </c>
      <c r="G1349" s="224" t="s">
        <v>4082</v>
      </c>
      <c r="H1349" s="222">
        <v>4</v>
      </c>
      <c r="I1349" s="222">
        <v>6</v>
      </c>
    </row>
    <row r="1350" spans="1:9" ht="9.1999999999999993" customHeight="1">
      <c r="A1350" s="223">
        <v>1346</v>
      </c>
      <c r="B1350" s="223" t="s">
        <v>6110</v>
      </c>
      <c r="C1350" s="224" t="s">
        <v>4610</v>
      </c>
      <c r="D1350" s="222">
        <v>7</v>
      </c>
      <c r="E1350" s="223" t="s">
        <v>6110</v>
      </c>
      <c r="F1350" s="223" t="s">
        <v>6111</v>
      </c>
      <c r="G1350" s="224" t="s">
        <v>4574</v>
      </c>
      <c r="H1350" s="222">
        <v>4</v>
      </c>
      <c r="I1350" s="222">
        <v>7</v>
      </c>
    </row>
    <row r="1351" spans="1:9" ht="9.1999999999999993" customHeight="1">
      <c r="A1351" s="223">
        <v>1347</v>
      </c>
      <c r="B1351" s="223" t="s">
        <v>6112</v>
      </c>
      <c r="C1351" s="224" t="s">
        <v>5669</v>
      </c>
      <c r="D1351" s="222">
        <v>6</v>
      </c>
      <c r="E1351" s="223" t="s">
        <v>6112</v>
      </c>
      <c r="F1351" s="223" t="s">
        <v>1356</v>
      </c>
      <c r="G1351" s="224" t="s">
        <v>4574</v>
      </c>
      <c r="H1351" s="222">
        <v>5</v>
      </c>
      <c r="I1351" s="222">
        <v>6</v>
      </c>
    </row>
    <row r="1352" spans="1:9" ht="9.1999999999999993" customHeight="1">
      <c r="A1352" s="223">
        <v>1348</v>
      </c>
      <c r="B1352" s="223" t="s">
        <v>6113</v>
      </c>
      <c r="C1352" s="224" t="s">
        <v>4610</v>
      </c>
      <c r="D1352" s="222">
        <v>6</v>
      </c>
      <c r="E1352" s="223" t="s">
        <v>6113</v>
      </c>
      <c r="F1352" s="223" t="s">
        <v>6114</v>
      </c>
      <c r="G1352" s="224" t="s">
        <v>4574</v>
      </c>
      <c r="H1352" s="222">
        <v>4</v>
      </c>
      <c r="I1352" s="222">
        <v>6</v>
      </c>
    </row>
    <row r="1353" spans="1:9" ht="9.1999999999999993" customHeight="1">
      <c r="A1353" s="223">
        <v>1349</v>
      </c>
      <c r="B1353" s="223" t="s">
        <v>6115</v>
      </c>
      <c r="C1353" s="224" t="s">
        <v>4336</v>
      </c>
      <c r="D1353" s="222">
        <v>7</v>
      </c>
      <c r="E1353" s="223" t="s">
        <v>6115</v>
      </c>
      <c r="F1353" s="223" t="s">
        <v>1334</v>
      </c>
      <c r="G1353" s="224" t="s">
        <v>4082</v>
      </c>
      <c r="H1353" s="222">
        <v>4</v>
      </c>
      <c r="I1353" s="222">
        <v>7</v>
      </c>
    </row>
    <row r="1354" spans="1:9" ht="9.1999999999999993" customHeight="1">
      <c r="A1354" s="223">
        <v>1350</v>
      </c>
      <c r="B1354" s="223" t="s">
        <v>6116</v>
      </c>
      <c r="C1354" s="224" t="s">
        <v>6117</v>
      </c>
      <c r="D1354" s="222">
        <v>1</v>
      </c>
      <c r="E1354" s="223" t="s">
        <v>6116</v>
      </c>
      <c r="F1354" s="223" t="s">
        <v>1554</v>
      </c>
      <c r="G1354" s="224" t="s">
        <v>5679</v>
      </c>
      <c r="H1354" s="222">
        <v>4</v>
      </c>
      <c r="I1354" s="222">
        <v>1</v>
      </c>
    </row>
    <row r="1355" spans="1:9" ht="9.75" customHeight="1">
      <c r="A1355" s="223">
        <v>1351</v>
      </c>
      <c r="B1355" s="223" t="s">
        <v>6118</v>
      </c>
      <c r="C1355" s="224" t="s">
        <v>6117</v>
      </c>
      <c r="D1355" s="222">
        <v>2</v>
      </c>
      <c r="E1355" s="223" t="s">
        <v>6118</v>
      </c>
      <c r="F1355" s="223" t="s">
        <v>1553</v>
      </c>
      <c r="G1355" s="224" t="s">
        <v>5679</v>
      </c>
      <c r="H1355" s="222">
        <v>4</v>
      </c>
      <c r="I1355" s="222">
        <v>2</v>
      </c>
    </row>
    <row r="1356" spans="1:9" ht="9.1999999999999993" customHeight="1">
      <c r="A1356" s="223">
        <v>1352</v>
      </c>
      <c r="B1356" s="223" t="s">
        <v>6119</v>
      </c>
      <c r="C1356" s="224" t="s">
        <v>6103</v>
      </c>
      <c r="D1356" s="222">
        <v>2</v>
      </c>
      <c r="E1356" s="223" t="s">
        <v>6119</v>
      </c>
      <c r="F1356" s="223" t="s">
        <v>1558</v>
      </c>
      <c r="G1356" s="224" t="s">
        <v>5679</v>
      </c>
      <c r="H1356" s="222">
        <v>3</v>
      </c>
      <c r="I1356" s="222">
        <v>2</v>
      </c>
    </row>
    <row r="1357" spans="1:9" ht="9.1999999999999993" customHeight="1">
      <c r="A1357" s="223">
        <v>1353</v>
      </c>
      <c r="B1357" s="223" t="s">
        <v>6120</v>
      </c>
      <c r="C1357" s="224" t="s">
        <v>6103</v>
      </c>
      <c r="D1357" s="222">
        <v>1</v>
      </c>
      <c r="E1357" s="223" t="s">
        <v>6120</v>
      </c>
      <c r="F1357" s="223" t="s">
        <v>1557</v>
      </c>
      <c r="G1357" s="224" t="s">
        <v>5679</v>
      </c>
      <c r="H1357" s="222">
        <v>3</v>
      </c>
      <c r="I1357" s="222">
        <v>1</v>
      </c>
    </row>
    <row r="1358" spans="1:9" ht="9.1999999999999993" customHeight="1">
      <c r="A1358" s="223">
        <v>1354</v>
      </c>
      <c r="B1358" s="223" t="s">
        <v>6121</v>
      </c>
      <c r="C1358" s="224" t="s">
        <v>5678</v>
      </c>
      <c r="D1358" s="222">
        <v>4</v>
      </c>
      <c r="E1358" s="223" t="s">
        <v>6121</v>
      </c>
      <c r="F1358" s="223" t="s">
        <v>1569</v>
      </c>
      <c r="G1358" s="224" t="s">
        <v>5679</v>
      </c>
      <c r="H1358" s="222">
        <v>1</v>
      </c>
      <c r="I1358" s="222">
        <v>4</v>
      </c>
    </row>
    <row r="1359" spans="1:9" ht="9.1999999999999993" customHeight="1">
      <c r="A1359" s="223">
        <v>1355</v>
      </c>
      <c r="B1359" s="223" t="s">
        <v>6122</v>
      </c>
      <c r="C1359" s="224" t="s">
        <v>5256</v>
      </c>
      <c r="D1359" s="222">
        <v>7</v>
      </c>
      <c r="E1359" s="223" t="s">
        <v>6122</v>
      </c>
      <c r="F1359" s="223" t="s">
        <v>1483</v>
      </c>
      <c r="G1359" s="224" t="s">
        <v>4347</v>
      </c>
      <c r="H1359" s="222">
        <v>1</v>
      </c>
      <c r="I1359" s="222">
        <v>7</v>
      </c>
    </row>
    <row r="1360" spans="1:9" ht="9.1999999999999993" customHeight="1">
      <c r="A1360" s="223">
        <v>1356</v>
      </c>
      <c r="B1360" s="223" t="s">
        <v>6123</v>
      </c>
      <c r="C1360" s="224" t="s">
        <v>5678</v>
      </c>
      <c r="D1360" s="222">
        <v>7</v>
      </c>
      <c r="E1360" s="223" t="s">
        <v>6123</v>
      </c>
      <c r="F1360" s="223" t="s">
        <v>1568</v>
      </c>
      <c r="G1360" s="224" t="s">
        <v>5679</v>
      </c>
      <c r="H1360" s="222">
        <v>1</v>
      </c>
      <c r="I1360" s="222">
        <v>7</v>
      </c>
    </row>
    <row r="1361" spans="1:9" ht="9.1999999999999993" customHeight="1">
      <c r="A1361" s="223">
        <v>1357</v>
      </c>
      <c r="B1361" s="223" t="s">
        <v>6124</v>
      </c>
      <c r="C1361" s="224" t="s">
        <v>5678</v>
      </c>
      <c r="D1361" s="222">
        <v>6</v>
      </c>
      <c r="E1361" s="223" t="s">
        <v>6124</v>
      </c>
      <c r="F1361" s="223" t="s">
        <v>1567</v>
      </c>
      <c r="G1361" s="224" t="s">
        <v>5679</v>
      </c>
      <c r="H1361" s="222">
        <v>1</v>
      </c>
      <c r="I1361" s="222">
        <v>6</v>
      </c>
    </row>
    <row r="1362" spans="1:9" ht="9.75" customHeight="1">
      <c r="A1362" s="223">
        <v>1358</v>
      </c>
      <c r="B1362" s="223" t="s">
        <v>6125</v>
      </c>
      <c r="C1362" s="224" t="s">
        <v>5678</v>
      </c>
      <c r="D1362" s="222">
        <v>5</v>
      </c>
      <c r="E1362" s="223" t="s">
        <v>6125</v>
      </c>
      <c r="F1362" s="223" t="s">
        <v>1566</v>
      </c>
      <c r="G1362" s="224" t="s">
        <v>5679</v>
      </c>
      <c r="H1362" s="222">
        <v>1</v>
      </c>
      <c r="I1362" s="222">
        <v>5</v>
      </c>
    </row>
    <row r="1363" spans="1:9" ht="9.1999999999999993" customHeight="1">
      <c r="A1363" s="223">
        <v>1359</v>
      </c>
      <c r="B1363" s="223" t="s">
        <v>6126</v>
      </c>
      <c r="C1363" s="224" t="s">
        <v>4507</v>
      </c>
      <c r="D1363" s="222">
        <v>5</v>
      </c>
      <c r="E1363" s="223" t="s">
        <v>6126</v>
      </c>
      <c r="F1363" s="223" t="s">
        <v>1680</v>
      </c>
      <c r="G1363" s="224" t="s">
        <v>4225</v>
      </c>
      <c r="H1363" s="222">
        <v>2</v>
      </c>
      <c r="I1363" s="222">
        <v>5</v>
      </c>
    </row>
    <row r="1364" spans="1:9" ht="9.1999999999999993" customHeight="1">
      <c r="A1364" s="223">
        <v>1360</v>
      </c>
      <c r="B1364" s="223" t="s">
        <v>6127</v>
      </c>
      <c r="C1364" s="224" t="s">
        <v>4507</v>
      </c>
      <c r="D1364" s="222">
        <v>6</v>
      </c>
      <c r="E1364" s="223" t="s">
        <v>6127</v>
      </c>
      <c r="F1364" s="223" t="s">
        <v>1679</v>
      </c>
      <c r="G1364" s="224" t="s">
        <v>4225</v>
      </c>
      <c r="H1364" s="222">
        <v>2</v>
      </c>
      <c r="I1364" s="222">
        <v>6</v>
      </c>
    </row>
    <row r="1365" spans="1:9" ht="9.1999999999999993" customHeight="1">
      <c r="A1365" s="223">
        <v>1361</v>
      </c>
      <c r="B1365" s="223" t="s">
        <v>6128</v>
      </c>
      <c r="C1365" s="224" t="s">
        <v>6129</v>
      </c>
      <c r="D1365" s="222">
        <v>3</v>
      </c>
      <c r="E1365" s="223" t="s">
        <v>6128</v>
      </c>
      <c r="F1365" s="223" t="s">
        <v>1565</v>
      </c>
      <c r="G1365" s="224" t="s">
        <v>5679</v>
      </c>
      <c r="H1365" s="222">
        <v>2</v>
      </c>
      <c r="I1365" s="222">
        <v>3</v>
      </c>
    </row>
    <row r="1366" spans="1:9" ht="9.1999999999999993" customHeight="1">
      <c r="A1366" s="223">
        <v>1362</v>
      </c>
      <c r="B1366" s="223" t="s">
        <v>6130</v>
      </c>
      <c r="C1366" s="224" t="s">
        <v>6129</v>
      </c>
      <c r="D1366" s="222">
        <v>1</v>
      </c>
      <c r="E1366" s="223" t="s">
        <v>6130</v>
      </c>
      <c r="F1366" s="223" t="s">
        <v>1564</v>
      </c>
      <c r="G1366" s="224" t="s">
        <v>5679</v>
      </c>
      <c r="H1366" s="222">
        <v>2</v>
      </c>
      <c r="I1366" s="222">
        <v>1</v>
      </c>
    </row>
    <row r="1367" spans="1:9" ht="9.1999999999999993" customHeight="1">
      <c r="A1367" s="223">
        <v>1363</v>
      </c>
      <c r="B1367" s="223" t="s">
        <v>6131</v>
      </c>
      <c r="C1367" s="224" t="s">
        <v>5729</v>
      </c>
      <c r="D1367" s="222">
        <v>7</v>
      </c>
      <c r="E1367" s="223" t="s">
        <v>6131</v>
      </c>
      <c r="F1367" s="223" t="s">
        <v>1457</v>
      </c>
      <c r="G1367" s="224" t="s">
        <v>5730</v>
      </c>
      <c r="H1367" s="222">
        <v>1</v>
      </c>
      <c r="I1367" s="222">
        <v>7</v>
      </c>
    </row>
    <row r="1368" spans="1:9" ht="9.1999999999999993" customHeight="1">
      <c r="A1368" s="223">
        <v>1364</v>
      </c>
      <c r="B1368" s="223" t="s">
        <v>6132</v>
      </c>
      <c r="C1368" s="224" t="s">
        <v>5277</v>
      </c>
      <c r="D1368" s="222">
        <v>6</v>
      </c>
      <c r="E1368" s="223" t="s">
        <v>6132</v>
      </c>
      <c r="F1368" s="223" t="s">
        <v>1472</v>
      </c>
      <c r="G1368" s="224" t="s">
        <v>4347</v>
      </c>
      <c r="H1368" s="222">
        <v>3</v>
      </c>
      <c r="I1368" s="222">
        <v>6</v>
      </c>
    </row>
    <row r="1369" spans="1:9" ht="9.75" customHeight="1">
      <c r="A1369" s="223">
        <v>1365</v>
      </c>
      <c r="B1369" s="223" t="s">
        <v>6133</v>
      </c>
      <c r="C1369" s="224" t="s">
        <v>5698</v>
      </c>
      <c r="D1369" s="222">
        <v>6</v>
      </c>
      <c r="E1369" s="223" t="s">
        <v>6133</v>
      </c>
      <c r="F1369" s="223" t="s">
        <v>1477</v>
      </c>
      <c r="G1369" s="224" t="s">
        <v>4347</v>
      </c>
      <c r="H1369" s="222">
        <v>2</v>
      </c>
      <c r="I1369" s="222">
        <v>6</v>
      </c>
    </row>
    <row r="1370" spans="1:9" ht="9.1999999999999993" customHeight="1">
      <c r="A1370" s="223">
        <v>1366</v>
      </c>
      <c r="B1370" s="223" t="s">
        <v>6134</v>
      </c>
      <c r="C1370" s="224" t="s">
        <v>5698</v>
      </c>
      <c r="D1370" s="222">
        <v>7</v>
      </c>
      <c r="E1370" s="223" t="s">
        <v>6134</v>
      </c>
      <c r="F1370" s="223" t="s">
        <v>1476</v>
      </c>
      <c r="G1370" s="224" t="s">
        <v>4347</v>
      </c>
      <c r="H1370" s="222">
        <v>2</v>
      </c>
      <c r="I1370" s="222">
        <v>7</v>
      </c>
    </row>
    <row r="1371" spans="1:9" ht="9.1999999999999993" customHeight="1">
      <c r="A1371" s="223">
        <v>1367</v>
      </c>
      <c r="B1371" s="223" t="s">
        <v>6135</v>
      </c>
      <c r="C1371" s="224" t="s">
        <v>5218</v>
      </c>
      <c r="D1371" s="222">
        <v>6</v>
      </c>
      <c r="E1371" s="223" t="s">
        <v>6135</v>
      </c>
      <c r="F1371" s="223" t="s">
        <v>1328</v>
      </c>
      <c r="G1371" s="224" t="s">
        <v>4082</v>
      </c>
      <c r="H1371" s="222">
        <v>5</v>
      </c>
      <c r="I1371" s="222">
        <v>6</v>
      </c>
    </row>
    <row r="1372" spans="1:9" ht="9.1999999999999993" customHeight="1">
      <c r="A1372" s="223">
        <v>1368</v>
      </c>
      <c r="B1372" s="223" t="s">
        <v>6136</v>
      </c>
      <c r="C1372" s="224" t="s">
        <v>6129</v>
      </c>
      <c r="D1372" s="222">
        <v>2</v>
      </c>
      <c r="E1372" s="223" t="s">
        <v>6136</v>
      </c>
      <c r="F1372" s="223" t="s">
        <v>1563</v>
      </c>
      <c r="G1372" s="224" t="s">
        <v>5679</v>
      </c>
      <c r="H1372" s="222">
        <v>2</v>
      </c>
      <c r="I1372" s="222">
        <v>2</v>
      </c>
    </row>
    <row r="1373" spans="1:9" ht="9.1999999999999993" customHeight="1">
      <c r="A1373" s="223">
        <v>1369</v>
      </c>
      <c r="B1373" s="223" t="s">
        <v>6137</v>
      </c>
      <c r="C1373" s="224" t="s">
        <v>5729</v>
      </c>
      <c r="D1373" s="222">
        <v>5</v>
      </c>
      <c r="E1373" s="223" t="s">
        <v>6137</v>
      </c>
      <c r="F1373" s="223" t="s">
        <v>6138</v>
      </c>
      <c r="G1373" s="224" t="s">
        <v>5730</v>
      </c>
      <c r="H1373" s="222">
        <v>1</v>
      </c>
      <c r="I1373" s="222">
        <v>5</v>
      </c>
    </row>
    <row r="1374" spans="1:9" ht="9.1999999999999993" customHeight="1">
      <c r="A1374" s="223">
        <v>1370</v>
      </c>
      <c r="B1374" s="223" t="s">
        <v>6139</v>
      </c>
      <c r="C1374" s="224" t="s">
        <v>6140</v>
      </c>
      <c r="D1374" s="222">
        <v>6</v>
      </c>
      <c r="E1374" s="223" t="s">
        <v>6139</v>
      </c>
      <c r="F1374" s="223" t="s">
        <v>1453</v>
      </c>
      <c r="G1374" s="224" t="s">
        <v>5730</v>
      </c>
      <c r="H1374" s="222">
        <v>2</v>
      </c>
      <c r="I1374" s="222">
        <v>6</v>
      </c>
    </row>
    <row r="1375" spans="1:9" ht="9.1999999999999993" customHeight="1">
      <c r="A1375" s="223">
        <v>1371</v>
      </c>
      <c r="B1375" s="223" t="s">
        <v>6141</v>
      </c>
      <c r="C1375" s="224" t="s">
        <v>5729</v>
      </c>
      <c r="D1375" s="222">
        <v>6</v>
      </c>
      <c r="E1375" s="223" t="s">
        <v>6141</v>
      </c>
      <c r="F1375" s="223" t="s">
        <v>146</v>
      </c>
      <c r="G1375" s="224" t="s">
        <v>5730</v>
      </c>
      <c r="H1375" s="222">
        <v>1</v>
      </c>
      <c r="I1375" s="222">
        <v>6</v>
      </c>
    </row>
    <row r="1376" spans="1:9" ht="9.75" customHeight="1">
      <c r="A1376" s="223">
        <v>1372</v>
      </c>
      <c r="B1376" s="223" t="s">
        <v>6142</v>
      </c>
      <c r="C1376" s="224" t="s">
        <v>6140</v>
      </c>
      <c r="D1376" s="222">
        <v>5</v>
      </c>
      <c r="E1376" s="223" t="s">
        <v>6142</v>
      </c>
      <c r="F1376" s="223" t="s">
        <v>6143</v>
      </c>
      <c r="G1376" s="224" t="s">
        <v>5730</v>
      </c>
      <c r="H1376" s="222">
        <v>2</v>
      </c>
      <c r="I1376" s="222">
        <v>5</v>
      </c>
    </row>
    <row r="1377" spans="1:9" ht="9.1999999999999993" customHeight="1">
      <c r="A1377" s="223">
        <v>1373</v>
      </c>
      <c r="B1377" s="223" t="s">
        <v>6144</v>
      </c>
      <c r="C1377" s="224" t="s">
        <v>5277</v>
      </c>
      <c r="D1377" s="222">
        <v>4</v>
      </c>
      <c r="E1377" s="223" t="s">
        <v>6144</v>
      </c>
      <c r="F1377" s="223" t="s">
        <v>1471</v>
      </c>
      <c r="G1377" s="224" t="s">
        <v>4347</v>
      </c>
      <c r="H1377" s="222">
        <v>3</v>
      </c>
      <c r="I1377" s="222">
        <v>4</v>
      </c>
    </row>
    <row r="1378" spans="1:9" ht="9.1999999999999993" customHeight="1">
      <c r="A1378" s="223">
        <v>1374</v>
      </c>
      <c r="B1378" s="223" t="s">
        <v>6145</v>
      </c>
      <c r="C1378" s="224" t="s">
        <v>6140</v>
      </c>
      <c r="D1378" s="222">
        <v>4</v>
      </c>
      <c r="E1378" s="223" t="s">
        <v>6145</v>
      </c>
      <c r="F1378" s="223" t="s">
        <v>1452</v>
      </c>
      <c r="G1378" s="224" t="s">
        <v>5730</v>
      </c>
      <c r="H1378" s="222">
        <v>2</v>
      </c>
      <c r="I1378" s="222">
        <v>4</v>
      </c>
    </row>
    <row r="1379" spans="1:9" ht="9.1999999999999993" customHeight="1">
      <c r="A1379" s="223">
        <v>1375</v>
      </c>
      <c r="B1379" s="223" t="s">
        <v>6146</v>
      </c>
      <c r="C1379" s="224" t="s">
        <v>5277</v>
      </c>
      <c r="D1379" s="222">
        <v>5</v>
      </c>
      <c r="E1379" s="223" t="s">
        <v>6146</v>
      </c>
      <c r="F1379" s="223" t="s">
        <v>1470</v>
      </c>
      <c r="G1379" s="224" t="s">
        <v>4347</v>
      </c>
      <c r="H1379" s="222">
        <v>3</v>
      </c>
      <c r="I1379" s="222">
        <v>5</v>
      </c>
    </row>
    <row r="1380" spans="1:9" ht="9.1999999999999993" customHeight="1">
      <c r="A1380" s="223">
        <v>1376</v>
      </c>
      <c r="B1380" s="223" t="s">
        <v>6147</v>
      </c>
      <c r="C1380" s="224" t="s">
        <v>5283</v>
      </c>
      <c r="D1380" s="222">
        <v>6</v>
      </c>
      <c r="E1380" s="223" t="s">
        <v>6147</v>
      </c>
      <c r="F1380" s="223" t="s">
        <v>1465</v>
      </c>
      <c r="G1380" s="224" t="s">
        <v>4347</v>
      </c>
      <c r="H1380" s="222">
        <v>4</v>
      </c>
      <c r="I1380" s="222">
        <v>6</v>
      </c>
    </row>
    <row r="1381" spans="1:9" ht="9.1999999999999993" customHeight="1">
      <c r="A1381" s="223">
        <v>1377</v>
      </c>
      <c r="B1381" s="223" t="s">
        <v>6148</v>
      </c>
      <c r="C1381" s="224" t="s">
        <v>5283</v>
      </c>
      <c r="D1381" s="222">
        <v>7</v>
      </c>
      <c r="E1381" s="223" t="s">
        <v>6148</v>
      </c>
      <c r="F1381" s="223" t="s">
        <v>1464</v>
      </c>
      <c r="G1381" s="224" t="s">
        <v>4347</v>
      </c>
      <c r="H1381" s="222">
        <v>4</v>
      </c>
      <c r="I1381" s="222">
        <v>7</v>
      </c>
    </row>
    <row r="1382" spans="1:9" ht="9.1999999999999993" customHeight="1">
      <c r="A1382" s="223">
        <v>1378</v>
      </c>
      <c r="B1382" s="223" t="s">
        <v>6149</v>
      </c>
      <c r="C1382" s="224" t="s">
        <v>6150</v>
      </c>
      <c r="D1382" s="222">
        <v>1</v>
      </c>
      <c r="E1382" s="223" t="s">
        <v>6149</v>
      </c>
      <c r="F1382" s="223" t="s">
        <v>1613</v>
      </c>
      <c r="G1382" s="224" t="s">
        <v>5408</v>
      </c>
      <c r="H1382" s="222">
        <v>4</v>
      </c>
      <c r="I1382" s="222">
        <v>1</v>
      </c>
    </row>
    <row r="1383" spans="1:9" ht="9.75" customHeight="1">
      <c r="A1383" s="223">
        <v>1379</v>
      </c>
      <c r="B1383" s="223" t="s">
        <v>6151</v>
      </c>
      <c r="C1383" s="224" t="s">
        <v>6152</v>
      </c>
      <c r="D1383" s="222">
        <v>1</v>
      </c>
      <c r="E1383" s="223" t="s">
        <v>6151</v>
      </c>
      <c r="F1383" s="223" t="s">
        <v>6153</v>
      </c>
      <c r="G1383" s="224" t="s">
        <v>5679</v>
      </c>
      <c r="H1383" s="222">
        <v>5</v>
      </c>
      <c r="I1383" s="222">
        <v>1</v>
      </c>
    </row>
    <row r="1384" spans="1:9" ht="9.1999999999999993" customHeight="1">
      <c r="A1384" s="223">
        <v>1380</v>
      </c>
      <c r="B1384" s="223" t="s">
        <v>6154</v>
      </c>
      <c r="C1384" s="224" t="s">
        <v>5729</v>
      </c>
      <c r="D1384" s="222">
        <v>3</v>
      </c>
      <c r="E1384" s="223" t="s">
        <v>6154</v>
      </c>
      <c r="F1384" s="223" t="s">
        <v>1456</v>
      </c>
      <c r="G1384" s="224" t="s">
        <v>5730</v>
      </c>
      <c r="H1384" s="222">
        <v>1</v>
      </c>
      <c r="I1384" s="222">
        <v>3</v>
      </c>
    </row>
    <row r="1385" spans="1:9" ht="9.1999999999999993" customHeight="1">
      <c r="A1385" s="223">
        <v>1381</v>
      </c>
      <c r="B1385" s="223" t="s">
        <v>6155</v>
      </c>
      <c r="C1385" s="224" t="s">
        <v>5729</v>
      </c>
      <c r="D1385" s="222">
        <v>4</v>
      </c>
      <c r="E1385" s="223" t="s">
        <v>6155</v>
      </c>
      <c r="F1385" s="223" t="s">
        <v>1455</v>
      </c>
      <c r="G1385" s="224" t="s">
        <v>5730</v>
      </c>
      <c r="H1385" s="222">
        <v>1</v>
      </c>
      <c r="I1385" s="222">
        <v>4</v>
      </c>
    </row>
    <row r="1386" spans="1:9" ht="9.1999999999999993" customHeight="1">
      <c r="A1386" s="223">
        <v>1382</v>
      </c>
      <c r="B1386" s="223" t="s">
        <v>6156</v>
      </c>
      <c r="C1386" s="224" t="s">
        <v>5729</v>
      </c>
      <c r="D1386" s="222">
        <v>2</v>
      </c>
      <c r="E1386" s="223" t="s">
        <v>6156</v>
      </c>
      <c r="F1386" s="223" t="s">
        <v>1454</v>
      </c>
      <c r="G1386" s="224" t="s">
        <v>5730</v>
      </c>
      <c r="H1386" s="222">
        <v>1</v>
      </c>
      <c r="I1386" s="222">
        <v>2</v>
      </c>
    </row>
    <row r="1387" spans="1:9" ht="9.1999999999999993" customHeight="1">
      <c r="A1387" s="223">
        <v>1383</v>
      </c>
      <c r="B1387" s="223" t="s">
        <v>6157</v>
      </c>
      <c r="C1387" s="224" t="s">
        <v>6158</v>
      </c>
      <c r="D1387" s="222">
        <v>2</v>
      </c>
      <c r="E1387" s="223" t="s">
        <v>6157</v>
      </c>
      <c r="F1387" s="223" t="s">
        <v>1441</v>
      </c>
      <c r="G1387" s="224" t="s">
        <v>5730</v>
      </c>
      <c r="H1387" s="222">
        <v>4</v>
      </c>
      <c r="I1387" s="222">
        <v>2</v>
      </c>
    </row>
    <row r="1388" spans="1:9" ht="9.1999999999999993" customHeight="1">
      <c r="A1388" s="223">
        <v>1384</v>
      </c>
      <c r="B1388" s="223" t="s">
        <v>6159</v>
      </c>
      <c r="C1388" s="224" t="s">
        <v>6140</v>
      </c>
      <c r="D1388" s="222">
        <v>3</v>
      </c>
      <c r="E1388" s="223" t="s">
        <v>6159</v>
      </c>
      <c r="F1388" s="223" t="s">
        <v>1451</v>
      </c>
      <c r="G1388" s="224" t="s">
        <v>5730</v>
      </c>
      <c r="H1388" s="222">
        <v>2</v>
      </c>
      <c r="I1388" s="222">
        <v>3</v>
      </c>
    </row>
    <row r="1389" spans="1:9" ht="9.1999999999999993" customHeight="1">
      <c r="A1389" s="223">
        <v>1385</v>
      </c>
      <c r="B1389" s="223" t="s">
        <v>6160</v>
      </c>
      <c r="C1389" s="224" t="s">
        <v>6161</v>
      </c>
      <c r="D1389" s="222">
        <v>3</v>
      </c>
      <c r="E1389" s="223" t="s">
        <v>6160</v>
      </c>
      <c r="F1389" s="223" t="s">
        <v>1243</v>
      </c>
      <c r="G1389" s="224" t="s">
        <v>4094</v>
      </c>
      <c r="H1389" s="222">
        <v>5</v>
      </c>
      <c r="I1389" s="222">
        <v>3</v>
      </c>
    </row>
    <row r="1390" spans="1:9" ht="9.75" customHeight="1">
      <c r="A1390" s="223">
        <v>1386</v>
      </c>
      <c r="B1390" s="223" t="s">
        <v>6162</v>
      </c>
      <c r="C1390" s="224" t="s">
        <v>5760</v>
      </c>
      <c r="D1390" s="222">
        <v>4</v>
      </c>
      <c r="E1390" s="223" t="s">
        <v>6162</v>
      </c>
      <c r="F1390" s="223" t="s">
        <v>1216</v>
      </c>
      <c r="G1390" s="224" t="s">
        <v>4379</v>
      </c>
      <c r="H1390" s="222">
        <v>4</v>
      </c>
      <c r="I1390" s="222">
        <v>4</v>
      </c>
    </row>
    <row r="1391" spans="1:9" ht="9.1999999999999993" customHeight="1">
      <c r="A1391" s="223">
        <v>1387</v>
      </c>
      <c r="B1391" s="223" t="s">
        <v>6163</v>
      </c>
      <c r="C1391" s="224" t="s">
        <v>5760</v>
      </c>
      <c r="D1391" s="222">
        <v>7</v>
      </c>
      <c r="E1391" s="223" t="s">
        <v>6163</v>
      </c>
      <c r="F1391" s="223" t="s">
        <v>1215</v>
      </c>
      <c r="G1391" s="224" t="s">
        <v>4379</v>
      </c>
      <c r="H1391" s="222">
        <v>4</v>
      </c>
      <c r="I1391" s="222">
        <v>7</v>
      </c>
    </row>
    <row r="1392" spans="1:9" ht="9.1999999999999993" customHeight="1">
      <c r="A1392" s="223">
        <v>1388</v>
      </c>
      <c r="B1392" s="223" t="s">
        <v>6164</v>
      </c>
      <c r="C1392" s="224" t="s">
        <v>5319</v>
      </c>
      <c r="D1392" s="222">
        <v>6</v>
      </c>
      <c r="E1392" s="223" t="s">
        <v>6164</v>
      </c>
      <c r="F1392" s="223" t="s">
        <v>1246</v>
      </c>
      <c r="G1392" s="224" t="s">
        <v>4094</v>
      </c>
      <c r="H1392" s="222">
        <v>4</v>
      </c>
      <c r="I1392" s="222">
        <v>6</v>
      </c>
    </row>
    <row r="1393" spans="1:9" ht="9.1999999999999993" customHeight="1">
      <c r="A1393" s="223">
        <v>1389</v>
      </c>
      <c r="B1393" s="223" t="s">
        <v>6165</v>
      </c>
      <c r="C1393" s="224" t="s">
        <v>4696</v>
      </c>
      <c r="D1393" s="222">
        <v>7</v>
      </c>
      <c r="E1393" s="223" t="s">
        <v>6165</v>
      </c>
      <c r="F1393" s="223" t="s">
        <v>869</v>
      </c>
      <c r="G1393" s="224" t="s">
        <v>4418</v>
      </c>
      <c r="H1393" s="222">
        <v>5</v>
      </c>
      <c r="I1393" s="222">
        <v>7</v>
      </c>
    </row>
    <row r="1394" spans="1:9" ht="9.1999999999999993" customHeight="1">
      <c r="A1394" s="223">
        <v>1390</v>
      </c>
      <c r="B1394" s="223" t="s">
        <v>6166</v>
      </c>
      <c r="C1394" s="224" t="s">
        <v>4422</v>
      </c>
      <c r="D1394" s="222">
        <v>6</v>
      </c>
      <c r="E1394" s="223" t="s">
        <v>6166</v>
      </c>
      <c r="F1394" s="223" t="s">
        <v>887</v>
      </c>
      <c r="G1394" s="224" t="s">
        <v>4418</v>
      </c>
      <c r="H1394" s="222">
        <v>2</v>
      </c>
      <c r="I1394" s="222">
        <v>6</v>
      </c>
    </row>
    <row r="1395" spans="1:9" ht="9.1999999999999993" customHeight="1">
      <c r="A1395" s="223">
        <v>1391</v>
      </c>
      <c r="B1395" s="223" t="s">
        <v>6167</v>
      </c>
      <c r="C1395" s="224" t="s">
        <v>5747</v>
      </c>
      <c r="D1395" s="222">
        <v>2</v>
      </c>
      <c r="E1395" s="223" t="s">
        <v>6167</v>
      </c>
      <c r="F1395" s="223" t="s">
        <v>977</v>
      </c>
      <c r="G1395" s="224" t="s">
        <v>4415</v>
      </c>
      <c r="H1395" s="222">
        <v>3</v>
      </c>
      <c r="I1395" s="222">
        <v>2</v>
      </c>
    </row>
    <row r="1396" spans="1:9" ht="9.1999999999999993" customHeight="1">
      <c r="A1396" s="223">
        <v>1392</v>
      </c>
      <c r="B1396" s="223" t="s">
        <v>6168</v>
      </c>
      <c r="C1396" s="224" t="s">
        <v>6169</v>
      </c>
      <c r="D1396" s="222">
        <v>1</v>
      </c>
      <c r="E1396" s="223" t="s">
        <v>6168</v>
      </c>
      <c r="F1396" s="223" t="s">
        <v>934</v>
      </c>
      <c r="G1396" s="224" t="s">
        <v>4685</v>
      </c>
      <c r="H1396" s="222">
        <v>5</v>
      </c>
      <c r="I1396" s="222">
        <v>1</v>
      </c>
    </row>
    <row r="1397" spans="1:9" ht="9.75" customHeight="1">
      <c r="A1397" s="223">
        <v>1393</v>
      </c>
      <c r="B1397" s="223" t="s">
        <v>6170</v>
      </c>
      <c r="C1397" s="224" t="s">
        <v>4958</v>
      </c>
      <c r="D1397" s="222">
        <v>3</v>
      </c>
      <c r="E1397" s="223" t="s">
        <v>6170</v>
      </c>
      <c r="F1397" s="223" t="s">
        <v>969</v>
      </c>
      <c r="G1397" s="224" t="s">
        <v>4415</v>
      </c>
      <c r="H1397" s="222">
        <v>4</v>
      </c>
      <c r="I1397" s="222">
        <v>3</v>
      </c>
    </row>
    <row r="1398" spans="1:9" ht="9.1999999999999993" customHeight="1">
      <c r="A1398" s="223">
        <v>1394</v>
      </c>
      <c r="B1398" s="223" t="s">
        <v>6171</v>
      </c>
      <c r="C1398" s="224" t="s">
        <v>5750</v>
      </c>
      <c r="D1398" s="222">
        <v>5</v>
      </c>
      <c r="E1398" s="223" t="s">
        <v>6171</v>
      </c>
      <c r="F1398" s="223" t="s">
        <v>939</v>
      </c>
      <c r="G1398" s="224" t="s">
        <v>4685</v>
      </c>
      <c r="H1398" s="222">
        <v>4</v>
      </c>
      <c r="I1398" s="222">
        <v>5</v>
      </c>
    </row>
    <row r="1399" spans="1:9" ht="9.1999999999999993" customHeight="1">
      <c r="A1399" s="223">
        <v>1395</v>
      </c>
      <c r="B1399" s="223" t="s">
        <v>6172</v>
      </c>
      <c r="C1399" s="224" t="s">
        <v>5756</v>
      </c>
      <c r="D1399" s="222">
        <v>7</v>
      </c>
      <c r="E1399" s="223" t="s">
        <v>6172</v>
      </c>
      <c r="F1399" s="223" t="s">
        <v>1044</v>
      </c>
      <c r="G1399" s="224" t="s">
        <v>3939</v>
      </c>
      <c r="H1399" s="222">
        <v>4</v>
      </c>
      <c r="I1399" s="222">
        <v>7</v>
      </c>
    </row>
    <row r="1400" spans="1:9" ht="9.1999999999999993" customHeight="1">
      <c r="A1400" s="223">
        <v>1396</v>
      </c>
      <c r="B1400" s="223" t="s">
        <v>6173</v>
      </c>
      <c r="C1400" s="224" t="s">
        <v>6158</v>
      </c>
      <c r="D1400" s="222">
        <v>1</v>
      </c>
      <c r="E1400" s="223" t="s">
        <v>6173</v>
      </c>
      <c r="F1400" s="223" t="s">
        <v>1440</v>
      </c>
      <c r="G1400" s="224" t="s">
        <v>5730</v>
      </c>
      <c r="H1400" s="222">
        <v>4</v>
      </c>
      <c r="I1400" s="222">
        <v>1</v>
      </c>
    </row>
    <row r="1401" spans="1:9" ht="9.1999999999999993" customHeight="1">
      <c r="A1401" s="223">
        <v>1397</v>
      </c>
      <c r="B1401" s="223" t="s">
        <v>6174</v>
      </c>
      <c r="C1401" s="224" t="s">
        <v>6175</v>
      </c>
      <c r="D1401" s="222">
        <v>1</v>
      </c>
      <c r="E1401" s="223" t="s">
        <v>6174</v>
      </c>
      <c r="F1401" s="223" t="s">
        <v>1436</v>
      </c>
      <c r="G1401" s="224" t="s">
        <v>5730</v>
      </c>
      <c r="H1401" s="222">
        <v>5</v>
      </c>
      <c r="I1401" s="222">
        <v>1</v>
      </c>
    </row>
    <row r="1402" spans="1:9" ht="9.1999999999999993" customHeight="1">
      <c r="A1402" s="223">
        <v>1398</v>
      </c>
      <c r="B1402" s="223" t="s">
        <v>6176</v>
      </c>
      <c r="C1402" s="224" t="s">
        <v>6177</v>
      </c>
      <c r="D1402" s="222">
        <v>1</v>
      </c>
      <c r="E1402" s="223" t="s">
        <v>6176</v>
      </c>
      <c r="F1402" s="223" t="s">
        <v>1071</v>
      </c>
      <c r="G1402" s="224" t="s">
        <v>3946</v>
      </c>
      <c r="H1402" s="222">
        <v>5</v>
      </c>
      <c r="I1402" s="222">
        <v>1</v>
      </c>
    </row>
    <row r="1403" spans="1:9" ht="9.1999999999999993" customHeight="1">
      <c r="A1403" s="223">
        <v>1399</v>
      </c>
      <c r="B1403" s="223" t="s">
        <v>6178</v>
      </c>
      <c r="C1403" s="224" t="s">
        <v>6140</v>
      </c>
      <c r="D1403" s="222">
        <v>1</v>
      </c>
      <c r="E1403" s="223" t="s">
        <v>6178</v>
      </c>
      <c r="F1403" s="223" t="s">
        <v>1450</v>
      </c>
      <c r="G1403" s="224" t="s">
        <v>5730</v>
      </c>
      <c r="H1403" s="222">
        <v>2</v>
      </c>
      <c r="I1403" s="222">
        <v>1</v>
      </c>
    </row>
    <row r="1404" spans="1:9" ht="9.75" customHeight="1">
      <c r="A1404" s="223">
        <v>1400</v>
      </c>
      <c r="B1404" s="223" t="s">
        <v>6179</v>
      </c>
      <c r="C1404" s="224" t="s">
        <v>5760</v>
      </c>
      <c r="D1404" s="222">
        <v>5</v>
      </c>
      <c r="E1404" s="223" t="s">
        <v>6179</v>
      </c>
      <c r="F1404" s="223" t="s">
        <v>1214</v>
      </c>
      <c r="G1404" s="224" t="s">
        <v>4379</v>
      </c>
      <c r="H1404" s="222">
        <v>4</v>
      </c>
      <c r="I1404" s="222">
        <v>5</v>
      </c>
    </row>
    <row r="1405" spans="1:9" ht="9.1999999999999993" customHeight="1">
      <c r="A1405" s="223">
        <v>1401</v>
      </c>
      <c r="B1405" s="223" t="s">
        <v>6180</v>
      </c>
      <c r="C1405" s="224" t="s">
        <v>5279</v>
      </c>
      <c r="D1405" s="222">
        <v>7</v>
      </c>
      <c r="E1405" s="223" t="s">
        <v>6180</v>
      </c>
      <c r="F1405" s="223" t="s">
        <v>6181</v>
      </c>
      <c r="G1405" s="224" t="s">
        <v>4379</v>
      </c>
      <c r="H1405" s="222">
        <v>2</v>
      </c>
      <c r="I1405" s="222">
        <v>7</v>
      </c>
    </row>
    <row r="1406" spans="1:9" ht="9.1999999999999993" customHeight="1">
      <c r="A1406" s="223">
        <v>1402</v>
      </c>
      <c r="B1406" s="223" t="s">
        <v>6182</v>
      </c>
      <c r="C1406" s="224" t="s">
        <v>5279</v>
      </c>
      <c r="D1406" s="222">
        <v>5</v>
      </c>
      <c r="E1406" s="223" t="s">
        <v>6182</v>
      </c>
      <c r="F1406" s="223" t="s">
        <v>1225</v>
      </c>
      <c r="G1406" s="224" t="s">
        <v>4379</v>
      </c>
      <c r="H1406" s="222">
        <v>2</v>
      </c>
      <c r="I1406" s="222">
        <v>5</v>
      </c>
    </row>
    <row r="1407" spans="1:9" ht="9.1999999999999993" customHeight="1">
      <c r="A1407" s="223">
        <v>1403</v>
      </c>
      <c r="B1407" s="223" t="s">
        <v>6183</v>
      </c>
      <c r="C1407" s="224" t="s">
        <v>5344</v>
      </c>
      <c r="D1407" s="222">
        <v>7</v>
      </c>
      <c r="E1407" s="223" t="s">
        <v>6183</v>
      </c>
      <c r="F1407" s="223" t="s">
        <v>721</v>
      </c>
      <c r="G1407" s="224" t="s">
        <v>4379</v>
      </c>
      <c r="H1407" s="222">
        <v>3</v>
      </c>
      <c r="I1407" s="222">
        <v>7</v>
      </c>
    </row>
    <row r="1408" spans="1:9" ht="9.1999999999999993" customHeight="1">
      <c r="A1408" s="223">
        <v>1404</v>
      </c>
      <c r="B1408" s="223" t="s">
        <v>6184</v>
      </c>
      <c r="C1408" s="224" t="s">
        <v>6140</v>
      </c>
      <c r="D1408" s="222">
        <v>2</v>
      </c>
      <c r="E1408" s="223" t="s">
        <v>6184</v>
      </c>
      <c r="F1408" s="223" t="s">
        <v>6185</v>
      </c>
      <c r="G1408" s="224" t="s">
        <v>5730</v>
      </c>
      <c r="H1408" s="222">
        <v>2</v>
      </c>
      <c r="I1408" s="222">
        <v>2</v>
      </c>
    </row>
    <row r="1409" spans="1:9" ht="9.1999999999999993" customHeight="1">
      <c r="A1409" s="223">
        <v>1405</v>
      </c>
      <c r="B1409" s="223" t="s">
        <v>6186</v>
      </c>
      <c r="C1409" s="224" t="s">
        <v>6187</v>
      </c>
      <c r="D1409" s="222">
        <v>5</v>
      </c>
      <c r="E1409" s="223" t="s">
        <v>6186</v>
      </c>
      <c r="F1409" s="223" t="s">
        <v>6188</v>
      </c>
      <c r="G1409" s="224" t="s">
        <v>4379</v>
      </c>
      <c r="H1409" s="222">
        <v>5</v>
      </c>
      <c r="I1409" s="222">
        <v>5</v>
      </c>
    </row>
    <row r="1410" spans="1:9" ht="9.1999999999999993" customHeight="1">
      <c r="A1410" s="223">
        <v>1406</v>
      </c>
      <c r="B1410" s="223" t="s">
        <v>6189</v>
      </c>
      <c r="C1410" s="224" t="s">
        <v>5760</v>
      </c>
      <c r="D1410" s="222">
        <v>6</v>
      </c>
      <c r="E1410" s="223" t="s">
        <v>6189</v>
      </c>
      <c r="F1410" s="223" t="s">
        <v>1213</v>
      </c>
      <c r="G1410" s="224" t="s">
        <v>4379</v>
      </c>
      <c r="H1410" s="222">
        <v>4</v>
      </c>
      <c r="I1410" s="222">
        <v>6</v>
      </c>
    </row>
    <row r="1411" spans="1:9" ht="9.75" customHeight="1">
      <c r="A1411" s="223">
        <v>1407</v>
      </c>
      <c r="B1411" s="223" t="s">
        <v>6190</v>
      </c>
      <c r="C1411" s="224" t="s">
        <v>6161</v>
      </c>
      <c r="D1411" s="222">
        <v>5</v>
      </c>
      <c r="E1411" s="223" t="s">
        <v>6190</v>
      </c>
      <c r="F1411" s="223" t="s">
        <v>1242</v>
      </c>
      <c r="G1411" s="224" t="s">
        <v>4094</v>
      </c>
      <c r="H1411" s="222">
        <v>5</v>
      </c>
      <c r="I1411" s="222">
        <v>5</v>
      </c>
    </row>
    <row r="1412" spans="1:9" ht="9.1999999999999993" customHeight="1">
      <c r="A1412" s="223">
        <v>1408</v>
      </c>
      <c r="B1412" s="223" t="s">
        <v>6191</v>
      </c>
      <c r="C1412" s="224" t="s">
        <v>5737</v>
      </c>
      <c r="D1412" s="222">
        <v>7</v>
      </c>
      <c r="E1412" s="223" t="s">
        <v>6191</v>
      </c>
      <c r="F1412" s="223" t="s">
        <v>1171</v>
      </c>
      <c r="G1412" s="224" t="s">
        <v>5327</v>
      </c>
      <c r="H1412" s="222">
        <v>1</v>
      </c>
      <c r="I1412" s="222">
        <v>7</v>
      </c>
    </row>
    <row r="1413" spans="1:9" ht="9.1999999999999993" customHeight="1">
      <c r="A1413" s="223">
        <v>1409</v>
      </c>
      <c r="B1413" s="223" t="s">
        <v>6192</v>
      </c>
      <c r="C1413" s="224" t="s">
        <v>5319</v>
      </c>
      <c r="D1413" s="222">
        <v>5</v>
      </c>
      <c r="E1413" s="223" t="s">
        <v>6192</v>
      </c>
      <c r="F1413" s="223" t="s">
        <v>1245</v>
      </c>
      <c r="G1413" s="224" t="s">
        <v>4094</v>
      </c>
      <c r="H1413" s="222">
        <v>4</v>
      </c>
      <c r="I1413" s="222">
        <v>5</v>
      </c>
    </row>
    <row r="1414" spans="1:9" ht="9.1999999999999993" customHeight="1">
      <c r="A1414" s="223">
        <v>1410</v>
      </c>
      <c r="B1414" s="223" t="s">
        <v>6193</v>
      </c>
      <c r="C1414" s="224" t="s">
        <v>5319</v>
      </c>
      <c r="D1414" s="222">
        <v>7</v>
      </c>
      <c r="E1414" s="223" t="s">
        <v>6193</v>
      </c>
      <c r="F1414" s="223" t="s">
        <v>1244</v>
      </c>
      <c r="G1414" s="224" t="s">
        <v>4094</v>
      </c>
      <c r="H1414" s="222">
        <v>4</v>
      </c>
      <c r="I1414" s="222">
        <v>7</v>
      </c>
    </row>
    <row r="1415" spans="1:9" ht="9.1999999999999993" customHeight="1">
      <c r="A1415" s="223">
        <v>1411</v>
      </c>
      <c r="B1415" s="223" t="s">
        <v>6194</v>
      </c>
      <c r="C1415" s="224" t="s">
        <v>6187</v>
      </c>
      <c r="D1415" s="222">
        <v>4</v>
      </c>
      <c r="E1415" s="223" t="s">
        <v>6194</v>
      </c>
      <c r="F1415" s="223" t="s">
        <v>1211</v>
      </c>
      <c r="G1415" s="224" t="s">
        <v>4379</v>
      </c>
      <c r="H1415" s="222">
        <v>5</v>
      </c>
      <c r="I1415" s="222">
        <v>4</v>
      </c>
    </row>
    <row r="1416" spans="1:9" ht="9.1999999999999993" customHeight="1">
      <c r="A1416" s="223">
        <v>1412</v>
      </c>
      <c r="B1416" s="223" t="s">
        <v>6195</v>
      </c>
      <c r="C1416" s="224" t="s">
        <v>5283</v>
      </c>
      <c r="D1416" s="222">
        <v>5</v>
      </c>
      <c r="E1416" s="223" t="s">
        <v>6195</v>
      </c>
      <c r="F1416" s="223" t="s">
        <v>6196</v>
      </c>
      <c r="G1416" s="224" t="s">
        <v>4347</v>
      </c>
      <c r="H1416" s="222">
        <v>4</v>
      </c>
      <c r="I1416" s="222">
        <v>5</v>
      </c>
    </row>
    <row r="1417" spans="1:9" ht="9.1999999999999993" customHeight="1">
      <c r="A1417" s="223">
        <v>1413</v>
      </c>
      <c r="B1417" s="223" t="s">
        <v>6197</v>
      </c>
      <c r="C1417" s="224" t="s">
        <v>6161</v>
      </c>
      <c r="D1417" s="222">
        <v>2</v>
      </c>
      <c r="E1417" s="223" t="s">
        <v>6197</v>
      </c>
      <c r="F1417" s="223" t="s">
        <v>1241</v>
      </c>
      <c r="G1417" s="224" t="s">
        <v>4094</v>
      </c>
      <c r="H1417" s="222">
        <v>5</v>
      </c>
      <c r="I1417" s="222">
        <v>2</v>
      </c>
    </row>
    <row r="1418" spans="1:9" ht="9.75" customHeight="1">
      <c r="A1418" s="223">
        <v>1414</v>
      </c>
      <c r="B1418" s="223" t="s">
        <v>6198</v>
      </c>
      <c r="C1418" s="224" t="s">
        <v>5326</v>
      </c>
      <c r="D1418" s="222">
        <v>6</v>
      </c>
      <c r="E1418" s="223" t="s">
        <v>6198</v>
      </c>
      <c r="F1418" s="223" t="s">
        <v>6199</v>
      </c>
      <c r="G1418" s="224" t="s">
        <v>5327</v>
      </c>
      <c r="H1418" s="222">
        <v>2</v>
      </c>
      <c r="I1418" s="222">
        <v>6</v>
      </c>
    </row>
    <row r="1419" spans="1:9" ht="9.1999999999999993" customHeight="1">
      <c r="A1419" s="223">
        <v>1415</v>
      </c>
      <c r="B1419" s="223" t="s">
        <v>6200</v>
      </c>
      <c r="C1419" s="224" t="s">
        <v>4965</v>
      </c>
      <c r="D1419" s="222">
        <v>6</v>
      </c>
      <c r="E1419" s="223" t="s">
        <v>6200</v>
      </c>
      <c r="F1419" s="223" t="s">
        <v>981</v>
      </c>
      <c r="G1419" s="224" t="s">
        <v>4415</v>
      </c>
      <c r="H1419" s="222">
        <v>2</v>
      </c>
      <c r="I1419" s="222">
        <v>6</v>
      </c>
    </row>
    <row r="1420" spans="1:9" ht="9.1999999999999993" customHeight="1">
      <c r="A1420" s="223">
        <v>1416</v>
      </c>
      <c r="B1420" s="223" t="s">
        <v>6201</v>
      </c>
      <c r="C1420" s="224" t="s">
        <v>6187</v>
      </c>
      <c r="D1420" s="222">
        <v>6</v>
      </c>
      <c r="E1420" s="223" t="s">
        <v>6201</v>
      </c>
      <c r="F1420" s="223" t="s">
        <v>1210</v>
      </c>
      <c r="G1420" s="224" t="s">
        <v>4379</v>
      </c>
      <c r="H1420" s="222">
        <v>5</v>
      </c>
      <c r="I1420" s="222">
        <v>6</v>
      </c>
    </row>
    <row r="1421" spans="1:9" ht="9.1999999999999993" customHeight="1">
      <c r="A1421" s="223">
        <v>1417</v>
      </c>
      <c r="B1421" s="223" t="s">
        <v>6202</v>
      </c>
      <c r="C1421" s="224" t="s">
        <v>6161</v>
      </c>
      <c r="D1421" s="222">
        <v>1</v>
      </c>
      <c r="E1421" s="223" t="s">
        <v>6202</v>
      </c>
      <c r="F1421" s="223" t="s">
        <v>1240</v>
      </c>
      <c r="G1421" s="224" t="s">
        <v>4094</v>
      </c>
      <c r="H1421" s="222">
        <v>5</v>
      </c>
      <c r="I1421" s="222">
        <v>1</v>
      </c>
    </row>
    <row r="1422" spans="1:9" ht="9.1999999999999993" customHeight="1">
      <c r="A1422" s="223">
        <v>1418</v>
      </c>
      <c r="B1422" s="223" t="s">
        <v>6203</v>
      </c>
      <c r="C1422" s="224" t="s">
        <v>5760</v>
      </c>
      <c r="D1422" s="222">
        <v>3</v>
      </c>
      <c r="E1422" s="223" t="s">
        <v>6203</v>
      </c>
      <c r="F1422" s="223" t="s">
        <v>1212</v>
      </c>
      <c r="G1422" s="224" t="s">
        <v>4379</v>
      </c>
      <c r="H1422" s="222">
        <v>4</v>
      </c>
      <c r="I1422" s="222">
        <v>3</v>
      </c>
    </row>
    <row r="1423" spans="1:9" ht="9.1999999999999993" customHeight="1">
      <c r="A1423" s="223">
        <v>1419</v>
      </c>
      <c r="B1423" s="223" t="s">
        <v>6204</v>
      </c>
      <c r="C1423" s="224" t="s">
        <v>4346</v>
      </c>
      <c r="D1423" s="222">
        <v>6</v>
      </c>
      <c r="E1423" s="223" t="s">
        <v>6204</v>
      </c>
      <c r="F1423" s="223" t="s">
        <v>1459</v>
      </c>
      <c r="G1423" s="224" t="s">
        <v>4347</v>
      </c>
      <c r="H1423" s="222">
        <v>5</v>
      </c>
      <c r="I1423" s="222">
        <v>6</v>
      </c>
    </row>
    <row r="1424" spans="1:9" ht="9.1999999999999993" customHeight="1">
      <c r="A1424" s="223">
        <v>1420</v>
      </c>
      <c r="B1424" s="223" t="s">
        <v>6205</v>
      </c>
      <c r="C1424" s="224" t="s">
        <v>6161</v>
      </c>
      <c r="D1424" s="222">
        <v>6</v>
      </c>
      <c r="E1424" s="223" t="s">
        <v>6205</v>
      </c>
      <c r="F1424" s="223" t="s">
        <v>1239</v>
      </c>
      <c r="G1424" s="224" t="s">
        <v>4094</v>
      </c>
      <c r="H1424" s="222">
        <v>5</v>
      </c>
      <c r="I1424" s="222">
        <v>6</v>
      </c>
    </row>
    <row r="1425" spans="1:9" ht="9.75" customHeight="1">
      <c r="A1425" s="223">
        <v>1421</v>
      </c>
      <c r="B1425" s="223" t="s">
        <v>6206</v>
      </c>
      <c r="C1425" s="224" t="s">
        <v>6161</v>
      </c>
      <c r="D1425" s="222">
        <v>7</v>
      </c>
      <c r="E1425" s="223" t="s">
        <v>6206</v>
      </c>
      <c r="F1425" s="223" t="s">
        <v>1238</v>
      </c>
      <c r="G1425" s="224" t="s">
        <v>4094</v>
      </c>
      <c r="H1425" s="222">
        <v>5</v>
      </c>
      <c r="I1425" s="222">
        <v>7</v>
      </c>
    </row>
    <row r="1426" spans="1:9" ht="9.1999999999999993" customHeight="1">
      <c r="A1426" s="223">
        <v>1422</v>
      </c>
      <c r="B1426" s="223" t="s">
        <v>6207</v>
      </c>
      <c r="C1426" s="224" t="s">
        <v>5790</v>
      </c>
      <c r="D1426" s="222">
        <v>7</v>
      </c>
      <c r="E1426" s="223" t="s">
        <v>6207</v>
      </c>
      <c r="F1426" s="223" t="s">
        <v>1162</v>
      </c>
      <c r="G1426" s="224" t="s">
        <v>5327</v>
      </c>
      <c r="H1426" s="222">
        <v>3</v>
      </c>
      <c r="I1426" s="222">
        <v>7</v>
      </c>
    </row>
    <row r="1427" spans="1:9" ht="9.1999999999999993" customHeight="1">
      <c r="A1427" s="223">
        <v>1423</v>
      </c>
      <c r="B1427" s="223" t="s">
        <v>6208</v>
      </c>
      <c r="C1427" s="224" t="s">
        <v>5326</v>
      </c>
      <c r="D1427" s="222">
        <v>7</v>
      </c>
      <c r="E1427" s="223" t="s">
        <v>6208</v>
      </c>
      <c r="F1427" s="223" t="s">
        <v>1164</v>
      </c>
      <c r="G1427" s="224" t="s">
        <v>5327</v>
      </c>
      <c r="H1427" s="222">
        <v>2</v>
      </c>
      <c r="I1427" s="222">
        <v>7</v>
      </c>
    </row>
    <row r="1428" spans="1:9" ht="9.1999999999999993" customHeight="1">
      <c r="A1428" s="223">
        <v>1424</v>
      </c>
      <c r="B1428" s="223" t="s">
        <v>6209</v>
      </c>
      <c r="C1428" s="224" t="s">
        <v>5737</v>
      </c>
      <c r="D1428" s="222">
        <v>6</v>
      </c>
      <c r="E1428" s="223" t="s">
        <v>6209</v>
      </c>
      <c r="F1428" s="223" t="s">
        <v>1170</v>
      </c>
      <c r="G1428" s="224" t="s">
        <v>5327</v>
      </c>
      <c r="H1428" s="222">
        <v>1</v>
      </c>
      <c r="I1428" s="222">
        <v>6</v>
      </c>
    </row>
    <row r="1429" spans="1:9" ht="9.1999999999999993" customHeight="1">
      <c r="A1429" s="223">
        <v>1425</v>
      </c>
      <c r="B1429" s="223" t="s">
        <v>6210</v>
      </c>
      <c r="C1429" s="224" t="s">
        <v>4965</v>
      </c>
      <c r="D1429" s="222">
        <v>5</v>
      </c>
      <c r="E1429" s="223" t="s">
        <v>6210</v>
      </c>
      <c r="F1429" s="223" t="s">
        <v>980</v>
      </c>
      <c r="G1429" s="224" t="s">
        <v>4415</v>
      </c>
      <c r="H1429" s="222">
        <v>2</v>
      </c>
      <c r="I1429" s="222">
        <v>5</v>
      </c>
    </row>
    <row r="1430" spans="1:9" ht="9.1999999999999993" customHeight="1">
      <c r="A1430" s="223">
        <v>1426</v>
      </c>
      <c r="B1430" s="223" t="s">
        <v>6211</v>
      </c>
      <c r="C1430" s="224" t="s">
        <v>5750</v>
      </c>
      <c r="D1430" s="222">
        <v>3</v>
      </c>
      <c r="E1430" s="223" t="s">
        <v>6211</v>
      </c>
      <c r="F1430" s="223" t="s">
        <v>938</v>
      </c>
      <c r="G1430" s="224" t="s">
        <v>4685</v>
      </c>
      <c r="H1430" s="222">
        <v>4</v>
      </c>
      <c r="I1430" s="222">
        <v>3</v>
      </c>
    </row>
    <row r="1431" spans="1:9" ht="9.1999999999999993" customHeight="1">
      <c r="A1431" s="223">
        <v>1427</v>
      </c>
      <c r="B1431" s="223" t="s">
        <v>6212</v>
      </c>
      <c r="C1431" s="224" t="s">
        <v>5750</v>
      </c>
      <c r="D1431" s="222">
        <v>4</v>
      </c>
      <c r="E1431" s="223" t="s">
        <v>6212</v>
      </c>
      <c r="F1431" s="223" t="s">
        <v>937</v>
      </c>
      <c r="G1431" s="224" t="s">
        <v>4685</v>
      </c>
      <c r="H1431" s="222">
        <v>4</v>
      </c>
      <c r="I1431" s="222">
        <v>4</v>
      </c>
    </row>
    <row r="1432" spans="1:9" ht="9.75" customHeight="1">
      <c r="A1432" s="223">
        <v>1428</v>
      </c>
      <c r="B1432" s="223" t="s">
        <v>6213</v>
      </c>
      <c r="C1432" s="224" t="s">
        <v>4965</v>
      </c>
      <c r="D1432" s="222">
        <v>7</v>
      </c>
      <c r="E1432" s="223" t="s">
        <v>6213</v>
      </c>
      <c r="F1432" s="223" t="s">
        <v>6214</v>
      </c>
      <c r="G1432" s="224" t="s">
        <v>4415</v>
      </c>
      <c r="H1432" s="222">
        <v>2</v>
      </c>
      <c r="I1432" s="222">
        <v>7</v>
      </c>
    </row>
    <row r="1433" spans="1:9" ht="9.1999999999999993" customHeight="1">
      <c r="A1433" s="223">
        <v>1429</v>
      </c>
      <c r="B1433" s="223" t="s">
        <v>6215</v>
      </c>
      <c r="C1433" s="224" t="s">
        <v>5756</v>
      </c>
      <c r="D1433" s="222">
        <v>6</v>
      </c>
      <c r="E1433" s="223" t="s">
        <v>6215</v>
      </c>
      <c r="F1433" s="223" t="s">
        <v>1043</v>
      </c>
      <c r="G1433" s="224" t="s">
        <v>3939</v>
      </c>
      <c r="H1433" s="222">
        <v>4</v>
      </c>
      <c r="I1433" s="222">
        <v>6</v>
      </c>
    </row>
    <row r="1434" spans="1:9" ht="9.1999999999999993" customHeight="1">
      <c r="A1434" s="223">
        <v>1430</v>
      </c>
      <c r="B1434" s="223" t="s">
        <v>6216</v>
      </c>
      <c r="C1434" s="224" t="s">
        <v>6187</v>
      </c>
      <c r="D1434" s="222">
        <v>1</v>
      </c>
      <c r="E1434" s="223" t="s">
        <v>6216</v>
      </c>
      <c r="F1434" s="223" t="s">
        <v>1209</v>
      </c>
      <c r="G1434" s="224" t="s">
        <v>4379</v>
      </c>
      <c r="H1434" s="222">
        <v>5</v>
      </c>
      <c r="I1434" s="222">
        <v>1</v>
      </c>
    </row>
    <row r="1435" spans="1:9" ht="9.1999999999999993" customHeight="1">
      <c r="A1435" s="223">
        <v>1431</v>
      </c>
      <c r="B1435" s="223" t="s">
        <v>6217</v>
      </c>
      <c r="C1435" s="224" t="s">
        <v>5344</v>
      </c>
      <c r="D1435" s="222">
        <v>6</v>
      </c>
      <c r="E1435" s="223" t="s">
        <v>6217</v>
      </c>
      <c r="F1435" s="223" t="s">
        <v>1219</v>
      </c>
      <c r="G1435" s="224" t="s">
        <v>4379</v>
      </c>
      <c r="H1435" s="222">
        <v>3</v>
      </c>
      <c r="I1435" s="222">
        <v>6</v>
      </c>
    </row>
    <row r="1436" spans="1:9" ht="9.1999999999999993" customHeight="1">
      <c r="A1436" s="223">
        <v>1432</v>
      </c>
      <c r="B1436" s="223" t="s">
        <v>6218</v>
      </c>
      <c r="C1436" s="224" t="s">
        <v>6219</v>
      </c>
      <c r="D1436" s="222">
        <v>1</v>
      </c>
      <c r="E1436" s="223" t="s">
        <v>6218</v>
      </c>
      <c r="F1436" s="223" t="s">
        <v>6220</v>
      </c>
      <c r="G1436" s="224" t="s">
        <v>3946</v>
      </c>
      <c r="H1436" s="222">
        <v>4</v>
      </c>
      <c r="I1436" s="222">
        <v>1</v>
      </c>
    </row>
    <row r="1437" spans="1:9" ht="9.1999999999999993" customHeight="1">
      <c r="A1437" s="223">
        <v>1433</v>
      </c>
      <c r="B1437" s="223" t="s">
        <v>6221</v>
      </c>
      <c r="C1437" s="224" t="s">
        <v>5762</v>
      </c>
      <c r="D1437" s="222">
        <v>2</v>
      </c>
      <c r="E1437" s="223" t="s">
        <v>6221</v>
      </c>
      <c r="F1437" s="223" t="s">
        <v>1081</v>
      </c>
      <c r="G1437" s="224" t="s">
        <v>3946</v>
      </c>
      <c r="H1437" s="222">
        <v>3</v>
      </c>
      <c r="I1437" s="222">
        <v>2</v>
      </c>
    </row>
    <row r="1438" spans="1:9" ht="9.1999999999999993" customHeight="1">
      <c r="A1438" s="223">
        <v>1434</v>
      </c>
      <c r="B1438" s="223" t="s">
        <v>6222</v>
      </c>
      <c r="C1438" s="224" t="s">
        <v>4118</v>
      </c>
      <c r="D1438" s="222">
        <v>6</v>
      </c>
      <c r="E1438" s="223" t="s">
        <v>6222</v>
      </c>
      <c r="F1438" s="223" t="s">
        <v>1084</v>
      </c>
      <c r="G1438" s="224" t="s">
        <v>3946</v>
      </c>
      <c r="H1438" s="222">
        <v>2</v>
      </c>
      <c r="I1438" s="222">
        <v>6</v>
      </c>
    </row>
    <row r="1439" spans="1:9" ht="9.75" customHeight="1">
      <c r="A1439" s="223">
        <v>1435</v>
      </c>
      <c r="B1439" s="223" t="s">
        <v>6223</v>
      </c>
      <c r="C1439" s="224" t="s">
        <v>4118</v>
      </c>
      <c r="D1439" s="222">
        <v>7</v>
      </c>
      <c r="E1439" s="223" t="s">
        <v>6223</v>
      </c>
      <c r="F1439" s="223" t="s">
        <v>6224</v>
      </c>
      <c r="G1439" s="224" t="s">
        <v>3946</v>
      </c>
      <c r="H1439" s="222">
        <v>2</v>
      </c>
      <c r="I1439" s="222">
        <v>7</v>
      </c>
    </row>
    <row r="1440" spans="1:9" ht="9.1999999999999993" customHeight="1">
      <c r="A1440" s="223">
        <v>1436</v>
      </c>
      <c r="B1440" s="223" t="s">
        <v>6225</v>
      </c>
      <c r="C1440" s="224" t="s">
        <v>5766</v>
      </c>
      <c r="D1440" s="222">
        <v>7</v>
      </c>
      <c r="E1440" s="223" t="s">
        <v>6225</v>
      </c>
      <c r="F1440" s="223" t="s">
        <v>1178</v>
      </c>
      <c r="G1440" s="224" t="s">
        <v>4641</v>
      </c>
      <c r="H1440" s="222">
        <v>5</v>
      </c>
      <c r="I1440" s="222">
        <v>7</v>
      </c>
    </row>
    <row r="1441" spans="1:9" ht="9.1999999999999993" customHeight="1">
      <c r="A1441" s="223">
        <v>1437</v>
      </c>
      <c r="B1441" s="223" t="s">
        <v>6226</v>
      </c>
      <c r="C1441" s="224" t="s">
        <v>6187</v>
      </c>
      <c r="D1441" s="222">
        <v>2</v>
      </c>
      <c r="E1441" s="223" t="s">
        <v>6226</v>
      </c>
      <c r="F1441" s="223" t="s">
        <v>6227</v>
      </c>
      <c r="G1441" s="224" t="s">
        <v>4379</v>
      </c>
      <c r="H1441" s="222">
        <v>5</v>
      </c>
      <c r="I1441" s="222">
        <v>2</v>
      </c>
    </row>
    <row r="1442" spans="1:9" ht="9.1999999999999993" customHeight="1">
      <c r="A1442" s="223">
        <v>1438</v>
      </c>
      <c r="B1442" s="223" t="s">
        <v>6228</v>
      </c>
      <c r="C1442" s="224" t="s">
        <v>5363</v>
      </c>
      <c r="D1442" s="222">
        <v>7</v>
      </c>
      <c r="E1442" s="223" t="s">
        <v>6228</v>
      </c>
      <c r="F1442" s="223" t="s">
        <v>6229</v>
      </c>
      <c r="G1442" s="224" t="s">
        <v>4641</v>
      </c>
      <c r="H1442" s="222">
        <v>4</v>
      </c>
      <c r="I1442" s="222">
        <v>7</v>
      </c>
    </row>
    <row r="1443" spans="1:9" ht="9.1999999999999993" customHeight="1">
      <c r="A1443" s="223">
        <v>1439</v>
      </c>
      <c r="B1443" s="223" t="s">
        <v>6230</v>
      </c>
      <c r="C1443" s="224" t="s">
        <v>5766</v>
      </c>
      <c r="D1443" s="222">
        <v>2</v>
      </c>
      <c r="E1443" s="223" t="s">
        <v>6230</v>
      </c>
      <c r="F1443" s="223" t="s">
        <v>674</v>
      </c>
      <c r="G1443" s="224" t="s">
        <v>4641</v>
      </c>
      <c r="H1443" s="222">
        <v>5</v>
      </c>
      <c r="I1443" s="222">
        <v>2</v>
      </c>
    </row>
    <row r="1444" spans="1:9" ht="9.1999999999999993" customHeight="1">
      <c r="A1444" s="223">
        <v>1440</v>
      </c>
      <c r="B1444" s="223" t="s">
        <v>6231</v>
      </c>
      <c r="C1444" s="224" t="s">
        <v>6232</v>
      </c>
      <c r="D1444" s="222">
        <v>1</v>
      </c>
      <c r="E1444" s="223" t="s">
        <v>6231</v>
      </c>
      <c r="F1444" s="223" t="s">
        <v>1158</v>
      </c>
      <c r="G1444" s="224" t="s">
        <v>5327</v>
      </c>
      <c r="H1444" s="222">
        <v>4</v>
      </c>
      <c r="I1444" s="222">
        <v>1</v>
      </c>
    </row>
    <row r="1445" spans="1:9" ht="9.1999999999999993" customHeight="1">
      <c r="A1445" s="223">
        <v>1441</v>
      </c>
      <c r="B1445" s="223" t="s">
        <v>6233</v>
      </c>
      <c r="C1445" s="224" t="s">
        <v>6234</v>
      </c>
      <c r="D1445" s="222">
        <v>2</v>
      </c>
      <c r="E1445" s="223" t="s">
        <v>6233</v>
      </c>
      <c r="F1445" s="223" t="s">
        <v>1153</v>
      </c>
      <c r="G1445" s="224" t="s">
        <v>5327</v>
      </c>
      <c r="H1445" s="222">
        <v>5</v>
      </c>
      <c r="I1445" s="222">
        <v>2</v>
      </c>
    </row>
    <row r="1446" spans="1:9" ht="9.75" customHeight="1">
      <c r="A1446" s="223">
        <v>1442</v>
      </c>
      <c r="B1446" s="223" t="s">
        <v>6235</v>
      </c>
      <c r="C1446" s="224" t="s">
        <v>6187</v>
      </c>
      <c r="D1446" s="222">
        <v>3</v>
      </c>
      <c r="E1446" s="223" t="s">
        <v>6235</v>
      </c>
      <c r="F1446" s="223" t="s">
        <v>1208</v>
      </c>
      <c r="G1446" s="224" t="s">
        <v>4379</v>
      </c>
      <c r="H1446" s="222">
        <v>5</v>
      </c>
      <c r="I1446" s="222">
        <v>3</v>
      </c>
    </row>
    <row r="1447" spans="1:9" ht="9.1999999999999993" customHeight="1">
      <c r="A1447" s="223">
        <v>1443</v>
      </c>
      <c r="B1447" s="223" t="s">
        <v>6236</v>
      </c>
      <c r="C1447" s="224" t="s">
        <v>5790</v>
      </c>
      <c r="D1447" s="222">
        <v>3</v>
      </c>
      <c r="E1447" s="223" t="s">
        <v>6236</v>
      </c>
      <c r="F1447" s="223" t="s">
        <v>1161</v>
      </c>
      <c r="G1447" s="224" t="s">
        <v>5327</v>
      </c>
      <c r="H1447" s="222">
        <v>3</v>
      </c>
      <c r="I1447" s="222">
        <v>3</v>
      </c>
    </row>
    <row r="1448" spans="1:9" ht="9.1999999999999993" customHeight="1">
      <c r="A1448" s="223">
        <v>1444</v>
      </c>
      <c r="B1448" s="223" t="s">
        <v>6237</v>
      </c>
      <c r="C1448" s="224" t="s">
        <v>6232</v>
      </c>
      <c r="D1448" s="222">
        <v>2</v>
      </c>
      <c r="E1448" s="223" t="s">
        <v>6237</v>
      </c>
      <c r="F1448" s="223" t="s">
        <v>6238</v>
      </c>
      <c r="G1448" s="224" t="s">
        <v>5327</v>
      </c>
      <c r="H1448" s="222">
        <v>4</v>
      </c>
      <c r="I1448" s="222">
        <v>2</v>
      </c>
    </row>
    <row r="1449" spans="1:9" ht="9.1999999999999993" customHeight="1">
      <c r="A1449" s="223">
        <v>1445</v>
      </c>
      <c r="B1449" s="223" t="s">
        <v>6239</v>
      </c>
      <c r="C1449" s="224" t="s">
        <v>5790</v>
      </c>
      <c r="D1449" s="222">
        <v>5</v>
      </c>
      <c r="E1449" s="223" t="s">
        <v>6239</v>
      </c>
      <c r="F1449" s="223" t="s">
        <v>6240</v>
      </c>
      <c r="G1449" s="224" t="s">
        <v>5327</v>
      </c>
      <c r="H1449" s="222">
        <v>3</v>
      </c>
      <c r="I1449" s="222">
        <v>5</v>
      </c>
    </row>
    <row r="1450" spans="1:9" ht="9.1999999999999993" customHeight="1">
      <c r="A1450" s="223">
        <v>1446</v>
      </c>
      <c r="B1450" s="223" t="s">
        <v>6241</v>
      </c>
      <c r="C1450" s="224" t="s">
        <v>6234</v>
      </c>
      <c r="D1450" s="222">
        <v>4</v>
      </c>
      <c r="E1450" s="223" t="s">
        <v>6241</v>
      </c>
      <c r="F1450" s="223" t="s">
        <v>1152</v>
      </c>
      <c r="G1450" s="224" t="s">
        <v>5327</v>
      </c>
      <c r="H1450" s="222">
        <v>5</v>
      </c>
      <c r="I1450" s="222">
        <v>4</v>
      </c>
    </row>
    <row r="1451" spans="1:9" ht="9.1999999999999993" customHeight="1">
      <c r="A1451" s="223">
        <v>1447</v>
      </c>
      <c r="B1451" s="223" t="s">
        <v>6242</v>
      </c>
      <c r="C1451" s="224" t="s">
        <v>5790</v>
      </c>
      <c r="D1451" s="222">
        <v>4</v>
      </c>
      <c r="E1451" s="223" t="s">
        <v>6242</v>
      </c>
      <c r="F1451" s="223" t="s">
        <v>1160</v>
      </c>
      <c r="G1451" s="224" t="s">
        <v>5327</v>
      </c>
      <c r="H1451" s="222">
        <v>3</v>
      </c>
      <c r="I1451" s="222">
        <v>4</v>
      </c>
    </row>
    <row r="1452" spans="1:9" ht="9.1999999999999993" customHeight="1">
      <c r="A1452" s="223">
        <v>1448</v>
      </c>
      <c r="B1452" s="223" t="s">
        <v>6243</v>
      </c>
      <c r="C1452" s="224" t="s">
        <v>4696</v>
      </c>
      <c r="D1452" s="222">
        <v>6</v>
      </c>
      <c r="E1452" s="223" t="s">
        <v>6243</v>
      </c>
      <c r="F1452" s="223" t="s">
        <v>868</v>
      </c>
      <c r="G1452" s="224" t="s">
        <v>4418</v>
      </c>
      <c r="H1452" s="222">
        <v>5</v>
      </c>
      <c r="I1452" s="222">
        <v>6</v>
      </c>
    </row>
    <row r="1453" spans="1:9" ht="9.75" customHeight="1">
      <c r="A1453" s="223">
        <v>1449</v>
      </c>
      <c r="B1453" s="223" t="s">
        <v>6244</v>
      </c>
      <c r="C1453" s="224" t="s">
        <v>4422</v>
      </c>
      <c r="D1453" s="222">
        <v>5</v>
      </c>
      <c r="E1453" s="223" t="s">
        <v>6244</v>
      </c>
      <c r="F1453" s="223" t="s">
        <v>886</v>
      </c>
      <c r="G1453" s="224" t="s">
        <v>4418</v>
      </c>
      <c r="H1453" s="222">
        <v>2</v>
      </c>
      <c r="I1453" s="222">
        <v>5</v>
      </c>
    </row>
    <row r="1454" spans="1:9" ht="9.1999999999999993" customHeight="1">
      <c r="A1454" s="223">
        <v>1450</v>
      </c>
      <c r="B1454" s="223" t="s">
        <v>6245</v>
      </c>
      <c r="C1454" s="224" t="s">
        <v>4980</v>
      </c>
      <c r="D1454" s="222">
        <v>5</v>
      </c>
      <c r="E1454" s="223" t="s">
        <v>6245</v>
      </c>
      <c r="F1454" s="223" t="s">
        <v>944</v>
      </c>
      <c r="G1454" s="224" t="s">
        <v>4685</v>
      </c>
      <c r="H1454" s="222">
        <v>3</v>
      </c>
      <c r="I1454" s="222">
        <v>5</v>
      </c>
    </row>
    <row r="1455" spans="1:9" ht="9.1999999999999993" customHeight="1">
      <c r="A1455" s="223">
        <v>1451</v>
      </c>
      <c r="B1455" s="223" t="s">
        <v>6246</v>
      </c>
      <c r="C1455" s="224" t="s">
        <v>4980</v>
      </c>
      <c r="D1455" s="222">
        <v>6</v>
      </c>
      <c r="E1455" s="223" t="s">
        <v>6246</v>
      </c>
      <c r="F1455" s="223" t="s">
        <v>943</v>
      </c>
      <c r="G1455" s="224" t="s">
        <v>4685</v>
      </c>
      <c r="H1455" s="222">
        <v>3</v>
      </c>
      <c r="I1455" s="222">
        <v>6</v>
      </c>
    </row>
    <row r="1456" spans="1:9" ht="9.1999999999999993" customHeight="1">
      <c r="A1456" s="223">
        <v>1452</v>
      </c>
      <c r="B1456" s="223" t="s">
        <v>6247</v>
      </c>
      <c r="C1456" s="224" t="s">
        <v>5775</v>
      </c>
      <c r="D1456" s="222">
        <v>6</v>
      </c>
      <c r="E1456" s="223" t="s">
        <v>6247</v>
      </c>
      <c r="F1456" s="223" t="s">
        <v>950</v>
      </c>
      <c r="G1456" s="224" t="s">
        <v>4685</v>
      </c>
      <c r="H1456" s="222">
        <v>2</v>
      </c>
      <c r="I1456" s="222">
        <v>6</v>
      </c>
    </row>
    <row r="1457" spans="1:9" ht="9.1999999999999993" customHeight="1">
      <c r="A1457" s="223">
        <v>1453</v>
      </c>
      <c r="B1457" s="223" t="s">
        <v>6248</v>
      </c>
      <c r="C1457" s="224" t="s">
        <v>5756</v>
      </c>
      <c r="D1457" s="222">
        <v>5</v>
      </c>
      <c r="E1457" s="223" t="s">
        <v>6248</v>
      </c>
      <c r="F1457" s="223" t="s">
        <v>6249</v>
      </c>
      <c r="G1457" s="224" t="s">
        <v>3939</v>
      </c>
      <c r="H1457" s="222">
        <v>4</v>
      </c>
      <c r="I1457" s="222">
        <v>5</v>
      </c>
    </row>
    <row r="1458" spans="1:9" ht="9.1999999999999993" customHeight="1">
      <c r="A1458" s="223">
        <v>1454</v>
      </c>
      <c r="B1458" s="223" t="s">
        <v>6250</v>
      </c>
      <c r="C1458" s="224" t="s">
        <v>5775</v>
      </c>
      <c r="D1458" s="222">
        <v>5</v>
      </c>
      <c r="E1458" s="223" t="s">
        <v>6250</v>
      </c>
      <c r="F1458" s="223" t="s">
        <v>949</v>
      </c>
      <c r="G1458" s="224" t="s">
        <v>4685</v>
      </c>
      <c r="H1458" s="222">
        <v>2</v>
      </c>
      <c r="I1458" s="222">
        <v>5</v>
      </c>
    </row>
    <row r="1459" spans="1:9" ht="9.1999999999999993" customHeight="1">
      <c r="A1459" s="223">
        <v>1455</v>
      </c>
      <c r="B1459" s="223" t="s">
        <v>6251</v>
      </c>
      <c r="C1459" s="224" t="s">
        <v>5756</v>
      </c>
      <c r="D1459" s="222">
        <v>4</v>
      </c>
      <c r="E1459" s="223" t="s">
        <v>6251</v>
      </c>
      <c r="F1459" s="223" t="s">
        <v>1042</v>
      </c>
      <c r="G1459" s="224" t="s">
        <v>3939</v>
      </c>
      <c r="H1459" s="222">
        <v>4</v>
      </c>
      <c r="I1459" s="222">
        <v>4</v>
      </c>
    </row>
    <row r="1460" spans="1:9" ht="9.75" customHeight="1">
      <c r="A1460" s="223">
        <v>1456</v>
      </c>
      <c r="B1460" s="223" t="s">
        <v>6252</v>
      </c>
      <c r="C1460" s="224" t="s">
        <v>5799</v>
      </c>
      <c r="D1460" s="222">
        <v>2</v>
      </c>
      <c r="E1460" s="223" t="s">
        <v>6252</v>
      </c>
      <c r="F1460" s="223" t="s">
        <v>1127</v>
      </c>
      <c r="G1460" s="224" t="s">
        <v>4668</v>
      </c>
      <c r="H1460" s="222">
        <v>5</v>
      </c>
      <c r="I1460" s="222">
        <v>2</v>
      </c>
    </row>
    <row r="1461" spans="1:9" ht="9.1999999999999993" customHeight="1">
      <c r="A1461" s="223">
        <v>1457</v>
      </c>
      <c r="B1461" s="223" t="s">
        <v>6253</v>
      </c>
      <c r="C1461" s="224" t="s">
        <v>5803</v>
      </c>
      <c r="D1461" s="222">
        <v>5</v>
      </c>
      <c r="E1461" s="223" t="s">
        <v>6253</v>
      </c>
      <c r="F1461" s="223" t="s">
        <v>1131</v>
      </c>
      <c r="G1461" s="224" t="s">
        <v>4668</v>
      </c>
      <c r="H1461" s="222">
        <v>4</v>
      </c>
      <c r="I1461" s="222">
        <v>5</v>
      </c>
    </row>
    <row r="1462" spans="1:9" ht="9.1999999999999993" customHeight="1">
      <c r="A1462" s="223">
        <v>1458</v>
      </c>
      <c r="B1462" s="223" t="s">
        <v>6254</v>
      </c>
      <c r="C1462" s="224" t="s">
        <v>5803</v>
      </c>
      <c r="D1462" s="222">
        <v>4</v>
      </c>
      <c r="E1462" s="223" t="s">
        <v>6254</v>
      </c>
      <c r="F1462" s="223" t="s">
        <v>1130</v>
      </c>
      <c r="G1462" s="224" t="s">
        <v>4668</v>
      </c>
      <c r="H1462" s="222">
        <v>4</v>
      </c>
      <c r="I1462" s="222">
        <v>4</v>
      </c>
    </row>
    <row r="1463" spans="1:9" ht="9.1999999999999993" customHeight="1">
      <c r="A1463" s="223">
        <v>1459</v>
      </c>
      <c r="B1463" s="223" t="s">
        <v>6255</v>
      </c>
      <c r="C1463" s="224" t="s">
        <v>5803</v>
      </c>
      <c r="D1463" s="222">
        <v>3</v>
      </c>
      <c r="E1463" s="223" t="s">
        <v>6255</v>
      </c>
      <c r="F1463" s="223" t="s">
        <v>1129</v>
      </c>
      <c r="G1463" s="224" t="s">
        <v>4668</v>
      </c>
      <c r="H1463" s="222">
        <v>4</v>
      </c>
      <c r="I1463" s="222">
        <v>3</v>
      </c>
    </row>
    <row r="1464" spans="1:9" ht="9.1999999999999993" customHeight="1">
      <c r="A1464" s="223">
        <v>1460</v>
      </c>
      <c r="B1464" s="223" t="s">
        <v>6256</v>
      </c>
      <c r="C1464" s="224" t="s">
        <v>5799</v>
      </c>
      <c r="D1464" s="222">
        <v>4</v>
      </c>
      <c r="E1464" s="223" t="s">
        <v>6256</v>
      </c>
      <c r="F1464" s="223" t="s">
        <v>1126</v>
      </c>
      <c r="G1464" s="224" t="s">
        <v>4668</v>
      </c>
      <c r="H1464" s="222">
        <v>5</v>
      </c>
      <c r="I1464" s="222">
        <v>4</v>
      </c>
    </row>
    <row r="1465" spans="1:9" ht="9.1999999999999993" customHeight="1">
      <c r="A1465" s="223">
        <v>1461</v>
      </c>
      <c r="B1465" s="223" t="s">
        <v>6257</v>
      </c>
      <c r="C1465" s="224" t="s">
        <v>6232</v>
      </c>
      <c r="D1465" s="222">
        <v>4</v>
      </c>
      <c r="E1465" s="223" t="s">
        <v>6257</v>
      </c>
      <c r="F1465" s="223" t="s">
        <v>1157</v>
      </c>
      <c r="G1465" s="224" t="s">
        <v>5327</v>
      </c>
      <c r="H1465" s="222">
        <v>4</v>
      </c>
      <c r="I1465" s="222">
        <v>4</v>
      </c>
    </row>
    <row r="1466" spans="1:9" ht="9.1999999999999993" customHeight="1">
      <c r="A1466" s="223">
        <v>1462</v>
      </c>
      <c r="B1466" s="223" t="s">
        <v>6258</v>
      </c>
      <c r="C1466" s="224" t="s">
        <v>5766</v>
      </c>
      <c r="D1466" s="222">
        <v>3</v>
      </c>
      <c r="E1466" s="223" t="s">
        <v>6258</v>
      </c>
      <c r="F1466" s="223" t="s">
        <v>1177</v>
      </c>
      <c r="G1466" s="224" t="s">
        <v>4641</v>
      </c>
      <c r="H1466" s="222">
        <v>5</v>
      </c>
      <c r="I1466" s="222">
        <v>3</v>
      </c>
    </row>
    <row r="1467" spans="1:9" ht="9.75" customHeight="1">
      <c r="A1467" s="223">
        <v>1463</v>
      </c>
      <c r="B1467" s="223" t="s">
        <v>6259</v>
      </c>
      <c r="C1467" s="224" t="s">
        <v>5790</v>
      </c>
      <c r="D1467" s="222">
        <v>6</v>
      </c>
      <c r="E1467" s="223" t="s">
        <v>6259</v>
      </c>
      <c r="F1467" s="223" t="s">
        <v>1159</v>
      </c>
      <c r="G1467" s="224" t="s">
        <v>5327</v>
      </c>
      <c r="H1467" s="222">
        <v>3</v>
      </c>
      <c r="I1467" s="222">
        <v>6</v>
      </c>
    </row>
    <row r="1468" spans="1:9" ht="9.1999999999999993" customHeight="1">
      <c r="A1468" s="223">
        <v>1464</v>
      </c>
      <c r="B1468" s="223" t="s">
        <v>6260</v>
      </c>
      <c r="C1468" s="224" t="s">
        <v>6232</v>
      </c>
      <c r="D1468" s="222">
        <v>3</v>
      </c>
      <c r="E1468" s="223" t="s">
        <v>6260</v>
      </c>
      <c r="F1468" s="223" t="s">
        <v>1156</v>
      </c>
      <c r="G1468" s="224" t="s">
        <v>5327</v>
      </c>
      <c r="H1468" s="222">
        <v>4</v>
      </c>
      <c r="I1468" s="222">
        <v>3</v>
      </c>
    </row>
    <row r="1469" spans="1:9" ht="9.1999999999999993" customHeight="1">
      <c r="A1469" s="223">
        <v>1465</v>
      </c>
      <c r="B1469" s="223" t="s">
        <v>6261</v>
      </c>
      <c r="C1469" s="224" t="s">
        <v>4965</v>
      </c>
      <c r="D1469" s="222">
        <v>4</v>
      </c>
      <c r="E1469" s="223" t="s">
        <v>6261</v>
      </c>
      <c r="F1469" s="223" t="s">
        <v>979</v>
      </c>
      <c r="G1469" s="224" t="s">
        <v>4415</v>
      </c>
      <c r="H1469" s="222">
        <v>2</v>
      </c>
      <c r="I1469" s="222">
        <v>4</v>
      </c>
    </row>
    <row r="1470" spans="1:9" ht="9.1999999999999993" customHeight="1">
      <c r="A1470" s="223">
        <v>1466</v>
      </c>
      <c r="B1470" s="223" t="s">
        <v>6262</v>
      </c>
      <c r="C1470" s="224" t="s">
        <v>5799</v>
      </c>
      <c r="D1470" s="222">
        <v>3</v>
      </c>
      <c r="E1470" s="223" t="s">
        <v>6262</v>
      </c>
      <c r="F1470" s="223" t="s">
        <v>1125</v>
      </c>
      <c r="G1470" s="224" t="s">
        <v>4668</v>
      </c>
      <c r="H1470" s="222">
        <v>5</v>
      </c>
      <c r="I1470" s="222">
        <v>3</v>
      </c>
    </row>
    <row r="1471" spans="1:9" ht="9.1999999999999993" customHeight="1">
      <c r="A1471" s="223">
        <v>1467</v>
      </c>
      <c r="B1471" s="223" t="s">
        <v>6263</v>
      </c>
      <c r="C1471" s="224" t="s">
        <v>5803</v>
      </c>
      <c r="D1471" s="222">
        <v>7</v>
      </c>
      <c r="E1471" s="223" t="s">
        <v>6263</v>
      </c>
      <c r="F1471" s="223" t="s">
        <v>1128</v>
      </c>
      <c r="G1471" s="224" t="s">
        <v>4668</v>
      </c>
      <c r="H1471" s="222">
        <v>4</v>
      </c>
      <c r="I1471" s="222">
        <v>7</v>
      </c>
    </row>
    <row r="1472" spans="1:9" ht="9.1999999999999993" customHeight="1">
      <c r="A1472" s="223">
        <v>1468</v>
      </c>
      <c r="B1472" s="223" t="s">
        <v>6264</v>
      </c>
      <c r="C1472" s="224" t="s">
        <v>5799</v>
      </c>
      <c r="D1472" s="222">
        <v>5</v>
      </c>
      <c r="E1472" s="223" t="s">
        <v>6264</v>
      </c>
      <c r="F1472" s="223" t="s">
        <v>679</v>
      </c>
      <c r="G1472" s="224" t="s">
        <v>4668</v>
      </c>
      <c r="H1472" s="222">
        <v>5</v>
      </c>
      <c r="I1472" s="222">
        <v>5</v>
      </c>
    </row>
    <row r="1473" spans="1:9" ht="9.1999999999999993" customHeight="1">
      <c r="A1473" s="223">
        <v>1469</v>
      </c>
      <c r="B1473" s="223" t="s">
        <v>6265</v>
      </c>
      <c r="C1473" s="224" t="s">
        <v>6266</v>
      </c>
      <c r="D1473" s="222">
        <v>3</v>
      </c>
      <c r="E1473" s="223" t="s">
        <v>6265</v>
      </c>
      <c r="F1473" s="223" t="s">
        <v>1041</v>
      </c>
      <c r="G1473" s="224" t="s">
        <v>3939</v>
      </c>
      <c r="H1473" s="222">
        <v>5</v>
      </c>
      <c r="I1473" s="222">
        <v>3</v>
      </c>
    </row>
    <row r="1474" spans="1:9" ht="9.75" customHeight="1">
      <c r="A1474" s="223">
        <v>1470</v>
      </c>
      <c r="B1474" s="223" t="s">
        <v>6267</v>
      </c>
      <c r="C1474" s="224" t="s">
        <v>5808</v>
      </c>
      <c r="D1474" s="222">
        <v>4</v>
      </c>
      <c r="E1474" s="223" t="s">
        <v>6267</v>
      </c>
      <c r="F1474" s="223" t="s">
        <v>1108</v>
      </c>
      <c r="G1474" s="224" t="s">
        <v>4407</v>
      </c>
      <c r="H1474" s="222">
        <v>3</v>
      </c>
      <c r="I1474" s="222">
        <v>4</v>
      </c>
    </row>
    <row r="1475" spans="1:9" ht="9.1999999999999993" customHeight="1">
      <c r="A1475" s="223">
        <v>1471</v>
      </c>
      <c r="B1475" s="223" t="s">
        <v>6268</v>
      </c>
      <c r="C1475" s="224" t="s">
        <v>4980</v>
      </c>
      <c r="D1475" s="222">
        <v>3</v>
      </c>
      <c r="E1475" s="223" t="s">
        <v>6268</v>
      </c>
      <c r="F1475" s="223" t="s">
        <v>942</v>
      </c>
      <c r="G1475" s="224" t="s">
        <v>4685</v>
      </c>
      <c r="H1475" s="222">
        <v>3</v>
      </c>
      <c r="I1475" s="222">
        <v>3</v>
      </c>
    </row>
    <row r="1476" spans="1:9" ht="9.1999999999999993" customHeight="1">
      <c r="A1476" s="223">
        <v>1472</v>
      </c>
      <c r="B1476" s="223" t="s">
        <v>6269</v>
      </c>
      <c r="C1476" s="224" t="s">
        <v>5808</v>
      </c>
      <c r="D1476" s="222">
        <v>3</v>
      </c>
      <c r="E1476" s="223" t="s">
        <v>6269</v>
      </c>
      <c r="F1476" s="223" t="s">
        <v>55</v>
      </c>
      <c r="G1476" s="224" t="s">
        <v>4407</v>
      </c>
      <c r="H1476" s="222">
        <v>3</v>
      </c>
      <c r="I1476" s="222">
        <v>3</v>
      </c>
    </row>
    <row r="1477" spans="1:9" ht="9.1999999999999993" customHeight="1">
      <c r="A1477" s="223">
        <v>1473</v>
      </c>
      <c r="B1477" s="223" t="s">
        <v>6270</v>
      </c>
      <c r="C1477" s="224" t="s">
        <v>5381</v>
      </c>
      <c r="D1477" s="222">
        <v>4</v>
      </c>
      <c r="E1477" s="223" t="s">
        <v>6270</v>
      </c>
      <c r="F1477" s="223" t="s">
        <v>6271</v>
      </c>
      <c r="G1477" s="224" t="s">
        <v>4407</v>
      </c>
      <c r="H1477" s="222">
        <v>4</v>
      </c>
      <c r="I1477" s="222">
        <v>4</v>
      </c>
    </row>
    <row r="1478" spans="1:9" ht="9.1999999999999993" customHeight="1">
      <c r="A1478" s="223">
        <v>1474</v>
      </c>
      <c r="B1478" s="223" t="s">
        <v>6272</v>
      </c>
      <c r="C1478" s="224" t="s">
        <v>5808</v>
      </c>
      <c r="D1478" s="222">
        <v>7</v>
      </c>
      <c r="E1478" s="223" t="s">
        <v>6272</v>
      </c>
      <c r="F1478" s="223" t="s">
        <v>1107</v>
      </c>
      <c r="G1478" s="224" t="s">
        <v>4407</v>
      </c>
      <c r="H1478" s="222">
        <v>3</v>
      </c>
      <c r="I1478" s="222">
        <v>7</v>
      </c>
    </row>
    <row r="1479" spans="1:9" ht="9.1999999999999993" customHeight="1">
      <c r="A1479" s="223">
        <v>1475</v>
      </c>
      <c r="B1479" s="223" t="s">
        <v>6273</v>
      </c>
      <c r="C1479" s="224" t="s">
        <v>5826</v>
      </c>
      <c r="D1479" s="222">
        <v>5</v>
      </c>
      <c r="E1479" s="223" t="s">
        <v>6273</v>
      </c>
      <c r="F1479" s="223" t="s">
        <v>996</v>
      </c>
      <c r="G1479" s="224" t="s">
        <v>4998</v>
      </c>
      <c r="H1479" s="222">
        <v>4</v>
      </c>
      <c r="I1479" s="222">
        <v>5</v>
      </c>
    </row>
    <row r="1480" spans="1:9" ht="9.1999999999999993" customHeight="1">
      <c r="A1480" s="223">
        <v>1476</v>
      </c>
      <c r="B1480" s="223" t="s">
        <v>6274</v>
      </c>
      <c r="C1480" s="224" t="s">
        <v>5828</v>
      </c>
      <c r="D1480" s="222">
        <v>6</v>
      </c>
      <c r="E1480" s="223" t="s">
        <v>6274</v>
      </c>
      <c r="F1480" s="223" t="s">
        <v>1098</v>
      </c>
      <c r="G1480" s="224" t="s">
        <v>4407</v>
      </c>
      <c r="H1480" s="222">
        <v>5</v>
      </c>
      <c r="I1480" s="222">
        <v>6</v>
      </c>
    </row>
    <row r="1481" spans="1:9" ht="9.75" customHeight="1">
      <c r="A1481" s="223">
        <v>1477</v>
      </c>
      <c r="B1481" s="223" t="s">
        <v>6275</v>
      </c>
      <c r="C1481" s="224" t="s">
        <v>5828</v>
      </c>
      <c r="D1481" s="222">
        <v>5</v>
      </c>
      <c r="E1481" s="223" t="s">
        <v>6275</v>
      </c>
      <c r="F1481" s="223" t="s">
        <v>675</v>
      </c>
      <c r="G1481" s="224" t="s">
        <v>4407</v>
      </c>
      <c r="H1481" s="222">
        <v>5</v>
      </c>
      <c r="I1481" s="222">
        <v>5</v>
      </c>
    </row>
    <row r="1482" spans="1:9" ht="9.1999999999999993" customHeight="1">
      <c r="A1482" s="223">
        <v>1478</v>
      </c>
      <c r="B1482" s="223" t="s">
        <v>6276</v>
      </c>
      <c r="C1482" s="224" t="s">
        <v>5828</v>
      </c>
      <c r="D1482" s="222">
        <v>3</v>
      </c>
      <c r="E1482" s="223" t="s">
        <v>6276</v>
      </c>
      <c r="F1482" s="223" t="s">
        <v>1097</v>
      </c>
      <c r="G1482" s="224" t="s">
        <v>4407</v>
      </c>
      <c r="H1482" s="222">
        <v>5</v>
      </c>
      <c r="I1482" s="222">
        <v>3</v>
      </c>
    </row>
    <row r="1483" spans="1:9" ht="9.1999999999999993" customHeight="1">
      <c r="A1483" s="223">
        <v>1479</v>
      </c>
      <c r="B1483" s="223" t="s">
        <v>6277</v>
      </c>
      <c r="C1483" s="224" t="s">
        <v>5381</v>
      </c>
      <c r="D1483" s="222">
        <v>7</v>
      </c>
      <c r="E1483" s="223" t="s">
        <v>6277</v>
      </c>
      <c r="F1483" s="223" t="s">
        <v>1102</v>
      </c>
      <c r="G1483" s="224" t="s">
        <v>4407</v>
      </c>
      <c r="H1483" s="222">
        <v>4</v>
      </c>
      <c r="I1483" s="222">
        <v>7</v>
      </c>
    </row>
    <row r="1484" spans="1:9" ht="9.1999999999999993" customHeight="1">
      <c r="A1484" s="223">
        <v>1480</v>
      </c>
      <c r="B1484" s="223" t="s">
        <v>6278</v>
      </c>
      <c r="C1484" s="224" t="s">
        <v>5381</v>
      </c>
      <c r="D1484" s="222">
        <v>5</v>
      </c>
      <c r="E1484" s="223" t="s">
        <v>6278</v>
      </c>
      <c r="F1484" s="223" t="s">
        <v>681</v>
      </c>
      <c r="G1484" s="224" t="s">
        <v>4407</v>
      </c>
      <c r="H1484" s="222">
        <v>4</v>
      </c>
      <c r="I1484" s="222">
        <v>5</v>
      </c>
    </row>
    <row r="1485" spans="1:9" ht="9.1999999999999993" customHeight="1">
      <c r="A1485" s="223">
        <v>1481</v>
      </c>
      <c r="B1485" s="223" t="s">
        <v>6279</v>
      </c>
      <c r="C1485" s="224" t="s">
        <v>5828</v>
      </c>
      <c r="D1485" s="222">
        <v>7</v>
      </c>
      <c r="E1485" s="223" t="s">
        <v>6279</v>
      </c>
      <c r="F1485" s="223" t="s">
        <v>1096</v>
      </c>
      <c r="G1485" s="224" t="s">
        <v>4407</v>
      </c>
      <c r="H1485" s="222">
        <v>5</v>
      </c>
      <c r="I1485" s="222">
        <v>7</v>
      </c>
    </row>
    <row r="1486" spans="1:9" ht="9.1999999999999993" customHeight="1">
      <c r="A1486" s="223">
        <v>1482</v>
      </c>
      <c r="B1486" s="223" t="s">
        <v>6280</v>
      </c>
      <c r="C1486" s="224" t="s">
        <v>5835</v>
      </c>
      <c r="D1486" s="222">
        <v>4</v>
      </c>
      <c r="E1486" s="223" t="s">
        <v>6280</v>
      </c>
      <c r="F1486" s="223" t="s">
        <v>6281</v>
      </c>
      <c r="G1486" s="224" t="s">
        <v>4998</v>
      </c>
      <c r="H1486" s="222">
        <v>3</v>
      </c>
      <c r="I1486" s="222">
        <v>4</v>
      </c>
    </row>
    <row r="1487" spans="1:9" ht="9.1999999999999993" customHeight="1">
      <c r="A1487" s="223">
        <v>1483</v>
      </c>
      <c r="B1487" s="223" t="s">
        <v>6282</v>
      </c>
      <c r="C1487" s="224" t="s">
        <v>5826</v>
      </c>
      <c r="D1487" s="222">
        <v>6</v>
      </c>
      <c r="E1487" s="223" t="s">
        <v>6282</v>
      </c>
      <c r="F1487" s="223" t="s">
        <v>6283</v>
      </c>
      <c r="G1487" s="224" t="s">
        <v>4998</v>
      </c>
      <c r="H1487" s="222">
        <v>4</v>
      </c>
      <c r="I1487" s="222">
        <v>6</v>
      </c>
    </row>
    <row r="1488" spans="1:9" ht="9.75" customHeight="1">
      <c r="A1488" s="223">
        <v>1484</v>
      </c>
      <c r="B1488" s="223" t="s">
        <v>6284</v>
      </c>
      <c r="C1488" s="224" t="s">
        <v>4980</v>
      </c>
      <c r="D1488" s="222">
        <v>7</v>
      </c>
      <c r="E1488" s="223" t="s">
        <v>6284</v>
      </c>
      <c r="F1488" s="223" t="s">
        <v>941</v>
      </c>
      <c r="G1488" s="224" t="s">
        <v>4685</v>
      </c>
      <c r="H1488" s="222">
        <v>3</v>
      </c>
      <c r="I1488" s="222">
        <v>7</v>
      </c>
    </row>
    <row r="1489" spans="1:9" ht="9.1999999999999993" customHeight="1">
      <c r="A1489" s="223">
        <v>1485</v>
      </c>
      <c r="B1489" s="223" t="s">
        <v>6285</v>
      </c>
      <c r="C1489" s="224" t="s">
        <v>5394</v>
      </c>
      <c r="D1489" s="222">
        <v>6</v>
      </c>
      <c r="E1489" s="223" t="s">
        <v>6285</v>
      </c>
      <c r="F1489" s="223" t="s">
        <v>6286</v>
      </c>
      <c r="G1489" s="224" t="s">
        <v>5395</v>
      </c>
      <c r="H1489" s="222">
        <v>1</v>
      </c>
      <c r="I1489" s="222">
        <v>6</v>
      </c>
    </row>
    <row r="1490" spans="1:9" ht="9.1999999999999993" customHeight="1">
      <c r="A1490" s="223">
        <v>1486</v>
      </c>
      <c r="B1490" s="223" t="s">
        <v>6287</v>
      </c>
      <c r="C1490" s="224" t="s">
        <v>5394</v>
      </c>
      <c r="D1490" s="222">
        <v>7</v>
      </c>
      <c r="E1490" s="223" t="s">
        <v>6287</v>
      </c>
      <c r="F1490" s="223" t="s">
        <v>924</v>
      </c>
      <c r="G1490" s="224" t="s">
        <v>5395</v>
      </c>
      <c r="H1490" s="222">
        <v>1</v>
      </c>
      <c r="I1490" s="222">
        <v>7</v>
      </c>
    </row>
    <row r="1491" spans="1:9" ht="9.1999999999999993" customHeight="1">
      <c r="A1491" s="223">
        <v>1487</v>
      </c>
      <c r="B1491" s="223" t="s">
        <v>6288</v>
      </c>
      <c r="C1491" s="224" t="s">
        <v>5398</v>
      </c>
      <c r="D1491" s="222">
        <v>6</v>
      </c>
      <c r="E1491" s="223" t="s">
        <v>6288</v>
      </c>
      <c r="F1491" s="223" t="s">
        <v>697</v>
      </c>
      <c r="G1491" s="224" t="s">
        <v>4998</v>
      </c>
      <c r="H1491" s="222">
        <v>2</v>
      </c>
      <c r="I1491" s="222">
        <v>6</v>
      </c>
    </row>
    <row r="1492" spans="1:9" ht="9.1999999999999993" customHeight="1">
      <c r="A1492" s="223">
        <v>1488</v>
      </c>
      <c r="B1492" s="223" t="s">
        <v>6289</v>
      </c>
      <c r="C1492" s="224" t="s">
        <v>5826</v>
      </c>
      <c r="D1492" s="222">
        <v>4</v>
      </c>
      <c r="E1492" s="223" t="s">
        <v>6289</v>
      </c>
      <c r="F1492" s="223" t="s">
        <v>6290</v>
      </c>
      <c r="G1492" s="224" t="s">
        <v>4998</v>
      </c>
      <c r="H1492" s="222">
        <v>4</v>
      </c>
      <c r="I1492" s="222">
        <v>4</v>
      </c>
    </row>
    <row r="1493" spans="1:9" ht="9.1999999999999993" customHeight="1">
      <c r="A1493" s="223">
        <v>1489</v>
      </c>
      <c r="B1493" s="223" t="s">
        <v>6291</v>
      </c>
      <c r="C1493" s="224" t="s">
        <v>4997</v>
      </c>
      <c r="D1493" s="222">
        <v>7</v>
      </c>
      <c r="E1493" s="223" t="s">
        <v>6291</v>
      </c>
      <c r="F1493" s="223" t="s">
        <v>1003</v>
      </c>
      <c r="G1493" s="224" t="s">
        <v>4998</v>
      </c>
      <c r="H1493" s="222">
        <v>1</v>
      </c>
      <c r="I1493" s="222">
        <v>7</v>
      </c>
    </row>
    <row r="1494" spans="1:9" ht="9.1999999999999993" customHeight="1">
      <c r="A1494" s="223">
        <v>1490</v>
      </c>
      <c r="B1494" s="223" t="s">
        <v>6292</v>
      </c>
      <c r="C1494" s="224" t="s">
        <v>5835</v>
      </c>
      <c r="D1494" s="222">
        <v>2</v>
      </c>
      <c r="E1494" s="223" t="s">
        <v>6292</v>
      </c>
      <c r="F1494" s="223" t="s">
        <v>6293</v>
      </c>
      <c r="G1494" s="224" t="s">
        <v>4998</v>
      </c>
      <c r="H1494" s="222">
        <v>3</v>
      </c>
      <c r="I1494" s="222">
        <v>2</v>
      </c>
    </row>
    <row r="1495" spans="1:9" ht="9.75" customHeight="1">
      <c r="A1495" s="223">
        <v>1491</v>
      </c>
      <c r="B1495" s="223" t="s">
        <v>6294</v>
      </c>
      <c r="C1495" s="224" t="s">
        <v>5394</v>
      </c>
      <c r="D1495" s="222">
        <v>5</v>
      </c>
      <c r="E1495" s="223" t="s">
        <v>6294</v>
      </c>
      <c r="F1495" s="223" t="s">
        <v>923</v>
      </c>
      <c r="G1495" s="224" t="s">
        <v>5395</v>
      </c>
      <c r="H1495" s="222">
        <v>1</v>
      </c>
      <c r="I1495" s="222">
        <v>5</v>
      </c>
    </row>
    <row r="1496" spans="1:9" ht="9.1999999999999993" customHeight="1">
      <c r="A1496" s="223">
        <v>1492</v>
      </c>
      <c r="B1496" s="223" t="s">
        <v>6295</v>
      </c>
      <c r="C1496" s="224" t="s">
        <v>6296</v>
      </c>
      <c r="D1496" s="222">
        <v>3</v>
      </c>
      <c r="E1496" s="223" t="s">
        <v>6295</v>
      </c>
      <c r="F1496" s="223" t="s">
        <v>921</v>
      </c>
      <c r="G1496" s="224" t="s">
        <v>5395</v>
      </c>
      <c r="H1496" s="222">
        <v>2</v>
      </c>
      <c r="I1496" s="222">
        <v>3</v>
      </c>
    </row>
    <row r="1497" spans="1:9" ht="9.1999999999999993" customHeight="1">
      <c r="A1497" s="223">
        <v>1493</v>
      </c>
      <c r="B1497" s="223" t="s">
        <v>6297</v>
      </c>
      <c r="C1497" s="224" t="s">
        <v>5394</v>
      </c>
      <c r="D1497" s="222">
        <v>4</v>
      </c>
      <c r="E1497" s="223" t="s">
        <v>6297</v>
      </c>
      <c r="F1497" s="223" t="s">
        <v>922</v>
      </c>
      <c r="G1497" s="224" t="s">
        <v>5395</v>
      </c>
      <c r="H1497" s="222">
        <v>1</v>
      </c>
      <c r="I1497" s="222">
        <v>4</v>
      </c>
    </row>
    <row r="1498" spans="1:9" ht="9.1999999999999993" customHeight="1">
      <c r="A1498" s="223">
        <v>1494</v>
      </c>
      <c r="B1498" s="223" t="s">
        <v>6298</v>
      </c>
      <c r="C1498" s="224" t="s">
        <v>5398</v>
      </c>
      <c r="D1498" s="222">
        <v>3</v>
      </c>
      <c r="E1498" s="223" t="s">
        <v>6298</v>
      </c>
      <c r="F1498" s="223" t="s">
        <v>61</v>
      </c>
      <c r="G1498" s="224" t="s">
        <v>4998</v>
      </c>
      <c r="H1498" s="222">
        <v>2</v>
      </c>
      <c r="I1498" s="222">
        <v>3</v>
      </c>
    </row>
    <row r="1499" spans="1:9" ht="9.1999999999999993" customHeight="1">
      <c r="A1499" s="223">
        <v>1495</v>
      </c>
      <c r="B1499" s="223" t="s">
        <v>6299</v>
      </c>
      <c r="C1499" s="224" t="s">
        <v>5398</v>
      </c>
      <c r="D1499" s="222">
        <v>5</v>
      </c>
      <c r="E1499" s="223" t="s">
        <v>6299</v>
      </c>
      <c r="F1499" s="223" t="s">
        <v>6300</v>
      </c>
      <c r="G1499" s="224" t="s">
        <v>4998</v>
      </c>
      <c r="H1499" s="222">
        <v>2</v>
      </c>
      <c r="I1499" s="222">
        <v>5</v>
      </c>
    </row>
    <row r="1500" spans="1:9" ht="9.1999999999999993" customHeight="1">
      <c r="A1500" s="223">
        <v>1496</v>
      </c>
      <c r="B1500" s="223" t="s">
        <v>6301</v>
      </c>
      <c r="C1500" s="224" t="s">
        <v>6302</v>
      </c>
      <c r="D1500" s="222">
        <v>2</v>
      </c>
      <c r="E1500" s="223" t="s">
        <v>6301</v>
      </c>
      <c r="F1500" s="223" t="s">
        <v>992</v>
      </c>
      <c r="G1500" s="224" t="s">
        <v>4998</v>
      </c>
      <c r="H1500" s="222">
        <v>5</v>
      </c>
      <c r="I1500" s="222">
        <v>2</v>
      </c>
    </row>
    <row r="1501" spans="1:9" ht="9.1999999999999993" customHeight="1">
      <c r="A1501" s="223">
        <v>1497</v>
      </c>
      <c r="B1501" s="223" t="s">
        <v>6303</v>
      </c>
      <c r="C1501" s="224" t="s">
        <v>6302</v>
      </c>
      <c r="D1501" s="222">
        <v>1</v>
      </c>
      <c r="E1501" s="223" t="s">
        <v>6303</v>
      </c>
      <c r="F1501" s="223" t="s">
        <v>6304</v>
      </c>
      <c r="G1501" s="224" t="s">
        <v>4998</v>
      </c>
      <c r="H1501" s="222">
        <v>5</v>
      </c>
      <c r="I1501" s="222">
        <v>1</v>
      </c>
    </row>
    <row r="1502" spans="1:9" ht="9.75" customHeight="1">
      <c r="A1502" s="223">
        <v>1498</v>
      </c>
      <c r="B1502" s="223" t="s">
        <v>6305</v>
      </c>
      <c r="C1502" s="224" t="s">
        <v>5826</v>
      </c>
      <c r="D1502" s="222">
        <v>2</v>
      </c>
      <c r="E1502" s="223" t="s">
        <v>6305</v>
      </c>
      <c r="F1502" s="223" t="s">
        <v>995</v>
      </c>
      <c r="G1502" s="224" t="s">
        <v>4998</v>
      </c>
      <c r="H1502" s="222">
        <v>4</v>
      </c>
      <c r="I1502" s="222">
        <v>2</v>
      </c>
    </row>
    <row r="1503" spans="1:9" ht="9.1999999999999993" customHeight="1">
      <c r="A1503" s="223">
        <v>1499</v>
      </c>
      <c r="B1503" s="223" t="s">
        <v>6306</v>
      </c>
      <c r="C1503" s="224" t="s">
        <v>5386</v>
      </c>
      <c r="D1503" s="222">
        <v>7</v>
      </c>
      <c r="E1503" s="223" t="s">
        <v>6306</v>
      </c>
      <c r="F1503" s="223" t="s">
        <v>6307</v>
      </c>
      <c r="G1503" s="224" t="s">
        <v>4425</v>
      </c>
      <c r="H1503" s="222">
        <v>2</v>
      </c>
      <c r="I1503" s="222">
        <v>7</v>
      </c>
    </row>
    <row r="1504" spans="1:9" ht="9.1999999999999993" customHeight="1">
      <c r="A1504" s="223">
        <v>1500</v>
      </c>
      <c r="B1504" s="223" t="s">
        <v>6308</v>
      </c>
      <c r="C1504" s="224" t="s">
        <v>6309</v>
      </c>
      <c r="D1504" s="222">
        <v>1</v>
      </c>
      <c r="E1504" s="223" t="s">
        <v>6308</v>
      </c>
      <c r="F1504" s="223" t="s">
        <v>915</v>
      </c>
      <c r="G1504" s="224" t="s">
        <v>5395</v>
      </c>
      <c r="H1504" s="222">
        <v>3</v>
      </c>
      <c r="I1504" s="222">
        <v>1</v>
      </c>
    </row>
    <row r="1505" spans="1:9" ht="9.1999999999999993" customHeight="1">
      <c r="A1505" s="223">
        <v>1501</v>
      </c>
      <c r="B1505" s="223" t="s">
        <v>6310</v>
      </c>
      <c r="C1505" s="224" t="s">
        <v>6296</v>
      </c>
      <c r="D1505" s="222">
        <v>1</v>
      </c>
      <c r="E1505" s="223" t="s">
        <v>6310</v>
      </c>
      <c r="F1505" s="223" t="s">
        <v>920</v>
      </c>
      <c r="G1505" s="224" t="s">
        <v>5395</v>
      </c>
      <c r="H1505" s="222">
        <v>2</v>
      </c>
      <c r="I1505" s="222">
        <v>1</v>
      </c>
    </row>
    <row r="1506" spans="1:9" ht="9.1999999999999993" customHeight="1">
      <c r="A1506" s="223">
        <v>1502</v>
      </c>
      <c r="B1506" s="223" t="s">
        <v>6311</v>
      </c>
      <c r="C1506" s="224" t="s">
        <v>5386</v>
      </c>
      <c r="D1506" s="222">
        <v>5</v>
      </c>
      <c r="E1506" s="223" t="s">
        <v>6311</v>
      </c>
      <c r="F1506" s="223" t="s">
        <v>828</v>
      </c>
      <c r="G1506" s="224" t="s">
        <v>4425</v>
      </c>
      <c r="H1506" s="222">
        <v>2</v>
      </c>
      <c r="I1506" s="222">
        <v>5</v>
      </c>
    </row>
    <row r="1507" spans="1:9" ht="9.1999999999999993" customHeight="1">
      <c r="A1507" s="223">
        <v>1503</v>
      </c>
      <c r="B1507" s="223" t="s">
        <v>6312</v>
      </c>
      <c r="C1507" s="224" t="s">
        <v>6313</v>
      </c>
      <c r="D1507" s="222">
        <v>2</v>
      </c>
      <c r="E1507" s="223" t="s">
        <v>6312</v>
      </c>
      <c r="F1507" s="223" t="s">
        <v>843</v>
      </c>
      <c r="G1507" s="224" t="s">
        <v>4410</v>
      </c>
      <c r="H1507" s="222">
        <v>5</v>
      </c>
      <c r="I1507" s="222">
        <v>2</v>
      </c>
    </row>
    <row r="1508" spans="1:9" ht="9.1999999999999993" customHeight="1">
      <c r="A1508" s="223">
        <v>1504</v>
      </c>
      <c r="B1508" s="223" t="s">
        <v>6314</v>
      </c>
      <c r="C1508" s="224" t="s">
        <v>5842</v>
      </c>
      <c r="D1508" s="222">
        <v>5</v>
      </c>
      <c r="E1508" s="223" t="s">
        <v>6314</v>
      </c>
      <c r="F1508" s="223" t="s">
        <v>6315</v>
      </c>
      <c r="G1508" s="224" t="s">
        <v>4410</v>
      </c>
      <c r="H1508" s="222">
        <v>3</v>
      </c>
      <c r="I1508" s="222">
        <v>5</v>
      </c>
    </row>
    <row r="1509" spans="1:9" ht="9.75" customHeight="1">
      <c r="A1509" s="223">
        <v>1505</v>
      </c>
      <c r="B1509" s="223" t="s">
        <v>6316</v>
      </c>
      <c r="C1509" s="224" t="s">
        <v>6296</v>
      </c>
      <c r="D1509" s="222">
        <v>2</v>
      </c>
      <c r="E1509" s="223" t="s">
        <v>6316</v>
      </c>
      <c r="F1509" s="223" t="s">
        <v>919</v>
      </c>
      <c r="G1509" s="224" t="s">
        <v>5395</v>
      </c>
      <c r="H1509" s="222">
        <v>2</v>
      </c>
      <c r="I1509" s="222">
        <v>2</v>
      </c>
    </row>
    <row r="1510" spans="1:9" ht="9.1999999999999993" customHeight="1">
      <c r="A1510" s="223">
        <v>1506</v>
      </c>
      <c r="B1510" s="223" t="s">
        <v>6317</v>
      </c>
      <c r="C1510" s="224" t="s">
        <v>6318</v>
      </c>
      <c r="D1510" s="222">
        <v>2</v>
      </c>
      <c r="E1510" s="223" t="s">
        <v>6317</v>
      </c>
      <c r="F1510" s="223" t="s">
        <v>848</v>
      </c>
      <c r="G1510" s="224" t="s">
        <v>4410</v>
      </c>
      <c r="H1510" s="222">
        <v>4</v>
      </c>
      <c r="I1510" s="222">
        <v>2</v>
      </c>
    </row>
    <row r="1511" spans="1:9" ht="9.1999999999999993" customHeight="1">
      <c r="A1511" s="223">
        <v>1507</v>
      </c>
      <c r="B1511" s="223" t="s">
        <v>6319</v>
      </c>
      <c r="C1511" s="224" t="s">
        <v>5842</v>
      </c>
      <c r="D1511" s="222">
        <v>4</v>
      </c>
      <c r="E1511" s="223" t="s">
        <v>6319</v>
      </c>
      <c r="F1511" s="223" t="s">
        <v>850</v>
      </c>
      <c r="G1511" s="224" t="s">
        <v>4410</v>
      </c>
      <c r="H1511" s="222">
        <v>3</v>
      </c>
      <c r="I1511" s="222">
        <v>4</v>
      </c>
    </row>
    <row r="1512" spans="1:9" ht="9.1999999999999993" customHeight="1">
      <c r="A1512" s="223">
        <v>1508</v>
      </c>
      <c r="B1512" s="223" t="s">
        <v>6320</v>
      </c>
      <c r="C1512" s="224" t="s">
        <v>6313</v>
      </c>
      <c r="D1512" s="222">
        <v>1</v>
      </c>
      <c r="E1512" s="223" t="s">
        <v>6320</v>
      </c>
      <c r="F1512" s="223" t="s">
        <v>842</v>
      </c>
      <c r="G1512" s="224" t="s">
        <v>4410</v>
      </c>
      <c r="H1512" s="222">
        <v>5</v>
      </c>
      <c r="I1512" s="222">
        <v>1</v>
      </c>
    </row>
    <row r="1513" spans="1:9" ht="9.1999999999999993" customHeight="1">
      <c r="A1513" s="223">
        <v>1509</v>
      </c>
      <c r="B1513" s="223" t="s">
        <v>6321</v>
      </c>
      <c r="C1513" s="224" t="s">
        <v>6318</v>
      </c>
      <c r="D1513" s="222">
        <v>1</v>
      </c>
      <c r="E1513" s="223" t="s">
        <v>6321</v>
      </c>
      <c r="F1513" s="223" t="s">
        <v>6322</v>
      </c>
      <c r="G1513" s="224" t="s">
        <v>4410</v>
      </c>
      <c r="H1513" s="222">
        <v>4</v>
      </c>
      <c r="I1513" s="222">
        <v>1</v>
      </c>
    </row>
    <row r="1514" spans="1:9" ht="9.1999999999999993" customHeight="1">
      <c r="A1514" s="223">
        <v>1510</v>
      </c>
      <c r="B1514" s="223" t="s">
        <v>6323</v>
      </c>
      <c r="C1514" s="224" t="s">
        <v>4698</v>
      </c>
      <c r="D1514" s="222">
        <v>6</v>
      </c>
      <c r="E1514" s="223" t="s">
        <v>6323</v>
      </c>
      <c r="F1514" s="223" t="s">
        <v>881</v>
      </c>
      <c r="G1514" s="224" t="s">
        <v>4418</v>
      </c>
      <c r="H1514" s="222">
        <v>3</v>
      </c>
      <c r="I1514" s="222">
        <v>6</v>
      </c>
    </row>
    <row r="1515" spans="1:9" ht="9.1999999999999993" customHeight="1">
      <c r="A1515" s="223">
        <v>1511</v>
      </c>
      <c r="B1515" s="223" t="s">
        <v>6324</v>
      </c>
      <c r="C1515" s="224" t="s">
        <v>4698</v>
      </c>
      <c r="D1515" s="222">
        <v>7</v>
      </c>
      <c r="E1515" s="223" t="s">
        <v>6324</v>
      </c>
      <c r="F1515" s="223" t="s">
        <v>6325</v>
      </c>
      <c r="G1515" s="224" t="s">
        <v>4418</v>
      </c>
      <c r="H1515" s="222">
        <v>3</v>
      </c>
      <c r="I1515" s="222">
        <v>7</v>
      </c>
    </row>
    <row r="1516" spans="1:9" ht="9.75" customHeight="1">
      <c r="A1516" s="223">
        <v>1512</v>
      </c>
      <c r="B1516" s="223" t="s">
        <v>6326</v>
      </c>
      <c r="C1516" s="224" t="s">
        <v>5411</v>
      </c>
      <c r="D1516" s="222">
        <v>6</v>
      </c>
      <c r="E1516" s="223" t="s">
        <v>6326</v>
      </c>
      <c r="F1516" s="223" t="s">
        <v>876</v>
      </c>
      <c r="G1516" s="224" t="s">
        <v>4418</v>
      </c>
      <c r="H1516" s="222">
        <v>4</v>
      </c>
      <c r="I1516" s="222">
        <v>6</v>
      </c>
    </row>
    <row r="1517" spans="1:9" ht="9.1999999999999993" customHeight="1">
      <c r="A1517" s="223">
        <v>1513</v>
      </c>
      <c r="B1517" s="223" t="s">
        <v>6327</v>
      </c>
      <c r="C1517" s="224" t="s">
        <v>5386</v>
      </c>
      <c r="D1517" s="222">
        <v>6</v>
      </c>
      <c r="E1517" s="223" t="s">
        <v>6327</v>
      </c>
      <c r="F1517" s="223" t="s">
        <v>827</v>
      </c>
      <c r="G1517" s="224" t="s">
        <v>4425</v>
      </c>
      <c r="H1517" s="222">
        <v>2</v>
      </c>
      <c r="I1517" s="222">
        <v>6</v>
      </c>
    </row>
    <row r="1518" spans="1:9" ht="9.1999999999999993" customHeight="1">
      <c r="A1518" s="223">
        <v>1514</v>
      </c>
      <c r="B1518" s="223" t="s">
        <v>6328</v>
      </c>
      <c r="C1518" s="224" t="s">
        <v>4424</v>
      </c>
      <c r="D1518" s="222">
        <v>7</v>
      </c>
      <c r="E1518" s="223" t="s">
        <v>6328</v>
      </c>
      <c r="F1518" s="223" t="s">
        <v>6329</v>
      </c>
      <c r="G1518" s="224" t="s">
        <v>4425</v>
      </c>
      <c r="H1518" s="222">
        <v>1</v>
      </c>
      <c r="I1518" s="222">
        <v>7</v>
      </c>
    </row>
    <row r="1519" spans="1:9" ht="9.1999999999999993" customHeight="1">
      <c r="A1519" s="223">
        <v>1515</v>
      </c>
      <c r="B1519" s="223" t="s">
        <v>6330</v>
      </c>
      <c r="C1519" s="224" t="s">
        <v>5853</v>
      </c>
      <c r="D1519" s="222">
        <v>3</v>
      </c>
      <c r="E1519" s="223" t="s">
        <v>6330</v>
      </c>
      <c r="F1519" s="223" t="s">
        <v>824</v>
      </c>
      <c r="G1519" s="224" t="s">
        <v>4425</v>
      </c>
      <c r="H1519" s="222">
        <v>3</v>
      </c>
      <c r="I1519" s="222">
        <v>3</v>
      </c>
    </row>
    <row r="1520" spans="1:9" ht="9.1999999999999993" customHeight="1">
      <c r="A1520" s="223">
        <v>1516</v>
      </c>
      <c r="B1520" s="223" t="s">
        <v>6331</v>
      </c>
      <c r="C1520" s="224" t="s">
        <v>5411</v>
      </c>
      <c r="D1520" s="222">
        <v>5</v>
      </c>
      <c r="E1520" s="223" t="s">
        <v>6331</v>
      </c>
      <c r="F1520" s="223" t="s">
        <v>875</v>
      </c>
      <c r="G1520" s="224" t="s">
        <v>4418</v>
      </c>
      <c r="H1520" s="222">
        <v>4</v>
      </c>
      <c r="I1520" s="222">
        <v>5</v>
      </c>
    </row>
    <row r="1521" spans="1:9" ht="9.1999999999999993" customHeight="1">
      <c r="A1521" s="223">
        <v>1517</v>
      </c>
      <c r="B1521" s="223" t="s">
        <v>6332</v>
      </c>
      <c r="C1521" s="224" t="s">
        <v>6333</v>
      </c>
      <c r="D1521" s="222">
        <v>2</v>
      </c>
      <c r="E1521" s="223" t="s">
        <v>6332</v>
      </c>
      <c r="F1521" s="223" t="s">
        <v>817</v>
      </c>
      <c r="G1521" s="224" t="s">
        <v>4425</v>
      </c>
      <c r="H1521" s="222">
        <v>5</v>
      </c>
      <c r="I1521" s="222">
        <v>2</v>
      </c>
    </row>
    <row r="1522" spans="1:9" ht="9.1999999999999993" customHeight="1">
      <c r="A1522" s="223">
        <v>1518</v>
      </c>
      <c r="B1522" s="223" t="s">
        <v>6334</v>
      </c>
      <c r="C1522" s="224" t="s">
        <v>5425</v>
      </c>
      <c r="D1522" s="222">
        <v>3</v>
      </c>
      <c r="E1522" s="223" t="s">
        <v>6334</v>
      </c>
      <c r="F1522" s="223" t="s">
        <v>801</v>
      </c>
      <c r="G1522" s="224" t="s">
        <v>4432</v>
      </c>
      <c r="H1522" s="222">
        <v>3</v>
      </c>
      <c r="I1522" s="222">
        <v>3</v>
      </c>
    </row>
    <row r="1523" spans="1:9" ht="9.75" customHeight="1">
      <c r="A1523" s="223">
        <v>1519</v>
      </c>
      <c r="B1523" s="223" t="s">
        <v>6335</v>
      </c>
      <c r="C1523" s="224" t="s">
        <v>6336</v>
      </c>
      <c r="D1523" s="222">
        <v>1</v>
      </c>
      <c r="E1523" s="223" t="s">
        <v>6335</v>
      </c>
      <c r="F1523" s="223" t="s">
        <v>821</v>
      </c>
      <c r="G1523" s="224" t="s">
        <v>4425</v>
      </c>
      <c r="H1523" s="222">
        <v>4</v>
      </c>
      <c r="I1523" s="222">
        <v>1</v>
      </c>
    </row>
    <row r="1524" spans="1:9" ht="9.1999999999999993" customHeight="1">
      <c r="A1524" s="223">
        <v>1520</v>
      </c>
      <c r="B1524" s="223" t="s">
        <v>6337</v>
      </c>
      <c r="C1524" s="224" t="s">
        <v>5422</v>
      </c>
      <c r="D1524" s="222">
        <v>5</v>
      </c>
      <c r="E1524" s="223" t="s">
        <v>6337</v>
      </c>
      <c r="F1524" s="223" t="s">
        <v>806</v>
      </c>
      <c r="G1524" s="224" t="s">
        <v>4432</v>
      </c>
      <c r="H1524" s="222">
        <v>2</v>
      </c>
      <c r="I1524" s="222">
        <v>5</v>
      </c>
    </row>
    <row r="1525" spans="1:9" ht="9.1999999999999993" customHeight="1">
      <c r="A1525" s="223">
        <v>1521</v>
      </c>
      <c r="B1525" s="223" t="s">
        <v>6338</v>
      </c>
      <c r="C1525" s="224" t="s">
        <v>6336</v>
      </c>
      <c r="D1525" s="222">
        <v>2</v>
      </c>
      <c r="E1525" s="223" t="s">
        <v>6338</v>
      </c>
      <c r="F1525" s="223" t="s">
        <v>820</v>
      </c>
      <c r="G1525" s="224" t="s">
        <v>4425</v>
      </c>
      <c r="H1525" s="222">
        <v>4</v>
      </c>
      <c r="I1525" s="222">
        <v>2</v>
      </c>
    </row>
    <row r="1526" spans="1:9" ht="9.1999999999999993" customHeight="1">
      <c r="A1526" s="223">
        <v>1522</v>
      </c>
      <c r="B1526" s="223" t="s">
        <v>6339</v>
      </c>
      <c r="C1526" s="224" t="s">
        <v>5853</v>
      </c>
      <c r="D1526" s="222">
        <v>4</v>
      </c>
      <c r="E1526" s="223" t="s">
        <v>6339</v>
      </c>
      <c r="F1526" s="223" t="s">
        <v>823</v>
      </c>
      <c r="G1526" s="224" t="s">
        <v>4425</v>
      </c>
      <c r="H1526" s="222">
        <v>3</v>
      </c>
      <c r="I1526" s="222">
        <v>4</v>
      </c>
    </row>
    <row r="1527" spans="1:9" ht="9.1999999999999993" customHeight="1">
      <c r="A1527" s="223">
        <v>1523</v>
      </c>
      <c r="B1527" s="223" t="s">
        <v>6340</v>
      </c>
      <c r="C1527" s="224" t="s">
        <v>6336</v>
      </c>
      <c r="D1527" s="222">
        <v>4</v>
      </c>
      <c r="E1527" s="223" t="s">
        <v>6340</v>
      </c>
      <c r="F1527" s="223" t="s">
        <v>6341</v>
      </c>
      <c r="G1527" s="224" t="s">
        <v>4425</v>
      </c>
      <c r="H1527" s="222">
        <v>4</v>
      </c>
      <c r="I1527" s="222">
        <v>4</v>
      </c>
    </row>
    <row r="1528" spans="1:9" ht="9.1999999999999993" customHeight="1">
      <c r="A1528" s="223">
        <v>1524</v>
      </c>
      <c r="B1528" s="223" t="s">
        <v>6342</v>
      </c>
      <c r="C1528" s="224" t="s">
        <v>5407</v>
      </c>
      <c r="D1528" s="222">
        <v>4</v>
      </c>
      <c r="E1528" s="223" t="s">
        <v>6342</v>
      </c>
      <c r="F1528" s="223" t="s">
        <v>1629</v>
      </c>
      <c r="G1528" s="224" t="s">
        <v>5408</v>
      </c>
      <c r="H1528" s="222">
        <v>1</v>
      </c>
      <c r="I1528" s="222">
        <v>4</v>
      </c>
    </row>
    <row r="1529" spans="1:9" ht="9.1999999999999993" customHeight="1">
      <c r="A1529" s="223">
        <v>1525</v>
      </c>
      <c r="B1529" s="223" t="s">
        <v>6343</v>
      </c>
      <c r="C1529" s="224" t="s">
        <v>4427</v>
      </c>
      <c r="D1529" s="222">
        <v>7</v>
      </c>
      <c r="E1529" s="223" t="s">
        <v>6343</v>
      </c>
      <c r="F1529" s="223" t="s">
        <v>6344</v>
      </c>
      <c r="G1529" s="224" t="s">
        <v>4429</v>
      </c>
      <c r="H1529" s="222">
        <v>2</v>
      </c>
      <c r="I1529" s="222">
        <v>7</v>
      </c>
    </row>
    <row r="1530" spans="1:9" ht="9.75" customHeight="1">
      <c r="A1530" s="223">
        <v>1526</v>
      </c>
      <c r="B1530" s="223" t="s">
        <v>6345</v>
      </c>
      <c r="C1530" s="224" t="s">
        <v>4427</v>
      </c>
      <c r="D1530" s="222">
        <v>6</v>
      </c>
      <c r="E1530" s="223" t="s">
        <v>6345</v>
      </c>
      <c r="F1530" s="223" t="s">
        <v>6346</v>
      </c>
      <c r="G1530" s="224" t="s">
        <v>4429</v>
      </c>
      <c r="H1530" s="222">
        <v>2</v>
      </c>
      <c r="I1530" s="222">
        <v>6</v>
      </c>
    </row>
    <row r="1531" spans="1:9" ht="9.1999999999999993" customHeight="1">
      <c r="A1531" s="223">
        <v>1527</v>
      </c>
      <c r="B1531" s="223" t="s">
        <v>6347</v>
      </c>
      <c r="C1531" s="224" t="s">
        <v>5038</v>
      </c>
      <c r="D1531" s="222">
        <v>7</v>
      </c>
      <c r="E1531" s="223" t="s">
        <v>6347</v>
      </c>
      <c r="F1531" s="223" t="s">
        <v>6348</v>
      </c>
      <c r="G1531" s="224" t="s">
        <v>4158</v>
      </c>
      <c r="H1531" s="222">
        <v>2</v>
      </c>
      <c r="I1531" s="222">
        <v>7</v>
      </c>
    </row>
    <row r="1532" spans="1:9" ht="9.1999999999999993" customHeight="1">
      <c r="A1532" s="223">
        <v>1528</v>
      </c>
      <c r="B1532" s="223" t="s">
        <v>6349</v>
      </c>
      <c r="C1532" s="224" t="s">
        <v>5877</v>
      </c>
      <c r="D1532" s="222">
        <v>3</v>
      </c>
      <c r="E1532" s="223" t="s">
        <v>6349</v>
      </c>
      <c r="F1532" s="223" t="s">
        <v>761</v>
      </c>
      <c r="G1532" s="224" t="s">
        <v>4435</v>
      </c>
      <c r="H1532" s="222">
        <v>5</v>
      </c>
      <c r="I1532" s="222">
        <v>3</v>
      </c>
    </row>
    <row r="1533" spans="1:9" ht="9.1999999999999993" customHeight="1">
      <c r="A1533" s="223">
        <v>1529</v>
      </c>
      <c r="B1533" s="223" t="s">
        <v>6350</v>
      </c>
      <c r="C1533" s="224" t="s">
        <v>5877</v>
      </c>
      <c r="D1533" s="222">
        <v>2</v>
      </c>
      <c r="E1533" s="223" t="s">
        <v>6350</v>
      </c>
      <c r="F1533" s="223" t="s">
        <v>760</v>
      </c>
      <c r="G1533" s="224" t="s">
        <v>4435</v>
      </c>
      <c r="H1533" s="222">
        <v>5</v>
      </c>
      <c r="I1533" s="222">
        <v>2</v>
      </c>
    </row>
    <row r="1534" spans="1:9" ht="9.1999999999999993" customHeight="1">
      <c r="A1534" s="223">
        <v>1530</v>
      </c>
      <c r="B1534" s="223" t="s">
        <v>6351</v>
      </c>
      <c r="C1534" s="224" t="s">
        <v>5038</v>
      </c>
      <c r="D1534" s="222">
        <v>4</v>
      </c>
      <c r="E1534" s="223" t="s">
        <v>6351</v>
      </c>
      <c r="F1534" s="223" t="s">
        <v>6352</v>
      </c>
      <c r="G1534" s="224" t="s">
        <v>4158</v>
      </c>
      <c r="H1534" s="222">
        <v>2</v>
      </c>
      <c r="I1534" s="222">
        <v>4</v>
      </c>
    </row>
    <row r="1535" spans="1:9" ht="9.1999999999999993" customHeight="1">
      <c r="A1535" s="223">
        <v>1531</v>
      </c>
      <c r="B1535" s="223" t="s">
        <v>6353</v>
      </c>
      <c r="C1535" s="224" t="s">
        <v>5867</v>
      </c>
      <c r="D1535" s="222">
        <v>3</v>
      </c>
      <c r="E1535" s="223" t="s">
        <v>6353</v>
      </c>
      <c r="F1535" s="223" t="s">
        <v>794</v>
      </c>
      <c r="G1535" s="224" t="s">
        <v>4432</v>
      </c>
      <c r="H1535" s="222">
        <v>4</v>
      </c>
      <c r="I1535" s="222">
        <v>3</v>
      </c>
    </row>
    <row r="1536" spans="1:9" ht="9.1999999999999993" customHeight="1">
      <c r="A1536" s="223">
        <v>1532</v>
      </c>
      <c r="B1536" s="223" t="s">
        <v>6354</v>
      </c>
      <c r="C1536" s="224" t="s">
        <v>5436</v>
      </c>
      <c r="D1536" s="222">
        <v>4</v>
      </c>
      <c r="E1536" s="223" t="s">
        <v>6354</v>
      </c>
      <c r="F1536" s="223" t="s">
        <v>766</v>
      </c>
      <c r="G1536" s="224" t="s">
        <v>4435</v>
      </c>
      <c r="H1536" s="222">
        <v>4</v>
      </c>
      <c r="I1536" s="222">
        <v>4</v>
      </c>
    </row>
    <row r="1537" spans="1:9" ht="9.75" customHeight="1">
      <c r="A1537" s="223">
        <v>1533</v>
      </c>
      <c r="B1537" s="223" t="s">
        <v>6355</v>
      </c>
      <c r="C1537" s="224" t="s">
        <v>6333</v>
      </c>
      <c r="D1537" s="222">
        <v>1</v>
      </c>
      <c r="E1537" s="223" t="s">
        <v>6355</v>
      </c>
      <c r="F1537" s="223" t="s">
        <v>816</v>
      </c>
      <c r="G1537" s="224" t="s">
        <v>4425</v>
      </c>
      <c r="H1537" s="222">
        <v>5</v>
      </c>
      <c r="I1537" s="222">
        <v>1</v>
      </c>
    </row>
    <row r="1538" spans="1:9" ht="9.1999999999999993" customHeight="1">
      <c r="A1538" s="223">
        <v>1534</v>
      </c>
      <c r="B1538" s="223" t="s">
        <v>6356</v>
      </c>
      <c r="C1538" s="224" t="s">
        <v>5867</v>
      </c>
      <c r="D1538" s="222">
        <v>4</v>
      </c>
      <c r="E1538" s="223" t="s">
        <v>6356</v>
      </c>
      <c r="F1538" s="223" t="s">
        <v>793</v>
      </c>
      <c r="G1538" s="224" t="s">
        <v>4432</v>
      </c>
      <c r="H1538" s="222">
        <v>4</v>
      </c>
      <c r="I1538" s="222">
        <v>4</v>
      </c>
    </row>
    <row r="1539" spans="1:9" ht="9.1999999999999993" customHeight="1">
      <c r="A1539" s="223">
        <v>1535</v>
      </c>
      <c r="B1539" s="223" t="s">
        <v>6357</v>
      </c>
      <c r="C1539" s="224" t="s">
        <v>5016</v>
      </c>
      <c r="D1539" s="222">
        <v>7</v>
      </c>
      <c r="E1539" s="223" t="s">
        <v>6357</v>
      </c>
      <c r="F1539" s="223" t="s">
        <v>773</v>
      </c>
      <c r="G1539" s="224" t="s">
        <v>4435</v>
      </c>
      <c r="H1539" s="222">
        <v>2</v>
      </c>
      <c r="I1539" s="222">
        <v>7</v>
      </c>
    </row>
    <row r="1540" spans="1:9" ht="9.1999999999999993" customHeight="1">
      <c r="A1540" s="223">
        <v>1536</v>
      </c>
      <c r="B1540" s="223" t="s">
        <v>6358</v>
      </c>
      <c r="C1540" s="224" t="s">
        <v>4434</v>
      </c>
      <c r="D1540" s="222">
        <v>7</v>
      </c>
      <c r="E1540" s="223" t="s">
        <v>6358</v>
      </c>
      <c r="F1540" s="223" t="s">
        <v>778</v>
      </c>
      <c r="G1540" s="224" t="s">
        <v>4435</v>
      </c>
      <c r="H1540" s="222">
        <v>1</v>
      </c>
      <c r="I1540" s="222">
        <v>7</v>
      </c>
    </row>
    <row r="1541" spans="1:9" ht="9.1999999999999993" customHeight="1">
      <c r="A1541" s="223">
        <v>1537</v>
      </c>
      <c r="B1541" s="223" t="s">
        <v>6359</v>
      </c>
      <c r="C1541" s="224" t="s">
        <v>6336</v>
      </c>
      <c r="D1541" s="222">
        <v>3</v>
      </c>
      <c r="E1541" s="223" t="s">
        <v>6359</v>
      </c>
      <c r="F1541" s="223" t="s">
        <v>77</v>
      </c>
      <c r="G1541" s="224" t="s">
        <v>4425</v>
      </c>
      <c r="H1541" s="222">
        <v>4</v>
      </c>
      <c r="I1541" s="222">
        <v>3</v>
      </c>
    </row>
    <row r="1542" spans="1:9" ht="9.1999999999999993" customHeight="1">
      <c r="A1542" s="223">
        <v>1538</v>
      </c>
      <c r="B1542" s="223" t="s">
        <v>6360</v>
      </c>
      <c r="C1542" s="224" t="s">
        <v>5422</v>
      </c>
      <c r="D1542" s="222">
        <v>6</v>
      </c>
      <c r="E1542" s="223" t="s">
        <v>6360</v>
      </c>
      <c r="F1542" s="223" t="s">
        <v>805</v>
      </c>
      <c r="G1542" s="224" t="s">
        <v>4432</v>
      </c>
      <c r="H1542" s="222">
        <v>2</v>
      </c>
      <c r="I1542" s="222">
        <v>6</v>
      </c>
    </row>
    <row r="1543" spans="1:9" ht="9.1999999999999993" customHeight="1">
      <c r="A1543" s="223">
        <v>1539</v>
      </c>
      <c r="B1543" s="223" t="s">
        <v>6361</v>
      </c>
      <c r="C1543" s="224" t="s">
        <v>6362</v>
      </c>
      <c r="D1543" s="222">
        <v>2</v>
      </c>
      <c r="E1543" s="223" t="s">
        <v>6361</v>
      </c>
      <c r="F1543" s="223" t="s">
        <v>6363</v>
      </c>
      <c r="G1543" s="224" t="s">
        <v>5032</v>
      </c>
      <c r="H1543" s="222">
        <v>5</v>
      </c>
      <c r="I1543" s="222">
        <v>2</v>
      </c>
    </row>
    <row r="1544" spans="1:9" ht="9.75" customHeight="1">
      <c r="A1544" s="223">
        <v>1540</v>
      </c>
      <c r="B1544" s="223" t="s">
        <v>6364</v>
      </c>
      <c r="C1544" s="224" t="s">
        <v>5422</v>
      </c>
      <c r="D1544" s="222">
        <v>7</v>
      </c>
      <c r="E1544" s="223" t="s">
        <v>6364</v>
      </c>
      <c r="F1544" s="223" t="s">
        <v>804</v>
      </c>
      <c r="G1544" s="224" t="s">
        <v>4432</v>
      </c>
      <c r="H1544" s="222">
        <v>2</v>
      </c>
      <c r="I1544" s="222">
        <v>7</v>
      </c>
    </row>
    <row r="1545" spans="1:9" ht="9.1999999999999993" customHeight="1">
      <c r="A1545" s="223">
        <v>1541</v>
      </c>
      <c r="B1545" s="223" t="s">
        <v>6365</v>
      </c>
      <c r="C1545" s="224" t="s">
        <v>6362</v>
      </c>
      <c r="D1545" s="222">
        <v>1</v>
      </c>
      <c r="E1545" s="223" t="s">
        <v>6365</v>
      </c>
      <c r="F1545" s="223" t="s">
        <v>6366</v>
      </c>
      <c r="G1545" s="224" t="s">
        <v>5032</v>
      </c>
      <c r="H1545" s="222">
        <v>5</v>
      </c>
      <c r="I1545" s="222">
        <v>1</v>
      </c>
    </row>
    <row r="1546" spans="1:9" ht="9.1999999999999993" customHeight="1">
      <c r="A1546" s="223">
        <v>1542</v>
      </c>
      <c r="B1546" s="223" t="s">
        <v>6367</v>
      </c>
      <c r="C1546" s="224" t="s">
        <v>5425</v>
      </c>
      <c r="D1546" s="222">
        <v>7</v>
      </c>
      <c r="E1546" s="223" t="s">
        <v>6367</v>
      </c>
      <c r="F1546" s="223" t="s">
        <v>800</v>
      </c>
      <c r="G1546" s="224" t="s">
        <v>4432</v>
      </c>
      <c r="H1546" s="222">
        <v>3</v>
      </c>
      <c r="I1546" s="222">
        <v>7</v>
      </c>
    </row>
    <row r="1547" spans="1:9" ht="9.1999999999999993" customHeight="1">
      <c r="A1547" s="223">
        <v>1543</v>
      </c>
      <c r="B1547" s="223" t="s">
        <v>6368</v>
      </c>
      <c r="C1547" s="224" t="s">
        <v>4705</v>
      </c>
      <c r="D1547" s="222">
        <v>4</v>
      </c>
      <c r="E1547" s="223" t="s">
        <v>6368</v>
      </c>
      <c r="F1547" s="223" t="s">
        <v>6369</v>
      </c>
      <c r="G1547" s="224" t="s">
        <v>4438</v>
      </c>
      <c r="H1547" s="222">
        <v>5</v>
      </c>
      <c r="I1547" s="222">
        <v>4</v>
      </c>
    </row>
    <row r="1548" spans="1:9" ht="9.1999999999999993" customHeight="1">
      <c r="A1548" s="223">
        <v>1544</v>
      </c>
      <c r="B1548" s="223" t="s">
        <v>6370</v>
      </c>
      <c r="C1548" s="224" t="s">
        <v>5452</v>
      </c>
      <c r="D1548" s="222">
        <v>7</v>
      </c>
      <c r="E1548" s="223" t="s">
        <v>6370</v>
      </c>
      <c r="F1548" s="223" t="s">
        <v>6371</v>
      </c>
      <c r="G1548" s="224" t="s">
        <v>4173</v>
      </c>
      <c r="H1548" s="222">
        <v>4</v>
      </c>
      <c r="I1548" s="222">
        <v>7</v>
      </c>
    </row>
    <row r="1549" spans="1:9" ht="9.1999999999999993" customHeight="1">
      <c r="A1549" s="223">
        <v>1545</v>
      </c>
      <c r="B1549" s="223" t="s">
        <v>6372</v>
      </c>
      <c r="C1549" s="224" t="s">
        <v>5883</v>
      </c>
      <c r="D1549" s="222">
        <v>6</v>
      </c>
      <c r="E1549" s="223" t="s">
        <v>6372</v>
      </c>
      <c r="F1549" s="223" t="s">
        <v>6373</v>
      </c>
      <c r="G1549" s="224" t="s">
        <v>4158</v>
      </c>
      <c r="H1549" s="222">
        <v>3</v>
      </c>
      <c r="I1549" s="222">
        <v>6</v>
      </c>
    </row>
    <row r="1550" spans="1:9" ht="9.1999999999999993" customHeight="1">
      <c r="A1550" s="223">
        <v>1546</v>
      </c>
      <c r="B1550" s="223" t="s">
        <v>6374</v>
      </c>
      <c r="C1550" s="224" t="s">
        <v>5038</v>
      </c>
      <c r="D1550" s="222">
        <v>5</v>
      </c>
      <c r="E1550" s="223" t="s">
        <v>6374</v>
      </c>
      <c r="F1550" s="223" t="s">
        <v>6375</v>
      </c>
      <c r="G1550" s="224" t="s">
        <v>4158</v>
      </c>
      <c r="H1550" s="222">
        <v>2</v>
      </c>
      <c r="I1550" s="222">
        <v>5</v>
      </c>
    </row>
    <row r="1551" spans="1:9" ht="9.75" customHeight="1">
      <c r="A1551" s="223">
        <v>1547</v>
      </c>
      <c r="B1551" s="223" t="s">
        <v>6376</v>
      </c>
      <c r="C1551" s="224" t="s">
        <v>6377</v>
      </c>
      <c r="D1551" s="222">
        <v>3</v>
      </c>
      <c r="E1551" s="223" t="s">
        <v>6376</v>
      </c>
      <c r="F1551" s="223" t="s">
        <v>6378</v>
      </c>
      <c r="G1551" s="224" t="s">
        <v>5067</v>
      </c>
      <c r="H1551" s="222">
        <v>2</v>
      </c>
      <c r="I1551" s="222">
        <v>3</v>
      </c>
    </row>
    <row r="1552" spans="1:9" ht="9.1999999999999993" customHeight="1">
      <c r="A1552" s="223">
        <v>1548</v>
      </c>
      <c r="B1552" s="223" t="s">
        <v>6379</v>
      </c>
      <c r="C1552" s="224" t="s">
        <v>5038</v>
      </c>
      <c r="D1552" s="222">
        <v>6</v>
      </c>
      <c r="E1552" s="223" t="s">
        <v>6379</v>
      </c>
      <c r="F1552" s="223" t="s">
        <v>6380</v>
      </c>
      <c r="G1552" s="224" t="s">
        <v>4158</v>
      </c>
      <c r="H1552" s="222">
        <v>2</v>
      </c>
      <c r="I1552" s="222">
        <v>6</v>
      </c>
    </row>
    <row r="1553" spans="1:9" ht="9.1999999999999993" customHeight="1">
      <c r="A1553" s="223">
        <v>1549</v>
      </c>
      <c r="B1553" s="223" t="s">
        <v>6381</v>
      </c>
      <c r="C1553" s="224" t="s">
        <v>5883</v>
      </c>
      <c r="D1553" s="222">
        <v>5</v>
      </c>
      <c r="E1553" s="223" t="s">
        <v>6381</v>
      </c>
      <c r="F1553" s="223" t="s">
        <v>6382</v>
      </c>
      <c r="G1553" s="224" t="s">
        <v>4158</v>
      </c>
      <c r="H1553" s="222">
        <v>3</v>
      </c>
      <c r="I1553" s="222">
        <v>5</v>
      </c>
    </row>
    <row r="1554" spans="1:9" ht="9.1999999999999993" customHeight="1">
      <c r="A1554" s="223">
        <v>1550</v>
      </c>
      <c r="B1554" s="223" t="s">
        <v>6383</v>
      </c>
      <c r="C1554" s="224" t="s">
        <v>5436</v>
      </c>
      <c r="D1554" s="222">
        <v>3</v>
      </c>
      <c r="E1554" s="223" t="s">
        <v>6383</v>
      </c>
      <c r="F1554" s="223" t="s">
        <v>765</v>
      </c>
      <c r="G1554" s="224" t="s">
        <v>4435</v>
      </c>
      <c r="H1554" s="222">
        <v>4</v>
      </c>
      <c r="I1554" s="222">
        <v>3</v>
      </c>
    </row>
    <row r="1555" spans="1:9" ht="9.1999999999999993" customHeight="1">
      <c r="A1555" s="223">
        <v>1551</v>
      </c>
      <c r="B1555" s="223" t="s">
        <v>6384</v>
      </c>
      <c r="C1555" s="224" t="s">
        <v>5030</v>
      </c>
      <c r="D1555" s="222">
        <v>5</v>
      </c>
      <c r="E1555" s="223" t="s">
        <v>6384</v>
      </c>
      <c r="F1555" s="223" t="s">
        <v>748</v>
      </c>
      <c r="G1555" s="224" t="s">
        <v>5032</v>
      </c>
      <c r="H1555" s="222">
        <v>2</v>
      </c>
      <c r="I1555" s="222">
        <v>5</v>
      </c>
    </row>
    <row r="1556" spans="1:9" ht="9.1999999999999993" customHeight="1">
      <c r="A1556" s="223">
        <v>1552</v>
      </c>
      <c r="B1556" s="223" t="s">
        <v>6385</v>
      </c>
      <c r="C1556" s="224" t="s">
        <v>6386</v>
      </c>
      <c r="D1556" s="222">
        <v>6</v>
      </c>
      <c r="E1556" s="223" t="s">
        <v>6385</v>
      </c>
      <c r="F1556" s="223" t="s">
        <v>6387</v>
      </c>
      <c r="G1556" s="224" t="s">
        <v>4732</v>
      </c>
      <c r="H1556" s="222">
        <v>5</v>
      </c>
      <c r="I1556" s="222">
        <v>6</v>
      </c>
    </row>
    <row r="1557" spans="1:9" ht="9.1999999999999993" customHeight="1">
      <c r="A1557" s="223">
        <v>1553</v>
      </c>
      <c r="B1557" s="223" t="s">
        <v>6388</v>
      </c>
      <c r="C1557" s="224" t="s">
        <v>5041</v>
      </c>
      <c r="D1557" s="222">
        <v>6</v>
      </c>
      <c r="E1557" s="223" t="s">
        <v>6388</v>
      </c>
      <c r="F1557" s="223" t="s">
        <v>753</v>
      </c>
      <c r="G1557" s="224" t="s">
        <v>5032</v>
      </c>
      <c r="H1557" s="222">
        <v>1</v>
      </c>
      <c r="I1557" s="222">
        <v>6</v>
      </c>
    </row>
    <row r="1558" spans="1:9" ht="9.75" customHeight="1">
      <c r="A1558" s="223">
        <v>1554</v>
      </c>
      <c r="B1558" s="223" t="s">
        <v>6389</v>
      </c>
      <c r="C1558" s="224" t="s">
        <v>5445</v>
      </c>
      <c r="D1558" s="222">
        <v>2</v>
      </c>
      <c r="E1558" s="223" t="s">
        <v>6389</v>
      </c>
      <c r="F1558" s="223" t="s">
        <v>746</v>
      </c>
      <c r="G1558" s="224" t="s">
        <v>5032</v>
      </c>
      <c r="H1558" s="222">
        <v>3</v>
      </c>
      <c r="I1558" s="222">
        <v>2</v>
      </c>
    </row>
    <row r="1559" spans="1:9" ht="9.1999999999999993" customHeight="1">
      <c r="A1559" s="223">
        <v>1555</v>
      </c>
      <c r="B1559" s="223" t="s">
        <v>6390</v>
      </c>
      <c r="C1559" s="224" t="s">
        <v>5030</v>
      </c>
      <c r="D1559" s="222">
        <v>6</v>
      </c>
      <c r="E1559" s="223" t="s">
        <v>6390</v>
      </c>
      <c r="F1559" s="223" t="s">
        <v>6391</v>
      </c>
      <c r="G1559" s="224" t="s">
        <v>5032</v>
      </c>
      <c r="H1559" s="222">
        <v>2</v>
      </c>
      <c r="I1559" s="222">
        <v>6</v>
      </c>
    </row>
    <row r="1560" spans="1:9" ht="9.1999999999999993" customHeight="1">
      <c r="A1560" s="223">
        <v>1556</v>
      </c>
      <c r="B1560" s="223" t="s">
        <v>6392</v>
      </c>
      <c r="C1560" s="224" t="s">
        <v>5445</v>
      </c>
      <c r="D1560" s="222">
        <v>3</v>
      </c>
      <c r="E1560" s="223" t="s">
        <v>6392</v>
      </c>
      <c r="F1560" s="223" t="s">
        <v>745</v>
      </c>
      <c r="G1560" s="224" t="s">
        <v>5032</v>
      </c>
      <c r="H1560" s="222">
        <v>3</v>
      </c>
      <c r="I1560" s="222">
        <v>3</v>
      </c>
    </row>
    <row r="1561" spans="1:9" ht="9.1999999999999993" customHeight="1">
      <c r="A1561" s="223">
        <v>1557</v>
      </c>
      <c r="B1561" s="223" t="s">
        <v>6393</v>
      </c>
      <c r="C1561" s="224" t="s">
        <v>5889</v>
      </c>
      <c r="D1561" s="222">
        <v>3</v>
      </c>
      <c r="E1561" s="223" t="s">
        <v>6393</v>
      </c>
      <c r="F1561" s="223" t="s">
        <v>6394</v>
      </c>
      <c r="G1561" s="224" t="s">
        <v>5032</v>
      </c>
      <c r="H1561" s="222">
        <v>4</v>
      </c>
      <c r="I1561" s="222">
        <v>3</v>
      </c>
    </row>
    <row r="1562" spans="1:9" ht="9.1999999999999993" customHeight="1">
      <c r="A1562" s="223">
        <v>1558</v>
      </c>
      <c r="B1562" s="223" t="s">
        <v>6395</v>
      </c>
      <c r="C1562" s="224" t="s">
        <v>5445</v>
      </c>
      <c r="D1562" s="222">
        <v>4</v>
      </c>
      <c r="E1562" s="223" t="s">
        <v>6395</v>
      </c>
      <c r="F1562" s="223" t="s">
        <v>6396</v>
      </c>
      <c r="G1562" s="224" t="s">
        <v>5032</v>
      </c>
      <c r="H1562" s="222">
        <v>3</v>
      </c>
      <c r="I1562" s="222">
        <v>4</v>
      </c>
    </row>
    <row r="1563" spans="1:9" ht="9.1999999999999993" customHeight="1">
      <c r="A1563" s="223">
        <v>1559</v>
      </c>
      <c r="B1563" s="223" t="s">
        <v>6397</v>
      </c>
      <c r="C1563" s="224" t="s">
        <v>4736</v>
      </c>
      <c r="D1563" s="222">
        <v>6</v>
      </c>
      <c r="E1563" s="223" t="s">
        <v>6397</v>
      </c>
      <c r="F1563" s="223" t="s">
        <v>1659</v>
      </c>
      <c r="G1563" s="224" t="s">
        <v>4225</v>
      </c>
      <c r="H1563" s="222">
        <v>5</v>
      </c>
      <c r="I1563" s="222">
        <v>6</v>
      </c>
    </row>
    <row r="1564" spans="1:9" ht="9.1999999999999993" customHeight="1">
      <c r="A1564" s="223">
        <v>1560</v>
      </c>
      <c r="B1564" s="223" t="s">
        <v>6398</v>
      </c>
      <c r="C1564" s="224" t="s">
        <v>6386</v>
      </c>
      <c r="D1564" s="222">
        <v>1</v>
      </c>
      <c r="E1564" s="223" t="s">
        <v>6398</v>
      </c>
      <c r="F1564" s="223" t="s">
        <v>6399</v>
      </c>
      <c r="G1564" s="224" t="s">
        <v>4732</v>
      </c>
      <c r="H1564" s="222">
        <v>5</v>
      </c>
      <c r="I1564" s="222">
        <v>1</v>
      </c>
    </row>
    <row r="1565" spans="1:9" ht="9.75" customHeight="1">
      <c r="A1565" s="223">
        <v>1561</v>
      </c>
      <c r="B1565" s="223" t="s">
        <v>6400</v>
      </c>
      <c r="C1565" s="224" t="s">
        <v>5889</v>
      </c>
      <c r="D1565" s="222">
        <v>2</v>
      </c>
      <c r="E1565" s="223" t="s">
        <v>6400</v>
      </c>
      <c r="F1565" s="223" t="s">
        <v>6401</v>
      </c>
      <c r="G1565" s="224" t="s">
        <v>5032</v>
      </c>
      <c r="H1565" s="222">
        <v>4</v>
      </c>
      <c r="I1565" s="222">
        <v>2</v>
      </c>
    </row>
    <row r="1566" spans="1:9" ht="9.1999999999999993" customHeight="1">
      <c r="A1566" s="223">
        <v>1562</v>
      </c>
      <c r="B1566" s="223" t="s">
        <v>6402</v>
      </c>
      <c r="C1566" s="224" t="s">
        <v>5889</v>
      </c>
      <c r="D1566" s="222">
        <v>4</v>
      </c>
      <c r="E1566" s="223" t="s">
        <v>6402</v>
      </c>
      <c r="F1566" s="223" t="s">
        <v>6403</v>
      </c>
      <c r="G1566" s="224" t="s">
        <v>5032</v>
      </c>
      <c r="H1566" s="222">
        <v>4</v>
      </c>
      <c r="I1566" s="222">
        <v>4</v>
      </c>
    </row>
    <row r="1567" spans="1:9" ht="9.1999999999999993" customHeight="1">
      <c r="A1567" s="223">
        <v>1563</v>
      </c>
      <c r="B1567" s="223" t="s">
        <v>6404</v>
      </c>
      <c r="C1567" s="224" t="s">
        <v>4156</v>
      </c>
      <c r="D1567" s="222">
        <v>7</v>
      </c>
      <c r="E1567" s="223" t="s">
        <v>6404</v>
      </c>
      <c r="F1567" s="223" t="s">
        <v>6405</v>
      </c>
      <c r="G1567" s="224" t="s">
        <v>4158</v>
      </c>
      <c r="H1567" s="222">
        <v>4</v>
      </c>
      <c r="I1567" s="222">
        <v>7</v>
      </c>
    </row>
    <row r="1568" spans="1:9" ht="9.1999999999999993" customHeight="1">
      <c r="A1568" s="223">
        <v>1564</v>
      </c>
      <c r="B1568" s="223" t="s">
        <v>6406</v>
      </c>
      <c r="C1568" s="224" t="s">
        <v>4726</v>
      </c>
      <c r="D1568" s="222">
        <v>7</v>
      </c>
      <c r="E1568" s="223" t="s">
        <v>6406</v>
      </c>
      <c r="F1568" s="223" t="s">
        <v>6407</v>
      </c>
      <c r="G1568" s="224" t="s">
        <v>4158</v>
      </c>
      <c r="H1568" s="222">
        <v>5</v>
      </c>
      <c r="I1568" s="222">
        <v>7</v>
      </c>
    </row>
    <row r="1569" spans="1:9" ht="9.1999999999999993" customHeight="1">
      <c r="A1569" s="223">
        <v>1565</v>
      </c>
      <c r="B1569" s="223" t="s">
        <v>6408</v>
      </c>
      <c r="C1569" s="224" t="s">
        <v>5883</v>
      </c>
      <c r="D1569" s="222">
        <v>2</v>
      </c>
      <c r="E1569" s="223" t="s">
        <v>6408</v>
      </c>
      <c r="F1569" s="223" t="s">
        <v>6409</v>
      </c>
      <c r="G1569" s="224" t="s">
        <v>4158</v>
      </c>
      <c r="H1569" s="222">
        <v>3</v>
      </c>
      <c r="I1569" s="222">
        <v>2</v>
      </c>
    </row>
    <row r="1570" spans="1:9" ht="9.1999999999999993" customHeight="1">
      <c r="A1570" s="223">
        <v>1566</v>
      </c>
      <c r="B1570" s="223" t="s">
        <v>6410</v>
      </c>
      <c r="C1570" s="224" t="s">
        <v>6377</v>
      </c>
      <c r="D1570" s="222">
        <v>2</v>
      </c>
      <c r="E1570" s="223" t="s">
        <v>6410</v>
      </c>
      <c r="F1570" s="223" t="s">
        <v>6411</v>
      </c>
      <c r="G1570" s="224" t="s">
        <v>5067</v>
      </c>
      <c r="H1570" s="222">
        <v>2</v>
      </c>
      <c r="I1570" s="222">
        <v>2</v>
      </c>
    </row>
    <row r="1571" spans="1:9" ht="9.1999999999999993" customHeight="1">
      <c r="A1571" s="223">
        <v>1567</v>
      </c>
      <c r="B1571" s="223" t="s">
        <v>6412</v>
      </c>
      <c r="C1571" s="224" t="s">
        <v>6413</v>
      </c>
      <c r="D1571" s="222">
        <v>3</v>
      </c>
      <c r="E1571" s="223" t="s">
        <v>6412</v>
      </c>
      <c r="F1571" s="223" t="s">
        <v>6414</v>
      </c>
      <c r="G1571" s="224" t="s">
        <v>5067</v>
      </c>
      <c r="H1571" s="222">
        <v>1</v>
      </c>
      <c r="I1571" s="222">
        <v>3</v>
      </c>
    </row>
    <row r="1572" spans="1:9" ht="9.75" customHeight="1">
      <c r="A1572" s="223">
        <v>1568</v>
      </c>
      <c r="B1572" s="223" t="s">
        <v>6415</v>
      </c>
      <c r="C1572" s="224" t="s">
        <v>6377</v>
      </c>
      <c r="D1572" s="222">
        <v>5</v>
      </c>
      <c r="E1572" s="223" t="s">
        <v>6415</v>
      </c>
      <c r="F1572" s="223" t="s">
        <v>6416</v>
      </c>
      <c r="G1572" s="224" t="s">
        <v>5067</v>
      </c>
      <c r="H1572" s="222">
        <v>2</v>
      </c>
      <c r="I1572" s="222">
        <v>5</v>
      </c>
    </row>
    <row r="1573" spans="1:9" ht="9.1999999999999993" customHeight="1">
      <c r="A1573" s="223">
        <v>1569</v>
      </c>
      <c r="B1573" s="223" t="s">
        <v>6417</v>
      </c>
      <c r="C1573" s="224" t="s">
        <v>5041</v>
      </c>
      <c r="D1573" s="222">
        <v>7</v>
      </c>
      <c r="E1573" s="223" t="s">
        <v>6417</v>
      </c>
      <c r="F1573" s="223" t="s">
        <v>752</v>
      </c>
      <c r="G1573" s="224" t="s">
        <v>5032</v>
      </c>
      <c r="H1573" s="222">
        <v>1</v>
      </c>
      <c r="I1573" s="222">
        <v>7</v>
      </c>
    </row>
    <row r="1574" spans="1:9" ht="9.1999999999999993" customHeight="1">
      <c r="A1574" s="223">
        <v>1570</v>
      </c>
      <c r="B1574" s="223" t="s">
        <v>6418</v>
      </c>
      <c r="C1574" s="224" t="s">
        <v>6386</v>
      </c>
      <c r="D1574" s="222">
        <v>3</v>
      </c>
      <c r="E1574" s="223" t="s">
        <v>6418</v>
      </c>
      <c r="F1574" s="223" t="s">
        <v>6419</v>
      </c>
      <c r="G1574" s="224" t="s">
        <v>4732</v>
      </c>
      <c r="H1574" s="222">
        <v>5</v>
      </c>
      <c r="I1574" s="222">
        <v>3</v>
      </c>
    </row>
    <row r="1575" spans="1:9" ht="9.1999999999999993" customHeight="1">
      <c r="A1575" s="223">
        <v>1571</v>
      </c>
      <c r="B1575" s="223" t="s">
        <v>6420</v>
      </c>
      <c r="C1575" s="224" t="s">
        <v>6386</v>
      </c>
      <c r="D1575" s="222">
        <v>2</v>
      </c>
      <c r="E1575" s="223" t="s">
        <v>6420</v>
      </c>
      <c r="F1575" s="223" t="s">
        <v>6421</v>
      </c>
      <c r="G1575" s="224" t="s">
        <v>4732</v>
      </c>
      <c r="H1575" s="222">
        <v>5</v>
      </c>
      <c r="I1575" s="222">
        <v>2</v>
      </c>
    </row>
    <row r="1576" spans="1:9" ht="9.1999999999999993" customHeight="1">
      <c r="A1576" s="223">
        <v>1572</v>
      </c>
      <c r="B1576" s="223" t="s">
        <v>6422</v>
      </c>
      <c r="C1576" s="224" t="s">
        <v>5898</v>
      </c>
      <c r="D1576" s="222">
        <v>6</v>
      </c>
      <c r="E1576" s="223" t="s">
        <v>6422</v>
      </c>
      <c r="F1576" s="223" t="s">
        <v>6423</v>
      </c>
      <c r="G1576" s="224" t="s">
        <v>4732</v>
      </c>
      <c r="H1576" s="222">
        <v>4</v>
      </c>
      <c r="I1576" s="222">
        <v>6</v>
      </c>
    </row>
    <row r="1577" spans="1:9" ht="9.1999999999999993" customHeight="1">
      <c r="A1577" s="223">
        <v>1573</v>
      </c>
      <c r="B1577" s="223" t="s">
        <v>6424</v>
      </c>
      <c r="C1577" s="224" t="s">
        <v>6377</v>
      </c>
      <c r="D1577" s="222">
        <v>1</v>
      </c>
      <c r="E1577" s="223" t="s">
        <v>6424</v>
      </c>
      <c r="F1577" s="223" t="s">
        <v>6425</v>
      </c>
      <c r="G1577" s="224" t="s">
        <v>5067</v>
      </c>
      <c r="H1577" s="222">
        <v>2</v>
      </c>
      <c r="I1577" s="222">
        <v>1</v>
      </c>
    </row>
    <row r="1578" spans="1:9" ht="9.1999999999999993" customHeight="1">
      <c r="A1578" s="223">
        <v>1574</v>
      </c>
      <c r="B1578" s="223" t="s">
        <v>6426</v>
      </c>
      <c r="C1578" s="224" t="s">
        <v>5898</v>
      </c>
      <c r="D1578" s="222">
        <v>3</v>
      </c>
      <c r="E1578" s="223" t="s">
        <v>6426</v>
      </c>
      <c r="F1578" s="223" t="s">
        <v>6427</v>
      </c>
      <c r="G1578" s="224" t="s">
        <v>4732</v>
      </c>
      <c r="H1578" s="222">
        <v>4</v>
      </c>
      <c r="I1578" s="222">
        <v>3</v>
      </c>
    </row>
    <row r="1579" spans="1:9" ht="9.75" customHeight="1">
      <c r="A1579" s="223">
        <v>1575</v>
      </c>
      <c r="B1579" s="223" t="s">
        <v>6428</v>
      </c>
      <c r="C1579" s="224" t="s">
        <v>5069</v>
      </c>
      <c r="D1579" s="222">
        <v>7</v>
      </c>
      <c r="E1579" s="223" t="s">
        <v>6428</v>
      </c>
      <c r="F1579" s="223" t="s">
        <v>6429</v>
      </c>
      <c r="G1579" s="224" t="s">
        <v>4732</v>
      </c>
      <c r="H1579" s="222">
        <v>2</v>
      </c>
      <c r="I1579" s="222">
        <v>7</v>
      </c>
    </row>
    <row r="1580" spans="1:9" ht="9.1999999999999993" customHeight="1">
      <c r="A1580" s="223">
        <v>1576</v>
      </c>
      <c r="B1580" s="223" t="s">
        <v>6430</v>
      </c>
      <c r="C1580" s="224" t="s">
        <v>5065</v>
      </c>
      <c r="D1580" s="222">
        <v>6</v>
      </c>
      <c r="E1580" s="223" t="s">
        <v>6430</v>
      </c>
      <c r="F1580" s="223" t="s">
        <v>6431</v>
      </c>
      <c r="G1580" s="224" t="s">
        <v>5067</v>
      </c>
      <c r="H1580" s="222">
        <v>4</v>
      </c>
      <c r="I1580" s="222">
        <v>6</v>
      </c>
    </row>
    <row r="1581" spans="1:9" ht="9.1999999999999993" customHeight="1">
      <c r="A1581" s="223">
        <v>1577</v>
      </c>
      <c r="B1581" s="223" t="s">
        <v>6432</v>
      </c>
      <c r="C1581" s="224" t="s">
        <v>5487</v>
      </c>
      <c r="D1581" s="222">
        <v>7</v>
      </c>
      <c r="E1581" s="223" t="s">
        <v>6432</v>
      </c>
      <c r="F1581" s="223" t="s">
        <v>6433</v>
      </c>
      <c r="G1581" s="224" t="s">
        <v>5067</v>
      </c>
      <c r="H1581" s="222">
        <v>5</v>
      </c>
      <c r="I1581" s="222">
        <v>7</v>
      </c>
    </row>
    <row r="1582" spans="1:9" ht="9.1999999999999993" customHeight="1">
      <c r="A1582" s="223">
        <v>1578</v>
      </c>
      <c r="B1582" s="223" t="s">
        <v>6434</v>
      </c>
      <c r="C1582" s="224" t="s">
        <v>5898</v>
      </c>
      <c r="D1582" s="222">
        <v>7</v>
      </c>
      <c r="E1582" s="223" t="s">
        <v>6434</v>
      </c>
      <c r="F1582" s="223" t="s">
        <v>6435</v>
      </c>
      <c r="G1582" s="224" t="s">
        <v>4732</v>
      </c>
      <c r="H1582" s="222">
        <v>4</v>
      </c>
      <c r="I1582" s="222">
        <v>7</v>
      </c>
    </row>
    <row r="1583" spans="1:9" ht="9.1999999999999993" customHeight="1">
      <c r="A1583" s="223">
        <v>1579</v>
      </c>
      <c r="B1583" s="223" t="s">
        <v>6436</v>
      </c>
      <c r="C1583" s="224" t="s">
        <v>5452</v>
      </c>
      <c r="D1583" s="222">
        <v>6</v>
      </c>
      <c r="E1583" s="223" t="s">
        <v>6436</v>
      </c>
      <c r="F1583" s="223" t="s">
        <v>6437</v>
      </c>
      <c r="G1583" s="224" t="s">
        <v>4173</v>
      </c>
      <c r="H1583" s="222">
        <v>4</v>
      </c>
      <c r="I1583" s="222">
        <v>6</v>
      </c>
    </row>
    <row r="1584" spans="1:9" ht="9.1999999999999993" customHeight="1">
      <c r="A1584" s="223">
        <v>1580</v>
      </c>
      <c r="B1584" s="223" t="s">
        <v>6438</v>
      </c>
      <c r="C1584" s="224" t="s">
        <v>5065</v>
      </c>
      <c r="D1584" s="222">
        <v>7</v>
      </c>
      <c r="E1584" s="223" t="s">
        <v>6438</v>
      </c>
      <c r="F1584" s="223" t="s">
        <v>6439</v>
      </c>
      <c r="G1584" s="224" t="s">
        <v>5067</v>
      </c>
      <c r="H1584" s="222">
        <v>4</v>
      </c>
      <c r="I1584" s="222">
        <v>7</v>
      </c>
    </row>
    <row r="1585" spans="1:9" ht="9.1999999999999993" customHeight="1">
      <c r="A1585" s="223">
        <v>1581</v>
      </c>
      <c r="B1585" s="223" t="s">
        <v>6440</v>
      </c>
      <c r="C1585" s="224" t="s">
        <v>5487</v>
      </c>
      <c r="D1585" s="222">
        <v>5</v>
      </c>
      <c r="E1585" s="223" t="s">
        <v>6440</v>
      </c>
      <c r="F1585" s="223" t="s">
        <v>6441</v>
      </c>
      <c r="G1585" s="224" t="s">
        <v>5067</v>
      </c>
      <c r="H1585" s="222">
        <v>5</v>
      </c>
      <c r="I1585" s="222">
        <v>5</v>
      </c>
    </row>
    <row r="1586" spans="1:9" ht="9.75" customHeight="1">
      <c r="A1586" s="223">
        <v>1582</v>
      </c>
      <c r="B1586" s="223" t="s">
        <v>6442</v>
      </c>
      <c r="C1586" s="224" t="s">
        <v>5487</v>
      </c>
      <c r="D1586" s="222">
        <v>6</v>
      </c>
      <c r="E1586" s="223" t="s">
        <v>6442</v>
      </c>
      <c r="F1586" s="223" t="s">
        <v>6443</v>
      </c>
      <c r="G1586" s="224" t="s">
        <v>5067</v>
      </c>
      <c r="H1586" s="222">
        <v>5</v>
      </c>
      <c r="I1586" s="222">
        <v>6</v>
      </c>
    </row>
    <row r="1587" spans="1:9" ht="9.1999999999999993" customHeight="1">
      <c r="A1587" s="223">
        <v>1583</v>
      </c>
      <c r="B1587" s="223" t="s">
        <v>6444</v>
      </c>
      <c r="C1587" s="224" t="s">
        <v>6413</v>
      </c>
      <c r="D1587" s="222">
        <v>2</v>
      </c>
      <c r="E1587" s="223" t="s">
        <v>6444</v>
      </c>
      <c r="F1587" s="223" t="s">
        <v>6445</v>
      </c>
      <c r="G1587" s="224" t="s">
        <v>5067</v>
      </c>
      <c r="H1587" s="222">
        <v>1</v>
      </c>
      <c r="I1587" s="222">
        <v>2</v>
      </c>
    </row>
    <row r="1588" spans="1:9" ht="9.1999999999999993" customHeight="1">
      <c r="A1588" s="223">
        <v>1584</v>
      </c>
      <c r="B1588" s="223" t="s">
        <v>6446</v>
      </c>
      <c r="C1588" s="224" t="s">
        <v>4757</v>
      </c>
      <c r="D1588" s="222">
        <v>6</v>
      </c>
      <c r="E1588" s="223" t="s">
        <v>6446</v>
      </c>
      <c r="F1588" s="223" t="s">
        <v>6447</v>
      </c>
      <c r="G1588" s="224" t="s">
        <v>4732</v>
      </c>
      <c r="H1588" s="222">
        <v>3</v>
      </c>
      <c r="I1588" s="222">
        <v>6</v>
      </c>
    </row>
    <row r="1589" spans="1:9" ht="9.1999999999999993" customHeight="1">
      <c r="A1589" s="223">
        <v>1585</v>
      </c>
      <c r="B1589" s="223" t="s">
        <v>6448</v>
      </c>
      <c r="C1589" s="224" t="s">
        <v>4757</v>
      </c>
      <c r="D1589" s="222">
        <v>7</v>
      </c>
      <c r="E1589" s="223" t="s">
        <v>6448</v>
      </c>
      <c r="F1589" s="223" t="s">
        <v>6449</v>
      </c>
      <c r="G1589" s="224" t="s">
        <v>4732</v>
      </c>
      <c r="H1589" s="222">
        <v>3</v>
      </c>
      <c r="I1589" s="222">
        <v>7</v>
      </c>
    </row>
    <row r="1590" spans="1:9" ht="9.1999999999999993" customHeight="1">
      <c r="A1590" s="223">
        <v>1586</v>
      </c>
      <c r="B1590" s="223" t="s">
        <v>6450</v>
      </c>
      <c r="C1590" s="224" t="s">
        <v>5491</v>
      </c>
      <c r="D1590" s="222">
        <v>6</v>
      </c>
      <c r="E1590" s="223" t="s">
        <v>6450</v>
      </c>
      <c r="F1590" s="223" t="s">
        <v>6451</v>
      </c>
      <c r="G1590" s="224" t="s">
        <v>4173</v>
      </c>
      <c r="H1590" s="222">
        <v>3</v>
      </c>
      <c r="I1590" s="222">
        <v>6</v>
      </c>
    </row>
    <row r="1591" spans="1:9" ht="9.1999999999999993" customHeight="1">
      <c r="A1591" s="223">
        <v>1587</v>
      </c>
      <c r="B1591" s="223" t="s">
        <v>6452</v>
      </c>
      <c r="C1591" s="224" t="s">
        <v>5452</v>
      </c>
      <c r="D1591" s="222">
        <v>5</v>
      </c>
      <c r="E1591" s="223" t="s">
        <v>6452</v>
      </c>
      <c r="F1591" s="223" t="s">
        <v>6453</v>
      </c>
      <c r="G1591" s="224" t="s">
        <v>4173</v>
      </c>
      <c r="H1591" s="222">
        <v>4</v>
      </c>
      <c r="I1591" s="222">
        <v>5</v>
      </c>
    </row>
    <row r="1592" spans="1:9" ht="9.1999999999999993" customHeight="1">
      <c r="A1592" s="223">
        <v>1588</v>
      </c>
      <c r="B1592" s="223" t="s">
        <v>6454</v>
      </c>
      <c r="C1592" s="224" t="s">
        <v>4171</v>
      </c>
      <c r="D1592" s="222">
        <v>7</v>
      </c>
      <c r="E1592" s="223" t="s">
        <v>6454</v>
      </c>
      <c r="F1592" s="223" t="s">
        <v>6455</v>
      </c>
      <c r="G1592" s="224" t="s">
        <v>4173</v>
      </c>
      <c r="H1592" s="222">
        <v>1</v>
      </c>
      <c r="I1592" s="222">
        <v>7</v>
      </c>
    </row>
    <row r="1593" spans="1:9" ht="9.75" customHeight="1">
      <c r="A1593" s="223">
        <v>1589</v>
      </c>
      <c r="B1593" s="223" t="s">
        <v>6456</v>
      </c>
      <c r="C1593" s="224" t="s">
        <v>5084</v>
      </c>
      <c r="D1593" s="222">
        <v>7</v>
      </c>
      <c r="E1593" s="223" t="s">
        <v>6456</v>
      </c>
      <c r="F1593" s="223" t="s">
        <v>6457</v>
      </c>
      <c r="G1593" s="224" t="s">
        <v>4472</v>
      </c>
      <c r="H1593" s="222">
        <v>2</v>
      </c>
      <c r="I1593" s="222">
        <v>7</v>
      </c>
    </row>
    <row r="1594" spans="1:9" ht="9.1999999999999993" customHeight="1">
      <c r="A1594" s="223">
        <v>1590</v>
      </c>
      <c r="B1594" s="223" t="s">
        <v>6458</v>
      </c>
      <c r="C1594" s="224" t="s">
        <v>6459</v>
      </c>
      <c r="D1594" s="222">
        <v>4</v>
      </c>
      <c r="E1594" s="223" t="s">
        <v>6458</v>
      </c>
      <c r="F1594" s="223" t="s">
        <v>6460</v>
      </c>
      <c r="G1594" s="224" t="s">
        <v>5496</v>
      </c>
      <c r="H1594" s="222">
        <v>4</v>
      </c>
      <c r="I1594" s="222">
        <v>4</v>
      </c>
    </row>
    <row r="1595" spans="1:9" ht="9.1999999999999993" customHeight="1">
      <c r="A1595" s="223">
        <v>1591</v>
      </c>
      <c r="B1595" s="223" t="s">
        <v>6461</v>
      </c>
      <c r="C1595" s="224" t="s">
        <v>4769</v>
      </c>
      <c r="D1595" s="222">
        <v>7</v>
      </c>
      <c r="E1595" s="223" t="s">
        <v>6461</v>
      </c>
      <c r="F1595" s="223" t="s">
        <v>6462</v>
      </c>
      <c r="G1595" s="224" t="s">
        <v>4472</v>
      </c>
      <c r="H1595" s="222">
        <v>1</v>
      </c>
      <c r="I1595" s="222">
        <v>7</v>
      </c>
    </row>
    <row r="1596" spans="1:9" ht="9.1999999999999993" customHeight="1">
      <c r="A1596" s="223">
        <v>1592</v>
      </c>
      <c r="B1596" s="223" t="s">
        <v>6463</v>
      </c>
      <c r="C1596" s="224" t="s">
        <v>5084</v>
      </c>
      <c r="D1596" s="222">
        <v>5</v>
      </c>
      <c r="E1596" s="223" t="s">
        <v>6463</v>
      </c>
      <c r="F1596" s="223" t="s">
        <v>6464</v>
      </c>
      <c r="G1596" s="224" t="s">
        <v>4472</v>
      </c>
      <c r="H1596" s="222">
        <v>2</v>
      </c>
      <c r="I1596" s="222">
        <v>5</v>
      </c>
    </row>
    <row r="1597" spans="1:9" ht="9.1999999999999993" customHeight="1">
      <c r="A1597" s="223">
        <v>1593</v>
      </c>
      <c r="B1597" s="223" t="s">
        <v>6465</v>
      </c>
      <c r="C1597" s="224" t="s">
        <v>6459</v>
      </c>
      <c r="D1597" s="222">
        <v>5</v>
      </c>
      <c r="E1597" s="223" t="s">
        <v>6465</v>
      </c>
      <c r="F1597" s="223" t="s">
        <v>6466</v>
      </c>
      <c r="G1597" s="224" t="s">
        <v>5496</v>
      </c>
      <c r="H1597" s="222">
        <v>4</v>
      </c>
      <c r="I1597" s="222">
        <v>5</v>
      </c>
    </row>
    <row r="1598" spans="1:9" ht="9.1999999999999993" customHeight="1">
      <c r="A1598" s="223">
        <v>1594</v>
      </c>
      <c r="B1598" s="223" t="s">
        <v>6467</v>
      </c>
      <c r="C1598" s="224" t="s">
        <v>4470</v>
      </c>
      <c r="D1598" s="222">
        <v>4</v>
      </c>
      <c r="E1598" s="223" t="s">
        <v>6467</v>
      </c>
      <c r="F1598" s="223" t="s">
        <v>6468</v>
      </c>
      <c r="G1598" s="224" t="s">
        <v>4472</v>
      </c>
      <c r="H1598" s="222">
        <v>3</v>
      </c>
      <c r="I1598" s="222">
        <v>4</v>
      </c>
    </row>
    <row r="1599" spans="1:9" ht="9.1999999999999993" customHeight="1">
      <c r="A1599" s="223">
        <v>1595</v>
      </c>
      <c r="B1599" s="223" t="s">
        <v>6469</v>
      </c>
      <c r="C1599" s="224" t="s">
        <v>5096</v>
      </c>
      <c r="D1599" s="222">
        <v>7</v>
      </c>
      <c r="E1599" s="223" t="s">
        <v>6469</v>
      </c>
      <c r="F1599" s="223" t="s">
        <v>6470</v>
      </c>
      <c r="G1599" s="224" t="s">
        <v>4472</v>
      </c>
      <c r="H1599" s="222">
        <v>4</v>
      </c>
      <c r="I1599" s="222">
        <v>7</v>
      </c>
    </row>
    <row r="1600" spans="1:9" ht="9.75" customHeight="1">
      <c r="A1600" s="223">
        <v>1596</v>
      </c>
      <c r="B1600" s="223" t="s">
        <v>6471</v>
      </c>
      <c r="C1600" s="224" t="s">
        <v>5093</v>
      </c>
      <c r="D1600" s="222">
        <v>7</v>
      </c>
      <c r="E1600" s="223" t="s">
        <v>6471</v>
      </c>
      <c r="F1600" s="223" t="s">
        <v>6472</v>
      </c>
      <c r="G1600" s="224" t="s">
        <v>4472</v>
      </c>
      <c r="H1600" s="222">
        <v>5</v>
      </c>
      <c r="I1600" s="222">
        <v>7</v>
      </c>
    </row>
    <row r="1601" spans="1:9" ht="9.1999999999999993" customHeight="1">
      <c r="A1601" s="223">
        <v>1597</v>
      </c>
      <c r="B1601" s="223" t="s">
        <v>6473</v>
      </c>
      <c r="C1601" s="224" t="s">
        <v>5405</v>
      </c>
      <c r="D1601" s="222">
        <v>6</v>
      </c>
      <c r="E1601" s="223" t="s">
        <v>6473</v>
      </c>
      <c r="F1601" s="223" t="s">
        <v>250</v>
      </c>
      <c r="G1601" s="224" t="s">
        <v>4438</v>
      </c>
      <c r="H1601" s="222">
        <v>4</v>
      </c>
      <c r="I1601" s="222">
        <v>6</v>
      </c>
    </row>
    <row r="1602" spans="1:9" ht="9.1999999999999993" customHeight="1">
      <c r="A1602" s="223">
        <v>1598</v>
      </c>
      <c r="B1602" s="223" t="s">
        <v>6474</v>
      </c>
      <c r="C1602" s="224" t="s">
        <v>5491</v>
      </c>
      <c r="D1602" s="222">
        <v>7</v>
      </c>
      <c r="E1602" s="223" t="s">
        <v>6474</v>
      </c>
      <c r="F1602" s="223" t="s">
        <v>6475</v>
      </c>
      <c r="G1602" s="224" t="s">
        <v>4173</v>
      </c>
      <c r="H1602" s="222">
        <v>3</v>
      </c>
      <c r="I1602" s="222">
        <v>7</v>
      </c>
    </row>
    <row r="1603" spans="1:9" ht="9.1999999999999993" customHeight="1">
      <c r="A1603" s="223">
        <v>1599</v>
      </c>
      <c r="B1603" s="223" t="s">
        <v>6476</v>
      </c>
      <c r="C1603" s="224" t="s">
        <v>5498</v>
      </c>
      <c r="D1603" s="222">
        <v>7</v>
      </c>
      <c r="E1603" s="223" t="s">
        <v>6476</v>
      </c>
      <c r="F1603" s="223" t="s">
        <v>6477</v>
      </c>
      <c r="G1603" s="224" t="s">
        <v>5496</v>
      </c>
      <c r="H1603" s="222">
        <v>3</v>
      </c>
      <c r="I1603" s="222">
        <v>7</v>
      </c>
    </row>
    <row r="1604" spans="1:9" ht="9.1999999999999993" customHeight="1">
      <c r="A1604" s="223">
        <v>1600</v>
      </c>
      <c r="B1604" s="223" t="s">
        <v>6478</v>
      </c>
      <c r="C1604" s="224" t="s">
        <v>5498</v>
      </c>
      <c r="D1604" s="222">
        <v>6</v>
      </c>
      <c r="E1604" s="223" t="s">
        <v>6478</v>
      </c>
      <c r="F1604" s="223" t="s">
        <v>6479</v>
      </c>
      <c r="G1604" s="224" t="s">
        <v>5496</v>
      </c>
      <c r="H1604" s="222">
        <v>3</v>
      </c>
      <c r="I1604" s="222">
        <v>6</v>
      </c>
    </row>
    <row r="1605" spans="1:9" ht="9.1999999999999993" customHeight="1">
      <c r="A1605" s="223">
        <v>1601</v>
      </c>
      <c r="B1605" s="223" t="s">
        <v>6480</v>
      </c>
      <c r="C1605" s="224" t="s">
        <v>5096</v>
      </c>
      <c r="D1605" s="222">
        <v>6</v>
      </c>
      <c r="E1605" s="223" t="s">
        <v>6480</v>
      </c>
      <c r="F1605" s="223" t="s">
        <v>6481</v>
      </c>
      <c r="G1605" s="224" t="s">
        <v>4472</v>
      </c>
      <c r="H1605" s="222">
        <v>4</v>
      </c>
      <c r="I1605" s="222">
        <v>6</v>
      </c>
    </row>
    <row r="1606" spans="1:9" ht="9.1999999999999993" customHeight="1">
      <c r="A1606" s="223">
        <v>1602</v>
      </c>
      <c r="B1606" s="223" t="s">
        <v>6482</v>
      </c>
      <c r="C1606" s="224" t="s">
        <v>4705</v>
      </c>
      <c r="D1606" s="222">
        <v>5</v>
      </c>
      <c r="E1606" s="223" t="s">
        <v>6482</v>
      </c>
      <c r="F1606" s="223" t="s">
        <v>1634</v>
      </c>
      <c r="G1606" s="224" t="s">
        <v>4438</v>
      </c>
      <c r="H1606" s="222">
        <v>5</v>
      </c>
      <c r="I1606" s="222">
        <v>5</v>
      </c>
    </row>
    <row r="1607" spans="1:9" ht="9.75" customHeight="1">
      <c r="A1607" s="223">
        <v>1603</v>
      </c>
      <c r="B1607" s="223" t="s">
        <v>6483</v>
      </c>
      <c r="C1607" s="224" t="s">
        <v>5058</v>
      </c>
      <c r="D1607" s="222">
        <v>6</v>
      </c>
      <c r="E1607" s="223" t="s">
        <v>6483</v>
      </c>
      <c r="F1607" s="223" t="s">
        <v>6484</v>
      </c>
      <c r="G1607" s="224" t="s">
        <v>4173</v>
      </c>
      <c r="H1607" s="222">
        <v>2</v>
      </c>
      <c r="I1607" s="222">
        <v>6</v>
      </c>
    </row>
    <row r="1608" spans="1:9" ht="9.1999999999999993" customHeight="1">
      <c r="A1608" s="223">
        <v>1604</v>
      </c>
      <c r="B1608" s="223" t="s">
        <v>6485</v>
      </c>
      <c r="C1608" s="224" t="s">
        <v>6486</v>
      </c>
      <c r="D1608" s="222">
        <v>5</v>
      </c>
      <c r="E1608" s="223" t="s">
        <v>6485</v>
      </c>
      <c r="F1608" s="223" t="s">
        <v>6487</v>
      </c>
      <c r="G1608" s="224" t="s">
        <v>5496</v>
      </c>
      <c r="H1608" s="222">
        <v>5</v>
      </c>
      <c r="I1608" s="222">
        <v>5</v>
      </c>
    </row>
    <row r="1609" spans="1:9" ht="9.1999999999999993" customHeight="1">
      <c r="A1609" s="223">
        <v>1605</v>
      </c>
      <c r="B1609" s="223" t="s">
        <v>6488</v>
      </c>
      <c r="C1609" s="224" t="s">
        <v>5517</v>
      </c>
      <c r="D1609" s="222">
        <v>7</v>
      </c>
      <c r="E1609" s="223" t="s">
        <v>6488</v>
      </c>
      <c r="F1609" s="223" t="s">
        <v>6489</v>
      </c>
      <c r="G1609" s="224" t="s">
        <v>5496</v>
      </c>
      <c r="H1609" s="222">
        <v>2</v>
      </c>
      <c r="I1609" s="222">
        <v>7</v>
      </c>
    </row>
    <row r="1610" spans="1:9" ht="9.1999999999999993" customHeight="1">
      <c r="A1610" s="223">
        <v>1606</v>
      </c>
      <c r="B1610" s="223" t="s">
        <v>6490</v>
      </c>
      <c r="C1610" s="224" t="s">
        <v>5111</v>
      </c>
      <c r="D1610" s="222">
        <v>7</v>
      </c>
      <c r="E1610" s="223" t="s">
        <v>6490</v>
      </c>
      <c r="F1610" s="223" t="s">
        <v>88</v>
      </c>
      <c r="G1610" s="224" t="s">
        <v>4189</v>
      </c>
      <c r="H1610" s="222">
        <v>5</v>
      </c>
      <c r="I1610" s="222">
        <v>7</v>
      </c>
    </row>
    <row r="1611" spans="1:9" ht="9.1999999999999993" customHeight="1">
      <c r="A1611" s="223">
        <v>1607</v>
      </c>
      <c r="B1611" s="223" t="s">
        <v>6491</v>
      </c>
      <c r="C1611" s="224" t="s">
        <v>6486</v>
      </c>
      <c r="D1611" s="222">
        <v>1</v>
      </c>
      <c r="E1611" s="223" t="s">
        <v>6491</v>
      </c>
      <c r="F1611" s="223" t="s">
        <v>6492</v>
      </c>
      <c r="G1611" s="224" t="s">
        <v>5496</v>
      </c>
      <c r="H1611" s="222">
        <v>5</v>
      </c>
      <c r="I1611" s="222">
        <v>1</v>
      </c>
    </row>
    <row r="1612" spans="1:9" ht="9.1999999999999993" customHeight="1">
      <c r="A1612" s="223">
        <v>1608</v>
      </c>
      <c r="B1612" s="223" t="s">
        <v>6493</v>
      </c>
      <c r="C1612" s="224" t="s">
        <v>5494</v>
      </c>
      <c r="D1612" s="222">
        <v>6</v>
      </c>
      <c r="E1612" s="223" t="s">
        <v>6493</v>
      </c>
      <c r="F1612" s="223" t="s">
        <v>6494</v>
      </c>
      <c r="G1612" s="224" t="s">
        <v>5496</v>
      </c>
      <c r="H1612" s="222">
        <v>1</v>
      </c>
      <c r="I1612" s="222">
        <v>6</v>
      </c>
    </row>
    <row r="1613" spans="1:9" ht="9.1999999999999993" customHeight="1">
      <c r="A1613" s="223">
        <v>1609</v>
      </c>
      <c r="B1613" s="223" t="s">
        <v>6495</v>
      </c>
      <c r="C1613" s="224" t="s">
        <v>5517</v>
      </c>
      <c r="D1613" s="222">
        <v>6</v>
      </c>
      <c r="E1613" s="223" t="s">
        <v>6495</v>
      </c>
      <c r="F1613" s="223" t="s">
        <v>6496</v>
      </c>
      <c r="G1613" s="224" t="s">
        <v>5496</v>
      </c>
      <c r="H1613" s="222">
        <v>2</v>
      </c>
      <c r="I1613" s="222">
        <v>6</v>
      </c>
    </row>
    <row r="1614" spans="1:9" ht="9.75" customHeight="1">
      <c r="A1614" s="223">
        <v>1610</v>
      </c>
      <c r="B1614" s="223" t="s">
        <v>6497</v>
      </c>
      <c r="C1614" s="224" t="s">
        <v>5535</v>
      </c>
      <c r="D1614" s="222">
        <v>4</v>
      </c>
      <c r="E1614" s="223" t="s">
        <v>6497</v>
      </c>
      <c r="F1614" s="223" t="s">
        <v>6498</v>
      </c>
      <c r="G1614" s="224" t="s">
        <v>4173</v>
      </c>
      <c r="H1614" s="222">
        <v>5</v>
      </c>
      <c r="I1614" s="222">
        <v>4</v>
      </c>
    </row>
    <row r="1615" spans="1:9" ht="9.1999999999999993" customHeight="1">
      <c r="A1615" s="223">
        <v>1611</v>
      </c>
      <c r="B1615" s="223" t="s">
        <v>6499</v>
      </c>
      <c r="C1615" s="224" t="s">
        <v>4171</v>
      </c>
      <c r="D1615" s="222">
        <v>6</v>
      </c>
      <c r="E1615" s="223" t="s">
        <v>6499</v>
      </c>
      <c r="F1615" s="223" t="s">
        <v>6500</v>
      </c>
      <c r="G1615" s="224" t="s">
        <v>4173</v>
      </c>
      <c r="H1615" s="222">
        <v>1</v>
      </c>
      <c r="I1615" s="222">
        <v>6</v>
      </c>
    </row>
    <row r="1616" spans="1:9" ht="9.1999999999999993" customHeight="1">
      <c r="A1616" s="223">
        <v>1612</v>
      </c>
      <c r="B1616" s="223" t="s">
        <v>6501</v>
      </c>
      <c r="C1616" s="224" t="s">
        <v>5535</v>
      </c>
      <c r="D1616" s="222">
        <v>3</v>
      </c>
      <c r="E1616" s="223" t="s">
        <v>6501</v>
      </c>
      <c r="F1616" s="223" t="s">
        <v>6502</v>
      </c>
      <c r="G1616" s="224" t="s">
        <v>4173</v>
      </c>
      <c r="H1616" s="222">
        <v>5</v>
      </c>
      <c r="I1616" s="222">
        <v>3</v>
      </c>
    </row>
    <row r="1617" spans="1:9" ht="9.1999999999999993" customHeight="1">
      <c r="A1617" s="223">
        <v>1613</v>
      </c>
      <c r="B1617" s="223" t="s">
        <v>6503</v>
      </c>
      <c r="C1617" s="224" t="s">
        <v>5058</v>
      </c>
      <c r="D1617" s="222">
        <v>7</v>
      </c>
      <c r="E1617" s="223" t="s">
        <v>6503</v>
      </c>
      <c r="F1617" s="223" t="s">
        <v>6504</v>
      </c>
      <c r="G1617" s="224" t="s">
        <v>4173</v>
      </c>
      <c r="H1617" s="222">
        <v>2</v>
      </c>
      <c r="I1617" s="222">
        <v>7</v>
      </c>
    </row>
    <row r="1618" spans="1:9" ht="9.1999999999999993" customHeight="1">
      <c r="A1618" s="223">
        <v>1614</v>
      </c>
      <c r="B1618" s="223" t="s">
        <v>6505</v>
      </c>
      <c r="C1618" s="224" t="s">
        <v>5549</v>
      </c>
      <c r="D1618" s="222">
        <v>6</v>
      </c>
      <c r="E1618" s="223" t="s">
        <v>6505</v>
      </c>
      <c r="F1618" s="223" t="s">
        <v>6506</v>
      </c>
      <c r="G1618" s="224" t="s">
        <v>4786</v>
      </c>
      <c r="H1618" s="222">
        <v>2</v>
      </c>
      <c r="I1618" s="222">
        <v>6</v>
      </c>
    </row>
    <row r="1619" spans="1:9" ht="9.1999999999999993" customHeight="1">
      <c r="A1619" s="223">
        <v>1615</v>
      </c>
      <c r="B1619" s="223" t="s">
        <v>6507</v>
      </c>
      <c r="C1619" s="224" t="s">
        <v>6459</v>
      </c>
      <c r="D1619" s="222">
        <v>1</v>
      </c>
      <c r="E1619" s="223" t="s">
        <v>6507</v>
      </c>
      <c r="F1619" s="223" t="s">
        <v>6508</v>
      </c>
      <c r="G1619" s="224" t="s">
        <v>5496</v>
      </c>
      <c r="H1619" s="222">
        <v>4</v>
      </c>
      <c r="I1619" s="222">
        <v>1</v>
      </c>
    </row>
    <row r="1620" spans="1:9" ht="9.1999999999999993" customHeight="1">
      <c r="A1620" s="223">
        <v>1616</v>
      </c>
      <c r="B1620" s="223" t="s">
        <v>6509</v>
      </c>
      <c r="C1620" s="224" t="s">
        <v>5517</v>
      </c>
      <c r="D1620" s="222">
        <v>4</v>
      </c>
      <c r="E1620" s="223" t="s">
        <v>6509</v>
      </c>
      <c r="F1620" s="223" t="s">
        <v>6510</v>
      </c>
      <c r="G1620" s="224" t="s">
        <v>5496</v>
      </c>
      <c r="H1620" s="222">
        <v>2</v>
      </c>
      <c r="I1620" s="222">
        <v>4</v>
      </c>
    </row>
    <row r="1621" spans="1:9" ht="9.75" customHeight="1">
      <c r="A1621" s="223">
        <v>1617</v>
      </c>
      <c r="B1621" s="223" t="s">
        <v>6511</v>
      </c>
      <c r="C1621" s="224" t="s">
        <v>5517</v>
      </c>
      <c r="D1621" s="222">
        <v>5</v>
      </c>
      <c r="E1621" s="223" t="s">
        <v>6511</v>
      </c>
      <c r="F1621" s="223" t="s">
        <v>6512</v>
      </c>
      <c r="G1621" s="224" t="s">
        <v>5496</v>
      </c>
      <c r="H1621" s="222">
        <v>2</v>
      </c>
      <c r="I1621" s="222">
        <v>5</v>
      </c>
    </row>
    <row r="1622" spans="1:9" ht="9.1999999999999993" customHeight="1">
      <c r="A1622" s="223">
        <v>1618</v>
      </c>
      <c r="B1622" s="223" t="s">
        <v>6513</v>
      </c>
      <c r="C1622" s="224" t="s">
        <v>6009</v>
      </c>
      <c r="D1622" s="222">
        <v>4</v>
      </c>
      <c r="E1622" s="223" t="s">
        <v>6513</v>
      </c>
      <c r="F1622" s="223" t="s">
        <v>6514</v>
      </c>
      <c r="G1622" s="224" t="s">
        <v>4786</v>
      </c>
      <c r="H1622" s="222">
        <v>3</v>
      </c>
      <c r="I1622" s="222">
        <v>4</v>
      </c>
    </row>
    <row r="1623" spans="1:9" ht="9.1999999999999993" customHeight="1">
      <c r="A1623" s="223">
        <v>1619</v>
      </c>
      <c r="B1623" s="223" t="s">
        <v>6515</v>
      </c>
      <c r="C1623" s="224" t="s">
        <v>6009</v>
      </c>
      <c r="D1623" s="222">
        <v>3</v>
      </c>
      <c r="E1623" s="223" t="s">
        <v>6515</v>
      </c>
      <c r="F1623" s="223" t="s">
        <v>6516</v>
      </c>
      <c r="G1623" s="224" t="s">
        <v>4786</v>
      </c>
      <c r="H1623" s="222">
        <v>3</v>
      </c>
      <c r="I1623" s="222">
        <v>3</v>
      </c>
    </row>
    <row r="1624" spans="1:9" ht="9.1999999999999993" customHeight="1">
      <c r="A1624" s="223">
        <v>1620</v>
      </c>
      <c r="B1624" s="223" t="s">
        <v>6517</v>
      </c>
      <c r="C1624" s="224" t="s">
        <v>5111</v>
      </c>
      <c r="D1624" s="222">
        <v>6</v>
      </c>
      <c r="E1624" s="223" t="s">
        <v>6517</v>
      </c>
      <c r="F1624" s="223" t="s">
        <v>6518</v>
      </c>
      <c r="G1624" s="224" t="s">
        <v>4189</v>
      </c>
      <c r="H1624" s="222">
        <v>5</v>
      </c>
      <c r="I1624" s="222">
        <v>6</v>
      </c>
    </row>
    <row r="1625" spans="1:9" ht="9.1999999999999993" customHeight="1">
      <c r="A1625" s="223">
        <v>1621</v>
      </c>
      <c r="B1625" s="223" t="s">
        <v>6519</v>
      </c>
      <c r="C1625" s="224" t="s">
        <v>5567</v>
      </c>
      <c r="D1625" s="222">
        <v>6</v>
      </c>
      <c r="E1625" s="223" t="s">
        <v>6519</v>
      </c>
      <c r="F1625" s="223" t="s">
        <v>6520</v>
      </c>
      <c r="G1625" s="224" t="s">
        <v>3978</v>
      </c>
      <c r="H1625" s="222">
        <v>5</v>
      </c>
      <c r="I1625" s="222">
        <v>6</v>
      </c>
    </row>
    <row r="1626" spans="1:9" ht="9.1999999999999993" customHeight="1">
      <c r="A1626" s="223">
        <v>1622</v>
      </c>
      <c r="B1626" s="223" t="s">
        <v>6521</v>
      </c>
      <c r="C1626" s="224" t="s">
        <v>4805</v>
      </c>
      <c r="D1626" s="222">
        <v>7</v>
      </c>
      <c r="E1626" s="223" t="s">
        <v>6521</v>
      </c>
      <c r="F1626" s="223" t="s">
        <v>6522</v>
      </c>
      <c r="G1626" s="224" t="s">
        <v>3978</v>
      </c>
      <c r="H1626" s="222">
        <v>3</v>
      </c>
      <c r="I1626" s="222">
        <v>7</v>
      </c>
    </row>
    <row r="1627" spans="1:9" ht="9.1999999999999993" customHeight="1">
      <c r="A1627" s="223">
        <v>1623</v>
      </c>
      <c r="B1627" s="223" t="s">
        <v>6523</v>
      </c>
      <c r="C1627" s="224" t="s">
        <v>5546</v>
      </c>
      <c r="D1627" s="222">
        <v>2</v>
      </c>
      <c r="E1627" s="223" t="s">
        <v>6523</v>
      </c>
      <c r="F1627" s="223" t="s">
        <v>6524</v>
      </c>
      <c r="G1627" s="224" t="s">
        <v>4786</v>
      </c>
      <c r="H1627" s="222">
        <v>4</v>
      </c>
      <c r="I1627" s="222">
        <v>2</v>
      </c>
    </row>
    <row r="1628" spans="1:9" ht="9.75" customHeight="1">
      <c r="A1628" s="223">
        <v>1624</v>
      </c>
      <c r="B1628" s="223" t="s">
        <v>6525</v>
      </c>
      <c r="C1628" s="224" t="s">
        <v>5494</v>
      </c>
      <c r="D1628" s="222">
        <v>5</v>
      </c>
      <c r="E1628" s="223" t="s">
        <v>6525</v>
      </c>
      <c r="F1628" s="223" t="s">
        <v>6526</v>
      </c>
      <c r="G1628" s="224" t="s">
        <v>5496</v>
      </c>
      <c r="H1628" s="222">
        <v>1</v>
      </c>
      <c r="I1628" s="222">
        <v>5</v>
      </c>
    </row>
    <row r="1629" spans="1:9" ht="9.1999999999999993" customHeight="1">
      <c r="A1629" s="223">
        <v>1625</v>
      </c>
      <c r="B1629" s="223" t="s">
        <v>6527</v>
      </c>
      <c r="C1629" s="224" t="s">
        <v>5567</v>
      </c>
      <c r="D1629" s="222">
        <v>5</v>
      </c>
      <c r="E1629" s="223" t="s">
        <v>6527</v>
      </c>
      <c r="F1629" s="223" t="s">
        <v>6528</v>
      </c>
      <c r="G1629" s="224" t="s">
        <v>3978</v>
      </c>
      <c r="H1629" s="222">
        <v>5</v>
      </c>
      <c r="I1629" s="222">
        <v>5</v>
      </c>
    </row>
    <row r="1630" spans="1:9" ht="9.1999999999999993" customHeight="1">
      <c r="A1630" s="223">
        <v>1626</v>
      </c>
      <c r="B1630" s="223" t="s">
        <v>6529</v>
      </c>
      <c r="C1630" s="224" t="s">
        <v>5546</v>
      </c>
      <c r="D1630" s="222">
        <v>4</v>
      </c>
      <c r="E1630" s="223" t="s">
        <v>6529</v>
      </c>
      <c r="F1630" s="223" t="s">
        <v>6530</v>
      </c>
      <c r="G1630" s="224" t="s">
        <v>4786</v>
      </c>
      <c r="H1630" s="222">
        <v>4</v>
      </c>
      <c r="I1630" s="222">
        <v>4</v>
      </c>
    </row>
    <row r="1631" spans="1:9" ht="9.1999999999999993" customHeight="1">
      <c r="A1631" s="223">
        <v>1627</v>
      </c>
      <c r="B1631" s="223" t="s">
        <v>6531</v>
      </c>
      <c r="C1631" s="224" t="s">
        <v>6009</v>
      </c>
      <c r="D1631" s="222">
        <v>2</v>
      </c>
      <c r="E1631" s="223" t="s">
        <v>6531</v>
      </c>
      <c r="F1631" s="223" t="s">
        <v>6532</v>
      </c>
      <c r="G1631" s="224" t="s">
        <v>4786</v>
      </c>
      <c r="H1631" s="222">
        <v>3</v>
      </c>
      <c r="I1631" s="222">
        <v>2</v>
      </c>
    </row>
    <row r="1632" spans="1:9" ht="9.1999999999999993" customHeight="1">
      <c r="A1632" s="223">
        <v>1628</v>
      </c>
      <c r="B1632" s="223" t="s">
        <v>6533</v>
      </c>
      <c r="C1632" s="224" t="s">
        <v>5549</v>
      </c>
      <c r="D1632" s="222">
        <v>4</v>
      </c>
      <c r="E1632" s="223" t="s">
        <v>6533</v>
      </c>
      <c r="F1632" s="223" t="s">
        <v>6534</v>
      </c>
      <c r="G1632" s="224" t="s">
        <v>4786</v>
      </c>
      <c r="H1632" s="222">
        <v>2</v>
      </c>
      <c r="I1632" s="222">
        <v>4</v>
      </c>
    </row>
    <row r="1633" spans="1:9" ht="9.1999999999999993" customHeight="1">
      <c r="A1633" s="223">
        <v>1629</v>
      </c>
      <c r="B1633" s="223" t="s">
        <v>6535</v>
      </c>
      <c r="C1633" s="224" t="s">
        <v>4822</v>
      </c>
      <c r="D1633" s="222">
        <v>6</v>
      </c>
      <c r="E1633" s="223" t="s">
        <v>6535</v>
      </c>
      <c r="F1633" s="223" t="s">
        <v>6536</v>
      </c>
      <c r="G1633" s="224" t="s">
        <v>3978</v>
      </c>
      <c r="H1633" s="222">
        <v>4</v>
      </c>
      <c r="I1633" s="222">
        <v>6</v>
      </c>
    </row>
    <row r="1634" spans="1:9" ht="9.1999999999999993" customHeight="1">
      <c r="A1634" s="223">
        <v>1630</v>
      </c>
      <c r="B1634" s="223" t="s">
        <v>6537</v>
      </c>
      <c r="C1634" s="224" t="s">
        <v>5100</v>
      </c>
      <c r="D1634" s="222">
        <v>7</v>
      </c>
      <c r="E1634" s="223" t="s">
        <v>6537</v>
      </c>
      <c r="F1634" s="223" t="s">
        <v>726</v>
      </c>
      <c r="G1634" s="224" t="s">
        <v>3982</v>
      </c>
      <c r="H1634" s="222">
        <v>5</v>
      </c>
      <c r="I1634" s="222">
        <v>7</v>
      </c>
    </row>
    <row r="1635" spans="1:9" ht="9.75" customHeight="1">
      <c r="A1635" s="223">
        <v>1631</v>
      </c>
      <c r="B1635" s="223" t="s">
        <v>6538</v>
      </c>
      <c r="C1635" s="224" t="s">
        <v>5549</v>
      </c>
      <c r="D1635" s="222">
        <v>5</v>
      </c>
      <c r="E1635" s="223" t="s">
        <v>6538</v>
      </c>
      <c r="F1635" s="223" t="s">
        <v>6539</v>
      </c>
      <c r="G1635" s="224" t="s">
        <v>4786</v>
      </c>
      <c r="H1635" s="222">
        <v>2</v>
      </c>
      <c r="I1635" s="222">
        <v>5</v>
      </c>
    </row>
    <row r="1636" spans="1:9" ht="9.1999999999999993" customHeight="1">
      <c r="A1636" s="223">
        <v>1632</v>
      </c>
      <c r="B1636" s="223" t="s">
        <v>6540</v>
      </c>
      <c r="C1636" s="224" t="s">
        <v>5549</v>
      </c>
      <c r="D1636" s="222">
        <v>2</v>
      </c>
      <c r="E1636" s="223" t="s">
        <v>6540</v>
      </c>
      <c r="F1636" s="223" t="s">
        <v>6541</v>
      </c>
      <c r="G1636" s="224" t="s">
        <v>4786</v>
      </c>
      <c r="H1636" s="222">
        <v>2</v>
      </c>
      <c r="I1636" s="222">
        <v>2</v>
      </c>
    </row>
    <row r="1637" spans="1:9" ht="9.1999999999999993" customHeight="1">
      <c r="A1637" s="223">
        <v>1633</v>
      </c>
      <c r="B1637" s="223" t="s">
        <v>6542</v>
      </c>
      <c r="C1637" s="224" t="s">
        <v>5616</v>
      </c>
      <c r="D1637" s="222">
        <v>4</v>
      </c>
      <c r="E1637" s="223" t="s">
        <v>6542</v>
      </c>
      <c r="F1637" s="223" t="s">
        <v>6543</v>
      </c>
      <c r="G1637" s="224" t="s">
        <v>5165</v>
      </c>
      <c r="H1637" s="222">
        <v>4</v>
      </c>
      <c r="I1637" s="222">
        <v>4</v>
      </c>
    </row>
    <row r="1638" spans="1:9" ht="9.1999999999999993" customHeight="1">
      <c r="A1638" s="223">
        <v>1634</v>
      </c>
      <c r="B1638" s="223" t="s">
        <v>6544</v>
      </c>
      <c r="C1638" s="224" t="s">
        <v>5616</v>
      </c>
      <c r="D1638" s="222">
        <v>3</v>
      </c>
      <c r="E1638" s="223" t="s">
        <v>6544</v>
      </c>
      <c r="F1638" s="223" t="s">
        <v>6545</v>
      </c>
      <c r="G1638" s="224" t="s">
        <v>5165</v>
      </c>
      <c r="H1638" s="222">
        <v>4</v>
      </c>
      <c r="I1638" s="222">
        <v>3</v>
      </c>
    </row>
    <row r="1639" spans="1:9" ht="9.1999999999999993" customHeight="1">
      <c r="A1639" s="223">
        <v>1635</v>
      </c>
      <c r="B1639" s="223" t="s">
        <v>6546</v>
      </c>
      <c r="C1639" s="224" t="s">
        <v>6150</v>
      </c>
      <c r="D1639" s="222">
        <v>7</v>
      </c>
      <c r="E1639" s="223" t="s">
        <v>6546</v>
      </c>
      <c r="F1639" s="223" t="s">
        <v>1612</v>
      </c>
      <c r="G1639" s="224" t="s">
        <v>5408</v>
      </c>
      <c r="H1639" s="222">
        <v>4</v>
      </c>
      <c r="I1639" s="222">
        <v>7</v>
      </c>
    </row>
    <row r="1640" spans="1:9" ht="9.1999999999999993" customHeight="1">
      <c r="A1640" s="223">
        <v>1636</v>
      </c>
      <c r="B1640" s="223" t="s">
        <v>6547</v>
      </c>
      <c r="C1640" s="224" t="s">
        <v>5607</v>
      </c>
      <c r="D1640" s="222">
        <v>5</v>
      </c>
      <c r="E1640" s="223" t="s">
        <v>6547</v>
      </c>
      <c r="F1640" s="223" t="s">
        <v>6548</v>
      </c>
      <c r="G1640" s="224" t="s">
        <v>5165</v>
      </c>
      <c r="H1640" s="222">
        <v>3</v>
      </c>
      <c r="I1640" s="222">
        <v>5</v>
      </c>
    </row>
    <row r="1641" spans="1:9" ht="9.1999999999999993" customHeight="1">
      <c r="A1641" s="223">
        <v>1637</v>
      </c>
      <c r="B1641" s="223" t="s">
        <v>6549</v>
      </c>
      <c r="C1641" s="224" t="s">
        <v>6550</v>
      </c>
      <c r="D1641" s="222">
        <v>1</v>
      </c>
      <c r="E1641" s="223" t="s">
        <v>6549</v>
      </c>
      <c r="F1641" s="223" t="s">
        <v>6551</v>
      </c>
      <c r="G1641" s="224" t="s">
        <v>5408</v>
      </c>
      <c r="H1641" s="222">
        <v>5</v>
      </c>
      <c r="I1641" s="222">
        <v>1</v>
      </c>
    </row>
    <row r="1642" spans="1:9" ht="9.75" customHeight="1">
      <c r="A1642" s="223">
        <v>1638</v>
      </c>
      <c r="B1642" s="223" t="s">
        <v>6552</v>
      </c>
      <c r="C1642" s="224" t="s">
        <v>5642</v>
      </c>
      <c r="D1642" s="222">
        <v>3</v>
      </c>
      <c r="E1642" s="223" t="s">
        <v>6552</v>
      </c>
      <c r="F1642" s="223" t="s">
        <v>6553</v>
      </c>
      <c r="G1642" s="224" t="s">
        <v>4786</v>
      </c>
      <c r="H1642" s="222">
        <v>5</v>
      </c>
      <c r="I1642" s="222">
        <v>3</v>
      </c>
    </row>
    <row r="1643" spans="1:9" ht="9.1999999999999993" customHeight="1">
      <c r="A1643" s="223">
        <v>1639</v>
      </c>
      <c r="B1643" s="223" t="s">
        <v>6554</v>
      </c>
      <c r="C1643" s="224" t="s">
        <v>5535</v>
      </c>
      <c r="D1643" s="222">
        <v>5</v>
      </c>
      <c r="E1643" s="223" t="s">
        <v>6554</v>
      </c>
      <c r="F1643" s="223" t="s">
        <v>6555</v>
      </c>
      <c r="G1643" s="224" t="s">
        <v>4173</v>
      </c>
      <c r="H1643" s="222">
        <v>5</v>
      </c>
      <c r="I1643" s="222">
        <v>5</v>
      </c>
    </row>
    <row r="1644" spans="1:9" ht="9.1999999999999993" customHeight="1">
      <c r="A1644" s="223">
        <v>1640</v>
      </c>
      <c r="B1644" s="223" t="s">
        <v>6556</v>
      </c>
      <c r="C1644" s="224" t="s">
        <v>6046</v>
      </c>
      <c r="D1644" s="222">
        <v>5</v>
      </c>
      <c r="E1644" s="223" t="s">
        <v>6556</v>
      </c>
      <c r="F1644" s="223" t="s">
        <v>6557</v>
      </c>
      <c r="G1644" s="224" t="s">
        <v>5165</v>
      </c>
      <c r="H1644" s="222">
        <v>5</v>
      </c>
      <c r="I1644" s="222">
        <v>5</v>
      </c>
    </row>
    <row r="1645" spans="1:9" ht="9.1999999999999993" customHeight="1">
      <c r="A1645" s="223">
        <v>1641</v>
      </c>
      <c r="B1645" s="223" t="s">
        <v>6558</v>
      </c>
      <c r="C1645" s="224" t="s">
        <v>6046</v>
      </c>
      <c r="D1645" s="222">
        <v>3</v>
      </c>
      <c r="E1645" s="223" t="s">
        <v>6558</v>
      </c>
      <c r="F1645" s="223" t="s">
        <v>6559</v>
      </c>
      <c r="G1645" s="224" t="s">
        <v>5165</v>
      </c>
      <c r="H1645" s="222">
        <v>5</v>
      </c>
      <c r="I1645" s="222">
        <v>3</v>
      </c>
    </row>
    <row r="1646" spans="1:9" ht="9.1999999999999993" customHeight="1">
      <c r="A1646" s="223">
        <v>1642</v>
      </c>
      <c r="B1646" s="223" t="s">
        <v>6560</v>
      </c>
      <c r="C1646" s="224" t="s">
        <v>6561</v>
      </c>
      <c r="D1646" s="222">
        <v>4</v>
      </c>
      <c r="E1646" s="223" t="s">
        <v>6560</v>
      </c>
      <c r="F1646" s="223" t="s">
        <v>1619</v>
      </c>
      <c r="G1646" s="224" t="s">
        <v>5408</v>
      </c>
      <c r="H1646" s="222">
        <v>3</v>
      </c>
      <c r="I1646" s="222">
        <v>4</v>
      </c>
    </row>
    <row r="1647" spans="1:9" ht="9.1999999999999993" customHeight="1">
      <c r="A1647" s="223">
        <v>1643</v>
      </c>
      <c r="B1647" s="223" t="s">
        <v>6562</v>
      </c>
      <c r="C1647" s="224" t="s">
        <v>5642</v>
      </c>
      <c r="D1647" s="222">
        <v>6</v>
      </c>
      <c r="E1647" s="223" t="s">
        <v>6562</v>
      </c>
      <c r="F1647" s="223" t="s">
        <v>6563</v>
      </c>
      <c r="G1647" s="224" t="s">
        <v>4786</v>
      </c>
      <c r="H1647" s="222">
        <v>5</v>
      </c>
      <c r="I1647" s="222">
        <v>6</v>
      </c>
    </row>
    <row r="1648" spans="1:9" ht="9.1999999999999993" customHeight="1">
      <c r="A1648" s="223">
        <v>1644</v>
      </c>
      <c r="B1648" s="223" t="s">
        <v>6564</v>
      </c>
      <c r="C1648" s="224" t="s">
        <v>6046</v>
      </c>
      <c r="D1648" s="222">
        <v>7</v>
      </c>
      <c r="E1648" s="223" t="s">
        <v>6564</v>
      </c>
      <c r="F1648" s="223" t="s">
        <v>6565</v>
      </c>
      <c r="G1648" s="224" t="s">
        <v>5165</v>
      </c>
      <c r="H1648" s="222">
        <v>5</v>
      </c>
      <c r="I1648" s="222">
        <v>7</v>
      </c>
    </row>
    <row r="1649" spans="1:9" ht="9.75" customHeight="1">
      <c r="A1649" s="223">
        <v>1645</v>
      </c>
      <c r="B1649" s="223" t="s">
        <v>6566</v>
      </c>
      <c r="C1649" s="224" t="s">
        <v>5642</v>
      </c>
      <c r="D1649" s="222">
        <v>4</v>
      </c>
      <c r="E1649" s="223" t="s">
        <v>6566</v>
      </c>
      <c r="F1649" s="223" t="s">
        <v>6567</v>
      </c>
      <c r="G1649" s="224" t="s">
        <v>4786</v>
      </c>
      <c r="H1649" s="222">
        <v>5</v>
      </c>
      <c r="I1649" s="222">
        <v>4</v>
      </c>
    </row>
    <row r="1650" spans="1:9" ht="9.1999999999999993" customHeight="1">
      <c r="A1650" s="223">
        <v>1646</v>
      </c>
      <c r="B1650" s="223" t="s">
        <v>6568</v>
      </c>
      <c r="C1650" s="224" t="s">
        <v>6046</v>
      </c>
      <c r="D1650" s="222">
        <v>6</v>
      </c>
      <c r="E1650" s="223" t="s">
        <v>6568</v>
      </c>
      <c r="F1650" s="223" t="s">
        <v>6569</v>
      </c>
      <c r="G1650" s="224" t="s">
        <v>5165</v>
      </c>
      <c r="H1650" s="222">
        <v>5</v>
      </c>
      <c r="I1650" s="222">
        <v>6</v>
      </c>
    </row>
    <row r="1651" spans="1:9" ht="9.1999999999999993" customHeight="1">
      <c r="A1651" s="223">
        <v>1647</v>
      </c>
      <c r="B1651" s="223" t="s">
        <v>6570</v>
      </c>
      <c r="C1651" s="224" t="s">
        <v>6561</v>
      </c>
      <c r="D1651" s="222">
        <v>5</v>
      </c>
      <c r="E1651" s="223" t="s">
        <v>6570</v>
      </c>
      <c r="F1651" s="223" t="s">
        <v>1618</v>
      </c>
      <c r="G1651" s="224" t="s">
        <v>5408</v>
      </c>
      <c r="H1651" s="222">
        <v>3</v>
      </c>
      <c r="I1651" s="222">
        <v>5</v>
      </c>
    </row>
    <row r="1652" spans="1:9" ht="9.1999999999999993" customHeight="1">
      <c r="A1652" s="223">
        <v>1648</v>
      </c>
      <c r="B1652" s="223" t="s">
        <v>6571</v>
      </c>
      <c r="C1652" s="224" t="s">
        <v>6561</v>
      </c>
      <c r="D1652" s="222">
        <v>6</v>
      </c>
      <c r="E1652" s="223" t="s">
        <v>6571</v>
      </c>
      <c r="F1652" s="223" t="s">
        <v>1617</v>
      </c>
      <c r="G1652" s="224" t="s">
        <v>5408</v>
      </c>
      <c r="H1652" s="222">
        <v>3</v>
      </c>
      <c r="I1652" s="222">
        <v>6</v>
      </c>
    </row>
    <row r="1653" spans="1:9" ht="9.1999999999999993" customHeight="1">
      <c r="A1653" s="223">
        <v>1649</v>
      </c>
      <c r="B1653" s="223" t="s">
        <v>6572</v>
      </c>
      <c r="C1653" s="224" t="s">
        <v>5642</v>
      </c>
      <c r="D1653" s="222">
        <v>7</v>
      </c>
      <c r="E1653" s="223" t="s">
        <v>6572</v>
      </c>
      <c r="F1653" s="223" t="s">
        <v>6573</v>
      </c>
      <c r="G1653" s="224" t="s">
        <v>4786</v>
      </c>
      <c r="H1653" s="222">
        <v>5</v>
      </c>
      <c r="I1653" s="222">
        <v>7</v>
      </c>
    </row>
    <row r="1654" spans="1:9" ht="9.1999999999999993" customHeight="1">
      <c r="A1654" s="223">
        <v>1650</v>
      </c>
      <c r="B1654" s="223" t="s">
        <v>6574</v>
      </c>
      <c r="C1654" s="224" t="s">
        <v>4827</v>
      </c>
      <c r="D1654" s="222">
        <v>7</v>
      </c>
      <c r="E1654" s="223" t="s">
        <v>6574</v>
      </c>
      <c r="F1654" s="223" t="s">
        <v>6575</v>
      </c>
      <c r="G1654" s="224" t="s">
        <v>4528</v>
      </c>
      <c r="H1654" s="222">
        <v>5</v>
      </c>
      <c r="I1654" s="222">
        <v>7</v>
      </c>
    </row>
    <row r="1655" spans="1:9" ht="9.1999999999999993" customHeight="1">
      <c r="A1655" s="223">
        <v>1651</v>
      </c>
      <c r="B1655" s="223" t="s">
        <v>6576</v>
      </c>
      <c r="C1655" s="224" t="s">
        <v>4827</v>
      </c>
      <c r="D1655" s="222">
        <v>5</v>
      </c>
      <c r="E1655" s="223" t="s">
        <v>6576</v>
      </c>
      <c r="F1655" s="223" t="s">
        <v>6577</v>
      </c>
      <c r="G1655" s="224" t="s">
        <v>4528</v>
      </c>
      <c r="H1655" s="222">
        <v>5</v>
      </c>
      <c r="I1655" s="222">
        <v>5</v>
      </c>
    </row>
    <row r="1656" spans="1:9" ht="9.75" customHeight="1">
      <c r="A1656" s="223">
        <v>1652</v>
      </c>
      <c r="B1656" s="223" t="s">
        <v>6578</v>
      </c>
      <c r="C1656" s="224" t="s">
        <v>4827</v>
      </c>
      <c r="D1656" s="222">
        <v>6</v>
      </c>
      <c r="E1656" s="223" t="s">
        <v>6578</v>
      </c>
      <c r="F1656" s="223" t="s">
        <v>6579</v>
      </c>
      <c r="G1656" s="224" t="s">
        <v>4528</v>
      </c>
      <c r="H1656" s="222">
        <v>5</v>
      </c>
      <c r="I1656" s="222">
        <v>6</v>
      </c>
    </row>
    <row r="1657" spans="1:9" ht="9.1999999999999993" customHeight="1">
      <c r="A1657" s="223">
        <v>1653</v>
      </c>
      <c r="B1657" s="223" t="s">
        <v>6580</v>
      </c>
      <c r="C1657" s="224" t="s">
        <v>4541</v>
      </c>
      <c r="D1657" s="222">
        <v>7</v>
      </c>
      <c r="E1657" s="223" t="s">
        <v>6580</v>
      </c>
      <c r="F1657" s="223" t="s">
        <v>6581</v>
      </c>
      <c r="G1657" s="224" t="s">
        <v>4528</v>
      </c>
      <c r="H1657" s="222">
        <v>4</v>
      </c>
      <c r="I1657" s="222">
        <v>7</v>
      </c>
    </row>
    <row r="1658" spans="1:9" ht="9.1999999999999993" customHeight="1">
      <c r="A1658" s="223">
        <v>1654</v>
      </c>
      <c r="B1658" s="223" t="s">
        <v>6582</v>
      </c>
      <c r="C1658" s="224" t="s">
        <v>6561</v>
      </c>
      <c r="D1658" s="222">
        <v>3</v>
      </c>
      <c r="E1658" s="223" t="s">
        <v>6582</v>
      </c>
      <c r="F1658" s="223" t="s">
        <v>1616</v>
      </c>
      <c r="G1658" s="224" t="s">
        <v>5408</v>
      </c>
      <c r="H1658" s="222">
        <v>3</v>
      </c>
      <c r="I1658" s="222">
        <v>3</v>
      </c>
    </row>
    <row r="1659" spans="1:9" ht="9.1999999999999993" customHeight="1">
      <c r="A1659" s="223">
        <v>1655</v>
      </c>
      <c r="B1659" s="223" t="s">
        <v>6583</v>
      </c>
      <c r="C1659" s="224" t="s">
        <v>6561</v>
      </c>
      <c r="D1659" s="222">
        <v>2</v>
      </c>
      <c r="E1659" s="223" t="s">
        <v>6583</v>
      </c>
      <c r="F1659" s="223" t="s">
        <v>1615</v>
      </c>
      <c r="G1659" s="224" t="s">
        <v>5408</v>
      </c>
      <c r="H1659" s="222">
        <v>3</v>
      </c>
      <c r="I1659" s="222">
        <v>2</v>
      </c>
    </row>
    <row r="1660" spans="1:9" ht="9.1999999999999993" customHeight="1">
      <c r="A1660" s="223">
        <v>1656</v>
      </c>
      <c r="B1660" s="223" t="s">
        <v>6584</v>
      </c>
      <c r="C1660" s="224" t="s">
        <v>6103</v>
      </c>
      <c r="D1660" s="222">
        <v>7</v>
      </c>
      <c r="E1660" s="223" t="s">
        <v>6584</v>
      </c>
      <c r="F1660" s="223" t="s">
        <v>1556</v>
      </c>
      <c r="G1660" s="224" t="s">
        <v>5679</v>
      </c>
      <c r="H1660" s="222">
        <v>3</v>
      </c>
      <c r="I1660" s="222">
        <v>7</v>
      </c>
    </row>
    <row r="1661" spans="1:9" ht="9.1999999999999993" customHeight="1">
      <c r="A1661" s="223">
        <v>1657</v>
      </c>
      <c r="B1661" s="223" t="s">
        <v>6585</v>
      </c>
      <c r="C1661" s="224" t="s">
        <v>5664</v>
      </c>
      <c r="D1661" s="222">
        <v>7</v>
      </c>
      <c r="E1661" s="223" t="s">
        <v>6585</v>
      </c>
      <c r="F1661" s="223" t="s">
        <v>1623</v>
      </c>
      <c r="G1661" s="224" t="s">
        <v>5408</v>
      </c>
      <c r="H1661" s="222">
        <v>2</v>
      </c>
      <c r="I1661" s="222">
        <v>7</v>
      </c>
    </row>
    <row r="1662" spans="1:9" ht="9.1999999999999993" customHeight="1">
      <c r="A1662" s="223">
        <v>1658</v>
      </c>
      <c r="B1662" s="223" t="s">
        <v>6586</v>
      </c>
      <c r="C1662" s="224" t="s">
        <v>4541</v>
      </c>
      <c r="D1662" s="222">
        <v>6</v>
      </c>
      <c r="E1662" s="223" t="s">
        <v>6586</v>
      </c>
      <c r="F1662" s="223" t="s">
        <v>125</v>
      </c>
      <c r="G1662" s="224" t="s">
        <v>4528</v>
      </c>
      <c r="H1662" s="222">
        <v>4</v>
      </c>
      <c r="I1662" s="222">
        <v>6</v>
      </c>
    </row>
    <row r="1663" spans="1:9" ht="9.75" customHeight="1">
      <c r="A1663" s="223">
        <v>1659</v>
      </c>
      <c r="B1663" s="223" t="s">
        <v>6587</v>
      </c>
      <c r="C1663" s="224" t="s">
        <v>6117</v>
      </c>
      <c r="D1663" s="222">
        <v>7</v>
      </c>
      <c r="E1663" s="223" t="s">
        <v>6587</v>
      </c>
      <c r="F1663" s="223" t="s">
        <v>1552</v>
      </c>
      <c r="G1663" s="224" t="s">
        <v>5679</v>
      </c>
      <c r="H1663" s="222">
        <v>4</v>
      </c>
      <c r="I1663" s="222">
        <v>7</v>
      </c>
    </row>
    <row r="1664" spans="1:9" ht="9.1999999999999993" customHeight="1">
      <c r="A1664" s="223">
        <v>1660</v>
      </c>
      <c r="B1664" s="223" t="s">
        <v>6588</v>
      </c>
      <c r="C1664" s="224" t="s">
        <v>5664</v>
      </c>
      <c r="D1664" s="222">
        <v>3</v>
      </c>
      <c r="E1664" s="223" t="s">
        <v>6588</v>
      </c>
      <c r="F1664" s="223" t="s">
        <v>1622</v>
      </c>
      <c r="G1664" s="224" t="s">
        <v>5408</v>
      </c>
      <c r="H1664" s="222">
        <v>2</v>
      </c>
      <c r="I1664" s="222">
        <v>3</v>
      </c>
    </row>
    <row r="1665" spans="1:9" ht="9.1999999999999993" customHeight="1">
      <c r="A1665" s="223">
        <v>1661</v>
      </c>
      <c r="B1665" s="223" t="s">
        <v>6589</v>
      </c>
      <c r="C1665" s="224" t="s">
        <v>5664</v>
      </c>
      <c r="D1665" s="222">
        <v>2</v>
      </c>
      <c r="E1665" s="223" t="s">
        <v>6589</v>
      </c>
      <c r="F1665" s="223" t="s">
        <v>1621</v>
      </c>
      <c r="G1665" s="224" t="s">
        <v>5408</v>
      </c>
      <c r="H1665" s="222">
        <v>2</v>
      </c>
      <c r="I1665" s="222">
        <v>2</v>
      </c>
    </row>
    <row r="1666" spans="1:9" ht="9.1999999999999993" customHeight="1">
      <c r="A1666" s="223">
        <v>1662</v>
      </c>
      <c r="B1666" s="223" t="s">
        <v>6590</v>
      </c>
      <c r="C1666" s="224" t="s">
        <v>6150</v>
      </c>
      <c r="D1666" s="222">
        <v>3</v>
      </c>
      <c r="E1666" s="223" t="s">
        <v>6590</v>
      </c>
      <c r="F1666" s="223" t="s">
        <v>1611</v>
      </c>
      <c r="G1666" s="224" t="s">
        <v>5408</v>
      </c>
      <c r="H1666" s="222">
        <v>4</v>
      </c>
      <c r="I1666" s="222">
        <v>3</v>
      </c>
    </row>
    <row r="1667" spans="1:9" ht="9.1999999999999993" customHeight="1">
      <c r="A1667" s="223">
        <v>1663</v>
      </c>
      <c r="B1667" s="223" t="s">
        <v>6591</v>
      </c>
      <c r="C1667" s="224" t="s">
        <v>6117</v>
      </c>
      <c r="D1667" s="222">
        <v>5</v>
      </c>
      <c r="E1667" s="223" t="s">
        <v>6591</v>
      </c>
      <c r="F1667" s="223" t="s">
        <v>6592</v>
      </c>
      <c r="G1667" s="224" t="s">
        <v>5679</v>
      </c>
      <c r="H1667" s="222">
        <v>4</v>
      </c>
      <c r="I1667" s="222">
        <v>5</v>
      </c>
    </row>
    <row r="1668" spans="1:9" ht="9.1999999999999993" customHeight="1">
      <c r="A1668" s="223">
        <v>1664</v>
      </c>
      <c r="B1668" s="223" t="s">
        <v>6593</v>
      </c>
      <c r="C1668" s="224" t="s">
        <v>6103</v>
      </c>
      <c r="D1668" s="222">
        <v>6</v>
      </c>
      <c r="E1668" s="223" t="s">
        <v>6593</v>
      </c>
      <c r="F1668" s="223" t="s">
        <v>1555</v>
      </c>
      <c r="G1668" s="224" t="s">
        <v>5679</v>
      </c>
      <c r="H1668" s="222">
        <v>3</v>
      </c>
      <c r="I1668" s="222">
        <v>6</v>
      </c>
    </row>
    <row r="1669" spans="1:9" ht="9.1999999999999993" customHeight="1">
      <c r="A1669" s="223">
        <v>1665</v>
      </c>
      <c r="B1669" s="223" t="s">
        <v>6594</v>
      </c>
      <c r="C1669" s="224" t="s">
        <v>5664</v>
      </c>
      <c r="D1669" s="222">
        <v>4</v>
      </c>
      <c r="E1669" s="223" t="s">
        <v>6594</v>
      </c>
      <c r="F1669" s="223" t="s">
        <v>1620</v>
      </c>
      <c r="G1669" s="224" t="s">
        <v>5408</v>
      </c>
      <c r="H1669" s="222">
        <v>2</v>
      </c>
      <c r="I1669" s="222">
        <v>4</v>
      </c>
    </row>
    <row r="1670" spans="1:9" ht="9.75" customHeight="1">
      <c r="A1670" s="223">
        <v>1666</v>
      </c>
      <c r="B1670" s="223" t="s">
        <v>6595</v>
      </c>
      <c r="C1670" s="224" t="s">
        <v>6561</v>
      </c>
      <c r="D1670" s="222">
        <v>1</v>
      </c>
      <c r="E1670" s="223" t="s">
        <v>6595</v>
      </c>
      <c r="F1670" s="223" t="s">
        <v>1614</v>
      </c>
      <c r="G1670" s="224" t="s">
        <v>5408</v>
      </c>
      <c r="H1670" s="222">
        <v>3</v>
      </c>
      <c r="I1670" s="222">
        <v>1</v>
      </c>
    </row>
    <row r="1671" spans="1:9" ht="9.1999999999999993" customHeight="1">
      <c r="A1671" s="223">
        <v>1667</v>
      </c>
      <c r="B1671" s="223" t="s">
        <v>6596</v>
      </c>
      <c r="C1671" s="224" t="s">
        <v>6117</v>
      </c>
      <c r="D1671" s="222">
        <v>6</v>
      </c>
      <c r="E1671" s="223" t="s">
        <v>6596</v>
      </c>
      <c r="F1671" s="223" t="s">
        <v>1551</v>
      </c>
      <c r="G1671" s="224" t="s">
        <v>5679</v>
      </c>
      <c r="H1671" s="222">
        <v>4</v>
      </c>
      <c r="I1671" s="222">
        <v>6</v>
      </c>
    </row>
    <row r="1672" spans="1:9" ht="9.1999999999999993" customHeight="1">
      <c r="A1672" s="223">
        <v>1668</v>
      </c>
      <c r="B1672" s="223" t="s">
        <v>6597</v>
      </c>
      <c r="C1672" s="224" t="s">
        <v>6152</v>
      </c>
      <c r="D1672" s="222">
        <v>7</v>
      </c>
      <c r="E1672" s="223" t="s">
        <v>6597</v>
      </c>
      <c r="F1672" s="223" t="s">
        <v>6598</v>
      </c>
      <c r="G1672" s="224" t="s">
        <v>5679</v>
      </c>
      <c r="H1672" s="222">
        <v>5</v>
      </c>
      <c r="I1672" s="222">
        <v>7</v>
      </c>
    </row>
    <row r="1673" spans="1:9" ht="9.1999999999999993" customHeight="1">
      <c r="A1673" s="223">
        <v>1669</v>
      </c>
      <c r="B1673" s="223" t="s">
        <v>6599</v>
      </c>
      <c r="C1673" s="224" t="s">
        <v>6158</v>
      </c>
      <c r="D1673" s="222">
        <v>3</v>
      </c>
      <c r="E1673" s="223" t="s">
        <v>6599</v>
      </c>
      <c r="F1673" s="223" t="s">
        <v>1439</v>
      </c>
      <c r="G1673" s="224" t="s">
        <v>5730</v>
      </c>
      <c r="H1673" s="222">
        <v>4</v>
      </c>
      <c r="I1673" s="222">
        <v>3</v>
      </c>
    </row>
    <row r="1674" spans="1:9" ht="9.1999999999999993" customHeight="1">
      <c r="A1674" s="223">
        <v>1670</v>
      </c>
      <c r="B1674" s="223" t="s">
        <v>6600</v>
      </c>
      <c r="C1674" s="224" t="s">
        <v>6152</v>
      </c>
      <c r="D1674" s="222">
        <v>4</v>
      </c>
      <c r="E1674" s="223" t="s">
        <v>6600</v>
      </c>
      <c r="F1674" s="223" t="s">
        <v>1548</v>
      </c>
      <c r="G1674" s="224" t="s">
        <v>5679</v>
      </c>
      <c r="H1674" s="222">
        <v>5</v>
      </c>
      <c r="I1674" s="222">
        <v>4</v>
      </c>
    </row>
    <row r="1675" spans="1:9" ht="9.1999999999999993" customHeight="1">
      <c r="A1675" s="223">
        <v>1671</v>
      </c>
      <c r="B1675" s="223" t="s">
        <v>6601</v>
      </c>
      <c r="C1675" s="224" t="s">
        <v>6152</v>
      </c>
      <c r="D1675" s="222">
        <v>6</v>
      </c>
      <c r="E1675" s="223" t="s">
        <v>6601</v>
      </c>
      <c r="F1675" s="223" t="s">
        <v>1547</v>
      </c>
      <c r="G1675" s="224" t="s">
        <v>5679</v>
      </c>
      <c r="H1675" s="222">
        <v>5</v>
      </c>
      <c r="I1675" s="222">
        <v>6</v>
      </c>
    </row>
    <row r="1676" spans="1:9" ht="9.1999999999999993" customHeight="1">
      <c r="A1676" s="223">
        <v>1672</v>
      </c>
      <c r="B1676" s="223" t="s">
        <v>6602</v>
      </c>
      <c r="C1676" s="224" t="s">
        <v>6117</v>
      </c>
      <c r="D1676" s="222">
        <v>4</v>
      </c>
      <c r="E1676" s="223" t="s">
        <v>6602</v>
      </c>
      <c r="F1676" s="223" t="s">
        <v>1550</v>
      </c>
      <c r="G1676" s="224" t="s">
        <v>5679</v>
      </c>
      <c r="H1676" s="222">
        <v>4</v>
      </c>
      <c r="I1676" s="222">
        <v>4</v>
      </c>
    </row>
    <row r="1677" spans="1:9" ht="9.75" customHeight="1">
      <c r="A1677" s="223">
        <v>1673</v>
      </c>
      <c r="B1677" s="223" t="s">
        <v>6603</v>
      </c>
      <c r="C1677" s="224" t="s">
        <v>5669</v>
      </c>
      <c r="D1677" s="222">
        <v>7</v>
      </c>
      <c r="E1677" s="223" t="s">
        <v>6603</v>
      </c>
      <c r="F1677" s="223" t="s">
        <v>1355</v>
      </c>
      <c r="G1677" s="224" t="s">
        <v>4574</v>
      </c>
      <c r="H1677" s="222">
        <v>5</v>
      </c>
      <c r="I1677" s="222">
        <v>7</v>
      </c>
    </row>
    <row r="1678" spans="1:9" ht="9.1999999999999993" customHeight="1">
      <c r="A1678" s="223">
        <v>1674</v>
      </c>
      <c r="B1678" s="223" t="s">
        <v>6604</v>
      </c>
      <c r="C1678" s="224" t="s">
        <v>6150</v>
      </c>
      <c r="D1678" s="222">
        <v>5</v>
      </c>
      <c r="E1678" s="223" t="s">
        <v>6604</v>
      </c>
      <c r="F1678" s="223" t="s">
        <v>1610</v>
      </c>
      <c r="G1678" s="224" t="s">
        <v>5408</v>
      </c>
      <c r="H1678" s="222">
        <v>4</v>
      </c>
      <c r="I1678" s="222">
        <v>5</v>
      </c>
    </row>
    <row r="1679" spans="1:9" ht="9.1999999999999993" customHeight="1">
      <c r="A1679" s="223">
        <v>1675</v>
      </c>
      <c r="B1679" s="223" t="s">
        <v>6605</v>
      </c>
      <c r="C1679" s="224" t="s">
        <v>6150</v>
      </c>
      <c r="D1679" s="222">
        <v>6</v>
      </c>
      <c r="E1679" s="223" t="s">
        <v>6605</v>
      </c>
      <c r="F1679" s="223" t="s">
        <v>1609</v>
      </c>
      <c r="G1679" s="224" t="s">
        <v>5408</v>
      </c>
      <c r="H1679" s="222">
        <v>4</v>
      </c>
      <c r="I1679" s="222">
        <v>6</v>
      </c>
    </row>
    <row r="1680" spans="1:9" ht="9.1999999999999993" customHeight="1">
      <c r="A1680" s="223">
        <v>1676</v>
      </c>
      <c r="B1680" s="223" t="s">
        <v>6606</v>
      </c>
      <c r="C1680" s="224" t="s">
        <v>6150</v>
      </c>
      <c r="D1680" s="222">
        <v>4</v>
      </c>
      <c r="E1680" s="223" t="s">
        <v>6606</v>
      </c>
      <c r="F1680" s="223" t="s">
        <v>309</v>
      </c>
      <c r="G1680" s="224" t="s">
        <v>5408</v>
      </c>
      <c r="H1680" s="222">
        <v>4</v>
      </c>
      <c r="I1680" s="222">
        <v>4</v>
      </c>
    </row>
    <row r="1681" spans="1:9" ht="9.1999999999999993" customHeight="1">
      <c r="A1681" s="223">
        <v>1677</v>
      </c>
      <c r="B1681" s="223" t="s">
        <v>6607</v>
      </c>
      <c r="C1681" s="224" t="s">
        <v>6117</v>
      </c>
      <c r="D1681" s="222">
        <v>3</v>
      </c>
      <c r="E1681" s="223" t="s">
        <v>6607</v>
      </c>
      <c r="F1681" s="223" t="s">
        <v>1549</v>
      </c>
      <c r="G1681" s="224" t="s">
        <v>5679</v>
      </c>
      <c r="H1681" s="222">
        <v>4</v>
      </c>
      <c r="I1681" s="222">
        <v>3</v>
      </c>
    </row>
    <row r="1682" spans="1:9" ht="9.1999999999999993" customHeight="1">
      <c r="A1682" s="223">
        <v>1678</v>
      </c>
      <c r="B1682" s="223" t="s">
        <v>6608</v>
      </c>
      <c r="C1682" s="224" t="s">
        <v>6152</v>
      </c>
      <c r="D1682" s="222">
        <v>3</v>
      </c>
      <c r="E1682" s="223" t="s">
        <v>6608</v>
      </c>
      <c r="F1682" s="223" t="s">
        <v>1546</v>
      </c>
      <c r="G1682" s="224" t="s">
        <v>5679</v>
      </c>
      <c r="H1682" s="222">
        <v>5</v>
      </c>
      <c r="I1682" s="222">
        <v>3</v>
      </c>
    </row>
    <row r="1683" spans="1:9" ht="9.1999999999999993" customHeight="1">
      <c r="A1683" s="223">
        <v>1679</v>
      </c>
      <c r="B1683" s="223" t="s">
        <v>6609</v>
      </c>
      <c r="C1683" s="224" t="s">
        <v>6129</v>
      </c>
      <c r="D1683" s="222">
        <v>6</v>
      </c>
      <c r="E1683" s="223" t="s">
        <v>6609</v>
      </c>
      <c r="F1683" s="223" t="s">
        <v>683</v>
      </c>
      <c r="G1683" s="224" t="s">
        <v>5679</v>
      </c>
      <c r="H1683" s="222">
        <v>2</v>
      </c>
      <c r="I1683" s="222">
        <v>6</v>
      </c>
    </row>
    <row r="1684" spans="1:9" ht="9.75" customHeight="1">
      <c r="A1684" s="223">
        <v>1680</v>
      </c>
      <c r="B1684" s="223" t="s">
        <v>6610</v>
      </c>
      <c r="C1684" s="224" t="s">
        <v>6152</v>
      </c>
      <c r="D1684" s="222">
        <v>2</v>
      </c>
      <c r="E1684" s="223" t="s">
        <v>6610</v>
      </c>
      <c r="F1684" s="223" t="s">
        <v>1545</v>
      </c>
      <c r="G1684" s="224" t="s">
        <v>5679</v>
      </c>
      <c r="H1684" s="222">
        <v>5</v>
      </c>
      <c r="I1684" s="222">
        <v>2</v>
      </c>
    </row>
    <row r="1685" spans="1:9" ht="9.1999999999999993" customHeight="1">
      <c r="A1685" s="223">
        <v>1681</v>
      </c>
      <c r="B1685" s="223" t="s">
        <v>6611</v>
      </c>
      <c r="C1685" s="224" t="s">
        <v>6129</v>
      </c>
      <c r="D1685" s="222">
        <v>5</v>
      </c>
      <c r="E1685" s="223" t="s">
        <v>6611</v>
      </c>
      <c r="F1685" s="223" t="s">
        <v>1562</v>
      </c>
      <c r="G1685" s="224" t="s">
        <v>5679</v>
      </c>
      <c r="H1685" s="222">
        <v>2</v>
      </c>
      <c r="I1685" s="222">
        <v>5</v>
      </c>
    </row>
    <row r="1686" spans="1:9" ht="9.1999999999999993" customHeight="1">
      <c r="A1686" s="223">
        <v>1682</v>
      </c>
      <c r="B1686" s="223" t="s">
        <v>6612</v>
      </c>
      <c r="C1686" s="224" t="s">
        <v>6129</v>
      </c>
      <c r="D1686" s="222">
        <v>7</v>
      </c>
      <c r="E1686" s="223" t="s">
        <v>6612</v>
      </c>
      <c r="F1686" s="223" t="s">
        <v>6613</v>
      </c>
      <c r="G1686" s="224" t="s">
        <v>5679</v>
      </c>
      <c r="H1686" s="222">
        <v>2</v>
      </c>
      <c r="I1686" s="222">
        <v>7</v>
      </c>
    </row>
    <row r="1687" spans="1:9" ht="9.1999999999999993" customHeight="1">
      <c r="A1687" s="223">
        <v>1683</v>
      </c>
      <c r="B1687" s="223" t="s">
        <v>6614</v>
      </c>
      <c r="C1687" s="224" t="s">
        <v>6615</v>
      </c>
      <c r="D1687" s="222">
        <v>7</v>
      </c>
      <c r="E1687" s="223" t="s">
        <v>6614</v>
      </c>
      <c r="F1687" s="223" t="s">
        <v>1448</v>
      </c>
      <c r="G1687" s="224" t="s">
        <v>5730</v>
      </c>
      <c r="H1687" s="222">
        <v>3</v>
      </c>
      <c r="I1687" s="222">
        <v>7</v>
      </c>
    </row>
    <row r="1688" spans="1:9" ht="9.1999999999999993" customHeight="1">
      <c r="A1688" s="223">
        <v>1684</v>
      </c>
      <c r="B1688" s="223" t="s">
        <v>6616</v>
      </c>
      <c r="C1688" s="224" t="s">
        <v>6615</v>
      </c>
      <c r="D1688" s="222">
        <v>1</v>
      </c>
      <c r="E1688" s="223" t="s">
        <v>6616</v>
      </c>
      <c r="F1688" s="223" t="s">
        <v>1447</v>
      </c>
      <c r="G1688" s="224" t="s">
        <v>5730</v>
      </c>
      <c r="H1688" s="222">
        <v>3</v>
      </c>
      <c r="I1688" s="222">
        <v>1</v>
      </c>
    </row>
    <row r="1689" spans="1:9" ht="9.1999999999999993" customHeight="1">
      <c r="A1689" s="223">
        <v>1685</v>
      </c>
      <c r="B1689" s="223" t="s">
        <v>6617</v>
      </c>
      <c r="C1689" s="224" t="s">
        <v>6129</v>
      </c>
      <c r="D1689" s="222">
        <v>4</v>
      </c>
      <c r="E1689" s="223" t="s">
        <v>6617</v>
      </c>
      <c r="F1689" s="223" t="s">
        <v>1561</v>
      </c>
      <c r="G1689" s="224" t="s">
        <v>5679</v>
      </c>
      <c r="H1689" s="222">
        <v>2</v>
      </c>
      <c r="I1689" s="222">
        <v>4</v>
      </c>
    </row>
    <row r="1690" spans="1:9" ht="9.1999999999999993" customHeight="1">
      <c r="A1690" s="223">
        <v>1686</v>
      </c>
      <c r="B1690" s="223" t="s">
        <v>6618</v>
      </c>
      <c r="C1690" s="224" t="s">
        <v>6615</v>
      </c>
      <c r="D1690" s="222">
        <v>2</v>
      </c>
      <c r="E1690" s="223" t="s">
        <v>6618</v>
      </c>
      <c r="F1690" s="223" t="s">
        <v>1446</v>
      </c>
      <c r="G1690" s="224" t="s">
        <v>5730</v>
      </c>
      <c r="H1690" s="222">
        <v>3</v>
      </c>
      <c r="I1690" s="222">
        <v>2</v>
      </c>
    </row>
    <row r="1691" spans="1:9" ht="9.75" customHeight="1">
      <c r="A1691" s="223">
        <v>1687</v>
      </c>
      <c r="B1691" s="223" t="s">
        <v>6619</v>
      </c>
      <c r="C1691" s="224" t="s">
        <v>5277</v>
      </c>
      <c r="D1691" s="222">
        <v>7</v>
      </c>
      <c r="E1691" s="223" t="s">
        <v>6619</v>
      </c>
      <c r="F1691" s="223" t="s">
        <v>6620</v>
      </c>
      <c r="G1691" s="224" t="s">
        <v>4347</v>
      </c>
      <c r="H1691" s="222">
        <v>3</v>
      </c>
      <c r="I1691" s="222">
        <v>7</v>
      </c>
    </row>
    <row r="1692" spans="1:9" ht="9.1999999999999993" customHeight="1">
      <c r="A1692" s="223">
        <v>1688</v>
      </c>
      <c r="B1692" s="223" t="s">
        <v>6621</v>
      </c>
      <c r="C1692" s="224" t="s">
        <v>6175</v>
      </c>
      <c r="D1692" s="222">
        <v>3</v>
      </c>
      <c r="E1692" s="223" t="s">
        <v>6621</v>
      </c>
      <c r="F1692" s="223" t="s">
        <v>6622</v>
      </c>
      <c r="G1692" s="224" t="s">
        <v>5730</v>
      </c>
      <c r="H1692" s="222">
        <v>5</v>
      </c>
      <c r="I1692" s="222">
        <v>3</v>
      </c>
    </row>
    <row r="1693" spans="1:9" ht="9.1999999999999993" customHeight="1">
      <c r="A1693" s="223">
        <v>1689</v>
      </c>
      <c r="B1693" s="223" t="s">
        <v>6623</v>
      </c>
      <c r="C1693" s="224" t="s">
        <v>6161</v>
      </c>
      <c r="D1693" s="222">
        <v>4</v>
      </c>
      <c r="E1693" s="223" t="s">
        <v>6623</v>
      </c>
      <c r="F1693" s="223" t="s">
        <v>1237</v>
      </c>
      <c r="G1693" s="224" t="s">
        <v>4094</v>
      </c>
      <c r="H1693" s="222">
        <v>5</v>
      </c>
      <c r="I1693" s="222">
        <v>4</v>
      </c>
    </row>
    <row r="1694" spans="1:9" ht="9.1999999999999993" customHeight="1">
      <c r="A1694" s="223">
        <v>1690</v>
      </c>
      <c r="B1694" s="223" t="s">
        <v>6624</v>
      </c>
      <c r="C1694" s="224" t="s">
        <v>6152</v>
      </c>
      <c r="D1694" s="222">
        <v>5</v>
      </c>
      <c r="E1694" s="223" t="s">
        <v>6624</v>
      </c>
      <c r="F1694" s="223" t="s">
        <v>6625</v>
      </c>
      <c r="G1694" s="224" t="s">
        <v>5679</v>
      </c>
      <c r="H1694" s="222">
        <v>5</v>
      </c>
      <c r="I1694" s="222">
        <v>5</v>
      </c>
    </row>
    <row r="1695" spans="1:9" ht="9.1999999999999993" customHeight="1">
      <c r="A1695" s="223">
        <v>1691</v>
      </c>
      <c r="B1695" s="223" t="s">
        <v>6626</v>
      </c>
      <c r="C1695" s="224" t="s">
        <v>6158</v>
      </c>
      <c r="D1695" s="222">
        <v>7</v>
      </c>
      <c r="E1695" s="223" t="s">
        <v>6626</v>
      </c>
      <c r="F1695" s="223" t="s">
        <v>260</v>
      </c>
      <c r="G1695" s="224" t="s">
        <v>5730</v>
      </c>
      <c r="H1695" s="222">
        <v>4</v>
      </c>
      <c r="I1695" s="222">
        <v>7</v>
      </c>
    </row>
    <row r="1696" spans="1:9" ht="9.1999999999999993" customHeight="1">
      <c r="A1696" s="223">
        <v>1692</v>
      </c>
      <c r="B1696" s="223" t="s">
        <v>6627</v>
      </c>
      <c r="C1696" s="224" t="s">
        <v>6615</v>
      </c>
      <c r="D1696" s="222">
        <v>3</v>
      </c>
      <c r="E1696" s="223" t="s">
        <v>6627</v>
      </c>
      <c r="F1696" s="223" t="s">
        <v>1445</v>
      </c>
      <c r="G1696" s="224" t="s">
        <v>5730</v>
      </c>
      <c r="H1696" s="222">
        <v>3</v>
      </c>
      <c r="I1696" s="222">
        <v>3</v>
      </c>
    </row>
    <row r="1697" spans="1:9" ht="9.1999999999999993" customHeight="1">
      <c r="A1697" s="223">
        <v>1693</v>
      </c>
      <c r="B1697" s="223" t="s">
        <v>6628</v>
      </c>
      <c r="C1697" s="224" t="s">
        <v>6158</v>
      </c>
      <c r="D1697" s="222">
        <v>5</v>
      </c>
      <c r="E1697" s="223" t="s">
        <v>6628</v>
      </c>
      <c r="F1697" s="223" t="s">
        <v>1438</v>
      </c>
      <c r="G1697" s="224" t="s">
        <v>5730</v>
      </c>
      <c r="H1697" s="222">
        <v>4</v>
      </c>
      <c r="I1697" s="222">
        <v>5</v>
      </c>
    </row>
    <row r="1698" spans="1:9" ht="9.75" customHeight="1">
      <c r="A1698" s="223">
        <v>1694</v>
      </c>
      <c r="B1698" s="223" t="s">
        <v>6629</v>
      </c>
      <c r="C1698" s="224" t="s">
        <v>6158</v>
      </c>
      <c r="D1698" s="222">
        <v>6</v>
      </c>
      <c r="E1698" s="223" t="s">
        <v>6629</v>
      </c>
      <c r="F1698" s="223" t="s">
        <v>1437</v>
      </c>
      <c r="G1698" s="224" t="s">
        <v>5730</v>
      </c>
      <c r="H1698" s="222">
        <v>4</v>
      </c>
      <c r="I1698" s="222">
        <v>6</v>
      </c>
    </row>
    <row r="1699" spans="1:9" ht="9.1999999999999993" customHeight="1">
      <c r="A1699" s="223">
        <v>1695</v>
      </c>
      <c r="B1699" s="223" t="s">
        <v>6630</v>
      </c>
      <c r="C1699" s="224" t="s">
        <v>6175</v>
      </c>
      <c r="D1699" s="222">
        <v>4</v>
      </c>
      <c r="E1699" s="223" t="s">
        <v>6630</v>
      </c>
      <c r="F1699" s="223" t="s">
        <v>1435</v>
      </c>
      <c r="G1699" s="224" t="s">
        <v>5730</v>
      </c>
      <c r="H1699" s="222">
        <v>5</v>
      </c>
      <c r="I1699" s="222">
        <v>4</v>
      </c>
    </row>
    <row r="1700" spans="1:9" ht="9.1999999999999993" customHeight="1">
      <c r="A1700" s="223">
        <v>1696</v>
      </c>
      <c r="B1700" s="223" t="s">
        <v>6631</v>
      </c>
      <c r="C1700" s="224" t="s">
        <v>6175</v>
      </c>
      <c r="D1700" s="222">
        <v>7</v>
      </c>
      <c r="E1700" s="223" t="s">
        <v>6631</v>
      </c>
      <c r="F1700" s="223" t="s">
        <v>1434</v>
      </c>
      <c r="G1700" s="224" t="s">
        <v>5730</v>
      </c>
      <c r="H1700" s="222">
        <v>5</v>
      </c>
      <c r="I1700" s="222">
        <v>7</v>
      </c>
    </row>
    <row r="1701" spans="1:9" ht="9.1999999999999993" customHeight="1">
      <c r="A1701" s="223">
        <v>1697</v>
      </c>
      <c r="B1701" s="223" t="s">
        <v>6632</v>
      </c>
      <c r="C1701" s="224" t="s">
        <v>6175</v>
      </c>
      <c r="D1701" s="222">
        <v>6</v>
      </c>
      <c r="E1701" s="223" t="s">
        <v>6632</v>
      </c>
      <c r="F1701" s="223" t="s">
        <v>6633</v>
      </c>
      <c r="G1701" s="224" t="s">
        <v>5730</v>
      </c>
      <c r="H1701" s="222">
        <v>5</v>
      </c>
      <c r="I1701" s="222">
        <v>6</v>
      </c>
    </row>
    <row r="1702" spans="1:9" ht="9.1999999999999993" customHeight="1">
      <c r="A1702" s="223">
        <v>1698</v>
      </c>
      <c r="B1702" s="223" t="s">
        <v>6634</v>
      </c>
      <c r="C1702" s="224" t="s">
        <v>6140</v>
      </c>
      <c r="D1702" s="222">
        <v>7</v>
      </c>
      <c r="E1702" s="223" t="s">
        <v>6634</v>
      </c>
      <c r="F1702" s="223" t="s">
        <v>1449</v>
      </c>
      <c r="G1702" s="224" t="s">
        <v>5730</v>
      </c>
      <c r="H1702" s="222">
        <v>2</v>
      </c>
      <c r="I1702" s="222">
        <v>7</v>
      </c>
    </row>
    <row r="1703" spans="1:9" ht="9.1999999999999993" customHeight="1">
      <c r="A1703" s="223">
        <v>1699</v>
      </c>
      <c r="B1703" s="223" t="s">
        <v>6635</v>
      </c>
      <c r="C1703" s="224" t="s">
        <v>6175</v>
      </c>
      <c r="D1703" s="222">
        <v>2</v>
      </c>
      <c r="E1703" s="223" t="s">
        <v>6635</v>
      </c>
      <c r="F1703" s="223" t="s">
        <v>1433</v>
      </c>
      <c r="G1703" s="224" t="s">
        <v>5730</v>
      </c>
      <c r="H1703" s="222">
        <v>5</v>
      </c>
      <c r="I1703" s="222">
        <v>2</v>
      </c>
    </row>
    <row r="1704" spans="1:9" ht="9.1999999999999993" customHeight="1">
      <c r="A1704" s="223">
        <v>1700</v>
      </c>
      <c r="B1704" s="223" t="s">
        <v>6636</v>
      </c>
      <c r="C1704" s="224" t="s">
        <v>6175</v>
      </c>
      <c r="D1704" s="222">
        <v>5</v>
      </c>
      <c r="E1704" s="223" t="s">
        <v>6636</v>
      </c>
      <c r="F1704" s="223" t="s">
        <v>1432</v>
      </c>
      <c r="G1704" s="224" t="s">
        <v>5730</v>
      </c>
      <c r="H1704" s="222">
        <v>5</v>
      </c>
      <c r="I1704" s="222">
        <v>5</v>
      </c>
    </row>
    <row r="1705" spans="1:9" ht="9.75" customHeight="1">
      <c r="A1705" s="223">
        <v>1701</v>
      </c>
      <c r="B1705" s="223" t="s">
        <v>6637</v>
      </c>
      <c r="C1705" s="224" t="s">
        <v>6158</v>
      </c>
      <c r="D1705" s="222">
        <v>4</v>
      </c>
      <c r="E1705" s="223" t="s">
        <v>6637</v>
      </c>
      <c r="F1705" s="223" t="s">
        <v>6638</v>
      </c>
      <c r="G1705" s="224" t="s">
        <v>5730</v>
      </c>
      <c r="H1705" s="222">
        <v>4</v>
      </c>
      <c r="I1705" s="222">
        <v>4</v>
      </c>
    </row>
    <row r="1706" spans="1:9" ht="9.1999999999999993" customHeight="1">
      <c r="A1706" s="223">
        <v>1702</v>
      </c>
      <c r="B1706" s="223" t="s">
        <v>6639</v>
      </c>
      <c r="C1706" s="224" t="s">
        <v>6615</v>
      </c>
      <c r="D1706" s="222">
        <v>6</v>
      </c>
      <c r="E1706" s="223" t="s">
        <v>6639</v>
      </c>
      <c r="F1706" s="223" t="s">
        <v>1444</v>
      </c>
      <c r="G1706" s="224" t="s">
        <v>5730</v>
      </c>
      <c r="H1706" s="222">
        <v>3</v>
      </c>
      <c r="I1706" s="222">
        <v>6</v>
      </c>
    </row>
    <row r="1707" spans="1:9" ht="9.1999999999999993" customHeight="1">
      <c r="A1707" s="223">
        <v>1703</v>
      </c>
      <c r="B1707" s="223" t="s">
        <v>6640</v>
      </c>
      <c r="C1707" s="224" t="s">
        <v>6615</v>
      </c>
      <c r="D1707" s="222">
        <v>5</v>
      </c>
      <c r="E1707" s="223" t="s">
        <v>6640</v>
      </c>
      <c r="F1707" s="223" t="s">
        <v>1443</v>
      </c>
      <c r="G1707" s="224" t="s">
        <v>5730</v>
      </c>
      <c r="H1707" s="222">
        <v>3</v>
      </c>
      <c r="I1707" s="222">
        <v>5</v>
      </c>
    </row>
    <row r="1708" spans="1:9" ht="9.1999999999999993" customHeight="1">
      <c r="A1708" s="223">
        <v>1704</v>
      </c>
      <c r="B1708" s="223" t="s">
        <v>6641</v>
      </c>
      <c r="C1708" s="224" t="s">
        <v>6615</v>
      </c>
      <c r="D1708" s="222">
        <v>4</v>
      </c>
      <c r="E1708" s="223" t="s">
        <v>6641</v>
      </c>
      <c r="F1708" s="223" t="s">
        <v>1442</v>
      </c>
      <c r="G1708" s="224" t="s">
        <v>5730</v>
      </c>
      <c r="H1708" s="222">
        <v>3</v>
      </c>
      <c r="I1708" s="222">
        <v>4</v>
      </c>
    </row>
    <row r="1709" spans="1:9" ht="9.1999999999999993" customHeight="1">
      <c r="A1709" s="223">
        <v>1705</v>
      </c>
      <c r="B1709" s="223" t="s">
        <v>6642</v>
      </c>
      <c r="C1709" s="224" t="s">
        <v>5747</v>
      </c>
      <c r="D1709" s="222">
        <v>6</v>
      </c>
      <c r="E1709" s="223" t="s">
        <v>6642</v>
      </c>
      <c r="F1709" s="223" t="s">
        <v>976</v>
      </c>
      <c r="G1709" s="224" t="s">
        <v>4415</v>
      </c>
      <c r="H1709" s="222">
        <v>3</v>
      </c>
      <c r="I1709" s="222">
        <v>6</v>
      </c>
    </row>
    <row r="1710" spans="1:9" ht="9.1999999999999993" customHeight="1">
      <c r="A1710" s="223">
        <v>1706</v>
      </c>
      <c r="B1710" s="223" t="s">
        <v>6643</v>
      </c>
      <c r="C1710" s="224" t="s">
        <v>4958</v>
      </c>
      <c r="D1710" s="222">
        <v>5</v>
      </c>
      <c r="E1710" s="223" t="s">
        <v>6643</v>
      </c>
      <c r="F1710" s="223" t="s">
        <v>6644</v>
      </c>
      <c r="G1710" s="224" t="s">
        <v>4415</v>
      </c>
      <c r="H1710" s="222">
        <v>4</v>
      </c>
      <c r="I1710" s="222">
        <v>5</v>
      </c>
    </row>
    <row r="1711" spans="1:9" ht="9.1999999999999993" customHeight="1">
      <c r="A1711" s="223">
        <v>1707</v>
      </c>
      <c r="B1711" s="223" t="s">
        <v>6645</v>
      </c>
      <c r="C1711" s="224" t="s">
        <v>6646</v>
      </c>
      <c r="D1711" s="222">
        <v>4</v>
      </c>
      <c r="E1711" s="223" t="s">
        <v>6645</v>
      </c>
      <c r="F1711" s="223" t="s">
        <v>965</v>
      </c>
      <c r="G1711" s="224" t="s">
        <v>4415</v>
      </c>
      <c r="H1711" s="222">
        <v>5</v>
      </c>
      <c r="I1711" s="222">
        <v>4</v>
      </c>
    </row>
    <row r="1712" spans="1:9" ht="9.75" customHeight="1">
      <c r="A1712" s="223">
        <v>1708</v>
      </c>
      <c r="B1712" s="223" t="s">
        <v>6647</v>
      </c>
      <c r="C1712" s="224" t="s">
        <v>6177</v>
      </c>
      <c r="D1712" s="222">
        <v>2</v>
      </c>
      <c r="E1712" s="223" t="s">
        <v>6647</v>
      </c>
      <c r="F1712" s="223" t="s">
        <v>6648</v>
      </c>
      <c r="G1712" s="224" t="s">
        <v>3946</v>
      </c>
      <c r="H1712" s="222">
        <v>5</v>
      </c>
      <c r="I1712" s="222">
        <v>2</v>
      </c>
    </row>
    <row r="1713" spans="1:9" ht="9.1999999999999993" customHeight="1">
      <c r="A1713" s="223">
        <v>1709</v>
      </c>
      <c r="B1713" s="223" t="s">
        <v>6649</v>
      </c>
      <c r="C1713" s="224" t="s">
        <v>6646</v>
      </c>
      <c r="D1713" s="222">
        <v>1</v>
      </c>
      <c r="E1713" s="223" t="s">
        <v>6649</v>
      </c>
      <c r="F1713" s="223" t="s">
        <v>964</v>
      </c>
      <c r="G1713" s="224" t="s">
        <v>4415</v>
      </c>
      <c r="H1713" s="222">
        <v>5</v>
      </c>
      <c r="I1713" s="222">
        <v>1</v>
      </c>
    </row>
    <row r="1714" spans="1:9" ht="9.1999999999999993" customHeight="1">
      <c r="A1714" s="223">
        <v>1710</v>
      </c>
      <c r="B1714" s="223" t="s">
        <v>6650</v>
      </c>
      <c r="C1714" s="224" t="s">
        <v>6646</v>
      </c>
      <c r="D1714" s="222">
        <v>2</v>
      </c>
      <c r="E1714" s="223" t="s">
        <v>6650</v>
      </c>
      <c r="F1714" s="223" t="s">
        <v>963</v>
      </c>
      <c r="G1714" s="224" t="s">
        <v>4415</v>
      </c>
      <c r="H1714" s="222">
        <v>5</v>
      </c>
      <c r="I1714" s="222">
        <v>2</v>
      </c>
    </row>
    <row r="1715" spans="1:9" ht="9.1999999999999993" customHeight="1">
      <c r="A1715" s="223">
        <v>1711</v>
      </c>
      <c r="B1715" s="223" t="s">
        <v>6651</v>
      </c>
      <c r="C1715" s="224" t="s">
        <v>6646</v>
      </c>
      <c r="D1715" s="222">
        <v>5</v>
      </c>
      <c r="E1715" s="223" t="s">
        <v>6651</v>
      </c>
      <c r="F1715" s="223" t="s">
        <v>6652</v>
      </c>
      <c r="G1715" s="224" t="s">
        <v>4415</v>
      </c>
      <c r="H1715" s="222">
        <v>5</v>
      </c>
      <c r="I1715" s="222">
        <v>5</v>
      </c>
    </row>
    <row r="1716" spans="1:9" ht="9.1999999999999993" customHeight="1">
      <c r="A1716" s="223">
        <v>1712</v>
      </c>
      <c r="B1716" s="223" t="s">
        <v>6653</v>
      </c>
      <c r="C1716" s="224" t="s">
        <v>6177</v>
      </c>
      <c r="D1716" s="222">
        <v>4</v>
      </c>
      <c r="E1716" s="223" t="s">
        <v>6653</v>
      </c>
      <c r="F1716" s="223" t="s">
        <v>1070</v>
      </c>
      <c r="G1716" s="224" t="s">
        <v>3946</v>
      </c>
      <c r="H1716" s="222">
        <v>5</v>
      </c>
      <c r="I1716" s="222">
        <v>4</v>
      </c>
    </row>
    <row r="1717" spans="1:9" ht="9.1999999999999993" customHeight="1">
      <c r="A1717" s="223">
        <v>1713</v>
      </c>
      <c r="B1717" s="223" t="s">
        <v>6654</v>
      </c>
      <c r="C1717" s="224" t="s">
        <v>6219</v>
      </c>
      <c r="D1717" s="222">
        <v>5</v>
      </c>
      <c r="E1717" s="223" t="s">
        <v>6654</v>
      </c>
      <c r="F1717" s="223" t="s">
        <v>1076</v>
      </c>
      <c r="G1717" s="224" t="s">
        <v>3946</v>
      </c>
      <c r="H1717" s="222">
        <v>4</v>
      </c>
      <c r="I1717" s="222">
        <v>5</v>
      </c>
    </row>
    <row r="1718" spans="1:9" ht="9.1999999999999993" customHeight="1">
      <c r="A1718" s="223">
        <v>1714</v>
      </c>
      <c r="B1718" s="223" t="s">
        <v>6655</v>
      </c>
      <c r="C1718" s="224" t="s">
        <v>6177</v>
      </c>
      <c r="D1718" s="222">
        <v>3</v>
      </c>
      <c r="E1718" s="223" t="s">
        <v>6655</v>
      </c>
      <c r="F1718" s="223" t="s">
        <v>1069</v>
      </c>
      <c r="G1718" s="224" t="s">
        <v>3946</v>
      </c>
      <c r="H1718" s="222">
        <v>5</v>
      </c>
      <c r="I1718" s="222">
        <v>3</v>
      </c>
    </row>
    <row r="1719" spans="1:9" ht="9.75" customHeight="1">
      <c r="A1719" s="223">
        <v>1715</v>
      </c>
      <c r="B1719" s="223" t="s">
        <v>6656</v>
      </c>
      <c r="C1719" s="224" t="s">
        <v>6187</v>
      </c>
      <c r="D1719" s="222">
        <v>7</v>
      </c>
      <c r="E1719" s="223" t="s">
        <v>6656</v>
      </c>
      <c r="F1719" s="223" t="s">
        <v>1207</v>
      </c>
      <c r="G1719" s="224" t="s">
        <v>4379</v>
      </c>
      <c r="H1719" s="222">
        <v>5</v>
      </c>
      <c r="I1719" s="222">
        <v>7</v>
      </c>
    </row>
    <row r="1720" spans="1:9" ht="9.1999999999999993" customHeight="1">
      <c r="A1720" s="223">
        <v>1716</v>
      </c>
      <c r="B1720" s="223" t="s">
        <v>6657</v>
      </c>
      <c r="C1720" s="224" t="s">
        <v>6219</v>
      </c>
      <c r="D1720" s="222">
        <v>4</v>
      </c>
      <c r="E1720" s="223" t="s">
        <v>6657</v>
      </c>
      <c r="F1720" s="223" t="s">
        <v>1075</v>
      </c>
      <c r="G1720" s="224" t="s">
        <v>3946</v>
      </c>
      <c r="H1720" s="222">
        <v>4</v>
      </c>
      <c r="I1720" s="222">
        <v>4</v>
      </c>
    </row>
    <row r="1721" spans="1:9" ht="9.1999999999999993" customHeight="1">
      <c r="A1721" s="223">
        <v>1717</v>
      </c>
      <c r="B1721" s="223" t="s">
        <v>6658</v>
      </c>
      <c r="C1721" s="224" t="s">
        <v>6234</v>
      </c>
      <c r="D1721" s="222">
        <v>7</v>
      </c>
      <c r="E1721" s="223" t="s">
        <v>6658</v>
      </c>
      <c r="F1721" s="223" t="s">
        <v>1151</v>
      </c>
      <c r="G1721" s="224" t="s">
        <v>5327</v>
      </c>
      <c r="H1721" s="222">
        <v>5</v>
      </c>
      <c r="I1721" s="222">
        <v>7</v>
      </c>
    </row>
    <row r="1722" spans="1:9" ht="9.1999999999999993" customHeight="1">
      <c r="A1722" s="223">
        <v>1718</v>
      </c>
      <c r="B1722" s="223" t="s">
        <v>6659</v>
      </c>
      <c r="C1722" s="224" t="s">
        <v>5747</v>
      </c>
      <c r="D1722" s="222">
        <v>3</v>
      </c>
      <c r="E1722" s="223" t="s">
        <v>6659</v>
      </c>
      <c r="F1722" s="223" t="s">
        <v>975</v>
      </c>
      <c r="G1722" s="224" t="s">
        <v>4415</v>
      </c>
      <c r="H1722" s="222">
        <v>3</v>
      </c>
      <c r="I1722" s="222">
        <v>3</v>
      </c>
    </row>
    <row r="1723" spans="1:9" ht="9.1999999999999993" customHeight="1">
      <c r="A1723" s="223">
        <v>1719</v>
      </c>
      <c r="B1723" s="223" t="s">
        <v>6660</v>
      </c>
      <c r="C1723" s="224" t="s">
        <v>6169</v>
      </c>
      <c r="D1723" s="222">
        <v>4</v>
      </c>
      <c r="E1723" s="223" t="s">
        <v>6660</v>
      </c>
      <c r="F1723" s="223" t="s">
        <v>933</v>
      </c>
      <c r="G1723" s="224" t="s">
        <v>4685</v>
      </c>
      <c r="H1723" s="222">
        <v>5</v>
      </c>
      <c r="I1723" s="222">
        <v>4</v>
      </c>
    </row>
    <row r="1724" spans="1:9" ht="9.1999999999999993" customHeight="1">
      <c r="A1724" s="223">
        <v>1720</v>
      </c>
      <c r="B1724" s="223" t="s">
        <v>6661</v>
      </c>
      <c r="C1724" s="224" t="s">
        <v>6646</v>
      </c>
      <c r="D1724" s="222">
        <v>3</v>
      </c>
      <c r="E1724" s="223" t="s">
        <v>6661</v>
      </c>
      <c r="F1724" s="223" t="s">
        <v>962</v>
      </c>
      <c r="G1724" s="224" t="s">
        <v>4415</v>
      </c>
      <c r="H1724" s="222">
        <v>5</v>
      </c>
      <c r="I1724" s="222">
        <v>3</v>
      </c>
    </row>
    <row r="1725" spans="1:9" ht="9.1999999999999993" customHeight="1">
      <c r="A1725" s="223">
        <v>1721</v>
      </c>
      <c r="B1725" s="223" t="s">
        <v>6662</v>
      </c>
      <c r="C1725" s="224" t="s">
        <v>5747</v>
      </c>
      <c r="D1725" s="222">
        <v>7</v>
      </c>
      <c r="E1725" s="223" t="s">
        <v>6662</v>
      </c>
      <c r="F1725" s="223" t="s">
        <v>974</v>
      </c>
      <c r="G1725" s="224" t="s">
        <v>4415</v>
      </c>
      <c r="H1725" s="222">
        <v>3</v>
      </c>
      <c r="I1725" s="222">
        <v>7</v>
      </c>
    </row>
    <row r="1726" spans="1:9" ht="9.75" customHeight="1">
      <c r="A1726" s="223">
        <v>1722</v>
      </c>
      <c r="B1726" s="223" t="s">
        <v>6663</v>
      </c>
      <c r="C1726" s="224" t="s">
        <v>5747</v>
      </c>
      <c r="D1726" s="222">
        <v>4</v>
      </c>
      <c r="E1726" s="223" t="s">
        <v>6663</v>
      </c>
      <c r="F1726" s="223" t="s">
        <v>973</v>
      </c>
      <c r="G1726" s="224" t="s">
        <v>4415</v>
      </c>
      <c r="H1726" s="222">
        <v>3</v>
      </c>
      <c r="I1726" s="222">
        <v>4</v>
      </c>
    </row>
    <row r="1727" spans="1:9" ht="9.1999999999999993" customHeight="1">
      <c r="A1727" s="223">
        <v>1723</v>
      </c>
      <c r="B1727" s="223" t="s">
        <v>6664</v>
      </c>
      <c r="C1727" s="224" t="s">
        <v>5747</v>
      </c>
      <c r="D1727" s="222">
        <v>5</v>
      </c>
      <c r="E1727" s="223" t="s">
        <v>6664</v>
      </c>
      <c r="F1727" s="223" t="s">
        <v>972</v>
      </c>
      <c r="G1727" s="224" t="s">
        <v>4415</v>
      </c>
      <c r="H1727" s="222">
        <v>3</v>
      </c>
      <c r="I1727" s="222">
        <v>5</v>
      </c>
    </row>
    <row r="1728" spans="1:9" ht="9.1999999999999993" customHeight="1">
      <c r="A1728" s="223">
        <v>1724</v>
      </c>
      <c r="B1728" s="223" t="s">
        <v>6665</v>
      </c>
      <c r="C1728" s="224" t="s">
        <v>4958</v>
      </c>
      <c r="D1728" s="222">
        <v>6</v>
      </c>
      <c r="E1728" s="223" t="s">
        <v>6665</v>
      </c>
      <c r="F1728" s="223" t="s">
        <v>968</v>
      </c>
      <c r="G1728" s="224" t="s">
        <v>4415</v>
      </c>
      <c r="H1728" s="222">
        <v>4</v>
      </c>
      <c r="I1728" s="222">
        <v>6</v>
      </c>
    </row>
    <row r="1729" spans="1:9" ht="9.1999999999999993" customHeight="1">
      <c r="A1729" s="223">
        <v>1725</v>
      </c>
      <c r="B1729" s="223" t="s">
        <v>6666</v>
      </c>
      <c r="C1729" s="224" t="s">
        <v>4422</v>
      </c>
      <c r="D1729" s="222">
        <v>7</v>
      </c>
      <c r="E1729" s="223" t="s">
        <v>6666</v>
      </c>
      <c r="F1729" s="223" t="s">
        <v>885</v>
      </c>
      <c r="G1729" s="224" t="s">
        <v>4418</v>
      </c>
      <c r="H1729" s="222">
        <v>2</v>
      </c>
      <c r="I1729" s="222">
        <v>7</v>
      </c>
    </row>
    <row r="1730" spans="1:9" ht="9.1999999999999993" customHeight="1">
      <c r="A1730" s="223">
        <v>1726</v>
      </c>
      <c r="B1730" s="223" t="s">
        <v>6667</v>
      </c>
      <c r="C1730" s="224" t="s">
        <v>4958</v>
      </c>
      <c r="D1730" s="222">
        <v>4</v>
      </c>
      <c r="E1730" s="223" t="s">
        <v>6667</v>
      </c>
      <c r="F1730" s="223" t="s">
        <v>967</v>
      </c>
      <c r="G1730" s="224" t="s">
        <v>4415</v>
      </c>
      <c r="H1730" s="222">
        <v>4</v>
      </c>
      <c r="I1730" s="222">
        <v>4</v>
      </c>
    </row>
    <row r="1731" spans="1:9" ht="9.1999999999999993" customHeight="1">
      <c r="A1731" s="223">
        <v>1727</v>
      </c>
      <c r="B1731" s="223" t="s">
        <v>6668</v>
      </c>
      <c r="C1731" s="224" t="s">
        <v>6646</v>
      </c>
      <c r="D1731" s="222">
        <v>6</v>
      </c>
      <c r="E1731" s="223" t="s">
        <v>6668</v>
      </c>
      <c r="F1731" s="223" t="s">
        <v>961</v>
      </c>
      <c r="G1731" s="224" t="s">
        <v>4415</v>
      </c>
      <c r="H1731" s="222">
        <v>5</v>
      </c>
      <c r="I1731" s="222">
        <v>6</v>
      </c>
    </row>
    <row r="1732" spans="1:9" ht="9.1999999999999993" customHeight="1">
      <c r="A1732" s="223">
        <v>1728</v>
      </c>
      <c r="B1732" s="223" t="s">
        <v>6669</v>
      </c>
      <c r="C1732" s="224" t="s">
        <v>6177</v>
      </c>
      <c r="D1732" s="222">
        <v>5</v>
      </c>
      <c r="E1732" s="223" t="s">
        <v>6669</v>
      </c>
      <c r="F1732" s="223" t="s">
        <v>1068</v>
      </c>
      <c r="G1732" s="224" t="s">
        <v>3946</v>
      </c>
      <c r="H1732" s="222">
        <v>5</v>
      </c>
      <c r="I1732" s="222">
        <v>5</v>
      </c>
    </row>
    <row r="1733" spans="1:9" ht="9.75" customHeight="1">
      <c r="A1733" s="223">
        <v>1729</v>
      </c>
      <c r="B1733" s="223" t="s">
        <v>6670</v>
      </c>
      <c r="C1733" s="224" t="s">
        <v>6219</v>
      </c>
      <c r="D1733" s="222">
        <v>7</v>
      </c>
      <c r="E1733" s="223" t="s">
        <v>6670</v>
      </c>
      <c r="F1733" s="223" t="s">
        <v>1074</v>
      </c>
      <c r="G1733" s="224" t="s">
        <v>3946</v>
      </c>
      <c r="H1733" s="222">
        <v>4</v>
      </c>
      <c r="I1733" s="222">
        <v>7</v>
      </c>
    </row>
    <row r="1734" spans="1:9" ht="9.1999999999999993" customHeight="1">
      <c r="A1734" s="223">
        <v>1730</v>
      </c>
      <c r="B1734" s="223" t="s">
        <v>6671</v>
      </c>
      <c r="C1734" s="224" t="s">
        <v>6219</v>
      </c>
      <c r="D1734" s="222">
        <v>3</v>
      </c>
      <c r="E1734" s="223" t="s">
        <v>6671</v>
      </c>
      <c r="F1734" s="223" t="s">
        <v>1073</v>
      </c>
      <c r="G1734" s="224" t="s">
        <v>3946</v>
      </c>
      <c r="H1734" s="222">
        <v>4</v>
      </c>
      <c r="I1734" s="222">
        <v>3</v>
      </c>
    </row>
    <row r="1735" spans="1:9" ht="9.1999999999999993" customHeight="1">
      <c r="A1735" s="223">
        <v>1731</v>
      </c>
      <c r="B1735" s="223" t="s">
        <v>6672</v>
      </c>
      <c r="C1735" s="224" t="s">
        <v>5762</v>
      </c>
      <c r="D1735" s="222">
        <v>6</v>
      </c>
      <c r="E1735" s="223" t="s">
        <v>6672</v>
      </c>
      <c r="F1735" s="223" t="s">
        <v>1080</v>
      </c>
      <c r="G1735" s="224" t="s">
        <v>3946</v>
      </c>
      <c r="H1735" s="222">
        <v>3</v>
      </c>
      <c r="I1735" s="222">
        <v>6</v>
      </c>
    </row>
    <row r="1736" spans="1:9" ht="9.1999999999999993" customHeight="1">
      <c r="A1736" s="223">
        <v>1732</v>
      </c>
      <c r="B1736" s="223" t="s">
        <v>6673</v>
      </c>
      <c r="C1736" s="224" t="s">
        <v>6234</v>
      </c>
      <c r="D1736" s="222">
        <v>5</v>
      </c>
      <c r="E1736" s="223" t="s">
        <v>6673</v>
      </c>
      <c r="F1736" s="223" t="s">
        <v>6674</v>
      </c>
      <c r="G1736" s="224" t="s">
        <v>5327</v>
      </c>
      <c r="H1736" s="222">
        <v>5</v>
      </c>
      <c r="I1736" s="222">
        <v>5</v>
      </c>
    </row>
    <row r="1737" spans="1:9" ht="9.1999999999999993" customHeight="1">
      <c r="A1737" s="223">
        <v>1733</v>
      </c>
      <c r="B1737" s="223" t="s">
        <v>6675</v>
      </c>
      <c r="C1737" s="224" t="s">
        <v>6234</v>
      </c>
      <c r="D1737" s="222">
        <v>6</v>
      </c>
      <c r="E1737" s="223" t="s">
        <v>6675</v>
      </c>
      <c r="F1737" s="223" t="s">
        <v>462</v>
      </c>
      <c r="G1737" s="224" t="s">
        <v>5327</v>
      </c>
      <c r="H1737" s="222">
        <v>5</v>
      </c>
      <c r="I1737" s="222">
        <v>6</v>
      </c>
    </row>
    <row r="1738" spans="1:9" ht="9.1999999999999993" customHeight="1">
      <c r="A1738" s="223">
        <v>1734</v>
      </c>
      <c r="B1738" s="223" t="s">
        <v>6676</v>
      </c>
      <c r="C1738" s="224" t="s">
        <v>5750</v>
      </c>
      <c r="D1738" s="222">
        <v>7</v>
      </c>
      <c r="E1738" s="223" t="s">
        <v>6676</v>
      </c>
      <c r="F1738" s="223" t="s">
        <v>936</v>
      </c>
      <c r="G1738" s="224" t="s">
        <v>4685</v>
      </c>
      <c r="H1738" s="222">
        <v>4</v>
      </c>
      <c r="I1738" s="222">
        <v>7</v>
      </c>
    </row>
    <row r="1739" spans="1:9" ht="9.1999999999999993" customHeight="1">
      <c r="A1739" s="223">
        <v>1735</v>
      </c>
      <c r="B1739" s="223" t="s">
        <v>6677</v>
      </c>
      <c r="C1739" s="224" t="s">
        <v>6646</v>
      </c>
      <c r="D1739" s="222">
        <v>7</v>
      </c>
      <c r="E1739" s="223" t="s">
        <v>6677</v>
      </c>
      <c r="F1739" s="223" t="s">
        <v>960</v>
      </c>
      <c r="G1739" s="224" t="s">
        <v>4415</v>
      </c>
      <c r="H1739" s="222">
        <v>5</v>
      </c>
      <c r="I1739" s="222">
        <v>7</v>
      </c>
    </row>
    <row r="1740" spans="1:9" ht="9.75" customHeight="1">
      <c r="A1740" s="223">
        <v>1736</v>
      </c>
      <c r="B1740" s="223" t="s">
        <v>6678</v>
      </c>
      <c r="C1740" s="224" t="s">
        <v>6177</v>
      </c>
      <c r="D1740" s="222">
        <v>7</v>
      </c>
      <c r="E1740" s="223" t="s">
        <v>6678</v>
      </c>
      <c r="F1740" s="223" t="s">
        <v>1067</v>
      </c>
      <c r="G1740" s="224" t="s">
        <v>3946</v>
      </c>
      <c r="H1740" s="222">
        <v>5</v>
      </c>
      <c r="I1740" s="222">
        <v>7</v>
      </c>
    </row>
    <row r="1741" spans="1:9" ht="9.1999999999999993" customHeight="1">
      <c r="A1741" s="223">
        <v>1737</v>
      </c>
      <c r="B1741" s="223" t="s">
        <v>6679</v>
      </c>
      <c r="C1741" s="224" t="s">
        <v>6177</v>
      </c>
      <c r="D1741" s="222">
        <v>6</v>
      </c>
      <c r="E1741" s="223" t="s">
        <v>6679</v>
      </c>
      <c r="F1741" s="223" t="s">
        <v>1066</v>
      </c>
      <c r="G1741" s="224" t="s">
        <v>3946</v>
      </c>
      <c r="H1741" s="222">
        <v>5</v>
      </c>
      <c r="I1741" s="222">
        <v>6</v>
      </c>
    </row>
    <row r="1742" spans="1:9" ht="9.1999999999999993" customHeight="1">
      <c r="A1742" s="223">
        <v>1738</v>
      </c>
      <c r="B1742" s="223" t="s">
        <v>6680</v>
      </c>
      <c r="C1742" s="224" t="s">
        <v>5762</v>
      </c>
      <c r="D1742" s="222">
        <v>4</v>
      </c>
      <c r="E1742" s="223" t="s">
        <v>6680</v>
      </c>
      <c r="F1742" s="223" t="s">
        <v>1079</v>
      </c>
      <c r="G1742" s="224" t="s">
        <v>3946</v>
      </c>
      <c r="H1742" s="222">
        <v>3</v>
      </c>
      <c r="I1742" s="222">
        <v>4</v>
      </c>
    </row>
    <row r="1743" spans="1:9" ht="9.1999999999999993" customHeight="1">
      <c r="A1743" s="223">
        <v>1739</v>
      </c>
      <c r="B1743" s="223" t="s">
        <v>6681</v>
      </c>
      <c r="C1743" s="224" t="s">
        <v>6232</v>
      </c>
      <c r="D1743" s="222">
        <v>5</v>
      </c>
      <c r="E1743" s="223" t="s">
        <v>6681</v>
      </c>
      <c r="F1743" s="223" t="s">
        <v>1155</v>
      </c>
      <c r="G1743" s="224" t="s">
        <v>5327</v>
      </c>
      <c r="H1743" s="222">
        <v>4</v>
      </c>
      <c r="I1743" s="222">
        <v>5</v>
      </c>
    </row>
    <row r="1744" spans="1:9" ht="9.1999999999999993" customHeight="1">
      <c r="A1744" s="223">
        <v>1740</v>
      </c>
      <c r="B1744" s="223" t="s">
        <v>6682</v>
      </c>
      <c r="C1744" s="224" t="s">
        <v>6234</v>
      </c>
      <c r="D1744" s="222">
        <v>3</v>
      </c>
      <c r="E1744" s="223" t="s">
        <v>6682</v>
      </c>
      <c r="F1744" s="223" t="s">
        <v>6683</v>
      </c>
      <c r="G1744" s="224" t="s">
        <v>5327</v>
      </c>
      <c r="H1744" s="222">
        <v>5</v>
      </c>
      <c r="I1744" s="222">
        <v>3</v>
      </c>
    </row>
    <row r="1745" spans="1:9" ht="9.1999999999999993" customHeight="1">
      <c r="A1745" s="223">
        <v>1741</v>
      </c>
      <c r="B1745" s="223" t="s">
        <v>6684</v>
      </c>
      <c r="C1745" s="224" t="s">
        <v>6232</v>
      </c>
      <c r="D1745" s="222">
        <v>7</v>
      </c>
      <c r="E1745" s="223" t="s">
        <v>6684</v>
      </c>
      <c r="F1745" s="223" t="s">
        <v>1154</v>
      </c>
      <c r="G1745" s="224" t="s">
        <v>5327</v>
      </c>
      <c r="H1745" s="222">
        <v>4</v>
      </c>
      <c r="I1745" s="222">
        <v>7</v>
      </c>
    </row>
    <row r="1746" spans="1:9" ht="9.1999999999999993" customHeight="1">
      <c r="A1746" s="223">
        <v>1742</v>
      </c>
      <c r="B1746" s="223" t="s">
        <v>6685</v>
      </c>
      <c r="C1746" s="224" t="s">
        <v>6234</v>
      </c>
      <c r="D1746" s="222">
        <v>1</v>
      </c>
      <c r="E1746" s="223" t="s">
        <v>6685</v>
      </c>
      <c r="F1746" s="223" t="s">
        <v>1150</v>
      </c>
      <c r="G1746" s="224" t="s">
        <v>5327</v>
      </c>
      <c r="H1746" s="222">
        <v>5</v>
      </c>
      <c r="I1746" s="222">
        <v>1</v>
      </c>
    </row>
    <row r="1747" spans="1:9" ht="9.75" customHeight="1">
      <c r="A1747" s="223">
        <v>1743</v>
      </c>
      <c r="B1747" s="223" t="s">
        <v>6686</v>
      </c>
      <c r="C1747" s="224" t="s">
        <v>6232</v>
      </c>
      <c r="D1747" s="222">
        <v>6</v>
      </c>
      <c r="E1747" s="223" t="s">
        <v>6686</v>
      </c>
      <c r="F1747" s="223" t="s">
        <v>195</v>
      </c>
      <c r="G1747" s="224" t="s">
        <v>5327</v>
      </c>
      <c r="H1747" s="222">
        <v>4</v>
      </c>
      <c r="I1747" s="222">
        <v>6</v>
      </c>
    </row>
    <row r="1748" spans="1:9" ht="9.1999999999999993" customHeight="1">
      <c r="A1748" s="223">
        <v>1744</v>
      </c>
      <c r="B1748" s="223" t="s">
        <v>6687</v>
      </c>
      <c r="C1748" s="224" t="s">
        <v>6219</v>
      </c>
      <c r="D1748" s="222">
        <v>2</v>
      </c>
      <c r="E1748" s="223" t="s">
        <v>6687</v>
      </c>
      <c r="F1748" s="223" t="s">
        <v>6688</v>
      </c>
      <c r="G1748" s="224" t="s">
        <v>3946</v>
      </c>
      <c r="H1748" s="222">
        <v>4</v>
      </c>
      <c r="I1748" s="222">
        <v>2</v>
      </c>
    </row>
    <row r="1749" spans="1:9" ht="9.1999999999999993" customHeight="1">
      <c r="A1749" s="223">
        <v>1745</v>
      </c>
      <c r="B1749" s="223" t="s">
        <v>6689</v>
      </c>
      <c r="C1749" s="224" t="s">
        <v>6266</v>
      </c>
      <c r="D1749" s="222">
        <v>2</v>
      </c>
      <c r="E1749" s="223" t="s">
        <v>6689</v>
      </c>
      <c r="F1749" s="223" t="s">
        <v>6690</v>
      </c>
      <c r="G1749" s="224" t="s">
        <v>3939</v>
      </c>
      <c r="H1749" s="222">
        <v>5</v>
      </c>
      <c r="I1749" s="222">
        <v>2</v>
      </c>
    </row>
    <row r="1750" spans="1:9" ht="9.1999999999999993" customHeight="1">
      <c r="A1750" s="223">
        <v>1746</v>
      </c>
      <c r="B1750" s="223" t="s">
        <v>6691</v>
      </c>
      <c r="C1750" s="224" t="s">
        <v>5799</v>
      </c>
      <c r="D1750" s="222">
        <v>6</v>
      </c>
      <c r="E1750" s="223" t="s">
        <v>6691</v>
      </c>
      <c r="F1750" s="223" t="s">
        <v>1124</v>
      </c>
      <c r="G1750" s="224" t="s">
        <v>4668</v>
      </c>
      <c r="H1750" s="222">
        <v>5</v>
      </c>
      <c r="I1750" s="222">
        <v>6</v>
      </c>
    </row>
    <row r="1751" spans="1:9" ht="9.1999999999999993" customHeight="1">
      <c r="A1751" s="223">
        <v>1747</v>
      </c>
      <c r="B1751" s="223" t="s">
        <v>6692</v>
      </c>
      <c r="C1751" s="224" t="s">
        <v>5762</v>
      </c>
      <c r="D1751" s="222">
        <v>5</v>
      </c>
      <c r="E1751" s="223" t="s">
        <v>6692</v>
      </c>
      <c r="F1751" s="223" t="s">
        <v>1078</v>
      </c>
      <c r="G1751" s="224" t="s">
        <v>3946</v>
      </c>
      <c r="H1751" s="222">
        <v>3</v>
      </c>
      <c r="I1751" s="222">
        <v>5</v>
      </c>
    </row>
    <row r="1752" spans="1:9" ht="9.1999999999999993" customHeight="1">
      <c r="A1752" s="223">
        <v>1748</v>
      </c>
      <c r="B1752" s="223" t="s">
        <v>6693</v>
      </c>
      <c r="C1752" s="224" t="s">
        <v>6219</v>
      </c>
      <c r="D1752" s="222">
        <v>6</v>
      </c>
      <c r="E1752" s="223" t="s">
        <v>6693</v>
      </c>
      <c r="F1752" s="223" t="s">
        <v>1072</v>
      </c>
      <c r="G1752" s="224" t="s">
        <v>3946</v>
      </c>
      <c r="H1752" s="222">
        <v>4</v>
      </c>
      <c r="I1752" s="222">
        <v>6</v>
      </c>
    </row>
    <row r="1753" spans="1:9" ht="9.1999999999999993" customHeight="1">
      <c r="A1753" s="223">
        <v>1749</v>
      </c>
      <c r="B1753" s="223" t="s">
        <v>6694</v>
      </c>
      <c r="C1753" s="224" t="s">
        <v>5762</v>
      </c>
      <c r="D1753" s="222">
        <v>7</v>
      </c>
      <c r="E1753" s="223" t="s">
        <v>6694</v>
      </c>
      <c r="F1753" s="223" t="s">
        <v>1077</v>
      </c>
      <c r="G1753" s="224" t="s">
        <v>3946</v>
      </c>
      <c r="H1753" s="222">
        <v>3</v>
      </c>
      <c r="I1753" s="222">
        <v>7</v>
      </c>
    </row>
    <row r="1754" spans="1:9" ht="9.75" customHeight="1">
      <c r="A1754" s="223">
        <v>1750</v>
      </c>
      <c r="B1754" s="223" t="s">
        <v>6695</v>
      </c>
      <c r="C1754" s="224" t="s">
        <v>5799</v>
      </c>
      <c r="D1754" s="222">
        <v>7</v>
      </c>
      <c r="E1754" s="223" t="s">
        <v>6695</v>
      </c>
      <c r="F1754" s="223" t="s">
        <v>680</v>
      </c>
      <c r="G1754" s="224" t="s">
        <v>4668</v>
      </c>
      <c r="H1754" s="222">
        <v>5</v>
      </c>
      <c r="I1754" s="222">
        <v>7</v>
      </c>
    </row>
    <row r="1755" spans="1:9" ht="9.1999999999999993" customHeight="1">
      <c r="A1755" s="223">
        <v>1751</v>
      </c>
      <c r="B1755" s="223" t="s">
        <v>6696</v>
      </c>
      <c r="C1755" s="224" t="s">
        <v>6309</v>
      </c>
      <c r="D1755" s="222">
        <v>6</v>
      </c>
      <c r="E1755" s="223" t="s">
        <v>6696</v>
      </c>
      <c r="F1755" s="223" t="s">
        <v>914</v>
      </c>
      <c r="G1755" s="224" t="s">
        <v>5395</v>
      </c>
      <c r="H1755" s="222">
        <v>3</v>
      </c>
      <c r="I1755" s="222">
        <v>6</v>
      </c>
    </row>
    <row r="1756" spans="1:9" ht="9.1999999999999993" customHeight="1">
      <c r="A1756" s="223">
        <v>1752</v>
      </c>
      <c r="B1756" s="223" t="s">
        <v>6697</v>
      </c>
      <c r="C1756" s="224" t="s">
        <v>6169</v>
      </c>
      <c r="D1756" s="222">
        <v>3</v>
      </c>
      <c r="E1756" s="223" t="s">
        <v>6697</v>
      </c>
      <c r="F1756" s="223" t="s">
        <v>932</v>
      </c>
      <c r="G1756" s="224" t="s">
        <v>4685</v>
      </c>
      <c r="H1756" s="222">
        <v>5</v>
      </c>
      <c r="I1756" s="222">
        <v>3</v>
      </c>
    </row>
    <row r="1757" spans="1:9" ht="9.1999999999999993" customHeight="1">
      <c r="A1757" s="223">
        <v>1753</v>
      </c>
      <c r="B1757" s="223" t="s">
        <v>6698</v>
      </c>
      <c r="C1757" s="224" t="s">
        <v>6266</v>
      </c>
      <c r="D1757" s="222">
        <v>7</v>
      </c>
      <c r="E1757" s="223" t="s">
        <v>6698</v>
      </c>
      <c r="F1757" s="223" t="s">
        <v>1040</v>
      </c>
      <c r="G1757" s="224" t="s">
        <v>3939</v>
      </c>
      <c r="H1757" s="222">
        <v>5</v>
      </c>
      <c r="I1757" s="222">
        <v>7</v>
      </c>
    </row>
    <row r="1758" spans="1:9" ht="9.1999999999999993" customHeight="1">
      <c r="A1758" s="223">
        <v>1754</v>
      </c>
      <c r="B1758" s="223" t="s">
        <v>6699</v>
      </c>
      <c r="C1758" s="224" t="s">
        <v>6266</v>
      </c>
      <c r="D1758" s="222">
        <v>6</v>
      </c>
      <c r="E1758" s="223" t="s">
        <v>6699</v>
      </c>
      <c r="F1758" s="223" t="s">
        <v>6700</v>
      </c>
      <c r="G1758" s="224" t="s">
        <v>3939</v>
      </c>
      <c r="H1758" s="222">
        <v>5</v>
      </c>
      <c r="I1758" s="222">
        <v>6</v>
      </c>
    </row>
    <row r="1759" spans="1:9" ht="9.1999999999999993" customHeight="1">
      <c r="A1759" s="223">
        <v>1755</v>
      </c>
      <c r="B1759" s="223" t="s">
        <v>6701</v>
      </c>
      <c r="C1759" s="224" t="s">
        <v>6266</v>
      </c>
      <c r="D1759" s="222">
        <v>5</v>
      </c>
      <c r="E1759" s="223" t="s">
        <v>6701</v>
      </c>
      <c r="F1759" s="223" t="s">
        <v>6702</v>
      </c>
      <c r="G1759" s="224" t="s">
        <v>3939</v>
      </c>
      <c r="H1759" s="222">
        <v>5</v>
      </c>
      <c r="I1759" s="222">
        <v>5</v>
      </c>
    </row>
    <row r="1760" spans="1:9" ht="9.1999999999999993" customHeight="1">
      <c r="A1760" s="223">
        <v>1756</v>
      </c>
      <c r="B1760" s="223" t="s">
        <v>6703</v>
      </c>
      <c r="C1760" s="224" t="s">
        <v>6266</v>
      </c>
      <c r="D1760" s="222">
        <v>4</v>
      </c>
      <c r="E1760" s="223" t="s">
        <v>6703</v>
      </c>
      <c r="F1760" s="223" t="s">
        <v>1039</v>
      </c>
      <c r="G1760" s="224" t="s">
        <v>3939</v>
      </c>
      <c r="H1760" s="222">
        <v>5</v>
      </c>
      <c r="I1760" s="222">
        <v>4</v>
      </c>
    </row>
    <row r="1761" spans="1:9" ht="9.75" customHeight="1">
      <c r="A1761" s="223">
        <v>1757</v>
      </c>
      <c r="B1761" s="223" t="s">
        <v>6704</v>
      </c>
      <c r="C1761" s="224" t="s">
        <v>6266</v>
      </c>
      <c r="D1761" s="222">
        <v>1</v>
      </c>
      <c r="E1761" s="223" t="s">
        <v>6704</v>
      </c>
      <c r="F1761" s="223" t="s">
        <v>1038</v>
      </c>
      <c r="G1761" s="224" t="s">
        <v>3939</v>
      </c>
      <c r="H1761" s="222">
        <v>5</v>
      </c>
      <c r="I1761" s="222">
        <v>1</v>
      </c>
    </row>
    <row r="1762" spans="1:9" ht="9.1999999999999993" customHeight="1">
      <c r="A1762" s="223">
        <v>1758</v>
      </c>
      <c r="B1762" s="223" t="s">
        <v>6705</v>
      </c>
      <c r="C1762" s="224" t="s">
        <v>4958</v>
      </c>
      <c r="D1762" s="222">
        <v>7</v>
      </c>
      <c r="E1762" s="223" t="s">
        <v>6705</v>
      </c>
      <c r="F1762" s="223" t="s">
        <v>966</v>
      </c>
      <c r="G1762" s="224" t="s">
        <v>4415</v>
      </c>
      <c r="H1762" s="222">
        <v>4</v>
      </c>
      <c r="I1762" s="222">
        <v>7</v>
      </c>
    </row>
    <row r="1763" spans="1:9" ht="9.1999999999999993" customHeight="1">
      <c r="A1763" s="223">
        <v>1759</v>
      </c>
      <c r="B1763" s="223" t="s">
        <v>6706</v>
      </c>
      <c r="C1763" s="224" t="s">
        <v>6169</v>
      </c>
      <c r="D1763" s="222">
        <v>2</v>
      </c>
      <c r="E1763" s="223" t="s">
        <v>6706</v>
      </c>
      <c r="F1763" s="223" t="s">
        <v>931</v>
      </c>
      <c r="G1763" s="224" t="s">
        <v>4685</v>
      </c>
      <c r="H1763" s="222">
        <v>5</v>
      </c>
      <c r="I1763" s="222">
        <v>2</v>
      </c>
    </row>
    <row r="1764" spans="1:9" ht="9.1999999999999993" customHeight="1">
      <c r="A1764" s="223">
        <v>1760</v>
      </c>
      <c r="B1764" s="223" t="s">
        <v>6707</v>
      </c>
      <c r="C1764" s="224" t="s">
        <v>5750</v>
      </c>
      <c r="D1764" s="222">
        <v>6</v>
      </c>
      <c r="E1764" s="223" t="s">
        <v>6707</v>
      </c>
      <c r="F1764" s="223" t="s">
        <v>935</v>
      </c>
      <c r="G1764" s="224" t="s">
        <v>4685</v>
      </c>
      <c r="H1764" s="222">
        <v>4</v>
      </c>
      <c r="I1764" s="222">
        <v>6</v>
      </c>
    </row>
    <row r="1765" spans="1:9" ht="9.1999999999999993" customHeight="1">
      <c r="A1765" s="223">
        <v>1761</v>
      </c>
      <c r="B1765" s="223" t="s">
        <v>6708</v>
      </c>
      <c r="C1765" s="224" t="s">
        <v>6169</v>
      </c>
      <c r="D1765" s="222">
        <v>5</v>
      </c>
      <c r="E1765" s="223" t="s">
        <v>6708</v>
      </c>
      <c r="F1765" s="223" t="s">
        <v>930</v>
      </c>
      <c r="G1765" s="224" t="s">
        <v>4685</v>
      </c>
      <c r="H1765" s="222">
        <v>5</v>
      </c>
      <c r="I1765" s="222">
        <v>5</v>
      </c>
    </row>
    <row r="1766" spans="1:9" ht="9.1999999999999993" customHeight="1">
      <c r="A1766" s="223">
        <v>1762</v>
      </c>
      <c r="B1766" s="223" t="s">
        <v>6709</v>
      </c>
      <c r="C1766" s="224" t="s">
        <v>5775</v>
      </c>
      <c r="D1766" s="222">
        <v>7</v>
      </c>
      <c r="E1766" s="223" t="s">
        <v>6709</v>
      </c>
      <c r="F1766" s="223" t="s">
        <v>948</v>
      </c>
      <c r="G1766" s="224" t="s">
        <v>4685</v>
      </c>
      <c r="H1766" s="222">
        <v>2</v>
      </c>
      <c r="I1766" s="222">
        <v>7</v>
      </c>
    </row>
    <row r="1767" spans="1:9" ht="9.1999999999999993" customHeight="1">
      <c r="A1767" s="223">
        <v>1763</v>
      </c>
      <c r="B1767" s="223" t="s">
        <v>6710</v>
      </c>
      <c r="C1767" s="224" t="s">
        <v>5398</v>
      </c>
      <c r="D1767" s="222">
        <v>7</v>
      </c>
      <c r="E1767" s="223" t="s">
        <v>6710</v>
      </c>
      <c r="F1767" s="223" t="s">
        <v>1001</v>
      </c>
      <c r="G1767" s="224" t="s">
        <v>4998</v>
      </c>
      <c r="H1767" s="222">
        <v>2</v>
      </c>
      <c r="I1767" s="222">
        <v>7</v>
      </c>
    </row>
    <row r="1768" spans="1:9" ht="9.75" customHeight="1">
      <c r="A1768" s="223">
        <v>1764</v>
      </c>
      <c r="B1768" s="223" t="s">
        <v>6711</v>
      </c>
      <c r="C1768" s="224" t="s">
        <v>5835</v>
      </c>
      <c r="D1768" s="222">
        <v>7</v>
      </c>
      <c r="E1768" s="223" t="s">
        <v>6711</v>
      </c>
      <c r="F1768" s="223" t="s">
        <v>6712</v>
      </c>
      <c r="G1768" s="224" t="s">
        <v>4998</v>
      </c>
      <c r="H1768" s="222">
        <v>3</v>
      </c>
      <c r="I1768" s="222">
        <v>7</v>
      </c>
    </row>
    <row r="1769" spans="1:9" ht="9.1999999999999993" customHeight="1">
      <c r="A1769" s="223">
        <v>1765</v>
      </c>
      <c r="B1769" s="223" t="s">
        <v>6713</v>
      </c>
      <c r="C1769" s="224" t="s">
        <v>5835</v>
      </c>
      <c r="D1769" s="222">
        <v>5</v>
      </c>
      <c r="E1769" s="223" t="s">
        <v>6713</v>
      </c>
      <c r="F1769" s="223" t="s">
        <v>999</v>
      </c>
      <c r="G1769" s="224" t="s">
        <v>4998</v>
      </c>
      <c r="H1769" s="222">
        <v>3</v>
      </c>
      <c r="I1769" s="222">
        <v>5</v>
      </c>
    </row>
    <row r="1770" spans="1:9" ht="9.1999999999999993" customHeight="1">
      <c r="A1770" s="223">
        <v>1766</v>
      </c>
      <c r="B1770" s="223" t="s">
        <v>6714</v>
      </c>
      <c r="C1770" s="224" t="s">
        <v>5835</v>
      </c>
      <c r="D1770" s="222">
        <v>6</v>
      </c>
      <c r="E1770" s="223" t="s">
        <v>6714</v>
      </c>
      <c r="F1770" s="223" t="s">
        <v>998</v>
      </c>
      <c r="G1770" s="224" t="s">
        <v>4998</v>
      </c>
      <c r="H1770" s="222">
        <v>3</v>
      </c>
      <c r="I1770" s="222">
        <v>6</v>
      </c>
    </row>
    <row r="1771" spans="1:9" ht="9.1999999999999993" customHeight="1">
      <c r="A1771" s="223">
        <v>1767</v>
      </c>
      <c r="B1771" s="223" t="s">
        <v>6715</v>
      </c>
      <c r="C1771" s="224" t="s">
        <v>5835</v>
      </c>
      <c r="D1771" s="222">
        <v>3</v>
      </c>
      <c r="E1771" s="223" t="s">
        <v>6715</v>
      </c>
      <c r="F1771" s="223" t="s">
        <v>6716</v>
      </c>
      <c r="G1771" s="224" t="s">
        <v>4998</v>
      </c>
      <c r="H1771" s="222">
        <v>3</v>
      </c>
      <c r="I1771" s="222">
        <v>3</v>
      </c>
    </row>
    <row r="1772" spans="1:9" ht="9.1999999999999993" customHeight="1">
      <c r="A1772" s="223">
        <v>1768</v>
      </c>
      <c r="B1772" s="223" t="s">
        <v>6717</v>
      </c>
      <c r="C1772" s="224" t="s">
        <v>6169</v>
      </c>
      <c r="D1772" s="222">
        <v>6</v>
      </c>
      <c r="E1772" s="223" t="s">
        <v>6717</v>
      </c>
      <c r="F1772" s="223" t="s">
        <v>929</v>
      </c>
      <c r="G1772" s="224" t="s">
        <v>4685</v>
      </c>
      <c r="H1772" s="222">
        <v>5</v>
      </c>
      <c r="I1772" s="222">
        <v>6</v>
      </c>
    </row>
    <row r="1773" spans="1:9" ht="9.1999999999999993" customHeight="1">
      <c r="A1773" s="223">
        <v>1769</v>
      </c>
      <c r="B1773" s="223" t="s">
        <v>6718</v>
      </c>
      <c r="C1773" s="224" t="s">
        <v>6169</v>
      </c>
      <c r="D1773" s="222">
        <v>7</v>
      </c>
      <c r="E1773" s="223" t="s">
        <v>6718</v>
      </c>
      <c r="F1773" s="223" t="s">
        <v>928</v>
      </c>
      <c r="G1773" s="224" t="s">
        <v>4685</v>
      </c>
      <c r="H1773" s="222">
        <v>5</v>
      </c>
      <c r="I1773" s="222">
        <v>7</v>
      </c>
    </row>
    <row r="1774" spans="1:9" ht="9.1999999999999993" customHeight="1">
      <c r="A1774" s="223">
        <v>1770</v>
      </c>
      <c r="B1774" s="223" t="s">
        <v>6719</v>
      </c>
      <c r="C1774" s="224" t="s">
        <v>6296</v>
      </c>
      <c r="D1774" s="222">
        <v>7</v>
      </c>
      <c r="E1774" s="223" t="s">
        <v>6719</v>
      </c>
      <c r="F1774" s="223" t="s">
        <v>918</v>
      </c>
      <c r="G1774" s="224" t="s">
        <v>5395</v>
      </c>
      <c r="H1774" s="222">
        <v>2</v>
      </c>
      <c r="I1774" s="222">
        <v>7</v>
      </c>
    </row>
    <row r="1775" spans="1:9" ht="9.75" customHeight="1">
      <c r="A1775" s="223">
        <v>1771</v>
      </c>
      <c r="B1775" s="223" t="s">
        <v>6720</v>
      </c>
      <c r="C1775" s="224" t="s">
        <v>5826</v>
      </c>
      <c r="D1775" s="222">
        <v>3</v>
      </c>
      <c r="E1775" s="223" t="s">
        <v>6720</v>
      </c>
      <c r="F1775" s="223" t="s">
        <v>994</v>
      </c>
      <c r="G1775" s="224" t="s">
        <v>4998</v>
      </c>
      <c r="H1775" s="222">
        <v>4</v>
      </c>
      <c r="I1775" s="222">
        <v>3</v>
      </c>
    </row>
    <row r="1776" spans="1:9" ht="9.1999999999999993" customHeight="1">
      <c r="A1776" s="223">
        <v>1772</v>
      </c>
      <c r="B1776" s="223" t="s">
        <v>6721</v>
      </c>
      <c r="C1776" s="224" t="s">
        <v>6309</v>
      </c>
      <c r="D1776" s="222">
        <v>3</v>
      </c>
      <c r="E1776" s="223" t="s">
        <v>6721</v>
      </c>
      <c r="F1776" s="223" t="s">
        <v>913</v>
      </c>
      <c r="G1776" s="224" t="s">
        <v>5395</v>
      </c>
      <c r="H1776" s="222">
        <v>3</v>
      </c>
      <c r="I1776" s="222">
        <v>3</v>
      </c>
    </row>
    <row r="1777" spans="1:9" ht="9.1999999999999993" customHeight="1">
      <c r="A1777" s="223">
        <v>1773</v>
      </c>
      <c r="B1777" s="223" t="s">
        <v>6722</v>
      </c>
      <c r="C1777" s="224" t="s">
        <v>6309</v>
      </c>
      <c r="D1777" s="222">
        <v>7</v>
      </c>
      <c r="E1777" s="223" t="s">
        <v>6722</v>
      </c>
      <c r="F1777" s="223" t="s">
        <v>912</v>
      </c>
      <c r="G1777" s="224" t="s">
        <v>5395</v>
      </c>
      <c r="H1777" s="222">
        <v>3</v>
      </c>
      <c r="I1777" s="222">
        <v>7</v>
      </c>
    </row>
    <row r="1778" spans="1:9" ht="9.1999999999999993" customHeight="1">
      <c r="A1778" s="223">
        <v>1774</v>
      </c>
      <c r="B1778" s="223" t="s">
        <v>6723</v>
      </c>
      <c r="C1778" s="224" t="s">
        <v>6302</v>
      </c>
      <c r="D1778" s="222">
        <v>5</v>
      </c>
      <c r="E1778" s="223" t="s">
        <v>6723</v>
      </c>
      <c r="F1778" s="223" t="s">
        <v>991</v>
      </c>
      <c r="G1778" s="224" t="s">
        <v>4998</v>
      </c>
      <c r="H1778" s="222">
        <v>5</v>
      </c>
      <c r="I1778" s="222">
        <v>5</v>
      </c>
    </row>
    <row r="1779" spans="1:9" ht="9.1999999999999993" customHeight="1">
      <c r="A1779" s="223">
        <v>1775</v>
      </c>
      <c r="B1779" s="223" t="s">
        <v>6724</v>
      </c>
      <c r="C1779" s="224" t="s">
        <v>5826</v>
      </c>
      <c r="D1779" s="222">
        <v>7</v>
      </c>
      <c r="E1779" s="223" t="s">
        <v>6724</v>
      </c>
      <c r="F1779" s="223" t="s">
        <v>993</v>
      </c>
      <c r="G1779" s="224" t="s">
        <v>4998</v>
      </c>
      <c r="H1779" s="222">
        <v>4</v>
      </c>
      <c r="I1779" s="222">
        <v>7</v>
      </c>
    </row>
    <row r="1780" spans="1:9" ht="9.1999999999999993" customHeight="1">
      <c r="A1780" s="223">
        <v>1776</v>
      </c>
      <c r="B1780" s="223" t="s">
        <v>6725</v>
      </c>
      <c r="C1780" s="224" t="s">
        <v>6302</v>
      </c>
      <c r="D1780" s="222">
        <v>7</v>
      </c>
      <c r="E1780" s="223" t="s">
        <v>6725</v>
      </c>
      <c r="F1780" s="223" t="s">
        <v>990</v>
      </c>
      <c r="G1780" s="224" t="s">
        <v>4998</v>
      </c>
      <c r="H1780" s="222">
        <v>5</v>
      </c>
      <c r="I1780" s="222">
        <v>7</v>
      </c>
    </row>
    <row r="1781" spans="1:9" ht="9.1999999999999993" customHeight="1">
      <c r="A1781" s="223">
        <v>1777</v>
      </c>
      <c r="B1781" s="223" t="s">
        <v>6726</v>
      </c>
      <c r="C1781" s="224" t="s">
        <v>6302</v>
      </c>
      <c r="D1781" s="222">
        <v>4</v>
      </c>
      <c r="E1781" s="223" t="s">
        <v>6726</v>
      </c>
      <c r="F1781" s="223" t="s">
        <v>989</v>
      </c>
      <c r="G1781" s="224" t="s">
        <v>4998</v>
      </c>
      <c r="H1781" s="222">
        <v>5</v>
      </c>
      <c r="I1781" s="222">
        <v>4</v>
      </c>
    </row>
    <row r="1782" spans="1:9" ht="9.75" customHeight="1">
      <c r="A1782" s="223">
        <v>1778</v>
      </c>
      <c r="B1782" s="223" t="s">
        <v>6727</v>
      </c>
      <c r="C1782" s="224" t="s">
        <v>6728</v>
      </c>
      <c r="D1782" s="222">
        <v>2</v>
      </c>
      <c r="E1782" s="223" t="s">
        <v>6727</v>
      </c>
      <c r="F1782" s="223" t="s">
        <v>909</v>
      </c>
      <c r="G1782" s="224" t="s">
        <v>5395</v>
      </c>
      <c r="H1782" s="222">
        <v>4</v>
      </c>
      <c r="I1782" s="222">
        <v>2</v>
      </c>
    </row>
    <row r="1783" spans="1:9" ht="9.1999999999999993" customHeight="1">
      <c r="A1783" s="223">
        <v>1779</v>
      </c>
      <c r="B1783" s="223" t="s">
        <v>6729</v>
      </c>
      <c r="C1783" s="224" t="s">
        <v>6728</v>
      </c>
      <c r="D1783" s="222">
        <v>6</v>
      </c>
      <c r="E1783" s="223" t="s">
        <v>6729</v>
      </c>
      <c r="F1783" s="223" t="s">
        <v>908</v>
      </c>
      <c r="G1783" s="224" t="s">
        <v>5395</v>
      </c>
      <c r="H1783" s="222">
        <v>4</v>
      </c>
      <c r="I1783" s="222">
        <v>6</v>
      </c>
    </row>
    <row r="1784" spans="1:9" ht="9.1999999999999993" customHeight="1">
      <c r="A1784" s="223">
        <v>1780</v>
      </c>
      <c r="B1784" s="223" t="s">
        <v>6730</v>
      </c>
      <c r="C1784" s="224" t="s">
        <v>6309</v>
      </c>
      <c r="D1784" s="222">
        <v>5</v>
      </c>
      <c r="E1784" s="223" t="s">
        <v>6730</v>
      </c>
      <c r="F1784" s="223" t="s">
        <v>911</v>
      </c>
      <c r="G1784" s="224" t="s">
        <v>5395</v>
      </c>
      <c r="H1784" s="222">
        <v>3</v>
      </c>
      <c r="I1784" s="222">
        <v>5</v>
      </c>
    </row>
    <row r="1785" spans="1:9" ht="9.1999999999999993" customHeight="1">
      <c r="A1785" s="223">
        <v>1781</v>
      </c>
      <c r="B1785" s="223" t="s">
        <v>6731</v>
      </c>
      <c r="C1785" s="224" t="s">
        <v>6318</v>
      </c>
      <c r="D1785" s="222">
        <v>7</v>
      </c>
      <c r="E1785" s="223" t="s">
        <v>6731</v>
      </c>
      <c r="F1785" s="223" t="s">
        <v>847</v>
      </c>
      <c r="G1785" s="224" t="s">
        <v>4410</v>
      </c>
      <c r="H1785" s="222">
        <v>4</v>
      </c>
      <c r="I1785" s="222">
        <v>7</v>
      </c>
    </row>
    <row r="1786" spans="1:9" ht="9.1999999999999993" customHeight="1">
      <c r="A1786" s="223">
        <v>1782</v>
      </c>
      <c r="B1786" s="223" t="s">
        <v>6732</v>
      </c>
      <c r="C1786" s="224" t="s">
        <v>6296</v>
      </c>
      <c r="D1786" s="222">
        <v>6</v>
      </c>
      <c r="E1786" s="223" t="s">
        <v>6732</v>
      </c>
      <c r="F1786" s="223" t="s">
        <v>6733</v>
      </c>
      <c r="G1786" s="224" t="s">
        <v>5395</v>
      </c>
      <c r="H1786" s="222">
        <v>2</v>
      </c>
      <c r="I1786" s="222">
        <v>6</v>
      </c>
    </row>
    <row r="1787" spans="1:9" ht="9.1999999999999993" customHeight="1">
      <c r="A1787" s="223">
        <v>1783</v>
      </c>
      <c r="B1787" s="223" t="s">
        <v>6734</v>
      </c>
      <c r="C1787" s="224" t="s">
        <v>6302</v>
      </c>
      <c r="D1787" s="222">
        <v>6</v>
      </c>
      <c r="E1787" s="223" t="s">
        <v>6734</v>
      </c>
      <c r="F1787" s="223" t="s">
        <v>988</v>
      </c>
      <c r="G1787" s="224" t="s">
        <v>4998</v>
      </c>
      <c r="H1787" s="222">
        <v>5</v>
      </c>
      <c r="I1787" s="222">
        <v>6</v>
      </c>
    </row>
    <row r="1788" spans="1:9" ht="9.1999999999999993" customHeight="1">
      <c r="A1788" s="223">
        <v>1784</v>
      </c>
      <c r="B1788" s="223" t="s">
        <v>6735</v>
      </c>
      <c r="C1788" s="224" t="s">
        <v>6728</v>
      </c>
      <c r="D1788" s="222">
        <v>4</v>
      </c>
      <c r="E1788" s="223" t="s">
        <v>6735</v>
      </c>
      <c r="F1788" s="223" t="s">
        <v>907</v>
      </c>
      <c r="G1788" s="224" t="s">
        <v>5395</v>
      </c>
      <c r="H1788" s="222">
        <v>4</v>
      </c>
      <c r="I1788" s="222">
        <v>4</v>
      </c>
    </row>
    <row r="1789" spans="1:9" ht="9.75" customHeight="1">
      <c r="A1789" s="223">
        <v>1785</v>
      </c>
      <c r="B1789" s="223" t="s">
        <v>6736</v>
      </c>
      <c r="C1789" s="224" t="s">
        <v>6309</v>
      </c>
      <c r="D1789" s="222">
        <v>2</v>
      </c>
      <c r="E1789" s="223" t="s">
        <v>6736</v>
      </c>
      <c r="F1789" s="223" t="s">
        <v>6737</v>
      </c>
      <c r="G1789" s="224" t="s">
        <v>5395</v>
      </c>
      <c r="H1789" s="222">
        <v>3</v>
      </c>
      <c r="I1789" s="222">
        <v>2</v>
      </c>
    </row>
    <row r="1790" spans="1:9" ht="9.1999999999999993" customHeight="1">
      <c r="A1790" s="223">
        <v>1786</v>
      </c>
      <c r="B1790" s="223" t="s">
        <v>6738</v>
      </c>
      <c r="C1790" s="224" t="s">
        <v>6296</v>
      </c>
      <c r="D1790" s="222">
        <v>5</v>
      </c>
      <c r="E1790" s="223" t="s">
        <v>6738</v>
      </c>
      <c r="F1790" s="223" t="s">
        <v>917</v>
      </c>
      <c r="G1790" s="224" t="s">
        <v>5395</v>
      </c>
      <c r="H1790" s="222">
        <v>2</v>
      </c>
      <c r="I1790" s="222">
        <v>5</v>
      </c>
    </row>
    <row r="1791" spans="1:9" ht="9.1999999999999993" customHeight="1">
      <c r="A1791" s="223">
        <v>1787</v>
      </c>
      <c r="B1791" s="223" t="s">
        <v>6739</v>
      </c>
      <c r="C1791" s="224" t="s">
        <v>6302</v>
      </c>
      <c r="D1791" s="222">
        <v>3</v>
      </c>
      <c r="E1791" s="223" t="s">
        <v>6739</v>
      </c>
      <c r="F1791" s="223" t="s">
        <v>677</v>
      </c>
      <c r="G1791" s="224" t="s">
        <v>4998</v>
      </c>
      <c r="H1791" s="222">
        <v>5</v>
      </c>
      <c r="I1791" s="222">
        <v>3</v>
      </c>
    </row>
    <row r="1792" spans="1:9" ht="9.1999999999999993" customHeight="1">
      <c r="A1792" s="223">
        <v>1788</v>
      </c>
      <c r="B1792" s="223" t="s">
        <v>6740</v>
      </c>
      <c r="C1792" s="224" t="s">
        <v>6296</v>
      </c>
      <c r="D1792" s="222">
        <v>4</v>
      </c>
      <c r="E1792" s="223" t="s">
        <v>6740</v>
      </c>
      <c r="F1792" s="223" t="s">
        <v>916</v>
      </c>
      <c r="G1792" s="224" t="s">
        <v>5395</v>
      </c>
      <c r="H1792" s="222">
        <v>2</v>
      </c>
      <c r="I1792" s="222">
        <v>4</v>
      </c>
    </row>
    <row r="1793" spans="1:9" ht="9.1999999999999993" customHeight="1">
      <c r="A1793" s="223">
        <v>1789</v>
      </c>
      <c r="B1793" s="223" t="s">
        <v>6741</v>
      </c>
      <c r="C1793" s="224" t="s">
        <v>6318</v>
      </c>
      <c r="D1793" s="222">
        <v>4</v>
      </c>
      <c r="E1793" s="223" t="s">
        <v>6741</v>
      </c>
      <c r="F1793" s="223" t="s">
        <v>846</v>
      </c>
      <c r="G1793" s="224" t="s">
        <v>4410</v>
      </c>
      <c r="H1793" s="222">
        <v>4</v>
      </c>
      <c r="I1793" s="222">
        <v>4</v>
      </c>
    </row>
    <row r="1794" spans="1:9" ht="9.1999999999999993" customHeight="1">
      <c r="A1794" s="223">
        <v>1790</v>
      </c>
      <c r="B1794" s="223" t="s">
        <v>6742</v>
      </c>
      <c r="C1794" s="224" t="s">
        <v>6313</v>
      </c>
      <c r="D1794" s="222">
        <v>4</v>
      </c>
      <c r="E1794" s="223" t="s">
        <v>6742</v>
      </c>
      <c r="F1794" s="223" t="s">
        <v>841</v>
      </c>
      <c r="G1794" s="224" t="s">
        <v>4410</v>
      </c>
      <c r="H1794" s="222">
        <v>5</v>
      </c>
      <c r="I1794" s="222">
        <v>4</v>
      </c>
    </row>
    <row r="1795" spans="1:9" ht="9.1999999999999993" customHeight="1">
      <c r="A1795" s="223">
        <v>1791</v>
      </c>
      <c r="B1795" s="223" t="s">
        <v>6743</v>
      </c>
      <c r="C1795" s="224" t="s">
        <v>6309</v>
      </c>
      <c r="D1795" s="222">
        <v>4</v>
      </c>
      <c r="E1795" s="223" t="s">
        <v>6743</v>
      </c>
      <c r="F1795" s="223" t="s">
        <v>910</v>
      </c>
      <c r="G1795" s="224" t="s">
        <v>5395</v>
      </c>
      <c r="H1795" s="222">
        <v>3</v>
      </c>
      <c r="I1795" s="222">
        <v>4</v>
      </c>
    </row>
    <row r="1796" spans="1:9" ht="9.75" customHeight="1">
      <c r="A1796" s="223">
        <v>1792</v>
      </c>
      <c r="B1796" s="223" t="s">
        <v>6744</v>
      </c>
      <c r="C1796" s="224" t="s">
        <v>6728</v>
      </c>
      <c r="D1796" s="222">
        <v>3</v>
      </c>
      <c r="E1796" s="223" t="s">
        <v>6744</v>
      </c>
      <c r="F1796" s="223" t="s">
        <v>6745</v>
      </c>
      <c r="G1796" s="224" t="s">
        <v>5395</v>
      </c>
      <c r="H1796" s="222">
        <v>4</v>
      </c>
      <c r="I1796" s="222">
        <v>3</v>
      </c>
    </row>
    <row r="1797" spans="1:9" ht="9.1999999999999993" customHeight="1">
      <c r="A1797" s="223">
        <v>1793</v>
      </c>
      <c r="B1797" s="223" t="s">
        <v>6746</v>
      </c>
      <c r="C1797" s="224" t="s">
        <v>6728</v>
      </c>
      <c r="D1797" s="222">
        <v>7</v>
      </c>
      <c r="E1797" s="223" t="s">
        <v>6746</v>
      </c>
      <c r="F1797" s="223" t="s">
        <v>906</v>
      </c>
      <c r="G1797" s="224" t="s">
        <v>5395</v>
      </c>
      <c r="H1797" s="222">
        <v>4</v>
      </c>
      <c r="I1797" s="222">
        <v>7</v>
      </c>
    </row>
    <row r="1798" spans="1:9" ht="9.1999999999999993" customHeight="1">
      <c r="A1798" s="223">
        <v>1794</v>
      </c>
      <c r="B1798" s="223" t="s">
        <v>6747</v>
      </c>
      <c r="C1798" s="224" t="s">
        <v>5842</v>
      </c>
      <c r="D1798" s="222">
        <v>6</v>
      </c>
      <c r="E1798" s="223" t="s">
        <v>6747</v>
      </c>
      <c r="F1798" s="223" t="s">
        <v>6748</v>
      </c>
      <c r="G1798" s="224" t="s">
        <v>4410</v>
      </c>
      <c r="H1798" s="222">
        <v>3</v>
      </c>
      <c r="I1798" s="222">
        <v>6</v>
      </c>
    </row>
    <row r="1799" spans="1:9" ht="9.1999999999999993" customHeight="1">
      <c r="A1799" s="223">
        <v>1795</v>
      </c>
      <c r="B1799" s="223" t="s">
        <v>6749</v>
      </c>
      <c r="C1799" s="224" t="s">
        <v>6313</v>
      </c>
      <c r="D1799" s="222">
        <v>5</v>
      </c>
      <c r="E1799" s="223" t="s">
        <v>6749</v>
      </c>
      <c r="F1799" s="223" t="s">
        <v>840</v>
      </c>
      <c r="G1799" s="224" t="s">
        <v>4410</v>
      </c>
      <c r="H1799" s="222">
        <v>5</v>
      </c>
      <c r="I1799" s="222">
        <v>5</v>
      </c>
    </row>
    <row r="1800" spans="1:9" ht="9.1999999999999993" customHeight="1">
      <c r="A1800" s="223">
        <v>1796</v>
      </c>
      <c r="B1800" s="223" t="s">
        <v>6750</v>
      </c>
      <c r="C1800" s="224" t="s">
        <v>6318</v>
      </c>
      <c r="D1800" s="222">
        <v>5</v>
      </c>
      <c r="E1800" s="223" t="s">
        <v>6750</v>
      </c>
      <c r="F1800" s="223" t="s">
        <v>845</v>
      </c>
      <c r="G1800" s="224" t="s">
        <v>4410</v>
      </c>
      <c r="H1800" s="222">
        <v>4</v>
      </c>
      <c r="I1800" s="222">
        <v>5</v>
      </c>
    </row>
    <row r="1801" spans="1:9" ht="9.1999999999999993" customHeight="1">
      <c r="A1801" s="223">
        <v>1797</v>
      </c>
      <c r="B1801" s="223" t="s">
        <v>6751</v>
      </c>
      <c r="C1801" s="224" t="s">
        <v>6318</v>
      </c>
      <c r="D1801" s="222">
        <v>6</v>
      </c>
      <c r="E1801" s="223" t="s">
        <v>6751</v>
      </c>
      <c r="F1801" s="223" t="s">
        <v>6752</v>
      </c>
      <c r="G1801" s="224" t="s">
        <v>4410</v>
      </c>
      <c r="H1801" s="222">
        <v>4</v>
      </c>
      <c r="I1801" s="222">
        <v>6</v>
      </c>
    </row>
    <row r="1802" spans="1:9" ht="9.1999999999999993" customHeight="1">
      <c r="A1802" s="223">
        <v>1798</v>
      </c>
      <c r="B1802" s="223" t="s">
        <v>6753</v>
      </c>
      <c r="C1802" s="224" t="s">
        <v>6318</v>
      </c>
      <c r="D1802" s="222">
        <v>3</v>
      </c>
      <c r="E1802" s="223" t="s">
        <v>6753</v>
      </c>
      <c r="F1802" s="223" t="s">
        <v>844</v>
      </c>
      <c r="G1802" s="224" t="s">
        <v>4410</v>
      </c>
      <c r="H1802" s="222">
        <v>4</v>
      </c>
      <c r="I1802" s="222">
        <v>3</v>
      </c>
    </row>
    <row r="1803" spans="1:9" ht="9.75" customHeight="1">
      <c r="A1803" s="223">
        <v>1799</v>
      </c>
      <c r="B1803" s="223" t="s">
        <v>6754</v>
      </c>
      <c r="C1803" s="224" t="s">
        <v>6755</v>
      </c>
      <c r="D1803" s="222">
        <v>5</v>
      </c>
      <c r="E1803" s="223" t="s">
        <v>6754</v>
      </c>
      <c r="F1803" s="223" t="s">
        <v>903</v>
      </c>
      <c r="G1803" s="224" t="s">
        <v>5395</v>
      </c>
      <c r="H1803" s="222">
        <v>5</v>
      </c>
      <c r="I1803" s="222">
        <v>5</v>
      </c>
    </row>
    <row r="1804" spans="1:9" ht="9.1999999999999993" customHeight="1">
      <c r="A1804" s="223">
        <v>1800</v>
      </c>
      <c r="B1804" s="223" t="s">
        <v>6756</v>
      </c>
      <c r="C1804" s="224" t="s">
        <v>6728</v>
      </c>
      <c r="D1804" s="222">
        <v>5</v>
      </c>
      <c r="E1804" s="223" t="s">
        <v>6756</v>
      </c>
      <c r="F1804" s="223" t="s">
        <v>905</v>
      </c>
      <c r="G1804" s="224" t="s">
        <v>5395</v>
      </c>
      <c r="H1804" s="222">
        <v>4</v>
      </c>
      <c r="I1804" s="222">
        <v>5</v>
      </c>
    </row>
    <row r="1805" spans="1:9" ht="9.1999999999999993" customHeight="1">
      <c r="A1805" s="223">
        <v>1801</v>
      </c>
      <c r="B1805" s="223" t="s">
        <v>6757</v>
      </c>
      <c r="C1805" s="224" t="s">
        <v>6755</v>
      </c>
      <c r="D1805" s="222">
        <v>1</v>
      </c>
      <c r="E1805" s="223" t="s">
        <v>6757</v>
      </c>
      <c r="F1805" s="223" t="s">
        <v>6758</v>
      </c>
      <c r="G1805" s="224" t="s">
        <v>5395</v>
      </c>
      <c r="H1805" s="222">
        <v>5</v>
      </c>
      <c r="I1805" s="222">
        <v>1</v>
      </c>
    </row>
    <row r="1806" spans="1:9" ht="9.1999999999999993" customHeight="1">
      <c r="A1806" s="223">
        <v>1802</v>
      </c>
      <c r="B1806" s="223" t="s">
        <v>6759</v>
      </c>
      <c r="C1806" s="224" t="s">
        <v>6313</v>
      </c>
      <c r="D1806" s="222">
        <v>3</v>
      </c>
      <c r="E1806" s="223" t="s">
        <v>6759</v>
      </c>
      <c r="F1806" s="223" t="s">
        <v>839</v>
      </c>
      <c r="G1806" s="224" t="s">
        <v>4410</v>
      </c>
      <c r="H1806" s="222">
        <v>5</v>
      </c>
      <c r="I1806" s="222">
        <v>3</v>
      </c>
    </row>
    <row r="1807" spans="1:9" ht="9.1999999999999993" customHeight="1">
      <c r="A1807" s="223">
        <v>1803</v>
      </c>
      <c r="B1807" s="223" t="s">
        <v>6760</v>
      </c>
      <c r="C1807" s="224" t="s">
        <v>5853</v>
      </c>
      <c r="D1807" s="222">
        <v>7</v>
      </c>
      <c r="E1807" s="223" t="s">
        <v>6760</v>
      </c>
      <c r="F1807" s="223" t="s">
        <v>134</v>
      </c>
      <c r="G1807" s="224" t="s">
        <v>4425</v>
      </c>
      <c r="H1807" s="222">
        <v>3</v>
      </c>
      <c r="I1807" s="222">
        <v>7</v>
      </c>
    </row>
    <row r="1808" spans="1:9" ht="9.1999999999999993" customHeight="1">
      <c r="A1808" s="223">
        <v>1804</v>
      </c>
      <c r="B1808" s="223" t="s">
        <v>6761</v>
      </c>
      <c r="C1808" s="224" t="s">
        <v>6313</v>
      </c>
      <c r="D1808" s="222">
        <v>6</v>
      </c>
      <c r="E1808" s="223" t="s">
        <v>6761</v>
      </c>
      <c r="F1808" s="223" t="s">
        <v>838</v>
      </c>
      <c r="G1808" s="224" t="s">
        <v>4410</v>
      </c>
      <c r="H1808" s="222">
        <v>5</v>
      </c>
      <c r="I1808" s="222">
        <v>6</v>
      </c>
    </row>
    <row r="1809" spans="1:9" ht="9.1999999999999993" customHeight="1">
      <c r="A1809" s="223">
        <v>1805</v>
      </c>
      <c r="B1809" s="223" t="s">
        <v>6762</v>
      </c>
      <c r="C1809" s="224" t="s">
        <v>5842</v>
      </c>
      <c r="D1809" s="222">
        <v>7</v>
      </c>
      <c r="E1809" s="223" t="s">
        <v>6762</v>
      </c>
      <c r="F1809" s="223" t="s">
        <v>849</v>
      </c>
      <c r="G1809" s="224" t="s">
        <v>4410</v>
      </c>
      <c r="H1809" s="222">
        <v>3</v>
      </c>
      <c r="I1809" s="222">
        <v>7</v>
      </c>
    </row>
    <row r="1810" spans="1:9" ht="9.75" customHeight="1">
      <c r="A1810" s="223">
        <v>1806</v>
      </c>
      <c r="B1810" s="223" t="s">
        <v>6763</v>
      </c>
      <c r="C1810" s="224" t="s">
        <v>6755</v>
      </c>
      <c r="D1810" s="222">
        <v>7</v>
      </c>
      <c r="E1810" s="223" t="s">
        <v>6763</v>
      </c>
      <c r="F1810" s="223" t="s">
        <v>902</v>
      </c>
      <c r="G1810" s="224" t="s">
        <v>5395</v>
      </c>
      <c r="H1810" s="222">
        <v>5</v>
      </c>
      <c r="I1810" s="222">
        <v>7</v>
      </c>
    </row>
    <row r="1811" spans="1:9" ht="9.1999999999999993" customHeight="1">
      <c r="A1811" s="223">
        <v>1807</v>
      </c>
      <c r="B1811" s="223" t="s">
        <v>6764</v>
      </c>
      <c r="C1811" s="224" t="s">
        <v>6728</v>
      </c>
      <c r="D1811" s="222">
        <v>1</v>
      </c>
      <c r="E1811" s="223" t="s">
        <v>6764</v>
      </c>
      <c r="F1811" s="223" t="s">
        <v>904</v>
      </c>
      <c r="G1811" s="224" t="s">
        <v>5395</v>
      </c>
      <c r="H1811" s="222">
        <v>4</v>
      </c>
      <c r="I1811" s="222">
        <v>1</v>
      </c>
    </row>
    <row r="1812" spans="1:9" ht="9.1999999999999993" customHeight="1">
      <c r="A1812" s="223">
        <v>1808</v>
      </c>
      <c r="B1812" s="223" t="s">
        <v>6765</v>
      </c>
      <c r="C1812" s="224" t="s">
        <v>5411</v>
      </c>
      <c r="D1812" s="222">
        <v>7</v>
      </c>
      <c r="E1812" s="223" t="s">
        <v>6765</v>
      </c>
      <c r="F1812" s="223" t="s">
        <v>6766</v>
      </c>
      <c r="G1812" s="224" t="s">
        <v>4418</v>
      </c>
      <c r="H1812" s="222">
        <v>4</v>
      </c>
      <c r="I1812" s="222">
        <v>7</v>
      </c>
    </row>
    <row r="1813" spans="1:9" ht="9.1999999999999993" customHeight="1">
      <c r="A1813" s="223">
        <v>1809</v>
      </c>
      <c r="B1813" s="223" t="s">
        <v>6767</v>
      </c>
      <c r="C1813" s="224" t="s">
        <v>6755</v>
      </c>
      <c r="D1813" s="222">
        <v>3</v>
      </c>
      <c r="E1813" s="223" t="s">
        <v>6767</v>
      </c>
      <c r="F1813" s="223" t="s">
        <v>901</v>
      </c>
      <c r="G1813" s="224" t="s">
        <v>5395</v>
      </c>
      <c r="H1813" s="222">
        <v>5</v>
      </c>
      <c r="I1813" s="222">
        <v>3</v>
      </c>
    </row>
    <row r="1814" spans="1:9" ht="9.1999999999999993" customHeight="1">
      <c r="A1814" s="223">
        <v>1810</v>
      </c>
      <c r="B1814" s="223" t="s">
        <v>6768</v>
      </c>
      <c r="C1814" s="224" t="s">
        <v>6755</v>
      </c>
      <c r="D1814" s="222">
        <v>2</v>
      </c>
      <c r="E1814" s="223" t="s">
        <v>6768</v>
      </c>
      <c r="F1814" s="223" t="s">
        <v>900</v>
      </c>
      <c r="G1814" s="224" t="s">
        <v>5395</v>
      </c>
      <c r="H1814" s="222">
        <v>5</v>
      </c>
      <c r="I1814" s="222">
        <v>2</v>
      </c>
    </row>
    <row r="1815" spans="1:9" ht="9.1999999999999993" customHeight="1">
      <c r="A1815" s="223">
        <v>1811</v>
      </c>
      <c r="B1815" s="223" t="s">
        <v>6769</v>
      </c>
      <c r="C1815" s="224" t="s">
        <v>6755</v>
      </c>
      <c r="D1815" s="222">
        <v>6</v>
      </c>
      <c r="E1815" s="223" t="s">
        <v>6769</v>
      </c>
      <c r="F1815" s="223" t="s">
        <v>6770</v>
      </c>
      <c r="G1815" s="224" t="s">
        <v>5395</v>
      </c>
      <c r="H1815" s="222">
        <v>5</v>
      </c>
      <c r="I1815" s="222">
        <v>6</v>
      </c>
    </row>
    <row r="1816" spans="1:9" ht="9.1999999999999993" customHeight="1">
      <c r="A1816" s="223">
        <v>1812</v>
      </c>
      <c r="B1816" s="223" t="s">
        <v>6771</v>
      </c>
      <c r="C1816" s="224" t="s">
        <v>6755</v>
      </c>
      <c r="D1816" s="222">
        <v>4</v>
      </c>
      <c r="E1816" s="223" t="s">
        <v>6771</v>
      </c>
      <c r="F1816" s="223" t="s">
        <v>899</v>
      </c>
      <c r="G1816" s="224" t="s">
        <v>5395</v>
      </c>
      <c r="H1816" s="222">
        <v>5</v>
      </c>
      <c r="I1816" s="222">
        <v>4</v>
      </c>
    </row>
    <row r="1817" spans="1:9" ht="9.75" customHeight="1">
      <c r="A1817" s="223">
        <v>1813</v>
      </c>
      <c r="B1817" s="223" t="s">
        <v>6772</v>
      </c>
      <c r="C1817" s="224" t="s">
        <v>6336</v>
      </c>
      <c r="D1817" s="222">
        <v>5</v>
      </c>
      <c r="E1817" s="223" t="s">
        <v>6772</v>
      </c>
      <c r="F1817" s="223" t="s">
        <v>819</v>
      </c>
      <c r="G1817" s="224" t="s">
        <v>4425</v>
      </c>
      <c r="H1817" s="222">
        <v>4</v>
      </c>
      <c r="I1817" s="222">
        <v>5</v>
      </c>
    </row>
    <row r="1818" spans="1:9" ht="9.1999999999999993" customHeight="1">
      <c r="A1818" s="223">
        <v>1814</v>
      </c>
      <c r="B1818" s="223" t="s">
        <v>6773</v>
      </c>
      <c r="C1818" s="224" t="s">
        <v>6313</v>
      </c>
      <c r="D1818" s="222">
        <v>7</v>
      </c>
      <c r="E1818" s="223" t="s">
        <v>6773</v>
      </c>
      <c r="F1818" s="223" t="s">
        <v>837</v>
      </c>
      <c r="G1818" s="224" t="s">
        <v>4410</v>
      </c>
      <c r="H1818" s="222">
        <v>5</v>
      </c>
      <c r="I1818" s="222">
        <v>7</v>
      </c>
    </row>
    <row r="1819" spans="1:9" ht="9.1999999999999993" customHeight="1">
      <c r="A1819" s="223">
        <v>1815</v>
      </c>
      <c r="B1819" s="223" t="s">
        <v>6774</v>
      </c>
      <c r="C1819" s="224" t="s">
        <v>5853</v>
      </c>
      <c r="D1819" s="222">
        <v>6</v>
      </c>
      <c r="E1819" s="223" t="s">
        <v>6774</v>
      </c>
      <c r="F1819" s="223" t="s">
        <v>822</v>
      </c>
      <c r="G1819" s="224" t="s">
        <v>4425</v>
      </c>
      <c r="H1819" s="222">
        <v>3</v>
      </c>
      <c r="I1819" s="222">
        <v>6</v>
      </c>
    </row>
    <row r="1820" spans="1:9" ht="9.1999999999999993" customHeight="1">
      <c r="A1820" s="223">
        <v>1816</v>
      </c>
      <c r="B1820" s="223" t="s">
        <v>6775</v>
      </c>
      <c r="C1820" s="224" t="s">
        <v>5853</v>
      </c>
      <c r="D1820" s="222">
        <v>5</v>
      </c>
      <c r="E1820" s="223" t="s">
        <v>6775</v>
      </c>
      <c r="F1820" s="223" t="s">
        <v>6776</v>
      </c>
      <c r="G1820" s="224" t="s">
        <v>4425</v>
      </c>
      <c r="H1820" s="222">
        <v>3</v>
      </c>
      <c r="I1820" s="222">
        <v>5</v>
      </c>
    </row>
    <row r="1821" spans="1:9" ht="9.1999999999999993" customHeight="1">
      <c r="A1821" s="223">
        <v>1817</v>
      </c>
      <c r="B1821" s="223" t="s">
        <v>6777</v>
      </c>
      <c r="C1821" s="224" t="s">
        <v>6150</v>
      </c>
      <c r="D1821" s="222">
        <v>2</v>
      </c>
      <c r="E1821" s="223" t="s">
        <v>6777</v>
      </c>
      <c r="F1821" s="223" t="s">
        <v>1608</v>
      </c>
      <c r="G1821" s="224" t="s">
        <v>5408</v>
      </c>
      <c r="H1821" s="222">
        <v>4</v>
      </c>
      <c r="I1821" s="222">
        <v>2</v>
      </c>
    </row>
    <row r="1822" spans="1:9" ht="9.1999999999999993" customHeight="1">
      <c r="A1822" s="223">
        <v>1818</v>
      </c>
      <c r="B1822" s="223" t="s">
        <v>6778</v>
      </c>
      <c r="C1822" s="224" t="s">
        <v>6779</v>
      </c>
      <c r="D1822" s="222">
        <v>2</v>
      </c>
      <c r="E1822" s="223" t="s">
        <v>6778</v>
      </c>
      <c r="F1822" s="223" t="s">
        <v>6780</v>
      </c>
      <c r="G1822" s="224" t="s">
        <v>4429</v>
      </c>
      <c r="H1822" s="222">
        <v>5</v>
      </c>
      <c r="I1822" s="222">
        <v>2</v>
      </c>
    </row>
    <row r="1823" spans="1:9" ht="9.1999999999999993" customHeight="1">
      <c r="A1823" s="223">
        <v>1819</v>
      </c>
      <c r="B1823" s="223" t="s">
        <v>6781</v>
      </c>
      <c r="C1823" s="224" t="s">
        <v>6333</v>
      </c>
      <c r="D1823" s="222">
        <v>7</v>
      </c>
      <c r="E1823" s="223" t="s">
        <v>6781</v>
      </c>
      <c r="F1823" s="223" t="s">
        <v>815</v>
      </c>
      <c r="G1823" s="224" t="s">
        <v>4425</v>
      </c>
      <c r="H1823" s="222">
        <v>5</v>
      </c>
      <c r="I1823" s="222">
        <v>7</v>
      </c>
    </row>
    <row r="1824" spans="1:9" ht="9.75" customHeight="1">
      <c r="A1824" s="223">
        <v>1820</v>
      </c>
      <c r="B1824" s="223" t="s">
        <v>6782</v>
      </c>
      <c r="C1824" s="224" t="s">
        <v>6333</v>
      </c>
      <c r="D1824" s="222">
        <v>4</v>
      </c>
      <c r="E1824" s="223" t="s">
        <v>6782</v>
      </c>
      <c r="F1824" s="223" t="s">
        <v>104</v>
      </c>
      <c r="G1824" s="224" t="s">
        <v>4425</v>
      </c>
      <c r="H1824" s="222">
        <v>5</v>
      </c>
      <c r="I1824" s="222">
        <v>4</v>
      </c>
    </row>
    <row r="1825" spans="1:9" ht="9.1999999999999993" customHeight="1">
      <c r="A1825" s="223">
        <v>1821</v>
      </c>
      <c r="B1825" s="223" t="s">
        <v>6783</v>
      </c>
      <c r="C1825" s="224" t="s">
        <v>6333</v>
      </c>
      <c r="D1825" s="222">
        <v>6</v>
      </c>
      <c r="E1825" s="223" t="s">
        <v>6783</v>
      </c>
      <c r="F1825" s="223" t="s">
        <v>814</v>
      </c>
      <c r="G1825" s="224" t="s">
        <v>4425</v>
      </c>
      <c r="H1825" s="222">
        <v>5</v>
      </c>
      <c r="I1825" s="222">
        <v>6</v>
      </c>
    </row>
    <row r="1826" spans="1:9" ht="9.1999999999999993" customHeight="1">
      <c r="A1826" s="223">
        <v>1822</v>
      </c>
      <c r="B1826" s="223" t="s">
        <v>6784</v>
      </c>
      <c r="C1826" s="224" t="s">
        <v>6333</v>
      </c>
      <c r="D1826" s="222">
        <v>5</v>
      </c>
      <c r="E1826" s="223" t="s">
        <v>6784</v>
      </c>
      <c r="F1826" s="223" t="s">
        <v>6785</v>
      </c>
      <c r="G1826" s="224" t="s">
        <v>4425</v>
      </c>
      <c r="H1826" s="222">
        <v>5</v>
      </c>
      <c r="I1826" s="222">
        <v>5</v>
      </c>
    </row>
    <row r="1827" spans="1:9" ht="9.1999999999999993" customHeight="1">
      <c r="A1827" s="223">
        <v>1823</v>
      </c>
      <c r="B1827" s="223" t="s">
        <v>6786</v>
      </c>
      <c r="C1827" s="224" t="s">
        <v>6336</v>
      </c>
      <c r="D1827" s="222">
        <v>7</v>
      </c>
      <c r="E1827" s="223" t="s">
        <v>6786</v>
      </c>
      <c r="F1827" s="223" t="s">
        <v>6787</v>
      </c>
      <c r="G1827" s="224" t="s">
        <v>4425</v>
      </c>
      <c r="H1827" s="222">
        <v>4</v>
      </c>
      <c r="I1827" s="222">
        <v>7</v>
      </c>
    </row>
    <row r="1828" spans="1:9" ht="9.1999999999999993" customHeight="1">
      <c r="A1828" s="223">
        <v>1824</v>
      </c>
      <c r="B1828" s="223" t="s">
        <v>6788</v>
      </c>
      <c r="C1828" s="224" t="s">
        <v>6336</v>
      </c>
      <c r="D1828" s="222">
        <v>6</v>
      </c>
      <c r="E1828" s="223" t="s">
        <v>6788</v>
      </c>
      <c r="F1828" s="223" t="s">
        <v>818</v>
      </c>
      <c r="G1828" s="224" t="s">
        <v>4425</v>
      </c>
      <c r="H1828" s="222">
        <v>4</v>
      </c>
      <c r="I1828" s="222">
        <v>6</v>
      </c>
    </row>
    <row r="1829" spans="1:9" ht="9.1999999999999993" customHeight="1">
      <c r="A1829" s="223">
        <v>1825</v>
      </c>
      <c r="B1829" s="223" t="s">
        <v>6789</v>
      </c>
      <c r="C1829" s="224" t="s">
        <v>6362</v>
      </c>
      <c r="D1829" s="222">
        <v>5</v>
      </c>
      <c r="E1829" s="223" t="s">
        <v>6789</v>
      </c>
      <c r="F1829" s="223" t="s">
        <v>6790</v>
      </c>
      <c r="G1829" s="224" t="s">
        <v>5032</v>
      </c>
      <c r="H1829" s="222">
        <v>5</v>
      </c>
      <c r="I1829" s="222">
        <v>5</v>
      </c>
    </row>
    <row r="1830" spans="1:9" ht="9.1999999999999993" customHeight="1">
      <c r="A1830" s="223">
        <v>1826</v>
      </c>
      <c r="B1830" s="223" t="s">
        <v>6791</v>
      </c>
      <c r="C1830" s="224" t="s">
        <v>5407</v>
      </c>
      <c r="D1830" s="222">
        <v>7</v>
      </c>
      <c r="E1830" s="223" t="s">
        <v>6791</v>
      </c>
      <c r="F1830" s="223" t="s">
        <v>1628</v>
      </c>
      <c r="G1830" s="224" t="s">
        <v>5408</v>
      </c>
      <c r="H1830" s="222">
        <v>1</v>
      </c>
      <c r="I1830" s="222">
        <v>7</v>
      </c>
    </row>
    <row r="1831" spans="1:9" ht="9.75" customHeight="1">
      <c r="A1831" s="223">
        <v>1827</v>
      </c>
      <c r="B1831" s="223" t="s">
        <v>6792</v>
      </c>
      <c r="C1831" s="224" t="s">
        <v>5407</v>
      </c>
      <c r="D1831" s="222">
        <v>6</v>
      </c>
      <c r="E1831" s="223" t="s">
        <v>6792</v>
      </c>
      <c r="F1831" s="223" t="s">
        <v>1627</v>
      </c>
      <c r="G1831" s="224" t="s">
        <v>5408</v>
      </c>
      <c r="H1831" s="222">
        <v>1</v>
      </c>
      <c r="I1831" s="222">
        <v>6</v>
      </c>
    </row>
    <row r="1832" spans="1:9" ht="9.1999999999999993" customHeight="1">
      <c r="A1832" s="223">
        <v>1828</v>
      </c>
      <c r="B1832" s="223" t="s">
        <v>6793</v>
      </c>
      <c r="C1832" s="224" t="s">
        <v>4447</v>
      </c>
      <c r="D1832" s="222">
        <v>4</v>
      </c>
      <c r="E1832" s="223" t="s">
        <v>6793</v>
      </c>
      <c r="F1832" s="223" t="s">
        <v>6794</v>
      </c>
      <c r="G1832" s="224" t="s">
        <v>4429</v>
      </c>
      <c r="H1832" s="222">
        <v>4</v>
      </c>
      <c r="I1832" s="222">
        <v>4</v>
      </c>
    </row>
    <row r="1833" spans="1:9" ht="9.1999999999999993" customHeight="1">
      <c r="A1833" s="223">
        <v>1829</v>
      </c>
      <c r="B1833" s="223" t="s">
        <v>6795</v>
      </c>
      <c r="C1833" s="224" t="s">
        <v>4705</v>
      </c>
      <c r="D1833" s="222">
        <v>7</v>
      </c>
      <c r="E1833" s="223" t="s">
        <v>6795</v>
      </c>
      <c r="F1833" s="223" t="s">
        <v>1633</v>
      </c>
      <c r="G1833" s="224" t="s">
        <v>4438</v>
      </c>
      <c r="H1833" s="222">
        <v>5</v>
      </c>
      <c r="I1833" s="222">
        <v>7</v>
      </c>
    </row>
    <row r="1834" spans="1:9" ht="9.1999999999999993" customHeight="1">
      <c r="A1834" s="223">
        <v>1830</v>
      </c>
      <c r="B1834" s="223" t="s">
        <v>6796</v>
      </c>
      <c r="C1834" s="224" t="s">
        <v>5418</v>
      </c>
      <c r="D1834" s="222">
        <v>5</v>
      </c>
      <c r="E1834" s="223" t="s">
        <v>6796</v>
      </c>
      <c r="F1834" s="223" t="s">
        <v>788</v>
      </c>
      <c r="G1834" s="224" t="s">
        <v>4432</v>
      </c>
      <c r="H1834" s="222">
        <v>5</v>
      </c>
      <c r="I1834" s="222">
        <v>5</v>
      </c>
    </row>
    <row r="1835" spans="1:9" ht="9.1999999999999993" customHeight="1">
      <c r="A1835" s="223">
        <v>1831</v>
      </c>
      <c r="B1835" s="223" t="s">
        <v>6797</v>
      </c>
      <c r="C1835" s="224" t="s">
        <v>5418</v>
      </c>
      <c r="D1835" s="222">
        <v>3</v>
      </c>
      <c r="E1835" s="223" t="s">
        <v>6797</v>
      </c>
      <c r="F1835" s="223" t="s">
        <v>787</v>
      </c>
      <c r="G1835" s="224" t="s">
        <v>4432</v>
      </c>
      <c r="H1835" s="222">
        <v>5</v>
      </c>
      <c r="I1835" s="222">
        <v>3</v>
      </c>
    </row>
    <row r="1836" spans="1:9" ht="9.1999999999999993" customHeight="1">
      <c r="A1836" s="223">
        <v>1832</v>
      </c>
      <c r="B1836" s="223" t="s">
        <v>6798</v>
      </c>
      <c r="C1836" s="224" t="s">
        <v>6779</v>
      </c>
      <c r="D1836" s="222">
        <v>4</v>
      </c>
      <c r="E1836" s="223" t="s">
        <v>6798</v>
      </c>
      <c r="F1836" s="223" t="s">
        <v>6799</v>
      </c>
      <c r="G1836" s="224" t="s">
        <v>4429</v>
      </c>
      <c r="H1836" s="222">
        <v>5</v>
      </c>
      <c r="I1836" s="222">
        <v>4</v>
      </c>
    </row>
    <row r="1837" spans="1:9" ht="9.1999999999999993" customHeight="1">
      <c r="A1837" s="223">
        <v>1833</v>
      </c>
      <c r="B1837" s="223" t="s">
        <v>6800</v>
      </c>
      <c r="C1837" s="224" t="s">
        <v>6779</v>
      </c>
      <c r="D1837" s="222">
        <v>5</v>
      </c>
      <c r="E1837" s="223" t="s">
        <v>6800</v>
      </c>
      <c r="F1837" s="223" t="s">
        <v>6801</v>
      </c>
      <c r="G1837" s="224" t="s">
        <v>4429</v>
      </c>
      <c r="H1837" s="222">
        <v>5</v>
      </c>
      <c r="I1837" s="222">
        <v>5</v>
      </c>
    </row>
    <row r="1838" spans="1:9" ht="9.75" customHeight="1">
      <c r="A1838" s="223">
        <v>1834</v>
      </c>
      <c r="B1838" s="223" t="s">
        <v>6802</v>
      </c>
      <c r="C1838" s="224" t="s">
        <v>6779</v>
      </c>
      <c r="D1838" s="222">
        <v>1</v>
      </c>
      <c r="E1838" s="223" t="s">
        <v>6802</v>
      </c>
      <c r="F1838" s="223" t="s">
        <v>6803</v>
      </c>
      <c r="G1838" s="224" t="s">
        <v>4429</v>
      </c>
      <c r="H1838" s="222">
        <v>5</v>
      </c>
      <c r="I1838" s="222">
        <v>1</v>
      </c>
    </row>
    <row r="1839" spans="1:9" ht="9.1999999999999993" customHeight="1">
      <c r="A1839" s="223">
        <v>1835</v>
      </c>
      <c r="B1839" s="223" t="s">
        <v>6804</v>
      </c>
      <c r="C1839" s="224" t="s">
        <v>5418</v>
      </c>
      <c r="D1839" s="222">
        <v>6</v>
      </c>
      <c r="E1839" s="223" t="s">
        <v>6804</v>
      </c>
      <c r="F1839" s="223" t="s">
        <v>786</v>
      </c>
      <c r="G1839" s="224" t="s">
        <v>4432</v>
      </c>
      <c r="H1839" s="222">
        <v>5</v>
      </c>
      <c r="I1839" s="222">
        <v>6</v>
      </c>
    </row>
    <row r="1840" spans="1:9" ht="9.1999999999999993" customHeight="1">
      <c r="A1840" s="223">
        <v>1836</v>
      </c>
      <c r="B1840" s="223" t="s">
        <v>6805</v>
      </c>
      <c r="C1840" s="224" t="s">
        <v>5418</v>
      </c>
      <c r="D1840" s="222">
        <v>4</v>
      </c>
      <c r="E1840" s="223" t="s">
        <v>6805</v>
      </c>
      <c r="F1840" s="223" t="s">
        <v>785</v>
      </c>
      <c r="G1840" s="224" t="s">
        <v>4432</v>
      </c>
      <c r="H1840" s="222">
        <v>5</v>
      </c>
      <c r="I1840" s="222">
        <v>4</v>
      </c>
    </row>
    <row r="1841" spans="1:9" ht="9.1999999999999993" customHeight="1">
      <c r="A1841" s="223">
        <v>1837</v>
      </c>
      <c r="B1841" s="223" t="s">
        <v>6806</v>
      </c>
      <c r="C1841" s="224" t="s">
        <v>5867</v>
      </c>
      <c r="D1841" s="222">
        <v>7</v>
      </c>
      <c r="E1841" s="223" t="s">
        <v>6806</v>
      </c>
      <c r="F1841" s="223" t="s">
        <v>6807</v>
      </c>
      <c r="G1841" s="224" t="s">
        <v>4432</v>
      </c>
      <c r="H1841" s="222">
        <v>4</v>
      </c>
      <c r="I1841" s="222">
        <v>7</v>
      </c>
    </row>
    <row r="1842" spans="1:9" ht="9.1999999999999993" customHeight="1">
      <c r="A1842" s="223">
        <v>1838</v>
      </c>
      <c r="B1842" s="223" t="s">
        <v>6808</v>
      </c>
      <c r="C1842" s="224" t="s">
        <v>5418</v>
      </c>
      <c r="D1842" s="222">
        <v>7</v>
      </c>
      <c r="E1842" s="223" t="s">
        <v>6808</v>
      </c>
      <c r="F1842" s="223" t="s">
        <v>6809</v>
      </c>
      <c r="G1842" s="224" t="s">
        <v>4432</v>
      </c>
      <c r="H1842" s="222">
        <v>5</v>
      </c>
      <c r="I1842" s="222">
        <v>7</v>
      </c>
    </row>
    <row r="1843" spans="1:9" ht="9.1999999999999993" customHeight="1">
      <c r="A1843" s="223">
        <v>1839</v>
      </c>
      <c r="B1843" s="223" t="s">
        <v>6810</v>
      </c>
      <c r="C1843" s="224" t="s">
        <v>6333</v>
      </c>
      <c r="D1843" s="222">
        <v>3</v>
      </c>
      <c r="E1843" s="223" t="s">
        <v>6810</v>
      </c>
      <c r="F1843" s="223" t="s">
        <v>6811</v>
      </c>
      <c r="G1843" s="224" t="s">
        <v>4425</v>
      </c>
      <c r="H1843" s="222">
        <v>5</v>
      </c>
      <c r="I1843" s="222">
        <v>3</v>
      </c>
    </row>
    <row r="1844" spans="1:9" ht="9.1999999999999993" customHeight="1">
      <c r="A1844" s="223">
        <v>1840</v>
      </c>
      <c r="B1844" s="223" t="s">
        <v>6812</v>
      </c>
      <c r="C1844" s="224" t="s">
        <v>6362</v>
      </c>
      <c r="D1844" s="222">
        <v>7</v>
      </c>
      <c r="E1844" s="223" t="s">
        <v>6812</v>
      </c>
      <c r="F1844" s="223" t="s">
        <v>6813</v>
      </c>
      <c r="G1844" s="224" t="s">
        <v>5032</v>
      </c>
      <c r="H1844" s="222">
        <v>5</v>
      </c>
      <c r="I1844" s="222">
        <v>7</v>
      </c>
    </row>
    <row r="1845" spans="1:9" ht="9.75" customHeight="1">
      <c r="A1845" s="223">
        <v>1841</v>
      </c>
      <c r="B1845" s="223" t="s">
        <v>6814</v>
      </c>
      <c r="C1845" s="224" t="s">
        <v>5867</v>
      </c>
      <c r="D1845" s="222">
        <v>5</v>
      </c>
      <c r="E1845" s="223" t="s">
        <v>6814</v>
      </c>
      <c r="F1845" s="223" t="s">
        <v>792</v>
      </c>
      <c r="G1845" s="224" t="s">
        <v>4432</v>
      </c>
      <c r="H1845" s="222">
        <v>4</v>
      </c>
      <c r="I1845" s="222">
        <v>5</v>
      </c>
    </row>
    <row r="1846" spans="1:9" ht="9.1999999999999993" customHeight="1">
      <c r="A1846" s="223">
        <v>1842</v>
      </c>
      <c r="B1846" s="223" t="s">
        <v>6815</v>
      </c>
      <c r="C1846" s="224" t="s">
        <v>5867</v>
      </c>
      <c r="D1846" s="222">
        <v>6</v>
      </c>
      <c r="E1846" s="223" t="s">
        <v>6815</v>
      </c>
      <c r="F1846" s="223" t="s">
        <v>791</v>
      </c>
      <c r="G1846" s="224" t="s">
        <v>4432</v>
      </c>
      <c r="H1846" s="222">
        <v>4</v>
      </c>
      <c r="I1846" s="222">
        <v>6</v>
      </c>
    </row>
    <row r="1847" spans="1:9" ht="9.1999999999999993" customHeight="1">
      <c r="A1847" s="223">
        <v>1843</v>
      </c>
      <c r="B1847" s="223" t="s">
        <v>6816</v>
      </c>
      <c r="C1847" s="224" t="s">
        <v>5425</v>
      </c>
      <c r="D1847" s="222">
        <v>4</v>
      </c>
      <c r="E1847" s="223" t="s">
        <v>6816</v>
      </c>
      <c r="F1847" s="223" t="s">
        <v>799</v>
      </c>
      <c r="G1847" s="224" t="s">
        <v>4432</v>
      </c>
      <c r="H1847" s="222">
        <v>3</v>
      </c>
      <c r="I1847" s="222">
        <v>4</v>
      </c>
    </row>
    <row r="1848" spans="1:9" ht="9.1999999999999993" customHeight="1">
      <c r="A1848" s="223">
        <v>1844</v>
      </c>
      <c r="B1848" s="223" t="s">
        <v>6817</v>
      </c>
      <c r="C1848" s="224" t="s">
        <v>6362</v>
      </c>
      <c r="D1848" s="222">
        <v>3</v>
      </c>
      <c r="E1848" s="223" t="s">
        <v>6817</v>
      </c>
      <c r="F1848" s="223" t="s">
        <v>6818</v>
      </c>
      <c r="G1848" s="224" t="s">
        <v>5032</v>
      </c>
      <c r="H1848" s="222">
        <v>5</v>
      </c>
      <c r="I1848" s="222">
        <v>3</v>
      </c>
    </row>
    <row r="1849" spans="1:9" ht="9.1999999999999993" customHeight="1">
      <c r="A1849" s="223">
        <v>1845</v>
      </c>
      <c r="B1849" s="223" t="s">
        <v>6819</v>
      </c>
      <c r="C1849" s="224" t="s">
        <v>5425</v>
      </c>
      <c r="D1849" s="222">
        <v>5</v>
      </c>
      <c r="E1849" s="223" t="s">
        <v>6819</v>
      </c>
      <c r="F1849" s="223" t="s">
        <v>798</v>
      </c>
      <c r="G1849" s="224" t="s">
        <v>4432</v>
      </c>
      <c r="H1849" s="222">
        <v>3</v>
      </c>
      <c r="I1849" s="222">
        <v>5</v>
      </c>
    </row>
    <row r="1850" spans="1:9" ht="9.1999999999999993" customHeight="1">
      <c r="A1850" s="223">
        <v>1846</v>
      </c>
      <c r="B1850" s="223" t="s">
        <v>6820</v>
      </c>
      <c r="C1850" s="224" t="s">
        <v>6362</v>
      </c>
      <c r="D1850" s="222">
        <v>4</v>
      </c>
      <c r="E1850" s="223" t="s">
        <v>6820</v>
      </c>
      <c r="F1850" s="223" t="s">
        <v>6821</v>
      </c>
      <c r="G1850" s="224" t="s">
        <v>5032</v>
      </c>
      <c r="H1850" s="222">
        <v>5</v>
      </c>
      <c r="I1850" s="222">
        <v>4</v>
      </c>
    </row>
    <row r="1851" spans="1:9" ht="9.1999999999999993" customHeight="1">
      <c r="A1851" s="223">
        <v>1847</v>
      </c>
      <c r="B1851" s="223" t="s">
        <v>6822</v>
      </c>
      <c r="C1851" s="224" t="s">
        <v>5425</v>
      </c>
      <c r="D1851" s="222">
        <v>6</v>
      </c>
      <c r="E1851" s="223" t="s">
        <v>6822</v>
      </c>
      <c r="F1851" s="223" t="s">
        <v>797</v>
      </c>
      <c r="G1851" s="224" t="s">
        <v>4432</v>
      </c>
      <c r="H1851" s="222">
        <v>3</v>
      </c>
      <c r="I1851" s="222">
        <v>6</v>
      </c>
    </row>
    <row r="1852" spans="1:9" ht="9.75" customHeight="1">
      <c r="A1852" s="223">
        <v>1848</v>
      </c>
      <c r="B1852" s="223" t="s">
        <v>6823</v>
      </c>
      <c r="C1852" s="224" t="s">
        <v>6550</v>
      </c>
      <c r="D1852" s="222">
        <v>3</v>
      </c>
      <c r="E1852" s="223" t="s">
        <v>6823</v>
      </c>
      <c r="F1852" s="223" t="s">
        <v>1607</v>
      </c>
      <c r="G1852" s="224" t="s">
        <v>5408</v>
      </c>
      <c r="H1852" s="222">
        <v>5</v>
      </c>
      <c r="I1852" s="222">
        <v>3</v>
      </c>
    </row>
    <row r="1853" spans="1:9" ht="9.1999999999999993" customHeight="1">
      <c r="A1853" s="223">
        <v>1849</v>
      </c>
      <c r="B1853" s="223" t="s">
        <v>6824</v>
      </c>
      <c r="C1853" s="224" t="s">
        <v>6550</v>
      </c>
      <c r="D1853" s="222">
        <v>5</v>
      </c>
      <c r="E1853" s="223" t="s">
        <v>6824</v>
      </c>
      <c r="F1853" s="223" t="s">
        <v>737</v>
      </c>
      <c r="G1853" s="224" t="s">
        <v>5408</v>
      </c>
      <c r="H1853" s="222">
        <v>5</v>
      </c>
      <c r="I1853" s="222">
        <v>5</v>
      </c>
    </row>
    <row r="1854" spans="1:9" ht="9.1999999999999993" customHeight="1">
      <c r="A1854" s="223">
        <v>1850</v>
      </c>
      <c r="B1854" s="223" t="s">
        <v>6825</v>
      </c>
      <c r="C1854" s="224" t="s">
        <v>6550</v>
      </c>
      <c r="D1854" s="222">
        <v>7</v>
      </c>
      <c r="E1854" s="223" t="s">
        <v>6825</v>
      </c>
      <c r="F1854" s="223" t="s">
        <v>1606</v>
      </c>
      <c r="G1854" s="224" t="s">
        <v>5408</v>
      </c>
      <c r="H1854" s="222">
        <v>5</v>
      </c>
      <c r="I1854" s="222">
        <v>7</v>
      </c>
    </row>
    <row r="1855" spans="1:9" ht="9.1999999999999993" customHeight="1">
      <c r="A1855" s="223">
        <v>1851</v>
      </c>
      <c r="B1855" s="223" t="s">
        <v>6826</v>
      </c>
      <c r="C1855" s="224" t="s">
        <v>4718</v>
      </c>
      <c r="D1855" s="222">
        <v>5</v>
      </c>
      <c r="E1855" s="223" t="s">
        <v>6826</v>
      </c>
      <c r="F1855" s="223" t="s">
        <v>6827</v>
      </c>
      <c r="G1855" s="224" t="s">
        <v>4429</v>
      </c>
      <c r="H1855" s="222">
        <v>3</v>
      </c>
      <c r="I1855" s="222">
        <v>5</v>
      </c>
    </row>
    <row r="1856" spans="1:9" ht="9.1999999999999993" customHeight="1">
      <c r="A1856" s="223">
        <v>1852</v>
      </c>
      <c r="B1856" s="223" t="s">
        <v>6828</v>
      </c>
      <c r="C1856" s="224" t="s">
        <v>4718</v>
      </c>
      <c r="D1856" s="222">
        <v>7</v>
      </c>
      <c r="E1856" s="223" t="s">
        <v>6828</v>
      </c>
      <c r="F1856" s="223" t="s">
        <v>6829</v>
      </c>
      <c r="G1856" s="224" t="s">
        <v>4429</v>
      </c>
      <c r="H1856" s="222">
        <v>3</v>
      </c>
      <c r="I1856" s="222">
        <v>7</v>
      </c>
    </row>
    <row r="1857" spans="1:9" ht="9.1999999999999993" customHeight="1">
      <c r="A1857" s="223">
        <v>1853</v>
      </c>
      <c r="B1857" s="223" t="s">
        <v>6830</v>
      </c>
      <c r="C1857" s="224" t="s">
        <v>4447</v>
      </c>
      <c r="D1857" s="222">
        <v>5</v>
      </c>
      <c r="E1857" s="223" t="s">
        <v>6830</v>
      </c>
      <c r="F1857" s="223" t="s">
        <v>6831</v>
      </c>
      <c r="G1857" s="224" t="s">
        <v>4429</v>
      </c>
      <c r="H1857" s="222">
        <v>4</v>
      </c>
      <c r="I1857" s="222">
        <v>5</v>
      </c>
    </row>
    <row r="1858" spans="1:9" ht="9.1999999999999993" customHeight="1">
      <c r="A1858" s="223">
        <v>1854</v>
      </c>
      <c r="B1858" s="223" t="s">
        <v>6832</v>
      </c>
      <c r="C1858" s="224" t="s">
        <v>4718</v>
      </c>
      <c r="D1858" s="222">
        <v>6</v>
      </c>
      <c r="E1858" s="223" t="s">
        <v>6832</v>
      </c>
      <c r="F1858" s="223" t="s">
        <v>6833</v>
      </c>
      <c r="G1858" s="224" t="s">
        <v>4429</v>
      </c>
      <c r="H1858" s="222">
        <v>3</v>
      </c>
      <c r="I1858" s="222">
        <v>6</v>
      </c>
    </row>
    <row r="1859" spans="1:9" ht="9.75" customHeight="1">
      <c r="A1859" s="223">
        <v>1855</v>
      </c>
      <c r="B1859" s="223" t="s">
        <v>6834</v>
      </c>
      <c r="C1859" s="224" t="s">
        <v>4447</v>
      </c>
      <c r="D1859" s="222">
        <v>6</v>
      </c>
      <c r="E1859" s="223" t="s">
        <v>6834</v>
      </c>
      <c r="F1859" s="223" t="s">
        <v>6835</v>
      </c>
      <c r="G1859" s="224" t="s">
        <v>4429</v>
      </c>
      <c r="H1859" s="222">
        <v>4</v>
      </c>
      <c r="I1859" s="222">
        <v>6</v>
      </c>
    </row>
    <row r="1860" spans="1:9" ht="9.1999999999999993" customHeight="1">
      <c r="A1860" s="223">
        <v>1856</v>
      </c>
      <c r="B1860" s="223" t="s">
        <v>6836</v>
      </c>
      <c r="C1860" s="224" t="s">
        <v>6779</v>
      </c>
      <c r="D1860" s="222">
        <v>7</v>
      </c>
      <c r="E1860" s="223" t="s">
        <v>6836</v>
      </c>
      <c r="F1860" s="223" t="s">
        <v>6837</v>
      </c>
      <c r="G1860" s="224" t="s">
        <v>4429</v>
      </c>
      <c r="H1860" s="222">
        <v>5</v>
      </c>
      <c r="I1860" s="222">
        <v>7</v>
      </c>
    </row>
    <row r="1861" spans="1:9" ht="9.1999999999999993" customHeight="1">
      <c r="A1861" s="223">
        <v>1857</v>
      </c>
      <c r="B1861" s="223" t="s">
        <v>6838</v>
      </c>
      <c r="C1861" s="224" t="s">
        <v>6779</v>
      </c>
      <c r="D1861" s="222">
        <v>6</v>
      </c>
      <c r="E1861" s="223" t="s">
        <v>6838</v>
      </c>
      <c r="F1861" s="223" t="s">
        <v>6839</v>
      </c>
      <c r="G1861" s="224" t="s">
        <v>4429</v>
      </c>
      <c r="H1861" s="222">
        <v>5</v>
      </c>
      <c r="I1861" s="222">
        <v>6</v>
      </c>
    </row>
    <row r="1862" spans="1:9" ht="9.1999999999999993" customHeight="1">
      <c r="A1862" s="223">
        <v>1858</v>
      </c>
      <c r="B1862" s="223" t="s">
        <v>6840</v>
      </c>
      <c r="C1862" s="224" t="s">
        <v>6779</v>
      </c>
      <c r="D1862" s="222">
        <v>3</v>
      </c>
      <c r="E1862" s="223" t="s">
        <v>6840</v>
      </c>
      <c r="F1862" s="223" t="s">
        <v>6841</v>
      </c>
      <c r="G1862" s="224" t="s">
        <v>4429</v>
      </c>
      <c r="H1862" s="222">
        <v>5</v>
      </c>
      <c r="I1862" s="222">
        <v>3</v>
      </c>
    </row>
    <row r="1863" spans="1:9" ht="9.1999999999999993" customHeight="1">
      <c r="A1863" s="223">
        <v>1859</v>
      </c>
      <c r="B1863" s="223" t="s">
        <v>6842</v>
      </c>
      <c r="C1863" s="224" t="s">
        <v>5877</v>
      </c>
      <c r="D1863" s="222">
        <v>5</v>
      </c>
      <c r="E1863" s="223" t="s">
        <v>6842</v>
      </c>
      <c r="F1863" s="223" t="s">
        <v>6843</v>
      </c>
      <c r="G1863" s="224" t="s">
        <v>4435</v>
      </c>
      <c r="H1863" s="222">
        <v>5</v>
      </c>
      <c r="I1863" s="222">
        <v>5</v>
      </c>
    </row>
    <row r="1864" spans="1:9" ht="9.1999999999999993" customHeight="1">
      <c r="A1864" s="223">
        <v>1860</v>
      </c>
      <c r="B1864" s="223" t="s">
        <v>6844</v>
      </c>
      <c r="C1864" s="224" t="s">
        <v>5436</v>
      </c>
      <c r="D1864" s="222">
        <v>7</v>
      </c>
      <c r="E1864" s="223" t="s">
        <v>6844</v>
      </c>
      <c r="F1864" s="223" t="s">
        <v>290</v>
      </c>
      <c r="G1864" s="224" t="s">
        <v>4435</v>
      </c>
      <c r="H1864" s="222">
        <v>4</v>
      </c>
      <c r="I1864" s="222">
        <v>7</v>
      </c>
    </row>
    <row r="1865" spans="1:9" ht="9.1999999999999993" customHeight="1">
      <c r="A1865" s="223">
        <v>1861</v>
      </c>
      <c r="B1865" s="223" t="s">
        <v>6845</v>
      </c>
      <c r="C1865" s="224" t="s">
        <v>5877</v>
      </c>
      <c r="D1865" s="222">
        <v>7</v>
      </c>
      <c r="E1865" s="223" t="s">
        <v>6845</v>
      </c>
      <c r="F1865" s="223" t="s">
        <v>6846</v>
      </c>
      <c r="G1865" s="224" t="s">
        <v>4435</v>
      </c>
      <c r="H1865" s="222">
        <v>5</v>
      </c>
      <c r="I1865" s="222">
        <v>7</v>
      </c>
    </row>
    <row r="1866" spans="1:9" ht="9.75" customHeight="1">
      <c r="A1866" s="223">
        <v>1862</v>
      </c>
      <c r="B1866" s="223" t="s">
        <v>6847</v>
      </c>
      <c r="C1866" s="224" t="s">
        <v>5877</v>
      </c>
      <c r="D1866" s="222">
        <v>4</v>
      </c>
      <c r="E1866" s="223" t="s">
        <v>6847</v>
      </c>
      <c r="F1866" s="223" t="s">
        <v>759</v>
      </c>
      <c r="G1866" s="224" t="s">
        <v>4435</v>
      </c>
      <c r="H1866" s="222">
        <v>5</v>
      </c>
      <c r="I1866" s="222">
        <v>4</v>
      </c>
    </row>
    <row r="1867" spans="1:9" ht="9.1999999999999993" customHeight="1">
      <c r="A1867" s="223">
        <v>1863</v>
      </c>
      <c r="B1867" s="223" t="s">
        <v>6848</v>
      </c>
      <c r="C1867" s="224" t="s">
        <v>6386</v>
      </c>
      <c r="D1867" s="222">
        <v>7</v>
      </c>
      <c r="E1867" s="223" t="s">
        <v>6848</v>
      </c>
      <c r="F1867" s="223" t="s">
        <v>6849</v>
      </c>
      <c r="G1867" s="224" t="s">
        <v>4732</v>
      </c>
      <c r="H1867" s="222">
        <v>5</v>
      </c>
      <c r="I1867" s="222">
        <v>7</v>
      </c>
    </row>
    <row r="1868" spans="1:9" ht="9.1999999999999993" customHeight="1">
      <c r="A1868" s="223">
        <v>1864</v>
      </c>
      <c r="B1868" s="223" t="s">
        <v>6850</v>
      </c>
      <c r="C1868" s="224" t="s">
        <v>5030</v>
      </c>
      <c r="D1868" s="222">
        <v>7</v>
      </c>
      <c r="E1868" s="223" t="s">
        <v>6850</v>
      </c>
      <c r="F1868" s="223" t="s">
        <v>667</v>
      </c>
      <c r="G1868" s="224" t="s">
        <v>5032</v>
      </c>
      <c r="H1868" s="222">
        <v>2</v>
      </c>
      <c r="I1868" s="222">
        <v>7</v>
      </c>
    </row>
    <row r="1869" spans="1:9" ht="9.1999999999999993" customHeight="1">
      <c r="A1869" s="223">
        <v>1865</v>
      </c>
      <c r="B1869" s="223" t="s">
        <v>6851</v>
      </c>
      <c r="C1869" s="224" t="s">
        <v>5436</v>
      </c>
      <c r="D1869" s="222">
        <v>5</v>
      </c>
      <c r="E1869" s="223" t="s">
        <v>6851</v>
      </c>
      <c r="F1869" s="223" t="s">
        <v>764</v>
      </c>
      <c r="G1869" s="224" t="s">
        <v>4435</v>
      </c>
      <c r="H1869" s="222">
        <v>4</v>
      </c>
      <c r="I1869" s="222">
        <v>5</v>
      </c>
    </row>
    <row r="1870" spans="1:9" ht="9.1999999999999993" customHeight="1">
      <c r="A1870" s="223">
        <v>1866</v>
      </c>
      <c r="B1870" s="223" t="s">
        <v>6852</v>
      </c>
      <c r="C1870" s="224" t="s">
        <v>5436</v>
      </c>
      <c r="D1870" s="222">
        <v>6</v>
      </c>
      <c r="E1870" s="223" t="s">
        <v>6852</v>
      </c>
      <c r="F1870" s="223" t="s">
        <v>763</v>
      </c>
      <c r="G1870" s="224" t="s">
        <v>4435</v>
      </c>
      <c r="H1870" s="222">
        <v>4</v>
      </c>
      <c r="I1870" s="222">
        <v>6</v>
      </c>
    </row>
    <row r="1871" spans="1:9" ht="9.1999999999999993" customHeight="1">
      <c r="A1871" s="223">
        <v>1867</v>
      </c>
      <c r="B1871" s="223" t="s">
        <v>6853</v>
      </c>
      <c r="C1871" s="224" t="s">
        <v>5889</v>
      </c>
      <c r="D1871" s="222">
        <v>5</v>
      </c>
      <c r="E1871" s="223" t="s">
        <v>6853</v>
      </c>
      <c r="F1871" s="223" t="s">
        <v>6854</v>
      </c>
      <c r="G1871" s="224" t="s">
        <v>5032</v>
      </c>
      <c r="H1871" s="222">
        <v>4</v>
      </c>
      <c r="I1871" s="222">
        <v>5</v>
      </c>
    </row>
    <row r="1872" spans="1:9" ht="9.1999999999999993" customHeight="1">
      <c r="A1872" s="223">
        <v>1868</v>
      </c>
      <c r="B1872" s="223" t="s">
        <v>6855</v>
      </c>
      <c r="C1872" s="224" t="s">
        <v>5889</v>
      </c>
      <c r="D1872" s="222">
        <v>6</v>
      </c>
      <c r="E1872" s="223" t="s">
        <v>6855</v>
      </c>
      <c r="F1872" s="223" t="s">
        <v>6856</v>
      </c>
      <c r="G1872" s="224" t="s">
        <v>5032</v>
      </c>
      <c r="H1872" s="222">
        <v>4</v>
      </c>
      <c r="I1872" s="222">
        <v>6</v>
      </c>
    </row>
    <row r="1873" spans="1:9" ht="9.75" customHeight="1">
      <c r="A1873" s="223">
        <v>1869</v>
      </c>
      <c r="B1873" s="223" t="s">
        <v>6857</v>
      </c>
      <c r="C1873" s="224" t="s">
        <v>5445</v>
      </c>
      <c r="D1873" s="222">
        <v>7</v>
      </c>
      <c r="E1873" s="223" t="s">
        <v>6857</v>
      </c>
      <c r="F1873" s="223" t="s">
        <v>717</v>
      </c>
      <c r="G1873" s="224" t="s">
        <v>5032</v>
      </c>
      <c r="H1873" s="222">
        <v>3</v>
      </c>
      <c r="I1873" s="222">
        <v>7</v>
      </c>
    </row>
    <row r="1874" spans="1:9" ht="9.1999999999999993" customHeight="1">
      <c r="A1874" s="223">
        <v>1870</v>
      </c>
      <c r="B1874" s="223" t="s">
        <v>6858</v>
      </c>
      <c r="C1874" s="224" t="s">
        <v>5445</v>
      </c>
      <c r="D1874" s="222">
        <v>5</v>
      </c>
      <c r="E1874" s="223" t="s">
        <v>6858</v>
      </c>
      <c r="F1874" s="223" t="s">
        <v>744</v>
      </c>
      <c r="G1874" s="224" t="s">
        <v>5032</v>
      </c>
      <c r="H1874" s="222">
        <v>3</v>
      </c>
      <c r="I1874" s="222">
        <v>5</v>
      </c>
    </row>
    <row r="1875" spans="1:9" ht="9.1999999999999993" customHeight="1">
      <c r="A1875" s="223">
        <v>1871</v>
      </c>
      <c r="B1875" s="223" t="s">
        <v>6859</v>
      </c>
      <c r="C1875" s="224" t="s">
        <v>5445</v>
      </c>
      <c r="D1875" s="222">
        <v>6</v>
      </c>
      <c r="E1875" s="223" t="s">
        <v>6859</v>
      </c>
      <c r="F1875" s="223" t="s">
        <v>6860</v>
      </c>
      <c r="G1875" s="224" t="s">
        <v>5032</v>
      </c>
      <c r="H1875" s="222">
        <v>3</v>
      </c>
      <c r="I1875" s="222">
        <v>6</v>
      </c>
    </row>
    <row r="1876" spans="1:9" ht="9.1999999999999993" customHeight="1">
      <c r="A1876" s="223">
        <v>1872</v>
      </c>
      <c r="B1876" s="223" t="s">
        <v>6861</v>
      </c>
      <c r="C1876" s="224" t="s">
        <v>6362</v>
      </c>
      <c r="D1876" s="222">
        <v>6</v>
      </c>
      <c r="E1876" s="223" t="s">
        <v>6861</v>
      </c>
      <c r="F1876" s="223" t="s">
        <v>6862</v>
      </c>
      <c r="G1876" s="224" t="s">
        <v>5032</v>
      </c>
      <c r="H1876" s="222">
        <v>5</v>
      </c>
      <c r="I1876" s="222">
        <v>6</v>
      </c>
    </row>
    <row r="1877" spans="1:9" ht="9.1999999999999993" customHeight="1">
      <c r="A1877" s="223">
        <v>1873</v>
      </c>
      <c r="B1877" s="223" t="s">
        <v>6863</v>
      </c>
      <c r="C1877" s="224" t="s">
        <v>4447</v>
      </c>
      <c r="D1877" s="222">
        <v>7</v>
      </c>
      <c r="E1877" s="223" t="s">
        <v>6863</v>
      </c>
      <c r="F1877" s="223" t="s">
        <v>6864</v>
      </c>
      <c r="G1877" s="224" t="s">
        <v>4429</v>
      </c>
      <c r="H1877" s="222">
        <v>4</v>
      </c>
      <c r="I1877" s="222">
        <v>7</v>
      </c>
    </row>
    <row r="1878" spans="1:9" ht="9.1999999999999993" customHeight="1">
      <c r="A1878" s="223">
        <v>1874</v>
      </c>
      <c r="B1878" s="223" t="s">
        <v>6865</v>
      </c>
      <c r="C1878" s="224" t="s">
        <v>4718</v>
      </c>
      <c r="D1878" s="222">
        <v>4</v>
      </c>
      <c r="E1878" s="223" t="s">
        <v>6865</v>
      </c>
      <c r="F1878" s="223" t="s">
        <v>6866</v>
      </c>
      <c r="G1878" s="224" t="s">
        <v>4429</v>
      </c>
      <c r="H1878" s="222">
        <v>3</v>
      </c>
      <c r="I1878" s="222">
        <v>4</v>
      </c>
    </row>
    <row r="1879" spans="1:9" ht="9.1999999999999993" customHeight="1">
      <c r="A1879" s="223">
        <v>1875</v>
      </c>
      <c r="B1879" s="223" t="s">
        <v>6867</v>
      </c>
      <c r="C1879" s="224" t="s">
        <v>5877</v>
      </c>
      <c r="D1879" s="222">
        <v>6</v>
      </c>
      <c r="E1879" s="223" t="s">
        <v>6867</v>
      </c>
      <c r="F1879" s="223" t="s">
        <v>758</v>
      </c>
      <c r="G1879" s="224" t="s">
        <v>4435</v>
      </c>
      <c r="H1879" s="222">
        <v>5</v>
      </c>
      <c r="I1879" s="222">
        <v>6</v>
      </c>
    </row>
    <row r="1880" spans="1:9" ht="9.75" customHeight="1">
      <c r="A1880" s="223">
        <v>1876</v>
      </c>
      <c r="B1880" s="223" t="s">
        <v>6868</v>
      </c>
      <c r="C1880" s="224" t="s">
        <v>5883</v>
      </c>
      <c r="D1880" s="222">
        <v>7</v>
      </c>
      <c r="E1880" s="223" t="s">
        <v>6868</v>
      </c>
      <c r="F1880" s="223" t="s">
        <v>6869</v>
      </c>
      <c r="G1880" s="224" t="s">
        <v>4158</v>
      </c>
      <c r="H1880" s="222">
        <v>3</v>
      </c>
      <c r="I1880" s="222">
        <v>7</v>
      </c>
    </row>
    <row r="1881" spans="1:9" ht="9.1999999999999993" customHeight="1">
      <c r="A1881" s="223">
        <v>1877</v>
      </c>
      <c r="B1881" s="223" t="s">
        <v>6870</v>
      </c>
      <c r="C1881" s="224" t="s">
        <v>6377</v>
      </c>
      <c r="D1881" s="222">
        <v>4</v>
      </c>
      <c r="E1881" s="223" t="s">
        <v>6870</v>
      </c>
      <c r="F1881" s="223" t="s">
        <v>6871</v>
      </c>
      <c r="G1881" s="224" t="s">
        <v>5067</v>
      </c>
      <c r="H1881" s="222">
        <v>2</v>
      </c>
      <c r="I1881" s="222">
        <v>4</v>
      </c>
    </row>
    <row r="1882" spans="1:9" ht="9.1999999999999993" customHeight="1">
      <c r="A1882" s="223">
        <v>1878</v>
      </c>
      <c r="B1882" s="223" t="s">
        <v>6872</v>
      </c>
      <c r="C1882" s="224" t="s">
        <v>5889</v>
      </c>
      <c r="D1882" s="222">
        <v>7</v>
      </c>
      <c r="E1882" s="223" t="s">
        <v>6872</v>
      </c>
      <c r="F1882" s="223" t="s">
        <v>6873</v>
      </c>
      <c r="G1882" s="224" t="s">
        <v>5032</v>
      </c>
      <c r="H1882" s="222">
        <v>4</v>
      </c>
      <c r="I1882" s="222">
        <v>7</v>
      </c>
    </row>
    <row r="1883" spans="1:9" ht="9.1999999999999993" customHeight="1">
      <c r="A1883" s="223">
        <v>1879</v>
      </c>
      <c r="B1883" s="223" t="s">
        <v>6874</v>
      </c>
      <c r="C1883" s="224" t="s">
        <v>6386</v>
      </c>
      <c r="D1883" s="222">
        <v>4</v>
      </c>
      <c r="E1883" s="223" t="s">
        <v>6874</v>
      </c>
      <c r="F1883" s="223" t="s">
        <v>6875</v>
      </c>
      <c r="G1883" s="224" t="s">
        <v>4732</v>
      </c>
      <c r="H1883" s="222">
        <v>5</v>
      </c>
      <c r="I1883" s="222">
        <v>4</v>
      </c>
    </row>
    <row r="1884" spans="1:9" ht="9.1999999999999993" customHeight="1">
      <c r="A1884" s="223">
        <v>1880</v>
      </c>
      <c r="B1884" s="223" t="s">
        <v>6876</v>
      </c>
      <c r="C1884" s="224" t="s">
        <v>6550</v>
      </c>
      <c r="D1884" s="222">
        <v>4</v>
      </c>
      <c r="E1884" s="223" t="s">
        <v>6876</v>
      </c>
      <c r="F1884" s="223" t="s">
        <v>1605</v>
      </c>
      <c r="G1884" s="224" t="s">
        <v>5408</v>
      </c>
      <c r="H1884" s="222">
        <v>5</v>
      </c>
      <c r="I1884" s="222">
        <v>4</v>
      </c>
    </row>
    <row r="1885" spans="1:9" ht="9.1999999999999993" customHeight="1">
      <c r="A1885" s="223">
        <v>1881</v>
      </c>
      <c r="B1885" s="223" t="s">
        <v>6877</v>
      </c>
      <c r="C1885" s="224" t="s">
        <v>6550</v>
      </c>
      <c r="D1885" s="222">
        <v>2</v>
      </c>
      <c r="E1885" s="223" t="s">
        <v>6877</v>
      </c>
      <c r="F1885" s="223" t="s">
        <v>1604</v>
      </c>
      <c r="G1885" s="224" t="s">
        <v>5408</v>
      </c>
      <c r="H1885" s="222">
        <v>5</v>
      </c>
      <c r="I1885" s="222">
        <v>2</v>
      </c>
    </row>
    <row r="1886" spans="1:9" ht="9.1999999999999993" customHeight="1">
      <c r="A1886" s="223">
        <v>1882</v>
      </c>
      <c r="B1886" s="223" t="s">
        <v>6878</v>
      </c>
      <c r="C1886" s="224" t="s">
        <v>4718</v>
      </c>
      <c r="D1886" s="222">
        <v>3</v>
      </c>
      <c r="E1886" s="223" t="s">
        <v>6878</v>
      </c>
      <c r="F1886" s="223" t="s">
        <v>6879</v>
      </c>
      <c r="G1886" s="224" t="s">
        <v>4429</v>
      </c>
      <c r="H1886" s="222">
        <v>3</v>
      </c>
      <c r="I1886" s="222">
        <v>3</v>
      </c>
    </row>
    <row r="1887" spans="1:9" ht="9.75" customHeight="1">
      <c r="A1887" s="223">
        <v>1883</v>
      </c>
      <c r="B1887" s="223" t="s">
        <v>6880</v>
      </c>
      <c r="C1887" s="224" t="s">
        <v>5020</v>
      </c>
      <c r="D1887" s="222">
        <v>5</v>
      </c>
      <c r="E1887" s="223" t="s">
        <v>6880</v>
      </c>
      <c r="F1887" s="223" t="s">
        <v>6881</v>
      </c>
      <c r="G1887" s="224" t="s">
        <v>4158</v>
      </c>
      <c r="H1887" s="222">
        <v>1</v>
      </c>
      <c r="I1887" s="222">
        <v>5</v>
      </c>
    </row>
    <row r="1888" spans="1:9" ht="9.1999999999999993" customHeight="1">
      <c r="A1888" s="223">
        <v>1884</v>
      </c>
      <c r="B1888" s="223" t="s">
        <v>6882</v>
      </c>
      <c r="C1888" s="224" t="s">
        <v>5020</v>
      </c>
      <c r="D1888" s="222">
        <v>7</v>
      </c>
      <c r="E1888" s="223" t="s">
        <v>6882</v>
      </c>
      <c r="F1888" s="223" t="s">
        <v>6883</v>
      </c>
      <c r="G1888" s="224" t="s">
        <v>4158</v>
      </c>
      <c r="H1888" s="222">
        <v>1</v>
      </c>
      <c r="I1888" s="222">
        <v>7</v>
      </c>
    </row>
    <row r="1889" spans="1:9" ht="9.1999999999999993" customHeight="1">
      <c r="A1889" s="223">
        <v>1885</v>
      </c>
      <c r="B1889" s="223" t="s">
        <v>6884</v>
      </c>
      <c r="C1889" s="224" t="s">
        <v>6413</v>
      </c>
      <c r="D1889" s="222">
        <v>5</v>
      </c>
      <c r="E1889" s="223" t="s">
        <v>6884</v>
      </c>
      <c r="F1889" s="223" t="s">
        <v>6885</v>
      </c>
      <c r="G1889" s="224" t="s">
        <v>5067</v>
      </c>
      <c r="H1889" s="222">
        <v>1</v>
      </c>
      <c r="I1889" s="222">
        <v>5</v>
      </c>
    </row>
    <row r="1890" spans="1:9" ht="9.1999999999999993" customHeight="1">
      <c r="A1890" s="223">
        <v>1886</v>
      </c>
      <c r="B1890" s="223" t="s">
        <v>6886</v>
      </c>
      <c r="C1890" s="224" t="s">
        <v>6377</v>
      </c>
      <c r="D1890" s="222">
        <v>7</v>
      </c>
      <c r="E1890" s="223" t="s">
        <v>6886</v>
      </c>
      <c r="F1890" s="223" t="s">
        <v>6887</v>
      </c>
      <c r="G1890" s="224" t="s">
        <v>5067</v>
      </c>
      <c r="H1890" s="222">
        <v>2</v>
      </c>
      <c r="I1890" s="222">
        <v>7</v>
      </c>
    </row>
    <row r="1891" spans="1:9" ht="9.1999999999999993" customHeight="1">
      <c r="A1891" s="223">
        <v>1887</v>
      </c>
      <c r="B1891" s="223" t="s">
        <v>6888</v>
      </c>
      <c r="C1891" s="224" t="s">
        <v>6386</v>
      </c>
      <c r="D1891" s="222">
        <v>5</v>
      </c>
      <c r="E1891" s="223" t="s">
        <v>6888</v>
      </c>
      <c r="F1891" s="223" t="s">
        <v>6889</v>
      </c>
      <c r="G1891" s="224" t="s">
        <v>4732</v>
      </c>
      <c r="H1891" s="222">
        <v>5</v>
      </c>
      <c r="I1891" s="222">
        <v>5</v>
      </c>
    </row>
    <row r="1892" spans="1:9" ht="9.1999999999999993" customHeight="1">
      <c r="A1892" s="223">
        <v>1888</v>
      </c>
      <c r="B1892" s="223" t="s">
        <v>6890</v>
      </c>
      <c r="C1892" s="224" t="s">
        <v>6550</v>
      </c>
      <c r="D1892" s="222">
        <v>6</v>
      </c>
      <c r="E1892" s="223" t="s">
        <v>6890</v>
      </c>
      <c r="F1892" s="223" t="s">
        <v>6891</v>
      </c>
      <c r="G1892" s="224" t="s">
        <v>5408</v>
      </c>
      <c r="H1892" s="222">
        <v>5</v>
      </c>
      <c r="I1892" s="222">
        <v>6</v>
      </c>
    </row>
    <row r="1893" spans="1:9" ht="9.1999999999999993" customHeight="1">
      <c r="A1893" s="223">
        <v>1889</v>
      </c>
      <c r="B1893" s="223" t="s">
        <v>6892</v>
      </c>
      <c r="C1893" s="224" t="s">
        <v>5020</v>
      </c>
      <c r="D1893" s="222">
        <v>6</v>
      </c>
      <c r="E1893" s="223" t="s">
        <v>6892</v>
      </c>
      <c r="F1893" s="223" t="s">
        <v>6893</v>
      </c>
      <c r="G1893" s="224" t="s">
        <v>4158</v>
      </c>
      <c r="H1893" s="222">
        <v>1</v>
      </c>
      <c r="I1893" s="222">
        <v>6</v>
      </c>
    </row>
    <row r="1894" spans="1:9" ht="9.75" customHeight="1">
      <c r="A1894" s="223">
        <v>1890</v>
      </c>
      <c r="B1894" s="223" t="s">
        <v>6894</v>
      </c>
      <c r="C1894" s="224" t="s">
        <v>6413</v>
      </c>
      <c r="D1894" s="222">
        <v>1</v>
      </c>
      <c r="E1894" s="223" t="s">
        <v>6894</v>
      </c>
      <c r="F1894" s="223" t="s">
        <v>6895</v>
      </c>
      <c r="G1894" s="224" t="s">
        <v>5067</v>
      </c>
      <c r="H1894" s="222">
        <v>1</v>
      </c>
      <c r="I1894" s="222">
        <v>1</v>
      </c>
    </row>
    <row r="1895" spans="1:9" ht="9.1999999999999993" customHeight="1">
      <c r="A1895" s="223">
        <v>1891</v>
      </c>
      <c r="B1895" s="223" t="s">
        <v>6896</v>
      </c>
      <c r="C1895" s="224" t="s">
        <v>6413</v>
      </c>
      <c r="D1895" s="222">
        <v>7</v>
      </c>
      <c r="E1895" s="223" t="s">
        <v>6896</v>
      </c>
      <c r="F1895" s="223" t="s">
        <v>6897</v>
      </c>
      <c r="G1895" s="224" t="s">
        <v>5067</v>
      </c>
      <c r="H1895" s="222">
        <v>1</v>
      </c>
      <c r="I1895" s="222">
        <v>7</v>
      </c>
    </row>
    <row r="1896" spans="1:9" ht="9.1999999999999993" customHeight="1">
      <c r="A1896" s="223">
        <v>1892</v>
      </c>
      <c r="B1896" s="223" t="s">
        <v>6898</v>
      </c>
      <c r="C1896" s="224" t="s">
        <v>6413</v>
      </c>
      <c r="D1896" s="222">
        <v>6</v>
      </c>
      <c r="E1896" s="223" t="s">
        <v>6898</v>
      </c>
      <c r="F1896" s="223" t="s">
        <v>6899</v>
      </c>
      <c r="G1896" s="224" t="s">
        <v>5067</v>
      </c>
      <c r="H1896" s="222">
        <v>1</v>
      </c>
      <c r="I1896" s="222">
        <v>6</v>
      </c>
    </row>
    <row r="1897" spans="1:9" ht="9.1999999999999993" customHeight="1">
      <c r="A1897" s="223">
        <v>1893</v>
      </c>
      <c r="B1897" s="223" t="s">
        <v>6900</v>
      </c>
      <c r="C1897" s="224" t="s">
        <v>6413</v>
      </c>
      <c r="D1897" s="222">
        <v>4</v>
      </c>
      <c r="E1897" s="223" t="s">
        <v>6900</v>
      </c>
      <c r="F1897" s="223" t="s">
        <v>6901</v>
      </c>
      <c r="G1897" s="224" t="s">
        <v>5067</v>
      </c>
      <c r="H1897" s="222">
        <v>1</v>
      </c>
      <c r="I1897" s="222">
        <v>4</v>
      </c>
    </row>
    <row r="1898" spans="1:9" ht="9.1999999999999993" customHeight="1">
      <c r="A1898" s="223">
        <v>1894</v>
      </c>
      <c r="B1898" s="223" t="s">
        <v>6902</v>
      </c>
      <c r="C1898" s="224" t="s">
        <v>6377</v>
      </c>
      <c r="D1898" s="222">
        <v>6</v>
      </c>
      <c r="E1898" s="223" t="s">
        <v>6902</v>
      </c>
      <c r="F1898" s="223" t="s">
        <v>6903</v>
      </c>
      <c r="G1898" s="224" t="s">
        <v>5067</v>
      </c>
      <c r="H1898" s="222">
        <v>2</v>
      </c>
      <c r="I1898" s="222">
        <v>6</v>
      </c>
    </row>
    <row r="1899" spans="1:9" ht="9.1999999999999993" customHeight="1">
      <c r="A1899" s="223">
        <v>1895</v>
      </c>
      <c r="B1899" s="223" t="s">
        <v>6904</v>
      </c>
      <c r="C1899" s="224" t="s">
        <v>6905</v>
      </c>
      <c r="D1899" s="222">
        <v>6</v>
      </c>
      <c r="E1899" s="223" t="s">
        <v>6904</v>
      </c>
      <c r="F1899" s="223" t="s">
        <v>6906</v>
      </c>
      <c r="G1899" s="224" t="s">
        <v>5067</v>
      </c>
      <c r="H1899" s="222">
        <v>3</v>
      </c>
      <c r="I1899" s="222">
        <v>6</v>
      </c>
    </row>
    <row r="1900" spans="1:9" ht="9.1999999999999993" customHeight="1">
      <c r="A1900" s="223">
        <v>1896</v>
      </c>
      <c r="B1900" s="223" t="s">
        <v>6907</v>
      </c>
      <c r="C1900" s="224" t="s">
        <v>6459</v>
      </c>
      <c r="D1900" s="222">
        <v>6</v>
      </c>
      <c r="E1900" s="223" t="s">
        <v>6907</v>
      </c>
      <c r="F1900" s="223" t="s">
        <v>6908</v>
      </c>
      <c r="G1900" s="224" t="s">
        <v>5496</v>
      </c>
      <c r="H1900" s="222">
        <v>4</v>
      </c>
      <c r="I1900" s="222">
        <v>6</v>
      </c>
    </row>
    <row r="1901" spans="1:9" ht="9.75" customHeight="1">
      <c r="A1901" s="223">
        <v>1897</v>
      </c>
      <c r="B1901" s="223" t="s">
        <v>6909</v>
      </c>
      <c r="C1901" s="224" t="s">
        <v>6905</v>
      </c>
      <c r="D1901" s="222">
        <v>2</v>
      </c>
      <c r="E1901" s="223" t="s">
        <v>6909</v>
      </c>
      <c r="F1901" s="223" t="s">
        <v>6910</v>
      </c>
      <c r="G1901" s="224" t="s">
        <v>5067</v>
      </c>
      <c r="H1901" s="222">
        <v>3</v>
      </c>
      <c r="I1901" s="222">
        <v>2</v>
      </c>
    </row>
    <row r="1902" spans="1:9" ht="9.1999999999999993" customHeight="1">
      <c r="A1902" s="223">
        <v>1898</v>
      </c>
      <c r="B1902" s="223" t="s">
        <v>6911</v>
      </c>
      <c r="C1902" s="224" t="s">
        <v>6905</v>
      </c>
      <c r="D1902" s="222">
        <v>1</v>
      </c>
      <c r="E1902" s="223" t="s">
        <v>6911</v>
      </c>
      <c r="F1902" s="223" t="s">
        <v>6912</v>
      </c>
      <c r="G1902" s="224" t="s">
        <v>5067</v>
      </c>
      <c r="H1902" s="222">
        <v>3</v>
      </c>
      <c r="I1902" s="222">
        <v>1</v>
      </c>
    </row>
    <row r="1903" spans="1:9" ht="9.1999999999999993" customHeight="1">
      <c r="A1903" s="223">
        <v>1899</v>
      </c>
      <c r="B1903" s="223" t="s">
        <v>6913</v>
      </c>
      <c r="C1903" s="224" t="s">
        <v>6905</v>
      </c>
      <c r="D1903" s="222">
        <v>7</v>
      </c>
      <c r="E1903" s="223" t="s">
        <v>6913</v>
      </c>
      <c r="F1903" s="223" t="s">
        <v>6914</v>
      </c>
      <c r="G1903" s="224" t="s">
        <v>5067</v>
      </c>
      <c r="H1903" s="222">
        <v>3</v>
      </c>
      <c r="I1903" s="222">
        <v>7</v>
      </c>
    </row>
    <row r="1904" spans="1:9" ht="9.1999999999999993" customHeight="1">
      <c r="A1904" s="223">
        <v>1900</v>
      </c>
      <c r="B1904" s="223" t="s">
        <v>6915</v>
      </c>
      <c r="C1904" s="224" t="s">
        <v>6486</v>
      </c>
      <c r="D1904" s="222">
        <v>2</v>
      </c>
      <c r="E1904" s="223" t="s">
        <v>6915</v>
      </c>
      <c r="F1904" s="223" t="s">
        <v>6916</v>
      </c>
      <c r="G1904" s="224" t="s">
        <v>5496</v>
      </c>
      <c r="H1904" s="222">
        <v>5</v>
      </c>
      <c r="I1904" s="222">
        <v>2</v>
      </c>
    </row>
    <row r="1905" spans="1:9" ht="9.1999999999999993" customHeight="1">
      <c r="A1905" s="223">
        <v>1901</v>
      </c>
      <c r="B1905" s="223" t="s">
        <v>6917</v>
      </c>
      <c r="C1905" s="224" t="s">
        <v>6905</v>
      </c>
      <c r="D1905" s="222">
        <v>5</v>
      </c>
      <c r="E1905" s="223" t="s">
        <v>6917</v>
      </c>
      <c r="F1905" s="223" t="s">
        <v>6918</v>
      </c>
      <c r="G1905" s="224" t="s">
        <v>5067</v>
      </c>
      <c r="H1905" s="222">
        <v>3</v>
      </c>
      <c r="I1905" s="222">
        <v>5</v>
      </c>
    </row>
    <row r="1906" spans="1:9" ht="9.1999999999999993" customHeight="1">
      <c r="A1906" s="223">
        <v>1902</v>
      </c>
      <c r="B1906" s="223" t="s">
        <v>6919</v>
      </c>
      <c r="C1906" s="224" t="s">
        <v>6905</v>
      </c>
      <c r="D1906" s="222">
        <v>3</v>
      </c>
      <c r="E1906" s="223" t="s">
        <v>6919</v>
      </c>
      <c r="F1906" s="223" t="s">
        <v>6920</v>
      </c>
      <c r="G1906" s="224" t="s">
        <v>5067</v>
      </c>
      <c r="H1906" s="222">
        <v>3</v>
      </c>
      <c r="I1906" s="222">
        <v>3</v>
      </c>
    </row>
    <row r="1907" spans="1:9" ht="9.1999999999999993" customHeight="1">
      <c r="A1907" s="223">
        <v>1903</v>
      </c>
      <c r="B1907" s="223" t="s">
        <v>6921</v>
      </c>
      <c r="C1907" s="224" t="s">
        <v>5546</v>
      </c>
      <c r="D1907" s="222">
        <v>7</v>
      </c>
      <c r="E1907" s="223" t="s">
        <v>6921</v>
      </c>
      <c r="F1907" s="223" t="s">
        <v>6922</v>
      </c>
      <c r="G1907" s="224" t="s">
        <v>4786</v>
      </c>
      <c r="H1907" s="222">
        <v>4</v>
      </c>
      <c r="I1907" s="222">
        <v>7</v>
      </c>
    </row>
    <row r="1908" spans="1:9" ht="9.75" customHeight="1">
      <c r="A1908" s="223">
        <v>1904</v>
      </c>
      <c r="B1908" s="223" t="s">
        <v>6923</v>
      </c>
      <c r="C1908" s="224" t="s">
        <v>6459</v>
      </c>
      <c r="D1908" s="222">
        <v>7</v>
      </c>
      <c r="E1908" s="223" t="s">
        <v>6923</v>
      </c>
      <c r="F1908" s="223" t="s">
        <v>6924</v>
      </c>
      <c r="G1908" s="224" t="s">
        <v>5496</v>
      </c>
      <c r="H1908" s="222">
        <v>4</v>
      </c>
      <c r="I1908" s="222">
        <v>7</v>
      </c>
    </row>
    <row r="1909" spans="1:9" ht="9.1999999999999993" customHeight="1">
      <c r="A1909" s="223">
        <v>1905</v>
      </c>
      <c r="B1909" s="223" t="s">
        <v>6925</v>
      </c>
      <c r="C1909" s="224" t="s">
        <v>6905</v>
      </c>
      <c r="D1909" s="222">
        <v>4</v>
      </c>
      <c r="E1909" s="223" t="s">
        <v>6925</v>
      </c>
      <c r="F1909" s="223" t="s">
        <v>6926</v>
      </c>
      <c r="G1909" s="224" t="s">
        <v>5067</v>
      </c>
      <c r="H1909" s="222">
        <v>3</v>
      </c>
      <c r="I1909" s="222">
        <v>4</v>
      </c>
    </row>
    <row r="1910" spans="1:9" ht="9.1999999999999993" customHeight="1">
      <c r="A1910" s="223">
        <v>1906</v>
      </c>
      <c r="B1910" s="223" t="s">
        <v>6927</v>
      </c>
      <c r="C1910" s="224" t="s">
        <v>6459</v>
      </c>
      <c r="D1910" s="222">
        <v>3</v>
      </c>
      <c r="E1910" s="223" t="s">
        <v>6927</v>
      </c>
      <c r="F1910" s="223" t="s">
        <v>6928</v>
      </c>
      <c r="G1910" s="224" t="s">
        <v>5496</v>
      </c>
      <c r="H1910" s="222">
        <v>4</v>
      </c>
      <c r="I1910" s="222">
        <v>3</v>
      </c>
    </row>
    <row r="1911" spans="1:9" ht="9.1999999999999993" customHeight="1">
      <c r="A1911" s="223">
        <v>1907</v>
      </c>
      <c r="B1911" s="223" t="s">
        <v>6929</v>
      </c>
      <c r="C1911" s="224" t="s">
        <v>5535</v>
      </c>
      <c r="D1911" s="222">
        <v>6</v>
      </c>
      <c r="E1911" s="223" t="s">
        <v>6929</v>
      </c>
      <c r="F1911" s="223" t="s">
        <v>6930</v>
      </c>
      <c r="G1911" s="224" t="s">
        <v>4173</v>
      </c>
      <c r="H1911" s="222">
        <v>5</v>
      </c>
      <c r="I1911" s="222">
        <v>6</v>
      </c>
    </row>
    <row r="1912" spans="1:9" ht="9.1999999999999993" customHeight="1">
      <c r="A1912" s="223">
        <v>1908</v>
      </c>
      <c r="B1912" s="223" t="s">
        <v>6931</v>
      </c>
      <c r="C1912" s="224" t="s">
        <v>5535</v>
      </c>
      <c r="D1912" s="222">
        <v>7</v>
      </c>
      <c r="E1912" s="223" t="s">
        <v>6931</v>
      </c>
      <c r="F1912" s="223" t="s">
        <v>6932</v>
      </c>
      <c r="G1912" s="224" t="s">
        <v>4173</v>
      </c>
      <c r="H1912" s="222">
        <v>5</v>
      </c>
      <c r="I1912" s="222">
        <v>7</v>
      </c>
    </row>
    <row r="1913" spans="1:9" ht="9.1999999999999993" customHeight="1">
      <c r="A1913" s="223">
        <v>1909</v>
      </c>
      <c r="B1913" s="223" t="s">
        <v>6933</v>
      </c>
      <c r="C1913" s="224" t="s">
        <v>5494</v>
      </c>
      <c r="D1913" s="222">
        <v>7</v>
      </c>
      <c r="E1913" s="223" t="s">
        <v>6933</v>
      </c>
      <c r="F1913" s="223" t="s">
        <v>6934</v>
      </c>
      <c r="G1913" s="224" t="s">
        <v>5496</v>
      </c>
      <c r="H1913" s="222">
        <v>1</v>
      </c>
      <c r="I1913" s="222">
        <v>7</v>
      </c>
    </row>
    <row r="1914" spans="1:9" ht="9.1999999999999993" customHeight="1">
      <c r="A1914" s="223">
        <v>1910</v>
      </c>
      <c r="B1914" s="223" t="s">
        <v>6935</v>
      </c>
      <c r="C1914" s="224" t="s">
        <v>6459</v>
      </c>
      <c r="D1914" s="222">
        <v>2</v>
      </c>
      <c r="E1914" s="223" t="s">
        <v>6935</v>
      </c>
      <c r="F1914" s="223" t="s">
        <v>6936</v>
      </c>
      <c r="G1914" s="224" t="s">
        <v>5496</v>
      </c>
      <c r="H1914" s="222">
        <v>4</v>
      </c>
      <c r="I1914" s="222">
        <v>2</v>
      </c>
    </row>
    <row r="1915" spans="1:9" ht="9.75" customHeight="1">
      <c r="A1915" s="223">
        <v>1911</v>
      </c>
      <c r="B1915" s="223" t="s">
        <v>6937</v>
      </c>
      <c r="C1915" s="224" t="s">
        <v>6486</v>
      </c>
      <c r="D1915" s="222">
        <v>7</v>
      </c>
      <c r="E1915" s="223" t="s">
        <v>6937</v>
      </c>
      <c r="F1915" s="223" t="s">
        <v>6938</v>
      </c>
      <c r="G1915" s="224" t="s">
        <v>5496</v>
      </c>
      <c r="H1915" s="222">
        <v>5</v>
      </c>
      <c r="I1915" s="222">
        <v>7</v>
      </c>
    </row>
    <row r="1916" spans="1:9" ht="9.1999999999999993" customHeight="1">
      <c r="A1916" s="223">
        <v>1912</v>
      </c>
      <c r="B1916" s="223" t="s">
        <v>6939</v>
      </c>
      <c r="C1916" s="224" t="s">
        <v>6486</v>
      </c>
      <c r="D1916" s="222">
        <v>3</v>
      </c>
      <c r="E1916" s="223" t="s">
        <v>6939</v>
      </c>
      <c r="F1916" s="223" t="s">
        <v>6940</v>
      </c>
      <c r="G1916" s="224" t="s">
        <v>5496</v>
      </c>
      <c r="H1916" s="222">
        <v>5</v>
      </c>
      <c r="I1916" s="222">
        <v>3</v>
      </c>
    </row>
    <row r="1917" spans="1:9" ht="9.1999999999999993" customHeight="1">
      <c r="A1917" s="223">
        <v>1913</v>
      </c>
      <c r="B1917" s="223" t="s">
        <v>6941</v>
      </c>
      <c r="C1917" s="224" t="s">
        <v>5546</v>
      </c>
      <c r="D1917" s="222">
        <v>3</v>
      </c>
      <c r="E1917" s="223" t="s">
        <v>6941</v>
      </c>
      <c r="F1917" s="223" t="s">
        <v>6942</v>
      </c>
      <c r="G1917" s="224" t="s">
        <v>4786</v>
      </c>
      <c r="H1917" s="222">
        <v>4</v>
      </c>
      <c r="I1917" s="222">
        <v>3</v>
      </c>
    </row>
    <row r="1918" spans="1:9" ht="9.1999999999999993" customHeight="1">
      <c r="A1918" s="223">
        <v>1914</v>
      </c>
      <c r="B1918" s="223" t="s">
        <v>6943</v>
      </c>
      <c r="C1918" s="224" t="s">
        <v>6486</v>
      </c>
      <c r="D1918" s="222">
        <v>4</v>
      </c>
      <c r="E1918" s="223" t="s">
        <v>6943</v>
      </c>
      <c r="F1918" s="223" t="s">
        <v>6944</v>
      </c>
      <c r="G1918" s="224" t="s">
        <v>5496</v>
      </c>
      <c r="H1918" s="222">
        <v>5</v>
      </c>
      <c r="I1918" s="222">
        <v>4</v>
      </c>
    </row>
    <row r="1919" spans="1:9" ht="9.1999999999999993" customHeight="1">
      <c r="A1919" s="223">
        <v>1915</v>
      </c>
      <c r="B1919" s="223" t="s">
        <v>6945</v>
      </c>
      <c r="C1919" s="224" t="s">
        <v>6486</v>
      </c>
      <c r="D1919" s="222">
        <v>6</v>
      </c>
      <c r="E1919" s="223" t="s">
        <v>6945</v>
      </c>
      <c r="F1919" s="223" t="s">
        <v>6946</v>
      </c>
      <c r="G1919" s="224" t="s">
        <v>5496</v>
      </c>
      <c r="H1919" s="222">
        <v>5</v>
      </c>
      <c r="I1919" s="222">
        <v>6</v>
      </c>
    </row>
    <row r="1920" spans="1:9" ht="9.1999999999999993" customHeight="1">
      <c r="A1920" s="223">
        <v>1916</v>
      </c>
      <c r="B1920" s="223" t="s">
        <v>6947</v>
      </c>
      <c r="C1920" s="224" t="s">
        <v>6009</v>
      </c>
      <c r="D1920" s="222">
        <v>5</v>
      </c>
      <c r="E1920" s="223" t="s">
        <v>6947</v>
      </c>
      <c r="F1920" s="223" t="s">
        <v>6948</v>
      </c>
      <c r="G1920" s="224" t="s">
        <v>4786</v>
      </c>
      <c r="H1920" s="222">
        <v>3</v>
      </c>
      <c r="I1920" s="222">
        <v>5</v>
      </c>
    </row>
    <row r="1921" spans="1:9" ht="9.1999999999999993" customHeight="1">
      <c r="A1921" s="223">
        <v>1917</v>
      </c>
      <c r="B1921" s="223" t="s">
        <v>6949</v>
      </c>
      <c r="C1921" s="224" t="s">
        <v>6009</v>
      </c>
      <c r="D1921" s="222">
        <v>6</v>
      </c>
      <c r="E1921" s="223" t="s">
        <v>6949</v>
      </c>
      <c r="F1921" s="223" t="s">
        <v>6950</v>
      </c>
      <c r="G1921" s="224" t="s">
        <v>4786</v>
      </c>
      <c r="H1921" s="222">
        <v>3</v>
      </c>
      <c r="I1921" s="222">
        <v>6</v>
      </c>
    </row>
    <row r="1922" spans="1:9" ht="9.75" customHeight="1">
      <c r="A1922" s="223">
        <v>1918</v>
      </c>
      <c r="B1922" s="223" t="s">
        <v>6951</v>
      </c>
      <c r="C1922" s="224" t="s">
        <v>6009</v>
      </c>
      <c r="D1922" s="222">
        <v>7</v>
      </c>
      <c r="E1922" s="223" t="s">
        <v>6951</v>
      </c>
      <c r="F1922" s="223" t="s">
        <v>460</v>
      </c>
      <c r="G1922" s="224" t="s">
        <v>4786</v>
      </c>
      <c r="H1922" s="222">
        <v>3</v>
      </c>
      <c r="I1922" s="222">
        <v>7</v>
      </c>
    </row>
    <row r="1923" spans="1:9" ht="9.1999999999999993" customHeight="1">
      <c r="A1923" s="223">
        <v>1919</v>
      </c>
      <c r="B1923" s="223" t="s">
        <v>6952</v>
      </c>
      <c r="C1923" s="224" t="s">
        <v>6561</v>
      </c>
      <c r="D1923" s="222">
        <v>7</v>
      </c>
      <c r="E1923" s="223" t="s">
        <v>6952</v>
      </c>
      <c r="F1923" s="223" t="s">
        <v>6953</v>
      </c>
      <c r="G1923" s="224" t="s">
        <v>5408</v>
      </c>
      <c r="H1923" s="222">
        <v>3</v>
      </c>
      <c r="I1923" s="222">
        <v>7</v>
      </c>
    </row>
    <row r="1924" spans="1:9" ht="9.1999999999999993" customHeight="1">
      <c r="A1924" s="223">
        <v>1920</v>
      </c>
      <c r="B1924" s="223" t="s">
        <v>6954</v>
      </c>
      <c r="C1924" s="224" t="s">
        <v>5546</v>
      </c>
      <c r="D1924" s="222">
        <v>5</v>
      </c>
      <c r="E1924" s="223" t="s">
        <v>6954</v>
      </c>
      <c r="F1924" s="223" t="s">
        <v>6955</v>
      </c>
      <c r="G1924" s="224" t="s">
        <v>4786</v>
      </c>
      <c r="H1924" s="222">
        <v>4</v>
      </c>
      <c r="I1924" s="222">
        <v>5</v>
      </c>
    </row>
    <row r="1925" spans="1:9" ht="9.1999999999999993" customHeight="1">
      <c r="A1925" s="223">
        <v>1921</v>
      </c>
      <c r="B1925" s="223" t="s">
        <v>6956</v>
      </c>
      <c r="C1925" s="224" t="s">
        <v>5546</v>
      </c>
      <c r="D1925" s="222">
        <v>6</v>
      </c>
      <c r="E1925" s="223" t="s">
        <v>6956</v>
      </c>
      <c r="F1925" s="223" t="s">
        <v>6957</v>
      </c>
      <c r="G1925" s="224" t="s">
        <v>4786</v>
      </c>
      <c r="H1925" s="222">
        <v>4</v>
      </c>
      <c r="I1925" s="222">
        <v>6</v>
      </c>
    </row>
    <row r="1926" spans="1:9" ht="9.1999999999999993" customHeight="1">
      <c r="A1926" s="223">
        <v>1922</v>
      </c>
      <c r="B1926" s="223" t="s">
        <v>6958</v>
      </c>
      <c r="C1926" s="224" t="s">
        <v>5549</v>
      </c>
      <c r="D1926" s="222">
        <v>7</v>
      </c>
      <c r="E1926" s="223" t="s">
        <v>6958</v>
      </c>
      <c r="F1926" s="223" t="s">
        <v>6959</v>
      </c>
      <c r="G1926" s="224" t="s">
        <v>4786</v>
      </c>
      <c r="H1926" s="222">
        <v>2</v>
      </c>
      <c r="I1926" s="222">
        <v>7</v>
      </c>
    </row>
    <row r="1927" spans="1:9" ht="9.1999999999999993" customHeight="1">
      <c r="A1927" s="223">
        <v>1923</v>
      </c>
      <c r="B1927" s="223" t="s">
        <v>6960</v>
      </c>
      <c r="C1927" s="224" t="s">
        <v>5567</v>
      </c>
      <c r="D1927" s="222">
        <v>7</v>
      </c>
      <c r="E1927" s="223" t="s">
        <v>6960</v>
      </c>
      <c r="F1927" s="223" t="s">
        <v>6961</v>
      </c>
      <c r="G1927" s="224" t="s">
        <v>3978</v>
      </c>
      <c r="H1927" s="222">
        <v>5</v>
      </c>
      <c r="I1927" s="222">
        <v>7</v>
      </c>
    </row>
    <row r="1928" spans="1:9" ht="9.1999999999999993" customHeight="1">
      <c r="A1928" s="223">
        <v>1924</v>
      </c>
      <c r="B1928" s="223" t="s">
        <v>6962</v>
      </c>
      <c r="C1928" s="224" t="s">
        <v>5642</v>
      </c>
      <c r="D1928" s="222">
        <v>5</v>
      </c>
      <c r="E1928" s="223" t="s">
        <v>6962</v>
      </c>
      <c r="F1928" s="223" t="s">
        <v>6963</v>
      </c>
      <c r="G1928" s="224" t="s">
        <v>4786</v>
      </c>
      <c r="H1928" s="222">
        <v>5</v>
      </c>
      <c r="I1928" s="222">
        <v>5</v>
      </c>
    </row>
    <row r="1929" spans="1:9" ht="9.75" customHeight="1">
      <c r="A1929" s="223">
        <v>1925</v>
      </c>
      <c r="B1929" s="223" t="s">
        <v>6964</v>
      </c>
      <c r="C1929" s="224" t="s">
        <v>5616</v>
      </c>
      <c r="D1929" s="222">
        <v>7</v>
      </c>
      <c r="E1929" s="223" t="s">
        <v>6964</v>
      </c>
      <c r="F1929" s="223" t="s">
        <v>6965</v>
      </c>
      <c r="G1929" s="224" t="s">
        <v>5165</v>
      </c>
      <c r="H1929" s="222">
        <v>4</v>
      </c>
      <c r="I1929" s="222">
        <v>7</v>
      </c>
    </row>
  </sheetData>
  <mergeCells count="8">
    <mergeCell ref="A1193:B1193"/>
    <mergeCell ref="C1193:D1193"/>
    <mergeCell ref="E1193:F1193"/>
    <mergeCell ref="G1193:I1193"/>
    <mergeCell ref="A1:B1"/>
    <mergeCell ref="C1:D1"/>
    <mergeCell ref="E1:F1"/>
    <mergeCell ref="G1:I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SE"/>
  <dimension ref="A1:I129"/>
  <sheetViews>
    <sheetView workbookViewId="0"/>
  </sheetViews>
  <sheetFormatPr defaultRowHeight="35.450000000000003" customHeight="1"/>
  <cols>
    <col min="1" max="1" width="14.28515625" bestFit="1" customWidth="1"/>
    <col min="2" max="2" width="15.42578125" bestFit="1" customWidth="1"/>
    <col min="3" max="4" width="20" bestFit="1" customWidth="1"/>
    <col min="5" max="5" width="11.140625" bestFit="1" customWidth="1"/>
    <col min="6" max="6" width="4" bestFit="1" customWidth="1"/>
    <col min="8" max="8" width="18.42578125" style="82" customWidth="1"/>
    <col min="9" max="9" width="19.85546875" customWidth="1"/>
  </cols>
  <sheetData>
    <row r="1" spans="1:9" ht="35.450000000000003" customHeight="1">
      <c r="A1" t="s">
        <v>3878</v>
      </c>
      <c r="B1" t="s">
        <v>3873</v>
      </c>
      <c r="C1" t="s">
        <v>9692</v>
      </c>
      <c r="D1" t="s">
        <v>3879</v>
      </c>
      <c r="E1" t="s">
        <v>3877</v>
      </c>
      <c r="F1" t="s">
        <v>3874</v>
      </c>
      <c r="G1" t="s">
        <v>3875</v>
      </c>
      <c r="H1" s="82" t="s">
        <v>3876</v>
      </c>
      <c r="I1" t="s">
        <v>343</v>
      </c>
    </row>
    <row r="2" spans="1:9" ht="35.450000000000003" customHeight="1">
      <c r="A2" t="s">
        <v>4370</v>
      </c>
      <c r="B2" t="s">
        <v>1505</v>
      </c>
      <c r="C2" t="s">
        <v>2157</v>
      </c>
      <c r="E2" t="s">
        <v>632</v>
      </c>
      <c r="F2">
        <v>218</v>
      </c>
      <c r="G2">
        <v>203</v>
      </c>
      <c r="H2" s="82">
        <v>190</v>
      </c>
      <c r="I2" s="2368"/>
    </row>
    <row r="3" spans="1:9" ht="35.450000000000003" customHeight="1">
      <c r="A3" t="s">
        <v>4126</v>
      </c>
      <c r="B3" t="s">
        <v>1506</v>
      </c>
      <c r="C3" t="s">
        <v>2158</v>
      </c>
      <c r="E3" t="s">
        <v>632</v>
      </c>
      <c r="F3">
        <v>219</v>
      </c>
      <c r="G3">
        <v>203</v>
      </c>
      <c r="H3" s="82">
        <v>189</v>
      </c>
      <c r="I3" s="2369"/>
    </row>
    <row r="4" spans="1:9" ht="35.450000000000003" customHeight="1">
      <c r="A4" t="s">
        <v>4649</v>
      </c>
      <c r="B4" t="s">
        <v>7522</v>
      </c>
      <c r="C4" t="s">
        <v>2159</v>
      </c>
      <c r="E4" t="s">
        <v>632</v>
      </c>
      <c r="F4">
        <v>221</v>
      </c>
      <c r="G4">
        <v>182</v>
      </c>
      <c r="H4" s="82">
        <v>171</v>
      </c>
      <c r="I4" s="2370"/>
    </row>
    <row r="5" spans="1:9" ht="35.450000000000003" customHeight="1">
      <c r="A5" t="s">
        <v>4943</v>
      </c>
      <c r="B5" t="s">
        <v>1503</v>
      </c>
      <c r="C5" t="s">
        <v>2160</v>
      </c>
      <c r="E5" t="s">
        <v>632</v>
      </c>
      <c r="F5">
        <v>195</v>
      </c>
      <c r="G5">
        <v>157</v>
      </c>
      <c r="H5" s="82">
        <v>136</v>
      </c>
      <c r="I5" s="2371"/>
    </row>
    <row r="6" spans="1:9" ht="35.450000000000003" customHeight="1">
      <c r="A6" t="s">
        <v>5266</v>
      </c>
      <c r="B6" t="s">
        <v>1502</v>
      </c>
      <c r="C6" t="s">
        <v>2161</v>
      </c>
      <c r="E6" t="s">
        <v>632</v>
      </c>
      <c r="F6">
        <v>185</v>
      </c>
      <c r="G6">
        <v>153</v>
      </c>
      <c r="H6" s="82">
        <v>132</v>
      </c>
      <c r="I6" s="2372"/>
    </row>
    <row r="7" spans="1:9" ht="35.450000000000003" customHeight="1">
      <c r="A7" t="s">
        <v>5706</v>
      </c>
      <c r="B7" t="s">
        <v>7526</v>
      </c>
      <c r="C7" t="s">
        <v>2162</v>
      </c>
      <c r="E7" t="s">
        <v>632</v>
      </c>
      <c r="F7">
        <v>174</v>
      </c>
      <c r="G7">
        <v>135</v>
      </c>
      <c r="H7" s="82">
        <v>116</v>
      </c>
      <c r="I7" s="2373"/>
    </row>
    <row r="8" spans="1:9" ht="35.450000000000003" customHeight="1">
      <c r="A8" t="s">
        <v>4647</v>
      </c>
      <c r="B8" t="s">
        <v>1501</v>
      </c>
      <c r="C8" t="s">
        <v>2163</v>
      </c>
      <c r="E8" t="s">
        <v>632</v>
      </c>
      <c r="F8">
        <v>215</v>
      </c>
      <c r="G8">
        <v>184</v>
      </c>
      <c r="H8" s="82">
        <v>171</v>
      </c>
      <c r="I8" s="2374"/>
    </row>
    <row r="9" spans="1:9" ht="35.450000000000003" customHeight="1">
      <c r="A9" t="s">
        <v>4651</v>
      </c>
      <c r="B9" t="s">
        <v>7529</v>
      </c>
      <c r="C9" t="s">
        <v>2164</v>
      </c>
      <c r="E9" t="s">
        <v>632</v>
      </c>
      <c r="F9">
        <v>228</v>
      </c>
      <c r="G9">
        <v>191</v>
      </c>
      <c r="H9" s="82">
        <v>179</v>
      </c>
      <c r="I9" s="2375"/>
    </row>
    <row r="10" spans="1:9" ht="35.450000000000003" customHeight="1">
      <c r="A10" t="s">
        <v>4653</v>
      </c>
      <c r="B10" t="s">
        <v>1500</v>
      </c>
      <c r="C10" t="s">
        <v>2165</v>
      </c>
      <c r="E10" t="s">
        <v>632</v>
      </c>
      <c r="F10">
        <v>219</v>
      </c>
      <c r="G10">
        <v>176</v>
      </c>
      <c r="H10" s="82">
        <v>162</v>
      </c>
      <c r="I10" s="2376"/>
    </row>
    <row r="11" spans="1:9" ht="35.450000000000003" customHeight="1">
      <c r="A11" t="s">
        <v>4654</v>
      </c>
      <c r="B11" t="s">
        <v>1499</v>
      </c>
      <c r="C11" t="s">
        <v>2166</v>
      </c>
      <c r="E11" t="s">
        <v>632</v>
      </c>
      <c r="F11">
        <v>223</v>
      </c>
      <c r="G11">
        <v>186</v>
      </c>
      <c r="H11" s="82">
        <v>169</v>
      </c>
      <c r="I11" s="2377"/>
    </row>
    <row r="12" spans="1:9" ht="35.450000000000003" customHeight="1">
      <c r="A12" t="s">
        <v>4942</v>
      </c>
      <c r="B12" t="s">
        <v>1498</v>
      </c>
      <c r="C12" t="s">
        <v>2167</v>
      </c>
      <c r="E12" t="s">
        <v>632</v>
      </c>
      <c r="F12">
        <v>201</v>
      </c>
      <c r="G12">
        <v>163</v>
      </c>
      <c r="H12" s="82">
        <v>141</v>
      </c>
      <c r="I12" s="2378"/>
    </row>
    <row r="13" spans="1:9" ht="35.450000000000003" customHeight="1">
      <c r="A13" t="s">
        <v>5251</v>
      </c>
      <c r="B13" t="s">
        <v>1497</v>
      </c>
      <c r="C13" t="s">
        <v>2168</v>
      </c>
      <c r="E13" t="s">
        <v>632</v>
      </c>
      <c r="F13">
        <v>190</v>
      </c>
      <c r="G13">
        <v>151</v>
      </c>
      <c r="H13" s="82">
        <v>133</v>
      </c>
      <c r="I13" s="2379"/>
    </row>
    <row r="14" spans="1:9" ht="35.450000000000003" customHeight="1">
      <c r="A14" t="s">
        <v>5311</v>
      </c>
      <c r="B14" t="s">
        <v>1496</v>
      </c>
      <c r="C14" t="s">
        <v>2169</v>
      </c>
      <c r="E14" t="s">
        <v>632</v>
      </c>
      <c r="F14">
        <v>186</v>
      </c>
      <c r="G14">
        <v>134</v>
      </c>
      <c r="H14" s="82">
        <v>113</v>
      </c>
      <c r="I14" s="2380"/>
    </row>
    <row r="15" spans="1:9" ht="76.900000000000006" customHeight="1"/>
    <row r="16" spans="1:9" ht="76.900000000000006" customHeight="1"/>
    <row r="17" ht="76.900000000000006" customHeight="1"/>
    <row r="18" ht="76.900000000000006" customHeight="1"/>
    <row r="19" ht="76.900000000000006" customHeight="1"/>
    <row r="20" ht="76.900000000000006" customHeight="1"/>
    <row r="21" ht="76.900000000000006" customHeight="1"/>
    <row r="22" ht="76.900000000000006" customHeight="1"/>
    <row r="23" ht="76.900000000000006" customHeight="1"/>
    <row r="24" ht="76.900000000000006" customHeight="1"/>
    <row r="25" ht="76.900000000000006" customHeight="1"/>
    <row r="26" ht="76.900000000000006" customHeight="1"/>
    <row r="27" ht="76.900000000000006" customHeight="1"/>
    <row r="28" ht="76.900000000000006" customHeight="1"/>
    <row r="29" ht="76.900000000000006" customHeight="1"/>
    <row r="30" ht="76.900000000000006" customHeight="1"/>
    <row r="31" ht="76.900000000000006" customHeight="1"/>
    <row r="32" ht="76.900000000000006" customHeight="1"/>
    <row r="33" ht="76.900000000000006" customHeight="1"/>
    <row r="34" ht="76.900000000000006" customHeight="1"/>
    <row r="35" ht="76.900000000000006" customHeight="1"/>
    <row r="36" ht="76.900000000000006" customHeight="1"/>
    <row r="37" ht="76.900000000000006" customHeight="1"/>
    <row r="38" ht="76.900000000000006" customHeight="1"/>
    <row r="39" ht="76.900000000000006" customHeight="1"/>
    <row r="40" ht="76.900000000000006" customHeight="1"/>
    <row r="41" ht="76.900000000000006" customHeight="1"/>
    <row r="42" ht="76.900000000000006" customHeight="1"/>
    <row r="43" ht="76.900000000000006" customHeight="1"/>
    <row r="44" ht="76.900000000000006" customHeight="1"/>
    <row r="45" ht="76.900000000000006" customHeight="1"/>
    <row r="46" ht="76.900000000000006" customHeight="1"/>
    <row r="47" ht="76.900000000000006" customHeight="1"/>
    <row r="48" ht="76.900000000000006" customHeight="1"/>
    <row r="49" ht="76.900000000000006" customHeight="1"/>
    <row r="50" ht="76.900000000000006" customHeight="1"/>
    <row r="51" ht="76.900000000000006" customHeight="1"/>
    <row r="52" ht="76.900000000000006" customHeight="1"/>
    <row r="53" ht="76.900000000000006" customHeight="1"/>
    <row r="54" ht="76.900000000000006" customHeight="1"/>
    <row r="55" ht="76.900000000000006" customHeight="1"/>
    <row r="56" ht="76.900000000000006" customHeight="1"/>
    <row r="57" ht="76.900000000000006" customHeight="1"/>
    <row r="58" ht="76.900000000000006" customHeight="1"/>
    <row r="59" ht="76.900000000000006" customHeight="1"/>
    <row r="60" ht="76.900000000000006" customHeight="1"/>
    <row r="61" ht="76.900000000000006" customHeight="1"/>
    <row r="62" ht="76.900000000000006" customHeight="1"/>
    <row r="63" ht="76.900000000000006" customHeight="1"/>
    <row r="64" ht="76.900000000000006" customHeight="1"/>
    <row r="65" ht="76.900000000000006" customHeight="1"/>
    <row r="66" ht="76.900000000000006" customHeight="1"/>
    <row r="67" ht="76.900000000000006" customHeight="1"/>
    <row r="68" ht="76.900000000000006" customHeight="1"/>
    <row r="69" ht="76.900000000000006" customHeight="1"/>
    <row r="70" ht="76.900000000000006" customHeight="1"/>
    <row r="71" ht="76.900000000000006" customHeight="1"/>
    <row r="72" ht="76.900000000000006" customHeight="1"/>
    <row r="73" ht="76.900000000000006" customHeight="1"/>
    <row r="74" ht="76.900000000000006" customHeight="1"/>
    <row r="75" ht="76.900000000000006" customHeight="1"/>
    <row r="76" ht="76.900000000000006" customHeight="1"/>
    <row r="77" ht="76.900000000000006" customHeight="1"/>
    <row r="78" ht="76.900000000000006" customHeight="1"/>
    <row r="79" ht="76.900000000000006" customHeight="1"/>
    <row r="80" ht="76.900000000000006" customHeight="1"/>
    <row r="81" ht="76.900000000000006" customHeight="1"/>
    <row r="82" ht="76.900000000000006" customHeight="1"/>
    <row r="83" ht="76.900000000000006" customHeight="1"/>
    <row r="84" ht="76.900000000000006" customHeight="1"/>
    <row r="85" ht="76.900000000000006" customHeight="1"/>
    <row r="86" ht="76.900000000000006" customHeight="1"/>
    <row r="87" ht="76.900000000000006" customHeight="1"/>
    <row r="88" ht="76.900000000000006" customHeight="1"/>
    <row r="89" ht="76.900000000000006" customHeight="1"/>
    <row r="90" ht="76.900000000000006" customHeight="1"/>
    <row r="91" ht="76.900000000000006" customHeight="1"/>
    <row r="92" ht="76.900000000000006" customHeight="1"/>
    <row r="93" ht="76.900000000000006" customHeight="1"/>
    <row r="94" ht="76.900000000000006" customHeight="1"/>
    <row r="95" ht="76.900000000000006" customHeight="1"/>
    <row r="96" ht="76.900000000000006" customHeight="1"/>
    <row r="97" ht="76.900000000000006" customHeight="1"/>
    <row r="98" ht="76.900000000000006" customHeight="1"/>
    <row r="99" ht="76.900000000000006" customHeight="1"/>
    <row r="100" ht="76.900000000000006" customHeight="1"/>
    <row r="101" ht="76.900000000000006" customHeight="1"/>
    <row r="102" ht="76.900000000000006" customHeight="1"/>
    <row r="103" ht="76.900000000000006" customHeight="1"/>
    <row r="104" ht="76.900000000000006" customHeight="1"/>
    <row r="105" ht="76.900000000000006" customHeight="1"/>
    <row r="106" ht="76.900000000000006" customHeight="1"/>
    <row r="107" ht="76.900000000000006" customHeight="1"/>
    <row r="108" ht="76.900000000000006" customHeight="1"/>
    <row r="109" ht="76.900000000000006" customHeight="1"/>
    <row r="110" ht="76.900000000000006" customHeight="1"/>
    <row r="111" ht="76.900000000000006" customHeight="1"/>
    <row r="112" ht="76.900000000000006" customHeight="1"/>
    <row r="113" ht="76.900000000000006" customHeight="1"/>
    <row r="114" ht="76.900000000000006" customHeight="1"/>
    <row r="115" ht="76.900000000000006" customHeight="1"/>
    <row r="116" ht="76.900000000000006" customHeight="1"/>
    <row r="117" ht="76.900000000000006" customHeight="1"/>
    <row r="118" ht="76.900000000000006" customHeight="1"/>
    <row r="119" ht="76.900000000000006" customHeight="1"/>
    <row r="120" ht="76.900000000000006" customHeight="1"/>
    <row r="121" ht="76.900000000000006" customHeight="1"/>
    <row r="122" ht="76.900000000000006" customHeight="1"/>
    <row r="123" ht="76.900000000000006" customHeight="1"/>
    <row r="124" ht="76.900000000000006" customHeight="1"/>
    <row r="125" ht="76.900000000000006" customHeight="1"/>
    <row r="126" ht="76.900000000000006" customHeight="1"/>
    <row r="127" ht="76.900000000000006" customHeight="1"/>
    <row r="128" ht="76.900000000000006" customHeight="1"/>
    <row r="129" ht="76.900000000000006" customHeight="1"/>
  </sheetData>
  <sortState xmlns:xlrd2="http://schemas.microsoft.com/office/spreadsheetml/2017/richdata2" ref="A2:H2101">
    <sortCondition ref="B1"/>
  </sortState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ll"/>
  <dimension ref="A1:G6300"/>
  <sheetViews>
    <sheetView workbookViewId="0"/>
  </sheetViews>
  <sheetFormatPr defaultRowHeight="15"/>
  <cols>
    <col min="6" max="6" width="10.5703125" bestFit="1" customWidth="1"/>
    <col min="7" max="7" width="17.7109375" bestFit="1" customWidth="1"/>
  </cols>
  <sheetData>
    <row r="1" spans="1:7">
      <c r="A1" t="s">
        <v>1772</v>
      </c>
      <c r="E1" t="s">
        <v>1772</v>
      </c>
      <c r="F1" t="s">
        <v>7150</v>
      </c>
      <c r="G1" t="s">
        <v>7151</v>
      </c>
    </row>
    <row r="2" spans="1:7">
      <c r="A2" t="s">
        <v>7150</v>
      </c>
      <c r="E2" t="s">
        <v>591</v>
      </c>
      <c r="F2" t="s">
        <v>7150</v>
      </c>
      <c r="G2" t="s">
        <v>7152</v>
      </c>
    </row>
    <row r="3" spans="1:7">
      <c r="A3" t="s">
        <v>7151</v>
      </c>
      <c r="E3" t="s">
        <v>325</v>
      </c>
      <c r="F3" t="s">
        <v>7150</v>
      </c>
      <c r="G3" t="s">
        <v>7153</v>
      </c>
    </row>
    <row r="4" spans="1:7">
      <c r="A4" t="s">
        <v>591</v>
      </c>
      <c r="E4" t="s">
        <v>1770</v>
      </c>
      <c r="F4" t="s">
        <v>7150</v>
      </c>
      <c r="G4" t="s">
        <v>7154</v>
      </c>
    </row>
    <row r="5" spans="1:7">
      <c r="A5" t="s">
        <v>7150</v>
      </c>
      <c r="E5" t="s">
        <v>1771</v>
      </c>
      <c r="F5" t="s">
        <v>7150</v>
      </c>
      <c r="G5" t="s">
        <v>7155</v>
      </c>
    </row>
    <row r="6" spans="1:7">
      <c r="A6" t="s">
        <v>7152</v>
      </c>
      <c r="E6" t="s">
        <v>1769</v>
      </c>
      <c r="F6" t="s">
        <v>7150</v>
      </c>
      <c r="G6" t="s">
        <v>7156</v>
      </c>
    </row>
    <row r="7" spans="1:7">
      <c r="A7" t="s">
        <v>325</v>
      </c>
      <c r="E7" t="s">
        <v>1768</v>
      </c>
      <c r="F7" t="s">
        <v>7150</v>
      </c>
      <c r="G7" t="s">
        <v>7157</v>
      </c>
    </row>
    <row r="8" spans="1:7">
      <c r="A8" t="s">
        <v>7150</v>
      </c>
      <c r="E8" t="s">
        <v>1767</v>
      </c>
      <c r="F8" t="s">
        <v>7150</v>
      </c>
      <c r="G8" t="s">
        <v>7158</v>
      </c>
    </row>
    <row r="9" spans="1:7">
      <c r="A9" t="s">
        <v>7153</v>
      </c>
      <c r="E9" t="s">
        <v>589</v>
      </c>
      <c r="F9" t="s">
        <v>7150</v>
      </c>
      <c r="G9" t="s">
        <v>7159</v>
      </c>
    </row>
    <row r="10" spans="1:7">
      <c r="A10" t="s">
        <v>1770</v>
      </c>
      <c r="E10" t="s">
        <v>1766</v>
      </c>
      <c r="F10" t="s">
        <v>7150</v>
      </c>
      <c r="G10" t="s">
        <v>7160</v>
      </c>
    </row>
    <row r="11" spans="1:7">
      <c r="A11" t="s">
        <v>7150</v>
      </c>
      <c r="E11" t="s">
        <v>1764</v>
      </c>
      <c r="F11" t="s">
        <v>7150</v>
      </c>
      <c r="G11" t="s">
        <v>7161</v>
      </c>
    </row>
    <row r="12" spans="1:7">
      <c r="A12" t="s">
        <v>7154</v>
      </c>
      <c r="E12" t="s">
        <v>1765</v>
      </c>
      <c r="F12" t="s">
        <v>7150</v>
      </c>
      <c r="G12" t="s">
        <v>7162</v>
      </c>
    </row>
    <row r="13" spans="1:7">
      <c r="A13" t="s">
        <v>1771</v>
      </c>
      <c r="E13" t="s">
        <v>7163</v>
      </c>
      <c r="F13" t="s">
        <v>7150</v>
      </c>
      <c r="G13" t="s">
        <v>7164</v>
      </c>
    </row>
    <row r="14" spans="1:7">
      <c r="A14" t="s">
        <v>7150</v>
      </c>
      <c r="E14" t="s">
        <v>1763</v>
      </c>
      <c r="F14" t="s">
        <v>7150</v>
      </c>
      <c r="G14" t="s">
        <v>7165</v>
      </c>
    </row>
    <row r="15" spans="1:7">
      <c r="A15" t="s">
        <v>7155</v>
      </c>
      <c r="E15" t="s">
        <v>228</v>
      </c>
      <c r="F15" t="s">
        <v>7150</v>
      </c>
      <c r="G15" t="s">
        <v>7166</v>
      </c>
    </row>
    <row r="16" spans="1:7">
      <c r="A16" t="s">
        <v>1769</v>
      </c>
      <c r="E16" t="s">
        <v>7167</v>
      </c>
      <c r="F16" t="s">
        <v>7150</v>
      </c>
      <c r="G16" t="s">
        <v>7168</v>
      </c>
    </row>
    <row r="17" spans="1:7">
      <c r="A17" t="s">
        <v>7150</v>
      </c>
      <c r="E17" t="s">
        <v>592</v>
      </c>
      <c r="F17" t="s">
        <v>7150</v>
      </c>
      <c r="G17" t="s">
        <v>7169</v>
      </c>
    </row>
    <row r="18" spans="1:7">
      <c r="A18" t="s">
        <v>7156</v>
      </c>
      <c r="E18" t="s">
        <v>593</v>
      </c>
      <c r="F18" t="s">
        <v>7150</v>
      </c>
      <c r="G18" t="s">
        <v>7170</v>
      </c>
    </row>
    <row r="19" spans="1:7">
      <c r="A19" t="s">
        <v>1768</v>
      </c>
      <c r="E19" t="s">
        <v>1759</v>
      </c>
      <c r="F19" t="s">
        <v>7150</v>
      </c>
      <c r="G19" t="s">
        <v>7171</v>
      </c>
    </row>
    <row r="20" spans="1:7">
      <c r="A20" t="s">
        <v>7150</v>
      </c>
      <c r="E20" t="s">
        <v>1761</v>
      </c>
      <c r="F20" t="s">
        <v>7150</v>
      </c>
      <c r="G20" t="s">
        <v>7172</v>
      </c>
    </row>
    <row r="21" spans="1:7">
      <c r="A21" t="s">
        <v>7157</v>
      </c>
      <c r="E21" t="s">
        <v>1760</v>
      </c>
      <c r="F21" t="s">
        <v>7150</v>
      </c>
      <c r="G21" t="s">
        <v>7173</v>
      </c>
    </row>
    <row r="22" spans="1:7">
      <c r="A22" t="s">
        <v>1767</v>
      </c>
      <c r="E22" t="s">
        <v>1754</v>
      </c>
      <c r="F22" t="s">
        <v>7150</v>
      </c>
      <c r="G22" t="s">
        <v>7174</v>
      </c>
    </row>
    <row r="23" spans="1:7">
      <c r="A23" t="s">
        <v>7150</v>
      </c>
      <c r="E23" t="s">
        <v>1757</v>
      </c>
      <c r="F23" t="s">
        <v>7150</v>
      </c>
      <c r="G23" t="s">
        <v>7175</v>
      </c>
    </row>
    <row r="24" spans="1:7">
      <c r="A24" t="s">
        <v>7158</v>
      </c>
      <c r="E24" t="s">
        <v>1755</v>
      </c>
      <c r="F24" t="s">
        <v>7150</v>
      </c>
      <c r="G24" t="s">
        <v>7176</v>
      </c>
    </row>
    <row r="25" spans="1:7">
      <c r="A25" t="s">
        <v>589</v>
      </c>
      <c r="E25" t="s">
        <v>1758</v>
      </c>
      <c r="F25" t="s">
        <v>7150</v>
      </c>
      <c r="G25" t="s">
        <v>7177</v>
      </c>
    </row>
    <row r="26" spans="1:7">
      <c r="A26" t="s">
        <v>7150</v>
      </c>
      <c r="E26" t="s">
        <v>1756</v>
      </c>
      <c r="F26" t="s">
        <v>7150</v>
      </c>
      <c r="G26" t="s">
        <v>7178</v>
      </c>
    </row>
    <row r="27" spans="1:7">
      <c r="A27" t="s">
        <v>7159</v>
      </c>
      <c r="E27" t="s">
        <v>1753</v>
      </c>
      <c r="F27" t="s">
        <v>7150</v>
      </c>
      <c r="G27" t="s">
        <v>7179</v>
      </c>
    </row>
    <row r="28" spans="1:7">
      <c r="A28" t="s">
        <v>1766</v>
      </c>
      <c r="E28" t="s">
        <v>1752</v>
      </c>
      <c r="F28" t="s">
        <v>7150</v>
      </c>
      <c r="G28" t="s">
        <v>7180</v>
      </c>
    </row>
    <row r="29" spans="1:7">
      <c r="A29" t="s">
        <v>7150</v>
      </c>
      <c r="E29" t="s">
        <v>1750</v>
      </c>
      <c r="F29" t="s">
        <v>7150</v>
      </c>
      <c r="G29" t="s">
        <v>7181</v>
      </c>
    </row>
    <row r="30" spans="1:7">
      <c r="A30" t="s">
        <v>7160</v>
      </c>
      <c r="E30" t="s">
        <v>1748</v>
      </c>
      <c r="F30" t="s">
        <v>7150</v>
      </c>
      <c r="G30" t="s">
        <v>7182</v>
      </c>
    </row>
    <row r="31" spans="1:7">
      <c r="A31" t="s">
        <v>1764</v>
      </c>
      <c r="E31" t="s">
        <v>1751</v>
      </c>
      <c r="F31" t="s">
        <v>7150</v>
      </c>
      <c r="G31" t="s">
        <v>7183</v>
      </c>
    </row>
    <row r="32" spans="1:7">
      <c r="A32" t="s">
        <v>7150</v>
      </c>
      <c r="E32" t="s">
        <v>1747</v>
      </c>
      <c r="F32" t="s">
        <v>7150</v>
      </c>
      <c r="G32" t="s">
        <v>7184</v>
      </c>
    </row>
    <row r="33" spans="1:7">
      <c r="A33" t="s">
        <v>7161</v>
      </c>
      <c r="E33" t="s">
        <v>1749</v>
      </c>
      <c r="F33" t="s">
        <v>7150</v>
      </c>
      <c r="G33" t="s">
        <v>7185</v>
      </c>
    </row>
    <row r="34" spans="1:7">
      <c r="A34" t="s">
        <v>1765</v>
      </c>
      <c r="E34" t="s">
        <v>4338</v>
      </c>
      <c r="F34" t="s">
        <v>7150</v>
      </c>
      <c r="G34" t="s">
        <v>7186</v>
      </c>
    </row>
    <row r="35" spans="1:7">
      <c r="A35" t="s">
        <v>7150</v>
      </c>
      <c r="E35" t="s">
        <v>1746</v>
      </c>
      <c r="F35" t="s">
        <v>7150</v>
      </c>
      <c r="G35" t="s">
        <v>7187</v>
      </c>
    </row>
    <row r="36" spans="1:7">
      <c r="A36" t="s">
        <v>7162</v>
      </c>
      <c r="E36" t="s">
        <v>1741</v>
      </c>
      <c r="F36" t="s">
        <v>7150</v>
      </c>
      <c r="G36" t="s">
        <v>7188</v>
      </c>
    </row>
    <row r="37" spans="1:7">
      <c r="A37" t="s">
        <v>7163</v>
      </c>
      <c r="E37" t="s">
        <v>1740</v>
      </c>
      <c r="F37" t="s">
        <v>7150</v>
      </c>
      <c r="G37" t="s">
        <v>7189</v>
      </c>
    </row>
    <row r="38" spans="1:7">
      <c r="A38" t="s">
        <v>7150</v>
      </c>
      <c r="E38" t="s">
        <v>1743</v>
      </c>
      <c r="F38" t="s">
        <v>7150</v>
      </c>
      <c r="G38" t="s">
        <v>7190</v>
      </c>
    </row>
    <row r="39" spans="1:7">
      <c r="A39" t="s">
        <v>7164</v>
      </c>
      <c r="E39" t="s">
        <v>7191</v>
      </c>
      <c r="F39" t="s">
        <v>7150</v>
      </c>
      <c r="G39" t="s">
        <v>7192</v>
      </c>
    </row>
    <row r="40" spans="1:7">
      <c r="A40" t="s">
        <v>1763</v>
      </c>
      <c r="E40" t="s">
        <v>590</v>
      </c>
      <c r="F40" t="s">
        <v>7150</v>
      </c>
      <c r="G40" t="s">
        <v>7193</v>
      </c>
    </row>
    <row r="41" spans="1:7">
      <c r="A41" t="s">
        <v>7150</v>
      </c>
      <c r="E41" t="s">
        <v>1745</v>
      </c>
      <c r="F41" t="s">
        <v>7150</v>
      </c>
      <c r="G41" t="s">
        <v>7194</v>
      </c>
    </row>
    <row r="42" spans="1:7">
      <c r="A42" t="s">
        <v>7165</v>
      </c>
      <c r="E42" t="s">
        <v>1742</v>
      </c>
      <c r="F42" t="s">
        <v>7150</v>
      </c>
      <c r="G42" t="s">
        <v>7195</v>
      </c>
    </row>
    <row r="43" spans="1:7">
      <c r="A43" t="s">
        <v>228</v>
      </c>
      <c r="E43" t="s">
        <v>1734</v>
      </c>
      <c r="F43" t="s">
        <v>7150</v>
      </c>
      <c r="G43" t="s">
        <v>7196</v>
      </c>
    </row>
    <row r="44" spans="1:7">
      <c r="A44" t="s">
        <v>7150</v>
      </c>
      <c r="E44" t="s">
        <v>1735</v>
      </c>
      <c r="F44" t="s">
        <v>7150</v>
      </c>
      <c r="G44" t="s">
        <v>7197</v>
      </c>
    </row>
    <row r="45" spans="1:7">
      <c r="A45" t="s">
        <v>7166</v>
      </c>
      <c r="E45" t="s">
        <v>7198</v>
      </c>
      <c r="F45" t="s">
        <v>7150</v>
      </c>
      <c r="G45" t="s">
        <v>7199</v>
      </c>
    </row>
    <row r="46" spans="1:7">
      <c r="A46" t="s">
        <v>7167</v>
      </c>
      <c r="E46" t="s">
        <v>1738</v>
      </c>
      <c r="F46" t="s">
        <v>7150</v>
      </c>
      <c r="G46" t="s">
        <v>7200</v>
      </c>
    </row>
    <row r="47" spans="1:7">
      <c r="A47" t="s">
        <v>7150</v>
      </c>
      <c r="E47" t="s">
        <v>1736</v>
      </c>
      <c r="F47" t="s">
        <v>7150</v>
      </c>
      <c r="G47" t="s">
        <v>7201</v>
      </c>
    </row>
    <row r="48" spans="1:7">
      <c r="A48" t="s">
        <v>7168</v>
      </c>
      <c r="E48" t="s">
        <v>1737</v>
      </c>
      <c r="F48" t="s">
        <v>7150</v>
      </c>
      <c r="G48" t="s">
        <v>7202</v>
      </c>
    </row>
    <row r="49" spans="1:7">
      <c r="A49" t="s">
        <v>592</v>
      </c>
      <c r="E49" t="s">
        <v>1739</v>
      </c>
      <c r="F49" t="s">
        <v>7150</v>
      </c>
      <c r="G49" t="s">
        <v>7203</v>
      </c>
    </row>
    <row r="50" spans="1:7">
      <c r="A50" t="s">
        <v>7150</v>
      </c>
      <c r="E50" t="s">
        <v>7204</v>
      </c>
      <c r="F50" t="s">
        <v>7150</v>
      </c>
      <c r="G50" t="s">
        <v>7205</v>
      </c>
    </row>
    <row r="51" spans="1:7">
      <c r="A51" t="s">
        <v>7169</v>
      </c>
      <c r="E51" t="s">
        <v>1733</v>
      </c>
      <c r="F51" t="s">
        <v>7150</v>
      </c>
      <c r="G51" t="s">
        <v>7206</v>
      </c>
    </row>
    <row r="52" spans="1:7">
      <c r="A52" t="s">
        <v>593</v>
      </c>
      <c r="E52" t="s">
        <v>1730</v>
      </c>
      <c r="F52" t="s">
        <v>7150</v>
      </c>
      <c r="G52" t="s">
        <v>7207</v>
      </c>
    </row>
    <row r="53" spans="1:7">
      <c r="A53" t="s">
        <v>7150</v>
      </c>
      <c r="E53" t="s">
        <v>1732</v>
      </c>
      <c r="F53" t="s">
        <v>7150</v>
      </c>
      <c r="G53" t="s">
        <v>7208</v>
      </c>
    </row>
    <row r="54" spans="1:7">
      <c r="A54" t="s">
        <v>7170</v>
      </c>
      <c r="E54" t="s">
        <v>1731</v>
      </c>
      <c r="F54" t="s">
        <v>7150</v>
      </c>
      <c r="G54" t="s">
        <v>7209</v>
      </c>
    </row>
    <row r="55" spans="1:7">
      <c r="A55" t="s">
        <v>1759</v>
      </c>
      <c r="E55" t="s">
        <v>1728</v>
      </c>
      <c r="F55" t="s">
        <v>7150</v>
      </c>
      <c r="G55" t="s">
        <v>7210</v>
      </c>
    </row>
    <row r="56" spans="1:7">
      <c r="A56" t="s">
        <v>7150</v>
      </c>
      <c r="E56" t="s">
        <v>1729</v>
      </c>
      <c r="F56" t="s">
        <v>7150</v>
      </c>
      <c r="G56" t="s">
        <v>7211</v>
      </c>
    </row>
    <row r="57" spans="1:7">
      <c r="A57" t="s">
        <v>7171</v>
      </c>
      <c r="E57" t="s">
        <v>1726</v>
      </c>
      <c r="F57" t="s">
        <v>7150</v>
      </c>
      <c r="G57" t="s">
        <v>7212</v>
      </c>
    </row>
    <row r="58" spans="1:7">
      <c r="A58" t="s">
        <v>1761</v>
      </c>
      <c r="E58" t="s">
        <v>1727</v>
      </c>
      <c r="F58" t="s">
        <v>7150</v>
      </c>
      <c r="G58" t="s">
        <v>7213</v>
      </c>
    </row>
    <row r="59" spans="1:7">
      <c r="A59" t="s">
        <v>7150</v>
      </c>
      <c r="E59" t="s">
        <v>1724</v>
      </c>
      <c r="F59" t="s">
        <v>7150</v>
      </c>
      <c r="G59" t="s">
        <v>7214</v>
      </c>
    </row>
    <row r="60" spans="1:7">
      <c r="A60" t="s">
        <v>7172</v>
      </c>
      <c r="E60" t="s">
        <v>7215</v>
      </c>
      <c r="F60" t="s">
        <v>7150</v>
      </c>
      <c r="G60" t="s">
        <v>7216</v>
      </c>
    </row>
    <row r="61" spans="1:7">
      <c r="A61" t="s">
        <v>1760</v>
      </c>
      <c r="E61" t="s">
        <v>7217</v>
      </c>
      <c r="F61" t="s">
        <v>7150</v>
      </c>
      <c r="G61" t="s">
        <v>7218</v>
      </c>
    </row>
    <row r="62" spans="1:7">
      <c r="A62" t="s">
        <v>7150</v>
      </c>
      <c r="E62" t="s">
        <v>1725</v>
      </c>
      <c r="F62" t="s">
        <v>7150</v>
      </c>
      <c r="G62" t="s">
        <v>7219</v>
      </c>
    </row>
    <row r="63" spans="1:7">
      <c r="A63" t="s">
        <v>7173</v>
      </c>
      <c r="E63" t="s">
        <v>1723</v>
      </c>
      <c r="F63" t="s">
        <v>7150</v>
      </c>
      <c r="G63" t="s">
        <v>7220</v>
      </c>
    </row>
    <row r="64" spans="1:7">
      <c r="A64" t="s">
        <v>1754</v>
      </c>
      <c r="E64" t="s">
        <v>1721</v>
      </c>
      <c r="F64" t="s">
        <v>7150</v>
      </c>
      <c r="G64" t="s">
        <v>7221</v>
      </c>
    </row>
    <row r="65" spans="1:7">
      <c r="A65" t="s">
        <v>7150</v>
      </c>
      <c r="E65" t="s">
        <v>1720</v>
      </c>
      <c r="F65" t="s">
        <v>7150</v>
      </c>
      <c r="G65" t="s">
        <v>7222</v>
      </c>
    </row>
    <row r="66" spans="1:7">
      <c r="A66" t="s">
        <v>7174</v>
      </c>
      <c r="E66" t="s">
        <v>7223</v>
      </c>
      <c r="F66" t="s">
        <v>7150</v>
      </c>
      <c r="G66" t="s">
        <v>7224</v>
      </c>
    </row>
    <row r="67" spans="1:7">
      <c r="A67" t="s">
        <v>1757</v>
      </c>
      <c r="E67" t="s">
        <v>1719</v>
      </c>
      <c r="F67" t="s">
        <v>7150</v>
      </c>
      <c r="G67" t="s">
        <v>7225</v>
      </c>
    </row>
    <row r="68" spans="1:7">
      <c r="A68" t="s">
        <v>7150</v>
      </c>
      <c r="E68" t="s">
        <v>7226</v>
      </c>
      <c r="F68" t="s">
        <v>7150</v>
      </c>
      <c r="G68" t="s">
        <v>7227</v>
      </c>
    </row>
    <row r="69" spans="1:7">
      <c r="A69" t="s">
        <v>7175</v>
      </c>
      <c r="E69" t="s">
        <v>1722</v>
      </c>
      <c r="F69" t="s">
        <v>7150</v>
      </c>
      <c r="G69" t="s">
        <v>7228</v>
      </c>
    </row>
    <row r="70" spans="1:7">
      <c r="A70" t="s">
        <v>1755</v>
      </c>
      <c r="E70" t="s">
        <v>1718</v>
      </c>
      <c r="F70" t="s">
        <v>7150</v>
      </c>
      <c r="G70" t="s">
        <v>7229</v>
      </c>
    </row>
    <row r="71" spans="1:7">
      <c r="A71" t="s">
        <v>7150</v>
      </c>
      <c r="E71" t="s">
        <v>7230</v>
      </c>
      <c r="F71" t="s">
        <v>7150</v>
      </c>
      <c r="G71" t="s">
        <v>7231</v>
      </c>
    </row>
    <row r="72" spans="1:7">
      <c r="A72" t="s">
        <v>7176</v>
      </c>
      <c r="E72" t="s">
        <v>1712</v>
      </c>
      <c r="F72" t="s">
        <v>7150</v>
      </c>
      <c r="G72" t="s">
        <v>7232</v>
      </c>
    </row>
    <row r="73" spans="1:7">
      <c r="A73" t="s">
        <v>1758</v>
      </c>
      <c r="E73" t="s">
        <v>1715</v>
      </c>
      <c r="F73" t="s">
        <v>7150</v>
      </c>
      <c r="G73" t="s">
        <v>7233</v>
      </c>
    </row>
    <row r="74" spans="1:7">
      <c r="A74" t="s">
        <v>7150</v>
      </c>
      <c r="E74" t="s">
        <v>1714</v>
      </c>
      <c r="F74" t="s">
        <v>7150</v>
      </c>
      <c r="G74" t="s">
        <v>7234</v>
      </c>
    </row>
    <row r="75" spans="1:7">
      <c r="A75" t="s">
        <v>7177</v>
      </c>
      <c r="E75" t="s">
        <v>1717</v>
      </c>
      <c r="F75" t="s">
        <v>7150</v>
      </c>
      <c r="G75" t="s">
        <v>7235</v>
      </c>
    </row>
    <row r="76" spans="1:7">
      <c r="A76" t="s">
        <v>1756</v>
      </c>
      <c r="E76" t="s">
        <v>1716</v>
      </c>
      <c r="F76" t="s">
        <v>7150</v>
      </c>
      <c r="G76" t="s">
        <v>7236</v>
      </c>
    </row>
    <row r="77" spans="1:7">
      <c r="A77" t="s">
        <v>7150</v>
      </c>
      <c r="E77" t="s">
        <v>1713</v>
      </c>
      <c r="F77" t="s">
        <v>7150</v>
      </c>
      <c r="G77" t="s">
        <v>7237</v>
      </c>
    </row>
    <row r="78" spans="1:7">
      <c r="A78" t="s">
        <v>7178</v>
      </c>
      <c r="E78" t="s">
        <v>1711</v>
      </c>
      <c r="F78" t="s">
        <v>7150</v>
      </c>
      <c r="G78" t="s">
        <v>7238</v>
      </c>
    </row>
    <row r="79" spans="1:7">
      <c r="A79" t="s">
        <v>1753</v>
      </c>
      <c r="E79" t="s">
        <v>7239</v>
      </c>
      <c r="F79" t="s">
        <v>7150</v>
      </c>
      <c r="G79" t="s">
        <v>7240</v>
      </c>
    </row>
    <row r="80" spans="1:7">
      <c r="A80" t="s">
        <v>7150</v>
      </c>
      <c r="E80" t="s">
        <v>1709</v>
      </c>
      <c r="F80" t="s">
        <v>7150</v>
      </c>
      <c r="G80" t="s">
        <v>7241</v>
      </c>
    </row>
    <row r="81" spans="1:7">
      <c r="A81" t="s">
        <v>7179</v>
      </c>
      <c r="E81" t="s">
        <v>1710</v>
      </c>
      <c r="F81" t="s">
        <v>7150</v>
      </c>
      <c r="G81" t="s">
        <v>7242</v>
      </c>
    </row>
    <row r="82" spans="1:7">
      <c r="A82" t="s">
        <v>1752</v>
      </c>
      <c r="E82" t="s">
        <v>1707</v>
      </c>
      <c r="F82" t="s">
        <v>7150</v>
      </c>
      <c r="G82" t="s">
        <v>7243</v>
      </c>
    </row>
    <row r="83" spans="1:7">
      <c r="A83" t="s">
        <v>7150</v>
      </c>
      <c r="E83" t="s">
        <v>1708</v>
      </c>
      <c r="F83" t="s">
        <v>7150</v>
      </c>
      <c r="G83" t="s">
        <v>7244</v>
      </c>
    </row>
    <row r="84" spans="1:7">
      <c r="A84" t="s">
        <v>7180</v>
      </c>
      <c r="E84" t="s">
        <v>80</v>
      </c>
      <c r="F84" t="s">
        <v>7150</v>
      </c>
      <c r="G84" t="s">
        <v>7245</v>
      </c>
    </row>
    <row r="85" spans="1:7">
      <c r="A85" t="s">
        <v>1750</v>
      </c>
      <c r="E85" t="s">
        <v>1706</v>
      </c>
      <c r="F85" t="s">
        <v>7150</v>
      </c>
      <c r="G85" t="s">
        <v>7246</v>
      </c>
    </row>
    <row r="86" spans="1:7">
      <c r="A86" t="s">
        <v>7150</v>
      </c>
      <c r="E86" t="s">
        <v>1705</v>
      </c>
      <c r="F86" t="s">
        <v>7150</v>
      </c>
      <c r="G86" t="s">
        <v>7247</v>
      </c>
    </row>
    <row r="87" spans="1:7">
      <c r="A87" t="s">
        <v>7181</v>
      </c>
      <c r="E87" t="s">
        <v>1702</v>
      </c>
      <c r="F87" t="s">
        <v>7150</v>
      </c>
      <c r="G87" t="s">
        <v>7248</v>
      </c>
    </row>
    <row r="88" spans="1:7">
      <c r="A88" t="s">
        <v>1748</v>
      </c>
      <c r="E88" t="s">
        <v>1704</v>
      </c>
      <c r="F88" t="s">
        <v>7150</v>
      </c>
      <c r="G88" t="s">
        <v>7249</v>
      </c>
    </row>
    <row r="89" spans="1:7">
      <c r="A89" t="s">
        <v>7150</v>
      </c>
      <c r="E89" t="s">
        <v>1703</v>
      </c>
      <c r="F89" t="s">
        <v>7150</v>
      </c>
      <c r="G89" t="s">
        <v>7250</v>
      </c>
    </row>
    <row r="90" spans="1:7">
      <c r="A90" t="s">
        <v>7182</v>
      </c>
      <c r="E90" t="s">
        <v>7251</v>
      </c>
      <c r="F90" t="s">
        <v>7150</v>
      </c>
      <c r="G90" t="s">
        <v>7252</v>
      </c>
    </row>
    <row r="91" spans="1:7">
      <c r="A91" t="s">
        <v>1751</v>
      </c>
      <c r="E91" t="s">
        <v>1701</v>
      </c>
      <c r="F91" t="s">
        <v>7150</v>
      </c>
      <c r="G91" t="s">
        <v>7253</v>
      </c>
    </row>
    <row r="92" spans="1:7">
      <c r="A92" t="s">
        <v>7150</v>
      </c>
      <c r="E92" t="s">
        <v>1700</v>
      </c>
      <c r="F92" t="s">
        <v>7150</v>
      </c>
      <c r="G92" t="s">
        <v>7254</v>
      </c>
    </row>
    <row r="93" spans="1:7">
      <c r="A93" t="s">
        <v>7183</v>
      </c>
      <c r="E93" t="s">
        <v>7255</v>
      </c>
      <c r="F93" t="s">
        <v>7150</v>
      </c>
      <c r="G93" t="s">
        <v>7256</v>
      </c>
    </row>
    <row r="94" spans="1:7">
      <c r="A94" t="s">
        <v>1747</v>
      </c>
      <c r="E94" t="s">
        <v>1699</v>
      </c>
      <c r="F94" t="s">
        <v>7150</v>
      </c>
      <c r="G94" t="s">
        <v>7257</v>
      </c>
    </row>
    <row r="95" spans="1:7">
      <c r="A95" t="s">
        <v>7150</v>
      </c>
      <c r="E95" t="s">
        <v>7258</v>
      </c>
      <c r="F95" t="s">
        <v>7150</v>
      </c>
      <c r="G95" t="s">
        <v>7259</v>
      </c>
    </row>
    <row r="96" spans="1:7">
      <c r="A96" t="s">
        <v>7184</v>
      </c>
      <c r="E96" t="s">
        <v>1698</v>
      </c>
      <c r="F96" t="s">
        <v>7150</v>
      </c>
      <c r="G96" t="s">
        <v>7260</v>
      </c>
    </row>
    <row r="97" spans="1:7">
      <c r="A97" t="s">
        <v>1749</v>
      </c>
      <c r="E97" t="s">
        <v>1697</v>
      </c>
      <c r="F97" t="s">
        <v>7150</v>
      </c>
      <c r="G97" t="s">
        <v>7261</v>
      </c>
    </row>
    <row r="98" spans="1:7">
      <c r="A98" t="s">
        <v>7150</v>
      </c>
      <c r="E98" t="s">
        <v>1696</v>
      </c>
      <c r="F98" t="s">
        <v>7150</v>
      </c>
      <c r="G98" t="s">
        <v>7262</v>
      </c>
    </row>
    <row r="99" spans="1:7">
      <c r="A99" t="s">
        <v>7185</v>
      </c>
      <c r="E99" t="s">
        <v>1692</v>
      </c>
      <c r="F99" t="s">
        <v>7150</v>
      </c>
      <c r="G99" t="s">
        <v>7263</v>
      </c>
    </row>
    <row r="100" spans="1:7">
      <c r="A100" t="s">
        <v>4338</v>
      </c>
      <c r="E100" t="s">
        <v>1693</v>
      </c>
      <c r="F100" t="s">
        <v>7150</v>
      </c>
      <c r="G100" t="s">
        <v>7264</v>
      </c>
    </row>
    <row r="101" spans="1:7">
      <c r="A101" t="s">
        <v>7150</v>
      </c>
      <c r="E101" t="s">
        <v>1695</v>
      </c>
      <c r="F101" t="s">
        <v>7150</v>
      </c>
      <c r="G101" t="s">
        <v>7265</v>
      </c>
    </row>
    <row r="102" spans="1:7">
      <c r="A102" t="s">
        <v>7186</v>
      </c>
      <c r="E102" t="s">
        <v>1691</v>
      </c>
      <c r="F102" t="s">
        <v>7150</v>
      </c>
      <c r="G102" t="s">
        <v>7266</v>
      </c>
    </row>
    <row r="103" spans="1:7">
      <c r="A103" t="s">
        <v>1746</v>
      </c>
      <c r="E103" t="s">
        <v>1694</v>
      </c>
      <c r="F103" t="s">
        <v>7150</v>
      </c>
      <c r="G103" t="s">
        <v>7267</v>
      </c>
    </row>
    <row r="104" spans="1:7">
      <c r="A104" t="s">
        <v>7150</v>
      </c>
      <c r="E104" t="s">
        <v>7268</v>
      </c>
      <c r="F104" t="s">
        <v>7150</v>
      </c>
      <c r="G104" t="s">
        <v>7269</v>
      </c>
    </row>
    <row r="105" spans="1:7">
      <c r="A105" t="s">
        <v>7187</v>
      </c>
      <c r="E105" t="s">
        <v>7270</v>
      </c>
      <c r="F105" t="s">
        <v>7150</v>
      </c>
      <c r="G105" t="s">
        <v>7271</v>
      </c>
    </row>
    <row r="106" spans="1:7">
      <c r="A106" t="s">
        <v>1741</v>
      </c>
      <c r="E106" t="s">
        <v>1690</v>
      </c>
      <c r="F106" t="s">
        <v>7150</v>
      </c>
      <c r="G106" t="s">
        <v>7272</v>
      </c>
    </row>
    <row r="107" spans="1:7">
      <c r="A107" t="s">
        <v>7150</v>
      </c>
      <c r="E107" t="s">
        <v>1689</v>
      </c>
      <c r="F107" t="s">
        <v>7150</v>
      </c>
      <c r="G107" t="s">
        <v>7273</v>
      </c>
    </row>
    <row r="108" spans="1:7">
      <c r="A108" t="s">
        <v>7188</v>
      </c>
      <c r="E108" t="s">
        <v>1688</v>
      </c>
      <c r="F108" t="s">
        <v>7150</v>
      </c>
      <c r="G108" t="s">
        <v>7274</v>
      </c>
    </row>
    <row r="109" spans="1:7">
      <c r="A109" t="s">
        <v>1740</v>
      </c>
      <c r="E109" t="s">
        <v>1685</v>
      </c>
      <c r="F109" t="s">
        <v>7150</v>
      </c>
      <c r="G109" t="s">
        <v>7275</v>
      </c>
    </row>
    <row r="110" spans="1:7">
      <c r="A110" t="s">
        <v>7150</v>
      </c>
      <c r="E110" t="s">
        <v>1686</v>
      </c>
      <c r="F110" t="s">
        <v>7150</v>
      </c>
      <c r="G110" t="s">
        <v>7276</v>
      </c>
    </row>
    <row r="111" spans="1:7">
      <c r="A111" t="s">
        <v>7189</v>
      </c>
      <c r="E111" t="s">
        <v>1687</v>
      </c>
      <c r="F111" t="s">
        <v>7150</v>
      </c>
      <c r="G111" t="s">
        <v>7277</v>
      </c>
    </row>
    <row r="112" spans="1:7">
      <c r="A112" t="s">
        <v>1743</v>
      </c>
      <c r="E112" t="s">
        <v>7278</v>
      </c>
      <c r="F112" t="s">
        <v>7150</v>
      </c>
      <c r="G112" t="s">
        <v>7279</v>
      </c>
    </row>
    <row r="113" spans="1:7">
      <c r="A113" t="s">
        <v>7150</v>
      </c>
      <c r="E113" t="s">
        <v>1684</v>
      </c>
      <c r="F113" t="s">
        <v>7150</v>
      </c>
      <c r="G113" t="s">
        <v>7280</v>
      </c>
    </row>
    <row r="114" spans="1:7">
      <c r="A114" t="s">
        <v>7190</v>
      </c>
      <c r="E114" t="s">
        <v>1683</v>
      </c>
      <c r="F114" t="s">
        <v>7150</v>
      </c>
      <c r="G114" t="s">
        <v>7281</v>
      </c>
    </row>
    <row r="115" spans="1:7">
      <c r="A115" t="s">
        <v>7191</v>
      </c>
      <c r="E115" t="s">
        <v>664</v>
      </c>
      <c r="F115" t="s">
        <v>7150</v>
      </c>
      <c r="G115" t="s">
        <v>7282</v>
      </c>
    </row>
    <row r="116" spans="1:7">
      <c r="A116" t="s">
        <v>7150</v>
      </c>
      <c r="E116" t="s">
        <v>1682</v>
      </c>
      <c r="F116" t="s">
        <v>7150</v>
      </c>
      <c r="G116" t="s">
        <v>7283</v>
      </c>
    </row>
    <row r="117" spans="1:7">
      <c r="A117" t="s">
        <v>7192</v>
      </c>
      <c r="E117" t="s">
        <v>1680</v>
      </c>
      <c r="F117" t="s">
        <v>7150</v>
      </c>
      <c r="G117" t="s">
        <v>7284</v>
      </c>
    </row>
    <row r="118" spans="1:7">
      <c r="A118" t="s">
        <v>590</v>
      </c>
      <c r="E118" t="s">
        <v>1679</v>
      </c>
      <c r="F118" t="s">
        <v>7150</v>
      </c>
      <c r="G118" t="s">
        <v>7285</v>
      </c>
    </row>
    <row r="119" spans="1:7">
      <c r="A119" t="s">
        <v>7150</v>
      </c>
      <c r="E119" t="s">
        <v>1681</v>
      </c>
      <c r="F119" t="s">
        <v>7150</v>
      </c>
      <c r="G119" t="s">
        <v>7286</v>
      </c>
    </row>
    <row r="120" spans="1:7">
      <c r="A120" t="s">
        <v>7193</v>
      </c>
      <c r="E120" t="s">
        <v>1677</v>
      </c>
      <c r="F120" t="s">
        <v>7150</v>
      </c>
      <c r="G120" t="s">
        <v>7287</v>
      </c>
    </row>
    <row r="121" spans="1:7">
      <c r="A121" t="s">
        <v>1745</v>
      </c>
      <c r="E121" t="s">
        <v>1678</v>
      </c>
      <c r="F121" t="s">
        <v>7150</v>
      </c>
      <c r="G121" t="s">
        <v>7288</v>
      </c>
    </row>
    <row r="122" spans="1:7">
      <c r="A122" t="s">
        <v>7150</v>
      </c>
      <c r="E122" t="s">
        <v>1675</v>
      </c>
      <c r="F122" t="s">
        <v>7150</v>
      </c>
      <c r="G122" t="s">
        <v>7289</v>
      </c>
    </row>
    <row r="123" spans="1:7">
      <c r="A123" t="s">
        <v>7194</v>
      </c>
      <c r="E123" t="s">
        <v>1676</v>
      </c>
      <c r="F123" t="s">
        <v>7150</v>
      </c>
      <c r="G123" t="s">
        <v>7290</v>
      </c>
    </row>
    <row r="124" spans="1:7">
      <c r="A124" t="s">
        <v>1742</v>
      </c>
      <c r="E124" t="s">
        <v>1674</v>
      </c>
      <c r="F124" t="s">
        <v>7150</v>
      </c>
      <c r="G124" t="s">
        <v>7291</v>
      </c>
    </row>
    <row r="125" spans="1:7">
      <c r="A125" t="s">
        <v>7150</v>
      </c>
      <c r="E125" t="s">
        <v>1673</v>
      </c>
      <c r="F125" t="s">
        <v>7150</v>
      </c>
      <c r="G125" t="s">
        <v>7292</v>
      </c>
    </row>
    <row r="126" spans="1:7">
      <c r="A126" t="s">
        <v>7195</v>
      </c>
      <c r="E126" t="s">
        <v>1672</v>
      </c>
      <c r="F126" t="s">
        <v>7150</v>
      </c>
      <c r="G126" t="s">
        <v>7293</v>
      </c>
    </row>
    <row r="127" spans="1:7">
      <c r="A127" t="s">
        <v>1734</v>
      </c>
      <c r="E127" t="s">
        <v>1671</v>
      </c>
      <c r="F127" t="s">
        <v>7150</v>
      </c>
      <c r="G127" t="s">
        <v>7294</v>
      </c>
    </row>
    <row r="128" spans="1:7">
      <c r="A128" t="s">
        <v>7150</v>
      </c>
      <c r="E128" t="s">
        <v>1670</v>
      </c>
      <c r="F128" t="s">
        <v>7150</v>
      </c>
      <c r="G128" t="s">
        <v>7295</v>
      </c>
    </row>
    <row r="129" spans="1:7">
      <c r="A129" t="s">
        <v>7196</v>
      </c>
      <c r="E129" t="s">
        <v>1669</v>
      </c>
      <c r="F129" t="s">
        <v>7150</v>
      </c>
      <c r="G129" t="s">
        <v>7296</v>
      </c>
    </row>
    <row r="130" spans="1:7">
      <c r="A130" t="s">
        <v>1735</v>
      </c>
      <c r="E130" t="s">
        <v>1668</v>
      </c>
      <c r="F130" t="s">
        <v>7150</v>
      </c>
      <c r="G130" t="s">
        <v>7297</v>
      </c>
    </row>
    <row r="131" spans="1:7">
      <c r="A131" t="s">
        <v>7150</v>
      </c>
      <c r="E131" t="s">
        <v>1667</v>
      </c>
      <c r="F131" t="s">
        <v>7150</v>
      </c>
      <c r="G131" t="s">
        <v>7298</v>
      </c>
    </row>
    <row r="132" spans="1:7">
      <c r="A132" t="s">
        <v>7197</v>
      </c>
      <c r="E132" t="s">
        <v>1666</v>
      </c>
      <c r="F132" t="s">
        <v>7150</v>
      </c>
      <c r="G132" t="s">
        <v>7299</v>
      </c>
    </row>
    <row r="133" spans="1:7">
      <c r="A133" t="s">
        <v>7198</v>
      </c>
      <c r="E133" t="s">
        <v>1665</v>
      </c>
      <c r="F133" t="s">
        <v>7150</v>
      </c>
      <c r="G133" t="s">
        <v>7300</v>
      </c>
    </row>
    <row r="134" spans="1:7">
      <c r="A134" t="s">
        <v>7150</v>
      </c>
      <c r="E134" t="s">
        <v>1663</v>
      </c>
      <c r="F134" t="s">
        <v>7150</v>
      </c>
      <c r="G134" t="s">
        <v>7301</v>
      </c>
    </row>
    <row r="135" spans="1:7">
      <c r="A135" t="s">
        <v>7199</v>
      </c>
      <c r="E135" t="s">
        <v>1664</v>
      </c>
      <c r="F135" t="s">
        <v>7150</v>
      </c>
      <c r="G135" t="s">
        <v>7302</v>
      </c>
    </row>
    <row r="136" spans="1:7">
      <c r="A136" t="s">
        <v>1738</v>
      </c>
      <c r="E136" t="s">
        <v>1662</v>
      </c>
      <c r="F136" t="s">
        <v>7150</v>
      </c>
      <c r="G136" t="s">
        <v>7303</v>
      </c>
    </row>
    <row r="137" spans="1:7">
      <c r="A137" t="s">
        <v>7150</v>
      </c>
      <c r="E137" t="s">
        <v>7304</v>
      </c>
      <c r="F137" t="s">
        <v>7150</v>
      </c>
      <c r="G137" t="s">
        <v>7305</v>
      </c>
    </row>
    <row r="138" spans="1:7">
      <c r="A138" t="s">
        <v>7200</v>
      </c>
      <c r="E138" t="s">
        <v>1661</v>
      </c>
      <c r="F138" t="s">
        <v>7150</v>
      </c>
      <c r="G138" t="s">
        <v>7306</v>
      </c>
    </row>
    <row r="139" spans="1:7">
      <c r="A139" t="s">
        <v>1736</v>
      </c>
      <c r="E139" t="s">
        <v>1659</v>
      </c>
      <c r="F139" t="s">
        <v>7150</v>
      </c>
      <c r="G139" t="s">
        <v>7307</v>
      </c>
    </row>
    <row r="140" spans="1:7">
      <c r="A140" t="s">
        <v>7150</v>
      </c>
      <c r="E140" t="s">
        <v>1660</v>
      </c>
      <c r="F140" t="s">
        <v>7150</v>
      </c>
      <c r="G140" t="s">
        <v>7308</v>
      </c>
    </row>
    <row r="141" spans="1:7">
      <c r="A141" t="s">
        <v>7201</v>
      </c>
      <c r="E141" t="s">
        <v>722</v>
      </c>
      <c r="F141" t="s">
        <v>7150</v>
      </c>
      <c r="G141" t="s">
        <v>7309</v>
      </c>
    </row>
    <row r="142" spans="1:7">
      <c r="A142" t="s">
        <v>1737</v>
      </c>
      <c r="E142" t="s">
        <v>1656</v>
      </c>
      <c r="F142" t="s">
        <v>7150</v>
      </c>
      <c r="G142" t="s">
        <v>7310</v>
      </c>
    </row>
    <row r="143" spans="1:7">
      <c r="A143" t="s">
        <v>7150</v>
      </c>
      <c r="E143" t="s">
        <v>1658</v>
      </c>
      <c r="F143" t="s">
        <v>7150</v>
      </c>
      <c r="G143" t="s">
        <v>7311</v>
      </c>
    </row>
    <row r="144" spans="1:7">
      <c r="A144" t="s">
        <v>7202</v>
      </c>
      <c r="E144" t="s">
        <v>1657</v>
      </c>
      <c r="F144" t="s">
        <v>7150</v>
      </c>
      <c r="G144" t="s">
        <v>7312</v>
      </c>
    </row>
    <row r="145" spans="1:7">
      <c r="A145" t="s">
        <v>1739</v>
      </c>
      <c r="E145" t="s">
        <v>1655</v>
      </c>
      <c r="F145" t="s">
        <v>7150</v>
      </c>
      <c r="G145" t="s">
        <v>7313</v>
      </c>
    </row>
    <row r="146" spans="1:7">
      <c r="A146" t="s">
        <v>7150</v>
      </c>
      <c r="E146" t="s">
        <v>1654</v>
      </c>
      <c r="F146" t="s">
        <v>7150</v>
      </c>
      <c r="G146" t="s">
        <v>7314</v>
      </c>
    </row>
    <row r="147" spans="1:7">
      <c r="A147" t="s">
        <v>7203</v>
      </c>
      <c r="E147" t="s">
        <v>1653</v>
      </c>
      <c r="F147" t="s">
        <v>7150</v>
      </c>
      <c r="G147" t="s">
        <v>7315</v>
      </c>
    </row>
    <row r="148" spans="1:7">
      <c r="A148" t="s">
        <v>7204</v>
      </c>
      <c r="E148" t="s">
        <v>217</v>
      </c>
      <c r="F148" t="s">
        <v>7150</v>
      </c>
      <c r="G148" t="s">
        <v>7316</v>
      </c>
    </row>
    <row r="149" spans="1:7">
      <c r="A149" t="s">
        <v>7150</v>
      </c>
      <c r="E149" t="s">
        <v>1652</v>
      </c>
      <c r="F149" t="s">
        <v>7150</v>
      </c>
      <c r="G149" t="s">
        <v>7317</v>
      </c>
    </row>
    <row r="150" spans="1:7">
      <c r="A150" t="s">
        <v>7205</v>
      </c>
      <c r="E150" t="s">
        <v>1650</v>
      </c>
      <c r="F150" t="s">
        <v>7150</v>
      </c>
      <c r="G150" t="s">
        <v>7318</v>
      </c>
    </row>
    <row r="151" spans="1:7">
      <c r="A151" t="s">
        <v>1733</v>
      </c>
      <c r="E151" t="s">
        <v>1651</v>
      </c>
      <c r="F151" t="s">
        <v>7150</v>
      </c>
      <c r="G151" t="s">
        <v>7319</v>
      </c>
    </row>
    <row r="152" spans="1:7">
      <c r="A152" t="s">
        <v>7150</v>
      </c>
      <c r="E152" t="s">
        <v>1649</v>
      </c>
      <c r="F152" t="s">
        <v>7150</v>
      </c>
      <c r="G152" t="s">
        <v>7320</v>
      </c>
    </row>
    <row r="153" spans="1:7">
      <c r="A153" t="s">
        <v>7206</v>
      </c>
      <c r="E153" t="s">
        <v>1647</v>
      </c>
      <c r="F153" t="s">
        <v>7150</v>
      </c>
      <c r="G153" t="s">
        <v>7321</v>
      </c>
    </row>
    <row r="154" spans="1:7">
      <c r="A154" t="s">
        <v>1730</v>
      </c>
      <c r="E154" t="s">
        <v>1648</v>
      </c>
      <c r="F154" t="s">
        <v>7150</v>
      </c>
      <c r="G154" t="s">
        <v>7322</v>
      </c>
    </row>
    <row r="155" spans="1:7">
      <c r="A155" t="s">
        <v>7150</v>
      </c>
      <c r="E155" t="s">
        <v>1646</v>
      </c>
      <c r="F155" t="s">
        <v>7150</v>
      </c>
      <c r="G155" t="s">
        <v>7323</v>
      </c>
    </row>
    <row r="156" spans="1:7">
      <c r="A156" t="s">
        <v>7207</v>
      </c>
      <c r="E156" t="s">
        <v>1645</v>
      </c>
      <c r="F156" t="s">
        <v>7150</v>
      </c>
      <c r="G156" t="s">
        <v>7324</v>
      </c>
    </row>
    <row r="157" spans="1:7">
      <c r="A157" t="s">
        <v>1732</v>
      </c>
      <c r="E157" t="s">
        <v>7325</v>
      </c>
      <c r="F157" t="s">
        <v>7150</v>
      </c>
      <c r="G157" t="s">
        <v>7326</v>
      </c>
    </row>
    <row r="158" spans="1:7">
      <c r="A158" t="s">
        <v>7150</v>
      </c>
      <c r="E158" t="s">
        <v>1643</v>
      </c>
      <c r="F158" t="s">
        <v>7150</v>
      </c>
      <c r="G158" t="s">
        <v>7327</v>
      </c>
    </row>
    <row r="159" spans="1:7">
      <c r="A159" t="s">
        <v>7208</v>
      </c>
      <c r="E159" t="s">
        <v>1644</v>
      </c>
      <c r="F159" t="s">
        <v>7150</v>
      </c>
      <c r="G159" t="s">
        <v>7328</v>
      </c>
    </row>
    <row r="160" spans="1:7">
      <c r="A160" t="s">
        <v>1731</v>
      </c>
      <c r="E160" t="s">
        <v>7329</v>
      </c>
      <c r="F160" t="s">
        <v>7150</v>
      </c>
      <c r="G160" t="s">
        <v>7330</v>
      </c>
    </row>
    <row r="161" spans="1:7">
      <c r="A161" t="s">
        <v>7150</v>
      </c>
      <c r="E161" t="s">
        <v>7331</v>
      </c>
      <c r="F161" t="s">
        <v>7150</v>
      </c>
      <c r="G161" t="s">
        <v>7332</v>
      </c>
    </row>
    <row r="162" spans="1:7">
      <c r="A162" t="s">
        <v>7209</v>
      </c>
      <c r="E162" t="s">
        <v>1642</v>
      </c>
      <c r="F162" t="s">
        <v>7150</v>
      </c>
      <c r="G162" t="s">
        <v>7333</v>
      </c>
    </row>
    <row r="163" spans="1:7">
      <c r="A163" t="s">
        <v>1728</v>
      </c>
      <c r="E163" t="s">
        <v>1641</v>
      </c>
      <c r="F163" t="s">
        <v>7150</v>
      </c>
      <c r="G163" t="s">
        <v>7334</v>
      </c>
    </row>
    <row r="164" spans="1:7">
      <c r="A164" t="s">
        <v>7150</v>
      </c>
      <c r="E164" t="s">
        <v>7335</v>
      </c>
      <c r="F164" t="s">
        <v>7150</v>
      </c>
      <c r="G164" t="s">
        <v>7336</v>
      </c>
    </row>
    <row r="165" spans="1:7">
      <c r="A165" t="s">
        <v>7210</v>
      </c>
      <c r="E165" t="s">
        <v>1638</v>
      </c>
      <c r="F165" t="s">
        <v>7150</v>
      </c>
      <c r="G165" t="s">
        <v>7337</v>
      </c>
    </row>
    <row r="166" spans="1:7">
      <c r="A166" t="s">
        <v>1729</v>
      </c>
      <c r="E166" t="s">
        <v>1640</v>
      </c>
      <c r="F166" t="s">
        <v>7150</v>
      </c>
      <c r="G166" t="s">
        <v>7338</v>
      </c>
    </row>
    <row r="167" spans="1:7">
      <c r="A167" t="s">
        <v>7150</v>
      </c>
      <c r="E167" t="s">
        <v>250</v>
      </c>
      <c r="F167" t="s">
        <v>7150</v>
      </c>
      <c r="G167" t="s">
        <v>7339</v>
      </c>
    </row>
    <row r="168" spans="1:7">
      <c r="A168" t="s">
        <v>7211</v>
      </c>
      <c r="E168" t="s">
        <v>1639</v>
      </c>
      <c r="F168" t="s">
        <v>7150</v>
      </c>
      <c r="G168" t="s">
        <v>7340</v>
      </c>
    </row>
    <row r="169" spans="1:7">
      <c r="A169" t="s">
        <v>1726</v>
      </c>
      <c r="E169" t="s">
        <v>1637</v>
      </c>
      <c r="F169" t="s">
        <v>7150</v>
      </c>
      <c r="G169" t="s">
        <v>7341</v>
      </c>
    </row>
    <row r="170" spans="1:7">
      <c r="A170" t="s">
        <v>7150</v>
      </c>
      <c r="E170" t="s">
        <v>68</v>
      </c>
      <c r="F170" t="s">
        <v>7150</v>
      </c>
      <c r="G170" t="s">
        <v>7342</v>
      </c>
    </row>
    <row r="171" spans="1:7">
      <c r="A171" t="s">
        <v>7212</v>
      </c>
      <c r="E171" t="s">
        <v>1635</v>
      </c>
      <c r="F171" t="s">
        <v>7150</v>
      </c>
      <c r="G171" t="s">
        <v>7343</v>
      </c>
    </row>
    <row r="172" spans="1:7">
      <c r="A172" t="s">
        <v>1727</v>
      </c>
      <c r="E172" t="s">
        <v>7344</v>
      </c>
      <c r="F172" t="s">
        <v>7150</v>
      </c>
      <c r="G172" t="s">
        <v>7345</v>
      </c>
    </row>
    <row r="173" spans="1:7">
      <c r="A173" t="s">
        <v>7150</v>
      </c>
      <c r="E173" t="s">
        <v>1634</v>
      </c>
      <c r="F173" t="s">
        <v>7150</v>
      </c>
      <c r="G173" t="s">
        <v>7346</v>
      </c>
    </row>
    <row r="174" spans="1:7">
      <c r="A174" t="s">
        <v>7213</v>
      </c>
      <c r="E174" t="s">
        <v>1636</v>
      </c>
      <c r="F174" t="s">
        <v>7150</v>
      </c>
      <c r="G174" t="s">
        <v>7347</v>
      </c>
    </row>
    <row r="175" spans="1:7">
      <c r="A175" t="s">
        <v>1724</v>
      </c>
      <c r="E175" t="s">
        <v>1633</v>
      </c>
      <c r="F175" t="s">
        <v>7150</v>
      </c>
      <c r="G175" t="s">
        <v>7348</v>
      </c>
    </row>
    <row r="176" spans="1:7">
      <c r="A176" t="s">
        <v>7150</v>
      </c>
      <c r="E176" t="s">
        <v>1632</v>
      </c>
      <c r="F176" t="s">
        <v>7150</v>
      </c>
      <c r="G176" t="s">
        <v>7349</v>
      </c>
    </row>
    <row r="177" spans="1:7">
      <c r="A177" t="s">
        <v>7214</v>
      </c>
      <c r="E177" t="s">
        <v>1631</v>
      </c>
      <c r="F177" t="s">
        <v>7150</v>
      </c>
      <c r="G177" t="s">
        <v>7350</v>
      </c>
    </row>
    <row r="178" spans="1:7">
      <c r="A178" t="s">
        <v>7215</v>
      </c>
      <c r="E178" t="s">
        <v>7351</v>
      </c>
      <c r="F178" t="s">
        <v>7150</v>
      </c>
      <c r="G178" t="s">
        <v>7352</v>
      </c>
    </row>
    <row r="179" spans="1:7">
      <c r="A179" t="s">
        <v>7150</v>
      </c>
      <c r="E179" t="s">
        <v>1629</v>
      </c>
      <c r="F179" t="s">
        <v>7150</v>
      </c>
      <c r="G179" t="s">
        <v>7353</v>
      </c>
    </row>
    <row r="180" spans="1:7">
      <c r="A180" t="s">
        <v>7216</v>
      </c>
      <c r="E180" t="s">
        <v>1630</v>
      </c>
      <c r="F180" t="s">
        <v>7150</v>
      </c>
      <c r="G180" t="s">
        <v>7354</v>
      </c>
    </row>
    <row r="181" spans="1:7">
      <c r="A181" t="s">
        <v>7217</v>
      </c>
      <c r="E181" t="s">
        <v>1627</v>
      </c>
      <c r="F181" t="s">
        <v>7150</v>
      </c>
      <c r="G181" t="s">
        <v>7355</v>
      </c>
    </row>
    <row r="182" spans="1:7">
      <c r="A182" t="s">
        <v>7150</v>
      </c>
      <c r="E182" t="s">
        <v>1628</v>
      </c>
      <c r="F182" t="s">
        <v>7150</v>
      </c>
      <c r="G182" t="s">
        <v>7356</v>
      </c>
    </row>
    <row r="183" spans="1:7">
      <c r="A183" t="s">
        <v>7218</v>
      </c>
      <c r="E183" t="s">
        <v>1626</v>
      </c>
      <c r="F183" t="s">
        <v>7150</v>
      </c>
      <c r="G183" t="s">
        <v>7357</v>
      </c>
    </row>
    <row r="184" spans="1:7">
      <c r="A184" t="s">
        <v>1725</v>
      </c>
      <c r="E184" t="s">
        <v>1621</v>
      </c>
      <c r="F184" t="s">
        <v>7150</v>
      </c>
      <c r="G184" t="s">
        <v>7358</v>
      </c>
    </row>
    <row r="185" spans="1:7">
      <c r="A185" t="s">
        <v>7150</v>
      </c>
      <c r="E185" t="s">
        <v>1622</v>
      </c>
      <c r="F185" t="s">
        <v>7150</v>
      </c>
      <c r="G185" t="s">
        <v>7359</v>
      </c>
    </row>
    <row r="186" spans="1:7">
      <c r="A186" t="s">
        <v>7219</v>
      </c>
      <c r="E186" t="s">
        <v>1620</v>
      </c>
      <c r="F186" t="s">
        <v>7150</v>
      </c>
      <c r="G186" t="s">
        <v>7360</v>
      </c>
    </row>
    <row r="187" spans="1:7">
      <c r="A187" t="s">
        <v>1723</v>
      </c>
      <c r="E187" t="s">
        <v>1625</v>
      </c>
      <c r="F187" t="s">
        <v>7150</v>
      </c>
      <c r="G187" t="s">
        <v>7361</v>
      </c>
    </row>
    <row r="188" spans="1:7">
      <c r="A188" t="s">
        <v>7150</v>
      </c>
      <c r="E188" t="s">
        <v>1624</v>
      </c>
      <c r="F188" t="s">
        <v>7150</v>
      </c>
      <c r="G188" t="s">
        <v>7362</v>
      </c>
    </row>
    <row r="189" spans="1:7">
      <c r="A189" t="s">
        <v>7220</v>
      </c>
      <c r="E189" t="s">
        <v>1623</v>
      </c>
      <c r="F189" t="s">
        <v>7150</v>
      </c>
      <c r="G189" t="s">
        <v>7363</v>
      </c>
    </row>
    <row r="190" spans="1:7">
      <c r="A190" t="s">
        <v>1721</v>
      </c>
      <c r="E190" t="s">
        <v>1614</v>
      </c>
      <c r="F190" t="s">
        <v>7150</v>
      </c>
      <c r="G190" t="s">
        <v>7364</v>
      </c>
    </row>
    <row r="191" spans="1:7">
      <c r="A191" t="s">
        <v>7150</v>
      </c>
      <c r="E191" t="s">
        <v>1615</v>
      </c>
      <c r="F191" t="s">
        <v>7150</v>
      </c>
      <c r="G191" t="s">
        <v>7365</v>
      </c>
    </row>
    <row r="192" spans="1:7">
      <c r="A192" t="s">
        <v>7221</v>
      </c>
      <c r="E192" t="s">
        <v>1616</v>
      </c>
      <c r="F192" t="s">
        <v>7150</v>
      </c>
      <c r="G192" t="s">
        <v>7366</v>
      </c>
    </row>
    <row r="193" spans="1:7">
      <c r="A193" t="s">
        <v>1720</v>
      </c>
      <c r="E193" t="s">
        <v>1619</v>
      </c>
      <c r="F193" t="s">
        <v>7150</v>
      </c>
      <c r="G193" t="s">
        <v>7367</v>
      </c>
    </row>
    <row r="194" spans="1:7">
      <c r="A194" t="s">
        <v>7150</v>
      </c>
      <c r="E194" t="s">
        <v>1618</v>
      </c>
      <c r="F194" t="s">
        <v>7150</v>
      </c>
      <c r="G194" t="s">
        <v>7368</v>
      </c>
    </row>
    <row r="195" spans="1:7">
      <c r="A195" t="s">
        <v>7222</v>
      </c>
      <c r="E195" t="s">
        <v>1617</v>
      </c>
      <c r="F195" t="s">
        <v>7150</v>
      </c>
      <c r="G195" t="s">
        <v>7369</v>
      </c>
    </row>
    <row r="196" spans="1:7">
      <c r="A196" t="s">
        <v>7223</v>
      </c>
      <c r="E196" t="s">
        <v>7370</v>
      </c>
      <c r="F196" t="s">
        <v>7150</v>
      </c>
      <c r="G196" t="s">
        <v>7371</v>
      </c>
    </row>
    <row r="197" spans="1:7">
      <c r="A197" t="s">
        <v>7150</v>
      </c>
      <c r="E197" t="s">
        <v>1613</v>
      </c>
      <c r="F197" t="s">
        <v>7150</v>
      </c>
      <c r="G197" t="s">
        <v>7372</v>
      </c>
    </row>
    <row r="198" spans="1:7">
      <c r="A198" t="s">
        <v>7224</v>
      </c>
      <c r="E198" t="s">
        <v>1608</v>
      </c>
      <c r="F198" t="s">
        <v>7150</v>
      </c>
      <c r="G198" t="s">
        <v>7373</v>
      </c>
    </row>
    <row r="199" spans="1:7">
      <c r="A199" t="s">
        <v>1719</v>
      </c>
      <c r="E199" t="s">
        <v>1611</v>
      </c>
      <c r="F199" t="s">
        <v>7150</v>
      </c>
      <c r="G199" t="s">
        <v>7374</v>
      </c>
    </row>
    <row r="200" spans="1:7">
      <c r="A200" t="s">
        <v>7150</v>
      </c>
      <c r="E200" t="s">
        <v>309</v>
      </c>
      <c r="F200" t="s">
        <v>7150</v>
      </c>
      <c r="G200" t="s">
        <v>7375</v>
      </c>
    </row>
    <row r="201" spans="1:7">
      <c r="A201" t="s">
        <v>7225</v>
      </c>
      <c r="E201" t="s">
        <v>1610</v>
      </c>
      <c r="F201" t="s">
        <v>7150</v>
      </c>
      <c r="G201" t="s">
        <v>7376</v>
      </c>
    </row>
    <row r="202" spans="1:7">
      <c r="A202" t="s">
        <v>7226</v>
      </c>
      <c r="E202" t="s">
        <v>1609</v>
      </c>
      <c r="F202" t="s">
        <v>7150</v>
      </c>
      <c r="G202" t="s">
        <v>7377</v>
      </c>
    </row>
    <row r="203" spans="1:7">
      <c r="A203" t="s">
        <v>7150</v>
      </c>
      <c r="E203" t="s">
        <v>1612</v>
      </c>
      <c r="F203" t="s">
        <v>7150</v>
      </c>
      <c r="G203" t="s">
        <v>7378</v>
      </c>
    </row>
    <row r="204" spans="1:7">
      <c r="A204" t="s">
        <v>7227</v>
      </c>
      <c r="E204" t="s">
        <v>7379</v>
      </c>
      <c r="F204" t="s">
        <v>7150</v>
      </c>
      <c r="G204" t="s">
        <v>7380</v>
      </c>
    </row>
    <row r="205" spans="1:7">
      <c r="A205" t="s">
        <v>1722</v>
      </c>
      <c r="E205" t="s">
        <v>1604</v>
      </c>
      <c r="F205" t="s">
        <v>7150</v>
      </c>
      <c r="G205" t="s">
        <v>7381</v>
      </c>
    </row>
    <row r="206" spans="1:7">
      <c r="A206" t="s">
        <v>7150</v>
      </c>
      <c r="E206" t="s">
        <v>1607</v>
      </c>
      <c r="F206" t="s">
        <v>7150</v>
      </c>
      <c r="G206" t="s">
        <v>7382</v>
      </c>
    </row>
    <row r="207" spans="1:7">
      <c r="A207" t="s">
        <v>7228</v>
      </c>
      <c r="E207" t="s">
        <v>1605</v>
      </c>
      <c r="F207" t="s">
        <v>7150</v>
      </c>
      <c r="G207" t="s">
        <v>7383</v>
      </c>
    </row>
    <row r="208" spans="1:7">
      <c r="A208" t="s">
        <v>1718</v>
      </c>
      <c r="E208" t="s">
        <v>737</v>
      </c>
      <c r="F208" t="s">
        <v>7150</v>
      </c>
      <c r="G208" t="s">
        <v>7384</v>
      </c>
    </row>
    <row r="209" spans="1:7">
      <c r="A209" t="s">
        <v>7150</v>
      </c>
      <c r="E209" t="s">
        <v>7385</v>
      </c>
      <c r="F209" t="s">
        <v>7150</v>
      </c>
      <c r="G209" t="s">
        <v>7386</v>
      </c>
    </row>
    <row r="210" spans="1:7">
      <c r="A210" t="s">
        <v>7229</v>
      </c>
      <c r="E210" t="s">
        <v>1606</v>
      </c>
      <c r="F210" t="s">
        <v>7150</v>
      </c>
      <c r="G210" t="s">
        <v>7387</v>
      </c>
    </row>
    <row r="211" spans="1:7">
      <c r="A211" t="s">
        <v>7230</v>
      </c>
      <c r="E211" t="s">
        <v>1601</v>
      </c>
      <c r="F211" t="s">
        <v>7150</v>
      </c>
      <c r="G211" t="s">
        <v>7388</v>
      </c>
    </row>
    <row r="212" spans="1:7">
      <c r="A212" t="s">
        <v>7150</v>
      </c>
      <c r="E212" t="s">
        <v>1603</v>
      </c>
      <c r="F212" t="s">
        <v>7150</v>
      </c>
      <c r="G212" t="s">
        <v>7389</v>
      </c>
    </row>
    <row r="213" spans="1:7">
      <c r="A213" t="s">
        <v>7231</v>
      </c>
      <c r="E213" t="s">
        <v>1600</v>
      </c>
      <c r="F213" t="s">
        <v>7150</v>
      </c>
      <c r="G213" t="s">
        <v>7390</v>
      </c>
    </row>
    <row r="214" spans="1:7">
      <c r="A214" t="s">
        <v>1712</v>
      </c>
      <c r="E214" t="s">
        <v>1602</v>
      </c>
      <c r="F214" t="s">
        <v>7150</v>
      </c>
      <c r="G214" t="s">
        <v>7391</v>
      </c>
    </row>
    <row r="215" spans="1:7">
      <c r="A215" t="s">
        <v>7150</v>
      </c>
      <c r="E215" t="s">
        <v>1598</v>
      </c>
      <c r="F215" t="s">
        <v>7150</v>
      </c>
      <c r="G215" t="s">
        <v>7392</v>
      </c>
    </row>
    <row r="216" spans="1:7">
      <c r="A216" t="s">
        <v>7232</v>
      </c>
      <c r="E216" t="s">
        <v>1599</v>
      </c>
      <c r="F216" t="s">
        <v>7150</v>
      </c>
      <c r="G216" t="s">
        <v>7393</v>
      </c>
    </row>
    <row r="217" spans="1:7">
      <c r="A217" t="s">
        <v>1715</v>
      </c>
      <c r="E217" t="s">
        <v>1597</v>
      </c>
      <c r="F217" t="s">
        <v>7150</v>
      </c>
      <c r="G217" t="s">
        <v>7394</v>
      </c>
    </row>
    <row r="218" spans="1:7">
      <c r="A218" t="s">
        <v>7150</v>
      </c>
      <c r="E218" t="s">
        <v>1596</v>
      </c>
      <c r="F218" t="s">
        <v>7150</v>
      </c>
      <c r="G218" t="s">
        <v>7395</v>
      </c>
    </row>
    <row r="219" spans="1:7">
      <c r="A219" t="s">
        <v>7233</v>
      </c>
      <c r="E219" t="s">
        <v>1595</v>
      </c>
      <c r="F219" t="s">
        <v>7150</v>
      </c>
      <c r="G219" t="s">
        <v>7396</v>
      </c>
    </row>
    <row r="220" spans="1:7">
      <c r="A220" t="s">
        <v>1714</v>
      </c>
      <c r="E220" t="s">
        <v>37</v>
      </c>
      <c r="F220" t="s">
        <v>7150</v>
      </c>
      <c r="G220" t="s">
        <v>7397</v>
      </c>
    </row>
    <row r="221" spans="1:7">
      <c r="A221" t="s">
        <v>7150</v>
      </c>
      <c r="E221" t="s">
        <v>4923</v>
      </c>
      <c r="F221" t="s">
        <v>7150</v>
      </c>
      <c r="G221" t="s">
        <v>7398</v>
      </c>
    </row>
    <row r="222" spans="1:7">
      <c r="A222" t="s">
        <v>7234</v>
      </c>
      <c r="E222" t="s">
        <v>1593</v>
      </c>
      <c r="F222" t="s">
        <v>7150</v>
      </c>
      <c r="G222" t="s">
        <v>7399</v>
      </c>
    </row>
    <row r="223" spans="1:7">
      <c r="A223" t="s">
        <v>1717</v>
      </c>
      <c r="E223" t="s">
        <v>1594</v>
      </c>
      <c r="F223" t="s">
        <v>7150</v>
      </c>
      <c r="G223" t="s">
        <v>7400</v>
      </c>
    </row>
    <row r="224" spans="1:7">
      <c r="A224" t="s">
        <v>7150</v>
      </c>
      <c r="E224" t="s">
        <v>1592</v>
      </c>
      <c r="F224" t="s">
        <v>7150</v>
      </c>
      <c r="G224" t="s">
        <v>7401</v>
      </c>
    </row>
    <row r="225" spans="1:7">
      <c r="A225" t="s">
        <v>7235</v>
      </c>
      <c r="E225" t="s">
        <v>1591</v>
      </c>
      <c r="F225" t="s">
        <v>7150</v>
      </c>
      <c r="G225" t="s">
        <v>7402</v>
      </c>
    </row>
    <row r="226" spans="1:7">
      <c r="A226" t="s">
        <v>1716</v>
      </c>
      <c r="E226" t="s">
        <v>1590</v>
      </c>
      <c r="F226" t="s">
        <v>7150</v>
      </c>
      <c r="G226" t="s">
        <v>7403</v>
      </c>
    </row>
    <row r="227" spans="1:7">
      <c r="A227" t="s">
        <v>7150</v>
      </c>
      <c r="E227" t="s">
        <v>1589</v>
      </c>
      <c r="F227" t="s">
        <v>7150</v>
      </c>
      <c r="G227" t="s">
        <v>7404</v>
      </c>
    </row>
    <row r="228" spans="1:7">
      <c r="A228" t="s">
        <v>7236</v>
      </c>
      <c r="E228" t="s">
        <v>1588</v>
      </c>
      <c r="F228" t="s">
        <v>7150</v>
      </c>
      <c r="G228" t="s">
        <v>7405</v>
      </c>
    </row>
    <row r="229" spans="1:7">
      <c r="A229" t="s">
        <v>1713</v>
      </c>
      <c r="E229" t="s">
        <v>1585</v>
      </c>
      <c r="F229" t="s">
        <v>7150</v>
      </c>
      <c r="G229" t="s">
        <v>7406</v>
      </c>
    </row>
    <row r="230" spans="1:7">
      <c r="A230" t="s">
        <v>7150</v>
      </c>
      <c r="E230" t="s">
        <v>1586</v>
      </c>
      <c r="F230" t="s">
        <v>7150</v>
      </c>
      <c r="G230" t="s">
        <v>7407</v>
      </c>
    </row>
    <row r="231" spans="1:7">
      <c r="A231" t="s">
        <v>7237</v>
      </c>
      <c r="E231" t="s">
        <v>1587</v>
      </c>
      <c r="F231" t="s">
        <v>7150</v>
      </c>
      <c r="G231" t="s">
        <v>7408</v>
      </c>
    </row>
    <row r="232" spans="1:7">
      <c r="A232" t="s">
        <v>1711</v>
      </c>
      <c r="E232" t="s">
        <v>1584</v>
      </c>
      <c r="F232" t="s">
        <v>7150</v>
      </c>
      <c r="G232" t="s">
        <v>7409</v>
      </c>
    </row>
    <row r="233" spans="1:7">
      <c r="A233" t="s">
        <v>7150</v>
      </c>
      <c r="E233" t="s">
        <v>1583</v>
      </c>
      <c r="F233" t="s">
        <v>7150</v>
      </c>
      <c r="G233" t="s">
        <v>7410</v>
      </c>
    </row>
    <row r="234" spans="1:7">
      <c r="A234" t="s">
        <v>7238</v>
      </c>
      <c r="E234" t="s">
        <v>1582</v>
      </c>
      <c r="F234" t="s">
        <v>7150</v>
      </c>
      <c r="G234" t="s">
        <v>7411</v>
      </c>
    </row>
    <row r="235" spans="1:7">
      <c r="A235" t="s">
        <v>7239</v>
      </c>
      <c r="E235" t="s">
        <v>466</v>
      </c>
      <c r="F235" t="s">
        <v>7150</v>
      </c>
      <c r="G235" t="s">
        <v>7412</v>
      </c>
    </row>
    <row r="236" spans="1:7">
      <c r="A236" t="s">
        <v>7150</v>
      </c>
      <c r="E236" t="s">
        <v>1581</v>
      </c>
      <c r="F236" t="s">
        <v>7150</v>
      </c>
      <c r="G236" t="s">
        <v>7413</v>
      </c>
    </row>
    <row r="237" spans="1:7">
      <c r="A237" t="s">
        <v>7240</v>
      </c>
      <c r="E237" t="s">
        <v>1580</v>
      </c>
      <c r="F237" t="s">
        <v>7150</v>
      </c>
      <c r="G237" t="s">
        <v>7414</v>
      </c>
    </row>
    <row r="238" spans="1:7">
      <c r="A238" t="s">
        <v>1709</v>
      </c>
      <c r="E238" t="s">
        <v>1579</v>
      </c>
      <c r="F238" t="s">
        <v>7150</v>
      </c>
      <c r="G238" t="s">
        <v>7415</v>
      </c>
    </row>
    <row r="239" spans="1:7">
      <c r="A239" t="s">
        <v>7150</v>
      </c>
      <c r="E239" t="s">
        <v>1578</v>
      </c>
      <c r="F239" t="s">
        <v>7150</v>
      </c>
      <c r="G239" t="s">
        <v>7416</v>
      </c>
    </row>
    <row r="240" spans="1:7">
      <c r="A240" t="s">
        <v>7241</v>
      </c>
      <c r="E240" t="s">
        <v>1577</v>
      </c>
      <c r="F240" t="s">
        <v>7150</v>
      </c>
      <c r="G240" t="s">
        <v>7417</v>
      </c>
    </row>
    <row r="241" spans="1:7">
      <c r="A241" t="s">
        <v>1710</v>
      </c>
      <c r="E241" t="s">
        <v>7418</v>
      </c>
      <c r="F241" t="s">
        <v>7150</v>
      </c>
      <c r="G241" t="s">
        <v>7419</v>
      </c>
    </row>
    <row r="242" spans="1:7">
      <c r="A242" t="s">
        <v>7150</v>
      </c>
      <c r="E242" t="s">
        <v>1576</v>
      </c>
      <c r="F242" t="s">
        <v>7150</v>
      </c>
      <c r="G242" t="s">
        <v>7420</v>
      </c>
    </row>
    <row r="243" spans="1:7">
      <c r="A243" t="s">
        <v>7242</v>
      </c>
      <c r="E243" t="s">
        <v>1574</v>
      </c>
      <c r="F243" t="s">
        <v>7150</v>
      </c>
      <c r="G243" t="s">
        <v>7421</v>
      </c>
    </row>
    <row r="244" spans="1:7">
      <c r="A244" t="s">
        <v>1707</v>
      </c>
      <c r="E244" t="s">
        <v>1573</v>
      </c>
      <c r="F244" t="s">
        <v>7150</v>
      </c>
      <c r="G244" t="s">
        <v>7422</v>
      </c>
    </row>
    <row r="245" spans="1:7">
      <c r="A245" t="s">
        <v>7150</v>
      </c>
      <c r="E245" t="s">
        <v>1575</v>
      </c>
      <c r="F245" t="s">
        <v>7150</v>
      </c>
      <c r="G245" t="s">
        <v>7423</v>
      </c>
    </row>
    <row r="246" spans="1:7">
      <c r="A246" t="s">
        <v>7243</v>
      </c>
      <c r="E246" t="s">
        <v>1571</v>
      </c>
      <c r="F246" t="s">
        <v>7150</v>
      </c>
      <c r="G246" t="s">
        <v>7424</v>
      </c>
    </row>
    <row r="247" spans="1:7">
      <c r="A247" t="s">
        <v>1708</v>
      </c>
      <c r="E247" t="s">
        <v>1572</v>
      </c>
      <c r="F247" t="s">
        <v>7150</v>
      </c>
      <c r="G247" t="s">
        <v>7425</v>
      </c>
    </row>
    <row r="248" spans="1:7">
      <c r="A248" t="s">
        <v>7150</v>
      </c>
      <c r="E248" t="s">
        <v>1570</v>
      </c>
      <c r="F248" t="s">
        <v>7150</v>
      </c>
      <c r="G248" t="s">
        <v>7426</v>
      </c>
    </row>
    <row r="249" spans="1:7">
      <c r="A249" t="s">
        <v>7244</v>
      </c>
      <c r="E249" t="s">
        <v>1569</v>
      </c>
      <c r="F249" t="s">
        <v>7150</v>
      </c>
      <c r="G249" t="s">
        <v>7427</v>
      </c>
    </row>
    <row r="250" spans="1:7">
      <c r="A250" t="s">
        <v>80</v>
      </c>
      <c r="E250" t="s">
        <v>1566</v>
      </c>
      <c r="F250" t="s">
        <v>7150</v>
      </c>
      <c r="G250" t="s">
        <v>7428</v>
      </c>
    </row>
    <row r="251" spans="1:7">
      <c r="A251" t="s">
        <v>7150</v>
      </c>
      <c r="E251" t="s">
        <v>1567</v>
      </c>
      <c r="F251" t="s">
        <v>7150</v>
      </c>
      <c r="G251" t="s">
        <v>7429</v>
      </c>
    </row>
    <row r="252" spans="1:7">
      <c r="A252" t="s">
        <v>7245</v>
      </c>
      <c r="E252" t="s">
        <v>1568</v>
      </c>
      <c r="F252" t="s">
        <v>7150</v>
      </c>
      <c r="G252" t="s">
        <v>7430</v>
      </c>
    </row>
    <row r="253" spans="1:7">
      <c r="A253" t="s">
        <v>1706</v>
      </c>
      <c r="E253" t="s">
        <v>1564</v>
      </c>
      <c r="F253" t="s">
        <v>7150</v>
      </c>
      <c r="G253" t="s">
        <v>7431</v>
      </c>
    </row>
    <row r="254" spans="1:7">
      <c r="A254" t="s">
        <v>7150</v>
      </c>
      <c r="E254" t="s">
        <v>1563</v>
      </c>
      <c r="F254" t="s">
        <v>7150</v>
      </c>
      <c r="G254" t="s">
        <v>7432</v>
      </c>
    </row>
    <row r="255" spans="1:7">
      <c r="A255" t="s">
        <v>7246</v>
      </c>
      <c r="E255" t="s">
        <v>1565</v>
      </c>
      <c r="F255" t="s">
        <v>7150</v>
      </c>
      <c r="G255" t="s">
        <v>7433</v>
      </c>
    </row>
    <row r="256" spans="1:7">
      <c r="A256" t="s">
        <v>1705</v>
      </c>
      <c r="E256" t="s">
        <v>1561</v>
      </c>
      <c r="F256" t="s">
        <v>7150</v>
      </c>
      <c r="G256" t="s">
        <v>7434</v>
      </c>
    </row>
    <row r="257" spans="1:7">
      <c r="A257" t="s">
        <v>7150</v>
      </c>
      <c r="E257" t="s">
        <v>1562</v>
      </c>
      <c r="F257" t="s">
        <v>7150</v>
      </c>
      <c r="G257" t="s">
        <v>7435</v>
      </c>
    </row>
    <row r="258" spans="1:7">
      <c r="A258" t="s">
        <v>7247</v>
      </c>
      <c r="E258" t="s">
        <v>683</v>
      </c>
      <c r="F258" t="s">
        <v>7150</v>
      </c>
      <c r="G258" t="s">
        <v>7436</v>
      </c>
    </row>
    <row r="259" spans="1:7">
      <c r="A259" t="s">
        <v>1702</v>
      </c>
      <c r="E259" t="s">
        <v>7437</v>
      </c>
      <c r="F259" t="s">
        <v>7150</v>
      </c>
      <c r="G259" t="s">
        <v>7438</v>
      </c>
    </row>
    <row r="260" spans="1:7">
      <c r="A260" t="s">
        <v>7150</v>
      </c>
      <c r="E260" t="s">
        <v>1557</v>
      </c>
      <c r="F260" t="s">
        <v>7150</v>
      </c>
      <c r="G260" t="s">
        <v>7439</v>
      </c>
    </row>
    <row r="261" spans="1:7">
      <c r="A261" t="s">
        <v>7248</v>
      </c>
      <c r="E261" t="s">
        <v>1558</v>
      </c>
      <c r="F261" t="s">
        <v>7150</v>
      </c>
      <c r="G261" t="s">
        <v>7440</v>
      </c>
    </row>
    <row r="262" spans="1:7">
      <c r="A262" t="s">
        <v>1704</v>
      </c>
      <c r="E262" t="s">
        <v>1560</v>
      </c>
      <c r="F262" t="s">
        <v>7150</v>
      </c>
      <c r="G262" t="s">
        <v>7441</v>
      </c>
    </row>
    <row r="263" spans="1:7">
      <c r="A263" t="s">
        <v>7150</v>
      </c>
      <c r="E263" t="s">
        <v>1559</v>
      </c>
      <c r="F263" t="s">
        <v>7150</v>
      </c>
      <c r="G263" t="s">
        <v>7442</v>
      </c>
    </row>
    <row r="264" spans="1:7">
      <c r="A264" t="s">
        <v>7249</v>
      </c>
      <c r="E264" t="s">
        <v>7443</v>
      </c>
      <c r="F264" t="s">
        <v>7150</v>
      </c>
      <c r="G264" t="s">
        <v>7444</v>
      </c>
    </row>
    <row r="265" spans="1:7">
      <c r="A265" t="s">
        <v>1703</v>
      </c>
      <c r="E265" t="s">
        <v>1555</v>
      </c>
      <c r="F265" t="s">
        <v>7150</v>
      </c>
      <c r="G265" t="s">
        <v>7445</v>
      </c>
    </row>
    <row r="266" spans="1:7">
      <c r="A266" t="s">
        <v>7150</v>
      </c>
      <c r="E266" t="s">
        <v>1556</v>
      </c>
      <c r="F266" t="s">
        <v>7150</v>
      </c>
      <c r="G266" t="s">
        <v>7446</v>
      </c>
    </row>
    <row r="267" spans="1:7">
      <c r="A267" t="s">
        <v>7250</v>
      </c>
      <c r="E267" t="s">
        <v>1554</v>
      </c>
      <c r="F267" t="s">
        <v>7150</v>
      </c>
      <c r="G267" t="s">
        <v>7447</v>
      </c>
    </row>
    <row r="268" spans="1:7">
      <c r="A268" t="s">
        <v>7251</v>
      </c>
      <c r="E268" t="s">
        <v>1553</v>
      </c>
      <c r="F268" t="s">
        <v>7150</v>
      </c>
      <c r="G268" t="s">
        <v>7448</v>
      </c>
    </row>
    <row r="269" spans="1:7">
      <c r="A269" t="s">
        <v>7150</v>
      </c>
      <c r="E269" t="s">
        <v>1549</v>
      </c>
      <c r="F269" t="s">
        <v>7150</v>
      </c>
      <c r="G269" t="s">
        <v>7449</v>
      </c>
    </row>
    <row r="270" spans="1:7">
      <c r="A270" t="s">
        <v>7252</v>
      </c>
      <c r="E270" t="s">
        <v>1550</v>
      </c>
      <c r="F270" t="s">
        <v>7150</v>
      </c>
      <c r="G270" t="s">
        <v>7450</v>
      </c>
    </row>
    <row r="271" spans="1:7">
      <c r="A271" t="s">
        <v>1701</v>
      </c>
      <c r="E271" t="s">
        <v>7451</v>
      </c>
      <c r="F271" t="s">
        <v>7150</v>
      </c>
      <c r="G271" t="s">
        <v>7452</v>
      </c>
    </row>
    <row r="272" spans="1:7">
      <c r="A272" t="s">
        <v>7150</v>
      </c>
      <c r="E272" t="s">
        <v>1551</v>
      </c>
      <c r="F272" t="s">
        <v>7150</v>
      </c>
      <c r="G272" t="s">
        <v>7453</v>
      </c>
    </row>
    <row r="273" spans="1:7">
      <c r="A273" t="s">
        <v>7253</v>
      </c>
      <c r="E273" t="s">
        <v>1552</v>
      </c>
      <c r="F273" t="s">
        <v>7150</v>
      </c>
      <c r="G273" t="s">
        <v>7454</v>
      </c>
    </row>
    <row r="274" spans="1:7">
      <c r="A274" t="s">
        <v>1700</v>
      </c>
      <c r="E274" t="s">
        <v>7455</v>
      </c>
      <c r="F274" t="s">
        <v>7150</v>
      </c>
      <c r="G274" t="s">
        <v>7456</v>
      </c>
    </row>
    <row r="275" spans="1:7">
      <c r="A275" t="s">
        <v>7150</v>
      </c>
      <c r="E275" t="s">
        <v>1545</v>
      </c>
      <c r="F275" t="s">
        <v>7150</v>
      </c>
      <c r="G275" t="s">
        <v>7457</v>
      </c>
    </row>
    <row r="276" spans="1:7">
      <c r="A276" t="s">
        <v>7254</v>
      </c>
      <c r="E276" t="s">
        <v>1546</v>
      </c>
      <c r="F276" t="s">
        <v>7150</v>
      </c>
      <c r="G276" t="s">
        <v>7458</v>
      </c>
    </row>
    <row r="277" spans="1:7">
      <c r="A277" t="s">
        <v>7255</v>
      </c>
      <c r="E277" t="s">
        <v>1548</v>
      </c>
      <c r="F277" t="s">
        <v>7150</v>
      </c>
      <c r="G277" t="s">
        <v>7459</v>
      </c>
    </row>
    <row r="278" spans="1:7">
      <c r="A278" t="s">
        <v>7150</v>
      </c>
      <c r="E278" t="s">
        <v>7460</v>
      </c>
      <c r="F278" t="s">
        <v>7150</v>
      </c>
      <c r="G278" t="s">
        <v>7461</v>
      </c>
    </row>
    <row r="279" spans="1:7">
      <c r="A279" t="s">
        <v>7256</v>
      </c>
      <c r="E279" t="s">
        <v>1547</v>
      </c>
      <c r="F279" t="s">
        <v>7150</v>
      </c>
      <c r="G279" t="s">
        <v>7462</v>
      </c>
    </row>
    <row r="280" spans="1:7">
      <c r="A280" t="s">
        <v>1699</v>
      </c>
      <c r="E280" t="s">
        <v>7463</v>
      </c>
      <c r="F280" t="s">
        <v>7150</v>
      </c>
      <c r="G280" t="s">
        <v>7464</v>
      </c>
    </row>
    <row r="281" spans="1:7">
      <c r="A281" t="s">
        <v>7150</v>
      </c>
      <c r="E281" t="s">
        <v>1543</v>
      </c>
      <c r="F281" t="s">
        <v>7150</v>
      </c>
      <c r="G281" t="s">
        <v>7465</v>
      </c>
    </row>
    <row r="282" spans="1:7">
      <c r="A282" t="s">
        <v>7257</v>
      </c>
      <c r="E282" t="s">
        <v>698</v>
      </c>
      <c r="F282" t="s">
        <v>7150</v>
      </c>
      <c r="G282" t="s">
        <v>7466</v>
      </c>
    </row>
    <row r="283" spans="1:7">
      <c r="A283" t="s">
        <v>7258</v>
      </c>
      <c r="E283" t="s">
        <v>1544</v>
      </c>
      <c r="F283" t="s">
        <v>7150</v>
      </c>
      <c r="G283" t="s">
        <v>7467</v>
      </c>
    </row>
    <row r="284" spans="1:7">
      <c r="A284" t="s">
        <v>7150</v>
      </c>
      <c r="E284" t="s">
        <v>7468</v>
      </c>
      <c r="F284" t="s">
        <v>7150</v>
      </c>
      <c r="G284" t="s">
        <v>7469</v>
      </c>
    </row>
    <row r="285" spans="1:7">
      <c r="A285" t="s">
        <v>7259</v>
      </c>
      <c r="E285" t="s">
        <v>1542</v>
      </c>
      <c r="F285" t="s">
        <v>7150</v>
      </c>
      <c r="G285" t="s">
        <v>7470</v>
      </c>
    </row>
    <row r="286" spans="1:7">
      <c r="A286" t="s">
        <v>1698</v>
      </c>
      <c r="E286" t="s">
        <v>1540</v>
      </c>
      <c r="F286" t="s">
        <v>7150</v>
      </c>
      <c r="G286" t="s">
        <v>7471</v>
      </c>
    </row>
    <row r="287" spans="1:7">
      <c r="A287" t="s">
        <v>7150</v>
      </c>
      <c r="E287" t="s">
        <v>1541</v>
      </c>
      <c r="F287" t="s">
        <v>7150</v>
      </c>
      <c r="G287" t="s">
        <v>7472</v>
      </c>
    </row>
    <row r="288" spans="1:7">
      <c r="A288" t="s">
        <v>7260</v>
      </c>
      <c r="E288" t="s">
        <v>1539</v>
      </c>
      <c r="F288" t="s">
        <v>7150</v>
      </c>
      <c r="G288" t="s">
        <v>7473</v>
      </c>
    </row>
    <row r="289" spans="1:7">
      <c r="A289" t="s">
        <v>1697</v>
      </c>
      <c r="E289" t="s">
        <v>1537</v>
      </c>
      <c r="F289" t="s">
        <v>7150</v>
      </c>
      <c r="G289" t="s">
        <v>7474</v>
      </c>
    </row>
    <row r="290" spans="1:7">
      <c r="A290" t="s">
        <v>7150</v>
      </c>
      <c r="E290" t="s">
        <v>1538</v>
      </c>
      <c r="F290" t="s">
        <v>7150</v>
      </c>
      <c r="G290" t="s">
        <v>7475</v>
      </c>
    </row>
    <row r="291" spans="1:7">
      <c r="A291" t="s">
        <v>7261</v>
      </c>
      <c r="E291" t="s">
        <v>1536</v>
      </c>
      <c r="F291" t="s">
        <v>7150</v>
      </c>
      <c r="G291" t="s">
        <v>7476</v>
      </c>
    </row>
    <row r="292" spans="1:7">
      <c r="A292" t="s">
        <v>1696</v>
      </c>
      <c r="E292" t="s">
        <v>1534</v>
      </c>
      <c r="F292" t="s">
        <v>7150</v>
      </c>
      <c r="G292" t="s">
        <v>7477</v>
      </c>
    </row>
    <row r="293" spans="1:7">
      <c r="A293" t="s">
        <v>7150</v>
      </c>
      <c r="E293" t="s">
        <v>1535</v>
      </c>
      <c r="F293" t="s">
        <v>7150</v>
      </c>
      <c r="G293" t="s">
        <v>7478</v>
      </c>
    </row>
    <row r="294" spans="1:7">
      <c r="A294" t="s">
        <v>7262</v>
      </c>
      <c r="E294" t="s">
        <v>1533</v>
      </c>
      <c r="F294" t="s">
        <v>7150</v>
      </c>
      <c r="G294" t="s">
        <v>7479</v>
      </c>
    </row>
    <row r="295" spans="1:7">
      <c r="A295" t="s">
        <v>1692</v>
      </c>
      <c r="E295" t="s">
        <v>1532</v>
      </c>
      <c r="F295" t="s">
        <v>7150</v>
      </c>
      <c r="G295" t="s">
        <v>7480</v>
      </c>
    </row>
    <row r="296" spans="1:7">
      <c r="A296" t="s">
        <v>7150</v>
      </c>
      <c r="E296" t="s">
        <v>1531</v>
      </c>
      <c r="F296" t="s">
        <v>7150</v>
      </c>
      <c r="G296" t="s">
        <v>7481</v>
      </c>
    </row>
    <row r="297" spans="1:7">
      <c r="A297" t="s">
        <v>7263</v>
      </c>
      <c r="E297" t="s">
        <v>1529</v>
      </c>
      <c r="F297" t="s">
        <v>7150</v>
      </c>
      <c r="G297" t="s">
        <v>7482</v>
      </c>
    </row>
    <row r="298" spans="1:7">
      <c r="A298" t="s">
        <v>1693</v>
      </c>
      <c r="E298" t="s">
        <v>1530</v>
      </c>
      <c r="F298" t="s">
        <v>7150</v>
      </c>
      <c r="G298" t="s">
        <v>7483</v>
      </c>
    </row>
    <row r="299" spans="1:7">
      <c r="A299" t="s">
        <v>7150</v>
      </c>
      <c r="E299" t="s">
        <v>1526</v>
      </c>
      <c r="F299" t="s">
        <v>7150</v>
      </c>
      <c r="G299" t="s">
        <v>7484</v>
      </c>
    </row>
    <row r="300" spans="1:7">
      <c r="A300" t="s">
        <v>7264</v>
      </c>
      <c r="E300" t="s">
        <v>1527</v>
      </c>
      <c r="F300" t="s">
        <v>7150</v>
      </c>
      <c r="G300" t="s">
        <v>7485</v>
      </c>
    </row>
    <row r="301" spans="1:7">
      <c r="A301" t="s">
        <v>1695</v>
      </c>
      <c r="E301" t="s">
        <v>1528</v>
      </c>
      <c r="F301" t="s">
        <v>7150</v>
      </c>
      <c r="G301" t="s">
        <v>7486</v>
      </c>
    </row>
    <row r="302" spans="1:7">
      <c r="A302" t="s">
        <v>7150</v>
      </c>
      <c r="E302" t="s">
        <v>1525</v>
      </c>
      <c r="F302" t="s">
        <v>7150</v>
      </c>
      <c r="G302" t="s">
        <v>7487</v>
      </c>
    </row>
    <row r="303" spans="1:7">
      <c r="A303" t="s">
        <v>7265</v>
      </c>
      <c r="E303" t="s">
        <v>4629</v>
      </c>
      <c r="F303" t="s">
        <v>7150</v>
      </c>
      <c r="G303" t="s">
        <v>7488</v>
      </c>
    </row>
    <row r="304" spans="1:7">
      <c r="A304" t="s">
        <v>1691</v>
      </c>
      <c r="E304" t="s">
        <v>7489</v>
      </c>
      <c r="F304" t="s">
        <v>7150</v>
      </c>
      <c r="G304" t="s">
        <v>7490</v>
      </c>
    </row>
    <row r="305" spans="1:7">
      <c r="A305" t="s">
        <v>7150</v>
      </c>
      <c r="E305" t="s">
        <v>1524</v>
      </c>
      <c r="F305" t="s">
        <v>7150</v>
      </c>
      <c r="G305" t="s">
        <v>7491</v>
      </c>
    </row>
    <row r="306" spans="1:7">
      <c r="A306" t="s">
        <v>7266</v>
      </c>
      <c r="E306" t="s">
        <v>1523</v>
      </c>
      <c r="F306" t="s">
        <v>7150</v>
      </c>
      <c r="G306" t="s">
        <v>7492</v>
      </c>
    </row>
    <row r="307" spans="1:7">
      <c r="A307" t="s">
        <v>1694</v>
      </c>
      <c r="E307" t="s">
        <v>1522</v>
      </c>
      <c r="F307" t="s">
        <v>7150</v>
      </c>
      <c r="G307" t="s">
        <v>7493</v>
      </c>
    </row>
    <row r="308" spans="1:7">
      <c r="A308" t="s">
        <v>7150</v>
      </c>
      <c r="E308" t="s">
        <v>1521</v>
      </c>
      <c r="F308" t="s">
        <v>7150</v>
      </c>
      <c r="G308" t="s">
        <v>7494</v>
      </c>
    </row>
    <row r="309" spans="1:7">
      <c r="A309" t="s">
        <v>7267</v>
      </c>
      <c r="E309" t="s">
        <v>723</v>
      </c>
      <c r="F309" t="s">
        <v>7150</v>
      </c>
      <c r="G309" t="s">
        <v>7495</v>
      </c>
    </row>
    <row r="310" spans="1:7">
      <c r="A310" t="s">
        <v>7268</v>
      </c>
      <c r="E310" t="s">
        <v>1516</v>
      </c>
      <c r="F310" t="s">
        <v>7150</v>
      </c>
      <c r="G310" t="s">
        <v>7496</v>
      </c>
    </row>
    <row r="311" spans="1:7">
      <c r="A311" t="s">
        <v>7150</v>
      </c>
      <c r="E311" t="s">
        <v>1520</v>
      </c>
      <c r="F311" t="s">
        <v>7150</v>
      </c>
      <c r="G311" t="s">
        <v>7497</v>
      </c>
    </row>
    <row r="312" spans="1:7">
      <c r="A312" t="s">
        <v>7269</v>
      </c>
      <c r="E312" t="s">
        <v>1515</v>
      </c>
      <c r="F312" t="s">
        <v>7150</v>
      </c>
      <c r="G312" t="s">
        <v>7498</v>
      </c>
    </row>
    <row r="313" spans="1:7">
      <c r="A313" t="s">
        <v>7270</v>
      </c>
      <c r="E313" t="s">
        <v>1517</v>
      </c>
      <c r="F313" t="s">
        <v>7150</v>
      </c>
      <c r="G313" t="s">
        <v>7499</v>
      </c>
    </row>
    <row r="314" spans="1:7">
      <c r="A314" t="s">
        <v>7150</v>
      </c>
      <c r="E314" t="s">
        <v>1518</v>
      </c>
      <c r="F314" t="s">
        <v>7150</v>
      </c>
      <c r="G314" t="s">
        <v>7500</v>
      </c>
    </row>
    <row r="315" spans="1:7">
      <c r="A315" t="s">
        <v>7271</v>
      </c>
      <c r="E315" t="s">
        <v>1519</v>
      </c>
      <c r="F315" t="s">
        <v>7150</v>
      </c>
      <c r="G315" t="s">
        <v>7501</v>
      </c>
    </row>
    <row r="316" spans="1:7">
      <c r="A316" t="s">
        <v>1690</v>
      </c>
      <c r="E316" t="s">
        <v>1514</v>
      </c>
      <c r="F316" t="s">
        <v>7150</v>
      </c>
      <c r="G316" t="s">
        <v>7502</v>
      </c>
    </row>
    <row r="317" spans="1:7">
      <c r="A317" t="s">
        <v>7150</v>
      </c>
      <c r="E317" t="s">
        <v>1513</v>
      </c>
      <c r="F317" t="s">
        <v>7150</v>
      </c>
      <c r="G317" t="s">
        <v>7503</v>
      </c>
    </row>
    <row r="318" spans="1:7">
      <c r="A318" t="s">
        <v>7272</v>
      </c>
      <c r="E318" t="s">
        <v>1512</v>
      </c>
      <c r="F318" t="s">
        <v>7150</v>
      </c>
      <c r="G318" t="s">
        <v>7504</v>
      </c>
    </row>
    <row r="319" spans="1:7">
      <c r="A319" t="s">
        <v>1689</v>
      </c>
      <c r="E319" t="s">
        <v>7505</v>
      </c>
      <c r="F319" t="s">
        <v>7150</v>
      </c>
      <c r="G319" t="s">
        <v>7506</v>
      </c>
    </row>
    <row r="320" spans="1:7">
      <c r="A320" t="s">
        <v>7150</v>
      </c>
      <c r="E320" t="s">
        <v>4107</v>
      </c>
      <c r="F320" t="s">
        <v>7150</v>
      </c>
      <c r="G320" t="s">
        <v>7507</v>
      </c>
    </row>
    <row r="321" spans="1:7">
      <c r="A321" t="s">
        <v>7273</v>
      </c>
      <c r="E321" t="s">
        <v>1511</v>
      </c>
      <c r="F321" t="s">
        <v>7150</v>
      </c>
      <c r="G321" t="s">
        <v>7508</v>
      </c>
    </row>
    <row r="322" spans="1:7">
      <c r="A322" t="s">
        <v>1688</v>
      </c>
      <c r="E322" t="s">
        <v>1510</v>
      </c>
      <c r="F322" t="s">
        <v>7150</v>
      </c>
      <c r="G322" t="s">
        <v>7509</v>
      </c>
    </row>
    <row r="323" spans="1:7">
      <c r="A323" t="s">
        <v>7150</v>
      </c>
      <c r="E323" t="s">
        <v>1508</v>
      </c>
      <c r="F323" t="s">
        <v>7150</v>
      </c>
      <c r="G323" t="s">
        <v>7510</v>
      </c>
    </row>
    <row r="324" spans="1:7">
      <c r="A324" t="s">
        <v>7274</v>
      </c>
      <c r="E324" t="s">
        <v>1509</v>
      </c>
      <c r="F324" t="s">
        <v>7150</v>
      </c>
      <c r="G324" t="s">
        <v>7511</v>
      </c>
    </row>
    <row r="325" spans="1:7">
      <c r="A325" t="s">
        <v>1685</v>
      </c>
      <c r="E325" t="s">
        <v>7512</v>
      </c>
      <c r="F325" t="s">
        <v>7150</v>
      </c>
      <c r="G325" t="s">
        <v>7513</v>
      </c>
    </row>
    <row r="326" spans="1:7">
      <c r="A326" t="s">
        <v>7150</v>
      </c>
      <c r="E326" t="s">
        <v>1507</v>
      </c>
      <c r="F326" t="s">
        <v>7150</v>
      </c>
      <c r="G326" t="s">
        <v>7514</v>
      </c>
    </row>
    <row r="327" spans="1:7">
      <c r="A327" t="s">
        <v>7275</v>
      </c>
      <c r="E327" t="s">
        <v>7515</v>
      </c>
      <c r="F327" t="s">
        <v>7150</v>
      </c>
      <c r="G327" t="s">
        <v>7516</v>
      </c>
    </row>
    <row r="328" spans="1:7">
      <c r="A328" t="s">
        <v>1686</v>
      </c>
      <c r="E328" t="s">
        <v>143</v>
      </c>
      <c r="F328" t="s">
        <v>7150</v>
      </c>
      <c r="G328" t="s">
        <v>7517</v>
      </c>
    </row>
    <row r="329" spans="1:7">
      <c r="A329" t="s">
        <v>7150</v>
      </c>
      <c r="E329" t="s">
        <v>238</v>
      </c>
      <c r="F329" t="s">
        <v>7150</v>
      </c>
      <c r="G329" t="s">
        <v>7518</v>
      </c>
    </row>
    <row r="330" spans="1:7">
      <c r="A330" t="s">
        <v>7276</v>
      </c>
      <c r="E330" t="s">
        <v>1504</v>
      </c>
      <c r="F330" t="s">
        <v>7150</v>
      </c>
      <c r="G330" t="s">
        <v>7519</v>
      </c>
    </row>
    <row r="331" spans="1:7">
      <c r="A331" t="s">
        <v>1687</v>
      </c>
      <c r="E331" t="s">
        <v>1505</v>
      </c>
      <c r="F331" t="s">
        <v>7150</v>
      </c>
      <c r="G331" t="s">
        <v>7520</v>
      </c>
    </row>
    <row r="332" spans="1:7">
      <c r="A332" t="s">
        <v>7150</v>
      </c>
      <c r="E332" t="s">
        <v>1506</v>
      </c>
      <c r="F332" t="s">
        <v>7150</v>
      </c>
      <c r="G332" t="s">
        <v>7521</v>
      </c>
    </row>
    <row r="333" spans="1:7">
      <c r="A333" t="s">
        <v>7277</v>
      </c>
      <c r="E333" t="s">
        <v>7522</v>
      </c>
      <c r="F333" t="s">
        <v>7150</v>
      </c>
      <c r="G333" t="s">
        <v>7523</v>
      </c>
    </row>
    <row r="334" spans="1:7">
      <c r="A334" t="s">
        <v>7278</v>
      </c>
      <c r="E334" t="s">
        <v>1503</v>
      </c>
      <c r="F334" t="s">
        <v>7150</v>
      </c>
      <c r="G334" t="s">
        <v>7524</v>
      </c>
    </row>
    <row r="335" spans="1:7">
      <c r="A335" t="s">
        <v>7150</v>
      </c>
      <c r="E335" t="s">
        <v>1502</v>
      </c>
      <c r="F335" t="s">
        <v>7150</v>
      </c>
      <c r="G335" t="s">
        <v>7525</v>
      </c>
    </row>
    <row r="336" spans="1:7">
      <c r="A336" t="s">
        <v>7279</v>
      </c>
      <c r="E336" t="s">
        <v>7526</v>
      </c>
      <c r="F336" t="s">
        <v>7150</v>
      </c>
      <c r="G336" t="s">
        <v>7527</v>
      </c>
    </row>
    <row r="337" spans="1:7">
      <c r="A337" t="s">
        <v>1684</v>
      </c>
      <c r="E337" t="s">
        <v>1501</v>
      </c>
      <c r="F337" t="s">
        <v>7150</v>
      </c>
      <c r="G337" t="s">
        <v>7528</v>
      </c>
    </row>
    <row r="338" spans="1:7">
      <c r="A338" t="s">
        <v>7150</v>
      </c>
      <c r="E338" t="s">
        <v>7529</v>
      </c>
      <c r="F338" t="s">
        <v>7150</v>
      </c>
      <c r="G338" t="s">
        <v>7530</v>
      </c>
    </row>
    <row r="339" spans="1:7">
      <c r="A339" t="s">
        <v>7280</v>
      </c>
      <c r="E339" t="s">
        <v>1500</v>
      </c>
      <c r="F339" t="s">
        <v>7150</v>
      </c>
      <c r="G339" t="s">
        <v>7531</v>
      </c>
    </row>
    <row r="340" spans="1:7">
      <c r="A340" t="s">
        <v>1683</v>
      </c>
      <c r="E340" t="s">
        <v>1499</v>
      </c>
      <c r="F340" t="s">
        <v>7150</v>
      </c>
      <c r="G340" t="s">
        <v>7532</v>
      </c>
    </row>
    <row r="341" spans="1:7">
      <c r="A341" t="s">
        <v>7150</v>
      </c>
      <c r="E341" t="s">
        <v>1498</v>
      </c>
      <c r="F341" t="s">
        <v>7150</v>
      </c>
      <c r="G341" t="s">
        <v>7533</v>
      </c>
    </row>
    <row r="342" spans="1:7">
      <c r="A342" t="s">
        <v>7281</v>
      </c>
      <c r="E342" t="s">
        <v>1497</v>
      </c>
      <c r="F342" t="s">
        <v>7150</v>
      </c>
      <c r="G342" t="s">
        <v>7534</v>
      </c>
    </row>
    <row r="343" spans="1:7">
      <c r="A343" t="s">
        <v>664</v>
      </c>
      <c r="E343" t="s">
        <v>1496</v>
      </c>
      <c r="F343" t="s">
        <v>7150</v>
      </c>
      <c r="G343" t="s">
        <v>7535</v>
      </c>
    </row>
    <row r="344" spans="1:7">
      <c r="A344" t="s">
        <v>7150</v>
      </c>
      <c r="E344" t="s">
        <v>1495</v>
      </c>
      <c r="F344" t="s">
        <v>7150</v>
      </c>
      <c r="G344" t="s">
        <v>7536</v>
      </c>
    </row>
    <row r="345" spans="1:7">
      <c r="A345" t="s">
        <v>7282</v>
      </c>
      <c r="E345" t="s">
        <v>1492</v>
      </c>
      <c r="F345" t="s">
        <v>7150</v>
      </c>
      <c r="G345" t="s">
        <v>7537</v>
      </c>
    </row>
    <row r="346" spans="1:7">
      <c r="A346" t="s">
        <v>1682</v>
      </c>
      <c r="E346" t="s">
        <v>1493</v>
      </c>
      <c r="F346" t="s">
        <v>7150</v>
      </c>
      <c r="G346" t="s">
        <v>7538</v>
      </c>
    </row>
    <row r="347" spans="1:7">
      <c r="A347" t="s">
        <v>7150</v>
      </c>
      <c r="E347" t="s">
        <v>1494</v>
      </c>
      <c r="F347" t="s">
        <v>7150</v>
      </c>
      <c r="G347" t="s">
        <v>7539</v>
      </c>
    </row>
    <row r="348" spans="1:7">
      <c r="A348" t="s">
        <v>7283</v>
      </c>
      <c r="E348" t="s">
        <v>1490</v>
      </c>
      <c r="F348" t="s">
        <v>7150</v>
      </c>
      <c r="G348" t="s">
        <v>7540</v>
      </c>
    </row>
    <row r="349" spans="1:7">
      <c r="A349" t="s">
        <v>1680</v>
      </c>
      <c r="E349" t="s">
        <v>1491</v>
      </c>
      <c r="F349" t="s">
        <v>7150</v>
      </c>
      <c r="G349" t="s">
        <v>7541</v>
      </c>
    </row>
    <row r="350" spans="1:7">
      <c r="A350" t="s">
        <v>7150</v>
      </c>
      <c r="E350" t="s">
        <v>7542</v>
      </c>
      <c r="F350" t="s">
        <v>7150</v>
      </c>
      <c r="G350" t="s">
        <v>7543</v>
      </c>
    </row>
    <row r="351" spans="1:7">
      <c r="A351" t="s">
        <v>7284</v>
      </c>
      <c r="E351" t="s">
        <v>1489</v>
      </c>
      <c r="F351" t="s">
        <v>7150</v>
      </c>
      <c r="G351" t="s">
        <v>7544</v>
      </c>
    </row>
    <row r="352" spans="1:7">
      <c r="A352" t="s">
        <v>1679</v>
      </c>
      <c r="E352" t="s">
        <v>1487</v>
      </c>
      <c r="F352" t="s">
        <v>7150</v>
      </c>
      <c r="G352" t="s">
        <v>7545</v>
      </c>
    </row>
    <row r="353" spans="1:7">
      <c r="A353" t="s">
        <v>7150</v>
      </c>
      <c r="E353" t="s">
        <v>1488</v>
      </c>
      <c r="F353" t="s">
        <v>7150</v>
      </c>
      <c r="G353" t="s">
        <v>7546</v>
      </c>
    </row>
    <row r="354" spans="1:7">
      <c r="A354" t="s">
        <v>7285</v>
      </c>
      <c r="E354" t="s">
        <v>1485</v>
      </c>
      <c r="F354" t="s">
        <v>7150</v>
      </c>
      <c r="G354" t="s">
        <v>7547</v>
      </c>
    </row>
    <row r="355" spans="1:7">
      <c r="A355" t="s">
        <v>1681</v>
      </c>
      <c r="E355" t="s">
        <v>1486</v>
      </c>
      <c r="F355" t="s">
        <v>7150</v>
      </c>
      <c r="G355" t="s">
        <v>7548</v>
      </c>
    </row>
    <row r="356" spans="1:7">
      <c r="A356" t="s">
        <v>7150</v>
      </c>
      <c r="E356" t="s">
        <v>1484</v>
      </c>
      <c r="F356" t="s">
        <v>7150</v>
      </c>
      <c r="G356" t="s">
        <v>7549</v>
      </c>
    </row>
    <row r="357" spans="1:7">
      <c r="A357" t="s">
        <v>7286</v>
      </c>
      <c r="E357" t="s">
        <v>1483</v>
      </c>
      <c r="F357" t="s">
        <v>7150</v>
      </c>
      <c r="G357" t="s">
        <v>7550</v>
      </c>
    </row>
    <row r="358" spans="1:7">
      <c r="A358" t="s">
        <v>1677</v>
      </c>
      <c r="E358" t="s">
        <v>1481</v>
      </c>
      <c r="F358" t="s">
        <v>7150</v>
      </c>
      <c r="G358" t="s">
        <v>7551</v>
      </c>
    </row>
    <row r="359" spans="1:7">
      <c r="A359" t="s">
        <v>7150</v>
      </c>
      <c r="E359" t="s">
        <v>1478</v>
      </c>
      <c r="F359" t="s">
        <v>7150</v>
      </c>
      <c r="G359" t="s">
        <v>7552</v>
      </c>
    </row>
    <row r="360" spans="1:7">
      <c r="A360" t="s">
        <v>7287</v>
      </c>
      <c r="E360" t="s">
        <v>1482</v>
      </c>
      <c r="F360" t="s">
        <v>7150</v>
      </c>
      <c r="G360" t="s">
        <v>7553</v>
      </c>
    </row>
    <row r="361" spans="1:7">
      <c r="A361" t="s">
        <v>1678</v>
      </c>
      <c r="E361" t="s">
        <v>1480</v>
      </c>
      <c r="F361" t="s">
        <v>7150</v>
      </c>
      <c r="G361" t="s">
        <v>7554</v>
      </c>
    </row>
    <row r="362" spans="1:7">
      <c r="A362" t="s">
        <v>7150</v>
      </c>
      <c r="E362" t="s">
        <v>1479</v>
      </c>
      <c r="F362" t="s">
        <v>7150</v>
      </c>
      <c r="G362" t="s">
        <v>7555</v>
      </c>
    </row>
    <row r="363" spans="1:7">
      <c r="A363" t="s">
        <v>7288</v>
      </c>
      <c r="E363" t="s">
        <v>1477</v>
      </c>
      <c r="F363" t="s">
        <v>7150</v>
      </c>
      <c r="G363" t="s">
        <v>7556</v>
      </c>
    </row>
    <row r="364" spans="1:7">
      <c r="A364" t="s">
        <v>1675</v>
      </c>
      <c r="E364" t="s">
        <v>1476</v>
      </c>
      <c r="F364" t="s">
        <v>7150</v>
      </c>
      <c r="G364" t="s">
        <v>7557</v>
      </c>
    </row>
    <row r="365" spans="1:7">
      <c r="A365" t="s">
        <v>7150</v>
      </c>
      <c r="E365" t="s">
        <v>1475</v>
      </c>
      <c r="F365" t="s">
        <v>7150</v>
      </c>
      <c r="G365" t="s">
        <v>7558</v>
      </c>
    </row>
    <row r="366" spans="1:7">
      <c r="A366" t="s">
        <v>7289</v>
      </c>
      <c r="E366" t="s">
        <v>1474</v>
      </c>
      <c r="F366" t="s">
        <v>7150</v>
      </c>
      <c r="G366" t="s">
        <v>7559</v>
      </c>
    </row>
    <row r="367" spans="1:7">
      <c r="A367" t="s">
        <v>1676</v>
      </c>
      <c r="E367" t="s">
        <v>1473</v>
      </c>
      <c r="F367" t="s">
        <v>7150</v>
      </c>
      <c r="G367" t="s">
        <v>7560</v>
      </c>
    </row>
    <row r="368" spans="1:7">
      <c r="A368" t="s">
        <v>7150</v>
      </c>
      <c r="E368" t="s">
        <v>1471</v>
      </c>
      <c r="F368" t="s">
        <v>7150</v>
      </c>
      <c r="G368" t="s">
        <v>7561</v>
      </c>
    </row>
    <row r="369" spans="1:7">
      <c r="A369" t="s">
        <v>7290</v>
      </c>
      <c r="E369" t="s">
        <v>1470</v>
      </c>
      <c r="F369" t="s">
        <v>7150</v>
      </c>
      <c r="G369" t="s">
        <v>7562</v>
      </c>
    </row>
    <row r="370" spans="1:7">
      <c r="A370" t="s">
        <v>1674</v>
      </c>
      <c r="E370" t="s">
        <v>1472</v>
      </c>
      <c r="F370" t="s">
        <v>7150</v>
      </c>
      <c r="G370" t="s">
        <v>7563</v>
      </c>
    </row>
    <row r="371" spans="1:7">
      <c r="A371" t="s">
        <v>7150</v>
      </c>
      <c r="E371" t="s">
        <v>7564</v>
      </c>
      <c r="F371" t="s">
        <v>7150</v>
      </c>
      <c r="G371" t="s">
        <v>7565</v>
      </c>
    </row>
    <row r="372" spans="1:7">
      <c r="A372" t="s">
        <v>7291</v>
      </c>
      <c r="E372" t="s">
        <v>1469</v>
      </c>
      <c r="F372" t="s">
        <v>7150</v>
      </c>
      <c r="G372" t="s">
        <v>7566</v>
      </c>
    </row>
    <row r="373" spans="1:7">
      <c r="A373" t="s">
        <v>1673</v>
      </c>
      <c r="E373" t="s">
        <v>1468</v>
      </c>
      <c r="F373" t="s">
        <v>7150</v>
      </c>
      <c r="G373" t="s">
        <v>7567</v>
      </c>
    </row>
    <row r="374" spans="1:7">
      <c r="A374" t="s">
        <v>7150</v>
      </c>
      <c r="E374" t="s">
        <v>1466</v>
      </c>
      <c r="F374" t="s">
        <v>7150</v>
      </c>
      <c r="G374" t="s">
        <v>7568</v>
      </c>
    </row>
    <row r="375" spans="1:7">
      <c r="A375" t="s">
        <v>7292</v>
      </c>
      <c r="E375" t="s">
        <v>1467</v>
      </c>
      <c r="F375" t="s">
        <v>7150</v>
      </c>
      <c r="G375" t="s">
        <v>7569</v>
      </c>
    </row>
    <row r="376" spans="1:7">
      <c r="A376" t="s">
        <v>1672</v>
      </c>
      <c r="E376" t="s">
        <v>7570</v>
      </c>
      <c r="F376" t="s">
        <v>7150</v>
      </c>
      <c r="G376" t="s">
        <v>7571</v>
      </c>
    </row>
    <row r="377" spans="1:7">
      <c r="A377" t="s">
        <v>7150</v>
      </c>
      <c r="E377" t="s">
        <v>1465</v>
      </c>
      <c r="F377" t="s">
        <v>7150</v>
      </c>
      <c r="G377" t="s">
        <v>7572</v>
      </c>
    </row>
    <row r="378" spans="1:7">
      <c r="A378" t="s">
        <v>7293</v>
      </c>
      <c r="E378" t="s">
        <v>1464</v>
      </c>
      <c r="F378" t="s">
        <v>7150</v>
      </c>
      <c r="G378" t="s">
        <v>7573</v>
      </c>
    </row>
    <row r="379" spans="1:7">
      <c r="A379" t="s">
        <v>1671</v>
      </c>
      <c r="E379" t="s">
        <v>1463</v>
      </c>
      <c r="F379" t="s">
        <v>7150</v>
      </c>
      <c r="G379" t="s">
        <v>7574</v>
      </c>
    </row>
    <row r="380" spans="1:7">
      <c r="A380" t="s">
        <v>7150</v>
      </c>
      <c r="E380" t="s">
        <v>1462</v>
      </c>
      <c r="F380" t="s">
        <v>7150</v>
      </c>
      <c r="G380" t="s">
        <v>7575</v>
      </c>
    </row>
    <row r="381" spans="1:7">
      <c r="A381" t="s">
        <v>7294</v>
      </c>
      <c r="E381" t="s">
        <v>7576</v>
      </c>
      <c r="F381" t="s">
        <v>7150</v>
      </c>
      <c r="G381" t="s">
        <v>7577</v>
      </c>
    </row>
    <row r="382" spans="1:7">
      <c r="A382" t="s">
        <v>1670</v>
      </c>
      <c r="E382" t="s">
        <v>1461</v>
      </c>
      <c r="F382" t="s">
        <v>7150</v>
      </c>
      <c r="G382" t="s">
        <v>7578</v>
      </c>
    </row>
    <row r="383" spans="1:7">
      <c r="A383" t="s">
        <v>7150</v>
      </c>
      <c r="E383" t="s">
        <v>1460</v>
      </c>
      <c r="F383" t="s">
        <v>7150</v>
      </c>
      <c r="G383" t="s">
        <v>7579</v>
      </c>
    </row>
    <row r="384" spans="1:7">
      <c r="A384" t="s">
        <v>7295</v>
      </c>
      <c r="E384" t="s">
        <v>1459</v>
      </c>
      <c r="F384" t="s">
        <v>7150</v>
      </c>
      <c r="G384" t="s">
        <v>7580</v>
      </c>
    </row>
    <row r="385" spans="1:7">
      <c r="A385" t="s">
        <v>1669</v>
      </c>
      <c r="E385" t="s">
        <v>205</v>
      </c>
      <c r="F385" t="s">
        <v>7150</v>
      </c>
      <c r="G385" t="s">
        <v>7581</v>
      </c>
    </row>
    <row r="386" spans="1:7">
      <c r="A386" t="s">
        <v>7150</v>
      </c>
      <c r="E386" t="s">
        <v>1458</v>
      </c>
      <c r="F386" t="s">
        <v>7150</v>
      </c>
      <c r="G386" t="s">
        <v>7582</v>
      </c>
    </row>
    <row r="387" spans="1:7">
      <c r="A387" t="s">
        <v>7296</v>
      </c>
      <c r="E387" t="s">
        <v>1454</v>
      </c>
      <c r="F387" t="s">
        <v>7150</v>
      </c>
      <c r="G387" t="s">
        <v>7583</v>
      </c>
    </row>
    <row r="388" spans="1:7">
      <c r="A388" t="s">
        <v>1668</v>
      </c>
      <c r="E388" t="s">
        <v>1456</v>
      </c>
      <c r="F388" t="s">
        <v>7150</v>
      </c>
      <c r="G388" t="s">
        <v>7584</v>
      </c>
    </row>
    <row r="389" spans="1:7">
      <c r="A389" t="s">
        <v>7150</v>
      </c>
      <c r="E389" t="s">
        <v>1455</v>
      </c>
      <c r="F389" t="s">
        <v>7150</v>
      </c>
      <c r="G389" t="s">
        <v>7585</v>
      </c>
    </row>
    <row r="390" spans="1:7">
      <c r="A390" t="s">
        <v>7297</v>
      </c>
      <c r="E390" t="s">
        <v>7586</v>
      </c>
      <c r="F390" t="s">
        <v>7150</v>
      </c>
      <c r="G390" t="s">
        <v>7587</v>
      </c>
    </row>
    <row r="391" spans="1:7">
      <c r="A391" t="s">
        <v>1667</v>
      </c>
      <c r="E391" t="s">
        <v>146</v>
      </c>
      <c r="F391" t="s">
        <v>7150</v>
      </c>
      <c r="G391" t="s">
        <v>7588</v>
      </c>
    </row>
    <row r="392" spans="1:7">
      <c r="A392" t="s">
        <v>7150</v>
      </c>
      <c r="E392" t="s">
        <v>1457</v>
      </c>
      <c r="F392" t="s">
        <v>7150</v>
      </c>
      <c r="G392" t="s">
        <v>7589</v>
      </c>
    </row>
    <row r="393" spans="1:7">
      <c r="A393" t="s">
        <v>7298</v>
      </c>
      <c r="E393" t="s">
        <v>1450</v>
      </c>
      <c r="F393" t="s">
        <v>7150</v>
      </c>
      <c r="G393" t="s">
        <v>7590</v>
      </c>
    </row>
    <row r="394" spans="1:7">
      <c r="A394" t="s">
        <v>1666</v>
      </c>
      <c r="E394" t="s">
        <v>7591</v>
      </c>
      <c r="F394" t="s">
        <v>7150</v>
      </c>
      <c r="G394" t="s">
        <v>7592</v>
      </c>
    </row>
    <row r="395" spans="1:7">
      <c r="A395" t="s">
        <v>7150</v>
      </c>
      <c r="E395" t="s">
        <v>1451</v>
      </c>
      <c r="F395" t="s">
        <v>7150</v>
      </c>
      <c r="G395" t="s">
        <v>7593</v>
      </c>
    </row>
    <row r="396" spans="1:7">
      <c r="A396" t="s">
        <v>7299</v>
      </c>
      <c r="E396" t="s">
        <v>1452</v>
      </c>
      <c r="F396" t="s">
        <v>7150</v>
      </c>
      <c r="G396" t="s">
        <v>7594</v>
      </c>
    </row>
    <row r="397" spans="1:7">
      <c r="A397" t="s">
        <v>1665</v>
      </c>
      <c r="E397" t="s">
        <v>7595</v>
      </c>
      <c r="F397" t="s">
        <v>7150</v>
      </c>
      <c r="G397" t="s">
        <v>7596</v>
      </c>
    </row>
    <row r="398" spans="1:7">
      <c r="A398" t="s">
        <v>7150</v>
      </c>
      <c r="E398" t="s">
        <v>1453</v>
      </c>
      <c r="F398" t="s">
        <v>7150</v>
      </c>
      <c r="G398" t="s">
        <v>7597</v>
      </c>
    </row>
    <row r="399" spans="1:7">
      <c r="A399" t="s">
        <v>7300</v>
      </c>
      <c r="E399" t="s">
        <v>1449</v>
      </c>
      <c r="F399" t="s">
        <v>7150</v>
      </c>
      <c r="G399" t="s">
        <v>7598</v>
      </c>
    </row>
    <row r="400" spans="1:7">
      <c r="A400" t="s">
        <v>1663</v>
      </c>
      <c r="E400" t="s">
        <v>1447</v>
      </c>
      <c r="F400" t="s">
        <v>7150</v>
      </c>
      <c r="G400" t="s">
        <v>7599</v>
      </c>
    </row>
    <row r="401" spans="1:7">
      <c r="A401" t="s">
        <v>7150</v>
      </c>
      <c r="E401" t="s">
        <v>1446</v>
      </c>
      <c r="F401" t="s">
        <v>7150</v>
      </c>
      <c r="G401" t="s">
        <v>7600</v>
      </c>
    </row>
    <row r="402" spans="1:7">
      <c r="A402" t="s">
        <v>7301</v>
      </c>
      <c r="E402" t="s">
        <v>1445</v>
      </c>
      <c r="F402" t="s">
        <v>7150</v>
      </c>
      <c r="G402" t="s">
        <v>7601</v>
      </c>
    </row>
    <row r="403" spans="1:7">
      <c r="A403" t="s">
        <v>1664</v>
      </c>
      <c r="E403" t="s">
        <v>1442</v>
      </c>
      <c r="F403" t="s">
        <v>7150</v>
      </c>
      <c r="G403" t="s">
        <v>7602</v>
      </c>
    </row>
    <row r="404" spans="1:7">
      <c r="A404" t="s">
        <v>7150</v>
      </c>
      <c r="E404" t="s">
        <v>1443</v>
      </c>
      <c r="F404" t="s">
        <v>7150</v>
      </c>
      <c r="G404" t="s">
        <v>7603</v>
      </c>
    </row>
    <row r="405" spans="1:7">
      <c r="A405" t="s">
        <v>7302</v>
      </c>
      <c r="E405" t="s">
        <v>1444</v>
      </c>
      <c r="F405" t="s">
        <v>7150</v>
      </c>
      <c r="G405" t="s">
        <v>7604</v>
      </c>
    </row>
    <row r="406" spans="1:7">
      <c r="A406" t="s">
        <v>1662</v>
      </c>
      <c r="E406" t="s">
        <v>1448</v>
      </c>
      <c r="F406" t="s">
        <v>7150</v>
      </c>
      <c r="G406" t="s">
        <v>7605</v>
      </c>
    </row>
    <row r="407" spans="1:7">
      <c r="A407" t="s">
        <v>7150</v>
      </c>
      <c r="E407" t="s">
        <v>1440</v>
      </c>
      <c r="F407" t="s">
        <v>7150</v>
      </c>
      <c r="G407" t="s">
        <v>7606</v>
      </c>
    </row>
    <row r="408" spans="1:7">
      <c r="A408" t="s">
        <v>7303</v>
      </c>
      <c r="E408" t="s">
        <v>1441</v>
      </c>
      <c r="F408" t="s">
        <v>7150</v>
      </c>
      <c r="G408" t="s">
        <v>7607</v>
      </c>
    </row>
    <row r="409" spans="1:7">
      <c r="A409" t="s">
        <v>7304</v>
      </c>
      <c r="E409" t="s">
        <v>1439</v>
      </c>
      <c r="F409" t="s">
        <v>7150</v>
      </c>
      <c r="G409" t="s">
        <v>7608</v>
      </c>
    </row>
    <row r="410" spans="1:7">
      <c r="A410" t="s">
        <v>7150</v>
      </c>
      <c r="E410" t="s">
        <v>7609</v>
      </c>
      <c r="F410" t="s">
        <v>7150</v>
      </c>
      <c r="G410" t="s">
        <v>7610</v>
      </c>
    </row>
    <row r="411" spans="1:7">
      <c r="A411" t="s">
        <v>7305</v>
      </c>
      <c r="E411" t="s">
        <v>1438</v>
      </c>
      <c r="F411" t="s">
        <v>7150</v>
      </c>
      <c r="G411" t="s">
        <v>7611</v>
      </c>
    </row>
    <row r="412" spans="1:7">
      <c r="A412" t="s">
        <v>1661</v>
      </c>
      <c r="E412" t="s">
        <v>1437</v>
      </c>
      <c r="F412" t="s">
        <v>7150</v>
      </c>
      <c r="G412" t="s">
        <v>7612</v>
      </c>
    </row>
    <row r="413" spans="1:7">
      <c r="A413" t="s">
        <v>7150</v>
      </c>
      <c r="E413" t="s">
        <v>260</v>
      </c>
      <c r="F413" t="s">
        <v>7150</v>
      </c>
      <c r="G413" t="s">
        <v>7613</v>
      </c>
    </row>
    <row r="414" spans="1:7">
      <c r="A414" t="s">
        <v>7306</v>
      </c>
      <c r="E414" t="s">
        <v>1436</v>
      </c>
      <c r="F414" t="s">
        <v>7150</v>
      </c>
      <c r="G414" t="s">
        <v>7614</v>
      </c>
    </row>
    <row r="415" spans="1:7">
      <c r="A415" t="s">
        <v>1659</v>
      </c>
      <c r="E415" t="s">
        <v>1433</v>
      </c>
      <c r="F415" t="s">
        <v>7150</v>
      </c>
      <c r="G415" t="s">
        <v>7615</v>
      </c>
    </row>
    <row r="416" spans="1:7">
      <c r="A416" t="s">
        <v>7150</v>
      </c>
      <c r="E416" t="s">
        <v>7616</v>
      </c>
      <c r="F416" t="s">
        <v>7150</v>
      </c>
      <c r="G416" t="s">
        <v>7617</v>
      </c>
    </row>
    <row r="417" spans="1:7">
      <c r="A417" t="s">
        <v>7307</v>
      </c>
      <c r="E417" t="s">
        <v>1435</v>
      </c>
      <c r="F417" t="s">
        <v>7150</v>
      </c>
      <c r="G417" t="s">
        <v>7618</v>
      </c>
    </row>
    <row r="418" spans="1:7">
      <c r="A418" t="s">
        <v>1660</v>
      </c>
      <c r="E418" t="s">
        <v>1432</v>
      </c>
      <c r="F418" t="s">
        <v>7150</v>
      </c>
      <c r="G418" t="s">
        <v>7619</v>
      </c>
    </row>
    <row r="419" spans="1:7">
      <c r="A419" t="s">
        <v>7150</v>
      </c>
      <c r="E419" t="s">
        <v>7620</v>
      </c>
      <c r="F419" t="s">
        <v>7150</v>
      </c>
      <c r="G419" t="s">
        <v>7621</v>
      </c>
    </row>
    <row r="420" spans="1:7">
      <c r="A420" t="s">
        <v>7308</v>
      </c>
      <c r="E420" t="s">
        <v>1434</v>
      </c>
      <c r="F420" t="s">
        <v>7150</v>
      </c>
      <c r="G420" t="s">
        <v>7622</v>
      </c>
    </row>
    <row r="421" spans="1:7">
      <c r="A421" t="s">
        <v>722</v>
      </c>
      <c r="E421" t="s">
        <v>1431</v>
      </c>
      <c r="F421" t="s">
        <v>7150</v>
      </c>
      <c r="G421" t="s">
        <v>7623</v>
      </c>
    </row>
    <row r="422" spans="1:7">
      <c r="A422" t="s">
        <v>7150</v>
      </c>
      <c r="E422" t="s">
        <v>1430</v>
      </c>
      <c r="F422" t="s">
        <v>7150</v>
      </c>
      <c r="G422" t="s">
        <v>7624</v>
      </c>
    </row>
    <row r="423" spans="1:7">
      <c r="A423" t="s">
        <v>7309</v>
      </c>
      <c r="E423" t="s">
        <v>7625</v>
      </c>
      <c r="F423" t="s">
        <v>7150</v>
      </c>
      <c r="G423" t="s">
        <v>7626</v>
      </c>
    </row>
    <row r="424" spans="1:7">
      <c r="A424" t="s">
        <v>1656</v>
      </c>
      <c r="E424" t="s">
        <v>1429</v>
      </c>
      <c r="F424" t="s">
        <v>7150</v>
      </c>
      <c r="G424" t="s">
        <v>7627</v>
      </c>
    </row>
    <row r="425" spans="1:7">
      <c r="A425" t="s">
        <v>7150</v>
      </c>
      <c r="E425" t="s">
        <v>1428</v>
      </c>
      <c r="F425" t="s">
        <v>7150</v>
      </c>
      <c r="G425" t="s">
        <v>7628</v>
      </c>
    </row>
    <row r="426" spans="1:7">
      <c r="A426" t="s">
        <v>7310</v>
      </c>
      <c r="E426" t="s">
        <v>1427</v>
      </c>
      <c r="F426" t="s">
        <v>7150</v>
      </c>
      <c r="G426" t="s">
        <v>7629</v>
      </c>
    </row>
    <row r="427" spans="1:7">
      <c r="A427" t="s">
        <v>1658</v>
      </c>
      <c r="E427" t="s">
        <v>1426</v>
      </c>
      <c r="F427" t="s">
        <v>7150</v>
      </c>
      <c r="G427" t="s">
        <v>7630</v>
      </c>
    </row>
    <row r="428" spans="1:7">
      <c r="A428" t="s">
        <v>7150</v>
      </c>
      <c r="E428" t="s">
        <v>1420</v>
      </c>
      <c r="F428" t="s">
        <v>7150</v>
      </c>
      <c r="G428" t="s">
        <v>7631</v>
      </c>
    </row>
    <row r="429" spans="1:7">
      <c r="A429" t="s">
        <v>7311</v>
      </c>
      <c r="E429" t="s">
        <v>1423</v>
      </c>
      <c r="F429" t="s">
        <v>7150</v>
      </c>
      <c r="G429" t="s">
        <v>7632</v>
      </c>
    </row>
    <row r="430" spans="1:7">
      <c r="A430" t="s">
        <v>1657</v>
      </c>
      <c r="E430" t="s">
        <v>1422</v>
      </c>
      <c r="F430" t="s">
        <v>7150</v>
      </c>
      <c r="G430" t="s">
        <v>7633</v>
      </c>
    </row>
    <row r="431" spans="1:7">
      <c r="A431" t="s">
        <v>7150</v>
      </c>
      <c r="E431" t="s">
        <v>1424</v>
      </c>
      <c r="F431" t="s">
        <v>7150</v>
      </c>
      <c r="G431" t="s">
        <v>7634</v>
      </c>
    </row>
    <row r="432" spans="1:7">
      <c r="A432" t="s">
        <v>7312</v>
      </c>
      <c r="E432" t="s">
        <v>1421</v>
      </c>
      <c r="F432" t="s">
        <v>7150</v>
      </c>
      <c r="G432" t="s">
        <v>7635</v>
      </c>
    </row>
    <row r="433" spans="1:7">
      <c r="A433" t="s">
        <v>1655</v>
      </c>
      <c r="E433" t="s">
        <v>1425</v>
      </c>
      <c r="F433" t="s">
        <v>7150</v>
      </c>
      <c r="G433" t="s">
        <v>7636</v>
      </c>
    </row>
    <row r="434" spans="1:7">
      <c r="A434" t="s">
        <v>7150</v>
      </c>
      <c r="E434" t="s">
        <v>1419</v>
      </c>
      <c r="F434" t="s">
        <v>7150</v>
      </c>
      <c r="G434" t="s">
        <v>7637</v>
      </c>
    </row>
    <row r="435" spans="1:7">
      <c r="A435" t="s">
        <v>7313</v>
      </c>
      <c r="E435" t="s">
        <v>7638</v>
      </c>
      <c r="F435" t="s">
        <v>7150</v>
      </c>
      <c r="G435" t="s">
        <v>7639</v>
      </c>
    </row>
    <row r="436" spans="1:7">
      <c r="A436" t="s">
        <v>1654</v>
      </c>
      <c r="E436" t="s">
        <v>1418</v>
      </c>
      <c r="F436" t="s">
        <v>7150</v>
      </c>
      <c r="G436" t="s">
        <v>7640</v>
      </c>
    </row>
    <row r="437" spans="1:7">
      <c r="A437" t="s">
        <v>7150</v>
      </c>
      <c r="E437" t="s">
        <v>7641</v>
      </c>
      <c r="F437" t="s">
        <v>7150</v>
      </c>
      <c r="G437" t="s">
        <v>7642</v>
      </c>
    </row>
    <row r="438" spans="1:7">
      <c r="A438" t="s">
        <v>7314</v>
      </c>
      <c r="E438" t="s">
        <v>1416</v>
      </c>
      <c r="F438" t="s">
        <v>7150</v>
      </c>
      <c r="G438" t="s">
        <v>7643</v>
      </c>
    </row>
    <row r="439" spans="1:7">
      <c r="A439" t="s">
        <v>1653</v>
      </c>
      <c r="E439" t="s">
        <v>1417</v>
      </c>
      <c r="F439" t="s">
        <v>7150</v>
      </c>
      <c r="G439" t="s">
        <v>7644</v>
      </c>
    </row>
    <row r="440" spans="1:7">
      <c r="A440" t="s">
        <v>7150</v>
      </c>
      <c r="E440" t="s">
        <v>1415</v>
      </c>
      <c r="F440" t="s">
        <v>7150</v>
      </c>
      <c r="G440" t="s">
        <v>7645</v>
      </c>
    </row>
    <row r="441" spans="1:7">
      <c r="A441" t="s">
        <v>7315</v>
      </c>
      <c r="E441" t="s">
        <v>1414</v>
      </c>
      <c r="F441" t="s">
        <v>7150</v>
      </c>
      <c r="G441" t="s">
        <v>7646</v>
      </c>
    </row>
    <row r="442" spans="1:7">
      <c r="A442" t="s">
        <v>217</v>
      </c>
      <c r="E442" t="s">
        <v>1412</v>
      </c>
      <c r="F442" t="s">
        <v>7150</v>
      </c>
      <c r="G442" t="s">
        <v>7647</v>
      </c>
    </row>
    <row r="443" spans="1:7">
      <c r="A443" t="s">
        <v>7150</v>
      </c>
      <c r="E443" t="s">
        <v>1411</v>
      </c>
      <c r="F443" t="s">
        <v>7150</v>
      </c>
      <c r="G443" t="s">
        <v>7648</v>
      </c>
    </row>
    <row r="444" spans="1:7">
      <c r="A444" t="s">
        <v>7316</v>
      </c>
      <c r="E444" t="s">
        <v>1413</v>
      </c>
      <c r="F444" t="s">
        <v>7150</v>
      </c>
      <c r="G444" t="s">
        <v>7649</v>
      </c>
    </row>
    <row r="445" spans="1:7">
      <c r="A445" t="s">
        <v>1652</v>
      </c>
      <c r="E445" t="s">
        <v>155</v>
      </c>
      <c r="F445" t="s">
        <v>7150</v>
      </c>
      <c r="G445" t="s">
        <v>7650</v>
      </c>
    </row>
    <row r="446" spans="1:7">
      <c r="A446" t="s">
        <v>7150</v>
      </c>
      <c r="E446" t="s">
        <v>1410</v>
      </c>
      <c r="F446" t="s">
        <v>7150</v>
      </c>
      <c r="G446" t="s">
        <v>7651</v>
      </c>
    </row>
    <row r="447" spans="1:7">
      <c r="A447" t="s">
        <v>7317</v>
      </c>
      <c r="E447" t="s">
        <v>1409</v>
      </c>
      <c r="F447" t="s">
        <v>7150</v>
      </c>
      <c r="G447" t="s">
        <v>7652</v>
      </c>
    </row>
    <row r="448" spans="1:7">
      <c r="A448" t="s">
        <v>1650</v>
      </c>
      <c r="E448" t="s">
        <v>7653</v>
      </c>
      <c r="F448" t="s">
        <v>7150</v>
      </c>
      <c r="G448" t="s">
        <v>7654</v>
      </c>
    </row>
    <row r="449" spans="1:7">
      <c r="A449" t="s">
        <v>7150</v>
      </c>
      <c r="E449" t="s">
        <v>1407</v>
      </c>
      <c r="F449" t="s">
        <v>7150</v>
      </c>
      <c r="G449" t="s">
        <v>7655</v>
      </c>
    </row>
    <row r="450" spans="1:7">
      <c r="A450" t="s">
        <v>7318</v>
      </c>
      <c r="E450" t="s">
        <v>1408</v>
      </c>
      <c r="F450" t="s">
        <v>7150</v>
      </c>
      <c r="G450" t="s">
        <v>7656</v>
      </c>
    </row>
    <row r="451" spans="1:7">
      <c r="A451" t="s">
        <v>1651</v>
      </c>
      <c r="E451" t="s">
        <v>1406</v>
      </c>
      <c r="F451" t="s">
        <v>7150</v>
      </c>
      <c r="G451" t="s">
        <v>7657</v>
      </c>
    </row>
    <row r="452" spans="1:7">
      <c r="A452" t="s">
        <v>7150</v>
      </c>
      <c r="E452" t="s">
        <v>1405</v>
      </c>
      <c r="F452" t="s">
        <v>7150</v>
      </c>
      <c r="G452" t="s">
        <v>7658</v>
      </c>
    </row>
    <row r="453" spans="1:7">
      <c r="A453" t="s">
        <v>7319</v>
      </c>
      <c r="E453" t="s">
        <v>7659</v>
      </c>
      <c r="F453" t="s">
        <v>7150</v>
      </c>
      <c r="G453" t="s">
        <v>7660</v>
      </c>
    </row>
    <row r="454" spans="1:7">
      <c r="A454" t="s">
        <v>1649</v>
      </c>
      <c r="E454" t="s">
        <v>1404</v>
      </c>
      <c r="F454" t="s">
        <v>7150</v>
      </c>
      <c r="G454" t="s">
        <v>7661</v>
      </c>
    </row>
    <row r="455" spans="1:7">
      <c r="A455" t="s">
        <v>7150</v>
      </c>
      <c r="E455" t="s">
        <v>1403</v>
      </c>
      <c r="F455" t="s">
        <v>7150</v>
      </c>
      <c r="G455" t="s">
        <v>7662</v>
      </c>
    </row>
    <row r="456" spans="1:7">
      <c r="A456" t="s">
        <v>7320</v>
      </c>
      <c r="E456" t="s">
        <v>1398</v>
      </c>
      <c r="F456" t="s">
        <v>7150</v>
      </c>
      <c r="G456" t="s">
        <v>7663</v>
      </c>
    </row>
    <row r="457" spans="1:7">
      <c r="A457" t="s">
        <v>1647</v>
      </c>
      <c r="E457" t="s">
        <v>699</v>
      </c>
      <c r="F457" t="s">
        <v>7150</v>
      </c>
      <c r="G457" t="s">
        <v>7664</v>
      </c>
    </row>
    <row r="458" spans="1:7">
      <c r="A458" t="s">
        <v>7150</v>
      </c>
      <c r="E458" t="s">
        <v>1400</v>
      </c>
      <c r="F458" t="s">
        <v>7150</v>
      </c>
      <c r="G458" t="s">
        <v>7665</v>
      </c>
    </row>
    <row r="459" spans="1:7">
      <c r="A459" t="s">
        <v>7321</v>
      </c>
      <c r="E459" t="s">
        <v>1402</v>
      </c>
      <c r="F459" t="s">
        <v>7150</v>
      </c>
      <c r="G459" t="s">
        <v>7666</v>
      </c>
    </row>
    <row r="460" spans="1:7">
      <c r="A460" t="s">
        <v>1648</v>
      </c>
      <c r="E460" t="s">
        <v>1399</v>
      </c>
      <c r="F460" t="s">
        <v>7150</v>
      </c>
      <c r="G460" t="s">
        <v>7667</v>
      </c>
    </row>
    <row r="461" spans="1:7">
      <c r="A461" t="s">
        <v>7150</v>
      </c>
      <c r="E461" t="s">
        <v>1401</v>
      </c>
      <c r="F461" t="s">
        <v>7150</v>
      </c>
      <c r="G461" t="s">
        <v>7668</v>
      </c>
    </row>
    <row r="462" spans="1:7">
      <c r="A462" t="s">
        <v>7322</v>
      </c>
      <c r="E462" t="s">
        <v>1397</v>
      </c>
      <c r="F462" t="s">
        <v>7150</v>
      </c>
      <c r="G462" t="s">
        <v>7669</v>
      </c>
    </row>
    <row r="463" spans="1:7">
      <c r="A463" t="s">
        <v>1646</v>
      </c>
      <c r="E463" t="s">
        <v>1392</v>
      </c>
      <c r="F463" t="s">
        <v>7150</v>
      </c>
      <c r="G463" t="s">
        <v>7670</v>
      </c>
    </row>
    <row r="464" spans="1:7">
      <c r="A464" t="s">
        <v>7150</v>
      </c>
      <c r="E464" t="s">
        <v>1393</v>
      </c>
      <c r="F464" t="s">
        <v>7150</v>
      </c>
      <c r="G464" t="s">
        <v>7671</v>
      </c>
    </row>
    <row r="465" spans="1:7">
      <c r="A465" t="s">
        <v>7323</v>
      </c>
      <c r="E465" t="s">
        <v>150</v>
      </c>
      <c r="F465" t="s">
        <v>7150</v>
      </c>
      <c r="G465" t="s">
        <v>7672</v>
      </c>
    </row>
    <row r="466" spans="1:7">
      <c r="A466" t="s">
        <v>1645</v>
      </c>
      <c r="E466" t="s">
        <v>720</v>
      </c>
      <c r="F466" t="s">
        <v>7150</v>
      </c>
      <c r="G466" t="s">
        <v>7673</v>
      </c>
    </row>
    <row r="467" spans="1:7">
      <c r="A467" t="s">
        <v>7150</v>
      </c>
      <c r="E467" t="s">
        <v>1396</v>
      </c>
      <c r="F467" t="s">
        <v>7150</v>
      </c>
      <c r="G467" t="s">
        <v>7674</v>
      </c>
    </row>
    <row r="468" spans="1:7">
      <c r="A468" t="s">
        <v>7324</v>
      </c>
      <c r="E468" t="s">
        <v>1395</v>
      </c>
      <c r="F468" t="s">
        <v>7150</v>
      </c>
      <c r="G468" t="s">
        <v>7675</v>
      </c>
    </row>
    <row r="469" spans="1:7">
      <c r="A469" t="s">
        <v>7325</v>
      </c>
      <c r="E469" t="s">
        <v>1394</v>
      </c>
      <c r="F469" t="s">
        <v>7150</v>
      </c>
      <c r="G469" t="s">
        <v>7676</v>
      </c>
    </row>
    <row r="470" spans="1:7">
      <c r="A470" t="s">
        <v>7150</v>
      </c>
      <c r="E470" t="s">
        <v>1391</v>
      </c>
      <c r="F470" t="s">
        <v>7150</v>
      </c>
      <c r="G470" t="s">
        <v>7677</v>
      </c>
    </row>
    <row r="471" spans="1:7">
      <c r="A471" t="s">
        <v>7326</v>
      </c>
      <c r="E471" t="s">
        <v>1388</v>
      </c>
      <c r="F471" t="s">
        <v>7150</v>
      </c>
      <c r="G471" t="s">
        <v>7678</v>
      </c>
    </row>
    <row r="472" spans="1:7">
      <c r="A472" t="s">
        <v>1643</v>
      </c>
      <c r="E472" t="s">
        <v>1387</v>
      </c>
      <c r="F472" t="s">
        <v>7150</v>
      </c>
      <c r="G472" t="s">
        <v>7679</v>
      </c>
    </row>
    <row r="473" spans="1:7">
      <c r="A473" t="s">
        <v>7150</v>
      </c>
      <c r="E473" t="s">
        <v>1390</v>
      </c>
      <c r="F473" t="s">
        <v>7150</v>
      </c>
      <c r="G473" t="s">
        <v>7680</v>
      </c>
    </row>
    <row r="474" spans="1:7">
      <c r="A474" t="s">
        <v>7327</v>
      </c>
      <c r="E474" t="s">
        <v>1389</v>
      </c>
      <c r="F474" t="s">
        <v>7150</v>
      </c>
      <c r="G474" t="s">
        <v>7681</v>
      </c>
    </row>
    <row r="475" spans="1:7">
      <c r="A475" t="s">
        <v>1644</v>
      </c>
      <c r="E475" t="s">
        <v>7682</v>
      </c>
      <c r="F475" t="s">
        <v>7150</v>
      </c>
      <c r="G475" t="s">
        <v>7683</v>
      </c>
    </row>
    <row r="476" spans="1:7">
      <c r="A476" t="s">
        <v>7150</v>
      </c>
      <c r="E476" t="s">
        <v>1386</v>
      </c>
      <c r="F476" t="s">
        <v>7150</v>
      </c>
      <c r="G476" t="s">
        <v>7684</v>
      </c>
    </row>
    <row r="477" spans="1:7">
      <c r="A477" t="s">
        <v>7328</v>
      </c>
      <c r="E477" t="s">
        <v>49</v>
      </c>
      <c r="F477" t="s">
        <v>7150</v>
      </c>
      <c r="G477" t="s">
        <v>7685</v>
      </c>
    </row>
    <row r="478" spans="1:7">
      <c r="A478" t="s">
        <v>7329</v>
      </c>
      <c r="E478" t="s">
        <v>7686</v>
      </c>
      <c r="F478" t="s">
        <v>7150</v>
      </c>
      <c r="G478" t="s">
        <v>7687</v>
      </c>
    </row>
    <row r="479" spans="1:7">
      <c r="A479" t="s">
        <v>7150</v>
      </c>
      <c r="E479" t="s">
        <v>1385</v>
      </c>
      <c r="F479" t="s">
        <v>7150</v>
      </c>
      <c r="G479" t="s">
        <v>7688</v>
      </c>
    </row>
    <row r="480" spans="1:7">
      <c r="A480" t="s">
        <v>7330</v>
      </c>
      <c r="E480" t="s">
        <v>1384</v>
      </c>
      <c r="F480" t="s">
        <v>7150</v>
      </c>
      <c r="G480" t="s">
        <v>7689</v>
      </c>
    </row>
    <row r="481" spans="1:7">
      <c r="A481" t="s">
        <v>7331</v>
      </c>
      <c r="E481" t="s">
        <v>7690</v>
      </c>
      <c r="F481" t="s">
        <v>7150</v>
      </c>
      <c r="G481" t="s">
        <v>7691</v>
      </c>
    </row>
    <row r="482" spans="1:7">
      <c r="A482" t="s">
        <v>7150</v>
      </c>
      <c r="E482" t="s">
        <v>485</v>
      </c>
      <c r="F482" t="s">
        <v>7150</v>
      </c>
      <c r="G482" t="s">
        <v>7692</v>
      </c>
    </row>
    <row r="483" spans="1:7">
      <c r="A483" t="s">
        <v>7332</v>
      </c>
      <c r="E483" t="s">
        <v>7693</v>
      </c>
      <c r="F483" t="s">
        <v>7150</v>
      </c>
      <c r="G483" t="s">
        <v>7694</v>
      </c>
    </row>
    <row r="484" spans="1:7">
      <c r="A484" t="s">
        <v>1642</v>
      </c>
      <c r="E484" t="s">
        <v>1383</v>
      </c>
      <c r="F484" t="s">
        <v>7150</v>
      </c>
      <c r="G484" t="s">
        <v>7695</v>
      </c>
    </row>
    <row r="485" spans="1:7">
      <c r="A485" t="s">
        <v>7150</v>
      </c>
      <c r="E485" t="s">
        <v>7696</v>
      </c>
      <c r="F485" t="s">
        <v>7150</v>
      </c>
      <c r="G485" t="s">
        <v>7697</v>
      </c>
    </row>
    <row r="486" spans="1:7">
      <c r="A486" t="s">
        <v>7333</v>
      </c>
      <c r="E486" t="s">
        <v>1381</v>
      </c>
      <c r="F486" t="s">
        <v>7150</v>
      </c>
      <c r="G486" t="s">
        <v>7698</v>
      </c>
    </row>
    <row r="487" spans="1:7">
      <c r="A487" t="s">
        <v>1641</v>
      </c>
      <c r="E487" t="s">
        <v>1382</v>
      </c>
      <c r="F487" t="s">
        <v>7150</v>
      </c>
      <c r="G487" t="s">
        <v>7699</v>
      </c>
    </row>
    <row r="488" spans="1:7">
      <c r="A488" t="s">
        <v>7150</v>
      </c>
      <c r="E488" t="s">
        <v>7700</v>
      </c>
      <c r="F488" t="s">
        <v>7150</v>
      </c>
      <c r="G488" t="s">
        <v>7701</v>
      </c>
    </row>
    <row r="489" spans="1:7">
      <c r="A489" t="s">
        <v>7334</v>
      </c>
      <c r="E489" t="s">
        <v>1380</v>
      </c>
      <c r="F489" t="s">
        <v>7150</v>
      </c>
      <c r="G489" t="s">
        <v>7702</v>
      </c>
    </row>
    <row r="490" spans="1:7">
      <c r="A490" t="s">
        <v>7335</v>
      </c>
      <c r="E490" t="s">
        <v>1379</v>
      </c>
      <c r="F490" t="s">
        <v>7150</v>
      </c>
      <c r="G490" t="s">
        <v>7703</v>
      </c>
    </row>
    <row r="491" spans="1:7">
      <c r="A491" t="s">
        <v>7150</v>
      </c>
      <c r="E491" t="s">
        <v>1378</v>
      </c>
      <c r="F491" t="s">
        <v>7150</v>
      </c>
      <c r="G491" t="s">
        <v>7704</v>
      </c>
    </row>
    <row r="492" spans="1:7">
      <c r="A492" t="s">
        <v>7336</v>
      </c>
      <c r="E492" t="s">
        <v>1377</v>
      </c>
      <c r="F492" t="s">
        <v>7150</v>
      </c>
      <c r="G492" t="s">
        <v>7705</v>
      </c>
    </row>
    <row r="493" spans="1:7">
      <c r="A493" t="s">
        <v>1638</v>
      </c>
      <c r="E493" t="s">
        <v>1376</v>
      </c>
      <c r="F493" t="s">
        <v>7150</v>
      </c>
      <c r="G493" t="s">
        <v>7706</v>
      </c>
    </row>
    <row r="494" spans="1:7">
      <c r="A494" t="s">
        <v>7150</v>
      </c>
      <c r="E494" t="s">
        <v>1374</v>
      </c>
      <c r="F494" t="s">
        <v>7150</v>
      </c>
      <c r="G494" t="s">
        <v>7707</v>
      </c>
    </row>
    <row r="495" spans="1:7">
      <c r="A495" t="s">
        <v>7337</v>
      </c>
      <c r="E495" t="s">
        <v>1375</v>
      </c>
      <c r="F495" t="s">
        <v>7150</v>
      </c>
      <c r="G495" t="s">
        <v>7708</v>
      </c>
    </row>
    <row r="496" spans="1:7">
      <c r="A496" t="s">
        <v>1640</v>
      </c>
      <c r="E496" t="s">
        <v>7709</v>
      </c>
      <c r="F496" t="s">
        <v>7150</v>
      </c>
      <c r="G496" t="s">
        <v>7710</v>
      </c>
    </row>
    <row r="497" spans="1:7">
      <c r="A497" t="s">
        <v>7150</v>
      </c>
      <c r="E497" t="s">
        <v>7711</v>
      </c>
      <c r="F497" t="s">
        <v>7150</v>
      </c>
      <c r="G497" t="s">
        <v>7712</v>
      </c>
    </row>
    <row r="498" spans="1:7">
      <c r="A498" t="s">
        <v>7338</v>
      </c>
      <c r="E498" t="s">
        <v>1372</v>
      </c>
      <c r="F498" t="s">
        <v>7150</v>
      </c>
      <c r="G498" t="s">
        <v>7713</v>
      </c>
    </row>
    <row r="499" spans="1:7">
      <c r="A499" t="s">
        <v>250</v>
      </c>
      <c r="E499" t="s">
        <v>1370</v>
      </c>
      <c r="F499" t="s">
        <v>7150</v>
      </c>
      <c r="G499" t="s">
        <v>7714</v>
      </c>
    </row>
    <row r="500" spans="1:7">
      <c r="A500" t="s">
        <v>7150</v>
      </c>
      <c r="E500" t="s">
        <v>7715</v>
      </c>
      <c r="F500" t="s">
        <v>7150</v>
      </c>
      <c r="G500" t="s">
        <v>7716</v>
      </c>
    </row>
    <row r="501" spans="1:7">
      <c r="A501" t="s">
        <v>7339</v>
      </c>
      <c r="E501" t="s">
        <v>1371</v>
      </c>
      <c r="F501" t="s">
        <v>7150</v>
      </c>
      <c r="G501" t="s">
        <v>7717</v>
      </c>
    </row>
    <row r="502" spans="1:7">
      <c r="A502" t="s">
        <v>1639</v>
      </c>
      <c r="E502" t="s">
        <v>7718</v>
      </c>
      <c r="F502" t="s">
        <v>7150</v>
      </c>
      <c r="G502" t="s">
        <v>7719</v>
      </c>
    </row>
    <row r="503" spans="1:7">
      <c r="A503" t="s">
        <v>7150</v>
      </c>
      <c r="E503" t="s">
        <v>1373</v>
      </c>
      <c r="F503" t="s">
        <v>7150</v>
      </c>
      <c r="G503" t="s">
        <v>7720</v>
      </c>
    </row>
    <row r="504" spans="1:7">
      <c r="A504" t="s">
        <v>7340</v>
      </c>
      <c r="E504" t="s">
        <v>7721</v>
      </c>
      <c r="F504" t="s">
        <v>7150</v>
      </c>
      <c r="G504" t="s">
        <v>7722</v>
      </c>
    </row>
    <row r="505" spans="1:7">
      <c r="A505" t="s">
        <v>1637</v>
      </c>
      <c r="E505" t="s">
        <v>1369</v>
      </c>
      <c r="F505" t="s">
        <v>7150</v>
      </c>
      <c r="G505" t="s">
        <v>7723</v>
      </c>
    </row>
    <row r="506" spans="1:7">
      <c r="A506" t="s">
        <v>7150</v>
      </c>
      <c r="E506" t="s">
        <v>1367</v>
      </c>
      <c r="F506" t="s">
        <v>7150</v>
      </c>
      <c r="G506" t="s">
        <v>7724</v>
      </c>
    </row>
    <row r="507" spans="1:7">
      <c r="A507" t="s">
        <v>7341</v>
      </c>
      <c r="E507" t="s">
        <v>1366</v>
      </c>
      <c r="F507" t="s">
        <v>7150</v>
      </c>
      <c r="G507" t="s">
        <v>7725</v>
      </c>
    </row>
    <row r="508" spans="1:7">
      <c r="A508" t="s">
        <v>68</v>
      </c>
      <c r="E508" t="s">
        <v>7726</v>
      </c>
      <c r="F508" t="s">
        <v>7150</v>
      </c>
      <c r="G508" t="s">
        <v>7727</v>
      </c>
    </row>
    <row r="509" spans="1:7">
      <c r="A509" t="s">
        <v>7150</v>
      </c>
      <c r="E509" t="s">
        <v>1364</v>
      </c>
      <c r="F509" t="s">
        <v>7150</v>
      </c>
      <c r="G509" t="s">
        <v>7728</v>
      </c>
    </row>
    <row r="510" spans="1:7">
      <c r="A510" t="s">
        <v>7342</v>
      </c>
      <c r="E510" t="s">
        <v>1368</v>
      </c>
      <c r="F510" t="s">
        <v>7150</v>
      </c>
      <c r="G510" t="s">
        <v>7729</v>
      </c>
    </row>
    <row r="511" spans="1:7">
      <c r="A511" t="s">
        <v>1635</v>
      </c>
      <c r="E511" t="s">
        <v>1365</v>
      </c>
      <c r="F511" t="s">
        <v>7150</v>
      </c>
      <c r="G511" t="s">
        <v>7730</v>
      </c>
    </row>
    <row r="512" spans="1:7">
      <c r="A512" t="s">
        <v>7150</v>
      </c>
      <c r="E512" t="s">
        <v>1363</v>
      </c>
      <c r="F512" t="s">
        <v>7150</v>
      </c>
      <c r="G512" t="s">
        <v>7731</v>
      </c>
    </row>
    <row r="513" spans="1:7">
      <c r="A513" t="s">
        <v>7343</v>
      </c>
      <c r="E513" t="s">
        <v>1362</v>
      </c>
      <c r="F513" t="s">
        <v>7150</v>
      </c>
      <c r="G513" t="s">
        <v>7732</v>
      </c>
    </row>
    <row r="514" spans="1:7">
      <c r="A514" t="s">
        <v>7344</v>
      </c>
      <c r="E514" t="s">
        <v>7733</v>
      </c>
      <c r="F514" t="s">
        <v>7150</v>
      </c>
      <c r="G514" t="s">
        <v>7734</v>
      </c>
    </row>
    <row r="515" spans="1:7">
      <c r="A515" t="s">
        <v>7150</v>
      </c>
      <c r="E515" t="s">
        <v>7735</v>
      </c>
      <c r="F515" t="s">
        <v>7150</v>
      </c>
      <c r="G515" t="s">
        <v>7736</v>
      </c>
    </row>
    <row r="516" spans="1:7">
      <c r="A516" t="s">
        <v>7345</v>
      </c>
      <c r="E516" t="s">
        <v>1361</v>
      </c>
      <c r="F516" t="s">
        <v>7150</v>
      </c>
      <c r="G516" t="s">
        <v>7737</v>
      </c>
    </row>
    <row r="517" spans="1:7">
      <c r="A517" t="s">
        <v>1634</v>
      </c>
      <c r="E517" t="s">
        <v>7738</v>
      </c>
      <c r="F517" t="s">
        <v>7150</v>
      </c>
      <c r="G517" t="s">
        <v>7739</v>
      </c>
    </row>
    <row r="518" spans="1:7">
      <c r="A518" t="s">
        <v>7150</v>
      </c>
      <c r="E518" t="s">
        <v>7740</v>
      </c>
      <c r="F518" t="s">
        <v>7150</v>
      </c>
      <c r="G518" t="s">
        <v>7741</v>
      </c>
    </row>
    <row r="519" spans="1:7">
      <c r="A519" t="s">
        <v>7346</v>
      </c>
      <c r="E519" t="s">
        <v>1358</v>
      </c>
      <c r="F519" t="s">
        <v>7150</v>
      </c>
      <c r="G519" t="s">
        <v>7742</v>
      </c>
    </row>
    <row r="520" spans="1:7">
      <c r="A520" t="s">
        <v>1636</v>
      </c>
      <c r="E520" t="s">
        <v>7743</v>
      </c>
      <c r="F520" t="s">
        <v>7150</v>
      </c>
      <c r="G520" t="s">
        <v>7744</v>
      </c>
    </row>
    <row r="521" spans="1:7">
      <c r="A521" t="s">
        <v>7150</v>
      </c>
      <c r="E521" t="s">
        <v>1357</v>
      </c>
      <c r="F521" t="s">
        <v>7150</v>
      </c>
      <c r="G521" t="s">
        <v>7745</v>
      </c>
    </row>
    <row r="522" spans="1:7">
      <c r="A522" t="s">
        <v>7347</v>
      </c>
      <c r="E522" t="s">
        <v>1359</v>
      </c>
      <c r="F522" t="s">
        <v>7150</v>
      </c>
      <c r="G522" t="s">
        <v>7746</v>
      </c>
    </row>
    <row r="523" spans="1:7">
      <c r="A523" t="s">
        <v>1633</v>
      </c>
      <c r="E523" t="s">
        <v>1360</v>
      </c>
      <c r="F523" t="s">
        <v>7150</v>
      </c>
      <c r="G523" t="s">
        <v>7747</v>
      </c>
    </row>
    <row r="524" spans="1:7">
      <c r="A524" t="s">
        <v>7150</v>
      </c>
      <c r="E524" t="s">
        <v>1356</v>
      </c>
      <c r="F524" t="s">
        <v>7150</v>
      </c>
      <c r="G524" t="s">
        <v>7748</v>
      </c>
    </row>
    <row r="525" spans="1:7">
      <c r="A525" t="s">
        <v>7348</v>
      </c>
      <c r="E525" t="s">
        <v>1355</v>
      </c>
      <c r="F525" t="s">
        <v>7150</v>
      </c>
      <c r="G525" t="s">
        <v>7749</v>
      </c>
    </row>
    <row r="526" spans="1:7">
      <c r="A526" t="s">
        <v>1632</v>
      </c>
      <c r="E526" t="s">
        <v>1354</v>
      </c>
      <c r="F526" t="s">
        <v>7150</v>
      </c>
      <c r="G526" t="s">
        <v>7750</v>
      </c>
    </row>
    <row r="527" spans="1:7">
      <c r="A527" t="s">
        <v>7150</v>
      </c>
      <c r="E527" t="s">
        <v>1353</v>
      </c>
      <c r="F527" t="s">
        <v>7150</v>
      </c>
      <c r="G527" t="s">
        <v>7751</v>
      </c>
    </row>
    <row r="528" spans="1:7">
      <c r="A528" t="s">
        <v>7349</v>
      </c>
      <c r="E528" t="s">
        <v>1351</v>
      </c>
      <c r="F528" t="s">
        <v>7150</v>
      </c>
      <c r="G528" t="s">
        <v>7752</v>
      </c>
    </row>
    <row r="529" spans="1:7">
      <c r="A529" t="s">
        <v>1631</v>
      </c>
      <c r="E529" t="s">
        <v>1352</v>
      </c>
      <c r="F529" t="s">
        <v>7150</v>
      </c>
      <c r="G529" t="s">
        <v>7753</v>
      </c>
    </row>
    <row r="530" spans="1:7">
      <c r="A530" t="s">
        <v>7150</v>
      </c>
      <c r="E530" t="s">
        <v>7754</v>
      </c>
      <c r="F530" t="s">
        <v>7150</v>
      </c>
      <c r="G530" t="s">
        <v>7755</v>
      </c>
    </row>
    <row r="531" spans="1:7">
      <c r="A531" t="s">
        <v>7350</v>
      </c>
      <c r="E531" t="s">
        <v>1349</v>
      </c>
      <c r="F531" t="s">
        <v>7150</v>
      </c>
      <c r="G531" t="s">
        <v>7756</v>
      </c>
    </row>
    <row r="532" spans="1:7">
      <c r="A532" t="s">
        <v>7351</v>
      </c>
      <c r="E532" t="s">
        <v>1350</v>
      </c>
      <c r="F532" t="s">
        <v>7150</v>
      </c>
      <c r="G532" t="s">
        <v>7757</v>
      </c>
    </row>
    <row r="533" spans="1:7">
      <c r="A533" t="s">
        <v>7150</v>
      </c>
      <c r="E533" t="s">
        <v>7758</v>
      </c>
      <c r="F533" t="s">
        <v>7150</v>
      </c>
      <c r="G533" t="s">
        <v>7759</v>
      </c>
    </row>
    <row r="534" spans="1:7">
      <c r="A534" t="s">
        <v>7352</v>
      </c>
      <c r="E534" t="s">
        <v>1345</v>
      </c>
      <c r="F534" t="s">
        <v>7150</v>
      </c>
      <c r="G534" t="s">
        <v>7760</v>
      </c>
    </row>
    <row r="535" spans="1:7">
      <c r="A535" t="s">
        <v>1629</v>
      </c>
      <c r="E535" t="s">
        <v>1344</v>
      </c>
      <c r="F535" t="s">
        <v>7150</v>
      </c>
      <c r="G535" t="s">
        <v>7761</v>
      </c>
    </row>
    <row r="536" spans="1:7">
      <c r="A536" t="s">
        <v>7150</v>
      </c>
      <c r="E536" t="s">
        <v>1348</v>
      </c>
      <c r="F536" t="s">
        <v>7150</v>
      </c>
      <c r="G536" t="s">
        <v>7762</v>
      </c>
    </row>
    <row r="537" spans="1:7">
      <c r="A537" t="s">
        <v>7353</v>
      </c>
      <c r="E537" t="s">
        <v>1346</v>
      </c>
      <c r="F537" t="s">
        <v>7150</v>
      </c>
      <c r="G537" t="s">
        <v>7763</v>
      </c>
    </row>
    <row r="538" spans="1:7">
      <c r="A538" t="s">
        <v>1630</v>
      </c>
      <c r="E538" t="s">
        <v>1347</v>
      </c>
      <c r="F538" t="s">
        <v>7150</v>
      </c>
      <c r="G538" t="s">
        <v>7764</v>
      </c>
    </row>
    <row r="539" spans="1:7">
      <c r="A539" t="s">
        <v>7150</v>
      </c>
      <c r="E539" t="s">
        <v>7765</v>
      </c>
      <c r="F539" t="s">
        <v>7150</v>
      </c>
      <c r="G539" t="s">
        <v>7766</v>
      </c>
    </row>
    <row r="540" spans="1:7">
      <c r="A540" t="s">
        <v>7354</v>
      </c>
      <c r="E540" t="s">
        <v>1341</v>
      </c>
      <c r="F540" t="s">
        <v>7150</v>
      </c>
      <c r="G540" t="s">
        <v>7767</v>
      </c>
    </row>
    <row r="541" spans="1:7">
      <c r="A541" t="s">
        <v>1627</v>
      </c>
      <c r="E541" t="s">
        <v>1343</v>
      </c>
      <c r="F541" t="s">
        <v>7150</v>
      </c>
      <c r="G541" t="s">
        <v>7768</v>
      </c>
    </row>
    <row r="542" spans="1:7">
      <c r="A542" t="s">
        <v>7150</v>
      </c>
      <c r="E542" t="s">
        <v>7769</v>
      </c>
      <c r="F542" t="s">
        <v>7150</v>
      </c>
      <c r="G542" t="s">
        <v>7770</v>
      </c>
    </row>
    <row r="543" spans="1:7">
      <c r="A543" t="s">
        <v>7355</v>
      </c>
      <c r="E543" t="s">
        <v>1342</v>
      </c>
      <c r="F543" t="s">
        <v>7150</v>
      </c>
      <c r="G543" t="s">
        <v>7771</v>
      </c>
    </row>
    <row r="544" spans="1:7">
      <c r="A544" t="s">
        <v>1628</v>
      </c>
      <c r="E544" t="s">
        <v>1339</v>
      </c>
      <c r="F544" t="s">
        <v>7150</v>
      </c>
      <c r="G544" t="s">
        <v>7772</v>
      </c>
    </row>
    <row r="545" spans="1:7">
      <c r="A545" t="s">
        <v>7150</v>
      </c>
      <c r="E545" t="s">
        <v>7773</v>
      </c>
      <c r="F545" t="s">
        <v>7150</v>
      </c>
      <c r="G545" t="s">
        <v>7774</v>
      </c>
    </row>
    <row r="546" spans="1:7">
      <c r="A546" t="s">
        <v>7356</v>
      </c>
      <c r="E546" t="s">
        <v>1340</v>
      </c>
      <c r="F546" t="s">
        <v>7150</v>
      </c>
      <c r="G546" t="s">
        <v>7775</v>
      </c>
    </row>
    <row r="547" spans="1:7">
      <c r="A547" t="s">
        <v>1626</v>
      </c>
      <c r="E547" t="s">
        <v>1338</v>
      </c>
      <c r="F547" t="s">
        <v>7150</v>
      </c>
      <c r="G547" t="s">
        <v>7776</v>
      </c>
    </row>
    <row r="548" spans="1:7">
      <c r="A548" t="s">
        <v>7150</v>
      </c>
      <c r="E548" t="s">
        <v>1337</v>
      </c>
      <c r="F548" t="s">
        <v>7150</v>
      </c>
      <c r="G548" t="s">
        <v>7777</v>
      </c>
    </row>
    <row r="549" spans="1:7">
      <c r="A549" t="s">
        <v>7357</v>
      </c>
      <c r="E549" t="s">
        <v>160</v>
      </c>
      <c r="F549" t="s">
        <v>7150</v>
      </c>
      <c r="G549" t="s">
        <v>7778</v>
      </c>
    </row>
    <row r="550" spans="1:7">
      <c r="A550" t="s">
        <v>1621</v>
      </c>
      <c r="E550" t="s">
        <v>1336</v>
      </c>
      <c r="F550" t="s">
        <v>7150</v>
      </c>
      <c r="G550" t="s">
        <v>7779</v>
      </c>
    </row>
    <row r="551" spans="1:7">
      <c r="A551" t="s">
        <v>7150</v>
      </c>
      <c r="E551" t="s">
        <v>1335</v>
      </c>
      <c r="F551" t="s">
        <v>7150</v>
      </c>
      <c r="G551" t="s">
        <v>7780</v>
      </c>
    </row>
    <row r="552" spans="1:7">
      <c r="A552" t="s">
        <v>7358</v>
      </c>
      <c r="E552" t="s">
        <v>7781</v>
      </c>
      <c r="F552" t="s">
        <v>7150</v>
      </c>
      <c r="G552" t="s">
        <v>7782</v>
      </c>
    </row>
    <row r="553" spans="1:7">
      <c r="A553" t="s">
        <v>1622</v>
      </c>
      <c r="E553" t="s">
        <v>1334</v>
      </c>
      <c r="F553" t="s">
        <v>7150</v>
      </c>
      <c r="G553" t="s">
        <v>7783</v>
      </c>
    </row>
    <row r="554" spans="1:7">
      <c r="A554" t="s">
        <v>7150</v>
      </c>
      <c r="E554" t="s">
        <v>1333</v>
      </c>
      <c r="F554" t="s">
        <v>7150</v>
      </c>
      <c r="G554" t="s">
        <v>7784</v>
      </c>
    </row>
    <row r="555" spans="1:7">
      <c r="A555" t="s">
        <v>7359</v>
      </c>
      <c r="E555" t="s">
        <v>1332</v>
      </c>
      <c r="F555" t="s">
        <v>7150</v>
      </c>
      <c r="G555" t="s">
        <v>7785</v>
      </c>
    </row>
    <row r="556" spans="1:7">
      <c r="A556" t="s">
        <v>1620</v>
      </c>
      <c r="E556" t="s">
        <v>7786</v>
      </c>
      <c r="F556" t="s">
        <v>7150</v>
      </c>
      <c r="G556" t="s">
        <v>7787</v>
      </c>
    </row>
    <row r="557" spans="1:7">
      <c r="A557" t="s">
        <v>7150</v>
      </c>
      <c r="E557" t="s">
        <v>1331</v>
      </c>
      <c r="F557" t="s">
        <v>7150</v>
      </c>
      <c r="G557" t="s">
        <v>7788</v>
      </c>
    </row>
    <row r="558" spans="1:7">
      <c r="A558" t="s">
        <v>7360</v>
      </c>
      <c r="E558" t="s">
        <v>1330</v>
      </c>
      <c r="F558" t="s">
        <v>7150</v>
      </c>
      <c r="G558" t="s">
        <v>7789</v>
      </c>
    </row>
    <row r="559" spans="1:7">
      <c r="A559" t="s">
        <v>1625</v>
      </c>
      <c r="E559" t="s">
        <v>1328</v>
      </c>
      <c r="F559" t="s">
        <v>7150</v>
      </c>
      <c r="G559" t="s">
        <v>7790</v>
      </c>
    </row>
    <row r="560" spans="1:7">
      <c r="A560" t="s">
        <v>7150</v>
      </c>
      <c r="E560" t="s">
        <v>1329</v>
      </c>
      <c r="F560" t="s">
        <v>7150</v>
      </c>
      <c r="G560" t="s">
        <v>7791</v>
      </c>
    </row>
    <row r="561" spans="1:7">
      <c r="A561" t="s">
        <v>7361</v>
      </c>
      <c r="E561" t="s">
        <v>1327</v>
      </c>
      <c r="F561" t="s">
        <v>7150</v>
      </c>
      <c r="G561" t="s">
        <v>7792</v>
      </c>
    </row>
    <row r="562" spans="1:7">
      <c r="A562" t="s">
        <v>1624</v>
      </c>
      <c r="E562" t="s">
        <v>7793</v>
      </c>
      <c r="F562" t="s">
        <v>7150</v>
      </c>
      <c r="G562" t="s">
        <v>7794</v>
      </c>
    </row>
    <row r="563" spans="1:7">
      <c r="A563" t="s">
        <v>7150</v>
      </c>
      <c r="E563" t="s">
        <v>1326</v>
      </c>
      <c r="F563" t="s">
        <v>7150</v>
      </c>
      <c r="G563" t="s">
        <v>7795</v>
      </c>
    </row>
    <row r="564" spans="1:7">
      <c r="A564" t="s">
        <v>7362</v>
      </c>
      <c r="E564" t="s">
        <v>7796</v>
      </c>
      <c r="F564" t="s">
        <v>7150</v>
      </c>
      <c r="G564" t="s">
        <v>7797</v>
      </c>
    </row>
    <row r="565" spans="1:7">
      <c r="A565" t="s">
        <v>1623</v>
      </c>
      <c r="E565" t="s">
        <v>1325</v>
      </c>
      <c r="F565" t="s">
        <v>7150</v>
      </c>
      <c r="G565" t="s">
        <v>7798</v>
      </c>
    </row>
    <row r="566" spans="1:7">
      <c r="A566" t="s">
        <v>7150</v>
      </c>
      <c r="E566" t="s">
        <v>1324</v>
      </c>
      <c r="F566" t="s">
        <v>7150</v>
      </c>
      <c r="G566" t="s">
        <v>7799</v>
      </c>
    </row>
    <row r="567" spans="1:7">
      <c r="A567" t="s">
        <v>7363</v>
      </c>
      <c r="E567" t="s">
        <v>1323</v>
      </c>
      <c r="F567" t="s">
        <v>7150</v>
      </c>
      <c r="G567" t="s">
        <v>7800</v>
      </c>
    </row>
    <row r="568" spans="1:7">
      <c r="A568" t="s">
        <v>1614</v>
      </c>
      <c r="E568" t="s">
        <v>7801</v>
      </c>
      <c r="F568" t="s">
        <v>7150</v>
      </c>
      <c r="G568" t="s">
        <v>7802</v>
      </c>
    </row>
    <row r="569" spans="1:7">
      <c r="A569" t="s">
        <v>7150</v>
      </c>
      <c r="E569" t="s">
        <v>1320</v>
      </c>
      <c r="F569" t="s">
        <v>7150</v>
      </c>
      <c r="G569" t="s">
        <v>7803</v>
      </c>
    </row>
    <row r="570" spans="1:7">
      <c r="A570" t="s">
        <v>7364</v>
      </c>
      <c r="E570" t="s">
        <v>1321</v>
      </c>
      <c r="F570" t="s">
        <v>7150</v>
      </c>
      <c r="G570" t="s">
        <v>7804</v>
      </c>
    </row>
    <row r="571" spans="1:7">
      <c r="A571" t="s">
        <v>1615</v>
      </c>
      <c r="E571" t="s">
        <v>1322</v>
      </c>
      <c r="F571" t="s">
        <v>7150</v>
      </c>
      <c r="G571" t="s">
        <v>7805</v>
      </c>
    </row>
    <row r="572" spans="1:7">
      <c r="A572" t="s">
        <v>7150</v>
      </c>
      <c r="E572" t="s">
        <v>1318</v>
      </c>
      <c r="F572" t="s">
        <v>7150</v>
      </c>
      <c r="G572" t="s">
        <v>7806</v>
      </c>
    </row>
    <row r="573" spans="1:7">
      <c r="A573" t="s">
        <v>7365</v>
      </c>
      <c r="E573" t="s">
        <v>1317</v>
      </c>
      <c r="F573" t="s">
        <v>7150</v>
      </c>
      <c r="G573" t="s">
        <v>7807</v>
      </c>
    </row>
    <row r="574" spans="1:7">
      <c r="A574" t="s">
        <v>1616</v>
      </c>
      <c r="E574" t="s">
        <v>1319</v>
      </c>
      <c r="F574" t="s">
        <v>7150</v>
      </c>
      <c r="G574" t="s">
        <v>7808</v>
      </c>
    </row>
    <row r="575" spans="1:7">
      <c r="A575" t="s">
        <v>7150</v>
      </c>
      <c r="E575" t="s">
        <v>1316</v>
      </c>
      <c r="F575" t="s">
        <v>7150</v>
      </c>
      <c r="G575" t="s">
        <v>7809</v>
      </c>
    </row>
    <row r="576" spans="1:7">
      <c r="A576" t="s">
        <v>7366</v>
      </c>
      <c r="E576" t="s">
        <v>7810</v>
      </c>
      <c r="F576" t="s">
        <v>7150</v>
      </c>
      <c r="G576" t="s">
        <v>7811</v>
      </c>
    </row>
    <row r="577" spans="1:7">
      <c r="A577" t="s">
        <v>1619</v>
      </c>
      <c r="E577" t="s">
        <v>1315</v>
      </c>
      <c r="F577" t="s">
        <v>7150</v>
      </c>
      <c r="G577" t="s">
        <v>7812</v>
      </c>
    </row>
    <row r="578" spans="1:7">
      <c r="A578" t="s">
        <v>7150</v>
      </c>
      <c r="E578" t="s">
        <v>1313</v>
      </c>
      <c r="F578" t="s">
        <v>7150</v>
      </c>
      <c r="G578" t="s">
        <v>7813</v>
      </c>
    </row>
    <row r="579" spans="1:7">
      <c r="A579" t="s">
        <v>7367</v>
      </c>
      <c r="E579" t="s">
        <v>1312</v>
      </c>
      <c r="F579" t="s">
        <v>7150</v>
      </c>
      <c r="G579" t="s">
        <v>7814</v>
      </c>
    </row>
    <row r="580" spans="1:7">
      <c r="A580" t="s">
        <v>1618</v>
      </c>
      <c r="E580" t="s">
        <v>1314</v>
      </c>
      <c r="F580" t="s">
        <v>7150</v>
      </c>
      <c r="G580" t="s">
        <v>7815</v>
      </c>
    </row>
    <row r="581" spans="1:7">
      <c r="A581" t="s">
        <v>7150</v>
      </c>
      <c r="E581" t="s">
        <v>7816</v>
      </c>
      <c r="F581" t="s">
        <v>7150</v>
      </c>
      <c r="G581" t="s">
        <v>7817</v>
      </c>
    </row>
    <row r="582" spans="1:7">
      <c r="A582" t="s">
        <v>7368</v>
      </c>
      <c r="E582" t="s">
        <v>1307</v>
      </c>
      <c r="F582" t="s">
        <v>7150</v>
      </c>
      <c r="G582" t="s">
        <v>7818</v>
      </c>
    </row>
    <row r="583" spans="1:7">
      <c r="A583" t="s">
        <v>1617</v>
      </c>
      <c r="E583" t="s">
        <v>1311</v>
      </c>
      <c r="F583" t="s">
        <v>7150</v>
      </c>
      <c r="G583" t="s">
        <v>7819</v>
      </c>
    </row>
    <row r="584" spans="1:7">
      <c r="A584" t="s">
        <v>7150</v>
      </c>
      <c r="E584" t="s">
        <v>1309</v>
      </c>
      <c r="F584" t="s">
        <v>7150</v>
      </c>
      <c r="G584" t="s">
        <v>7820</v>
      </c>
    </row>
    <row r="585" spans="1:7">
      <c r="A585" t="s">
        <v>7369</v>
      </c>
      <c r="E585" t="s">
        <v>1310</v>
      </c>
      <c r="F585" t="s">
        <v>7150</v>
      </c>
      <c r="G585" t="s">
        <v>7821</v>
      </c>
    </row>
    <row r="586" spans="1:7">
      <c r="A586" t="s">
        <v>7370</v>
      </c>
      <c r="E586" t="s">
        <v>1308</v>
      </c>
      <c r="F586" t="s">
        <v>7150</v>
      </c>
      <c r="G586" t="s">
        <v>7822</v>
      </c>
    </row>
    <row r="587" spans="1:7">
      <c r="A587" t="s">
        <v>7150</v>
      </c>
      <c r="E587" t="s">
        <v>1305</v>
      </c>
      <c r="F587" t="s">
        <v>7150</v>
      </c>
      <c r="G587" t="s">
        <v>7823</v>
      </c>
    </row>
    <row r="588" spans="1:7">
      <c r="A588" t="s">
        <v>7371</v>
      </c>
      <c r="E588" t="s">
        <v>1306</v>
      </c>
      <c r="F588" t="s">
        <v>7150</v>
      </c>
      <c r="G588" t="s">
        <v>7824</v>
      </c>
    </row>
    <row r="589" spans="1:7">
      <c r="A589" t="s">
        <v>1613</v>
      </c>
      <c r="E589" t="s">
        <v>1304</v>
      </c>
      <c r="F589" t="s">
        <v>7150</v>
      </c>
      <c r="G589" t="s">
        <v>7825</v>
      </c>
    </row>
    <row r="590" spans="1:7">
      <c r="A590" t="s">
        <v>7150</v>
      </c>
      <c r="E590" t="s">
        <v>1303</v>
      </c>
      <c r="F590" t="s">
        <v>7150</v>
      </c>
      <c r="G590" t="s">
        <v>7826</v>
      </c>
    </row>
    <row r="591" spans="1:7">
      <c r="A591" t="s">
        <v>7372</v>
      </c>
      <c r="E591" t="s">
        <v>1302</v>
      </c>
      <c r="F591" t="s">
        <v>7150</v>
      </c>
      <c r="G591" t="s">
        <v>7827</v>
      </c>
    </row>
    <row r="592" spans="1:7">
      <c r="A592" t="s">
        <v>1608</v>
      </c>
      <c r="E592" t="s">
        <v>1301</v>
      </c>
      <c r="F592" t="s">
        <v>7150</v>
      </c>
      <c r="G592" t="s">
        <v>7828</v>
      </c>
    </row>
    <row r="593" spans="1:7">
      <c r="A593" t="s">
        <v>7150</v>
      </c>
      <c r="E593" t="s">
        <v>1300</v>
      </c>
      <c r="F593" t="s">
        <v>7150</v>
      </c>
      <c r="G593" t="s">
        <v>7829</v>
      </c>
    </row>
    <row r="594" spans="1:7">
      <c r="A594" t="s">
        <v>7373</v>
      </c>
      <c r="E594" t="s">
        <v>7830</v>
      </c>
      <c r="F594" t="s">
        <v>7150</v>
      </c>
      <c r="G594" t="s">
        <v>7831</v>
      </c>
    </row>
    <row r="595" spans="1:7">
      <c r="A595" t="s">
        <v>1611</v>
      </c>
      <c r="E595" t="s">
        <v>1299</v>
      </c>
      <c r="F595" t="s">
        <v>7150</v>
      </c>
      <c r="G595" t="s">
        <v>7832</v>
      </c>
    </row>
    <row r="596" spans="1:7">
      <c r="A596" t="s">
        <v>7150</v>
      </c>
      <c r="E596" t="s">
        <v>1296</v>
      </c>
      <c r="F596" t="s">
        <v>7150</v>
      </c>
      <c r="G596" t="s">
        <v>7833</v>
      </c>
    </row>
    <row r="597" spans="1:7">
      <c r="A597" t="s">
        <v>7374</v>
      </c>
      <c r="E597" t="s">
        <v>1298</v>
      </c>
      <c r="F597" t="s">
        <v>7150</v>
      </c>
      <c r="G597" t="s">
        <v>7834</v>
      </c>
    </row>
    <row r="598" spans="1:7">
      <c r="A598" t="s">
        <v>309</v>
      </c>
      <c r="E598" t="s">
        <v>1297</v>
      </c>
      <c r="F598" t="s">
        <v>7150</v>
      </c>
      <c r="G598" t="s">
        <v>7835</v>
      </c>
    </row>
    <row r="599" spans="1:7">
      <c r="A599" t="s">
        <v>7150</v>
      </c>
      <c r="E599" t="s">
        <v>1294</v>
      </c>
      <c r="F599" t="s">
        <v>7150</v>
      </c>
      <c r="G599" t="s">
        <v>7836</v>
      </c>
    </row>
    <row r="600" spans="1:7">
      <c r="A600" t="s">
        <v>7375</v>
      </c>
      <c r="E600" t="s">
        <v>1295</v>
      </c>
      <c r="F600" t="s">
        <v>7150</v>
      </c>
      <c r="G600" t="s">
        <v>7837</v>
      </c>
    </row>
    <row r="601" spans="1:7">
      <c r="A601" t="s">
        <v>1610</v>
      </c>
      <c r="E601" t="s">
        <v>1292</v>
      </c>
      <c r="F601" t="s">
        <v>7150</v>
      </c>
      <c r="G601" t="s">
        <v>7838</v>
      </c>
    </row>
    <row r="602" spans="1:7">
      <c r="A602" t="s">
        <v>7150</v>
      </c>
      <c r="E602" t="s">
        <v>1293</v>
      </c>
      <c r="F602" t="s">
        <v>7150</v>
      </c>
      <c r="G602" t="s">
        <v>7839</v>
      </c>
    </row>
    <row r="603" spans="1:7">
      <c r="A603" t="s">
        <v>7376</v>
      </c>
      <c r="E603" t="s">
        <v>1290</v>
      </c>
      <c r="F603" t="s">
        <v>7150</v>
      </c>
      <c r="G603" t="s">
        <v>7840</v>
      </c>
    </row>
    <row r="604" spans="1:7">
      <c r="A604" t="s">
        <v>1609</v>
      </c>
      <c r="E604" t="s">
        <v>1291</v>
      </c>
      <c r="F604" t="s">
        <v>7150</v>
      </c>
      <c r="G604" t="s">
        <v>7841</v>
      </c>
    </row>
    <row r="605" spans="1:7">
      <c r="A605" t="s">
        <v>7150</v>
      </c>
      <c r="E605" t="s">
        <v>1288</v>
      </c>
      <c r="F605" t="s">
        <v>7150</v>
      </c>
      <c r="G605" t="s">
        <v>7842</v>
      </c>
    </row>
    <row r="606" spans="1:7">
      <c r="A606" t="s">
        <v>7377</v>
      </c>
      <c r="E606" t="s">
        <v>7843</v>
      </c>
      <c r="F606" t="s">
        <v>7150</v>
      </c>
      <c r="G606" t="s">
        <v>7844</v>
      </c>
    </row>
    <row r="607" spans="1:7">
      <c r="A607" t="s">
        <v>1612</v>
      </c>
      <c r="E607" t="s">
        <v>1286</v>
      </c>
      <c r="F607" t="s">
        <v>7150</v>
      </c>
      <c r="G607" t="s">
        <v>7845</v>
      </c>
    </row>
    <row r="608" spans="1:7">
      <c r="A608" t="s">
        <v>7150</v>
      </c>
      <c r="E608" t="s">
        <v>1287</v>
      </c>
      <c r="F608" t="s">
        <v>7150</v>
      </c>
      <c r="G608" t="s">
        <v>7846</v>
      </c>
    </row>
    <row r="609" spans="1:7">
      <c r="A609" t="s">
        <v>7378</v>
      </c>
      <c r="E609" t="s">
        <v>1289</v>
      </c>
      <c r="F609" t="s">
        <v>7150</v>
      </c>
      <c r="G609" t="s">
        <v>7847</v>
      </c>
    </row>
    <row r="610" spans="1:7">
      <c r="A610" t="s">
        <v>7379</v>
      </c>
      <c r="E610" t="s">
        <v>1285</v>
      </c>
      <c r="F610" t="s">
        <v>7150</v>
      </c>
      <c r="G610" t="s">
        <v>7848</v>
      </c>
    </row>
    <row r="611" spans="1:7">
      <c r="A611" t="s">
        <v>7150</v>
      </c>
      <c r="E611" t="s">
        <v>7849</v>
      </c>
      <c r="F611" t="s">
        <v>7150</v>
      </c>
      <c r="G611" t="s">
        <v>7850</v>
      </c>
    </row>
    <row r="612" spans="1:7">
      <c r="A612" t="s">
        <v>7380</v>
      </c>
      <c r="E612" t="s">
        <v>1284</v>
      </c>
      <c r="F612" t="s">
        <v>7150</v>
      </c>
      <c r="G612" t="s">
        <v>7851</v>
      </c>
    </row>
    <row r="613" spans="1:7">
      <c r="A613" t="s">
        <v>1604</v>
      </c>
      <c r="E613" t="s">
        <v>1283</v>
      </c>
      <c r="F613" t="s">
        <v>7150</v>
      </c>
      <c r="G613" t="s">
        <v>7852</v>
      </c>
    </row>
    <row r="614" spans="1:7">
      <c r="A614" t="s">
        <v>7150</v>
      </c>
      <c r="E614" t="s">
        <v>7853</v>
      </c>
      <c r="F614" t="s">
        <v>7150</v>
      </c>
      <c r="G614" t="s">
        <v>7854</v>
      </c>
    </row>
    <row r="615" spans="1:7">
      <c r="A615" t="s">
        <v>7381</v>
      </c>
      <c r="E615" t="s">
        <v>1282</v>
      </c>
      <c r="F615" t="s">
        <v>7150</v>
      </c>
      <c r="G615" t="s">
        <v>7855</v>
      </c>
    </row>
    <row r="616" spans="1:7">
      <c r="A616" t="s">
        <v>1607</v>
      </c>
      <c r="E616" t="s">
        <v>1281</v>
      </c>
      <c r="F616" t="s">
        <v>7150</v>
      </c>
      <c r="G616" t="s">
        <v>7856</v>
      </c>
    </row>
    <row r="617" spans="1:7">
      <c r="A617" t="s">
        <v>7150</v>
      </c>
      <c r="E617" t="s">
        <v>1280</v>
      </c>
      <c r="F617" t="s">
        <v>7150</v>
      </c>
      <c r="G617" t="s">
        <v>7857</v>
      </c>
    </row>
    <row r="618" spans="1:7">
      <c r="A618" t="s">
        <v>7382</v>
      </c>
      <c r="E618" t="s">
        <v>719</v>
      </c>
      <c r="F618" t="s">
        <v>7150</v>
      </c>
      <c r="G618" t="s">
        <v>7858</v>
      </c>
    </row>
    <row r="619" spans="1:7">
      <c r="A619" t="s">
        <v>1605</v>
      </c>
      <c r="E619" t="s">
        <v>1279</v>
      </c>
      <c r="F619" t="s">
        <v>7150</v>
      </c>
      <c r="G619" t="s">
        <v>7859</v>
      </c>
    </row>
    <row r="620" spans="1:7">
      <c r="A620" t="s">
        <v>7150</v>
      </c>
      <c r="E620" t="s">
        <v>1278</v>
      </c>
      <c r="F620" t="s">
        <v>7150</v>
      </c>
      <c r="G620" t="s">
        <v>7860</v>
      </c>
    </row>
    <row r="621" spans="1:7">
      <c r="A621" t="s">
        <v>7383</v>
      </c>
      <c r="E621" t="s">
        <v>1276</v>
      </c>
      <c r="F621" t="s">
        <v>7150</v>
      </c>
      <c r="G621" t="s">
        <v>7861</v>
      </c>
    </row>
    <row r="622" spans="1:7">
      <c r="A622" t="s">
        <v>737</v>
      </c>
      <c r="E622" t="s">
        <v>7862</v>
      </c>
      <c r="F622" t="s">
        <v>7150</v>
      </c>
      <c r="G622" t="s">
        <v>7863</v>
      </c>
    </row>
    <row r="623" spans="1:7">
      <c r="A623" t="s">
        <v>7150</v>
      </c>
      <c r="E623" t="s">
        <v>1277</v>
      </c>
      <c r="F623" t="s">
        <v>7150</v>
      </c>
      <c r="G623" t="s">
        <v>7864</v>
      </c>
    </row>
    <row r="624" spans="1:7">
      <c r="A624" t="s">
        <v>7384</v>
      </c>
      <c r="E624" t="s">
        <v>1274</v>
      </c>
      <c r="F624" t="s">
        <v>7150</v>
      </c>
      <c r="G624" t="s">
        <v>7865</v>
      </c>
    </row>
    <row r="625" spans="1:7">
      <c r="A625" t="s">
        <v>7385</v>
      </c>
      <c r="E625" t="s">
        <v>1275</v>
      </c>
      <c r="F625" t="s">
        <v>7150</v>
      </c>
      <c r="G625" t="s">
        <v>7866</v>
      </c>
    </row>
    <row r="626" spans="1:7">
      <c r="A626" t="s">
        <v>7150</v>
      </c>
      <c r="E626" t="s">
        <v>1273</v>
      </c>
      <c r="F626" t="s">
        <v>7150</v>
      </c>
      <c r="G626" t="s">
        <v>7867</v>
      </c>
    </row>
    <row r="627" spans="1:7">
      <c r="A627" t="s">
        <v>7386</v>
      </c>
      <c r="E627" t="s">
        <v>1271</v>
      </c>
      <c r="F627" t="s">
        <v>7150</v>
      </c>
      <c r="G627" t="s">
        <v>7868</v>
      </c>
    </row>
    <row r="628" spans="1:7">
      <c r="A628" t="s">
        <v>1606</v>
      </c>
      <c r="E628" t="s">
        <v>7869</v>
      </c>
      <c r="F628" t="s">
        <v>7150</v>
      </c>
      <c r="G628" t="s">
        <v>7870</v>
      </c>
    </row>
    <row r="629" spans="1:7">
      <c r="A629" t="s">
        <v>7150</v>
      </c>
      <c r="E629" t="s">
        <v>1272</v>
      </c>
      <c r="F629" t="s">
        <v>7150</v>
      </c>
      <c r="G629" t="s">
        <v>7871</v>
      </c>
    </row>
    <row r="630" spans="1:7">
      <c r="A630" t="s">
        <v>7387</v>
      </c>
      <c r="E630" t="s">
        <v>1270</v>
      </c>
      <c r="F630" t="s">
        <v>7150</v>
      </c>
      <c r="G630" t="s">
        <v>7872</v>
      </c>
    </row>
    <row r="631" spans="1:7">
      <c r="A631" t="s">
        <v>1601</v>
      </c>
      <c r="E631" t="s">
        <v>1264</v>
      </c>
      <c r="F631" t="s">
        <v>7150</v>
      </c>
      <c r="G631" t="s">
        <v>7873</v>
      </c>
    </row>
    <row r="632" spans="1:7">
      <c r="A632" t="s">
        <v>7150</v>
      </c>
      <c r="E632" t="s">
        <v>1269</v>
      </c>
      <c r="F632" t="s">
        <v>7150</v>
      </c>
      <c r="G632" t="s">
        <v>7874</v>
      </c>
    </row>
    <row r="633" spans="1:7">
      <c r="A633" t="s">
        <v>7388</v>
      </c>
      <c r="E633" t="s">
        <v>1268</v>
      </c>
      <c r="F633" t="s">
        <v>7150</v>
      </c>
      <c r="G633" t="s">
        <v>7875</v>
      </c>
    </row>
    <row r="634" spans="1:7">
      <c r="A634" t="s">
        <v>1603</v>
      </c>
      <c r="E634" t="s">
        <v>1263</v>
      </c>
      <c r="F634" t="s">
        <v>7150</v>
      </c>
      <c r="G634" t="s">
        <v>7876</v>
      </c>
    </row>
    <row r="635" spans="1:7">
      <c r="A635" t="s">
        <v>7150</v>
      </c>
      <c r="E635" t="s">
        <v>1267</v>
      </c>
      <c r="F635" t="s">
        <v>7150</v>
      </c>
      <c r="G635" t="s">
        <v>7877</v>
      </c>
    </row>
    <row r="636" spans="1:7">
      <c r="A636" t="s">
        <v>7389</v>
      </c>
      <c r="E636" t="s">
        <v>1266</v>
      </c>
      <c r="F636" t="s">
        <v>7150</v>
      </c>
      <c r="G636" t="s">
        <v>7878</v>
      </c>
    </row>
    <row r="637" spans="1:7">
      <c r="A637" t="s">
        <v>1600</v>
      </c>
      <c r="E637" t="s">
        <v>1265</v>
      </c>
      <c r="F637" t="s">
        <v>7150</v>
      </c>
      <c r="G637" t="s">
        <v>7879</v>
      </c>
    </row>
    <row r="638" spans="1:7">
      <c r="A638" t="s">
        <v>7150</v>
      </c>
      <c r="E638" t="s">
        <v>7880</v>
      </c>
      <c r="F638" t="s">
        <v>7150</v>
      </c>
      <c r="G638" t="s">
        <v>7881</v>
      </c>
    </row>
    <row r="639" spans="1:7">
      <c r="A639" t="s">
        <v>7390</v>
      </c>
      <c r="E639" t="s">
        <v>1262</v>
      </c>
      <c r="F639" t="s">
        <v>7150</v>
      </c>
      <c r="G639" t="s">
        <v>7882</v>
      </c>
    </row>
    <row r="640" spans="1:7">
      <c r="A640" t="s">
        <v>1602</v>
      </c>
      <c r="E640" t="s">
        <v>1261</v>
      </c>
      <c r="F640" t="s">
        <v>7150</v>
      </c>
      <c r="G640" t="s">
        <v>7883</v>
      </c>
    </row>
    <row r="641" spans="1:7">
      <c r="A641" t="s">
        <v>7150</v>
      </c>
      <c r="E641" t="s">
        <v>1260</v>
      </c>
      <c r="F641" t="s">
        <v>7150</v>
      </c>
      <c r="G641" t="s">
        <v>7884</v>
      </c>
    </row>
    <row r="642" spans="1:7">
      <c r="A642" t="s">
        <v>7391</v>
      </c>
      <c r="E642" t="s">
        <v>1259</v>
      </c>
      <c r="F642" t="s">
        <v>7150</v>
      </c>
      <c r="G642" t="s">
        <v>7885</v>
      </c>
    </row>
    <row r="643" spans="1:7">
      <c r="A643" t="s">
        <v>1598</v>
      </c>
      <c r="E643" t="s">
        <v>1258</v>
      </c>
      <c r="F643" t="s">
        <v>7150</v>
      </c>
      <c r="G643" t="s">
        <v>7886</v>
      </c>
    </row>
    <row r="644" spans="1:7">
      <c r="A644" t="s">
        <v>7150</v>
      </c>
      <c r="E644" t="s">
        <v>1257</v>
      </c>
      <c r="F644" t="s">
        <v>7150</v>
      </c>
      <c r="G644" t="s">
        <v>7887</v>
      </c>
    </row>
    <row r="645" spans="1:7">
      <c r="A645" t="s">
        <v>7392</v>
      </c>
      <c r="E645" t="s">
        <v>1256</v>
      </c>
      <c r="F645" t="s">
        <v>7150</v>
      </c>
      <c r="G645" t="s">
        <v>7888</v>
      </c>
    </row>
    <row r="646" spans="1:7">
      <c r="A646" t="s">
        <v>1599</v>
      </c>
      <c r="E646" t="s">
        <v>1255</v>
      </c>
      <c r="F646" t="s">
        <v>7150</v>
      </c>
      <c r="G646" t="s">
        <v>7889</v>
      </c>
    </row>
    <row r="647" spans="1:7">
      <c r="A647" t="s">
        <v>7150</v>
      </c>
      <c r="E647" t="s">
        <v>1254</v>
      </c>
      <c r="F647" t="s">
        <v>7150</v>
      </c>
      <c r="G647" t="s">
        <v>7890</v>
      </c>
    </row>
    <row r="648" spans="1:7">
      <c r="A648" t="s">
        <v>7393</v>
      </c>
      <c r="E648" t="s">
        <v>1253</v>
      </c>
      <c r="F648" t="s">
        <v>7150</v>
      </c>
      <c r="G648" t="s">
        <v>7891</v>
      </c>
    </row>
    <row r="649" spans="1:7">
      <c r="A649" t="s">
        <v>1597</v>
      </c>
      <c r="E649" t="s">
        <v>1252</v>
      </c>
      <c r="F649" t="s">
        <v>7150</v>
      </c>
      <c r="G649" t="s">
        <v>7892</v>
      </c>
    </row>
    <row r="650" spans="1:7">
      <c r="A650" t="s">
        <v>7150</v>
      </c>
      <c r="E650" t="s">
        <v>1250</v>
      </c>
      <c r="F650" t="s">
        <v>7150</v>
      </c>
      <c r="G650" t="s">
        <v>7893</v>
      </c>
    </row>
    <row r="651" spans="1:7">
      <c r="A651" t="s">
        <v>7394</v>
      </c>
      <c r="E651" t="s">
        <v>1251</v>
      </c>
      <c r="F651" t="s">
        <v>7150</v>
      </c>
      <c r="G651" t="s">
        <v>7894</v>
      </c>
    </row>
    <row r="652" spans="1:7">
      <c r="A652" t="s">
        <v>1596</v>
      </c>
      <c r="E652" t="s">
        <v>4</v>
      </c>
      <c r="F652" t="s">
        <v>7150</v>
      </c>
      <c r="G652" t="s">
        <v>7895</v>
      </c>
    </row>
    <row r="653" spans="1:7">
      <c r="A653" t="s">
        <v>7150</v>
      </c>
      <c r="E653" t="s">
        <v>1249</v>
      </c>
      <c r="F653" t="s">
        <v>7150</v>
      </c>
      <c r="G653" t="s">
        <v>7896</v>
      </c>
    </row>
    <row r="654" spans="1:7">
      <c r="A654" t="s">
        <v>7395</v>
      </c>
      <c r="E654" t="s">
        <v>1247</v>
      </c>
      <c r="F654" t="s">
        <v>7150</v>
      </c>
      <c r="G654" t="s">
        <v>7897</v>
      </c>
    </row>
    <row r="655" spans="1:7">
      <c r="A655" t="s">
        <v>1595</v>
      </c>
      <c r="E655" t="s">
        <v>1248</v>
      </c>
      <c r="F655" t="s">
        <v>7150</v>
      </c>
      <c r="G655" t="s">
        <v>7898</v>
      </c>
    </row>
    <row r="656" spans="1:7">
      <c r="A656" t="s">
        <v>7150</v>
      </c>
      <c r="E656" t="s">
        <v>1245</v>
      </c>
      <c r="F656" t="s">
        <v>7150</v>
      </c>
      <c r="G656" t="s">
        <v>7899</v>
      </c>
    </row>
    <row r="657" spans="1:7">
      <c r="A657" t="s">
        <v>7396</v>
      </c>
      <c r="E657" t="s">
        <v>1246</v>
      </c>
      <c r="F657" t="s">
        <v>7150</v>
      </c>
      <c r="G657" t="s">
        <v>7900</v>
      </c>
    </row>
    <row r="658" spans="1:7">
      <c r="A658" t="s">
        <v>37</v>
      </c>
      <c r="E658" t="s">
        <v>1244</v>
      </c>
      <c r="F658" t="s">
        <v>7150</v>
      </c>
      <c r="G658" t="s">
        <v>7901</v>
      </c>
    </row>
    <row r="659" spans="1:7">
      <c r="A659" t="s">
        <v>7150</v>
      </c>
      <c r="E659" t="s">
        <v>1240</v>
      </c>
      <c r="F659" t="s">
        <v>7150</v>
      </c>
      <c r="G659" t="s">
        <v>7902</v>
      </c>
    </row>
    <row r="660" spans="1:7">
      <c r="A660" t="s">
        <v>7397</v>
      </c>
      <c r="E660" t="s">
        <v>1241</v>
      </c>
      <c r="F660" t="s">
        <v>7150</v>
      </c>
      <c r="G660" t="s">
        <v>7903</v>
      </c>
    </row>
    <row r="661" spans="1:7">
      <c r="A661" t="s">
        <v>4923</v>
      </c>
      <c r="E661" t="s">
        <v>1243</v>
      </c>
      <c r="F661" t="s">
        <v>7150</v>
      </c>
      <c r="G661" t="s">
        <v>7904</v>
      </c>
    </row>
    <row r="662" spans="1:7">
      <c r="A662" t="s">
        <v>7150</v>
      </c>
      <c r="E662" t="s">
        <v>1237</v>
      </c>
      <c r="F662" t="s">
        <v>7150</v>
      </c>
      <c r="G662" t="s">
        <v>7905</v>
      </c>
    </row>
    <row r="663" spans="1:7">
      <c r="A663" t="s">
        <v>7398</v>
      </c>
      <c r="E663" t="s">
        <v>1242</v>
      </c>
      <c r="F663" t="s">
        <v>7150</v>
      </c>
      <c r="G663" t="s">
        <v>7906</v>
      </c>
    </row>
    <row r="664" spans="1:7">
      <c r="A664" t="s">
        <v>1593</v>
      </c>
      <c r="E664" t="s">
        <v>1239</v>
      </c>
      <c r="F664" t="s">
        <v>7150</v>
      </c>
      <c r="G664" t="s">
        <v>7907</v>
      </c>
    </row>
    <row r="665" spans="1:7">
      <c r="A665" t="s">
        <v>7150</v>
      </c>
      <c r="E665" t="s">
        <v>1238</v>
      </c>
      <c r="F665" t="s">
        <v>7150</v>
      </c>
      <c r="G665" t="s">
        <v>7908</v>
      </c>
    </row>
    <row r="666" spans="1:7">
      <c r="A666" t="s">
        <v>7399</v>
      </c>
      <c r="E666" t="s">
        <v>1236</v>
      </c>
      <c r="F666" t="s">
        <v>7150</v>
      </c>
      <c r="G666" t="s">
        <v>7909</v>
      </c>
    </row>
    <row r="667" spans="1:7">
      <c r="A667" t="s">
        <v>1594</v>
      </c>
      <c r="E667" t="s">
        <v>1235</v>
      </c>
      <c r="F667" t="s">
        <v>7150</v>
      </c>
      <c r="G667" t="s">
        <v>7910</v>
      </c>
    </row>
    <row r="668" spans="1:7">
      <c r="A668" t="s">
        <v>7150</v>
      </c>
      <c r="E668" t="s">
        <v>1233</v>
      </c>
      <c r="F668" t="s">
        <v>7150</v>
      </c>
      <c r="G668" t="s">
        <v>7911</v>
      </c>
    </row>
    <row r="669" spans="1:7">
      <c r="A669" t="s">
        <v>7400</v>
      </c>
      <c r="E669" t="s">
        <v>1234</v>
      </c>
      <c r="F669" t="s">
        <v>7150</v>
      </c>
      <c r="G669" t="s">
        <v>7912</v>
      </c>
    </row>
    <row r="670" spans="1:7">
      <c r="A670" t="s">
        <v>1592</v>
      </c>
      <c r="E670" t="s">
        <v>1231</v>
      </c>
      <c r="F670" t="s">
        <v>7150</v>
      </c>
      <c r="G670" t="s">
        <v>7913</v>
      </c>
    </row>
    <row r="671" spans="1:7">
      <c r="A671" t="s">
        <v>7150</v>
      </c>
      <c r="E671" t="s">
        <v>1232</v>
      </c>
      <c r="F671" t="s">
        <v>7150</v>
      </c>
      <c r="G671" t="s">
        <v>7914</v>
      </c>
    </row>
    <row r="672" spans="1:7">
      <c r="A672" t="s">
        <v>7401</v>
      </c>
      <c r="E672" t="s">
        <v>1230</v>
      </c>
      <c r="F672" t="s">
        <v>7150</v>
      </c>
      <c r="G672" t="s">
        <v>7915</v>
      </c>
    </row>
    <row r="673" spans="1:7">
      <c r="A673" t="s">
        <v>1591</v>
      </c>
      <c r="E673" t="s">
        <v>1229</v>
      </c>
      <c r="F673" t="s">
        <v>7150</v>
      </c>
      <c r="G673" t="s">
        <v>7916</v>
      </c>
    </row>
    <row r="674" spans="1:7">
      <c r="A674" t="s">
        <v>7150</v>
      </c>
      <c r="E674" t="s">
        <v>1228</v>
      </c>
      <c r="F674" t="s">
        <v>7150</v>
      </c>
      <c r="G674" t="s">
        <v>7917</v>
      </c>
    </row>
    <row r="675" spans="1:7">
      <c r="A675" t="s">
        <v>7402</v>
      </c>
      <c r="E675" t="s">
        <v>7918</v>
      </c>
      <c r="F675" t="s">
        <v>7150</v>
      </c>
      <c r="G675" t="s">
        <v>7919</v>
      </c>
    </row>
    <row r="676" spans="1:7">
      <c r="A676" t="s">
        <v>1590</v>
      </c>
      <c r="E676" t="s">
        <v>1227</v>
      </c>
      <c r="F676" t="s">
        <v>7150</v>
      </c>
      <c r="G676" t="s">
        <v>7920</v>
      </c>
    </row>
    <row r="677" spans="1:7">
      <c r="A677" t="s">
        <v>7150</v>
      </c>
      <c r="E677" t="s">
        <v>1225</v>
      </c>
      <c r="F677" t="s">
        <v>7150</v>
      </c>
      <c r="G677" t="s">
        <v>7921</v>
      </c>
    </row>
    <row r="678" spans="1:7">
      <c r="A678" t="s">
        <v>7403</v>
      </c>
      <c r="E678" t="s">
        <v>1226</v>
      </c>
      <c r="F678" t="s">
        <v>7150</v>
      </c>
      <c r="G678" t="s">
        <v>7922</v>
      </c>
    </row>
    <row r="679" spans="1:7">
      <c r="A679" t="s">
        <v>1589</v>
      </c>
      <c r="E679" t="s">
        <v>7923</v>
      </c>
      <c r="F679" t="s">
        <v>7150</v>
      </c>
      <c r="G679" t="s">
        <v>7924</v>
      </c>
    </row>
    <row r="680" spans="1:7">
      <c r="A680" t="s">
        <v>7150</v>
      </c>
      <c r="E680" t="s">
        <v>1224</v>
      </c>
      <c r="F680" t="s">
        <v>7150</v>
      </c>
      <c r="G680" t="s">
        <v>7925</v>
      </c>
    </row>
    <row r="681" spans="1:7">
      <c r="A681" t="s">
        <v>7404</v>
      </c>
      <c r="E681" t="s">
        <v>1222</v>
      </c>
      <c r="F681" t="s">
        <v>7150</v>
      </c>
      <c r="G681" t="s">
        <v>7926</v>
      </c>
    </row>
    <row r="682" spans="1:7">
      <c r="A682" t="s">
        <v>1588</v>
      </c>
      <c r="E682" t="s">
        <v>1221</v>
      </c>
      <c r="F682" t="s">
        <v>7150</v>
      </c>
      <c r="G682" t="s">
        <v>7927</v>
      </c>
    </row>
    <row r="683" spans="1:7">
      <c r="A683" t="s">
        <v>7150</v>
      </c>
      <c r="E683" t="s">
        <v>1223</v>
      </c>
      <c r="F683" t="s">
        <v>7150</v>
      </c>
      <c r="G683" t="s">
        <v>7928</v>
      </c>
    </row>
    <row r="684" spans="1:7">
      <c r="A684" t="s">
        <v>7405</v>
      </c>
      <c r="E684" t="s">
        <v>1220</v>
      </c>
      <c r="F684" t="s">
        <v>7150</v>
      </c>
      <c r="G684" t="s">
        <v>7929</v>
      </c>
    </row>
    <row r="685" spans="1:7">
      <c r="A685" t="s">
        <v>1585</v>
      </c>
      <c r="E685" t="s">
        <v>1219</v>
      </c>
      <c r="F685" t="s">
        <v>7150</v>
      </c>
      <c r="G685" t="s">
        <v>7930</v>
      </c>
    </row>
    <row r="686" spans="1:7">
      <c r="A686" t="s">
        <v>7150</v>
      </c>
      <c r="E686" t="s">
        <v>721</v>
      </c>
      <c r="F686" t="s">
        <v>7150</v>
      </c>
      <c r="G686" t="s">
        <v>7931</v>
      </c>
    </row>
    <row r="687" spans="1:7">
      <c r="A687" t="s">
        <v>7406</v>
      </c>
      <c r="E687" t="s">
        <v>1217</v>
      </c>
      <c r="F687" t="s">
        <v>7150</v>
      </c>
      <c r="G687" t="s">
        <v>7932</v>
      </c>
    </row>
    <row r="688" spans="1:7">
      <c r="A688" t="s">
        <v>1586</v>
      </c>
      <c r="E688" t="s">
        <v>1218</v>
      </c>
      <c r="F688" t="s">
        <v>7150</v>
      </c>
      <c r="G688" t="s">
        <v>7933</v>
      </c>
    </row>
    <row r="689" spans="1:7">
      <c r="A689" t="s">
        <v>7150</v>
      </c>
      <c r="E689" t="s">
        <v>1212</v>
      </c>
      <c r="F689" t="s">
        <v>7150</v>
      </c>
      <c r="G689" t="s">
        <v>7934</v>
      </c>
    </row>
    <row r="690" spans="1:7">
      <c r="A690" t="s">
        <v>7407</v>
      </c>
      <c r="E690" t="s">
        <v>1216</v>
      </c>
      <c r="F690" t="s">
        <v>7150</v>
      </c>
      <c r="G690" t="s">
        <v>7935</v>
      </c>
    </row>
    <row r="691" spans="1:7">
      <c r="A691" t="s">
        <v>1587</v>
      </c>
      <c r="E691" t="s">
        <v>1214</v>
      </c>
      <c r="F691" t="s">
        <v>7150</v>
      </c>
      <c r="G691" t="s">
        <v>7936</v>
      </c>
    </row>
    <row r="692" spans="1:7">
      <c r="A692" t="s">
        <v>7150</v>
      </c>
      <c r="E692" t="s">
        <v>1213</v>
      </c>
      <c r="F692" t="s">
        <v>7150</v>
      </c>
      <c r="G692" t="s">
        <v>7937</v>
      </c>
    </row>
    <row r="693" spans="1:7">
      <c r="A693" t="s">
        <v>7408</v>
      </c>
      <c r="E693" t="s">
        <v>1215</v>
      </c>
      <c r="F693" t="s">
        <v>7150</v>
      </c>
      <c r="G693" t="s">
        <v>7938</v>
      </c>
    </row>
    <row r="694" spans="1:7">
      <c r="A694" t="s">
        <v>1584</v>
      </c>
      <c r="E694" t="s">
        <v>1209</v>
      </c>
      <c r="F694" t="s">
        <v>7150</v>
      </c>
      <c r="G694" t="s">
        <v>7939</v>
      </c>
    </row>
    <row r="695" spans="1:7">
      <c r="A695" t="s">
        <v>7150</v>
      </c>
      <c r="E695" t="s">
        <v>7940</v>
      </c>
      <c r="F695" t="s">
        <v>7150</v>
      </c>
      <c r="G695" t="s">
        <v>7941</v>
      </c>
    </row>
    <row r="696" spans="1:7">
      <c r="A696" t="s">
        <v>7409</v>
      </c>
      <c r="E696" t="s">
        <v>1208</v>
      </c>
      <c r="F696" t="s">
        <v>7150</v>
      </c>
      <c r="G696" t="s">
        <v>7942</v>
      </c>
    </row>
    <row r="697" spans="1:7">
      <c r="A697" t="s">
        <v>1583</v>
      </c>
      <c r="E697" t="s">
        <v>1211</v>
      </c>
      <c r="F697" t="s">
        <v>7150</v>
      </c>
      <c r="G697" t="s">
        <v>7943</v>
      </c>
    </row>
    <row r="698" spans="1:7">
      <c r="A698" t="s">
        <v>7150</v>
      </c>
      <c r="E698" t="s">
        <v>7944</v>
      </c>
      <c r="F698" t="s">
        <v>7150</v>
      </c>
      <c r="G698" t="s">
        <v>7945</v>
      </c>
    </row>
    <row r="699" spans="1:7">
      <c r="A699" t="s">
        <v>7410</v>
      </c>
      <c r="E699" t="s">
        <v>1210</v>
      </c>
      <c r="F699" t="s">
        <v>7150</v>
      </c>
      <c r="G699" t="s">
        <v>7946</v>
      </c>
    </row>
    <row r="700" spans="1:7">
      <c r="A700" t="s">
        <v>1582</v>
      </c>
      <c r="E700" t="s">
        <v>1207</v>
      </c>
      <c r="F700" t="s">
        <v>7150</v>
      </c>
      <c r="G700" t="s">
        <v>7947</v>
      </c>
    </row>
    <row r="701" spans="1:7">
      <c r="A701" t="s">
        <v>7150</v>
      </c>
      <c r="E701" t="s">
        <v>1204</v>
      </c>
      <c r="F701" t="s">
        <v>7150</v>
      </c>
      <c r="G701" t="s">
        <v>7948</v>
      </c>
    </row>
    <row r="702" spans="1:7">
      <c r="A702" t="s">
        <v>7411</v>
      </c>
      <c r="E702" t="s">
        <v>1205</v>
      </c>
      <c r="F702" t="s">
        <v>7150</v>
      </c>
      <c r="G702" t="s">
        <v>7949</v>
      </c>
    </row>
    <row r="703" spans="1:7">
      <c r="A703" t="s">
        <v>466</v>
      </c>
      <c r="E703" t="s">
        <v>1203</v>
      </c>
      <c r="F703" t="s">
        <v>7150</v>
      </c>
      <c r="G703" t="s">
        <v>7950</v>
      </c>
    </row>
    <row r="704" spans="1:7">
      <c r="A704" t="s">
        <v>7150</v>
      </c>
      <c r="E704" t="s">
        <v>1206</v>
      </c>
      <c r="F704" t="s">
        <v>7150</v>
      </c>
      <c r="G704" t="s">
        <v>7951</v>
      </c>
    </row>
    <row r="705" spans="1:7">
      <c r="A705" t="s">
        <v>7412</v>
      </c>
      <c r="E705" t="s">
        <v>1202</v>
      </c>
      <c r="F705" t="s">
        <v>7150</v>
      </c>
      <c r="G705" t="s">
        <v>7952</v>
      </c>
    </row>
    <row r="706" spans="1:7">
      <c r="A706" t="s">
        <v>1581</v>
      </c>
      <c r="E706" t="s">
        <v>1201</v>
      </c>
      <c r="F706" t="s">
        <v>7150</v>
      </c>
      <c r="G706" t="s">
        <v>7953</v>
      </c>
    </row>
    <row r="707" spans="1:7">
      <c r="A707" t="s">
        <v>7150</v>
      </c>
      <c r="E707" t="s">
        <v>1200</v>
      </c>
      <c r="F707" t="s">
        <v>7150</v>
      </c>
      <c r="G707" t="s">
        <v>7954</v>
      </c>
    </row>
    <row r="708" spans="1:7">
      <c r="A708" t="s">
        <v>7413</v>
      </c>
      <c r="E708" t="s">
        <v>1199</v>
      </c>
      <c r="F708" t="s">
        <v>7150</v>
      </c>
      <c r="G708" t="s">
        <v>7955</v>
      </c>
    </row>
    <row r="709" spans="1:7">
      <c r="A709" t="s">
        <v>1580</v>
      </c>
      <c r="E709" t="s">
        <v>1198</v>
      </c>
      <c r="F709" t="s">
        <v>7150</v>
      </c>
      <c r="G709" t="s">
        <v>7956</v>
      </c>
    </row>
    <row r="710" spans="1:7">
      <c r="A710" t="s">
        <v>7150</v>
      </c>
      <c r="E710" t="s">
        <v>1197</v>
      </c>
      <c r="F710" t="s">
        <v>7150</v>
      </c>
      <c r="G710" t="s">
        <v>7957</v>
      </c>
    </row>
    <row r="711" spans="1:7">
      <c r="A711" t="s">
        <v>7414</v>
      </c>
      <c r="E711" t="s">
        <v>1196</v>
      </c>
      <c r="F711" t="s">
        <v>7150</v>
      </c>
      <c r="G711" t="s">
        <v>7958</v>
      </c>
    </row>
    <row r="712" spans="1:7">
      <c r="A712" t="s">
        <v>1579</v>
      </c>
      <c r="E712" t="s">
        <v>1195</v>
      </c>
      <c r="F712" t="s">
        <v>7150</v>
      </c>
      <c r="G712" t="s">
        <v>7959</v>
      </c>
    </row>
    <row r="713" spans="1:7">
      <c r="A713" t="s">
        <v>7150</v>
      </c>
      <c r="E713" t="s">
        <v>1194</v>
      </c>
      <c r="F713" t="s">
        <v>7150</v>
      </c>
      <c r="G713" t="s">
        <v>7960</v>
      </c>
    </row>
    <row r="714" spans="1:7">
      <c r="A714" t="s">
        <v>7415</v>
      </c>
      <c r="E714" t="s">
        <v>1193</v>
      </c>
      <c r="F714" t="s">
        <v>7150</v>
      </c>
      <c r="G714" t="s">
        <v>7961</v>
      </c>
    </row>
    <row r="715" spans="1:7">
      <c r="A715" t="s">
        <v>1578</v>
      </c>
      <c r="E715" t="s">
        <v>1192</v>
      </c>
      <c r="F715" t="s">
        <v>7150</v>
      </c>
      <c r="G715" t="s">
        <v>7962</v>
      </c>
    </row>
    <row r="716" spans="1:7">
      <c r="A716" t="s">
        <v>7150</v>
      </c>
      <c r="E716" t="s">
        <v>71</v>
      </c>
      <c r="F716" t="s">
        <v>7150</v>
      </c>
      <c r="G716" t="s">
        <v>7963</v>
      </c>
    </row>
    <row r="717" spans="1:7">
      <c r="A717" t="s">
        <v>7416</v>
      </c>
      <c r="E717" t="s">
        <v>1190</v>
      </c>
      <c r="F717" t="s">
        <v>7150</v>
      </c>
      <c r="G717" t="s">
        <v>7964</v>
      </c>
    </row>
    <row r="718" spans="1:7">
      <c r="A718" t="s">
        <v>1577</v>
      </c>
      <c r="E718" t="s">
        <v>1189</v>
      </c>
      <c r="F718" t="s">
        <v>7150</v>
      </c>
      <c r="G718" t="s">
        <v>7965</v>
      </c>
    </row>
    <row r="719" spans="1:7">
      <c r="A719" t="s">
        <v>7150</v>
      </c>
      <c r="E719" t="s">
        <v>1191</v>
      </c>
      <c r="F719" t="s">
        <v>7150</v>
      </c>
      <c r="G719" t="s">
        <v>7966</v>
      </c>
    </row>
    <row r="720" spans="1:7">
      <c r="A720" t="s">
        <v>7417</v>
      </c>
      <c r="E720" t="s">
        <v>176</v>
      </c>
      <c r="F720" t="s">
        <v>7150</v>
      </c>
      <c r="G720" t="s">
        <v>7967</v>
      </c>
    </row>
    <row r="721" spans="1:7">
      <c r="A721" t="s">
        <v>7418</v>
      </c>
      <c r="E721" t="s">
        <v>1188</v>
      </c>
      <c r="F721" t="s">
        <v>7150</v>
      </c>
      <c r="G721" t="s">
        <v>7968</v>
      </c>
    </row>
    <row r="722" spans="1:7">
      <c r="A722" t="s">
        <v>7150</v>
      </c>
      <c r="E722" t="s">
        <v>1187</v>
      </c>
      <c r="F722" t="s">
        <v>7150</v>
      </c>
      <c r="G722" t="s">
        <v>7969</v>
      </c>
    </row>
    <row r="723" spans="1:7">
      <c r="A723" t="s">
        <v>7419</v>
      </c>
      <c r="E723" t="s">
        <v>1186</v>
      </c>
      <c r="F723" t="s">
        <v>7150</v>
      </c>
      <c r="G723" t="s">
        <v>7970</v>
      </c>
    </row>
    <row r="724" spans="1:7">
      <c r="A724" t="s">
        <v>1576</v>
      </c>
      <c r="E724" t="s">
        <v>696</v>
      </c>
      <c r="F724" t="s">
        <v>7150</v>
      </c>
      <c r="G724" t="s">
        <v>7971</v>
      </c>
    </row>
    <row r="725" spans="1:7">
      <c r="A725" t="s">
        <v>7150</v>
      </c>
      <c r="E725" t="s">
        <v>1183</v>
      </c>
      <c r="F725" t="s">
        <v>7150</v>
      </c>
      <c r="G725" t="s">
        <v>7972</v>
      </c>
    </row>
    <row r="726" spans="1:7">
      <c r="A726" t="s">
        <v>7420</v>
      </c>
      <c r="E726" t="s">
        <v>1185</v>
      </c>
      <c r="F726" t="s">
        <v>7150</v>
      </c>
      <c r="G726" t="s">
        <v>7973</v>
      </c>
    </row>
    <row r="727" spans="1:7">
      <c r="A727" t="s">
        <v>1574</v>
      </c>
      <c r="E727" t="s">
        <v>1184</v>
      </c>
      <c r="F727" t="s">
        <v>7150</v>
      </c>
      <c r="G727" t="s">
        <v>7974</v>
      </c>
    </row>
    <row r="728" spans="1:7">
      <c r="A728" t="s">
        <v>7150</v>
      </c>
      <c r="E728" t="s">
        <v>7975</v>
      </c>
      <c r="F728" t="s">
        <v>7150</v>
      </c>
      <c r="G728" t="s">
        <v>7976</v>
      </c>
    </row>
    <row r="729" spans="1:7">
      <c r="A729" t="s">
        <v>7421</v>
      </c>
      <c r="E729" t="s">
        <v>1181</v>
      </c>
      <c r="F729" t="s">
        <v>7150</v>
      </c>
      <c r="G729" t="s">
        <v>7977</v>
      </c>
    </row>
    <row r="730" spans="1:7">
      <c r="A730" t="s">
        <v>1573</v>
      </c>
      <c r="E730" t="s">
        <v>674</v>
      </c>
      <c r="F730" t="s">
        <v>7150</v>
      </c>
      <c r="G730" t="s">
        <v>7978</v>
      </c>
    </row>
    <row r="731" spans="1:7">
      <c r="A731" t="s">
        <v>7150</v>
      </c>
      <c r="E731" t="s">
        <v>1177</v>
      </c>
      <c r="F731" t="s">
        <v>7150</v>
      </c>
      <c r="G731" t="s">
        <v>7979</v>
      </c>
    </row>
    <row r="732" spans="1:7">
      <c r="A732" t="s">
        <v>7422</v>
      </c>
      <c r="E732" t="s">
        <v>1179</v>
      </c>
      <c r="F732" t="s">
        <v>7150</v>
      </c>
      <c r="G732" t="s">
        <v>7980</v>
      </c>
    </row>
    <row r="733" spans="1:7">
      <c r="A733" t="s">
        <v>1575</v>
      </c>
      <c r="E733" t="s">
        <v>1180</v>
      </c>
      <c r="F733" t="s">
        <v>7150</v>
      </c>
      <c r="G733" t="s">
        <v>7981</v>
      </c>
    </row>
    <row r="734" spans="1:7">
      <c r="A734" t="s">
        <v>7150</v>
      </c>
      <c r="E734" t="s">
        <v>1182</v>
      </c>
      <c r="F734" t="s">
        <v>7150</v>
      </c>
      <c r="G734" t="s">
        <v>7982</v>
      </c>
    </row>
    <row r="735" spans="1:7">
      <c r="A735" t="s">
        <v>7423</v>
      </c>
      <c r="E735" t="s">
        <v>1178</v>
      </c>
      <c r="F735" t="s">
        <v>7150</v>
      </c>
      <c r="G735" t="s">
        <v>7983</v>
      </c>
    </row>
    <row r="736" spans="1:7">
      <c r="A736" t="s">
        <v>1571</v>
      </c>
      <c r="E736" t="s">
        <v>1176</v>
      </c>
      <c r="F736" t="s">
        <v>7150</v>
      </c>
      <c r="G736" t="s">
        <v>7984</v>
      </c>
    </row>
    <row r="737" spans="1:7">
      <c r="A737" t="s">
        <v>7150</v>
      </c>
      <c r="E737" t="s">
        <v>1175</v>
      </c>
      <c r="F737" t="s">
        <v>7150</v>
      </c>
      <c r="G737" t="s">
        <v>7985</v>
      </c>
    </row>
    <row r="738" spans="1:7">
      <c r="A738" t="s">
        <v>7424</v>
      </c>
      <c r="E738" t="s">
        <v>1174</v>
      </c>
      <c r="F738" t="s">
        <v>7150</v>
      </c>
      <c r="G738" t="s">
        <v>7986</v>
      </c>
    </row>
    <row r="739" spans="1:7">
      <c r="A739" t="s">
        <v>1572</v>
      </c>
      <c r="E739" t="s">
        <v>1172</v>
      </c>
      <c r="F739" t="s">
        <v>7150</v>
      </c>
      <c r="G739" t="s">
        <v>7987</v>
      </c>
    </row>
    <row r="740" spans="1:7">
      <c r="A740" t="s">
        <v>7150</v>
      </c>
      <c r="E740" t="s">
        <v>1173</v>
      </c>
      <c r="F740" t="s">
        <v>7150</v>
      </c>
      <c r="G740" t="s">
        <v>7988</v>
      </c>
    </row>
    <row r="741" spans="1:7">
      <c r="A741" t="s">
        <v>7425</v>
      </c>
      <c r="E741" t="s">
        <v>1170</v>
      </c>
      <c r="F741" t="s">
        <v>7150</v>
      </c>
      <c r="G741" t="s">
        <v>7989</v>
      </c>
    </row>
    <row r="742" spans="1:7">
      <c r="A742" t="s">
        <v>1570</v>
      </c>
      <c r="E742" t="s">
        <v>1171</v>
      </c>
      <c r="F742" t="s">
        <v>7150</v>
      </c>
      <c r="G742" t="s">
        <v>7990</v>
      </c>
    </row>
    <row r="743" spans="1:7">
      <c r="A743" t="s">
        <v>7150</v>
      </c>
      <c r="E743" t="s">
        <v>1168</v>
      </c>
      <c r="F743" t="s">
        <v>7150</v>
      </c>
      <c r="G743" t="s">
        <v>7991</v>
      </c>
    </row>
    <row r="744" spans="1:7">
      <c r="A744" t="s">
        <v>7426</v>
      </c>
      <c r="E744" t="s">
        <v>1169</v>
      </c>
      <c r="F744" t="s">
        <v>7150</v>
      </c>
      <c r="G744" t="s">
        <v>7992</v>
      </c>
    </row>
    <row r="745" spans="1:7">
      <c r="A745" t="s">
        <v>1569</v>
      </c>
      <c r="E745" t="s">
        <v>1166</v>
      </c>
      <c r="F745" t="s">
        <v>7150</v>
      </c>
      <c r="G745" t="s">
        <v>7993</v>
      </c>
    </row>
    <row r="746" spans="1:7">
      <c r="A746" t="s">
        <v>7150</v>
      </c>
      <c r="E746" t="s">
        <v>1167</v>
      </c>
      <c r="F746" t="s">
        <v>7150</v>
      </c>
      <c r="G746" t="s">
        <v>7994</v>
      </c>
    </row>
    <row r="747" spans="1:7">
      <c r="A747" t="s">
        <v>7427</v>
      </c>
      <c r="E747" t="s">
        <v>1165</v>
      </c>
      <c r="F747" t="s">
        <v>7150</v>
      </c>
      <c r="G747" t="s">
        <v>7995</v>
      </c>
    </row>
    <row r="748" spans="1:7">
      <c r="A748" t="s">
        <v>1566</v>
      </c>
      <c r="E748" t="s">
        <v>7996</v>
      </c>
      <c r="F748" t="s">
        <v>7150</v>
      </c>
      <c r="G748" t="s">
        <v>7997</v>
      </c>
    </row>
    <row r="749" spans="1:7">
      <c r="A749" t="s">
        <v>7150</v>
      </c>
      <c r="E749" t="s">
        <v>1164</v>
      </c>
      <c r="F749" t="s">
        <v>7150</v>
      </c>
      <c r="G749" t="s">
        <v>7998</v>
      </c>
    </row>
    <row r="750" spans="1:7">
      <c r="A750" t="s">
        <v>7428</v>
      </c>
      <c r="E750" t="s">
        <v>1163</v>
      </c>
      <c r="F750" t="s">
        <v>7150</v>
      </c>
      <c r="G750" t="s">
        <v>7999</v>
      </c>
    </row>
    <row r="751" spans="1:7">
      <c r="A751" t="s">
        <v>1567</v>
      </c>
      <c r="E751" t="s">
        <v>8000</v>
      </c>
      <c r="F751" t="s">
        <v>7150</v>
      </c>
      <c r="G751" t="s">
        <v>8001</v>
      </c>
    </row>
    <row r="752" spans="1:7">
      <c r="A752" t="s">
        <v>7150</v>
      </c>
      <c r="E752" t="s">
        <v>1161</v>
      </c>
      <c r="F752" t="s">
        <v>7150</v>
      </c>
      <c r="G752" t="s">
        <v>8002</v>
      </c>
    </row>
    <row r="753" spans="1:7">
      <c r="A753" t="s">
        <v>7429</v>
      </c>
      <c r="E753" t="s">
        <v>1160</v>
      </c>
      <c r="F753" t="s">
        <v>7150</v>
      </c>
      <c r="G753" t="s">
        <v>8003</v>
      </c>
    </row>
    <row r="754" spans="1:7">
      <c r="A754" t="s">
        <v>1568</v>
      </c>
      <c r="E754" t="s">
        <v>8004</v>
      </c>
      <c r="F754" t="s">
        <v>7150</v>
      </c>
      <c r="G754" t="s">
        <v>8005</v>
      </c>
    </row>
    <row r="755" spans="1:7">
      <c r="A755" t="s">
        <v>7150</v>
      </c>
      <c r="E755" t="s">
        <v>1159</v>
      </c>
      <c r="F755" t="s">
        <v>7150</v>
      </c>
      <c r="G755" t="s">
        <v>8006</v>
      </c>
    </row>
    <row r="756" spans="1:7">
      <c r="A756" t="s">
        <v>7430</v>
      </c>
      <c r="E756" t="s">
        <v>1162</v>
      </c>
      <c r="F756" t="s">
        <v>7150</v>
      </c>
      <c r="G756" t="s">
        <v>8007</v>
      </c>
    </row>
    <row r="757" spans="1:7">
      <c r="A757" t="s">
        <v>1564</v>
      </c>
      <c r="E757" t="s">
        <v>1158</v>
      </c>
      <c r="F757" t="s">
        <v>7150</v>
      </c>
      <c r="G757" t="s">
        <v>8008</v>
      </c>
    </row>
    <row r="758" spans="1:7">
      <c r="A758" t="s">
        <v>7150</v>
      </c>
      <c r="E758" t="s">
        <v>8009</v>
      </c>
      <c r="F758" t="s">
        <v>7150</v>
      </c>
      <c r="G758" t="s">
        <v>8010</v>
      </c>
    </row>
    <row r="759" spans="1:7">
      <c r="A759" t="s">
        <v>7431</v>
      </c>
      <c r="E759" t="s">
        <v>1156</v>
      </c>
      <c r="F759" t="s">
        <v>7150</v>
      </c>
      <c r="G759" t="s">
        <v>8011</v>
      </c>
    </row>
    <row r="760" spans="1:7">
      <c r="A760" t="s">
        <v>1563</v>
      </c>
      <c r="E760" t="s">
        <v>1157</v>
      </c>
      <c r="F760" t="s">
        <v>7150</v>
      </c>
      <c r="G760" t="s">
        <v>8012</v>
      </c>
    </row>
    <row r="761" spans="1:7">
      <c r="A761" t="s">
        <v>7150</v>
      </c>
      <c r="E761" t="s">
        <v>1155</v>
      </c>
      <c r="F761" t="s">
        <v>7150</v>
      </c>
      <c r="G761" t="s">
        <v>8013</v>
      </c>
    </row>
    <row r="762" spans="1:7">
      <c r="A762" t="s">
        <v>7432</v>
      </c>
      <c r="E762" t="s">
        <v>195</v>
      </c>
      <c r="F762" t="s">
        <v>7150</v>
      </c>
      <c r="G762" t="s">
        <v>8014</v>
      </c>
    </row>
    <row r="763" spans="1:7">
      <c r="A763" t="s">
        <v>1565</v>
      </c>
      <c r="E763" t="s">
        <v>1154</v>
      </c>
      <c r="F763" t="s">
        <v>7150</v>
      </c>
      <c r="G763" t="s">
        <v>8015</v>
      </c>
    </row>
    <row r="764" spans="1:7">
      <c r="A764" t="s">
        <v>7150</v>
      </c>
      <c r="E764" t="s">
        <v>1150</v>
      </c>
      <c r="F764" t="s">
        <v>7150</v>
      </c>
      <c r="G764" t="s">
        <v>8016</v>
      </c>
    </row>
    <row r="765" spans="1:7">
      <c r="A765" t="s">
        <v>7433</v>
      </c>
      <c r="E765" t="s">
        <v>1153</v>
      </c>
      <c r="F765" t="s">
        <v>7150</v>
      </c>
      <c r="G765" t="s">
        <v>8017</v>
      </c>
    </row>
    <row r="766" spans="1:7">
      <c r="A766" t="s">
        <v>1561</v>
      </c>
      <c r="E766" t="s">
        <v>673</v>
      </c>
      <c r="F766" t="s">
        <v>7150</v>
      </c>
      <c r="G766" t="s">
        <v>8018</v>
      </c>
    </row>
    <row r="767" spans="1:7">
      <c r="A767" t="s">
        <v>7150</v>
      </c>
      <c r="E767" t="s">
        <v>1152</v>
      </c>
      <c r="F767" t="s">
        <v>7150</v>
      </c>
      <c r="G767" t="s">
        <v>8019</v>
      </c>
    </row>
    <row r="768" spans="1:7">
      <c r="A768" t="s">
        <v>7434</v>
      </c>
      <c r="E768" t="s">
        <v>8020</v>
      </c>
      <c r="F768" t="s">
        <v>7150</v>
      </c>
      <c r="G768" t="s">
        <v>8021</v>
      </c>
    </row>
    <row r="769" spans="1:7">
      <c r="A769" t="s">
        <v>1562</v>
      </c>
      <c r="E769" t="s">
        <v>462</v>
      </c>
      <c r="F769" t="s">
        <v>7150</v>
      </c>
      <c r="G769" t="s">
        <v>8022</v>
      </c>
    </row>
    <row r="770" spans="1:7">
      <c r="A770" t="s">
        <v>7150</v>
      </c>
      <c r="E770" t="s">
        <v>1151</v>
      </c>
      <c r="F770" t="s">
        <v>7150</v>
      </c>
      <c r="G770" t="s">
        <v>8023</v>
      </c>
    </row>
    <row r="771" spans="1:7">
      <c r="A771" t="s">
        <v>7435</v>
      </c>
      <c r="E771" t="s">
        <v>8024</v>
      </c>
      <c r="F771" t="s">
        <v>7150</v>
      </c>
      <c r="G771" t="s">
        <v>8025</v>
      </c>
    </row>
    <row r="772" spans="1:7">
      <c r="A772" t="s">
        <v>683</v>
      </c>
      <c r="E772" t="s">
        <v>1146</v>
      </c>
      <c r="F772" t="s">
        <v>7150</v>
      </c>
      <c r="G772" t="s">
        <v>8026</v>
      </c>
    </row>
    <row r="773" spans="1:7">
      <c r="A773" t="s">
        <v>7150</v>
      </c>
      <c r="E773" t="s">
        <v>1149</v>
      </c>
      <c r="F773" t="s">
        <v>7150</v>
      </c>
      <c r="G773" t="s">
        <v>8027</v>
      </c>
    </row>
    <row r="774" spans="1:7">
      <c r="A774" t="s">
        <v>7436</v>
      </c>
      <c r="E774" t="s">
        <v>1148</v>
      </c>
      <c r="F774" t="s">
        <v>7150</v>
      </c>
      <c r="G774" t="s">
        <v>8028</v>
      </c>
    </row>
    <row r="775" spans="1:7">
      <c r="A775" t="s">
        <v>7437</v>
      </c>
      <c r="E775" t="s">
        <v>1147</v>
      </c>
      <c r="F775" t="s">
        <v>7150</v>
      </c>
      <c r="G775" t="s">
        <v>8029</v>
      </c>
    </row>
    <row r="776" spans="1:7">
      <c r="A776" t="s">
        <v>7150</v>
      </c>
      <c r="E776" t="s">
        <v>718</v>
      </c>
      <c r="F776" t="s">
        <v>7150</v>
      </c>
      <c r="G776" t="s">
        <v>8030</v>
      </c>
    </row>
    <row r="777" spans="1:7">
      <c r="A777" t="s">
        <v>7438</v>
      </c>
      <c r="E777" t="s">
        <v>1145</v>
      </c>
      <c r="F777" t="s">
        <v>7150</v>
      </c>
      <c r="G777" t="s">
        <v>8031</v>
      </c>
    </row>
    <row r="778" spans="1:7">
      <c r="A778" t="s">
        <v>1557</v>
      </c>
      <c r="E778" t="s">
        <v>1144</v>
      </c>
      <c r="F778" t="s">
        <v>7150</v>
      </c>
      <c r="G778" t="s">
        <v>8032</v>
      </c>
    </row>
    <row r="779" spans="1:7">
      <c r="A779" t="s">
        <v>7150</v>
      </c>
      <c r="E779" t="s">
        <v>1143</v>
      </c>
      <c r="F779" t="s">
        <v>7150</v>
      </c>
      <c r="G779" t="s">
        <v>8033</v>
      </c>
    </row>
    <row r="780" spans="1:7">
      <c r="A780" t="s">
        <v>7439</v>
      </c>
      <c r="E780" t="s">
        <v>1140</v>
      </c>
      <c r="F780" t="s">
        <v>7150</v>
      </c>
      <c r="G780" t="s">
        <v>8034</v>
      </c>
    </row>
    <row r="781" spans="1:7">
      <c r="A781" t="s">
        <v>1558</v>
      </c>
      <c r="E781" t="s">
        <v>1142</v>
      </c>
      <c r="F781" t="s">
        <v>7150</v>
      </c>
      <c r="G781" t="s">
        <v>8035</v>
      </c>
    </row>
    <row r="782" spans="1:7">
      <c r="A782" t="s">
        <v>7150</v>
      </c>
      <c r="E782" t="s">
        <v>8036</v>
      </c>
      <c r="F782" t="s">
        <v>7150</v>
      </c>
      <c r="G782" t="s">
        <v>8037</v>
      </c>
    </row>
    <row r="783" spans="1:7">
      <c r="A783" t="s">
        <v>7440</v>
      </c>
      <c r="E783" t="s">
        <v>1139</v>
      </c>
      <c r="F783" t="s">
        <v>7150</v>
      </c>
      <c r="G783" t="s">
        <v>8038</v>
      </c>
    </row>
    <row r="784" spans="1:7">
      <c r="A784" t="s">
        <v>1560</v>
      </c>
      <c r="E784" t="s">
        <v>1141</v>
      </c>
      <c r="F784" t="s">
        <v>7150</v>
      </c>
      <c r="G784" t="s">
        <v>8039</v>
      </c>
    </row>
    <row r="785" spans="1:7">
      <c r="A785" t="s">
        <v>7150</v>
      </c>
      <c r="E785" t="s">
        <v>1137</v>
      </c>
      <c r="F785" t="s">
        <v>7150</v>
      </c>
      <c r="G785" t="s">
        <v>8040</v>
      </c>
    </row>
    <row r="786" spans="1:7">
      <c r="A786" t="s">
        <v>7441</v>
      </c>
      <c r="E786" t="s">
        <v>8041</v>
      </c>
      <c r="F786" t="s">
        <v>7150</v>
      </c>
      <c r="G786" t="s">
        <v>8042</v>
      </c>
    </row>
    <row r="787" spans="1:7">
      <c r="A787" t="s">
        <v>1559</v>
      </c>
      <c r="E787" t="s">
        <v>1138</v>
      </c>
      <c r="F787" t="s">
        <v>7150</v>
      </c>
      <c r="G787" t="s">
        <v>8043</v>
      </c>
    </row>
    <row r="788" spans="1:7">
      <c r="A788" t="s">
        <v>7150</v>
      </c>
      <c r="E788" t="s">
        <v>1136</v>
      </c>
      <c r="F788" t="s">
        <v>7150</v>
      </c>
      <c r="G788" t="s">
        <v>8044</v>
      </c>
    </row>
    <row r="789" spans="1:7">
      <c r="A789" t="s">
        <v>7442</v>
      </c>
      <c r="E789" t="s">
        <v>8045</v>
      </c>
      <c r="F789" t="s">
        <v>7150</v>
      </c>
      <c r="G789" t="s">
        <v>8046</v>
      </c>
    </row>
    <row r="790" spans="1:7">
      <c r="A790" t="s">
        <v>7443</v>
      </c>
      <c r="E790" t="s">
        <v>1135</v>
      </c>
      <c r="F790" t="s">
        <v>7150</v>
      </c>
      <c r="G790" t="s">
        <v>8047</v>
      </c>
    </row>
    <row r="791" spans="1:7">
      <c r="A791" t="s">
        <v>7150</v>
      </c>
      <c r="E791" t="s">
        <v>8048</v>
      </c>
      <c r="F791" t="s">
        <v>7150</v>
      </c>
      <c r="G791" t="s">
        <v>8049</v>
      </c>
    </row>
    <row r="792" spans="1:7">
      <c r="A792" t="s">
        <v>7444</v>
      </c>
      <c r="E792" t="s">
        <v>1134</v>
      </c>
      <c r="F792" t="s">
        <v>7150</v>
      </c>
      <c r="G792" t="s">
        <v>8050</v>
      </c>
    </row>
    <row r="793" spans="1:7">
      <c r="A793" t="s">
        <v>1555</v>
      </c>
      <c r="E793" t="s">
        <v>1133</v>
      </c>
      <c r="F793" t="s">
        <v>7150</v>
      </c>
      <c r="G793" t="s">
        <v>8051</v>
      </c>
    </row>
    <row r="794" spans="1:7">
      <c r="A794" t="s">
        <v>7150</v>
      </c>
      <c r="E794" t="s">
        <v>1129</v>
      </c>
      <c r="F794" t="s">
        <v>7150</v>
      </c>
      <c r="G794" t="s">
        <v>8052</v>
      </c>
    </row>
    <row r="795" spans="1:7">
      <c r="A795" t="s">
        <v>7445</v>
      </c>
      <c r="E795" t="s">
        <v>1130</v>
      </c>
      <c r="F795" t="s">
        <v>7150</v>
      </c>
      <c r="G795" t="s">
        <v>8053</v>
      </c>
    </row>
    <row r="796" spans="1:7">
      <c r="A796" t="s">
        <v>1556</v>
      </c>
      <c r="E796" t="s">
        <v>1131</v>
      </c>
      <c r="F796" t="s">
        <v>7150</v>
      </c>
      <c r="G796" t="s">
        <v>8054</v>
      </c>
    </row>
    <row r="797" spans="1:7">
      <c r="A797" t="s">
        <v>7150</v>
      </c>
      <c r="E797" t="s">
        <v>1132</v>
      </c>
      <c r="F797" t="s">
        <v>7150</v>
      </c>
      <c r="G797" t="s">
        <v>8055</v>
      </c>
    </row>
    <row r="798" spans="1:7">
      <c r="A798" t="s">
        <v>7446</v>
      </c>
      <c r="E798" t="s">
        <v>1128</v>
      </c>
      <c r="F798" t="s">
        <v>7150</v>
      </c>
      <c r="G798" t="s">
        <v>8056</v>
      </c>
    </row>
    <row r="799" spans="1:7">
      <c r="A799" t="s">
        <v>1554</v>
      </c>
      <c r="E799" t="s">
        <v>8057</v>
      </c>
      <c r="F799" t="s">
        <v>7150</v>
      </c>
      <c r="G799" t="s">
        <v>8058</v>
      </c>
    </row>
    <row r="800" spans="1:7">
      <c r="A800" t="s">
        <v>7150</v>
      </c>
      <c r="E800" t="s">
        <v>1127</v>
      </c>
      <c r="F800" t="s">
        <v>7150</v>
      </c>
      <c r="G800" t="s">
        <v>8059</v>
      </c>
    </row>
    <row r="801" spans="1:7">
      <c r="A801" t="s">
        <v>7447</v>
      </c>
      <c r="E801" t="s">
        <v>1125</v>
      </c>
      <c r="F801" t="s">
        <v>7150</v>
      </c>
      <c r="G801" t="s">
        <v>8060</v>
      </c>
    </row>
    <row r="802" spans="1:7">
      <c r="A802" t="s">
        <v>1553</v>
      </c>
      <c r="E802" t="s">
        <v>1126</v>
      </c>
      <c r="F802" t="s">
        <v>7150</v>
      </c>
      <c r="G802" t="s">
        <v>8061</v>
      </c>
    </row>
    <row r="803" spans="1:7">
      <c r="A803" t="s">
        <v>7150</v>
      </c>
      <c r="E803" t="s">
        <v>679</v>
      </c>
      <c r="F803" t="s">
        <v>7150</v>
      </c>
      <c r="G803" t="s">
        <v>8062</v>
      </c>
    </row>
    <row r="804" spans="1:7">
      <c r="A804" t="s">
        <v>7448</v>
      </c>
      <c r="E804" t="s">
        <v>1124</v>
      </c>
      <c r="F804" t="s">
        <v>7150</v>
      </c>
      <c r="G804" t="s">
        <v>8063</v>
      </c>
    </row>
    <row r="805" spans="1:7">
      <c r="A805" t="s">
        <v>1549</v>
      </c>
      <c r="E805" t="s">
        <v>680</v>
      </c>
      <c r="F805" t="s">
        <v>7150</v>
      </c>
      <c r="G805" t="s">
        <v>8064</v>
      </c>
    </row>
    <row r="806" spans="1:7">
      <c r="A806" t="s">
        <v>7150</v>
      </c>
      <c r="E806" t="s">
        <v>1123</v>
      </c>
      <c r="F806" t="s">
        <v>7150</v>
      </c>
      <c r="G806" t="s">
        <v>8065</v>
      </c>
    </row>
    <row r="807" spans="1:7">
      <c r="A807" t="s">
        <v>7449</v>
      </c>
      <c r="E807" t="s">
        <v>1122</v>
      </c>
      <c r="F807" t="s">
        <v>7150</v>
      </c>
      <c r="G807" t="s">
        <v>8066</v>
      </c>
    </row>
    <row r="808" spans="1:7">
      <c r="A808" t="s">
        <v>1550</v>
      </c>
      <c r="E808" t="s">
        <v>8067</v>
      </c>
      <c r="F808" t="s">
        <v>7150</v>
      </c>
      <c r="G808" t="s">
        <v>8068</v>
      </c>
    </row>
    <row r="809" spans="1:7">
      <c r="A809" t="s">
        <v>7150</v>
      </c>
      <c r="E809" t="s">
        <v>167</v>
      </c>
      <c r="F809" t="s">
        <v>7150</v>
      </c>
      <c r="G809" t="s">
        <v>8069</v>
      </c>
    </row>
    <row r="810" spans="1:7">
      <c r="A810" t="s">
        <v>7450</v>
      </c>
      <c r="E810" t="s">
        <v>1120</v>
      </c>
      <c r="F810" t="s">
        <v>7150</v>
      </c>
      <c r="G810" t="s">
        <v>8070</v>
      </c>
    </row>
    <row r="811" spans="1:7">
      <c r="A811" t="s">
        <v>7451</v>
      </c>
      <c r="E811" t="s">
        <v>1121</v>
      </c>
      <c r="F811" t="s">
        <v>7150</v>
      </c>
      <c r="G811" t="s">
        <v>8071</v>
      </c>
    </row>
    <row r="812" spans="1:7">
      <c r="A812" t="s">
        <v>7150</v>
      </c>
      <c r="E812" t="s">
        <v>1119</v>
      </c>
      <c r="F812" t="s">
        <v>7150</v>
      </c>
      <c r="G812" t="s">
        <v>8072</v>
      </c>
    </row>
    <row r="813" spans="1:7">
      <c r="A813" t="s">
        <v>7452</v>
      </c>
      <c r="E813" t="s">
        <v>1117</v>
      </c>
      <c r="F813" t="s">
        <v>7150</v>
      </c>
      <c r="G813" t="s">
        <v>8073</v>
      </c>
    </row>
    <row r="814" spans="1:7">
      <c r="A814" t="s">
        <v>1551</v>
      </c>
      <c r="E814" t="s">
        <v>1115</v>
      </c>
      <c r="F814" t="s">
        <v>7150</v>
      </c>
      <c r="G814" t="s">
        <v>8074</v>
      </c>
    </row>
    <row r="815" spans="1:7">
      <c r="A815" t="s">
        <v>7150</v>
      </c>
      <c r="E815" t="s">
        <v>1116</v>
      </c>
      <c r="F815" t="s">
        <v>7150</v>
      </c>
      <c r="G815" t="s">
        <v>8075</v>
      </c>
    </row>
    <row r="816" spans="1:7">
      <c r="A816" t="s">
        <v>7453</v>
      </c>
      <c r="E816" t="s">
        <v>1113</v>
      </c>
      <c r="F816" t="s">
        <v>7150</v>
      </c>
      <c r="G816" t="s">
        <v>8076</v>
      </c>
    </row>
    <row r="817" spans="1:7">
      <c r="A817" t="s">
        <v>1552</v>
      </c>
      <c r="E817" t="s">
        <v>1118</v>
      </c>
      <c r="F817" t="s">
        <v>7150</v>
      </c>
      <c r="G817" t="s">
        <v>8077</v>
      </c>
    </row>
    <row r="818" spans="1:7">
      <c r="A818" t="s">
        <v>7150</v>
      </c>
      <c r="E818" t="s">
        <v>1114</v>
      </c>
      <c r="F818" t="s">
        <v>7150</v>
      </c>
      <c r="G818" t="s">
        <v>8078</v>
      </c>
    </row>
    <row r="819" spans="1:7">
      <c r="A819" t="s">
        <v>7454</v>
      </c>
      <c r="E819" t="s">
        <v>1112</v>
      </c>
      <c r="F819" t="s">
        <v>7150</v>
      </c>
      <c r="G819" t="s">
        <v>8079</v>
      </c>
    </row>
    <row r="820" spans="1:7">
      <c r="A820" t="s">
        <v>7455</v>
      </c>
      <c r="E820" t="s">
        <v>1110</v>
      </c>
      <c r="F820" t="s">
        <v>7150</v>
      </c>
      <c r="G820" t="s">
        <v>8080</v>
      </c>
    </row>
    <row r="821" spans="1:7">
      <c r="A821" t="s">
        <v>7150</v>
      </c>
      <c r="E821" t="s">
        <v>1109</v>
      </c>
      <c r="F821" t="s">
        <v>7150</v>
      </c>
      <c r="G821" t="s">
        <v>8081</v>
      </c>
    </row>
    <row r="822" spans="1:7">
      <c r="A822" t="s">
        <v>7456</v>
      </c>
      <c r="E822" t="s">
        <v>55</v>
      </c>
      <c r="F822" t="s">
        <v>7150</v>
      </c>
      <c r="G822" t="s">
        <v>8082</v>
      </c>
    </row>
    <row r="823" spans="1:7">
      <c r="A823" t="s">
        <v>1545</v>
      </c>
      <c r="E823" t="s">
        <v>1108</v>
      </c>
      <c r="F823" t="s">
        <v>7150</v>
      </c>
      <c r="G823" t="s">
        <v>8083</v>
      </c>
    </row>
    <row r="824" spans="1:7">
      <c r="A824" t="s">
        <v>7150</v>
      </c>
      <c r="E824" t="s">
        <v>1111</v>
      </c>
      <c r="F824" t="s">
        <v>7150</v>
      </c>
      <c r="G824" t="s">
        <v>8084</v>
      </c>
    </row>
    <row r="825" spans="1:7">
      <c r="A825" t="s">
        <v>7457</v>
      </c>
      <c r="E825" t="s">
        <v>43</v>
      </c>
      <c r="F825" t="s">
        <v>7150</v>
      </c>
      <c r="G825" t="s">
        <v>8085</v>
      </c>
    </row>
    <row r="826" spans="1:7">
      <c r="A826" t="s">
        <v>1546</v>
      </c>
      <c r="E826" t="s">
        <v>1107</v>
      </c>
      <c r="F826" t="s">
        <v>7150</v>
      </c>
      <c r="G826" t="s">
        <v>8086</v>
      </c>
    </row>
    <row r="827" spans="1:7">
      <c r="A827" t="s">
        <v>7150</v>
      </c>
      <c r="E827" t="s">
        <v>1106</v>
      </c>
      <c r="F827" t="s">
        <v>7150</v>
      </c>
      <c r="G827" t="s">
        <v>8087</v>
      </c>
    </row>
    <row r="828" spans="1:7">
      <c r="A828" t="s">
        <v>7458</v>
      </c>
      <c r="E828" t="s">
        <v>1103</v>
      </c>
      <c r="F828" t="s">
        <v>7150</v>
      </c>
      <c r="G828" t="s">
        <v>8088</v>
      </c>
    </row>
    <row r="829" spans="1:7">
      <c r="A829" t="s">
        <v>1548</v>
      </c>
      <c r="E829" t="s">
        <v>1105</v>
      </c>
      <c r="F829" t="s">
        <v>7150</v>
      </c>
      <c r="G829" t="s">
        <v>8089</v>
      </c>
    </row>
    <row r="830" spans="1:7">
      <c r="A830" t="s">
        <v>7150</v>
      </c>
      <c r="E830" t="s">
        <v>6271</v>
      </c>
      <c r="F830" t="s">
        <v>7150</v>
      </c>
      <c r="G830" t="s">
        <v>8090</v>
      </c>
    </row>
    <row r="831" spans="1:7">
      <c r="A831" t="s">
        <v>7459</v>
      </c>
      <c r="E831" t="s">
        <v>681</v>
      </c>
      <c r="F831" t="s">
        <v>7150</v>
      </c>
      <c r="G831" t="s">
        <v>8091</v>
      </c>
    </row>
    <row r="832" spans="1:7">
      <c r="A832" t="s">
        <v>7460</v>
      </c>
      <c r="E832" t="s">
        <v>1104</v>
      </c>
      <c r="F832" t="s">
        <v>7150</v>
      </c>
      <c r="G832" t="s">
        <v>8092</v>
      </c>
    </row>
    <row r="833" spans="1:7">
      <c r="A833" t="s">
        <v>7150</v>
      </c>
      <c r="E833" t="s">
        <v>1102</v>
      </c>
      <c r="F833" t="s">
        <v>7150</v>
      </c>
      <c r="G833" t="s">
        <v>8093</v>
      </c>
    </row>
    <row r="834" spans="1:7">
      <c r="A834" t="s">
        <v>7461</v>
      </c>
      <c r="E834" t="s">
        <v>1100</v>
      </c>
      <c r="F834" t="s">
        <v>7150</v>
      </c>
      <c r="G834" t="s">
        <v>8094</v>
      </c>
    </row>
    <row r="835" spans="1:7">
      <c r="A835" t="s">
        <v>1547</v>
      </c>
      <c r="E835" t="s">
        <v>1099</v>
      </c>
      <c r="F835" t="s">
        <v>7150</v>
      </c>
      <c r="G835" t="s">
        <v>8095</v>
      </c>
    </row>
    <row r="836" spans="1:7">
      <c r="A836" t="s">
        <v>7150</v>
      </c>
      <c r="E836" t="s">
        <v>1097</v>
      </c>
      <c r="F836" t="s">
        <v>7150</v>
      </c>
      <c r="G836" t="s">
        <v>8096</v>
      </c>
    </row>
    <row r="837" spans="1:7">
      <c r="A837" t="s">
        <v>7462</v>
      </c>
      <c r="E837" t="s">
        <v>1101</v>
      </c>
      <c r="F837" t="s">
        <v>7150</v>
      </c>
      <c r="G837" t="s">
        <v>8097</v>
      </c>
    </row>
    <row r="838" spans="1:7">
      <c r="A838" t="s">
        <v>7463</v>
      </c>
      <c r="E838" t="s">
        <v>675</v>
      </c>
      <c r="F838" t="s">
        <v>7150</v>
      </c>
      <c r="G838" t="s">
        <v>8098</v>
      </c>
    </row>
    <row r="839" spans="1:7">
      <c r="A839" t="s">
        <v>7150</v>
      </c>
      <c r="E839" t="s">
        <v>1098</v>
      </c>
      <c r="F839" t="s">
        <v>7150</v>
      </c>
      <c r="G839" t="s">
        <v>8099</v>
      </c>
    </row>
    <row r="840" spans="1:7">
      <c r="A840" t="s">
        <v>7464</v>
      </c>
      <c r="E840" t="s">
        <v>1096</v>
      </c>
      <c r="F840" t="s">
        <v>7150</v>
      </c>
      <c r="G840" t="s">
        <v>8100</v>
      </c>
    </row>
    <row r="841" spans="1:7">
      <c r="A841" t="s">
        <v>1543</v>
      </c>
      <c r="E841" t="s">
        <v>8101</v>
      </c>
      <c r="F841" t="s">
        <v>7150</v>
      </c>
      <c r="G841" t="s">
        <v>8102</v>
      </c>
    </row>
    <row r="842" spans="1:7">
      <c r="A842" t="s">
        <v>7150</v>
      </c>
      <c r="E842" t="s">
        <v>1095</v>
      </c>
      <c r="F842" t="s">
        <v>7150</v>
      </c>
      <c r="G842" t="s">
        <v>8103</v>
      </c>
    </row>
    <row r="843" spans="1:7">
      <c r="A843" t="s">
        <v>7465</v>
      </c>
      <c r="E843" t="s">
        <v>1094</v>
      </c>
      <c r="F843" t="s">
        <v>7150</v>
      </c>
      <c r="G843" t="s">
        <v>8104</v>
      </c>
    </row>
    <row r="844" spans="1:7">
      <c r="A844" t="s">
        <v>698</v>
      </c>
      <c r="E844" t="s">
        <v>1093</v>
      </c>
      <c r="F844" t="s">
        <v>7150</v>
      </c>
      <c r="G844" t="s">
        <v>8105</v>
      </c>
    </row>
    <row r="845" spans="1:7">
      <c r="A845" t="s">
        <v>7150</v>
      </c>
      <c r="E845" t="s">
        <v>1091</v>
      </c>
      <c r="F845" t="s">
        <v>7150</v>
      </c>
      <c r="G845" t="s">
        <v>8106</v>
      </c>
    </row>
    <row r="846" spans="1:7">
      <c r="A846" t="s">
        <v>7466</v>
      </c>
      <c r="E846" t="s">
        <v>1092</v>
      </c>
      <c r="F846" t="s">
        <v>7150</v>
      </c>
      <c r="G846" t="s">
        <v>8107</v>
      </c>
    </row>
    <row r="847" spans="1:7">
      <c r="A847" t="s">
        <v>1544</v>
      </c>
      <c r="E847" t="s">
        <v>1090</v>
      </c>
      <c r="F847" t="s">
        <v>7150</v>
      </c>
      <c r="G847" t="s">
        <v>8108</v>
      </c>
    </row>
    <row r="848" spans="1:7">
      <c r="A848" t="s">
        <v>7150</v>
      </c>
      <c r="E848" t="s">
        <v>1088</v>
      </c>
      <c r="F848" t="s">
        <v>7150</v>
      </c>
      <c r="G848" t="s">
        <v>8109</v>
      </c>
    </row>
    <row r="849" spans="1:7">
      <c r="A849" t="s">
        <v>7467</v>
      </c>
      <c r="E849" t="s">
        <v>1087</v>
      </c>
      <c r="F849" t="s">
        <v>7150</v>
      </c>
      <c r="G849" t="s">
        <v>8110</v>
      </c>
    </row>
    <row r="850" spans="1:7">
      <c r="A850" t="s">
        <v>7468</v>
      </c>
      <c r="E850" t="s">
        <v>1089</v>
      </c>
      <c r="F850" t="s">
        <v>7150</v>
      </c>
      <c r="G850" t="s">
        <v>8111</v>
      </c>
    </row>
    <row r="851" spans="1:7">
      <c r="A851" t="s">
        <v>7150</v>
      </c>
      <c r="E851" t="s">
        <v>1086</v>
      </c>
      <c r="F851" t="s">
        <v>7150</v>
      </c>
      <c r="G851" t="s">
        <v>8112</v>
      </c>
    </row>
    <row r="852" spans="1:7">
      <c r="A852" t="s">
        <v>7469</v>
      </c>
      <c r="E852" t="s">
        <v>1085</v>
      </c>
      <c r="F852" t="s">
        <v>7150</v>
      </c>
      <c r="G852" t="s">
        <v>8113</v>
      </c>
    </row>
    <row r="853" spans="1:7">
      <c r="A853" t="s">
        <v>1542</v>
      </c>
      <c r="E853" t="s">
        <v>1084</v>
      </c>
      <c r="F853" t="s">
        <v>7150</v>
      </c>
      <c r="G853" t="s">
        <v>8114</v>
      </c>
    </row>
    <row r="854" spans="1:7">
      <c r="A854" t="s">
        <v>7150</v>
      </c>
      <c r="E854" t="s">
        <v>8115</v>
      </c>
      <c r="F854" t="s">
        <v>7150</v>
      </c>
      <c r="G854" t="s">
        <v>8116</v>
      </c>
    </row>
    <row r="855" spans="1:7">
      <c r="A855" t="s">
        <v>7470</v>
      </c>
      <c r="E855" t="s">
        <v>1083</v>
      </c>
      <c r="F855" t="s">
        <v>7150</v>
      </c>
      <c r="G855" t="s">
        <v>8117</v>
      </c>
    </row>
    <row r="856" spans="1:7">
      <c r="A856" t="s">
        <v>1540</v>
      </c>
      <c r="E856" t="s">
        <v>1081</v>
      </c>
      <c r="F856" t="s">
        <v>7150</v>
      </c>
      <c r="G856" t="s">
        <v>8118</v>
      </c>
    </row>
    <row r="857" spans="1:7">
      <c r="A857" t="s">
        <v>7150</v>
      </c>
      <c r="E857" t="s">
        <v>1082</v>
      </c>
      <c r="F857" t="s">
        <v>7150</v>
      </c>
      <c r="G857" t="s">
        <v>8119</v>
      </c>
    </row>
    <row r="858" spans="1:7">
      <c r="A858" t="s">
        <v>7471</v>
      </c>
      <c r="E858" t="s">
        <v>1079</v>
      </c>
      <c r="F858" t="s">
        <v>7150</v>
      </c>
      <c r="G858" t="s">
        <v>8120</v>
      </c>
    </row>
    <row r="859" spans="1:7">
      <c r="A859" t="s">
        <v>1541</v>
      </c>
      <c r="E859" t="s">
        <v>1078</v>
      </c>
      <c r="F859" t="s">
        <v>7150</v>
      </c>
      <c r="G859" t="s">
        <v>8121</v>
      </c>
    </row>
    <row r="860" spans="1:7">
      <c r="A860" t="s">
        <v>7150</v>
      </c>
      <c r="E860" t="s">
        <v>1080</v>
      </c>
      <c r="F860" t="s">
        <v>7150</v>
      </c>
      <c r="G860" t="s">
        <v>8122</v>
      </c>
    </row>
    <row r="861" spans="1:7">
      <c r="A861" t="s">
        <v>7472</v>
      </c>
      <c r="E861" t="s">
        <v>1077</v>
      </c>
      <c r="F861" t="s">
        <v>7150</v>
      </c>
      <c r="G861" t="s">
        <v>8123</v>
      </c>
    </row>
    <row r="862" spans="1:7">
      <c r="A862" t="s">
        <v>1539</v>
      </c>
      <c r="E862" t="s">
        <v>8124</v>
      </c>
      <c r="F862" t="s">
        <v>7150</v>
      </c>
      <c r="G862" t="s">
        <v>8125</v>
      </c>
    </row>
    <row r="863" spans="1:7">
      <c r="A863" t="s">
        <v>7150</v>
      </c>
      <c r="E863" t="s">
        <v>8126</v>
      </c>
      <c r="F863" t="s">
        <v>7150</v>
      </c>
      <c r="G863" t="s">
        <v>8127</v>
      </c>
    </row>
    <row r="864" spans="1:7">
      <c r="A864" t="s">
        <v>7473</v>
      </c>
      <c r="E864" t="s">
        <v>1073</v>
      </c>
      <c r="F864" t="s">
        <v>7150</v>
      </c>
      <c r="G864" t="s">
        <v>8128</v>
      </c>
    </row>
    <row r="865" spans="1:7">
      <c r="A865" t="s">
        <v>1537</v>
      </c>
      <c r="E865" t="s">
        <v>1075</v>
      </c>
      <c r="F865" t="s">
        <v>7150</v>
      </c>
      <c r="G865" t="s">
        <v>8129</v>
      </c>
    </row>
    <row r="866" spans="1:7">
      <c r="A866" t="s">
        <v>7150</v>
      </c>
      <c r="E866" t="s">
        <v>1076</v>
      </c>
      <c r="F866" t="s">
        <v>7150</v>
      </c>
      <c r="G866" t="s">
        <v>8130</v>
      </c>
    </row>
    <row r="867" spans="1:7">
      <c r="A867" t="s">
        <v>7474</v>
      </c>
      <c r="E867" t="s">
        <v>1072</v>
      </c>
      <c r="F867" t="s">
        <v>7150</v>
      </c>
      <c r="G867" t="s">
        <v>8131</v>
      </c>
    </row>
    <row r="868" spans="1:7">
      <c r="A868" t="s">
        <v>1538</v>
      </c>
      <c r="E868" t="s">
        <v>1074</v>
      </c>
      <c r="F868" t="s">
        <v>7150</v>
      </c>
      <c r="G868" t="s">
        <v>8132</v>
      </c>
    </row>
    <row r="869" spans="1:7">
      <c r="A869" t="s">
        <v>7150</v>
      </c>
      <c r="E869" t="s">
        <v>1071</v>
      </c>
      <c r="F869" t="s">
        <v>7150</v>
      </c>
      <c r="G869" t="s">
        <v>8133</v>
      </c>
    </row>
    <row r="870" spans="1:7">
      <c r="A870" t="s">
        <v>7475</v>
      </c>
      <c r="E870" t="s">
        <v>8134</v>
      </c>
      <c r="F870" t="s">
        <v>7150</v>
      </c>
      <c r="G870" t="s">
        <v>8135</v>
      </c>
    </row>
    <row r="871" spans="1:7">
      <c r="A871" t="s">
        <v>1536</v>
      </c>
      <c r="E871" t="s">
        <v>1069</v>
      </c>
      <c r="F871" t="s">
        <v>7150</v>
      </c>
      <c r="G871" t="s">
        <v>8136</v>
      </c>
    </row>
    <row r="872" spans="1:7">
      <c r="A872" t="s">
        <v>7150</v>
      </c>
      <c r="E872" t="s">
        <v>1070</v>
      </c>
      <c r="F872" t="s">
        <v>7150</v>
      </c>
      <c r="G872" t="s">
        <v>8137</v>
      </c>
    </row>
    <row r="873" spans="1:7">
      <c r="A873" t="s">
        <v>7476</v>
      </c>
      <c r="E873" t="s">
        <v>1068</v>
      </c>
      <c r="F873" t="s">
        <v>7150</v>
      </c>
      <c r="G873" t="s">
        <v>8138</v>
      </c>
    </row>
    <row r="874" spans="1:7">
      <c r="A874" t="s">
        <v>1534</v>
      </c>
      <c r="E874" t="s">
        <v>1066</v>
      </c>
      <c r="F874" t="s">
        <v>7150</v>
      </c>
      <c r="G874" t="s">
        <v>8139</v>
      </c>
    </row>
    <row r="875" spans="1:7">
      <c r="A875" t="s">
        <v>7150</v>
      </c>
      <c r="E875" t="s">
        <v>1067</v>
      </c>
      <c r="F875" t="s">
        <v>7150</v>
      </c>
      <c r="G875" t="s">
        <v>8140</v>
      </c>
    </row>
    <row r="876" spans="1:7">
      <c r="A876" t="s">
        <v>7477</v>
      </c>
      <c r="E876" t="s">
        <v>8141</v>
      </c>
      <c r="F876" t="s">
        <v>7150</v>
      </c>
      <c r="G876" t="s">
        <v>8142</v>
      </c>
    </row>
    <row r="877" spans="1:7">
      <c r="A877" t="s">
        <v>1535</v>
      </c>
      <c r="E877" t="s">
        <v>1063</v>
      </c>
      <c r="F877" t="s">
        <v>7150</v>
      </c>
      <c r="G877" t="s">
        <v>8143</v>
      </c>
    </row>
    <row r="878" spans="1:7">
      <c r="A878" t="s">
        <v>7150</v>
      </c>
      <c r="E878" t="s">
        <v>1064</v>
      </c>
      <c r="F878" t="s">
        <v>7150</v>
      </c>
      <c r="G878" t="s">
        <v>8144</v>
      </c>
    </row>
    <row r="879" spans="1:7">
      <c r="A879" t="s">
        <v>7478</v>
      </c>
      <c r="E879" t="s">
        <v>1065</v>
      </c>
      <c r="F879" t="s">
        <v>7150</v>
      </c>
      <c r="G879" t="s">
        <v>8145</v>
      </c>
    </row>
    <row r="880" spans="1:7">
      <c r="A880" t="s">
        <v>1533</v>
      </c>
      <c r="E880" t="s">
        <v>8146</v>
      </c>
      <c r="F880" t="s">
        <v>7150</v>
      </c>
      <c r="G880" t="s">
        <v>8147</v>
      </c>
    </row>
    <row r="881" spans="1:7">
      <c r="A881" t="s">
        <v>7150</v>
      </c>
      <c r="E881" t="s">
        <v>8148</v>
      </c>
      <c r="F881" t="s">
        <v>7150</v>
      </c>
      <c r="G881" t="s">
        <v>8149</v>
      </c>
    </row>
    <row r="882" spans="1:7">
      <c r="A882" t="s">
        <v>7479</v>
      </c>
      <c r="E882" t="s">
        <v>1062</v>
      </c>
      <c r="F882" t="s">
        <v>7150</v>
      </c>
      <c r="G882" t="s">
        <v>8150</v>
      </c>
    </row>
    <row r="883" spans="1:7">
      <c r="A883" t="s">
        <v>1532</v>
      </c>
      <c r="E883" t="s">
        <v>1061</v>
      </c>
      <c r="F883" t="s">
        <v>7150</v>
      </c>
      <c r="G883" t="s">
        <v>8151</v>
      </c>
    </row>
    <row r="884" spans="1:7">
      <c r="A884" t="s">
        <v>7150</v>
      </c>
      <c r="E884" t="s">
        <v>1060</v>
      </c>
      <c r="F884" t="s">
        <v>7150</v>
      </c>
      <c r="G884" t="s">
        <v>8152</v>
      </c>
    </row>
    <row r="885" spans="1:7">
      <c r="A885" t="s">
        <v>7480</v>
      </c>
      <c r="E885" t="s">
        <v>1059</v>
      </c>
      <c r="F885" t="s">
        <v>7150</v>
      </c>
      <c r="G885" t="s">
        <v>8153</v>
      </c>
    </row>
    <row r="886" spans="1:7">
      <c r="A886" t="s">
        <v>1531</v>
      </c>
      <c r="E886" t="s">
        <v>1058</v>
      </c>
      <c r="F886" t="s">
        <v>7150</v>
      </c>
      <c r="G886" t="s">
        <v>8154</v>
      </c>
    </row>
    <row r="887" spans="1:7">
      <c r="A887" t="s">
        <v>7150</v>
      </c>
      <c r="E887" t="s">
        <v>1057</v>
      </c>
      <c r="F887" t="s">
        <v>7150</v>
      </c>
      <c r="G887" t="s">
        <v>8155</v>
      </c>
    </row>
    <row r="888" spans="1:7">
      <c r="A888" t="s">
        <v>7481</v>
      </c>
      <c r="E888" t="s">
        <v>1056</v>
      </c>
      <c r="F888" t="s">
        <v>7150</v>
      </c>
      <c r="G888" t="s">
        <v>8156</v>
      </c>
    </row>
    <row r="889" spans="1:7">
      <c r="A889" t="s">
        <v>1529</v>
      </c>
      <c r="E889" t="s">
        <v>1055</v>
      </c>
      <c r="F889" t="s">
        <v>7150</v>
      </c>
      <c r="G889" t="s">
        <v>8157</v>
      </c>
    </row>
    <row r="890" spans="1:7">
      <c r="A890" t="s">
        <v>7150</v>
      </c>
      <c r="E890" t="s">
        <v>1053</v>
      </c>
      <c r="F890" t="s">
        <v>7150</v>
      </c>
      <c r="G890" t="s">
        <v>8158</v>
      </c>
    </row>
    <row r="891" spans="1:7">
      <c r="A891" t="s">
        <v>7482</v>
      </c>
      <c r="E891" t="s">
        <v>1054</v>
      </c>
      <c r="F891" t="s">
        <v>7150</v>
      </c>
      <c r="G891" t="s">
        <v>8159</v>
      </c>
    </row>
    <row r="892" spans="1:7">
      <c r="A892" t="s">
        <v>1530</v>
      </c>
      <c r="E892" t="s">
        <v>1052</v>
      </c>
      <c r="F892" t="s">
        <v>7150</v>
      </c>
      <c r="G892" t="s">
        <v>8160</v>
      </c>
    </row>
    <row r="893" spans="1:7">
      <c r="A893" t="s">
        <v>7150</v>
      </c>
      <c r="E893" t="s">
        <v>1051</v>
      </c>
      <c r="F893" t="s">
        <v>7150</v>
      </c>
      <c r="G893" t="s">
        <v>8161</v>
      </c>
    </row>
    <row r="894" spans="1:7">
      <c r="A894" t="s">
        <v>7483</v>
      </c>
      <c r="E894" t="s">
        <v>1050</v>
      </c>
      <c r="F894" t="s">
        <v>7150</v>
      </c>
      <c r="G894" t="s">
        <v>8162</v>
      </c>
    </row>
    <row r="895" spans="1:7">
      <c r="A895" t="s">
        <v>1526</v>
      </c>
      <c r="E895" t="s">
        <v>1049</v>
      </c>
      <c r="F895" t="s">
        <v>7150</v>
      </c>
      <c r="G895" t="s">
        <v>8163</v>
      </c>
    </row>
    <row r="896" spans="1:7">
      <c r="A896" t="s">
        <v>7150</v>
      </c>
      <c r="E896" t="s">
        <v>1048</v>
      </c>
      <c r="F896" t="s">
        <v>7150</v>
      </c>
      <c r="G896" t="s">
        <v>8164</v>
      </c>
    </row>
    <row r="897" spans="1:7">
      <c r="A897" t="s">
        <v>7484</v>
      </c>
      <c r="E897" t="s">
        <v>1047</v>
      </c>
      <c r="F897" t="s">
        <v>7150</v>
      </c>
      <c r="G897" t="s">
        <v>8165</v>
      </c>
    </row>
    <row r="898" spans="1:7">
      <c r="A898" t="s">
        <v>1527</v>
      </c>
      <c r="E898" t="s">
        <v>1046</v>
      </c>
      <c r="F898" t="s">
        <v>7150</v>
      </c>
      <c r="G898" t="s">
        <v>8166</v>
      </c>
    </row>
    <row r="899" spans="1:7">
      <c r="A899" t="s">
        <v>7150</v>
      </c>
      <c r="E899" t="s">
        <v>1045</v>
      </c>
      <c r="F899" t="s">
        <v>7150</v>
      </c>
      <c r="G899" t="s">
        <v>8167</v>
      </c>
    </row>
    <row r="900" spans="1:7">
      <c r="A900" t="s">
        <v>7485</v>
      </c>
      <c r="E900" t="s">
        <v>1042</v>
      </c>
      <c r="F900" t="s">
        <v>7150</v>
      </c>
      <c r="G900" t="s">
        <v>8168</v>
      </c>
    </row>
    <row r="901" spans="1:7">
      <c r="A901" t="s">
        <v>1528</v>
      </c>
      <c r="E901" t="s">
        <v>8169</v>
      </c>
      <c r="F901" t="s">
        <v>7150</v>
      </c>
      <c r="G901" t="s">
        <v>8170</v>
      </c>
    </row>
    <row r="902" spans="1:7">
      <c r="A902" t="s">
        <v>7150</v>
      </c>
      <c r="E902" t="s">
        <v>1043</v>
      </c>
      <c r="F902" t="s">
        <v>7150</v>
      </c>
      <c r="G902" t="s">
        <v>8171</v>
      </c>
    </row>
    <row r="903" spans="1:7">
      <c r="A903" t="s">
        <v>7486</v>
      </c>
      <c r="E903" t="s">
        <v>1044</v>
      </c>
      <c r="F903" t="s">
        <v>7150</v>
      </c>
      <c r="G903" t="s">
        <v>8172</v>
      </c>
    </row>
    <row r="904" spans="1:7">
      <c r="A904" t="s">
        <v>1525</v>
      </c>
      <c r="E904" t="s">
        <v>1038</v>
      </c>
      <c r="F904" t="s">
        <v>7150</v>
      </c>
      <c r="G904" t="s">
        <v>8173</v>
      </c>
    </row>
    <row r="905" spans="1:7">
      <c r="A905" t="s">
        <v>7150</v>
      </c>
      <c r="E905" t="s">
        <v>8174</v>
      </c>
      <c r="F905" t="s">
        <v>7150</v>
      </c>
      <c r="G905" t="s">
        <v>8175</v>
      </c>
    </row>
    <row r="906" spans="1:7">
      <c r="A906" t="s">
        <v>7487</v>
      </c>
      <c r="E906" t="s">
        <v>1041</v>
      </c>
      <c r="F906" t="s">
        <v>7150</v>
      </c>
      <c r="G906" t="s">
        <v>8176</v>
      </c>
    </row>
    <row r="907" spans="1:7">
      <c r="A907" t="s">
        <v>4629</v>
      </c>
      <c r="E907" t="s">
        <v>1039</v>
      </c>
      <c r="F907" t="s">
        <v>7150</v>
      </c>
      <c r="G907" t="s">
        <v>8177</v>
      </c>
    </row>
    <row r="908" spans="1:7">
      <c r="A908" t="s">
        <v>7150</v>
      </c>
      <c r="E908" t="s">
        <v>8178</v>
      </c>
      <c r="F908" t="s">
        <v>7150</v>
      </c>
      <c r="G908" t="s">
        <v>8179</v>
      </c>
    </row>
    <row r="909" spans="1:7">
      <c r="A909" t="s">
        <v>7488</v>
      </c>
      <c r="E909" t="s">
        <v>8180</v>
      </c>
      <c r="F909" t="s">
        <v>7150</v>
      </c>
      <c r="G909" t="s">
        <v>8181</v>
      </c>
    </row>
    <row r="910" spans="1:7">
      <c r="A910" t="s">
        <v>7489</v>
      </c>
      <c r="E910" t="s">
        <v>1040</v>
      </c>
      <c r="F910" t="s">
        <v>7150</v>
      </c>
      <c r="G910" t="s">
        <v>8182</v>
      </c>
    </row>
    <row r="911" spans="1:7">
      <c r="A911" t="s">
        <v>7150</v>
      </c>
      <c r="E911" t="s">
        <v>1036</v>
      </c>
      <c r="F911" t="s">
        <v>7150</v>
      </c>
      <c r="G911" t="s">
        <v>8183</v>
      </c>
    </row>
    <row r="912" spans="1:7">
      <c r="A912" t="s">
        <v>7490</v>
      </c>
      <c r="E912" t="s">
        <v>8184</v>
      </c>
      <c r="F912" t="s">
        <v>7150</v>
      </c>
      <c r="G912" t="s">
        <v>8185</v>
      </c>
    </row>
    <row r="913" spans="1:7">
      <c r="A913" t="s">
        <v>1524</v>
      </c>
      <c r="E913" t="s">
        <v>8186</v>
      </c>
      <c r="F913" t="s">
        <v>7150</v>
      </c>
      <c r="G913" t="s">
        <v>8187</v>
      </c>
    </row>
    <row r="914" spans="1:7">
      <c r="A914" t="s">
        <v>7150</v>
      </c>
      <c r="E914" t="s">
        <v>8188</v>
      </c>
      <c r="F914" t="s">
        <v>7150</v>
      </c>
      <c r="G914" t="s">
        <v>8189</v>
      </c>
    </row>
    <row r="915" spans="1:7">
      <c r="A915" t="s">
        <v>7491</v>
      </c>
      <c r="E915" t="s">
        <v>1035</v>
      </c>
      <c r="F915" t="s">
        <v>7150</v>
      </c>
      <c r="G915" t="s">
        <v>8190</v>
      </c>
    </row>
    <row r="916" spans="1:7">
      <c r="A916" t="s">
        <v>1523</v>
      </c>
      <c r="E916" t="s">
        <v>1037</v>
      </c>
      <c r="F916" t="s">
        <v>7150</v>
      </c>
      <c r="G916" t="s">
        <v>8191</v>
      </c>
    </row>
    <row r="917" spans="1:7">
      <c r="A917" t="s">
        <v>7150</v>
      </c>
      <c r="E917" t="s">
        <v>1034</v>
      </c>
      <c r="F917" t="s">
        <v>7150</v>
      </c>
      <c r="G917" t="s">
        <v>8192</v>
      </c>
    </row>
    <row r="918" spans="1:7">
      <c r="A918" t="s">
        <v>7492</v>
      </c>
      <c r="E918" t="s">
        <v>1033</v>
      </c>
      <c r="F918" t="s">
        <v>7150</v>
      </c>
      <c r="G918" t="s">
        <v>8193</v>
      </c>
    </row>
    <row r="919" spans="1:7">
      <c r="A919" t="s">
        <v>1522</v>
      </c>
      <c r="E919" t="s">
        <v>1030</v>
      </c>
      <c r="F919" t="s">
        <v>7150</v>
      </c>
      <c r="G919" t="s">
        <v>8194</v>
      </c>
    </row>
    <row r="920" spans="1:7">
      <c r="A920" t="s">
        <v>7150</v>
      </c>
      <c r="E920" t="s">
        <v>8195</v>
      </c>
      <c r="F920" t="s">
        <v>7150</v>
      </c>
      <c r="G920" t="s">
        <v>8196</v>
      </c>
    </row>
    <row r="921" spans="1:7">
      <c r="A921" t="s">
        <v>7493</v>
      </c>
      <c r="E921" t="s">
        <v>1032</v>
      </c>
      <c r="F921" t="s">
        <v>7150</v>
      </c>
      <c r="G921" t="s">
        <v>8197</v>
      </c>
    </row>
    <row r="922" spans="1:7">
      <c r="A922" t="s">
        <v>1521</v>
      </c>
      <c r="E922" t="s">
        <v>8198</v>
      </c>
      <c r="F922" t="s">
        <v>7150</v>
      </c>
      <c r="G922" t="s">
        <v>8199</v>
      </c>
    </row>
    <row r="923" spans="1:7">
      <c r="A923" t="s">
        <v>7150</v>
      </c>
      <c r="E923" t="s">
        <v>1029</v>
      </c>
      <c r="F923" t="s">
        <v>7150</v>
      </c>
      <c r="G923" t="s">
        <v>8200</v>
      </c>
    </row>
    <row r="924" spans="1:7">
      <c r="A924" t="s">
        <v>7494</v>
      </c>
      <c r="E924" t="s">
        <v>1031</v>
      </c>
      <c r="F924" t="s">
        <v>7150</v>
      </c>
      <c r="G924" t="s">
        <v>8201</v>
      </c>
    </row>
    <row r="925" spans="1:7">
      <c r="A925" t="s">
        <v>723</v>
      </c>
      <c r="E925" t="s">
        <v>1028</v>
      </c>
      <c r="F925" t="s">
        <v>7150</v>
      </c>
      <c r="G925" t="s">
        <v>8202</v>
      </c>
    </row>
    <row r="926" spans="1:7">
      <c r="A926" t="s">
        <v>7150</v>
      </c>
      <c r="E926" t="s">
        <v>1026</v>
      </c>
      <c r="F926" t="s">
        <v>7150</v>
      </c>
      <c r="G926" t="s">
        <v>8203</v>
      </c>
    </row>
    <row r="927" spans="1:7">
      <c r="A927" t="s">
        <v>7495</v>
      </c>
      <c r="E927" t="s">
        <v>1027</v>
      </c>
      <c r="F927" t="s">
        <v>7150</v>
      </c>
      <c r="G927" t="s">
        <v>8204</v>
      </c>
    </row>
    <row r="928" spans="1:7">
      <c r="A928" t="s">
        <v>1516</v>
      </c>
      <c r="E928" t="s">
        <v>1025</v>
      </c>
      <c r="F928" t="s">
        <v>7150</v>
      </c>
      <c r="G928" t="s">
        <v>8205</v>
      </c>
    </row>
    <row r="929" spans="1:7">
      <c r="A929" t="s">
        <v>7150</v>
      </c>
      <c r="E929" t="s">
        <v>8206</v>
      </c>
      <c r="F929" t="s">
        <v>7150</v>
      </c>
      <c r="G929" t="s">
        <v>8207</v>
      </c>
    </row>
    <row r="930" spans="1:7">
      <c r="A930" t="s">
        <v>7496</v>
      </c>
      <c r="E930" t="s">
        <v>1024</v>
      </c>
      <c r="F930" t="s">
        <v>7150</v>
      </c>
      <c r="G930" t="s">
        <v>8208</v>
      </c>
    </row>
    <row r="931" spans="1:7">
      <c r="A931" t="s">
        <v>1520</v>
      </c>
      <c r="E931" t="s">
        <v>1023</v>
      </c>
      <c r="F931" t="s">
        <v>7150</v>
      </c>
      <c r="G931" t="s">
        <v>8209</v>
      </c>
    </row>
    <row r="932" spans="1:7">
      <c r="A932" t="s">
        <v>7150</v>
      </c>
      <c r="E932" t="s">
        <v>1016</v>
      </c>
      <c r="F932" t="s">
        <v>7150</v>
      </c>
      <c r="G932" t="s">
        <v>8210</v>
      </c>
    </row>
    <row r="933" spans="1:7">
      <c r="A933" t="s">
        <v>7497</v>
      </c>
      <c r="E933" t="s">
        <v>1019</v>
      </c>
      <c r="F933" t="s">
        <v>7150</v>
      </c>
      <c r="G933" t="s">
        <v>8211</v>
      </c>
    </row>
    <row r="934" spans="1:7">
      <c r="A934" t="s">
        <v>1515</v>
      </c>
      <c r="E934" t="s">
        <v>1022</v>
      </c>
      <c r="F934" t="s">
        <v>7150</v>
      </c>
      <c r="G934" t="s">
        <v>8212</v>
      </c>
    </row>
    <row r="935" spans="1:7">
      <c r="A935" t="s">
        <v>7150</v>
      </c>
      <c r="E935" t="s">
        <v>1020</v>
      </c>
      <c r="F935" t="s">
        <v>7150</v>
      </c>
      <c r="G935" t="s">
        <v>8213</v>
      </c>
    </row>
    <row r="936" spans="1:7">
      <c r="A936" t="s">
        <v>7498</v>
      </c>
      <c r="E936" t="s">
        <v>1021</v>
      </c>
      <c r="F936" t="s">
        <v>7150</v>
      </c>
      <c r="G936" t="s">
        <v>8214</v>
      </c>
    </row>
    <row r="937" spans="1:7">
      <c r="A937" t="s">
        <v>1517</v>
      </c>
      <c r="E937" t="s">
        <v>1017</v>
      </c>
      <c r="F937" t="s">
        <v>7150</v>
      </c>
      <c r="G937" t="s">
        <v>8215</v>
      </c>
    </row>
    <row r="938" spans="1:7">
      <c r="A938" t="s">
        <v>7150</v>
      </c>
      <c r="E938" t="s">
        <v>1018</v>
      </c>
      <c r="F938" t="s">
        <v>7150</v>
      </c>
      <c r="G938" t="s">
        <v>8216</v>
      </c>
    </row>
    <row r="939" spans="1:7">
      <c r="A939" t="s">
        <v>7499</v>
      </c>
      <c r="E939" t="s">
        <v>8217</v>
      </c>
      <c r="F939" t="s">
        <v>7150</v>
      </c>
      <c r="G939" t="s">
        <v>8218</v>
      </c>
    </row>
    <row r="940" spans="1:7">
      <c r="A940" t="s">
        <v>1518</v>
      </c>
      <c r="E940" t="s">
        <v>1015</v>
      </c>
      <c r="F940" t="s">
        <v>7150</v>
      </c>
      <c r="G940" t="s">
        <v>8219</v>
      </c>
    </row>
    <row r="941" spans="1:7">
      <c r="A941" t="s">
        <v>7150</v>
      </c>
      <c r="E941" t="s">
        <v>1014</v>
      </c>
      <c r="F941" t="s">
        <v>7150</v>
      </c>
      <c r="G941" t="s">
        <v>8220</v>
      </c>
    </row>
    <row r="942" spans="1:7">
      <c r="A942" t="s">
        <v>7500</v>
      </c>
      <c r="E942" t="s">
        <v>1013</v>
      </c>
      <c r="F942" t="s">
        <v>7150</v>
      </c>
      <c r="G942" t="s">
        <v>8221</v>
      </c>
    </row>
    <row r="943" spans="1:7">
      <c r="A943" t="s">
        <v>1519</v>
      </c>
      <c r="E943" t="s">
        <v>1012</v>
      </c>
      <c r="F943" t="s">
        <v>7150</v>
      </c>
      <c r="G943" t="s">
        <v>8222</v>
      </c>
    </row>
    <row r="944" spans="1:7">
      <c r="A944" t="s">
        <v>7150</v>
      </c>
      <c r="E944" t="s">
        <v>1011</v>
      </c>
      <c r="F944" t="s">
        <v>7150</v>
      </c>
      <c r="G944" t="s">
        <v>8223</v>
      </c>
    </row>
    <row r="945" spans="1:7">
      <c r="A945" t="s">
        <v>7501</v>
      </c>
      <c r="E945" t="s">
        <v>1010</v>
      </c>
      <c r="F945" t="s">
        <v>7150</v>
      </c>
      <c r="G945" t="s">
        <v>8224</v>
      </c>
    </row>
    <row r="946" spans="1:7">
      <c r="A946" t="s">
        <v>1514</v>
      </c>
      <c r="E946" t="s">
        <v>1009</v>
      </c>
      <c r="F946" t="s">
        <v>7150</v>
      </c>
      <c r="G946" t="s">
        <v>8225</v>
      </c>
    </row>
    <row r="947" spans="1:7">
      <c r="A947" t="s">
        <v>7150</v>
      </c>
      <c r="E947" t="s">
        <v>1008</v>
      </c>
      <c r="F947" t="s">
        <v>7150</v>
      </c>
      <c r="G947" t="s">
        <v>8226</v>
      </c>
    </row>
    <row r="948" spans="1:7">
      <c r="A948" t="s">
        <v>7502</v>
      </c>
      <c r="E948" t="s">
        <v>1005</v>
      </c>
      <c r="F948" t="s">
        <v>7150</v>
      </c>
      <c r="G948" t="s">
        <v>8227</v>
      </c>
    </row>
    <row r="949" spans="1:7">
      <c r="A949" t="s">
        <v>1513</v>
      </c>
      <c r="E949" t="s">
        <v>1006</v>
      </c>
      <c r="F949" t="s">
        <v>7150</v>
      </c>
      <c r="G949" t="s">
        <v>8228</v>
      </c>
    </row>
    <row r="950" spans="1:7">
      <c r="A950" t="s">
        <v>7150</v>
      </c>
      <c r="E950" t="s">
        <v>1007</v>
      </c>
      <c r="F950" t="s">
        <v>7150</v>
      </c>
      <c r="G950" t="s">
        <v>8229</v>
      </c>
    </row>
    <row r="951" spans="1:7">
      <c r="A951" t="s">
        <v>7503</v>
      </c>
      <c r="E951" t="s">
        <v>1004</v>
      </c>
      <c r="F951" t="s">
        <v>7150</v>
      </c>
      <c r="G951" t="s">
        <v>8230</v>
      </c>
    </row>
    <row r="952" spans="1:7">
      <c r="A952" t="s">
        <v>1512</v>
      </c>
      <c r="E952" t="s">
        <v>1003</v>
      </c>
      <c r="F952" t="s">
        <v>7150</v>
      </c>
      <c r="G952" t="s">
        <v>8231</v>
      </c>
    </row>
    <row r="953" spans="1:7">
      <c r="A953" t="s">
        <v>7150</v>
      </c>
      <c r="E953" t="s">
        <v>611</v>
      </c>
      <c r="F953" t="s">
        <v>7150</v>
      </c>
      <c r="G953" t="s">
        <v>8232</v>
      </c>
    </row>
    <row r="954" spans="1:7">
      <c r="A954" t="s">
        <v>7504</v>
      </c>
      <c r="E954" t="s">
        <v>1002</v>
      </c>
      <c r="F954" t="s">
        <v>7150</v>
      </c>
      <c r="G954" t="s">
        <v>8233</v>
      </c>
    </row>
    <row r="955" spans="1:7">
      <c r="A955" t="s">
        <v>7505</v>
      </c>
      <c r="E955" t="s">
        <v>61</v>
      </c>
      <c r="F955" t="s">
        <v>7150</v>
      </c>
      <c r="G955" t="s">
        <v>8234</v>
      </c>
    </row>
    <row r="956" spans="1:7">
      <c r="A956" t="s">
        <v>7150</v>
      </c>
      <c r="E956" t="s">
        <v>8235</v>
      </c>
      <c r="F956" t="s">
        <v>7150</v>
      </c>
      <c r="G956" t="s">
        <v>8236</v>
      </c>
    </row>
    <row r="957" spans="1:7">
      <c r="A957" t="s">
        <v>7506</v>
      </c>
      <c r="E957" t="s">
        <v>8237</v>
      </c>
      <c r="F957" t="s">
        <v>7150</v>
      </c>
      <c r="G957" t="s">
        <v>8238</v>
      </c>
    </row>
    <row r="958" spans="1:7">
      <c r="A958" t="s">
        <v>4107</v>
      </c>
      <c r="E958" t="s">
        <v>697</v>
      </c>
      <c r="F958" t="s">
        <v>7150</v>
      </c>
      <c r="G958" t="s">
        <v>8239</v>
      </c>
    </row>
    <row r="959" spans="1:7">
      <c r="A959" t="s">
        <v>7150</v>
      </c>
      <c r="E959" t="s">
        <v>1001</v>
      </c>
      <c r="F959" t="s">
        <v>7150</v>
      </c>
      <c r="G959" t="s">
        <v>8240</v>
      </c>
    </row>
    <row r="960" spans="1:7">
      <c r="A960" t="s">
        <v>7507</v>
      </c>
      <c r="E960" t="s">
        <v>1000</v>
      </c>
      <c r="F960" t="s">
        <v>7150</v>
      </c>
      <c r="G960" t="s">
        <v>8241</v>
      </c>
    </row>
    <row r="961" spans="1:7">
      <c r="A961" t="s">
        <v>1511</v>
      </c>
      <c r="E961" t="s">
        <v>676</v>
      </c>
      <c r="F961" t="s">
        <v>7150</v>
      </c>
      <c r="G961" t="s">
        <v>8242</v>
      </c>
    </row>
    <row r="962" spans="1:7">
      <c r="A962" t="s">
        <v>7150</v>
      </c>
      <c r="E962" t="s">
        <v>8243</v>
      </c>
      <c r="F962" t="s">
        <v>7150</v>
      </c>
      <c r="G962" t="s">
        <v>8244</v>
      </c>
    </row>
    <row r="963" spans="1:7">
      <c r="A963" t="s">
        <v>7508</v>
      </c>
      <c r="E963" t="s">
        <v>8245</v>
      </c>
      <c r="F963" t="s">
        <v>7150</v>
      </c>
      <c r="G963" t="s">
        <v>8246</v>
      </c>
    </row>
    <row r="964" spans="1:7">
      <c r="A964" t="s">
        <v>1510</v>
      </c>
      <c r="E964" t="s">
        <v>999</v>
      </c>
      <c r="F964" t="s">
        <v>7150</v>
      </c>
      <c r="G964" t="s">
        <v>8247</v>
      </c>
    </row>
    <row r="965" spans="1:7">
      <c r="A965" t="s">
        <v>7150</v>
      </c>
      <c r="E965" t="s">
        <v>998</v>
      </c>
      <c r="F965" t="s">
        <v>7150</v>
      </c>
      <c r="G965" t="s">
        <v>8248</v>
      </c>
    </row>
    <row r="966" spans="1:7">
      <c r="A966" t="s">
        <v>7509</v>
      </c>
      <c r="E966" t="s">
        <v>8249</v>
      </c>
      <c r="F966" t="s">
        <v>7150</v>
      </c>
      <c r="G966" t="s">
        <v>8250</v>
      </c>
    </row>
    <row r="967" spans="1:7">
      <c r="A967" t="s">
        <v>1508</v>
      </c>
      <c r="E967" t="s">
        <v>997</v>
      </c>
      <c r="F967" t="s">
        <v>7150</v>
      </c>
      <c r="G967" t="s">
        <v>8251</v>
      </c>
    </row>
    <row r="968" spans="1:7">
      <c r="A968" t="s">
        <v>7150</v>
      </c>
      <c r="E968" t="s">
        <v>995</v>
      </c>
      <c r="F968" t="s">
        <v>7150</v>
      </c>
      <c r="G968" t="s">
        <v>8252</v>
      </c>
    </row>
    <row r="969" spans="1:7">
      <c r="A969" t="s">
        <v>7510</v>
      </c>
      <c r="E969" t="s">
        <v>994</v>
      </c>
      <c r="F969" t="s">
        <v>7150</v>
      </c>
      <c r="G969" t="s">
        <v>8253</v>
      </c>
    </row>
    <row r="970" spans="1:7">
      <c r="A970" t="s">
        <v>1509</v>
      </c>
      <c r="E970" t="s">
        <v>8254</v>
      </c>
      <c r="F970" t="s">
        <v>7150</v>
      </c>
      <c r="G970" t="s">
        <v>8255</v>
      </c>
    </row>
    <row r="971" spans="1:7">
      <c r="A971" t="s">
        <v>7150</v>
      </c>
      <c r="E971" t="s">
        <v>996</v>
      </c>
      <c r="F971" t="s">
        <v>7150</v>
      </c>
      <c r="G971" t="s">
        <v>8256</v>
      </c>
    </row>
    <row r="972" spans="1:7">
      <c r="A972" t="s">
        <v>7511</v>
      </c>
      <c r="E972" t="s">
        <v>8257</v>
      </c>
      <c r="F972" t="s">
        <v>7150</v>
      </c>
      <c r="G972" t="s">
        <v>8258</v>
      </c>
    </row>
    <row r="973" spans="1:7">
      <c r="A973" t="s">
        <v>7512</v>
      </c>
      <c r="E973" t="s">
        <v>993</v>
      </c>
      <c r="F973" t="s">
        <v>7150</v>
      </c>
      <c r="G973" t="s">
        <v>8259</v>
      </c>
    </row>
    <row r="974" spans="1:7">
      <c r="A974" t="s">
        <v>7150</v>
      </c>
      <c r="E974" t="s">
        <v>8260</v>
      </c>
      <c r="F974" t="s">
        <v>7150</v>
      </c>
      <c r="G974" t="s">
        <v>8261</v>
      </c>
    </row>
    <row r="975" spans="1:7">
      <c r="A975" t="s">
        <v>7513</v>
      </c>
      <c r="E975" t="s">
        <v>992</v>
      </c>
      <c r="F975" t="s">
        <v>7150</v>
      </c>
      <c r="G975" t="s">
        <v>8262</v>
      </c>
    </row>
    <row r="976" spans="1:7">
      <c r="A976" t="s">
        <v>1507</v>
      </c>
      <c r="E976" t="s">
        <v>677</v>
      </c>
      <c r="F976" t="s">
        <v>7150</v>
      </c>
      <c r="G976" t="s">
        <v>8263</v>
      </c>
    </row>
    <row r="977" spans="1:7">
      <c r="A977" t="s">
        <v>7150</v>
      </c>
      <c r="E977" t="s">
        <v>989</v>
      </c>
      <c r="F977" t="s">
        <v>7150</v>
      </c>
      <c r="G977" t="s">
        <v>8264</v>
      </c>
    </row>
    <row r="978" spans="1:7">
      <c r="A978" t="s">
        <v>7514</v>
      </c>
      <c r="E978" t="s">
        <v>991</v>
      </c>
      <c r="F978" t="s">
        <v>7150</v>
      </c>
      <c r="G978" t="s">
        <v>8265</v>
      </c>
    </row>
    <row r="979" spans="1:7">
      <c r="A979" t="s">
        <v>7515</v>
      </c>
      <c r="E979" t="s">
        <v>988</v>
      </c>
      <c r="F979" t="s">
        <v>7150</v>
      </c>
      <c r="G979" t="s">
        <v>8266</v>
      </c>
    </row>
    <row r="980" spans="1:7">
      <c r="A980" t="s">
        <v>7150</v>
      </c>
      <c r="E980" t="s">
        <v>990</v>
      </c>
      <c r="F980" t="s">
        <v>7150</v>
      </c>
      <c r="G980" t="s">
        <v>8267</v>
      </c>
    </row>
    <row r="981" spans="1:7">
      <c r="A981" t="s">
        <v>7516</v>
      </c>
      <c r="E981" t="s">
        <v>8268</v>
      </c>
      <c r="F981" t="s">
        <v>7150</v>
      </c>
      <c r="G981" t="s">
        <v>8269</v>
      </c>
    </row>
    <row r="982" spans="1:7">
      <c r="A982" t="s">
        <v>143</v>
      </c>
      <c r="E982" t="s">
        <v>987</v>
      </c>
      <c r="F982" t="s">
        <v>7150</v>
      </c>
      <c r="G982" t="s">
        <v>8270</v>
      </c>
    </row>
    <row r="983" spans="1:7">
      <c r="A983" t="s">
        <v>7150</v>
      </c>
      <c r="E983" t="s">
        <v>985</v>
      </c>
      <c r="F983" t="s">
        <v>7150</v>
      </c>
      <c r="G983" t="s">
        <v>8271</v>
      </c>
    </row>
    <row r="984" spans="1:7">
      <c r="A984" t="s">
        <v>7517</v>
      </c>
      <c r="E984" t="s">
        <v>983</v>
      </c>
      <c r="F984" t="s">
        <v>7150</v>
      </c>
      <c r="G984" t="s">
        <v>8272</v>
      </c>
    </row>
    <row r="985" spans="1:7">
      <c r="A985" t="s">
        <v>238</v>
      </c>
      <c r="E985" t="s">
        <v>986</v>
      </c>
      <c r="F985" t="s">
        <v>7150</v>
      </c>
      <c r="G985" t="s">
        <v>8273</v>
      </c>
    </row>
    <row r="986" spans="1:7">
      <c r="A986" t="s">
        <v>7150</v>
      </c>
      <c r="E986" t="s">
        <v>984</v>
      </c>
      <c r="F986" t="s">
        <v>7150</v>
      </c>
      <c r="G986" t="s">
        <v>8274</v>
      </c>
    </row>
    <row r="987" spans="1:7">
      <c r="A987" t="s">
        <v>7518</v>
      </c>
      <c r="E987" t="s">
        <v>8275</v>
      </c>
      <c r="F987" t="s">
        <v>7150</v>
      </c>
      <c r="G987" t="s">
        <v>8276</v>
      </c>
    </row>
    <row r="988" spans="1:7">
      <c r="A988" t="s">
        <v>1504</v>
      </c>
      <c r="E988" t="s">
        <v>8277</v>
      </c>
      <c r="F988" t="s">
        <v>7150</v>
      </c>
      <c r="G988" t="s">
        <v>8278</v>
      </c>
    </row>
    <row r="989" spans="1:7">
      <c r="A989" t="s">
        <v>7150</v>
      </c>
      <c r="E989" t="s">
        <v>982</v>
      </c>
      <c r="F989" t="s">
        <v>7150</v>
      </c>
      <c r="G989" t="s">
        <v>8279</v>
      </c>
    </row>
    <row r="990" spans="1:7">
      <c r="A990" t="s">
        <v>7519</v>
      </c>
      <c r="E990" t="s">
        <v>8280</v>
      </c>
      <c r="F990" t="s">
        <v>7150</v>
      </c>
      <c r="G990" t="s">
        <v>8281</v>
      </c>
    </row>
    <row r="991" spans="1:7">
      <c r="A991" t="s">
        <v>1505</v>
      </c>
      <c r="E991" t="s">
        <v>979</v>
      </c>
      <c r="F991" t="s">
        <v>7150</v>
      </c>
      <c r="G991" t="s">
        <v>8282</v>
      </c>
    </row>
    <row r="992" spans="1:7">
      <c r="A992" t="s">
        <v>7150</v>
      </c>
      <c r="E992" t="s">
        <v>980</v>
      </c>
      <c r="F992" t="s">
        <v>7150</v>
      </c>
      <c r="G992" t="s">
        <v>8283</v>
      </c>
    </row>
    <row r="993" spans="1:7">
      <c r="A993" t="s">
        <v>7520</v>
      </c>
      <c r="E993" t="s">
        <v>981</v>
      </c>
      <c r="F993" t="s">
        <v>7150</v>
      </c>
      <c r="G993" t="s">
        <v>8284</v>
      </c>
    </row>
    <row r="994" spans="1:7">
      <c r="A994" t="s">
        <v>1506</v>
      </c>
      <c r="E994" t="s">
        <v>8285</v>
      </c>
      <c r="F994" t="s">
        <v>7150</v>
      </c>
      <c r="G994" t="s">
        <v>8286</v>
      </c>
    </row>
    <row r="995" spans="1:7">
      <c r="A995" t="s">
        <v>7150</v>
      </c>
      <c r="E995" t="s">
        <v>978</v>
      </c>
      <c r="F995" t="s">
        <v>7150</v>
      </c>
      <c r="G995" t="s">
        <v>8287</v>
      </c>
    </row>
    <row r="996" spans="1:7">
      <c r="A996" t="s">
        <v>7521</v>
      </c>
      <c r="E996" t="s">
        <v>977</v>
      </c>
      <c r="F996" t="s">
        <v>7150</v>
      </c>
      <c r="G996" t="s">
        <v>8288</v>
      </c>
    </row>
    <row r="997" spans="1:7">
      <c r="A997" t="s">
        <v>7522</v>
      </c>
      <c r="E997" t="s">
        <v>975</v>
      </c>
      <c r="F997" t="s">
        <v>7150</v>
      </c>
      <c r="G997" t="s">
        <v>8289</v>
      </c>
    </row>
    <row r="998" spans="1:7">
      <c r="A998" t="s">
        <v>7150</v>
      </c>
      <c r="E998" t="s">
        <v>973</v>
      </c>
      <c r="F998" t="s">
        <v>7150</v>
      </c>
      <c r="G998" t="s">
        <v>8290</v>
      </c>
    </row>
    <row r="999" spans="1:7">
      <c r="A999" t="s">
        <v>7523</v>
      </c>
      <c r="E999" t="s">
        <v>972</v>
      </c>
      <c r="F999" t="s">
        <v>7150</v>
      </c>
      <c r="G999" t="s">
        <v>8291</v>
      </c>
    </row>
    <row r="1000" spans="1:7">
      <c r="A1000" t="s">
        <v>1503</v>
      </c>
      <c r="E1000" t="s">
        <v>976</v>
      </c>
      <c r="F1000" t="s">
        <v>7150</v>
      </c>
      <c r="G1000" t="s">
        <v>8292</v>
      </c>
    </row>
    <row r="1001" spans="1:7">
      <c r="A1001" t="s">
        <v>7150</v>
      </c>
      <c r="E1001" t="s">
        <v>974</v>
      </c>
      <c r="F1001" t="s">
        <v>7150</v>
      </c>
      <c r="G1001" t="s">
        <v>8293</v>
      </c>
    </row>
    <row r="1002" spans="1:7">
      <c r="A1002" t="s">
        <v>7524</v>
      </c>
      <c r="E1002" t="s">
        <v>971</v>
      </c>
      <c r="F1002" t="s">
        <v>7150</v>
      </c>
      <c r="G1002" t="s">
        <v>8294</v>
      </c>
    </row>
    <row r="1003" spans="1:7">
      <c r="A1003" t="s">
        <v>1502</v>
      </c>
      <c r="E1003" t="s">
        <v>970</v>
      </c>
      <c r="F1003" t="s">
        <v>7150</v>
      </c>
      <c r="G1003" t="s">
        <v>8295</v>
      </c>
    </row>
    <row r="1004" spans="1:7">
      <c r="A1004" t="s">
        <v>7150</v>
      </c>
      <c r="E1004" t="s">
        <v>969</v>
      </c>
      <c r="F1004" t="s">
        <v>7150</v>
      </c>
      <c r="G1004" t="s">
        <v>8296</v>
      </c>
    </row>
    <row r="1005" spans="1:7">
      <c r="A1005" t="s">
        <v>7525</v>
      </c>
      <c r="E1005" t="s">
        <v>967</v>
      </c>
      <c r="F1005" t="s">
        <v>7150</v>
      </c>
      <c r="G1005" t="s">
        <v>8297</v>
      </c>
    </row>
    <row r="1006" spans="1:7">
      <c r="A1006" t="s">
        <v>7526</v>
      </c>
      <c r="E1006" t="s">
        <v>8298</v>
      </c>
      <c r="F1006" t="s">
        <v>7150</v>
      </c>
      <c r="G1006" t="s">
        <v>8299</v>
      </c>
    </row>
    <row r="1007" spans="1:7">
      <c r="A1007" t="s">
        <v>7150</v>
      </c>
      <c r="E1007" t="s">
        <v>968</v>
      </c>
      <c r="F1007" t="s">
        <v>7150</v>
      </c>
      <c r="G1007" t="s">
        <v>8300</v>
      </c>
    </row>
    <row r="1008" spans="1:7">
      <c r="A1008" t="s">
        <v>7527</v>
      </c>
      <c r="E1008" t="s">
        <v>966</v>
      </c>
      <c r="F1008" t="s">
        <v>7150</v>
      </c>
      <c r="G1008" t="s">
        <v>8301</v>
      </c>
    </row>
    <row r="1009" spans="1:7">
      <c r="A1009" t="s">
        <v>1501</v>
      </c>
      <c r="E1009" t="s">
        <v>964</v>
      </c>
      <c r="F1009" t="s">
        <v>7150</v>
      </c>
      <c r="G1009" t="s">
        <v>8302</v>
      </c>
    </row>
    <row r="1010" spans="1:7">
      <c r="A1010" t="s">
        <v>7150</v>
      </c>
      <c r="E1010" t="s">
        <v>963</v>
      </c>
      <c r="F1010" t="s">
        <v>7150</v>
      </c>
      <c r="G1010" t="s">
        <v>8303</v>
      </c>
    </row>
    <row r="1011" spans="1:7">
      <c r="A1011" t="s">
        <v>7528</v>
      </c>
      <c r="E1011" t="s">
        <v>962</v>
      </c>
      <c r="F1011" t="s">
        <v>7150</v>
      </c>
      <c r="G1011" t="s">
        <v>8304</v>
      </c>
    </row>
    <row r="1012" spans="1:7">
      <c r="A1012" t="s">
        <v>7529</v>
      </c>
      <c r="E1012" t="s">
        <v>965</v>
      </c>
      <c r="F1012" t="s">
        <v>7150</v>
      </c>
      <c r="G1012" t="s">
        <v>8305</v>
      </c>
    </row>
    <row r="1013" spans="1:7">
      <c r="A1013" t="s">
        <v>7150</v>
      </c>
      <c r="E1013" t="s">
        <v>8306</v>
      </c>
      <c r="F1013" t="s">
        <v>7150</v>
      </c>
      <c r="G1013" t="s">
        <v>8307</v>
      </c>
    </row>
    <row r="1014" spans="1:7">
      <c r="A1014" t="s">
        <v>7530</v>
      </c>
      <c r="E1014" t="s">
        <v>961</v>
      </c>
      <c r="F1014" t="s">
        <v>7150</v>
      </c>
      <c r="G1014" t="s">
        <v>8308</v>
      </c>
    </row>
    <row r="1015" spans="1:7">
      <c r="A1015" t="s">
        <v>1500</v>
      </c>
      <c r="E1015" t="s">
        <v>960</v>
      </c>
      <c r="F1015" t="s">
        <v>7150</v>
      </c>
      <c r="G1015" t="s">
        <v>8309</v>
      </c>
    </row>
    <row r="1016" spans="1:7">
      <c r="A1016" t="s">
        <v>7150</v>
      </c>
      <c r="E1016" t="s">
        <v>956</v>
      </c>
      <c r="F1016" t="s">
        <v>7150</v>
      </c>
      <c r="G1016" t="s">
        <v>8310</v>
      </c>
    </row>
    <row r="1017" spans="1:7">
      <c r="A1017" t="s">
        <v>7531</v>
      </c>
      <c r="E1017" t="s">
        <v>958</v>
      </c>
      <c r="F1017" t="s">
        <v>7150</v>
      </c>
      <c r="G1017" t="s">
        <v>8311</v>
      </c>
    </row>
    <row r="1018" spans="1:7">
      <c r="A1018" t="s">
        <v>1499</v>
      </c>
      <c r="E1018" t="s">
        <v>8312</v>
      </c>
      <c r="F1018" t="s">
        <v>7150</v>
      </c>
      <c r="G1018" t="s">
        <v>8313</v>
      </c>
    </row>
    <row r="1019" spans="1:7">
      <c r="A1019" t="s">
        <v>7150</v>
      </c>
      <c r="E1019" t="s">
        <v>954</v>
      </c>
      <c r="F1019" t="s">
        <v>7150</v>
      </c>
      <c r="G1019" t="s">
        <v>8314</v>
      </c>
    </row>
    <row r="1020" spans="1:7">
      <c r="A1020" t="s">
        <v>7532</v>
      </c>
      <c r="E1020" t="s">
        <v>957</v>
      </c>
      <c r="F1020" t="s">
        <v>7150</v>
      </c>
      <c r="G1020" t="s">
        <v>8315</v>
      </c>
    </row>
    <row r="1021" spans="1:7">
      <c r="A1021" t="s">
        <v>1498</v>
      </c>
      <c r="E1021" t="s">
        <v>959</v>
      </c>
      <c r="F1021" t="s">
        <v>7150</v>
      </c>
      <c r="G1021" t="s">
        <v>8316</v>
      </c>
    </row>
    <row r="1022" spans="1:7">
      <c r="A1022" t="s">
        <v>7150</v>
      </c>
      <c r="E1022" t="s">
        <v>955</v>
      </c>
      <c r="F1022" t="s">
        <v>7150</v>
      </c>
      <c r="G1022" t="s">
        <v>8317</v>
      </c>
    </row>
    <row r="1023" spans="1:7">
      <c r="A1023" t="s">
        <v>7533</v>
      </c>
      <c r="E1023" t="s">
        <v>953</v>
      </c>
      <c r="F1023" t="s">
        <v>7150</v>
      </c>
      <c r="G1023" t="s">
        <v>8318</v>
      </c>
    </row>
    <row r="1024" spans="1:7">
      <c r="A1024" t="s">
        <v>1497</v>
      </c>
      <c r="E1024" t="s">
        <v>8319</v>
      </c>
      <c r="F1024" t="s">
        <v>7150</v>
      </c>
      <c r="G1024" t="s">
        <v>8320</v>
      </c>
    </row>
    <row r="1025" spans="1:7">
      <c r="A1025" t="s">
        <v>7150</v>
      </c>
      <c r="E1025" t="s">
        <v>952</v>
      </c>
      <c r="F1025" t="s">
        <v>7150</v>
      </c>
      <c r="G1025" t="s">
        <v>8321</v>
      </c>
    </row>
    <row r="1026" spans="1:7">
      <c r="A1026" t="s">
        <v>7534</v>
      </c>
      <c r="E1026" t="s">
        <v>951</v>
      </c>
      <c r="F1026" t="s">
        <v>7150</v>
      </c>
      <c r="G1026" t="s">
        <v>8322</v>
      </c>
    </row>
    <row r="1027" spans="1:7">
      <c r="A1027" t="s">
        <v>1496</v>
      </c>
      <c r="E1027" t="s">
        <v>949</v>
      </c>
      <c r="F1027" t="s">
        <v>7150</v>
      </c>
      <c r="G1027" t="s">
        <v>8323</v>
      </c>
    </row>
    <row r="1028" spans="1:7">
      <c r="A1028" t="s">
        <v>7150</v>
      </c>
      <c r="E1028" t="s">
        <v>950</v>
      </c>
      <c r="F1028" t="s">
        <v>7150</v>
      </c>
      <c r="G1028" t="s">
        <v>8324</v>
      </c>
    </row>
    <row r="1029" spans="1:7">
      <c r="A1029" t="s">
        <v>7535</v>
      </c>
      <c r="E1029" t="s">
        <v>948</v>
      </c>
      <c r="F1029" t="s">
        <v>7150</v>
      </c>
      <c r="G1029" t="s">
        <v>8325</v>
      </c>
    </row>
    <row r="1030" spans="1:7">
      <c r="A1030" t="s">
        <v>1495</v>
      </c>
      <c r="E1030" t="s">
        <v>947</v>
      </c>
      <c r="F1030" t="s">
        <v>7150</v>
      </c>
      <c r="G1030" t="s">
        <v>8326</v>
      </c>
    </row>
    <row r="1031" spans="1:7">
      <c r="A1031" t="s">
        <v>7150</v>
      </c>
      <c r="E1031" t="s">
        <v>945</v>
      </c>
      <c r="F1031" t="s">
        <v>7150</v>
      </c>
      <c r="G1031" t="s">
        <v>8327</v>
      </c>
    </row>
    <row r="1032" spans="1:7">
      <c r="A1032" t="s">
        <v>7536</v>
      </c>
      <c r="E1032" t="s">
        <v>942</v>
      </c>
      <c r="F1032" t="s">
        <v>7150</v>
      </c>
      <c r="G1032" t="s">
        <v>8328</v>
      </c>
    </row>
    <row r="1033" spans="1:7">
      <c r="A1033" t="s">
        <v>1492</v>
      </c>
      <c r="E1033" t="s">
        <v>946</v>
      </c>
      <c r="F1033" t="s">
        <v>7150</v>
      </c>
      <c r="G1033" t="s">
        <v>8329</v>
      </c>
    </row>
    <row r="1034" spans="1:7">
      <c r="A1034" t="s">
        <v>7150</v>
      </c>
      <c r="E1034" t="s">
        <v>944</v>
      </c>
      <c r="F1034" t="s">
        <v>7150</v>
      </c>
      <c r="G1034" t="s">
        <v>8330</v>
      </c>
    </row>
    <row r="1035" spans="1:7">
      <c r="A1035" t="s">
        <v>7537</v>
      </c>
      <c r="E1035" t="s">
        <v>943</v>
      </c>
      <c r="F1035" t="s">
        <v>7150</v>
      </c>
      <c r="G1035" t="s">
        <v>8331</v>
      </c>
    </row>
    <row r="1036" spans="1:7">
      <c r="A1036" t="s">
        <v>1493</v>
      </c>
      <c r="E1036" t="s">
        <v>941</v>
      </c>
      <c r="F1036" t="s">
        <v>7150</v>
      </c>
      <c r="G1036" t="s">
        <v>8332</v>
      </c>
    </row>
    <row r="1037" spans="1:7">
      <c r="A1037" t="s">
        <v>7150</v>
      </c>
      <c r="E1037" t="s">
        <v>940</v>
      </c>
      <c r="F1037" t="s">
        <v>7150</v>
      </c>
      <c r="G1037" t="s">
        <v>8333</v>
      </c>
    </row>
    <row r="1038" spans="1:7">
      <c r="A1038" t="s">
        <v>7538</v>
      </c>
      <c r="E1038" t="s">
        <v>8334</v>
      </c>
      <c r="F1038" t="s">
        <v>7150</v>
      </c>
      <c r="G1038" t="s">
        <v>8335</v>
      </c>
    </row>
    <row r="1039" spans="1:7">
      <c r="A1039" t="s">
        <v>1494</v>
      </c>
      <c r="E1039" t="s">
        <v>938</v>
      </c>
      <c r="F1039" t="s">
        <v>7150</v>
      </c>
      <c r="G1039" t="s">
        <v>8336</v>
      </c>
    </row>
    <row r="1040" spans="1:7">
      <c r="A1040" t="s">
        <v>7150</v>
      </c>
      <c r="E1040" t="s">
        <v>937</v>
      </c>
      <c r="F1040" t="s">
        <v>7150</v>
      </c>
      <c r="G1040" t="s">
        <v>8337</v>
      </c>
    </row>
    <row r="1041" spans="1:7">
      <c r="A1041" t="s">
        <v>7539</v>
      </c>
      <c r="E1041" t="s">
        <v>939</v>
      </c>
      <c r="F1041" t="s">
        <v>7150</v>
      </c>
      <c r="G1041" t="s">
        <v>8338</v>
      </c>
    </row>
    <row r="1042" spans="1:7">
      <c r="A1042" t="s">
        <v>1490</v>
      </c>
      <c r="E1042" t="s">
        <v>935</v>
      </c>
      <c r="F1042" t="s">
        <v>7150</v>
      </c>
      <c r="G1042" t="s">
        <v>8339</v>
      </c>
    </row>
    <row r="1043" spans="1:7">
      <c r="A1043" t="s">
        <v>7150</v>
      </c>
      <c r="E1043" t="s">
        <v>936</v>
      </c>
      <c r="F1043" t="s">
        <v>7150</v>
      </c>
      <c r="G1043" t="s">
        <v>8340</v>
      </c>
    </row>
    <row r="1044" spans="1:7">
      <c r="A1044" t="s">
        <v>7540</v>
      </c>
      <c r="E1044" t="s">
        <v>934</v>
      </c>
      <c r="F1044" t="s">
        <v>7150</v>
      </c>
      <c r="G1044" t="s">
        <v>8341</v>
      </c>
    </row>
    <row r="1045" spans="1:7">
      <c r="A1045" t="s">
        <v>1491</v>
      </c>
      <c r="E1045" t="s">
        <v>931</v>
      </c>
      <c r="F1045" t="s">
        <v>7150</v>
      </c>
      <c r="G1045" t="s">
        <v>8342</v>
      </c>
    </row>
    <row r="1046" spans="1:7">
      <c r="A1046" t="s">
        <v>7150</v>
      </c>
      <c r="E1046" t="s">
        <v>932</v>
      </c>
      <c r="F1046" t="s">
        <v>7150</v>
      </c>
      <c r="G1046" t="s">
        <v>8343</v>
      </c>
    </row>
    <row r="1047" spans="1:7">
      <c r="A1047" t="s">
        <v>7541</v>
      </c>
      <c r="E1047" t="s">
        <v>933</v>
      </c>
      <c r="F1047" t="s">
        <v>7150</v>
      </c>
      <c r="G1047" t="s">
        <v>8344</v>
      </c>
    </row>
    <row r="1048" spans="1:7">
      <c r="A1048" t="s">
        <v>7542</v>
      </c>
      <c r="E1048" t="s">
        <v>930</v>
      </c>
      <c r="F1048" t="s">
        <v>7150</v>
      </c>
      <c r="G1048" t="s">
        <v>8345</v>
      </c>
    </row>
    <row r="1049" spans="1:7">
      <c r="A1049" t="s">
        <v>7150</v>
      </c>
      <c r="E1049" t="s">
        <v>929</v>
      </c>
      <c r="F1049" t="s">
        <v>7150</v>
      </c>
      <c r="G1049" t="s">
        <v>8346</v>
      </c>
    </row>
    <row r="1050" spans="1:7">
      <c r="A1050" t="s">
        <v>7543</v>
      </c>
      <c r="E1050" t="s">
        <v>928</v>
      </c>
      <c r="F1050" t="s">
        <v>7150</v>
      </c>
      <c r="G1050" t="s">
        <v>8347</v>
      </c>
    </row>
    <row r="1051" spans="1:7">
      <c r="A1051" t="s">
        <v>1489</v>
      </c>
      <c r="E1051" t="s">
        <v>926</v>
      </c>
      <c r="F1051" t="s">
        <v>7150</v>
      </c>
      <c r="G1051" t="s">
        <v>8348</v>
      </c>
    </row>
    <row r="1052" spans="1:7">
      <c r="A1052" t="s">
        <v>7150</v>
      </c>
      <c r="E1052" t="s">
        <v>927</v>
      </c>
      <c r="F1052" t="s">
        <v>7150</v>
      </c>
      <c r="G1052" t="s">
        <v>8349</v>
      </c>
    </row>
    <row r="1053" spans="1:7">
      <c r="A1053" t="s">
        <v>7544</v>
      </c>
      <c r="E1053" t="s">
        <v>925</v>
      </c>
      <c r="F1053" t="s">
        <v>7150</v>
      </c>
      <c r="G1053" t="s">
        <v>8350</v>
      </c>
    </row>
    <row r="1054" spans="1:7">
      <c r="A1054" t="s">
        <v>1487</v>
      </c>
      <c r="E1054" t="s">
        <v>922</v>
      </c>
      <c r="F1054" t="s">
        <v>7150</v>
      </c>
      <c r="G1054" t="s">
        <v>8351</v>
      </c>
    </row>
    <row r="1055" spans="1:7">
      <c r="A1055" t="s">
        <v>7150</v>
      </c>
      <c r="E1055" t="s">
        <v>923</v>
      </c>
      <c r="F1055" t="s">
        <v>7150</v>
      </c>
      <c r="G1055" t="s">
        <v>8352</v>
      </c>
    </row>
    <row r="1056" spans="1:7">
      <c r="A1056" t="s">
        <v>7545</v>
      </c>
      <c r="E1056" t="s">
        <v>8353</v>
      </c>
      <c r="F1056" t="s">
        <v>7150</v>
      </c>
      <c r="G1056" t="s">
        <v>8354</v>
      </c>
    </row>
    <row r="1057" spans="1:7">
      <c r="A1057" t="s">
        <v>1488</v>
      </c>
      <c r="E1057" t="s">
        <v>924</v>
      </c>
      <c r="F1057" t="s">
        <v>7150</v>
      </c>
      <c r="G1057" t="s">
        <v>8355</v>
      </c>
    </row>
    <row r="1058" spans="1:7">
      <c r="A1058" t="s">
        <v>7150</v>
      </c>
      <c r="E1058" t="s">
        <v>920</v>
      </c>
      <c r="F1058" t="s">
        <v>7150</v>
      </c>
      <c r="G1058" t="s">
        <v>8356</v>
      </c>
    </row>
    <row r="1059" spans="1:7">
      <c r="A1059" t="s">
        <v>7546</v>
      </c>
      <c r="E1059" t="s">
        <v>919</v>
      </c>
      <c r="F1059" t="s">
        <v>7150</v>
      </c>
      <c r="G1059" t="s">
        <v>8357</v>
      </c>
    </row>
    <row r="1060" spans="1:7">
      <c r="A1060" t="s">
        <v>1485</v>
      </c>
      <c r="E1060" t="s">
        <v>921</v>
      </c>
      <c r="F1060" t="s">
        <v>7150</v>
      </c>
      <c r="G1060" t="s">
        <v>8358</v>
      </c>
    </row>
    <row r="1061" spans="1:7">
      <c r="A1061" t="s">
        <v>7150</v>
      </c>
      <c r="E1061" t="s">
        <v>916</v>
      </c>
      <c r="F1061" t="s">
        <v>7150</v>
      </c>
      <c r="G1061" t="s">
        <v>8359</v>
      </c>
    </row>
    <row r="1062" spans="1:7">
      <c r="A1062" t="s">
        <v>7547</v>
      </c>
      <c r="E1062" t="s">
        <v>917</v>
      </c>
      <c r="F1062" t="s">
        <v>7150</v>
      </c>
      <c r="G1062" t="s">
        <v>8360</v>
      </c>
    </row>
    <row r="1063" spans="1:7">
      <c r="A1063" t="s">
        <v>1486</v>
      </c>
      <c r="E1063" t="s">
        <v>8361</v>
      </c>
      <c r="F1063" t="s">
        <v>7150</v>
      </c>
      <c r="G1063" t="s">
        <v>8362</v>
      </c>
    </row>
    <row r="1064" spans="1:7">
      <c r="A1064" t="s">
        <v>7150</v>
      </c>
      <c r="E1064" t="s">
        <v>918</v>
      </c>
      <c r="F1064" t="s">
        <v>7150</v>
      </c>
      <c r="G1064" t="s">
        <v>8363</v>
      </c>
    </row>
    <row r="1065" spans="1:7">
      <c r="A1065" t="s">
        <v>7548</v>
      </c>
      <c r="E1065" t="s">
        <v>915</v>
      </c>
      <c r="F1065" t="s">
        <v>7150</v>
      </c>
      <c r="G1065" t="s">
        <v>8364</v>
      </c>
    </row>
    <row r="1066" spans="1:7">
      <c r="A1066" t="s">
        <v>1484</v>
      </c>
      <c r="E1066" t="s">
        <v>8365</v>
      </c>
      <c r="F1066" t="s">
        <v>7150</v>
      </c>
      <c r="G1066" t="s">
        <v>8366</v>
      </c>
    </row>
    <row r="1067" spans="1:7">
      <c r="A1067" t="s">
        <v>7150</v>
      </c>
      <c r="E1067" t="s">
        <v>913</v>
      </c>
      <c r="F1067" t="s">
        <v>7150</v>
      </c>
      <c r="G1067" t="s">
        <v>8367</v>
      </c>
    </row>
    <row r="1068" spans="1:7">
      <c r="A1068" t="s">
        <v>7549</v>
      </c>
      <c r="E1068" t="s">
        <v>910</v>
      </c>
      <c r="F1068" t="s">
        <v>7150</v>
      </c>
      <c r="G1068" t="s">
        <v>8368</v>
      </c>
    </row>
    <row r="1069" spans="1:7">
      <c r="A1069" t="s">
        <v>1483</v>
      </c>
      <c r="E1069" t="s">
        <v>911</v>
      </c>
      <c r="F1069" t="s">
        <v>7150</v>
      </c>
      <c r="G1069" t="s">
        <v>8369</v>
      </c>
    </row>
    <row r="1070" spans="1:7">
      <c r="A1070" t="s">
        <v>7150</v>
      </c>
      <c r="E1070" t="s">
        <v>914</v>
      </c>
      <c r="F1070" t="s">
        <v>7150</v>
      </c>
      <c r="G1070" t="s">
        <v>8370</v>
      </c>
    </row>
    <row r="1071" spans="1:7">
      <c r="A1071" t="s">
        <v>7550</v>
      </c>
      <c r="E1071" t="s">
        <v>912</v>
      </c>
      <c r="F1071" t="s">
        <v>7150</v>
      </c>
      <c r="G1071" t="s">
        <v>8371</v>
      </c>
    </row>
    <row r="1072" spans="1:7">
      <c r="A1072" t="s">
        <v>1481</v>
      </c>
      <c r="E1072" t="s">
        <v>904</v>
      </c>
      <c r="F1072" t="s">
        <v>7150</v>
      </c>
      <c r="G1072" t="s">
        <v>8372</v>
      </c>
    </row>
    <row r="1073" spans="1:7">
      <c r="A1073" t="s">
        <v>7150</v>
      </c>
      <c r="E1073" t="s">
        <v>909</v>
      </c>
      <c r="F1073" t="s">
        <v>7150</v>
      </c>
      <c r="G1073" t="s">
        <v>8373</v>
      </c>
    </row>
    <row r="1074" spans="1:7">
      <c r="A1074" t="s">
        <v>7551</v>
      </c>
      <c r="E1074" t="s">
        <v>8374</v>
      </c>
      <c r="F1074" t="s">
        <v>7150</v>
      </c>
      <c r="G1074" t="s">
        <v>8375</v>
      </c>
    </row>
    <row r="1075" spans="1:7">
      <c r="A1075" t="s">
        <v>1478</v>
      </c>
      <c r="E1075" t="s">
        <v>907</v>
      </c>
      <c r="F1075" t="s">
        <v>7150</v>
      </c>
      <c r="G1075" t="s">
        <v>8376</v>
      </c>
    </row>
    <row r="1076" spans="1:7">
      <c r="A1076" t="s">
        <v>7150</v>
      </c>
      <c r="E1076" t="s">
        <v>905</v>
      </c>
      <c r="F1076" t="s">
        <v>7150</v>
      </c>
      <c r="G1076" t="s">
        <v>8377</v>
      </c>
    </row>
    <row r="1077" spans="1:7">
      <c r="A1077" t="s">
        <v>7552</v>
      </c>
      <c r="E1077" t="s">
        <v>908</v>
      </c>
      <c r="F1077" t="s">
        <v>7150</v>
      </c>
      <c r="G1077" t="s">
        <v>8378</v>
      </c>
    </row>
    <row r="1078" spans="1:7">
      <c r="A1078" t="s">
        <v>1482</v>
      </c>
      <c r="E1078" t="s">
        <v>906</v>
      </c>
      <c r="F1078" t="s">
        <v>7150</v>
      </c>
      <c r="G1078" t="s">
        <v>8379</v>
      </c>
    </row>
    <row r="1079" spans="1:7">
      <c r="A1079" t="s">
        <v>7150</v>
      </c>
      <c r="E1079" t="s">
        <v>8380</v>
      </c>
      <c r="F1079" t="s">
        <v>7150</v>
      </c>
      <c r="G1079" t="s">
        <v>8381</v>
      </c>
    </row>
    <row r="1080" spans="1:7">
      <c r="A1080" t="s">
        <v>7553</v>
      </c>
      <c r="E1080" t="s">
        <v>900</v>
      </c>
      <c r="F1080" t="s">
        <v>7150</v>
      </c>
      <c r="G1080" t="s">
        <v>8382</v>
      </c>
    </row>
    <row r="1081" spans="1:7">
      <c r="A1081" t="s">
        <v>1480</v>
      </c>
      <c r="E1081" t="s">
        <v>901</v>
      </c>
      <c r="F1081" t="s">
        <v>7150</v>
      </c>
      <c r="G1081" t="s">
        <v>8383</v>
      </c>
    </row>
    <row r="1082" spans="1:7">
      <c r="A1082" t="s">
        <v>7150</v>
      </c>
      <c r="E1082" t="s">
        <v>899</v>
      </c>
      <c r="F1082" t="s">
        <v>7150</v>
      </c>
      <c r="G1082" t="s">
        <v>8384</v>
      </c>
    </row>
    <row r="1083" spans="1:7">
      <c r="A1083" t="s">
        <v>7554</v>
      </c>
      <c r="E1083" t="s">
        <v>903</v>
      </c>
      <c r="F1083" t="s">
        <v>7150</v>
      </c>
      <c r="G1083" t="s">
        <v>8385</v>
      </c>
    </row>
    <row r="1084" spans="1:7">
      <c r="A1084" t="s">
        <v>1479</v>
      </c>
      <c r="E1084" t="s">
        <v>8386</v>
      </c>
      <c r="F1084" t="s">
        <v>7150</v>
      </c>
      <c r="G1084" t="s">
        <v>8387</v>
      </c>
    </row>
    <row r="1085" spans="1:7">
      <c r="A1085" t="s">
        <v>7150</v>
      </c>
      <c r="E1085" t="s">
        <v>902</v>
      </c>
      <c r="F1085" t="s">
        <v>7150</v>
      </c>
      <c r="G1085" t="s">
        <v>8388</v>
      </c>
    </row>
    <row r="1086" spans="1:7">
      <c r="A1086" t="s">
        <v>7555</v>
      </c>
      <c r="E1086" t="s">
        <v>898</v>
      </c>
      <c r="F1086" t="s">
        <v>7150</v>
      </c>
      <c r="G1086" t="s">
        <v>8389</v>
      </c>
    </row>
    <row r="1087" spans="1:7">
      <c r="A1087" t="s">
        <v>1477</v>
      </c>
      <c r="E1087" t="s">
        <v>897</v>
      </c>
      <c r="F1087" t="s">
        <v>7150</v>
      </c>
      <c r="G1087" t="s">
        <v>8390</v>
      </c>
    </row>
    <row r="1088" spans="1:7">
      <c r="A1088" t="s">
        <v>7150</v>
      </c>
      <c r="E1088" t="s">
        <v>896</v>
      </c>
      <c r="F1088" t="s">
        <v>7150</v>
      </c>
      <c r="G1088" t="s">
        <v>8391</v>
      </c>
    </row>
    <row r="1089" spans="1:7">
      <c r="A1089" t="s">
        <v>7556</v>
      </c>
      <c r="E1089" t="s">
        <v>895</v>
      </c>
      <c r="F1089" t="s">
        <v>7150</v>
      </c>
      <c r="G1089" t="s">
        <v>8392</v>
      </c>
    </row>
    <row r="1090" spans="1:7">
      <c r="A1090" t="s">
        <v>1476</v>
      </c>
      <c r="E1090" t="s">
        <v>894</v>
      </c>
      <c r="F1090" t="s">
        <v>7150</v>
      </c>
      <c r="G1090" t="s">
        <v>8393</v>
      </c>
    </row>
    <row r="1091" spans="1:7">
      <c r="A1091" t="s">
        <v>7150</v>
      </c>
      <c r="E1091" t="s">
        <v>893</v>
      </c>
      <c r="F1091" t="s">
        <v>7150</v>
      </c>
      <c r="G1091" t="s">
        <v>8394</v>
      </c>
    </row>
    <row r="1092" spans="1:7">
      <c r="A1092" t="s">
        <v>7557</v>
      </c>
      <c r="E1092" t="s">
        <v>892</v>
      </c>
      <c r="F1092" t="s">
        <v>7150</v>
      </c>
      <c r="G1092" t="s">
        <v>8395</v>
      </c>
    </row>
    <row r="1093" spans="1:7">
      <c r="A1093" t="s">
        <v>1475</v>
      </c>
      <c r="E1093" t="s">
        <v>891</v>
      </c>
      <c r="F1093" t="s">
        <v>7150</v>
      </c>
      <c r="G1093" t="s">
        <v>8396</v>
      </c>
    </row>
    <row r="1094" spans="1:7">
      <c r="A1094" t="s">
        <v>7150</v>
      </c>
      <c r="E1094" t="s">
        <v>890</v>
      </c>
      <c r="F1094" t="s">
        <v>7150</v>
      </c>
      <c r="G1094" t="s">
        <v>8397</v>
      </c>
    </row>
    <row r="1095" spans="1:7">
      <c r="A1095" t="s">
        <v>7558</v>
      </c>
      <c r="E1095" t="s">
        <v>889</v>
      </c>
      <c r="F1095" t="s">
        <v>7150</v>
      </c>
      <c r="G1095" t="s">
        <v>8398</v>
      </c>
    </row>
    <row r="1096" spans="1:7">
      <c r="A1096" t="s">
        <v>1474</v>
      </c>
      <c r="E1096" t="s">
        <v>888</v>
      </c>
      <c r="F1096" t="s">
        <v>7150</v>
      </c>
      <c r="G1096" t="s">
        <v>8399</v>
      </c>
    </row>
    <row r="1097" spans="1:7">
      <c r="A1097" t="s">
        <v>7150</v>
      </c>
      <c r="E1097" t="s">
        <v>886</v>
      </c>
      <c r="F1097" t="s">
        <v>7150</v>
      </c>
      <c r="G1097" t="s">
        <v>8400</v>
      </c>
    </row>
    <row r="1098" spans="1:7">
      <c r="A1098" t="s">
        <v>7559</v>
      </c>
      <c r="E1098" t="s">
        <v>887</v>
      </c>
      <c r="F1098" t="s">
        <v>7150</v>
      </c>
      <c r="G1098" t="s">
        <v>8401</v>
      </c>
    </row>
    <row r="1099" spans="1:7">
      <c r="A1099" t="s">
        <v>1473</v>
      </c>
      <c r="E1099" t="s">
        <v>885</v>
      </c>
      <c r="F1099" t="s">
        <v>7150</v>
      </c>
      <c r="G1099" t="s">
        <v>8402</v>
      </c>
    </row>
    <row r="1100" spans="1:7">
      <c r="A1100" t="s">
        <v>7150</v>
      </c>
      <c r="E1100" t="s">
        <v>8403</v>
      </c>
      <c r="F1100" t="s">
        <v>7150</v>
      </c>
      <c r="G1100" t="s">
        <v>8404</v>
      </c>
    </row>
    <row r="1101" spans="1:7">
      <c r="A1101" t="s">
        <v>7560</v>
      </c>
      <c r="E1101" t="s">
        <v>884</v>
      </c>
      <c r="F1101" t="s">
        <v>7150</v>
      </c>
      <c r="G1101" t="s">
        <v>8405</v>
      </c>
    </row>
    <row r="1102" spans="1:7">
      <c r="A1102" t="s">
        <v>1471</v>
      </c>
      <c r="E1102" t="s">
        <v>882</v>
      </c>
      <c r="F1102" t="s">
        <v>7150</v>
      </c>
      <c r="G1102" t="s">
        <v>8406</v>
      </c>
    </row>
    <row r="1103" spans="1:7">
      <c r="A1103" t="s">
        <v>7150</v>
      </c>
      <c r="E1103" t="s">
        <v>883</v>
      </c>
      <c r="F1103" t="s">
        <v>7150</v>
      </c>
      <c r="G1103" t="s">
        <v>8407</v>
      </c>
    </row>
    <row r="1104" spans="1:7">
      <c r="A1104" t="s">
        <v>7561</v>
      </c>
      <c r="E1104" t="s">
        <v>8408</v>
      </c>
      <c r="F1104" t="s">
        <v>7150</v>
      </c>
      <c r="G1104" t="s">
        <v>8409</v>
      </c>
    </row>
    <row r="1105" spans="1:7">
      <c r="A1105" t="s">
        <v>1470</v>
      </c>
      <c r="E1105" t="s">
        <v>881</v>
      </c>
      <c r="F1105" t="s">
        <v>7150</v>
      </c>
      <c r="G1105" t="s">
        <v>8410</v>
      </c>
    </row>
    <row r="1106" spans="1:7">
      <c r="A1106" t="s">
        <v>7150</v>
      </c>
      <c r="E1106" t="s">
        <v>8411</v>
      </c>
      <c r="F1106" t="s">
        <v>7150</v>
      </c>
      <c r="G1106" t="s">
        <v>8412</v>
      </c>
    </row>
    <row r="1107" spans="1:7">
      <c r="A1107" t="s">
        <v>7562</v>
      </c>
      <c r="E1107" t="s">
        <v>879</v>
      </c>
      <c r="F1107" t="s">
        <v>7150</v>
      </c>
      <c r="G1107" t="s">
        <v>8413</v>
      </c>
    </row>
    <row r="1108" spans="1:7">
      <c r="A1108" t="s">
        <v>1472</v>
      </c>
      <c r="E1108" t="s">
        <v>880</v>
      </c>
      <c r="F1108" t="s">
        <v>7150</v>
      </c>
      <c r="G1108" t="s">
        <v>8414</v>
      </c>
    </row>
    <row r="1109" spans="1:7">
      <c r="A1109" t="s">
        <v>7150</v>
      </c>
      <c r="E1109" t="s">
        <v>878</v>
      </c>
      <c r="F1109" t="s">
        <v>7150</v>
      </c>
      <c r="G1109" t="s">
        <v>8415</v>
      </c>
    </row>
    <row r="1110" spans="1:7">
      <c r="A1110" t="s">
        <v>7563</v>
      </c>
      <c r="E1110" t="s">
        <v>877</v>
      </c>
      <c r="F1110" t="s">
        <v>7150</v>
      </c>
      <c r="G1110" t="s">
        <v>8416</v>
      </c>
    </row>
    <row r="1111" spans="1:7">
      <c r="A1111" t="s">
        <v>7564</v>
      </c>
      <c r="E1111" t="s">
        <v>875</v>
      </c>
      <c r="F1111" t="s">
        <v>7150</v>
      </c>
      <c r="G1111" t="s">
        <v>8417</v>
      </c>
    </row>
    <row r="1112" spans="1:7">
      <c r="A1112" t="s">
        <v>7150</v>
      </c>
      <c r="E1112" t="s">
        <v>876</v>
      </c>
      <c r="F1112" t="s">
        <v>7150</v>
      </c>
      <c r="G1112" t="s">
        <v>8418</v>
      </c>
    </row>
    <row r="1113" spans="1:7">
      <c r="A1113" t="s">
        <v>7565</v>
      </c>
      <c r="E1113" t="s">
        <v>8419</v>
      </c>
      <c r="F1113" t="s">
        <v>7150</v>
      </c>
      <c r="G1113" t="s">
        <v>8420</v>
      </c>
    </row>
    <row r="1114" spans="1:7">
      <c r="A1114" t="s">
        <v>1469</v>
      </c>
      <c r="E1114" t="s">
        <v>874</v>
      </c>
      <c r="F1114" t="s">
        <v>7150</v>
      </c>
      <c r="G1114" t="s">
        <v>8421</v>
      </c>
    </row>
    <row r="1115" spans="1:7">
      <c r="A1115" t="s">
        <v>7150</v>
      </c>
      <c r="E1115" t="s">
        <v>873</v>
      </c>
      <c r="F1115" t="s">
        <v>7150</v>
      </c>
      <c r="G1115" t="s">
        <v>8422</v>
      </c>
    </row>
    <row r="1116" spans="1:7">
      <c r="A1116" t="s">
        <v>7566</v>
      </c>
      <c r="E1116" t="s">
        <v>872</v>
      </c>
      <c r="F1116" t="s">
        <v>7150</v>
      </c>
      <c r="G1116" t="s">
        <v>8423</v>
      </c>
    </row>
    <row r="1117" spans="1:7">
      <c r="A1117" t="s">
        <v>1468</v>
      </c>
      <c r="E1117" t="s">
        <v>871</v>
      </c>
      <c r="F1117" t="s">
        <v>7150</v>
      </c>
      <c r="G1117" t="s">
        <v>8424</v>
      </c>
    </row>
    <row r="1118" spans="1:7">
      <c r="A1118" t="s">
        <v>7150</v>
      </c>
      <c r="E1118" t="s">
        <v>870</v>
      </c>
      <c r="F1118" t="s">
        <v>7150</v>
      </c>
      <c r="G1118" t="s">
        <v>8425</v>
      </c>
    </row>
    <row r="1119" spans="1:7">
      <c r="A1119" t="s">
        <v>7567</v>
      </c>
      <c r="E1119" t="s">
        <v>868</v>
      </c>
      <c r="F1119" t="s">
        <v>7150</v>
      </c>
      <c r="G1119" t="s">
        <v>8426</v>
      </c>
    </row>
    <row r="1120" spans="1:7">
      <c r="A1120" t="s">
        <v>1466</v>
      </c>
      <c r="E1120" t="s">
        <v>869</v>
      </c>
      <c r="F1120" t="s">
        <v>7150</v>
      </c>
      <c r="G1120" t="s">
        <v>8427</v>
      </c>
    </row>
    <row r="1121" spans="1:7">
      <c r="A1121" t="s">
        <v>7150</v>
      </c>
      <c r="E1121" t="s">
        <v>866</v>
      </c>
      <c r="F1121" t="s">
        <v>7150</v>
      </c>
      <c r="G1121" t="s">
        <v>8428</v>
      </c>
    </row>
    <row r="1122" spans="1:7">
      <c r="A1122" t="s">
        <v>7568</v>
      </c>
      <c r="E1122" t="s">
        <v>867</v>
      </c>
      <c r="F1122" t="s">
        <v>7150</v>
      </c>
      <c r="G1122" t="s">
        <v>8429</v>
      </c>
    </row>
    <row r="1123" spans="1:7">
      <c r="A1123" t="s">
        <v>1467</v>
      </c>
      <c r="E1123" t="s">
        <v>865</v>
      </c>
      <c r="F1123" t="s">
        <v>7150</v>
      </c>
      <c r="G1123" t="s">
        <v>8430</v>
      </c>
    </row>
    <row r="1124" spans="1:7">
      <c r="A1124" t="s">
        <v>7150</v>
      </c>
      <c r="E1124" t="s">
        <v>861</v>
      </c>
      <c r="F1124" t="s">
        <v>7150</v>
      </c>
      <c r="G1124" t="s">
        <v>8431</v>
      </c>
    </row>
    <row r="1125" spans="1:7">
      <c r="A1125" t="s">
        <v>7569</v>
      </c>
      <c r="E1125" t="s">
        <v>862</v>
      </c>
      <c r="F1125" t="s">
        <v>7150</v>
      </c>
      <c r="G1125" t="s">
        <v>8432</v>
      </c>
    </row>
    <row r="1126" spans="1:7">
      <c r="A1126" t="s">
        <v>7570</v>
      </c>
      <c r="E1126" t="s">
        <v>864</v>
      </c>
      <c r="F1126" t="s">
        <v>7150</v>
      </c>
      <c r="G1126" t="s">
        <v>8433</v>
      </c>
    </row>
    <row r="1127" spans="1:7">
      <c r="A1127" t="s">
        <v>7150</v>
      </c>
      <c r="E1127" t="s">
        <v>863</v>
      </c>
      <c r="F1127" t="s">
        <v>7150</v>
      </c>
      <c r="G1127" t="s">
        <v>8434</v>
      </c>
    </row>
    <row r="1128" spans="1:7">
      <c r="A1128" t="s">
        <v>7571</v>
      </c>
      <c r="E1128" t="s">
        <v>860</v>
      </c>
      <c r="F1128" t="s">
        <v>7150</v>
      </c>
      <c r="G1128" t="s">
        <v>8435</v>
      </c>
    </row>
    <row r="1129" spans="1:7">
      <c r="A1129" t="s">
        <v>1465</v>
      </c>
      <c r="E1129" t="s">
        <v>859</v>
      </c>
      <c r="F1129" t="s">
        <v>7150</v>
      </c>
      <c r="G1129" t="s">
        <v>8436</v>
      </c>
    </row>
    <row r="1130" spans="1:7">
      <c r="A1130" t="s">
        <v>7150</v>
      </c>
      <c r="E1130" t="s">
        <v>856</v>
      </c>
      <c r="F1130" t="s">
        <v>7150</v>
      </c>
      <c r="G1130" t="s">
        <v>8437</v>
      </c>
    </row>
    <row r="1131" spans="1:7">
      <c r="A1131" t="s">
        <v>7572</v>
      </c>
      <c r="E1131" t="s">
        <v>858</v>
      </c>
      <c r="F1131" t="s">
        <v>7150</v>
      </c>
      <c r="G1131" t="s">
        <v>8438</v>
      </c>
    </row>
    <row r="1132" spans="1:7">
      <c r="A1132" t="s">
        <v>1464</v>
      </c>
      <c r="E1132" t="s">
        <v>855</v>
      </c>
      <c r="F1132" t="s">
        <v>7150</v>
      </c>
      <c r="G1132" t="s">
        <v>8439</v>
      </c>
    </row>
    <row r="1133" spans="1:7">
      <c r="A1133" t="s">
        <v>7150</v>
      </c>
      <c r="E1133" t="s">
        <v>857</v>
      </c>
      <c r="F1133" t="s">
        <v>7150</v>
      </c>
      <c r="G1133" t="s">
        <v>8440</v>
      </c>
    </row>
    <row r="1134" spans="1:7">
      <c r="A1134" t="s">
        <v>7573</v>
      </c>
      <c r="E1134" t="s">
        <v>854</v>
      </c>
      <c r="F1134" t="s">
        <v>7150</v>
      </c>
      <c r="G1134" t="s">
        <v>8441</v>
      </c>
    </row>
    <row r="1135" spans="1:7">
      <c r="A1135" t="s">
        <v>1463</v>
      </c>
      <c r="E1135" t="s">
        <v>851</v>
      </c>
      <c r="F1135" t="s">
        <v>7150</v>
      </c>
      <c r="G1135" t="s">
        <v>8442</v>
      </c>
    </row>
    <row r="1136" spans="1:7">
      <c r="A1136" t="s">
        <v>7150</v>
      </c>
      <c r="E1136" t="s">
        <v>853</v>
      </c>
      <c r="F1136" t="s">
        <v>7150</v>
      </c>
      <c r="G1136" t="s">
        <v>8443</v>
      </c>
    </row>
    <row r="1137" spans="1:7">
      <c r="A1137" t="s">
        <v>7574</v>
      </c>
      <c r="E1137" t="s">
        <v>852</v>
      </c>
      <c r="F1137" t="s">
        <v>7150</v>
      </c>
      <c r="G1137" t="s">
        <v>8444</v>
      </c>
    </row>
    <row r="1138" spans="1:7">
      <c r="A1138" t="s">
        <v>1462</v>
      </c>
      <c r="E1138" t="s">
        <v>850</v>
      </c>
      <c r="F1138" t="s">
        <v>7150</v>
      </c>
      <c r="G1138" t="s">
        <v>8445</v>
      </c>
    </row>
    <row r="1139" spans="1:7">
      <c r="A1139" t="s">
        <v>7150</v>
      </c>
      <c r="E1139" t="s">
        <v>8446</v>
      </c>
      <c r="F1139" t="s">
        <v>7150</v>
      </c>
      <c r="G1139" t="s">
        <v>8447</v>
      </c>
    </row>
    <row r="1140" spans="1:7">
      <c r="A1140" t="s">
        <v>7575</v>
      </c>
      <c r="E1140" t="s">
        <v>8448</v>
      </c>
      <c r="F1140" t="s">
        <v>7150</v>
      </c>
      <c r="G1140" t="s">
        <v>8449</v>
      </c>
    </row>
    <row r="1141" spans="1:7">
      <c r="A1141" t="s">
        <v>7576</v>
      </c>
      <c r="E1141" t="s">
        <v>849</v>
      </c>
      <c r="F1141" t="s">
        <v>7150</v>
      </c>
      <c r="G1141" t="s">
        <v>8450</v>
      </c>
    </row>
    <row r="1142" spans="1:7">
      <c r="A1142" t="s">
        <v>7150</v>
      </c>
      <c r="E1142" t="s">
        <v>678</v>
      </c>
      <c r="F1142" t="s">
        <v>7150</v>
      </c>
      <c r="G1142" t="s">
        <v>8451</v>
      </c>
    </row>
    <row r="1143" spans="1:7">
      <c r="A1143" t="s">
        <v>7577</v>
      </c>
      <c r="E1143" t="s">
        <v>848</v>
      </c>
      <c r="F1143" t="s">
        <v>7150</v>
      </c>
      <c r="G1143" t="s">
        <v>8452</v>
      </c>
    </row>
    <row r="1144" spans="1:7">
      <c r="A1144" t="s">
        <v>1461</v>
      </c>
      <c r="E1144" t="s">
        <v>844</v>
      </c>
      <c r="F1144" t="s">
        <v>7150</v>
      </c>
      <c r="G1144" t="s">
        <v>8453</v>
      </c>
    </row>
    <row r="1145" spans="1:7">
      <c r="A1145" t="s">
        <v>7150</v>
      </c>
      <c r="E1145" t="s">
        <v>846</v>
      </c>
      <c r="F1145" t="s">
        <v>7150</v>
      </c>
      <c r="G1145" t="s">
        <v>8454</v>
      </c>
    </row>
    <row r="1146" spans="1:7">
      <c r="A1146" t="s">
        <v>7578</v>
      </c>
      <c r="E1146" t="s">
        <v>845</v>
      </c>
      <c r="F1146" t="s">
        <v>7150</v>
      </c>
      <c r="G1146" t="s">
        <v>8455</v>
      </c>
    </row>
    <row r="1147" spans="1:7">
      <c r="A1147" t="s">
        <v>1460</v>
      </c>
      <c r="E1147" t="s">
        <v>8456</v>
      </c>
      <c r="F1147" t="s">
        <v>7150</v>
      </c>
      <c r="G1147" t="s">
        <v>8457</v>
      </c>
    </row>
    <row r="1148" spans="1:7">
      <c r="A1148" t="s">
        <v>7150</v>
      </c>
      <c r="E1148" t="s">
        <v>847</v>
      </c>
      <c r="F1148" t="s">
        <v>7150</v>
      </c>
      <c r="G1148" t="s">
        <v>8458</v>
      </c>
    </row>
    <row r="1149" spans="1:7">
      <c r="A1149" t="s">
        <v>7579</v>
      </c>
      <c r="E1149" t="s">
        <v>842</v>
      </c>
      <c r="F1149" t="s">
        <v>7150</v>
      </c>
      <c r="G1149" t="s">
        <v>8459</v>
      </c>
    </row>
    <row r="1150" spans="1:7">
      <c r="A1150" t="s">
        <v>1459</v>
      </c>
      <c r="E1150" t="s">
        <v>843</v>
      </c>
      <c r="F1150" t="s">
        <v>7150</v>
      </c>
      <c r="G1150" t="s">
        <v>8460</v>
      </c>
    </row>
    <row r="1151" spans="1:7">
      <c r="A1151" t="s">
        <v>7150</v>
      </c>
      <c r="E1151" t="s">
        <v>839</v>
      </c>
      <c r="F1151" t="s">
        <v>7150</v>
      </c>
      <c r="G1151" t="s">
        <v>8461</v>
      </c>
    </row>
    <row r="1152" spans="1:7">
      <c r="A1152" t="s">
        <v>7580</v>
      </c>
      <c r="E1152" t="s">
        <v>841</v>
      </c>
      <c r="F1152" t="s">
        <v>7150</v>
      </c>
      <c r="G1152" t="s">
        <v>8462</v>
      </c>
    </row>
    <row r="1153" spans="1:7">
      <c r="A1153" t="s">
        <v>205</v>
      </c>
      <c r="E1153" t="s">
        <v>840</v>
      </c>
      <c r="F1153" t="s">
        <v>7150</v>
      </c>
      <c r="G1153" t="s">
        <v>8463</v>
      </c>
    </row>
    <row r="1154" spans="1:7">
      <c r="A1154" t="s">
        <v>7150</v>
      </c>
      <c r="E1154" t="s">
        <v>838</v>
      </c>
      <c r="F1154" t="s">
        <v>7150</v>
      </c>
      <c r="G1154" t="s">
        <v>8464</v>
      </c>
    </row>
    <row r="1155" spans="1:7">
      <c r="A1155" t="s">
        <v>7581</v>
      </c>
      <c r="E1155" t="s">
        <v>837</v>
      </c>
      <c r="F1155" t="s">
        <v>7150</v>
      </c>
      <c r="G1155" t="s">
        <v>8465</v>
      </c>
    </row>
    <row r="1156" spans="1:7">
      <c r="A1156" t="s">
        <v>1458</v>
      </c>
      <c r="E1156" t="s">
        <v>836</v>
      </c>
      <c r="F1156" t="s">
        <v>7150</v>
      </c>
      <c r="G1156" t="s">
        <v>8466</v>
      </c>
    </row>
    <row r="1157" spans="1:7">
      <c r="A1157" t="s">
        <v>7150</v>
      </c>
      <c r="E1157" t="s">
        <v>835</v>
      </c>
      <c r="F1157" t="s">
        <v>7150</v>
      </c>
      <c r="G1157" t="s">
        <v>8467</v>
      </c>
    </row>
    <row r="1158" spans="1:7">
      <c r="A1158" t="s">
        <v>7582</v>
      </c>
      <c r="E1158" t="s">
        <v>834</v>
      </c>
      <c r="F1158" t="s">
        <v>7150</v>
      </c>
      <c r="G1158" t="s">
        <v>8468</v>
      </c>
    </row>
    <row r="1159" spans="1:7">
      <c r="A1159" t="s">
        <v>1454</v>
      </c>
      <c r="E1159" t="s">
        <v>832</v>
      </c>
      <c r="F1159" t="s">
        <v>7150</v>
      </c>
      <c r="G1159" t="s">
        <v>8469</v>
      </c>
    </row>
    <row r="1160" spans="1:7">
      <c r="A1160" t="s">
        <v>7150</v>
      </c>
      <c r="E1160" t="s">
        <v>65</v>
      </c>
      <c r="F1160" t="s">
        <v>7150</v>
      </c>
      <c r="G1160" t="s">
        <v>8470</v>
      </c>
    </row>
    <row r="1161" spans="1:7">
      <c r="A1161" t="s">
        <v>7583</v>
      </c>
      <c r="E1161" t="s">
        <v>833</v>
      </c>
      <c r="F1161" t="s">
        <v>7150</v>
      </c>
      <c r="G1161" t="s">
        <v>8471</v>
      </c>
    </row>
    <row r="1162" spans="1:7">
      <c r="A1162" t="s">
        <v>1456</v>
      </c>
      <c r="E1162" t="s">
        <v>8472</v>
      </c>
      <c r="F1162" t="s">
        <v>7150</v>
      </c>
      <c r="G1162" t="s">
        <v>8473</v>
      </c>
    </row>
    <row r="1163" spans="1:7">
      <c r="A1163" t="s">
        <v>7150</v>
      </c>
      <c r="E1163" t="s">
        <v>8474</v>
      </c>
      <c r="F1163" t="s">
        <v>7150</v>
      </c>
      <c r="G1163" t="s">
        <v>8475</v>
      </c>
    </row>
    <row r="1164" spans="1:7">
      <c r="A1164" t="s">
        <v>7584</v>
      </c>
      <c r="E1164" t="s">
        <v>831</v>
      </c>
      <c r="F1164" t="s">
        <v>7150</v>
      </c>
      <c r="G1164" t="s">
        <v>8476</v>
      </c>
    </row>
    <row r="1165" spans="1:7">
      <c r="A1165" t="s">
        <v>1455</v>
      </c>
      <c r="E1165" t="s">
        <v>830</v>
      </c>
      <c r="F1165" t="s">
        <v>7150</v>
      </c>
      <c r="G1165" t="s">
        <v>8477</v>
      </c>
    </row>
    <row r="1166" spans="1:7">
      <c r="A1166" t="s">
        <v>7150</v>
      </c>
      <c r="E1166" t="s">
        <v>829</v>
      </c>
      <c r="F1166" t="s">
        <v>7150</v>
      </c>
      <c r="G1166" t="s">
        <v>8478</v>
      </c>
    </row>
    <row r="1167" spans="1:7">
      <c r="A1167" t="s">
        <v>7585</v>
      </c>
      <c r="E1167" t="s">
        <v>828</v>
      </c>
      <c r="F1167" t="s">
        <v>7150</v>
      </c>
      <c r="G1167" t="s">
        <v>8479</v>
      </c>
    </row>
    <row r="1168" spans="1:7">
      <c r="A1168" t="s">
        <v>7586</v>
      </c>
      <c r="E1168" t="s">
        <v>827</v>
      </c>
      <c r="F1168" t="s">
        <v>7150</v>
      </c>
      <c r="G1168" t="s">
        <v>8480</v>
      </c>
    </row>
    <row r="1169" spans="1:7">
      <c r="A1169" t="s">
        <v>7150</v>
      </c>
      <c r="E1169" t="s">
        <v>8481</v>
      </c>
      <c r="F1169" t="s">
        <v>7150</v>
      </c>
      <c r="G1169" t="s">
        <v>8482</v>
      </c>
    </row>
    <row r="1170" spans="1:7">
      <c r="A1170" t="s">
        <v>7587</v>
      </c>
      <c r="E1170" t="s">
        <v>826</v>
      </c>
      <c r="F1170" t="s">
        <v>7150</v>
      </c>
      <c r="G1170" t="s">
        <v>8483</v>
      </c>
    </row>
    <row r="1171" spans="1:7">
      <c r="A1171" t="s">
        <v>146</v>
      </c>
      <c r="E1171" t="s">
        <v>825</v>
      </c>
      <c r="F1171" t="s">
        <v>7150</v>
      </c>
      <c r="G1171" t="s">
        <v>8484</v>
      </c>
    </row>
    <row r="1172" spans="1:7">
      <c r="A1172" t="s">
        <v>7150</v>
      </c>
      <c r="E1172" t="s">
        <v>824</v>
      </c>
      <c r="F1172" t="s">
        <v>7150</v>
      </c>
      <c r="G1172" t="s">
        <v>8485</v>
      </c>
    </row>
    <row r="1173" spans="1:7">
      <c r="A1173" t="s">
        <v>7588</v>
      </c>
      <c r="E1173" t="s">
        <v>823</v>
      </c>
      <c r="F1173" t="s">
        <v>7150</v>
      </c>
      <c r="G1173" t="s">
        <v>8486</v>
      </c>
    </row>
    <row r="1174" spans="1:7">
      <c r="A1174" t="s">
        <v>1457</v>
      </c>
      <c r="E1174" t="s">
        <v>8487</v>
      </c>
      <c r="F1174" t="s">
        <v>7150</v>
      </c>
      <c r="G1174" t="s">
        <v>8488</v>
      </c>
    </row>
    <row r="1175" spans="1:7">
      <c r="A1175" t="s">
        <v>7150</v>
      </c>
      <c r="E1175" t="s">
        <v>822</v>
      </c>
      <c r="F1175" t="s">
        <v>7150</v>
      </c>
      <c r="G1175" t="s">
        <v>8489</v>
      </c>
    </row>
    <row r="1176" spans="1:7">
      <c r="A1176" t="s">
        <v>7589</v>
      </c>
      <c r="E1176" t="s">
        <v>134</v>
      </c>
      <c r="F1176" t="s">
        <v>7150</v>
      </c>
      <c r="G1176" t="s">
        <v>8490</v>
      </c>
    </row>
    <row r="1177" spans="1:7">
      <c r="A1177" t="s">
        <v>1450</v>
      </c>
      <c r="E1177" t="s">
        <v>821</v>
      </c>
      <c r="F1177" t="s">
        <v>7150</v>
      </c>
      <c r="G1177" t="s">
        <v>8491</v>
      </c>
    </row>
    <row r="1178" spans="1:7">
      <c r="A1178" t="s">
        <v>7150</v>
      </c>
      <c r="E1178" t="s">
        <v>820</v>
      </c>
      <c r="F1178" t="s">
        <v>7150</v>
      </c>
      <c r="G1178" t="s">
        <v>8492</v>
      </c>
    </row>
    <row r="1179" spans="1:7">
      <c r="A1179" t="s">
        <v>7590</v>
      </c>
      <c r="E1179" t="s">
        <v>77</v>
      </c>
      <c r="F1179" t="s">
        <v>7150</v>
      </c>
      <c r="G1179" t="s">
        <v>8493</v>
      </c>
    </row>
    <row r="1180" spans="1:7">
      <c r="A1180" t="s">
        <v>7591</v>
      </c>
      <c r="E1180" t="s">
        <v>8494</v>
      </c>
      <c r="F1180" t="s">
        <v>7150</v>
      </c>
      <c r="G1180" t="s">
        <v>8495</v>
      </c>
    </row>
    <row r="1181" spans="1:7">
      <c r="A1181" t="s">
        <v>7150</v>
      </c>
      <c r="E1181" t="s">
        <v>819</v>
      </c>
      <c r="F1181" t="s">
        <v>7150</v>
      </c>
      <c r="G1181" t="s">
        <v>8496</v>
      </c>
    </row>
    <row r="1182" spans="1:7">
      <c r="A1182" t="s">
        <v>7592</v>
      </c>
      <c r="E1182" t="s">
        <v>818</v>
      </c>
      <c r="F1182" t="s">
        <v>7150</v>
      </c>
      <c r="G1182" t="s">
        <v>8497</v>
      </c>
    </row>
    <row r="1183" spans="1:7">
      <c r="A1183" t="s">
        <v>1451</v>
      </c>
      <c r="E1183" t="s">
        <v>8498</v>
      </c>
      <c r="F1183" t="s">
        <v>7150</v>
      </c>
      <c r="G1183" t="s">
        <v>8499</v>
      </c>
    </row>
    <row r="1184" spans="1:7">
      <c r="A1184" t="s">
        <v>7150</v>
      </c>
      <c r="E1184" t="s">
        <v>816</v>
      </c>
      <c r="F1184" t="s">
        <v>7150</v>
      </c>
      <c r="G1184" t="s">
        <v>8500</v>
      </c>
    </row>
    <row r="1185" spans="1:7">
      <c r="A1185" t="s">
        <v>7593</v>
      </c>
      <c r="E1185" t="s">
        <v>817</v>
      </c>
      <c r="F1185" t="s">
        <v>7150</v>
      </c>
      <c r="G1185" t="s">
        <v>8501</v>
      </c>
    </row>
    <row r="1186" spans="1:7">
      <c r="A1186" t="s">
        <v>1452</v>
      </c>
      <c r="E1186" t="s">
        <v>8502</v>
      </c>
      <c r="F1186" t="s">
        <v>7150</v>
      </c>
      <c r="G1186" t="s">
        <v>8503</v>
      </c>
    </row>
    <row r="1187" spans="1:7">
      <c r="A1187" t="s">
        <v>7150</v>
      </c>
      <c r="E1187" t="s">
        <v>104</v>
      </c>
      <c r="F1187" t="s">
        <v>7150</v>
      </c>
      <c r="G1187" t="s">
        <v>8504</v>
      </c>
    </row>
    <row r="1188" spans="1:7">
      <c r="A1188" t="s">
        <v>7594</v>
      </c>
      <c r="E1188" t="s">
        <v>8505</v>
      </c>
      <c r="F1188" t="s">
        <v>7150</v>
      </c>
      <c r="G1188" t="s">
        <v>8506</v>
      </c>
    </row>
    <row r="1189" spans="1:7">
      <c r="A1189" t="s">
        <v>7595</v>
      </c>
      <c r="E1189" t="s">
        <v>814</v>
      </c>
      <c r="F1189" t="s">
        <v>7150</v>
      </c>
      <c r="G1189" t="s">
        <v>8507</v>
      </c>
    </row>
    <row r="1190" spans="1:7">
      <c r="A1190" t="s">
        <v>7150</v>
      </c>
      <c r="E1190" t="s">
        <v>815</v>
      </c>
      <c r="F1190" t="s">
        <v>7150</v>
      </c>
      <c r="G1190" t="s">
        <v>8508</v>
      </c>
    </row>
    <row r="1191" spans="1:7">
      <c r="A1191" t="s">
        <v>7596</v>
      </c>
      <c r="E1191" t="s">
        <v>813</v>
      </c>
      <c r="F1191" t="s">
        <v>7150</v>
      </c>
      <c r="G1191" t="s">
        <v>8509</v>
      </c>
    </row>
    <row r="1192" spans="1:7">
      <c r="A1192" t="s">
        <v>1453</v>
      </c>
      <c r="E1192" t="s">
        <v>811</v>
      </c>
      <c r="F1192" t="s">
        <v>7150</v>
      </c>
      <c r="G1192" t="s">
        <v>8510</v>
      </c>
    </row>
    <row r="1193" spans="1:7">
      <c r="A1193" t="s">
        <v>7150</v>
      </c>
      <c r="E1193" t="s">
        <v>812</v>
      </c>
      <c r="F1193" t="s">
        <v>7150</v>
      </c>
      <c r="G1193" t="s">
        <v>8511</v>
      </c>
    </row>
    <row r="1194" spans="1:7">
      <c r="A1194" t="s">
        <v>7597</v>
      </c>
      <c r="E1194" t="s">
        <v>8512</v>
      </c>
      <c r="F1194" t="s">
        <v>7150</v>
      </c>
      <c r="G1194" t="s">
        <v>8513</v>
      </c>
    </row>
    <row r="1195" spans="1:7">
      <c r="A1195" t="s">
        <v>1449</v>
      </c>
      <c r="E1195" t="s">
        <v>810</v>
      </c>
      <c r="F1195" t="s">
        <v>7150</v>
      </c>
      <c r="G1195" t="s">
        <v>8514</v>
      </c>
    </row>
    <row r="1196" spans="1:7">
      <c r="A1196" t="s">
        <v>7150</v>
      </c>
      <c r="E1196" t="s">
        <v>8515</v>
      </c>
      <c r="F1196" t="s">
        <v>7150</v>
      </c>
      <c r="G1196" t="s">
        <v>8516</v>
      </c>
    </row>
    <row r="1197" spans="1:7">
      <c r="A1197" t="s">
        <v>7598</v>
      </c>
      <c r="E1197" t="s">
        <v>8517</v>
      </c>
      <c r="F1197" t="s">
        <v>7150</v>
      </c>
      <c r="G1197" t="s">
        <v>8518</v>
      </c>
    </row>
    <row r="1198" spans="1:7">
      <c r="A1198" t="s">
        <v>1447</v>
      </c>
      <c r="E1198" t="s">
        <v>808</v>
      </c>
      <c r="F1198" t="s">
        <v>7150</v>
      </c>
      <c r="G1198" t="s">
        <v>8519</v>
      </c>
    </row>
    <row r="1199" spans="1:7">
      <c r="A1199" t="s">
        <v>7150</v>
      </c>
      <c r="E1199" t="s">
        <v>809</v>
      </c>
      <c r="F1199" t="s">
        <v>7150</v>
      </c>
      <c r="G1199" t="s">
        <v>8520</v>
      </c>
    </row>
    <row r="1200" spans="1:7">
      <c r="A1200" t="s">
        <v>7599</v>
      </c>
      <c r="E1200" t="s">
        <v>807</v>
      </c>
      <c r="F1200" t="s">
        <v>7150</v>
      </c>
      <c r="G1200" t="s">
        <v>8521</v>
      </c>
    </row>
    <row r="1201" spans="1:7">
      <c r="A1201" t="s">
        <v>1446</v>
      </c>
      <c r="E1201" t="s">
        <v>8522</v>
      </c>
      <c r="F1201" t="s">
        <v>7150</v>
      </c>
      <c r="G1201" t="s">
        <v>8523</v>
      </c>
    </row>
    <row r="1202" spans="1:7">
      <c r="A1202" t="s">
        <v>7150</v>
      </c>
      <c r="E1202" t="s">
        <v>806</v>
      </c>
      <c r="F1202" t="s">
        <v>7150</v>
      </c>
      <c r="G1202" t="s">
        <v>8524</v>
      </c>
    </row>
    <row r="1203" spans="1:7">
      <c r="A1203" t="s">
        <v>7600</v>
      </c>
      <c r="E1203" t="s">
        <v>805</v>
      </c>
      <c r="F1203" t="s">
        <v>7150</v>
      </c>
      <c r="G1203" t="s">
        <v>8525</v>
      </c>
    </row>
    <row r="1204" spans="1:7">
      <c r="A1204" t="s">
        <v>1445</v>
      </c>
      <c r="E1204" t="s">
        <v>804</v>
      </c>
      <c r="F1204" t="s">
        <v>7150</v>
      </c>
      <c r="G1204" t="s">
        <v>8526</v>
      </c>
    </row>
    <row r="1205" spans="1:7">
      <c r="A1205" t="s">
        <v>7150</v>
      </c>
      <c r="E1205" t="s">
        <v>803</v>
      </c>
      <c r="F1205" t="s">
        <v>7150</v>
      </c>
      <c r="G1205" t="s">
        <v>8527</v>
      </c>
    </row>
    <row r="1206" spans="1:7">
      <c r="A1206" t="s">
        <v>7601</v>
      </c>
      <c r="E1206" t="s">
        <v>802</v>
      </c>
      <c r="F1206" t="s">
        <v>7150</v>
      </c>
      <c r="G1206" t="s">
        <v>8528</v>
      </c>
    </row>
    <row r="1207" spans="1:7">
      <c r="A1207" t="s">
        <v>1442</v>
      </c>
      <c r="E1207" t="s">
        <v>801</v>
      </c>
      <c r="F1207" t="s">
        <v>7150</v>
      </c>
      <c r="G1207" t="s">
        <v>8529</v>
      </c>
    </row>
    <row r="1208" spans="1:7">
      <c r="A1208" t="s">
        <v>7150</v>
      </c>
      <c r="E1208" t="s">
        <v>799</v>
      </c>
      <c r="F1208" t="s">
        <v>7150</v>
      </c>
      <c r="G1208" t="s">
        <v>8530</v>
      </c>
    </row>
    <row r="1209" spans="1:7">
      <c r="A1209" t="s">
        <v>7602</v>
      </c>
      <c r="E1209" t="s">
        <v>798</v>
      </c>
      <c r="F1209" t="s">
        <v>7150</v>
      </c>
      <c r="G1209" t="s">
        <v>8531</v>
      </c>
    </row>
    <row r="1210" spans="1:7">
      <c r="A1210" t="s">
        <v>1443</v>
      </c>
      <c r="E1210" t="s">
        <v>797</v>
      </c>
      <c r="F1210" t="s">
        <v>7150</v>
      </c>
      <c r="G1210" t="s">
        <v>8532</v>
      </c>
    </row>
    <row r="1211" spans="1:7">
      <c r="A1211" t="s">
        <v>7150</v>
      </c>
      <c r="E1211" t="s">
        <v>800</v>
      </c>
      <c r="F1211" t="s">
        <v>7150</v>
      </c>
      <c r="G1211" t="s">
        <v>8533</v>
      </c>
    </row>
    <row r="1212" spans="1:7">
      <c r="A1212" t="s">
        <v>7603</v>
      </c>
      <c r="E1212" t="s">
        <v>795</v>
      </c>
      <c r="F1212" t="s">
        <v>7150</v>
      </c>
      <c r="G1212" t="s">
        <v>8534</v>
      </c>
    </row>
    <row r="1213" spans="1:7">
      <c r="A1213" t="s">
        <v>1444</v>
      </c>
      <c r="E1213" t="s">
        <v>796</v>
      </c>
      <c r="F1213" t="s">
        <v>7150</v>
      </c>
      <c r="G1213" t="s">
        <v>8535</v>
      </c>
    </row>
    <row r="1214" spans="1:7">
      <c r="A1214" t="s">
        <v>7150</v>
      </c>
      <c r="E1214" t="s">
        <v>794</v>
      </c>
      <c r="F1214" t="s">
        <v>7150</v>
      </c>
      <c r="G1214" t="s">
        <v>8536</v>
      </c>
    </row>
    <row r="1215" spans="1:7">
      <c r="A1215" t="s">
        <v>7604</v>
      </c>
      <c r="E1215" t="s">
        <v>793</v>
      </c>
      <c r="F1215" t="s">
        <v>7150</v>
      </c>
      <c r="G1215" t="s">
        <v>8537</v>
      </c>
    </row>
    <row r="1216" spans="1:7">
      <c r="A1216" t="s">
        <v>1448</v>
      </c>
      <c r="E1216" t="s">
        <v>792</v>
      </c>
      <c r="F1216" t="s">
        <v>7150</v>
      </c>
      <c r="G1216" t="s">
        <v>8538</v>
      </c>
    </row>
    <row r="1217" spans="1:7">
      <c r="A1217" t="s">
        <v>7150</v>
      </c>
      <c r="E1217" t="s">
        <v>791</v>
      </c>
      <c r="F1217" t="s">
        <v>7150</v>
      </c>
      <c r="G1217" t="s">
        <v>8539</v>
      </c>
    </row>
    <row r="1218" spans="1:7">
      <c r="A1218" t="s">
        <v>7605</v>
      </c>
      <c r="E1218" t="s">
        <v>8540</v>
      </c>
      <c r="F1218" t="s">
        <v>7150</v>
      </c>
      <c r="G1218" t="s">
        <v>8541</v>
      </c>
    </row>
    <row r="1219" spans="1:7">
      <c r="A1219" t="s">
        <v>1440</v>
      </c>
      <c r="E1219" t="s">
        <v>790</v>
      </c>
      <c r="F1219" t="s">
        <v>7150</v>
      </c>
      <c r="G1219" t="s">
        <v>8542</v>
      </c>
    </row>
    <row r="1220" spans="1:7">
      <c r="A1220" t="s">
        <v>7150</v>
      </c>
      <c r="E1220" t="s">
        <v>789</v>
      </c>
      <c r="F1220" t="s">
        <v>7150</v>
      </c>
      <c r="G1220" t="s">
        <v>8543</v>
      </c>
    </row>
    <row r="1221" spans="1:7">
      <c r="A1221" t="s">
        <v>7606</v>
      </c>
      <c r="E1221" t="s">
        <v>787</v>
      </c>
      <c r="F1221" t="s">
        <v>7150</v>
      </c>
      <c r="G1221" t="s">
        <v>8544</v>
      </c>
    </row>
    <row r="1222" spans="1:7">
      <c r="A1222" t="s">
        <v>1441</v>
      </c>
      <c r="E1222" t="s">
        <v>785</v>
      </c>
      <c r="F1222" t="s">
        <v>7150</v>
      </c>
      <c r="G1222" t="s">
        <v>8545</v>
      </c>
    </row>
    <row r="1223" spans="1:7">
      <c r="A1223" t="s">
        <v>7150</v>
      </c>
      <c r="E1223" t="s">
        <v>788</v>
      </c>
      <c r="F1223" t="s">
        <v>7150</v>
      </c>
      <c r="G1223" t="s">
        <v>8546</v>
      </c>
    </row>
    <row r="1224" spans="1:7">
      <c r="A1224" t="s">
        <v>7607</v>
      </c>
      <c r="E1224" t="s">
        <v>786</v>
      </c>
      <c r="F1224" t="s">
        <v>7150</v>
      </c>
      <c r="G1224" t="s">
        <v>8547</v>
      </c>
    </row>
    <row r="1225" spans="1:7">
      <c r="A1225" t="s">
        <v>1439</v>
      </c>
      <c r="E1225" t="s">
        <v>8548</v>
      </c>
      <c r="F1225" t="s">
        <v>7150</v>
      </c>
      <c r="G1225" t="s">
        <v>8549</v>
      </c>
    </row>
    <row r="1226" spans="1:7">
      <c r="A1226" t="s">
        <v>7150</v>
      </c>
      <c r="E1226" t="s">
        <v>784</v>
      </c>
      <c r="F1226" t="s">
        <v>7150</v>
      </c>
      <c r="G1226" t="s">
        <v>8550</v>
      </c>
    </row>
    <row r="1227" spans="1:7">
      <c r="A1227" t="s">
        <v>7608</v>
      </c>
      <c r="E1227" t="s">
        <v>783</v>
      </c>
      <c r="F1227" t="s">
        <v>7150</v>
      </c>
      <c r="G1227" t="s">
        <v>8551</v>
      </c>
    </row>
    <row r="1228" spans="1:7">
      <c r="A1228" t="s">
        <v>7609</v>
      </c>
      <c r="E1228" t="s">
        <v>782</v>
      </c>
      <c r="F1228" t="s">
        <v>7150</v>
      </c>
      <c r="G1228" t="s">
        <v>8552</v>
      </c>
    </row>
    <row r="1229" spans="1:7">
      <c r="A1229" t="s">
        <v>7150</v>
      </c>
      <c r="E1229" t="s">
        <v>781</v>
      </c>
      <c r="F1229" t="s">
        <v>7150</v>
      </c>
      <c r="G1229" t="s">
        <v>8553</v>
      </c>
    </row>
    <row r="1230" spans="1:7">
      <c r="A1230" t="s">
        <v>7610</v>
      </c>
      <c r="E1230" t="s">
        <v>779</v>
      </c>
      <c r="F1230" t="s">
        <v>7150</v>
      </c>
      <c r="G1230" t="s">
        <v>8554</v>
      </c>
    </row>
    <row r="1231" spans="1:7">
      <c r="A1231" t="s">
        <v>1438</v>
      </c>
      <c r="E1231" t="s">
        <v>780</v>
      </c>
      <c r="F1231" t="s">
        <v>7150</v>
      </c>
      <c r="G1231" t="s">
        <v>8555</v>
      </c>
    </row>
    <row r="1232" spans="1:7">
      <c r="A1232" t="s">
        <v>7150</v>
      </c>
      <c r="E1232" t="s">
        <v>778</v>
      </c>
      <c r="F1232" t="s">
        <v>7150</v>
      </c>
      <c r="G1232" t="s">
        <v>8556</v>
      </c>
    </row>
    <row r="1233" spans="1:7">
      <c r="A1233" t="s">
        <v>7611</v>
      </c>
      <c r="E1233" t="s">
        <v>776</v>
      </c>
      <c r="F1233" t="s">
        <v>7150</v>
      </c>
      <c r="G1233" t="s">
        <v>8557</v>
      </c>
    </row>
    <row r="1234" spans="1:7">
      <c r="A1234" t="s">
        <v>1437</v>
      </c>
      <c r="E1234" t="s">
        <v>8558</v>
      </c>
      <c r="F1234" t="s">
        <v>7150</v>
      </c>
      <c r="G1234" t="s">
        <v>8559</v>
      </c>
    </row>
    <row r="1235" spans="1:7">
      <c r="A1235" t="s">
        <v>7150</v>
      </c>
      <c r="E1235" t="s">
        <v>775</v>
      </c>
      <c r="F1235" t="s">
        <v>7150</v>
      </c>
      <c r="G1235" t="s">
        <v>8560</v>
      </c>
    </row>
    <row r="1236" spans="1:7">
      <c r="A1236" t="s">
        <v>7612</v>
      </c>
      <c r="E1236" t="s">
        <v>777</v>
      </c>
      <c r="F1236" t="s">
        <v>7150</v>
      </c>
      <c r="G1236" t="s">
        <v>8561</v>
      </c>
    </row>
    <row r="1237" spans="1:7">
      <c r="A1237" t="s">
        <v>260</v>
      </c>
      <c r="E1237" t="s">
        <v>8562</v>
      </c>
      <c r="F1237" t="s">
        <v>7150</v>
      </c>
      <c r="G1237" t="s">
        <v>8563</v>
      </c>
    </row>
    <row r="1238" spans="1:7">
      <c r="A1238" t="s">
        <v>7150</v>
      </c>
      <c r="E1238" t="s">
        <v>774</v>
      </c>
      <c r="F1238" t="s">
        <v>7150</v>
      </c>
      <c r="G1238" t="s">
        <v>8564</v>
      </c>
    </row>
    <row r="1239" spans="1:7">
      <c r="A1239" t="s">
        <v>7613</v>
      </c>
      <c r="E1239" t="s">
        <v>773</v>
      </c>
      <c r="F1239" t="s">
        <v>7150</v>
      </c>
      <c r="G1239" t="s">
        <v>8565</v>
      </c>
    </row>
    <row r="1240" spans="1:7">
      <c r="A1240" t="s">
        <v>1436</v>
      </c>
      <c r="E1240" t="s">
        <v>772</v>
      </c>
      <c r="F1240" t="s">
        <v>7150</v>
      </c>
      <c r="G1240" t="s">
        <v>8566</v>
      </c>
    </row>
    <row r="1241" spans="1:7">
      <c r="A1241" t="s">
        <v>7150</v>
      </c>
      <c r="E1241" t="s">
        <v>771</v>
      </c>
      <c r="F1241" t="s">
        <v>7150</v>
      </c>
      <c r="G1241" t="s">
        <v>8567</v>
      </c>
    </row>
    <row r="1242" spans="1:7">
      <c r="A1242" t="s">
        <v>7614</v>
      </c>
      <c r="E1242" t="s">
        <v>770</v>
      </c>
      <c r="F1242" t="s">
        <v>7150</v>
      </c>
      <c r="G1242" t="s">
        <v>8568</v>
      </c>
    </row>
    <row r="1243" spans="1:7">
      <c r="A1243" t="s">
        <v>1433</v>
      </c>
      <c r="E1243" t="s">
        <v>488</v>
      </c>
      <c r="F1243" t="s">
        <v>7150</v>
      </c>
      <c r="G1243" t="s">
        <v>8569</v>
      </c>
    </row>
    <row r="1244" spans="1:7">
      <c r="A1244" t="s">
        <v>7150</v>
      </c>
      <c r="E1244" t="s">
        <v>8570</v>
      </c>
      <c r="F1244" t="s">
        <v>7150</v>
      </c>
      <c r="G1244" t="s">
        <v>8571</v>
      </c>
    </row>
    <row r="1245" spans="1:7">
      <c r="A1245" t="s">
        <v>7615</v>
      </c>
      <c r="E1245" t="s">
        <v>769</v>
      </c>
      <c r="F1245" t="s">
        <v>7150</v>
      </c>
      <c r="G1245" t="s">
        <v>8572</v>
      </c>
    </row>
    <row r="1246" spans="1:7">
      <c r="A1246" t="s">
        <v>7616</v>
      </c>
      <c r="E1246" t="s">
        <v>768</v>
      </c>
      <c r="F1246" t="s">
        <v>7150</v>
      </c>
      <c r="G1246" t="s">
        <v>8573</v>
      </c>
    </row>
    <row r="1247" spans="1:7">
      <c r="A1247" t="s">
        <v>7150</v>
      </c>
      <c r="E1247" t="s">
        <v>140</v>
      </c>
      <c r="F1247" t="s">
        <v>7150</v>
      </c>
      <c r="G1247" t="s">
        <v>8574</v>
      </c>
    </row>
    <row r="1248" spans="1:7">
      <c r="A1248" t="s">
        <v>7617</v>
      </c>
      <c r="E1248" t="s">
        <v>767</v>
      </c>
      <c r="F1248" t="s">
        <v>7150</v>
      </c>
      <c r="G1248" t="s">
        <v>8575</v>
      </c>
    </row>
    <row r="1249" spans="1:7">
      <c r="A1249" t="s">
        <v>1435</v>
      </c>
      <c r="E1249" t="s">
        <v>765</v>
      </c>
      <c r="F1249" t="s">
        <v>7150</v>
      </c>
      <c r="G1249" t="s">
        <v>8576</v>
      </c>
    </row>
    <row r="1250" spans="1:7">
      <c r="A1250" t="s">
        <v>7150</v>
      </c>
      <c r="E1250" t="s">
        <v>766</v>
      </c>
      <c r="F1250" t="s">
        <v>7150</v>
      </c>
      <c r="G1250" t="s">
        <v>8577</v>
      </c>
    </row>
    <row r="1251" spans="1:7">
      <c r="A1251" t="s">
        <v>7618</v>
      </c>
      <c r="E1251" t="s">
        <v>764</v>
      </c>
      <c r="F1251" t="s">
        <v>7150</v>
      </c>
      <c r="G1251" t="s">
        <v>8578</v>
      </c>
    </row>
    <row r="1252" spans="1:7">
      <c r="A1252" t="s">
        <v>1432</v>
      </c>
      <c r="E1252" t="s">
        <v>763</v>
      </c>
      <c r="F1252" t="s">
        <v>7150</v>
      </c>
      <c r="G1252" t="s">
        <v>8579</v>
      </c>
    </row>
    <row r="1253" spans="1:7">
      <c r="A1253" t="s">
        <v>7150</v>
      </c>
      <c r="E1253" t="s">
        <v>290</v>
      </c>
      <c r="F1253" t="s">
        <v>7150</v>
      </c>
      <c r="G1253" t="s">
        <v>8580</v>
      </c>
    </row>
    <row r="1254" spans="1:7">
      <c r="A1254" t="s">
        <v>7619</v>
      </c>
      <c r="E1254" t="s">
        <v>762</v>
      </c>
      <c r="F1254" t="s">
        <v>7150</v>
      </c>
      <c r="G1254" t="s">
        <v>8581</v>
      </c>
    </row>
    <row r="1255" spans="1:7">
      <c r="A1255" t="s">
        <v>7620</v>
      </c>
      <c r="E1255" t="s">
        <v>760</v>
      </c>
      <c r="F1255" t="s">
        <v>7150</v>
      </c>
      <c r="G1255" t="s">
        <v>8582</v>
      </c>
    </row>
    <row r="1256" spans="1:7">
      <c r="A1256" t="s">
        <v>7150</v>
      </c>
      <c r="E1256" t="s">
        <v>761</v>
      </c>
      <c r="F1256" t="s">
        <v>7150</v>
      </c>
      <c r="G1256" t="s">
        <v>8583</v>
      </c>
    </row>
    <row r="1257" spans="1:7">
      <c r="A1257" t="s">
        <v>7621</v>
      </c>
      <c r="E1257" t="s">
        <v>759</v>
      </c>
      <c r="F1257" t="s">
        <v>7150</v>
      </c>
      <c r="G1257" t="s">
        <v>8584</v>
      </c>
    </row>
    <row r="1258" spans="1:7">
      <c r="A1258" t="s">
        <v>1434</v>
      </c>
      <c r="E1258" t="s">
        <v>8585</v>
      </c>
      <c r="F1258" t="s">
        <v>7150</v>
      </c>
      <c r="G1258" t="s">
        <v>8586</v>
      </c>
    </row>
    <row r="1259" spans="1:7">
      <c r="A1259" t="s">
        <v>7150</v>
      </c>
      <c r="E1259" t="s">
        <v>758</v>
      </c>
      <c r="F1259" t="s">
        <v>7150</v>
      </c>
      <c r="G1259" t="s">
        <v>8587</v>
      </c>
    </row>
    <row r="1260" spans="1:7">
      <c r="A1260" t="s">
        <v>7622</v>
      </c>
      <c r="E1260" t="s">
        <v>8588</v>
      </c>
      <c r="F1260" t="s">
        <v>7150</v>
      </c>
      <c r="G1260" t="s">
        <v>8589</v>
      </c>
    </row>
    <row r="1261" spans="1:7">
      <c r="A1261" t="s">
        <v>1431</v>
      </c>
      <c r="E1261" t="s">
        <v>757</v>
      </c>
      <c r="F1261" t="s">
        <v>7150</v>
      </c>
      <c r="G1261" t="s">
        <v>8590</v>
      </c>
    </row>
    <row r="1262" spans="1:7">
      <c r="A1262" t="s">
        <v>7150</v>
      </c>
      <c r="E1262" t="s">
        <v>755</v>
      </c>
      <c r="F1262" t="s">
        <v>7150</v>
      </c>
      <c r="G1262" t="s">
        <v>8591</v>
      </c>
    </row>
    <row r="1263" spans="1:7">
      <c r="A1263" t="s">
        <v>7623</v>
      </c>
      <c r="E1263" t="s">
        <v>756</v>
      </c>
      <c r="F1263" t="s">
        <v>7150</v>
      </c>
      <c r="G1263" t="s">
        <v>8592</v>
      </c>
    </row>
    <row r="1264" spans="1:7">
      <c r="A1264" t="s">
        <v>1430</v>
      </c>
      <c r="E1264" t="s">
        <v>8593</v>
      </c>
      <c r="F1264" t="s">
        <v>7150</v>
      </c>
      <c r="G1264" t="s">
        <v>8594</v>
      </c>
    </row>
    <row r="1265" spans="1:7">
      <c r="A1265" t="s">
        <v>7150</v>
      </c>
      <c r="E1265" t="s">
        <v>754</v>
      </c>
      <c r="F1265" t="s">
        <v>7150</v>
      </c>
      <c r="G1265" t="s">
        <v>8595</v>
      </c>
    </row>
    <row r="1266" spans="1:7">
      <c r="A1266" t="s">
        <v>7624</v>
      </c>
      <c r="E1266" t="s">
        <v>753</v>
      </c>
      <c r="F1266" t="s">
        <v>7150</v>
      </c>
      <c r="G1266" t="s">
        <v>8596</v>
      </c>
    </row>
    <row r="1267" spans="1:7">
      <c r="A1267" t="s">
        <v>7625</v>
      </c>
      <c r="E1267" t="s">
        <v>752</v>
      </c>
      <c r="F1267" t="s">
        <v>7150</v>
      </c>
      <c r="G1267" t="s">
        <v>8597</v>
      </c>
    </row>
    <row r="1268" spans="1:7">
      <c r="A1268" t="s">
        <v>7150</v>
      </c>
      <c r="E1268" t="s">
        <v>8598</v>
      </c>
      <c r="F1268" t="s">
        <v>7150</v>
      </c>
      <c r="G1268" t="s">
        <v>8599</v>
      </c>
    </row>
    <row r="1269" spans="1:7">
      <c r="A1269" t="s">
        <v>7626</v>
      </c>
      <c r="E1269" t="s">
        <v>751</v>
      </c>
      <c r="F1269" t="s">
        <v>7150</v>
      </c>
      <c r="G1269" t="s">
        <v>8600</v>
      </c>
    </row>
    <row r="1270" spans="1:7">
      <c r="A1270" t="s">
        <v>1429</v>
      </c>
      <c r="E1270" t="s">
        <v>749</v>
      </c>
      <c r="F1270" t="s">
        <v>7150</v>
      </c>
      <c r="G1270" t="s">
        <v>8601</v>
      </c>
    </row>
    <row r="1271" spans="1:7">
      <c r="A1271" t="s">
        <v>7150</v>
      </c>
      <c r="E1271" t="s">
        <v>750</v>
      </c>
      <c r="F1271" t="s">
        <v>7150</v>
      </c>
      <c r="G1271" t="s">
        <v>8602</v>
      </c>
    </row>
    <row r="1272" spans="1:7">
      <c r="A1272" t="s">
        <v>7627</v>
      </c>
      <c r="E1272" t="s">
        <v>748</v>
      </c>
      <c r="F1272" t="s">
        <v>7150</v>
      </c>
      <c r="G1272" t="s">
        <v>8603</v>
      </c>
    </row>
    <row r="1273" spans="1:7">
      <c r="A1273" t="s">
        <v>1428</v>
      </c>
      <c r="E1273" t="s">
        <v>694</v>
      </c>
      <c r="F1273" t="s">
        <v>7150</v>
      </c>
      <c r="G1273" t="s">
        <v>8604</v>
      </c>
    </row>
    <row r="1274" spans="1:7">
      <c r="A1274" t="s">
        <v>7150</v>
      </c>
      <c r="E1274" t="s">
        <v>667</v>
      </c>
      <c r="F1274" t="s">
        <v>7150</v>
      </c>
      <c r="G1274" t="s">
        <v>8605</v>
      </c>
    </row>
    <row r="1275" spans="1:7">
      <c r="A1275" t="s">
        <v>7628</v>
      </c>
      <c r="E1275" t="s">
        <v>747</v>
      </c>
      <c r="F1275" t="s">
        <v>7150</v>
      </c>
      <c r="G1275" t="s">
        <v>8606</v>
      </c>
    </row>
    <row r="1276" spans="1:7">
      <c r="A1276" t="s">
        <v>1427</v>
      </c>
      <c r="E1276" t="s">
        <v>746</v>
      </c>
      <c r="F1276" t="s">
        <v>7150</v>
      </c>
      <c r="G1276" t="s">
        <v>8607</v>
      </c>
    </row>
    <row r="1277" spans="1:7">
      <c r="A1277" t="s">
        <v>7150</v>
      </c>
      <c r="E1277" t="s">
        <v>745</v>
      </c>
      <c r="F1277" t="s">
        <v>7150</v>
      </c>
      <c r="G1277" t="s">
        <v>8608</v>
      </c>
    </row>
    <row r="1278" spans="1:7">
      <c r="A1278" t="s">
        <v>7629</v>
      </c>
      <c r="E1278" t="s">
        <v>8609</v>
      </c>
      <c r="F1278" t="s">
        <v>7150</v>
      </c>
      <c r="G1278" t="s">
        <v>8610</v>
      </c>
    </row>
    <row r="1279" spans="1:7">
      <c r="A1279" t="s">
        <v>1426</v>
      </c>
      <c r="E1279" t="s">
        <v>744</v>
      </c>
      <c r="F1279" t="s">
        <v>7150</v>
      </c>
      <c r="G1279" t="s">
        <v>8611</v>
      </c>
    </row>
    <row r="1280" spans="1:7">
      <c r="A1280" t="s">
        <v>7150</v>
      </c>
      <c r="E1280" t="s">
        <v>84</v>
      </c>
      <c r="F1280" t="s">
        <v>7150</v>
      </c>
      <c r="G1280" t="s">
        <v>8612</v>
      </c>
    </row>
    <row r="1281" spans="1:7">
      <c r="A1281" t="s">
        <v>7630</v>
      </c>
      <c r="E1281" t="s">
        <v>717</v>
      </c>
      <c r="F1281" t="s">
        <v>7150</v>
      </c>
      <c r="G1281" t="s">
        <v>8613</v>
      </c>
    </row>
    <row r="1282" spans="1:7">
      <c r="A1282" t="s">
        <v>1420</v>
      </c>
      <c r="E1282" t="s">
        <v>5890</v>
      </c>
      <c r="F1282" t="s">
        <v>7150</v>
      </c>
      <c r="G1282" t="s">
        <v>8614</v>
      </c>
    </row>
    <row r="1283" spans="1:7">
      <c r="A1283" t="s">
        <v>7150</v>
      </c>
      <c r="E1283" t="s">
        <v>6401</v>
      </c>
      <c r="F1283" t="s">
        <v>7150</v>
      </c>
      <c r="G1283" t="s">
        <v>8615</v>
      </c>
    </row>
    <row r="1284" spans="1:7">
      <c r="A1284" t="s">
        <v>7631</v>
      </c>
      <c r="E1284" t="s">
        <v>6394</v>
      </c>
      <c r="F1284" t="s">
        <v>7150</v>
      </c>
      <c r="G1284" t="s">
        <v>8616</v>
      </c>
    </row>
    <row r="1285" spans="1:7">
      <c r="A1285" t="s">
        <v>1423</v>
      </c>
      <c r="E1285" t="s">
        <v>6403</v>
      </c>
      <c r="F1285" t="s">
        <v>7150</v>
      </c>
      <c r="G1285" t="s">
        <v>8617</v>
      </c>
    </row>
    <row r="1286" spans="1:7">
      <c r="A1286" t="s">
        <v>7150</v>
      </c>
      <c r="E1286" t="s">
        <v>8618</v>
      </c>
      <c r="F1286" t="s">
        <v>7150</v>
      </c>
      <c r="G1286" t="s">
        <v>8619</v>
      </c>
    </row>
    <row r="1287" spans="1:7">
      <c r="A1287" t="s">
        <v>7632</v>
      </c>
      <c r="E1287" t="s">
        <v>666</v>
      </c>
      <c r="F1287" t="s">
        <v>7150</v>
      </c>
      <c r="G1287" t="s">
        <v>8620</v>
      </c>
    </row>
    <row r="1288" spans="1:7">
      <c r="A1288" t="s">
        <v>1422</v>
      </c>
      <c r="E1288" t="s">
        <v>6873</v>
      </c>
      <c r="F1288" t="s">
        <v>7150</v>
      </c>
      <c r="G1288" t="s">
        <v>8621</v>
      </c>
    </row>
    <row r="1289" spans="1:7">
      <c r="A1289" t="s">
        <v>7150</v>
      </c>
      <c r="E1289" t="s">
        <v>40</v>
      </c>
      <c r="F1289" t="s">
        <v>7150</v>
      </c>
      <c r="G1289" t="s">
        <v>8622</v>
      </c>
    </row>
    <row r="1290" spans="1:7">
      <c r="A1290" t="s">
        <v>7633</v>
      </c>
      <c r="E1290" t="s">
        <v>8623</v>
      </c>
      <c r="F1290" t="s">
        <v>7150</v>
      </c>
      <c r="G1290" t="s">
        <v>8624</v>
      </c>
    </row>
    <row r="1291" spans="1:7">
      <c r="A1291" t="s">
        <v>1424</v>
      </c>
      <c r="E1291" t="s">
        <v>8625</v>
      </c>
      <c r="F1291" t="s">
        <v>7150</v>
      </c>
      <c r="G1291" t="s">
        <v>8626</v>
      </c>
    </row>
    <row r="1292" spans="1:7">
      <c r="A1292" t="s">
        <v>7150</v>
      </c>
      <c r="E1292" t="s">
        <v>6821</v>
      </c>
      <c r="F1292" t="s">
        <v>7150</v>
      </c>
      <c r="G1292" t="s">
        <v>8627</v>
      </c>
    </row>
    <row r="1293" spans="1:7">
      <c r="A1293" t="s">
        <v>7634</v>
      </c>
      <c r="E1293" t="s">
        <v>6790</v>
      </c>
      <c r="F1293" t="s">
        <v>7150</v>
      </c>
      <c r="G1293" t="s">
        <v>8628</v>
      </c>
    </row>
    <row r="1294" spans="1:7">
      <c r="A1294" t="s">
        <v>1421</v>
      </c>
      <c r="E1294" t="s">
        <v>6862</v>
      </c>
      <c r="F1294" t="s">
        <v>7150</v>
      </c>
      <c r="G1294" t="s">
        <v>8629</v>
      </c>
    </row>
    <row r="1295" spans="1:7">
      <c r="A1295" t="s">
        <v>7150</v>
      </c>
      <c r="E1295" t="s">
        <v>6813</v>
      </c>
      <c r="F1295" t="s">
        <v>7150</v>
      </c>
      <c r="G1295" t="s">
        <v>8630</v>
      </c>
    </row>
    <row r="1296" spans="1:7">
      <c r="A1296" t="s">
        <v>7635</v>
      </c>
      <c r="E1296" t="s">
        <v>8631</v>
      </c>
      <c r="F1296" t="s">
        <v>7150</v>
      </c>
      <c r="G1296" t="s">
        <v>8632</v>
      </c>
    </row>
    <row r="1297" spans="1:7">
      <c r="A1297" t="s">
        <v>1425</v>
      </c>
      <c r="E1297" t="s">
        <v>5025</v>
      </c>
      <c r="F1297" t="s">
        <v>7150</v>
      </c>
      <c r="G1297" t="s">
        <v>8633</v>
      </c>
    </row>
    <row r="1298" spans="1:7">
      <c r="A1298" t="s">
        <v>7150</v>
      </c>
      <c r="E1298" t="s">
        <v>4724</v>
      </c>
      <c r="F1298" t="s">
        <v>7150</v>
      </c>
      <c r="G1298" t="s">
        <v>8634</v>
      </c>
    </row>
    <row r="1299" spans="1:7">
      <c r="A1299" t="s">
        <v>7636</v>
      </c>
      <c r="E1299" t="s">
        <v>5432</v>
      </c>
      <c r="F1299" t="s">
        <v>7150</v>
      </c>
      <c r="G1299" t="s">
        <v>8635</v>
      </c>
    </row>
    <row r="1300" spans="1:7">
      <c r="A1300" t="s">
        <v>1419</v>
      </c>
      <c r="E1300" t="s">
        <v>5858</v>
      </c>
      <c r="F1300" t="s">
        <v>7150</v>
      </c>
      <c r="G1300" t="s">
        <v>8636</v>
      </c>
    </row>
    <row r="1301" spans="1:7">
      <c r="A1301" t="s">
        <v>7150</v>
      </c>
      <c r="E1301" t="s">
        <v>8637</v>
      </c>
      <c r="F1301" t="s">
        <v>7150</v>
      </c>
      <c r="G1301" t="s">
        <v>8638</v>
      </c>
    </row>
    <row r="1302" spans="1:7">
      <c r="A1302" t="s">
        <v>7637</v>
      </c>
      <c r="E1302" t="s">
        <v>8639</v>
      </c>
      <c r="F1302" t="s">
        <v>7150</v>
      </c>
      <c r="G1302" t="s">
        <v>8640</v>
      </c>
    </row>
    <row r="1303" spans="1:7">
      <c r="A1303" t="s">
        <v>7638</v>
      </c>
      <c r="E1303" t="s">
        <v>4428</v>
      </c>
      <c r="F1303" t="s">
        <v>7150</v>
      </c>
      <c r="G1303" t="s">
        <v>8641</v>
      </c>
    </row>
    <row r="1304" spans="1:7">
      <c r="A1304" t="s">
        <v>7150</v>
      </c>
      <c r="E1304" t="s">
        <v>4440</v>
      </c>
      <c r="F1304" t="s">
        <v>7150</v>
      </c>
      <c r="G1304" t="s">
        <v>8642</v>
      </c>
    </row>
    <row r="1305" spans="1:7">
      <c r="A1305" t="s">
        <v>7639</v>
      </c>
      <c r="E1305" t="s">
        <v>137</v>
      </c>
      <c r="F1305" t="s">
        <v>7150</v>
      </c>
      <c r="G1305" t="s">
        <v>8643</v>
      </c>
    </row>
    <row r="1306" spans="1:7">
      <c r="A1306" t="s">
        <v>1418</v>
      </c>
      <c r="E1306" t="s">
        <v>4721</v>
      </c>
      <c r="F1306" t="s">
        <v>7150</v>
      </c>
      <c r="G1306" t="s">
        <v>8644</v>
      </c>
    </row>
    <row r="1307" spans="1:7">
      <c r="A1307" t="s">
        <v>7150</v>
      </c>
      <c r="E1307" t="s">
        <v>5023</v>
      </c>
      <c r="F1307" t="s">
        <v>7150</v>
      </c>
      <c r="G1307" t="s">
        <v>8645</v>
      </c>
    </row>
    <row r="1308" spans="1:7">
      <c r="A1308" t="s">
        <v>7640</v>
      </c>
      <c r="E1308" t="s">
        <v>6346</v>
      </c>
      <c r="F1308" t="s">
        <v>7150</v>
      </c>
      <c r="G1308" t="s">
        <v>8646</v>
      </c>
    </row>
    <row r="1309" spans="1:7">
      <c r="A1309" t="s">
        <v>7641</v>
      </c>
      <c r="E1309" t="s">
        <v>6344</v>
      </c>
      <c r="F1309" t="s">
        <v>7150</v>
      </c>
      <c r="G1309" t="s">
        <v>8647</v>
      </c>
    </row>
    <row r="1310" spans="1:7">
      <c r="A1310" t="s">
        <v>7150</v>
      </c>
      <c r="E1310" t="s">
        <v>8648</v>
      </c>
      <c r="F1310" t="s">
        <v>7150</v>
      </c>
      <c r="G1310" t="s">
        <v>8649</v>
      </c>
    </row>
    <row r="1311" spans="1:7">
      <c r="A1311" t="s">
        <v>7642</v>
      </c>
      <c r="E1311" t="s">
        <v>5909</v>
      </c>
      <c r="F1311" t="s">
        <v>7150</v>
      </c>
      <c r="G1311" t="s">
        <v>8650</v>
      </c>
    </row>
    <row r="1312" spans="1:7">
      <c r="A1312" t="s">
        <v>1416</v>
      </c>
      <c r="E1312" t="s">
        <v>6879</v>
      </c>
      <c r="F1312" t="s">
        <v>7150</v>
      </c>
      <c r="G1312" t="s">
        <v>8651</v>
      </c>
    </row>
    <row r="1313" spans="1:7">
      <c r="A1313" t="s">
        <v>7150</v>
      </c>
      <c r="E1313" t="s">
        <v>6866</v>
      </c>
      <c r="F1313" t="s">
        <v>7150</v>
      </c>
      <c r="G1313" t="s">
        <v>8652</v>
      </c>
    </row>
    <row r="1314" spans="1:7">
      <c r="A1314" t="s">
        <v>7643</v>
      </c>
      <c r="E1314" t="s">
        <v>6827</v>
      </c>
      <c r="F1314" t="s">
        <v>7150</v>
      </c>
      <c r="G1314" t="s">
        <v>8653</v>
      </c>
    </row>
    <row r="1315" spans="1:7">
      <c r="A1315" t="s">
        <v>1417</v>
      </c>
      <c r="E1315" t="s">
        <v>6833</v>
      </c>
      <c r="F1315" t="s">
        <v>7150</v>
      </c>
      <c r="G1315" t="s">
        <v>8654</v>
      </c>
    </row>
    <row r="1316" spans="1:7">
      <c r="A1316" t="s">
        <v>7150</v>
      </c>
      <c r="E1316" t="s">
        <v>6829</v>
      </c>
      <c r="F1316" t="s">
        <v>7150</v>
      </c>
      <c r="G1316" t="s">
        <v>8655</v>
      </c>
    </row>
    <row r="1317" spans="1:7">
      <c r="A1317" t="s">
        <v>7644</v>
      </c>
      <c r="E1317" t="s">
        <v>4448</v>
      </c>
      <c r="F1317" t="s">
        <v>7150</v>
      </c>
      <c r="G1317" t="s">
        <v>8656</v>
      </c>
    </row>
    <row r="1318" spans="1:7">
      <c r="A1318" t="s">
        <v>1415</v>
      </c>
      <c r="E1318" t="s">
        <v>5034</v>
      </c>
      <c r="F1318" t="s">
        <v>7150</v>
      </c>
      <c r="G1318" t="s">
        <v>8657</v>
      </c>
    </row>
    <row r="1319" spans="1:7">
      <c r="A1319" t="s">
        <v>7150</v>
      </c>
      <c r="E1319" t="s">
        <v>5955</v>
      </c>
      <c r="F1319" t="s">
        <v>7150</v>
      </c>
      <c r="G1319" t="s">
        <v>8658</v>
      </c>
    </row>
    <row r="1320" spans="1:7">
      <c r="A1320" t="s">
        <v>7645</v>
      </c>
      <c r="E1320" t="s">
        <v>6794</v>
      </c>
      <c r="F1320" t="s">
        <v>7150</v>
      </c>
      <c r="G1320" t="s">
        <v>8659</v>
      </c>
    </row>
    <row r="1321" spans="1:7">
      <c r="A1321" t="s">
        <v>1414</v>
      </c>
      <c r="E1321" t="s">
        <v>8660</v>
      </c>
      <c r="F1321" t="s">
        <v>7150</v>
      </c>
      <c r="G1321" t="s">
        <v>8661</v>
      </c>
    </row>
    <row r="1322" spans="1:7">
      <c r="A1322" t="s">
        <v>7150</v>
      </c>
      <c r="E1322" t="s">
        <v>6835</v>
      </c>
      <c r="F1322" t="s">
        <v>7150</v>
      </c>
      <c r="G1322" t="s">
        <v>8662</v>
      </c>
    </row>
    <row r="1323" spans="1:7">
      <c r="A1323" t="s">
        <v>7646</v>
      </c>
      <c r="E1323" t="s">
        <v>6864</v>
      </c>
      <c r="F1323" t="s">
        <v>7150</v>
      </c>
      <c r="G1323" t="s">
        <v>8663</v>
      </c>
    </row>
    <row r="1324" spans="1:7">
      <c r="A1324" t="s">
        <v>1412</v>
      </c>
      <c r="E1324" t="s">
        <v>8664</v>
      </c>
      <c r="F1324" t="s">
        <v>7150</v>
      </c>
      <c r="G1324" t="s">
        <v>8665</v>
      </c>
    </row>
    <row r="1325" spans="1:7">
      <c r="A1325" t="s">
        <v>7150</v>
      </c>
      <c r="E1325" t="s">
        <v>6780</v>
      </c>
      <c r="F1325" t="s">
        <v>7150</v>
      </c>
      <c r="G1325" t="s">
        <v>8666</v>
      </c>
    </row>
    <row r="1326" spans="1:7">
      <c r="A1326" t="s">
        <v>7647</v>
      </c>
      <c r="E1326" t="s">
        <v>6841</v>
      </c>
      <c r="F1326" t="s">
        <v>7150</v>
      </c>
      <c r="G1326" t="s">
        <v>8667</v>
      </c>
    </row>
    <row r="1327" spans="1:7">
      <c r="A1327" t="s">
        <v>1411</v>
      </c>
      <c r="E1327" t="s">
        <v>6799</v>
      </c>
      <c r="F1327" t="s">
        <v>7150</v>
      </c>
      <c r="G1327" t="s">
        <v>8668</v>
      </c>
    </row>
    <row r="1328" spans="1:7">
      <c r="A1328" t="s">
        <v>7150</v>
      </c>
      <c r="E1328" t="s">
        <v>6801</v>
      </c>
      <c r="F1328" t="s">
        <v>7150</v>
      </c>
      <c r="G1328" t="s">
        <v>8669</v>
      </c>
    </row>
    <row r="1329" spans="1:7">
      <c r="A1329" t="s">
        <v>7648</v>
      </c>
      <c r="E1329" t="s">
        <v>6839</v>
      </c>
      <c r="F1329" t="s">
        <v>7150</v>
      </c>
      <c r="G1329" t="s">
        <v>8670</v>
      </c>
    </row>
    <row r="1330" spans="1:7">
      <c r="A1330" t="s">
        <v>1413</v>
      </c>
      <c r="E1330" t="s">
        <v>6837</v>
      </c>
      <c r="F1330" t="s">
        <v>7150</v>
      </c>
      <c r="G1330" t="s">
        <v>8671</v>
      </c>
    </row>
    <row r="1331" spans="1:7">
      <c r="A1331" t="s">
        <v>7150</v>
      </c>
      <c r="E1331" t="s">
        <v>5028</v>
      </c>
      <c r="F1331" t="s">
        <v>7150</v>
      </c>
      <c r="G1331" t="s">
        <v>8672</v>
      </c>
    </row>
    <row r="1332" spans="1:7">
      <c r="A1332" t="s">
        <v>7649</v>
      </c>
      <c r="E1332" t="s">
        <v>8673</v>
      </c>
      <c r="F1332" t="s">
        <v>7150</v>
      </c>
      <c r="G1332" t="s">
        <v>8674</v>
      </c>
    </row>
    <row r="1333" spans="1:7">
      <c r="A1333" t="s">
        <v>155</v>
      </c>
      <c r="E1333" t="s">
        <v>5430</v>
      </c>
      <c r="F1333" t="s">
        <v>7150</v>
      </c>
      <c r="G1333" t="s">
        <v>8675</v>
      </c>
    </row>
    <row r="1334" spans="1:7">
      <c r="A1334" t="s">
        <v>7150</v>
      </c>
      <c r="E1334" t="s">
        <v>5428</v>
      </c>
      <c r="F1334" t="s">
        <v>7150</v>
      </c>
      <c r="G1334" t="s">
        <v>8676</v>
      </c>
    </row>
    <row r="1335" spans="1:7">
      <c r="A1335" t="s">
        <v>7650</v>
      </c>
      <c r="E1335" t="s">
        <v>6881</v>
      </c>
      <c r="F1335" t="s">
        <v>7150</v>
      </c>
      <c r="G1335" t="s">
        <v>8677</v>
      </c>
    </row>
    <row r="1336" spans="1:7">
      <c r="A1336" t="s">
        <v>1410</v>
      </c>
      <c r="E1336" t="s">
        <v>6893</v>
      </c>
      <c r="F1336" t="s">
        <v>7150</v>
      </c>
      <c r="G1336" t="s">
        <v>8678</v>
      </c>
    </row>
    <row r="1337" spans="1:7">
      <c r="A1337" t="s">
        <v>7150</v>
      </c>
      <c r="E1337" t="s">
        <v>6883</v>
      </c>
      <c r="F1337" t="s">
        <v>7150</v>
      </c>
      <c r="G1337" t="s">
        <v>8679</v>
      </c>
    </row>
    <row r="1338" spans="1:7">
      <c r="A1338" t="s">
        <v>7651</v>
      </c>
      <c r="E1338" t="s">
        <v>5039</v>
      </c>
      <c r="F1338" t="s">
        <v>7150</v>
      </c>
      <c r="G1338" t="s">
        <v>8680</v>
      </c>
    </row>
    <row r="1339" spans="1:7">
      <c r="A1339" t="s">
        <v>1409</v>
      </c>
      <c r="E1339" t="s">
        <v>5881</v>
      </c>
      <c r="F1339" t="s">
        <v>7150</v>
      </c>
      <c r="G1339" t="s">
        <v>8681</v>
      </c>
    </row>
    <row r="1340" spans="1:7">
      <c r="A1340" t="s">
        <v>7150</v>
      </c>
      <c r="E1340" t="s">
        <v>5879</v>
      </c>
      <c r="F1340" t="s">
        <v>7150</v>
      </c>
      <c r="G1340" t="s">
        <v>8682</v>
      </c>
    </row>
    <row r="1341" spans="1:7">
      <c r="A1341" t="s">
        <v>7652</v>
      </c>
      <c r="E1341" t="s">
        <v>6352</v>
      </c>
      <c r="F1341" t="s">
        <v>7150</v>
      </c>
      <c r="G1341" t="s">
        <v>8683</v>
      </c>
    </row>
    <row r="1342" spans="1:7">
      <c r="A1342" t="s">
        <v>7653</v>
      </c>
      <c r="E1342" t="s">
        <v>6375</v>
      </c>
      <c r="F1342" t="s">
        <v>7150</v>
      </c>
      <c r="G1342" t="s">
        <v>8684</v>
      </c>
    </row>
    <row r="1343" spans="1:7">
      <c r="A1343" t="s">
        <v>7150</v>
      </c>
      <c r="E1343" t="s">
        <v>6380</v>
      </c>
      <c r="F1343" t="s">
        <v>7150</v>
      </c>
      <c r="G1343" t="s">
        <v>8685</v>
      </c>
    </row>
    <row r="1344" spans="1:7">
      <c r="A1344" t="s">
        <v>7654</v>
      </c>
      <c r="E1344" t="s">
        <v>8686</v>
      </c>
      <c r="F1344" t="s">
        <v>7150</v>
      </c>
      <c r="G1344" t="s">
        <v>8687</v>
      </c>
    </row>
    <row r="1345" spans="1:7">
      <c r="A1345" t="s">
        <v>1407</v>
      </c>
      <c r="E1345" t="s">
        <v>5901</v>
      </c>
      <c r="F1345" t="s">
        <v>7150</v>
      </c>
      <c r="G1345" t="s">
        <v>8688</v>
      </c>
    </row>
    <row r="1346" spans="1:7">
      <c r="A1346" t="s">
        <v>7150</v>
      </c>
      <c r="E1346" t="s">
        <v>8689</v>
      </c>
      <c r="F1346" t="s">
        <v>7150</v>
      </c>
      <c r="G1346" t="s">
        <v>8690</v>
      </c>
    </row>
    <row r="1347" spans="1:7">
      <c r="A1347" t="s">
        <v>7655</v>
      </c>
      <c r="E1347" t="s">
        <v>5894</v>
      </c>
      <c r="F1347" t="s">
        <v>7150</v>
      </c>
      <c r="G1347" t="s">
        <v>8691</v>
      </c>
    </row>
    <row r="1348" spans="1:7">
      <c r="A1348" t="s">
        <v>1408</v>
      </c>
      <c r="E1348" t="s">
        <v>5884</v>
      </c>
      <c r="F1348" t="s">
        <v>7150</v>
      </c>
      <c r="G1348" t="s">
        <v>8692</v>
      </c>
    </row>
    <row r="1349" spans="1:7">
      <c r="A1349" t="s">
        <v>7150</v>
      </c>
      <c r="E1349" t="s">
        <v>6382</v>
      </c>
      <c r="F1349" t="s">
        <v>7150</v>
      </c>
      <c r="G1349" t="s">
        <v>8693</v>
      </c>
    </row>
    <row r="1350" spans="1:7">
      <c r="A1350" t="s">
        <v>7656</v>
      </c>
      <c r="E1350" t="s">
        <v>8694</v>
      </c>
      <c r="F1350" t="s">
        <v>7150</v>
      </c>
      <c r="G1350" t="s">
        <v>8695</v>
      </c>
    </row>
    <row r="1351" spans="1:7">
      <c r="A1351" t="s">
        <v>1406</v>
      </c>
      <c r="E1351" t="s">
        <v>6869</v>
      </c>
      <c r="F1351" t="s">
        <v>7150</v>
      </c>
      <c r="G1351" t="s">
        <v>8696</v>
      </c>
    </row>
    <row r="1352" spans="1:7">
      <c r="A1352" t="s">
        <v>7150</v>
      </c>
      <c r="E1352" t="s">
        <v>8697</v>
      </c>
      <c r="F1352" t="s">
        <v>7150</v>
      </c>
      <c r="G1352" t="s">
        <v>8698</v>
      </c>
    </row>
    <row r="1353" spans="1:7">
      <c r="A1353" t="s">
        <v>7657</v>
      </c>
      <c r="E1353" t="s">
        <v>4729</v>
      </c>
      <c r="F1353" t="s">
        <v>7150</v>
      </c>
      <c r="G1353" t="s">
        <v>8699</v>
      </c>
    </row>
    <row r="1354" spans="1:7">
      <c r="A1354" t="s">
        <v>1405</v>
      </c>
      <c r="E1354" t="s">
        <v>4749</v>
      </c>
      <c r="F1354" t="s">
        <v>7150</v>
      </c>
      <c r="G1354" t="s">
        <v>8700</v>
      </c>
    </row>
    <row r="1355" spans="1:7">
      <c r="A1355" t="s">
        <v>7150</v>
      </c>
      <c r="E1355" t="s">
        <v>5036</v>
      </c>
      <c r="F1355" t="s">
        <v>7150</v>
      </c>
      <c r="G1355" t="s">
        <v>8701</v>
      </c>
    </row>
    <row r="1356" spans="1:7">
      <c r="A1356" t="s">
        <v>7658</v>
      </c>
      <c r="E1356" t="s">
        <v>5441</v>
      </c>
      <c r="F1356" t="s">
        <v>7150</v>
      </c>
      <c r="G1356" t="s">
        <v>8702</v>
      </c>
    </row>
    <row r="1357" spans="1:7">
      <c r="A1357" t="s">
        <v>7659</v>
      </c>
      <c r="E1357" t="s">
        <v>5892</v>
      </c>
      <c r="F1357" t="s">
        <v>7150</v>
      </c>
      <c r="G1357" t="s">
        <v>8703</v>
      </c>
    </row>
    <row r="1358" spans="1:7">
      <c r="A1358" t="s">
        <v>7150</v>
      </c>
      <c r="E1358" t="s">
        <v>6405</v>
      </c>
      <c r="F1358" t="s">
        <v>7150</v>
      </c>
      <c r="G1358" t="s">
        <v>8704</v>
      </c>
    </row>
    <row r="1359" spans="1:7">
      <c r="A1359" t="s">
        <v>7660</v>
      </c>
      <c r="E1359" t="s">
        <v>4727</v>
      </c>
      <c r="F1359" t="s">
        <v>7150</v>
      </c>
      <c r="G1359" t="s">
        <v>8705</v>
      </c>
    </row>
    <row r="1360" spans="1:7">
      <c r="A1360" t="s">
        <v>1404</v>
      </c>
      <c r="E1360" t="s">
        <v>4747</v>
      </c>
      <c r="F1360" t="s">
        <v>7150</v>
      </c>
      <c r="G1360" t="s">
        <v>8706</v>
      </c>
    </row>
    <row r="1361" spans="1:7">
      <c r="A1361" t="s">
        <v>7150</v>
      </c>
      <c r="E1361" t="s">
        <v>5459</v>
      </c>
      <c r="F1361" t="s">
        <v>7150</v>
      </c>
      <c r="G1361" t="s">
        <v>8707</v>
      </c>
    </row>
    <row r="1362" spans="1:7">
      <c r="A1362" t="s">
        <v>7661</v>
      </c>
      <c r="E1362" t="s">
        <v>5443</v>
      </c>
      <c r="F1362" t="s">
        <v>7150</v>
      </c>
      <c r="G1362" t="s">
        <v>8708</v>
      </c>
    </row>
    <row r="1363" spans="1:7">
      <c r="A1363" t="s">
        <v>1403</v>
      </c>
      <c r="E1363" t="s">
        <v>5457</v>
      </c>
      <c r="F1363" t="s">
        <v>7150</v>
      </c>
      <c r="G1363" t="s">
        <v>8709</v>
      </c>
    </row>
    <row r="1364" spans="1:7">
      <c r="A1364" t="s">
        <v>7150</v>
      </c>
      <c r="E1364" t="s">
        <v>5913</v>
      </c>
      <c r="F1364" t="s">
        <v>7150</v>
      </c>
      <c r="G1364" t="s">
        <v>8710</v>
      </c>
    </row>
    <row r="1365" spans="1:7">
      <c r="A1365" t="s">
        <v>7662</v>
      </c>
      <c r="E1365" t="s">
        <v>6407</v>
      </c>
      <c r="F1365" t="s">
        <v>7150</v>
      </c>
      <c r="G1365" t="s">
        <v>8711</v>
      </c>
    </row>
    <row r="1366" spans="1:7">
      <c r="A1366" t="s">
        <v>1398</v>
      </c>
      <c r="E1366" t="s">
        <v>714</v>
      </c>
      <c r="F1366" t="s">
        <v>7150</v>
      </c>
      <c r="G1366" t="s">
        <v>8712</v>
      </c>
    </row>
    <row r="1367" spans="1:7">
      <c r="A1367" t="s">
        <v>7150</v>
      </c>
      <c r="E1367" t="s">
        <v>4734</v>
      </c>
      <c r="F1367" t="s">
        <v>7150</v>
      </c>
      <c r="G1367" t="s">
        <v>8713</v>
      </c>
    </row>
    <row r="1368" spans="1:7">
      <c r="A1368" t="s">
        <v>7663</v>
      </c>
      <c r="E1368" t="s">
        <v>5044</v>
      </c>
      <c r="F1368" t="s">
        <v>7150</v>
      </c>
      <c r="G1368" t="s">
        <v>8714</v>
      </c>
    </row>
    <row r="1369" spans="1:7">
      <c r="A1369" t="s">
        <v>699</v>
      </c>
      <c r="E1369" t="s">
        <v>5046</v>
      </c>
      <c r="F1369" t="s">
        <v>7150</v>
      </c>
      <c r="G1369" t="s">
        <v>8715</v>
      </c>
    </row>
    <row r="1370" spans="1:7">
      <c r="A1370" t="s">
        <v>7150</v>
      </c>
      <c r="E1370" t="s">
        <v>8716</v>
      </c>
      <c r="F1370" t="s">
        <v>7150</v>
      </c>
      <c r="G1370" t="s">
        <v>8717</v>
      </c>
    </row>
    <row r="1371" spans="1:7">
      <c r="A1371" t="s">
        <v>7664</v>
      </c>
      <c r="E1371" t="s">
        <v>5471</v>
      </c>
      <c r="F1371" t="s">
        <v>7150</v>
      </c>
      <c r="G1371" t="s">
        <v>8718</v>
      </c>
    </row>
    <row r="1372" spans="1:7">
      <c r="A1372" t="s">
        <v>1400</v>
      </c>
      <c r="E1372" t="s">
        <v>5467</v>
      </c>
      <c r="F1372" t="s">
        <v>7150</v>
      </c>
      <c r="G1372" t="s">
        <v>8719</v>
      </c>
    </row>
    <row r="1373" spans="1:7">
      <c r="A1373" t="s">
        <v>7150</v>
      </c>
      <c r="E1373" t="s">
        <v>5461</v>
      </c>
      <c r="F1373" t="s">
        <v>7150</v>
      </c>
      <c r="G1373" t="s">
        <v>8720</v>
      </c>
    </row>
    <row r="1374" spans="1:7">
      <c r="A1374" t="s">
        <v>7665</v>
      </c>
      <c r="E1374" t="s">
        <v>5070</v>
      </c>
      <c r="F1374" t="s">
        <v>7150</v>
      </c>
      <c r="G1374" t="s">
        <v>8721</v>
      </c>
    </row>
    <row r="1375" spans="1:7">
      <c r="A1375" t="s">
        <v>1402</v>
      </c>
      <c r="E1375" t="s">
        <v>8722</v>
      </c>
      <c r="F1375" t="s">
        <v>7150</v>
      </c>
      <c r="G1375" t="s">
        <v>8723</v>
      </c>
    </row>
    <row r="1376" spans="1:7">
      <c r="A1376" t="s">
        <v>7150</v>
      </c>
      <c r="E1376" t="s">
        <v>5463</v>
      </c>
      <c r="F1376" t="s">
        <v>7150</v>
      </c>
      <c r="G1376" t="s">
        <v>8724</v>
      </c>
    </row>
    <row r="1377" spans="1:7">
      <c r="A1377" t="s">
        <v>7666</v>
      </c>
      <c r="E1377" t="s">
        <v>5903</v>
      </c>
      <c r="F1377" t="s">
        <v>7150</v>
      </c>
      <c r="G1377" t="s">
        <v>8725</v>
      </c>
    </row>
    <row r="1378" spans="1:7">
      <c r="A1378" t="s">
        <v>1399</v>
      </c>
      <c r="E1378" t="s">
        <v>5917</v>
      </c>
      <c r="F1378" t="s">
        <v>7150</v>
      </c>
      <c r="G1378" t="s">
        <v>8726</v>
      </c>
    </row>
    <row r="1379" spans="1:7">
      <c r="A1379" t="s">
        <v>7150</v>
      </c>
      <c r="E1379" t="s">
        <v>6429</v>
      </c>
      <c r="F1379" t="s">
        <v>7150</v>
      </c>
      <c r="G1379" t="s">
        <v>8727</v>
      </c>
    </row>
    <row r="1380" spans="1:7">
      <c r="A1380" t="s">
        <v>7667</v>
      </c>
      <c r="E1380" t="s">
        <v>4758</v>
      </c>
      <c r="F1380" t="s">
        <v>7150</v>
      </c>
      <c r="G1380" t="s">
        <v>8728</v>
      </c>
    </row>
    <row r="1381" spans="1:7">
      <c r="A1381" t="s">
        <v>1401</v>
      </c>
      <c r="E1381" t="s">
        <v>5473</v>
      </c>
      <c r="F1381" t="s">
        <v>7150</v>
      </c>
      <c r="G1381" t="s">
        <v>8729</v>
      </c>
    </row>
    <row r="1382" spans="1:7">
      <c r="A1382" t="s">
        <v>7150</v>
      </c>
      <c r="E1382" t="s">
        <v>5919</v>
      </c>
      <c r="F1382" t="s">
        <v>7150</v>
      </c>
      <c r="G1382" t="s">
        <v>8730</v>
      </c>
    </row>
    <row r="1383" spans="1:7">
      <c r="A1383" t="s">
        <v>7668</v>
      </c>
      <c r="E1383" t="s">
        <v>5927</v>
      </c>
      <c r="F1383" t="s">
        <v>7150</v>
      </c>
      <c r="G1383" t="s">
        <v>8731</v>
      </c>
    </row>
    <row r="1384" spans="1:7">
      <c r="A1384" t="s">
        <v>1397</v>
      </c>
      <c r="E1384" t="s">
        <v>5925</v>
      </c>
      <c r="F1384" t="s">
        <v>7150</v>
      </c>
      <c r="G1384" t="s">
        <v>8732</v>
      </c>
    </row>
    <row r="1385" spans="1:7">
      <c r="A1385" t="s">
        <v>7150</v>
      </c>
      <c r="E1385" t="s">
        <v>6447</v>
      </c>
      <c r="F1385" t="s">
        <v>7150</v>
      </c>
      <c r="G1385" t="s">
        <v>8733</v>
      </c>
    </row>
    <row r="1386" spans="1:7">
      <c r="A1386" t="s">
        <v>7669</v>
      </c>
      <c r="E1386" t="s">
        <v>6449</v>
      </c>
      <c r="F1386" t="s">
        <v>7150</v>
      </c>
      <c r="G1386" t="s">
        <v>8734</v>
      </c>
    </row>
    <row r="1387" spans="1:7">
      <c r="A1387" t="s">
        <v>1392</v>
      </c>
      <c r="E1387" t="s">
        <v>5923</v>
      </c>
      <c r="F1387" t="s">
        <v>7150</v>
      </c>
      <c r="G1387" t="s">
        <v>8735</v>
      </c>
    </row>
    <row r="1388" spans="1:7">
      <c r="A1388" t="s">
        <v>7150</v>
      </c>
      <c r="E1388" t="s">
        <v>5905</v>
      </c>
      <c r="F1388" t="s">
        <v>7150</v>
      </c>
      <c r="G1388" t="s">
        <v>8736</v>
      </c>
    </row>
    <row r="1389" spans="1:7">
      <c r="A1389" t="s">
        <v>7670</v>
      </c>
      <c r="E1389" t="s">
        <v>6427</v>
      </c>
      <c r="F1389" t="s">
        <v>7150</v>
      </c>
      <c r="G1389" t="s">
        <v>8737</v>
      </c>
    </row>
    <row r="1390" spans="1:7">
      <c r="A1390" t="s">
        <v>1393</v>
      </c>
      <c r="E1390" t="s">
        <v>5921</v>
      </c>
      <c r="F1390" t="s">
        <v>7150</v>
      </c>
      <c r="G1390" t="s">
        <v>8738</v>
      </c>
    </row>
    <row r="1391" spans="1:7">
      <c r="A1391" t="s">
        <v>7150</v>
      </c>
      <c r="E1391" t="s">
        <v>5899</v>
      </c>
      <c r="F1391" t="s">
        <v>7150</v>
      </c>
      <c r="G1391" t="s">
        <v>8739</v>
      </c>
    </row>
    <row r="1392" spans="1:7">
      <c r="A1392" t="s">
        <v>7671</v>
      </c>
      <c r="E1392" t="s">
        <v>6423</v>
      </c>
      <c r="F1392" t="s">
        <v>7150</v>
      </c>
      <c r="G1392" t="s">
        <v>8740</v>
      </c>
    </row>
    <row r="1393" spans="1:7">
      <c r="A1393" t="s">
        <v>150</v>
      </c>
      <c r="E1393" t="s">
        <v>6435</v>
      </c>
      <c r="F1393" t="s">
        <v>7150</v>
      </c>
      <c r="G1393" t="s">
        <v>8741</v>
      </c>
    </row>
    <row r="1394" spans="1:7">
      <c r="A1394" t="s">
        <v>7150</v>
      </c>
      <c r="E1394" t="s">
        <v>6399</v>
      </c>
      <c r="F1394" t="s">
        <v>7150</v>
      </c>
      <c r="G1394" t="s">
        <v>8742</v>
      </c>
    </row>
    <row r="1395" spans="1:7">
      <c r="A1395" t="s">
        <v>7672</v>
      </c>
      <c r="E1395" t="s">
        <v>6421</v>
      </c>
      <c r="F1395" t="s">
        <v>7150</v>
      </c>
      <c r="G1395" t="s">
        <v>8743</v>
      </c>
    </row>
    <row r="1396" spans="1:7">
      <c r="A1396" t="s">
        <v>720</v>
      </c>
      <c r="E1396" t="s">
        <v>8744</v>
      </c>
      <c r="F1396" t="s">
        <v>7150</v>
      </c>
      <c r="G1396" t="s">
        <v>8745</v>
      </c>
    </row>
    <row r="1397" spans="1:7">
      <c r="A1397" t="s">
        <v>7150</v>
      </c>
      <c r="E1397" t="s">
        <v>6875</v>
      </c>
      <c r="F1397" t="s">
        <v>7150</v>
      </c>
      <c r="G1397" t="s">
        <v>8746</v>
      </c>
    </row>
    <row r="1398" spans="1:7">
      <c r="A1398" t="s">
        <v>7673</v>
      </c>
      <c r="E1398" t="s">
        <v>6889</v>
      </c>
      <c r="F1398" t="s">
        <v>7150</v>
      </c>
      <c r="G1398" t="s">
        <v>8747</v>
      </c>
    </row>
    <row r="1399" spans="1:7">
      <c r="A1399" t="s">
        <v>1396</v>
      </c>
      <c r="E1399" t="s">
        <v>8748</v>
      </c>
      <c r="F1399" t="s">
        <v>7150</v>
      </c>
      <c r="G1399" t="s">
        <v>8749</v>
      </c>
    </row>
    <row r="1400" spans="1:7">
      <c r="A1400" t="s">
        <v>7150</v>
      </c>
      <c r="E1400" t="s">
        <v>6849</v>
      </c>
      <c r="F1400" t="s">
        <v>7150</v>
      </c>
      <c r="G1400" t="s">
        <v>8750</v>
      </c>
    </row>
    <row r="1401" spans="1:7">
      <c r="A1401" t="s">
        <v>7674</v>
      </c>
      <c r="E1401" t="s">
        <v>4152</v>
      </c>
      <c r="F1401" t="s">
        <v>7150</v>
      </c>
      <c r="G1401" t="s">
        <v>8751</v>
      </c>
    </row>
    <row r="1402" spans="1:7">
      <c r="A1402" t="s">
        <v>1395</v>
      </c>
      <c r="E1402" t="s">
        <v>4154</v>
      </c>
      <c r="F1402" t="s">
        <v>7150</v>
      </c>
      <c r="G1402" t="s">
        <v>8752</v>
      </c>
    </row>
    <row r="1403" spans="1:7">
      <c r="A1403" t="s">
        <v>7150</v>
      </c>
      <c r="E1403" t="s">
        <v>4452</v>
      </c>
      <c r="F1403" t="s">
        <v>7150</v>
      </c>
      <c r="G1403" t="s">
        <v>8753</v>
      </c>
    </row>
    <row r="1404" spans="1:7">
      <c r="A1404" t="s">
        <v>7675</v>
      </c>
      <c r="E1404" t="s">
        <v>4458</v>
      </c>
      <c r="F1404" t="s">
        <v>7150</v>
      </c>
      <c r="G1404" t="s">
        <v>8754</v>
      </c>
    </row>
    <row r="1405" spans="1:7">
      <c r="A1405" t="s">
        <v>1394</v>
      </c>
      <c r="E1405" t="s">
        <v>4753</v>
      </c>
      <c r="F1405" t="s">
        <v>7150</v>
      </c>
      <c r="G1405" t="s">
        <v>8755</v>
      </c>
    </row>
    <row r="1406" spans="1:7">
      <c r="A1406" t="s">
        <v>7150</v>
      </c>
      <c r="E1406" t="s">
        <v>8756</v>
      </c>
      <c r="F1406" t="s">
        <v>7150</v>
      </c>
      <c r="G1406" t="s">
        <v>8757</v>
      </c>
    </row>
    <row r="1407" spans="1:7">
      <c r="A1407" t="s">
        <v>7676</v>
      </c>
      <c r="E1407" t="s">
        <v>4755</v>
      </c>
      <c r="F1407" t="s">
        <v>7150</v>
      </c>
      <c r="G1407" t="s">
        <v>8758</v>
      </c>
    </row>
    <row r="1408" spans="1:7">
      <c r="A1408" t="s">
        <v>1391</v>
      </c>
      <c r="E1408" t="s">
        <v>4163</v>
      </c>
      <c r="F1408" t="s">
        <v>7150</v>
      </c>
      <c r="G1408" t="s">
        <v>8759</v>
      </c>
    </row>
    <row r="1409" spans="1:7">
      <c r="A1409" t="s">
        <v>7150</v>
      </c>
      <c r="E1409" t="s">
        <v>4160</v>
      </c>
      <c r="F1409" t="s">
        <v>7150</v>
      </c>
      <c r="G1409" t="s">
        <v>8760</v>
      </c>
    </row>
    <row r="1410" spans="1:7">
      <c r="A1410" t="s">
        <v>7677</v>
      </c>
      <c r="E1410" t="s">
        <v>4148</v>
      </c>
      <c r="F1410" t="s">
        <v>7150</v>
      </c>
      <c r="G1410" t="s">
        <v>8761</v>
      </c>
    </row>
    <row r="1411" spans="1:7">
      <c r="A1411" t="s">
        <v>1388</v>
      </c>
      <c r="E1411" t="s">
        <v>4751</v>
      </c>
      <c r="F1411" t="s">
        <v>7150</v>
      </c>
      <c r="G1411" t="s">
        <v>8762</v>
      </c>
    </row>
    <row r="1412" spans="1:7">
      <c r="A1412" t="s">
        <v>7150</v>
      </c>
      <c r="E1412" t="s">
        <v>5061</v>
      </c>
      <c r="F1412" t="s">
        <v>7150</v>
      </c>
      <c r="G1412" t="s">
        <v>8763</v>
      </c>
    </row>
    <row r="1413" spans="1:7">
      <c r="A1413" t="s">
        <v>7678</v>
      </c>
      <c r="E1413" t="s">
        <v>8764</v>
      </c>
      <c r="F1413" t="s">
        <v>7150</v>
      </c>
      <c r="G1413" t="s">
        <v>8765</v>
      </c>
    </row>
    <row r="1414" spans="1:7">
      <c r="A1414" t="s">
        <v>1387</v>
      </c>
      <c r="E1414" t="s">
        <v>5941</v>
      </c>
      <c r="F1414" t="s">
        <v>7150</v>
      </c>
      <c r="G1414" t="s">
        <v>8766</v>
      </c>
    </row>
    <row r="1415" spans="1:7">
      <c r="A1415" t="s">
        <v>7150</v>
      </c>
      <c r="E1415" t="s">
        <v>4166</v>
      </c>
      <c r="F1415" t="s">
        <v>7150</v>
      </c>
      <c r="G1415" t="s">
        <v>8767</v>
      </c>
    </row>
    <row r="1416" spans="1:7">
      <c r="A1416" t="s">
        <v>7679</v>
      </c>
      <c r="E1416" t="s">
        <v>8768</v>
      </c>
      <c r="F1416" t="s">
        <v>7150</v>
      </c>
      <c r="G1416" t="s">
        <v>8769</v>
      </c>
    </row>
    <row r="1417" spans="1:7">
      <c r="A1417" t="s">
        <v>1390</v>
      </c>
      <c r="E1417" t="s">
        <v>4450</v>
      </c>
      <c r="F1417" t="s">
        <v>7150</v>
      </c>
      <c r="G1417" t="s">
        <v>8770</v>
      </c>
    </row>
    <row r="1418" spans="1:7">
      <c r="A1418" t="s">
        <v>7150</v>
      </c>
      <c r="E1418" t="s">
        <v>4743</v>
      </c>
      <c r="F1418" t="s">
        <v>7150</v>
      </c>
      <c r="G1418" t="s">
        <v>8771</v>
      </c>
    </row>
    <row r="1419" spans="1:7">
      <c r="A1419" t="s">
        <v>7680</v>
      </c>
      <c r="E1419" t="s">
        <v>4761</v>
      </c>
      <c r="F1419" t="s">
        <v>7150</v>
      </c>
      <c r="G1419" t="s">
        <v>8772</v>
      </c>
    </row>
    <row r="1420" spans="1:7">
      <c r="A1420" t="s">
        <v>1389</v>
      </c>
      <c r="E1420" t="s">
        <v>5056</v>
      </c>
      <c r="F1420" t="s">
        <v>7150</v>
      </c>
      <c r="G1420" t="s">
        <v>8773</v>
      </c>
    </row>
    <row r="1421" spans="1:7">
      <c r="A1421" t="s">
        <v>7150</v>
      </c>
      <c r="E1421" t="s">
        <v>5078</v>
      </c>
      <c r="F1421" t="s">
        <v>7150</v>
      </c>
      <c r="G1421" t="s">
        <v>8774</v>
      </c>
    </row>
    <row r="1422" spans="1:7">
      <c r="A1422" t="s">
        <v>7681</v>
      </c>
      <c r="E1422" t="s">
        <v>4176</v>
      </c>
      <c r="F1422" t="s">
        <v>7150</v>
      </c>
      <c r="G1422" t="s">
        <v>8775</v>
      </c>
    </row>
    <row r="1423" spans="1:7">
      <c r="A1423" t="s">
        <v>7682</v>
      </c>
      <c r="E1423" t="s">
        <v>4467</v>
      </c>
      <c r="F1423" t="s">
        <v>7150</v>
      </c>
      <c r="G1423" t="s">
        <v>8776</v>
      </c>
    </row>
    <row r="1424" spans="1:7">
      <c r="A1424" t="s">
        <v>7150</v>
      </c>
      <c r="E1424" t="s">
        <v>4765</v>
      </c>
      <c r="F1424" t="s">
        <v>7150</v>
      </c>
      <c r="G1424" t="s">
        <v>8777</v>
      </c>
    </row>
    <row r="1425" spans="1:7">
      <c r="A1425" t="s">
        <v>7683</v>
      </c>
      <c r="E1425" t="s">
        <v>700</v>
      </c>
      <c r="F1425" t="s">
        <v>7150</v>
      </c>
      <c r="G1425" t="s">
        <v>8778</v>
      </c>
    </row>
    <row r="1426" spans="1:7">
      <c r="A1426" t="s">
        <v>1386</v>
      </c>
      <c r="E1426" t="s">
        <v>5080</v>
      </c>
      <c r="F1426" t="s">
        <v>7150</v>
      </c>
      <c r="G1426" t="s">
        <v>8779</v>
      </c>
    </row>
    <row r="1427" spans="1:7">
      <c r="A1427" t="s">
        <v>7150</v>
      </c>
      <c r="E1427" t="s">
        <v>5063</v>
      </c>
      <c r="F1427" t="s">
        <v>7150</v>
      </c>
      <c r="G1427" t="s">
        <v>8780</v>
      </c>
    </row>
    <row r="1428" spans="1:7">
      <c r="A1428" t="s">
        <v>7684</v>
      </c>
      <c r="E1428" t="s">
        <v>5505</v>
      </c>
      <c r="F1428" t="s">
        <v>7150</v>
      </c>
      <c r="G1428" t="s">
        <v>8781</v>
      </c>
    </row>
    <row r="1429" spans="1:7">
      <c r="A1429" t="s">
        <v>49</v>
      </c>
      <c r="E1429" t="s">
        <v>4203</v>
      </c>
      <c r="F1429" t="s">
        <v>7150</v>
      </c>
      <c r="G1429" t="s">
        <v>8782</v>
      </c>
    </row>
    <row r="1430" spans="1:7">
      <c r="A1430" t="s">
        <v>7150</v>
      </c>
      <c r="E1430" t="s">
        <v>4196</v>
      </c>
      <c r="F1430" t="s">
        <v>7150</v>
      </c>
      <c r="G1430" t="s">
        <v>8783</v>
      </c>
    </row>
    <row r="1431" spans="1:7">
      <c r="A1431" t="s">
        <v>7685</v>
      </c>
      <c r="E1431" t="s">
        <v>4179</v>
      </c>
      <c r="F1431" t="s">
        <v>7150</v>
      </c>
      <c r="G1431" t="s">
        <v>8784</v>
      </c>
    </row>
    <row r="1432" spans="1:7">
      <c r="A1432" t="s">
        <v>7686</v>
      </c>
      <c r="E1432" t="s">
        <v>4198</v>
      </c>
      <c r="F1432" t="s">
        <v>7150</v>
      </c>
      <c r="G1432" t="s">
        <v>8785</v>
      </c>
    </row>
    <row r="1433" spans="1:7">
      <c r="A1433" t="s">
        <v>7150</v>
      </c>
      <c r="E1433" t="s">
        <v>4460</v>
      </c>
      <c r="F1433" t="s">
        <v>7150</v>
      </c>
      <c r="G1433" t="s">
        <v>8786</v>
      </c>
    </row>
    <row r="1434" spans="1:7">
      <c r="A1434" t="s">
        <v>7687</v>
      </c>
      <c r="E1434" t="s">
        <v>4462</v>
      </c>
      <c r="F1434" t="s">
        <v>7150</v>
      </c>
      <c r="G1434" t="s">
        <v>8787</v>
      </c>
    </row>
    <row r="1435" spans="1:7">
      <c r="A1435" t="s">
        <v>1385</v>
      </c>
      <c r="E1435" t="s">
        <v>4767</v>
      </c>
      <c r="F1435" t="s">
        <v>7150</v>
      </c>
      <c r="G1435" t="s">
        <v>8788</v>
      </c>
    </row>
    <row r="1436" spans="1:7">
      <c r="A1436" t="s">
        <v>7150</v>
      </c>
      <c r="E1436" t="s">
        <v>4172</v>
      </c>
      <c r="F1436" t="s">
        <v>7150</v>
      </c>
      <c r="G1436" t="s">
        <v>8789</v>
      </c>
    </row>
    <row r="1437" spans="1:7">
      <c r="A1437" t="s">
        <v>7688</v>
      </c>
      <c r="E1437" t="s">
        <v>8790</v>
      </c>
      <c r="F1437" t="s">
        <v>7150</v>
      </c>
      <c r="G1437" t="s">
        <v>8791</v>
      </c>
    </row>
    <row r="1438" spans="1:7">
      <c r="A1438" t="s">
        <v>1384</v>
      </c>
      <c r="E1438" t="s">
        <v>4763</v>
      </c>
      <c r="F1438" t="s">
        <v>7150</v>
      </c>
      <c r="G1438" t="s">
        <v>8792</v>
      </c>
    </row>
    <row r="1439" spans="1:7">
      <c r="A1439" t="s">
        <v>7150</v>
      </c>
      <c r="E1439" t="s">
        <v>5501</v>
      </c>
      <c r="F1439" t="s">
        <v>7150</v>
      </c>
      <c r="G1439" t="s">
        <v>8793</v>
      </c>
    </row>
    <row r="1440" spans="1:7">
      <c r="A1440" t="s">
        <v>7689</v>
      </c>
      <c r="E1440" t="s">
        <v>5484</v>
      </c>
      <c r="F1440" t="s">
        <v>7150</v>
      </c>
      <c r="G1440" t="s">
        <v>8794</v>
      </c>
    </row>
    <row r="1441" spans="1:7">
      <c r="A1441" t="s">
        <v>7690</v>
      </c>
      <c r="E1441" t="s">
        <v>6500</v>
      </c>
      <c r="F1441" t="s">
        <v>7150</v>
      </c>
      <c r="G1441" t="s">
        <v>8795</v>
      </c>
    </row>
    <row r="1442" spans="1:7">
      <c r="A1442" t="s">
        <v>7150</v>
      </c>
      <c r="E1442" t="s">
        <v>6455</v>
      </c>
      <c r="F1442" t="s">
        <v>7150</v>
      </c>
      <c r="G1442" t="s">
        <v>8796</v>
      </c>
    </row>
    <row r="1443" spans="1:7">
      <c r="A1443" t="s">
        <v>7691</v>
      </c>
      <c r="E1443" t="s">
        <v>5059</v>
      </c>
      <c r="F1443" t="s">
        <v>7150</v>
      </c>
      <c r="G1443" t="s">
        <v>8797</v>
      </c>
    </row>
    <row r="1444" spans="1:7">
      <c r="A1444" t="s">
        <v>485</v>
      </c>
      <c r="E1444" t="s">
        <v>5082</v>
      </c>
      <c r="F1444" t="s">
        <v>7150</v>
      </c>
      <c r="G1444" t="s">
        <v>8798</v>
      </c>
    </row>
    <row r="1445" spans="1:7">
      <c r="A1445" t="s">
        <v>7150</v>
      </c>
      <c r="E1445" t="s">
        <v>5482</v>
      </c>
      <c r="F1445" t="s">
        <v>7150</v>
      </c>
      <c r="G1445" t="s">
        <v>8799</v>
      </c>
    </row>
    <row r="1446" spans="1:7">
      <c r="A1446" t="s">
        <v>7692</v>
      </c>
      <c r="E1446" t="s">
        <v>5939</v>
      </c>
      <c r="F1446" t="s">
        <v>7150</v>
      </c>
      <c r="G1446" t="s">
        <v>8800</v>
      </c>
    </row>
    <row r="1447" spans="1:7">
      <c r="A1447" t="s">
        <v>7693</v>
      </c>
      <c r="E1447" t="s">
        <v>5943</v>
      </c>
      <c r="F1447" t="s">
        <v>7150</v>
      </c>
      <c r="G1447" t="s">
        <v>8801</v>
      </c>
    </row>
    <row r="1448" spans="1:7">
      <c r="A1448" t="s">
        <v>7150</v>
      </c>
      <c r="E1448" t="s">
        <v>6484</v>
      </c>
      <c r="F1448" t="s">
        <v>7150</v>
      </c>
      <c r="G1448" t="s">
        <v>8802</v>
      </c>
    </row>
    <row r="1449" spans="1:7">
      <c r="A1449" t="s">
        <v>7694</v>
      </c>
      <c r="E1449" t="s">
        <v>6504</v>
      </c>
      <c r="F1449" t="s">
        <v>7150</v>
      </c>
      <c r="G1449" t="s">
        <v>8803</v>
      </c>
    </row>
    <row r="1450" spans="1:7">
      <c r="A1450" t="s">
        <v>1383</v>
      </c>
      <c r="E1450" t="s">
        <v>5538</v>
      </c>
      <c r="F1450" t="s">
        <v>7150</v>
      </c>
      <c r="G1450" t="s">
        <v>8804</v>
      </c>
    </row>
    <row r="1451" spans="1:7">
      <c r="A1451" t="s">
        <v>7150</v>
      </c>
      <c r="E1451" t="s">
        <v>5511</v>
      </c>
      <c r="F1451" t="s">
        <v>7150</v>
      </c>
      <c r="G1451" t="s">
        <v>8805</v>
      </c>
    </row>
    <row r="1452" spans="1:7">
      <c r="A1452" t="s">
        <v>7695</v>
      </c>
      <c r="E1452" t="s">
        <v>5492</v>
      </c>
      <c r="F1452" t="s">
        <v>7150</v>
      </c>
      <c r="G1452" t="s">
        <v>8806</v>
      </c>
    </row>
    <row r="1453" spans="1:7">
      <c r="A1453" t="s">
        <v>7696</v>
      </c>
      <c r="E1453" t="s">
        <v>5961</v>
      </c>
      <c r="F1453" t="s">
        <v>7150</v>
      </c>
      <c r="G1453" t="s">
        <v>8807</v>
      </c>
    </row>
    <row r="1454" spans="1:7">
      <c r="A1454" t="s">
        <v>7150</v>
      </c>
      <c r="E1454" t="s">
        <v>5959</v>
      </c>
      <c r="F1454" t="s">
        <v>7150</v>
      </c>
      <c r="G1454" t="s">
        <v>8808</v>
      </c>
    </row>
    <row r="1455" spans="1:7">
      <c r="A1455" t="s">
        <v>7697</v>
      </c>
      <c r="E1455" t="s">
        <v>6451</v>
      </c>
      <c r="F1455" t="s">
        <v>7150</v>
      </c>
      <c r="G1455" t="s">
        <v>8809</v>
      </c>
    </row>
    <row r="1456" spans="1:7">
      <c r="A1456" t="s">
        <v>1381</v>
      </c>
      <c r="E1456" t="s">
        <v>6475</v>
      </c>
      <c r="F1456" t="s">
        <v>7150</v>
      </c>
      <c r="G1456" t="s">
        <v>8810</v>
      </c>
    </row>
    <row r="1457" spans="1:7">
      <c r="A1457" t="s">
        <v>7150</v>
      </c>
      <c r="E1457" t="s">
        <v>5455</v>
      </c>
      <c r="F1457" t="s">
        <v>7150</v>
      </c>
      <c r="G1457" t="s">
        <v>8811</v>
      </c>
    </row>
    <row r="1458" spans="1:7">
      <c r="A1458" t="s">
        <v>7698</v>
      </c>
      <c r="E1458" t="s">
        <v>5480</v>
      </c>
      <c r="F1458" t="s">
        <v>7150</v>
      </c>
      <c r="G1458" t="s">
        <v>8812</v>
      </c>
    </row>
    <row r="1459" spans="1:7">
      <c r="A1459" t="s">
        <v>1382</v>
      </c>
      <c r="E1459" t="s">
        <v>5453</v>
      </c>
      <c r="F1459" t="s">
        <v>7150</v>
      </c>
      <c r="G1459" t="s">
        <v>8813</v>
      </c>
    </row>
    <row r="1460" spans="1:7">
      <c r="A1460" t="s">
        <v>7150</v>
      </c>
      <c r="E1460" t="s">
        <v>5911</v>
      </c>
      <c r="F1460" t="s">
        <v>7150</v>
      </c>
      <c r="G1460" t="s">
        <v>8814</v>
      </c>
    </row>
    <row r="1461" spans="1:7">
      <c r="A1461" t="s">
        <v>7699</v>
      </c>
      <c r="E1461" t="s">
        <v>8815</v>
      </c>
      <c r="F1461" t="s">
        <v>7150</v>
      </c>
      <c r="G1461" t="s">
        <v>8816</v>
      </c>
    </row>
    <row r="1462" spans="1:7">
      <c r="A1462" t="s">
        <v>7700</v>
      </c>
      <c r="E1462" t="s">
        <v>6437</v>
      </c>
      <c r="F1462" t="s">
        <v>7150</v>
      </c>
      <c r="G1462" t="s">
        <v>8817</v>
      </c>
    </row>
    <row r="1463" spans="1:7">
      <c r="A1463" t="s">
        <v>7150</v>
      </c>
      <c r="E1463" t="s">
        <v>6371</v>
      </c>
      <c r="F1463" t="s">
        <v>7150</v>
      </c>
      <c r="G1463" t="s">
        <v>8818</v>
      </c>
    </row>
    <row r="1464" spans="1:7">
      <c r="A1464" t="s">
        <v>7701</v>
      </c>
      <c r="E1464" t="s">
        <v>8819</v>
      </c>
      <c r="F1464" t="s">
        <v>7150</v>
      </c>
      <c r="G1464" t="s">
        <v>8820</v>
      </c>
    </row>
    <row r="1465" spans="1:7">
      <c r="A1465" t="s">
        <v>1380</v>
      </c>
      <c r="E1465" t="s">
        <v>8821</v>
      </c>
      <c r="F1465" t="s">
        <v>7150</v>
      </c>
      <c r="G1465" t="s">
        <v>8822</v>
      </c>
    </row>
    <row r="1466" spans="1:7">
      <c r="A1466" t="s">
        <v>7150</v>
      </c>
      <c r="E1466" t="s">
        <v>6502</v>
      </c>
      <c r="F1466" t="s">
        <v>7150</v>
      </c>
      <c r="G1466" t="s">
        <v>8823</v>
      </c>
    </row>
    <row r="1467" spans="1:7">
      <c r="A1467" t="s">
        <v>7702</v>
      </c>
      <c r="E1467" t="s">
        <v>6498</v>
      </c>
      <c r="F1467" t="s">
        <v>7150</v>
      </c>
      <c r="G1467" t="s">
        <v>8824</v>
      </c>
    </row>
    <row r="1468" spans="1:7">
      <c r="A1468" t="s">
        <v>1379</v>
      </c>
      <c r="E1468" t="s">
        <v>6555</v>
      </c>
      <c r="F1468" t="s">
        <v>7150</v>
      </c>
      <c r="G1468" t="s">
        <v>8825</v>
      </c>
    </row>
    <row r="1469" spans="1:7">
      <c r="A1469" t="s">
        <v>7150</v>
      </c>
      <c r="E1469" t="s">
        <v>8826</v>
      </c>
      <c r="F1469" t="s">
        <v>7150</v>
      </c>
      <c r="G1469" t="s">
        <v>8827</v>
      </c>
    </row>
    <row r="1470" spans="1:7">
      <c r="A1470" t="s">
        <v>7703</v>
      </c>
      <c r="E1470" t="s">
        <v>6932</v>
      </c>
      <c r="F1470" t="s">
        <v>7150</v>
      </c>
      <c r="G1470" t="s">
        <v>8828</v>
      </c>
    </row>
    <row r="1471" spans="1:7">
      <c r="A1471" t="s">
        <v>1378</v>
      </c>
      <c r="E1471" t="s">
        <v>6895</v>
      </c>
      <c r="F1471" t="s">
        <v>7150</v>
      </c>
      <c r="G1471" t="s">
        <v>8829</v>
      </c>
    </row>
    <row r="1472" spans="1:7">
      <c r="A1472" t="s">
        <v>7150</v>
      </c>
      <c r="E1472" t="s">
        <v>6445</v>
      </c>
      <c r="F1472" t="s">
        <v>7150</v>
      </c>
      <c r="G1472" t="s">
        <v>8830</v>
      </c>
    </row>
    <row r="1473" spans="1:7">
      <c r="A1473" t="s">
        <v>7704</v>
      </c>
      <c r="E1473" t="s">
        <v>6414</v>
      </c>
      <c r="F1473" t="s">
        <v>7150</v>
      </c>
      <c r="G1473" t="s">
        <v>8831</v>
      </c>
    </row>
    <row r="1474" spans="1:7">
      <c r="A1474" t="s">
        <v>1377</v>
      </c>
      <c r="E1474" t="s">
        <v>6901</v>
      </c>
      <c r="F1474" t="s">
        <v>7150</v>
      </c>
      <c r="G1474" t="s">
        <v>8832</v>
      </c>
    </row>
    <row r="1475" spans="1:7">
      <c r="A1475" t="s">
        <v>7150</v>
      </c>
      <c r="E1475" t="s">
        <v>6885</v>
      </c>
      <c r="F1475" t="s">
        <v>7150</v>
      </c>
      <c r="G1475" t="s">
        <v>8833</v>
      </c>
    </row>
    <row r="1476" spans="1:7">
      <c r="A1476" t="s">
        <v>7705</v>
      </c>
      <c r="E1476" t="s">
        <v>6899</v>
      </c>
      <c r="F1476" t="s">
        <v>7150</v>
      </c>
      <c r="G1476" t="s">
        <v>8834</v>
      </c>
    </row>
    <row r="1477" spans="1:7">
      <c r="A1477" t="s">
        <v>1376</v>
      </c>
      <c r="E1477" t="s">
        <v>6897</v>
      </c>
      <c r="F1477" t="s">
        <v>7150</v>
      </c>
      <c r="G1477" t="s">
        <v>8835</v>
      </c>
    </row>
    <row r="1478" spans="1:7">
      <c r="A1478" t="s">
        <v>7150</v>
      </c>
      <c r="E1478" t="s">
        <v>6425</v>
      </c>
      <c r="F1478" t="s">
        <v>7150</v>
      </c>
      <c r="G1478" t="s">
        <v>8836</v>
      </c>
    </row>
    <row r="1479" spans="1:7">
      <c r="A1479" t="s">
        <v>7706</v>
      </c>
      <c r="E1479" t="s">
        <v>6411</v>
      </c>
      <c r="F1479" t="s">
        <v>7150</v>
      </c>
      <c r="G1479" t="s">
        <v>8837</v>
      </c>
    </row>
    <row r="1480" spans="1:7">
      <c r="A1480" t="s">
        <v>1374</v>
      </c>
      <c r="E1480" t="s">
        <v>6378</v>
      </c>
      <c r="F1480" t="s">
        <v>7150</v>
      </c>
      <c r="G1480" t="s">
        <v>8838</v>
      </c>
    </row>
    <row r="1481" spans="1:7">
      <c r="A1481" t="s">
        <v>7150</v>
      </c>
      <c r="E1481" t="s">
        <v>6871</v>
      </c>
      <c r="F1481" t="s">
        <v>7150</v>
      </c>
      <c r="G1481" t="s">
        <v>8839</v>
      </c>
    </row>
    <row r="1482" spans="1:7">
      <c r="A1482" t="s">
        <v>7707</v>
      </c>
      <c r="E1482" t="s">
        <v>6416</v>
      </c>
      <c r="F1482" t="s">
        <v>7150</v>
      </c>
      <c r="G1482" t="s">
        <v>8840</v>
      </c>
    </row>
    <row r="1483" spans="1:7">
      <c r="A1483" t="s">
        <v>1375</v>
      </c>
      <c r="E1483" t="s">
        <v>6903</v>
      </c>
      <c r="F1483" t="s">
        <v>7150</v>
      </c>
      <c r="G1483" t="s">
        <v>8841</v>
      </c>
    </row>
    <row r="1484" spans="1:7">
      <c r="A1484" t="s">
        <v>7150</v>
      </c>
      <c r="E1484" t="s">
        <v>6887</v>
      </c>
      <c r="F1484" t="s">
        <v>7150</v>
      </c>
      <c r="G1484" t="s">
        <v>8842</v>
      </c>
    </row>
    <row r="1485" spans="1:7">
      <c r="A1485" t="s">
        <v>7708</v>
      </c>
      <c r="E1485" t="s">
        <v>6912</v>
      </c>
      <c r="F1485" t="s">
        <v>7150</v>
      </c>
      <c r="G1485" t="s">
        <v>8843</v>
      </c>
    </row>
    <row r="1486" spans="1:7">
      <c r="A1486" t="s">
        <v>7709</v>
      </c>
      <c r="E1486" t="s">
        <v>6910</v>
      </c>
      <c r="F1486" t="s">
        <v>7150</v>
      </c>
      <c r="G1486" t="s">
        <v>8844</v>
      </c>
    </row>
    <row r="1487" spans="1:7">
      <c r="A1487" t="s">
        <v>7150</v>
      </c>
      <c r="E1487" t="s">
        <v>6920</v>
      </c>
      <c r="F1487" t="s">
        <v>7150</v>
      </c>
      <c r="G1487" t="s">
        <v>8845</v>
      </c>
    </row>
    <row r="1488" spans="1:7">
      <c r="A1488" t="s">
        <v>7710</v>
      </c>
      <c r="E1488" t="s">
        <v>6926</v>
      </c>
      <c r="F1488" t="s">
        <v>7150</v>
      </c>
      <c r="G1488" t="s">
        <v>8846</v>
      </c>
    </row>
    <row r="1489" spans="1:7">
      <c r="A1489" t="s">
        <v>7711</v>
      </c>
      <c r="E1489" t="s">
        <v>6918</v>
      </c>
      <c r="F1489" t="s">
        <v>7150</v>
      </c>
      <c r="G1489" t="s">
        <v>8847</v>
      </c>
    </row>
    <row r="1490" spans="1:7">
      <c r="A1490" t="s">
        <v>7150</v>
      </c>
      <c r="E1490" t="s">
        <v>6906</v>
      </c>
      <c r="F1490" t="s">
        <v>7150</v>
      </c>
      <c r="G1490" t="s">
        <v>8848</v>
      </c>
    </row>
    <row r="1491" spans="1:7">
      <c r="A1491" t="s">
        <v>7712</v>
      </c>
      <c r="E1491" t="s">
        <v>6914</v>
      </c>
      <c r="F1491" t="s">
        <v>7150</v>
      </c>
      <c r="G1491" t="s">
        <v>8849</v>
      </c>
    </row>
    <row r="1492" spans="1:7">
      <c r="A1492" t="s">
        <v>1372</v>
      </c>
      <c r="E1492" t="s">
        <v>5066</v>
      </c>
      <c r="F1492" t="s">
        <v>7150</v>
      </c>
      <c r="G1492" t="s">
        <v>8850</v>
      </c>
    </row>
    <row r="1493" spans="1:7">
      <c r="A1493" t="s">
        <v>7150</v>
      </c>
      <c r="E1493" t="s">
        <v>5475</v>
      </c>
      <c r="F1493" t="s">
        <v>7150</v>
      </c>
      <c r="G1493" t="s">
        <v>8851</v>
      </c>
    </row>
    <row r="1494" spans="1:7">
      <c r="A1494" t="s">
        <v>7713</v>
      </c>
      <c r="E1494" t="s">
        <v>8852</v>
      </c>
      <c r="F1494" t="s">
        <v>7150</v>
      </c>
      <c r="G1494" t="s">
        <v>8853</v>
      </c>
    </row>
    <row r="1495" spans="1:7">
      <c r="A1495" t="s">
        <v>1370</v>
      </c>
      <c r="E1495" t="s">
        <v>5915</v>
      </c>
      <c r="F1495" t="s">
        <v>7150</v>
      </c>
      <c r="G1495" t="s">
        <v>8854</v>
      </c>
    </row>
    <row r="1496" spans="1:7">
      <c r="A1496" t="s">
        <v>7150</v>
      </c>
      <c r="E1496" t="s">
        <v>8855</v>
      </c>
      <c r="F1496" t="s">
        <v>7150</v>
      </c>
      <c r="G1496" t="s">
        <v>8856</v>
      </c>
    </row>
    <row r="1497" spans="1:7">
      <c r="A1497" t="s">
        <v>7714</v>
      </c>
      <c r="E1497" t="s">
        <v>6431</v>
      </c>
      <c r="F1497" t="s">
        <v>7150</v>
      </c>
      <c r="G1497" t="s">
        <v>8857</v>
      </c>
    </row>
    <row r="1498" spans="1:7">
      <c r="A1498" t="s">
        <v>7715</v>
      </c>
      <c r="E1498" t="s">
        <v>6439</v>
      </c>
      <c r="F1498" t="s">
        <v>7150</v>
      </c>
      <c r="G1498" t="s">
        <v>8858</v>
      </c>
    </row>
    <row r="1499" spans="1:7">
      <c r="A1499" t="s">
        <v>7150</v>
      </c>
      <c r="E1499" t="s">
        <v>74</v>
      </c>
      <c r="F1499" t="s">
        <v>7150</v>
      </c>
      <c r="G1499" t="s">
        <v>8859</v>
      </c>
    </row>
    <row r="1500" spans="1:7">
      <c r="A1500" t="s">
        <v>7716</v>
      </c>
      <c r="E1500" t="s">
        <v>5937</v>
      </c>
      <c r="F1500" t="s">
        <v>7150</v>
      </c>
      <c r="G1500" t="s">
        <v>8860</v>
      </c>
    </row>
    <row r="1501" spans="1:7">
      <c r="A1501" t="s">
        <v>1371</v>
      </c>
      <c r="E1501" t="s">
        <v>5933</v>
      </c>
      <c r="F1501" t="s">
        <v>7150</v>
      </c>
      <c r="G1501" t="s">
        <v>8861</v>
      </c>
    </row>
    <row r="1502" spans="1:7">
      <c r="A1502" t="s">
        <v>7150</v>
      </c>
      <c r="E1502" t="s">
        <v>5935</v>
      </c>
      <c r="F1502" t="s">
        <v>7150</v>
      </c>
      <c r="G1502" t="s">
        <v>8862</v>
      </c>
    </row>
    <row r="1503" spans="1:7">
      <c r="A1503" t="s">
        <v>7717</v>
      </c>
      <c r="E1503" t="s">
        <v>6441</v>
      </c>
      <c r="F1503" t="s">
        <v>7150</v>
      </c>
      <c r="G1503" t="s">
        <v>8863</v>
      </c>
    </row>
    <row r="1504" spans="1:7">
      <c r="A1504" t="s">
        <v>7718</v>
      </c>
      <c r="E1504" t="s">
        <v>8864</v>
      </c>
      <c r="F1504" t="s">
        <v>7150</v>
      </c>
      <c r="G1504" t="s">
        <v>8865</v>
      </c>
    </row>
    <row r="1505" spans="1:7">
      <c r="A1505" t="s">
        <v>7150</v>
      </c>
      <c r="E1505" t="s">
        <v>6433</v>
      </c>
      <c r="F1505" t="s">
        <v>7150</v>
      </c>
      <c r="G1505" t="s">
        <v>8866</v>
      </c>
    </row>
    <row r="1506" spans="1:7">
      <c r="A1506" t="s">
        <v>7719</v>
      </c>
      <c r="E1506" t="s">
        <v>4770</v>
      </c>
      <c r="F1506" t="s">
        <v>7150</v>
      </c>
      <c r="G1506" t="s">
        <v>8867</v>
      </c>
    </row>
    <row r="1507" spans="1:7">
      <c r="A1507" t="s">
        <v>1373</v>
      </c>
      <c r="E1507" t="s">
        <v>4772</v>
      </c>
      <c r="F1507" t="s">
        <v>7150</v>
      </c>
      <c r="G1507" t="s">
        <v>8868</v>
      </c>
    </row>
    <row r="1508" spans="1:7">
      <c r="A1508" t="s">
        <v>7150</v>
      </c>
      <c r="E1508" t="s">
        <v>5072</v>
      </c>
      <c r="F1508" t="s">
        <v>7150</v>
      </c>
      <c r="G1508" t="s">
        <v>8869</v>
      </c>
    </row>
    <row r="1509" spans="1:7">
      <c r="A1509" t="s">
        <v>7720</v>
      </c>
      <c r="E1509" t="s">
        <v>5074</v>
      </c>
      <c r="F1509" t="s">
        <v>7150</v>
      </c>
      <c r="G1509" t="s">
        <v>8870</v>
      </c>
    </row>
    <row r="1510" spans="1:7">
      <c r="A1510" t="s">
        <v>7721</v>
      </c>
      <c r="E1510" t="s">
        <v>715</v>
      </c>
      <c r="F1510" t="s">
        <v>7150</v>
      </c>
      <c r="G1510" t="s">
        <v>8871</v>
      </c>
    </row>
    <row r="1511" spans="1:7">
      <c r="A1511" t="s">
        <v>7150</v>
      </c>
      <c r="E1511" t="s">
        <v>5489</v>
      </c>
      <c r="F1511" t="s">
        <v>7150</v>
      </c>
      <c r="G1511" t="s">
        <v>8872</v>
      </c>
    </row>
    <row r="1512" spans="1:7">
      <c r="A1512" t="s">
        <v>7722</v>
      </c>
      <c r="E1512" t="s">
        <v>6462</v>
      </c>
      <c r="F1512" t="s">
        <v>7150</v>
      </c>
      <c r="G1512" t="s">
        <v>8873</v>
      </c>
    </row>
    <row r="1513" spans="1:7">
      <c r="A1513" t="s">
        <v>1369</v>
      </c>
      <c r="E1513" t="s">
        <v>5087</v>
      </c>
      <c r="F1513" t="s">
        <v>7150</v>
      </c>
      <c r="G1513" t="s">
        <v>8874</v>
      </c>
    </row>
    <row r="1514" spans="1:7">
      <c r="A1514" t="s">
        <v>7150</v>
      </c>
      <c r="E1514" t="s">
        <v>5085</v>
      </c>
      <c r="F1514" t="s">
        <v>7150</v>
      </c>
      <c r="G1514" t="s">
        <v>8875</v>
      </c>
    </row>
    <row r="1515" spans="1:7">
      <c r="A1515" t="s">
        <v>7723</v>
      </c>
      <c r="E1515" t="s">
        <v>5507</v>
      </c>
      <c r="F1515" t="s">
        <v>7150</v>
      </c>
      <c r="G1515" t="s">
        <v>8876</v>
      </c>
    </row>
    <row r="1516" spans="1:7">
      <c r="A1516" t="s">
        <v>1367</v>
      </c>
      <c r="E1516" t="s">
        <v>5945</v>
      </c>
      <c r="F1516" t="s">
        <v>7150</v>
      </c>
      <c r="G1516" t="s">
        <v>8877</v>
      </c>
    </row>
    <row r="1517" spans="1:7">
      <c r="A1517" t="s">
        <v>7150</v>
      </c>
      <c r="E1517" t="s">
        <v>6464</v>
      </c>
      <c r="F1517" t="s">
        <v>7150</v>
      </c>
      <c r="G1517" t="s">
        <v>8878</v>
      </c>
    </row>
    <row r="1518" spans="1:7">
      <c r="A1518" t="s">
        <v>7724</v>
      </c>
      <c r="E1518" t="s">
        <v>5931</v>
      </c>
      <c r="F1518" t="s">
        <v>7150</v>
      </c>
      <c r="G1518" t="s">
        <v>8879</v>
      </c>
    </row>
    <row r="1519" spans="1:7">
      <c r="A1519" t="s">
        <v>1366</v>
      </c>
      <c r="E1519" t="s">
        <v>8880</v>
      </c>
      <c r="F1519" t="s">
        <v>7150</v>
      </c>
      <c r="G1519" t="s">
        <v>8881</v>
      </c>
    </row>
    <row r="1520" spans="1:7">
      <c r="A1520" t="s">
        <v>7150</v>
      </c>
      <c r="E1520" t="s">
        <v>4471</v>
      </c>
      <c r="F1520" t="s">
        <v>7150</v>
      </c>
      <c r="G1520" t="s">
        <v>8882</v>
      </c>
    </row>
    <row r="1521" spans="1:7">
      <c r="A1521" t="s">
        <v>7725</v>
      </c>
      <c r="E1521" t="s">
        <v>5509</v>
      </c>
      <c r="F1521" t="s">
        <v>7150</v>
      </c>
      <c r="G1521" t="s">
        <v>8883</v>
      </c>
    </row>
    <row r="1522" spans="1:7">
      <c r="A1522" t="s">
        <v>7726</v>
      </c>
      <c r="E1522" t="s">
        <v>5967</v>
      </c>
      <c r="F1522" t="s">
        <v>7150</v>
      </c>
      <c r="G1522" t="s">
        <v>8884</v>
      </c>
    </row>
    <row r="1523" spans="1:7">
      <c r="A1523" t="s">
        <v>7150</v>
      </c>
      <c r="E1523" t="s">
        <v>6468</v>
      </c>
      <c r="F1523" t="s">
        <v>7150</v>
      </c>
      <c r="G1523" t="s">
        <v>8885</v>
      </c>
    </row>
    <row r="1524" spans="1:7">
      <c r="A1524" t="s">
        <v>7727</v>
      </c>
      <c r="E1524" t="s">
        <v>5949</v>
      </c>
      <c r="F1524" t="s">
        <v>7150</v>
      </c>
      <c r="G1524" t="s">
        <v>8886</v>
      </c>
    </row>
    <row r="1525" spans="1:7">
      <c r="A1525" t="s">
        <v>1364</v>
      </c>
      <c r="E1525" t="s">
        <v>8887</v>
      </c>
      <c r="F1525" t="s">
        <v>7150</v>
      </c>
      <c r="G1525" t="s">
        <v>8888</v>
      </c>
    </row>
    <row r="1526" spans="1:7">
      <c r="A1526" t="s">
        <v>7150</v>
      </c>
      <c r="E1526" t="s">
        <v>5953</v>
      </c>
      <c r="F1526" t="s">
        <v>7150</v>
      </c>
      <c r="G1526" t="s">
        <v>8889</v>
      </c>
    </row>
    <row r="1527" spans="1:7">
      <c r="A1527" t="s">
        <v>7728</v>
      </c>
      <c r="E1527" t="s">
        <v>52</v>
      </c>
      <c r="F1527" t="s">
        <v>7150</v>
      </c>
      <c r="G1527" t="s">
        <v>8890</v>
      </c>
    </row>
    <row r="1528" spans="1:7">
      <c r="A1528" t="s">
        <v>1368</v>
      </c>
      <c r="E1528" t="s">
        <v>5097</v>
      </c>
      <c r="F1528" t="s">
        <v>7150</v>
      </c>
      <c r="G1528" t="s">
        <v>8891</v>
      </c>
    </row>
    <row r="1529" spans="1:7">
      <c r="A1529" t="s">
        <v>7150</v>
      </c>
      <c r="E1529" t="s">
        <v>5515</v>
      </c>
      <c r="F1529" t="s">
        <v>7150</v>
      </c>
      <c r="G1529" t="s">
        <v>8892</v>
      </c>
    </row>
    <row r="1530" spans="1:7">
      <c r="A1530" t="s">
        <v>7729</v>
      </c>
      <c r="E1530" t="s">
        <v>5520</v>
      </c>
      <c r="F1530" t="s">
        <v>7150</v>
      </c>
      <c r="G1530" t="s">
        <v>8893</v>
      </c>
    </row>
    <row r="1531" spans="1:7">
      <c r="A1531" t="s">
        <v>1365</v>
      </c>
      <c r="E1531" t="s">
        <v>5974</v>
      </c>
      <c r="F1531" t="s">
        <v>7150</v>
      </c>
      <c r="G1531" t="s">
        <v>8894</v>
      </c>
    </row>
    <row r="1532" spans="1:7">
      <c r="A1532" t="s">
        <v>7150</v>
      </c>
      <c r="E1532" t="s">
        <v>6481</v>
      </c>
      <c r="F1532" t="s">
        <v>7150</v>
      </c>
      <c r="G1532" t="s">
        <v>8895</v>
      </c>
    </row>
    <row r="1533" spans="1:7">
      <c r="A1533" t="s">
        <v>7730</v>
      </c>
      <c r="E1533" t="s">
        <v>6470</v>
      </c>
      <c r="F1533" t="s">
        <v>7150</v>
      </c>
      <c r="G1533" t="s">
        <v>8896</v>
      </c>
    </row>
    <row r="1534" spans="1:7">
      <c r="A1534" t="s">
        <v>1363</v>
      </c>
      <c r="E1534" t="s">
        <v>5094</v>
      </c>
      <c r="F1534" t="s">
        <v>7150</v>
      </c>
      <c r="G1534" t="s">
        <v>8897</v>
      </c>
    </row>
    <row r="1535" spans="1:7">
      <c r="A1535" t="s">
        <v>7150</v>
      </c>
      <c r="E1535" t="s">
        <v>5522</v>
      </c>
      <c r="F1535" t="s">
        <v>7150</v>
      </c>
      <c r="G1535" t="s">
        <v>8898</v>
      </c>
    </row>
    <row r="1536" spans="1:7">
      <c r="A1536" t="s">
        <v>7731</v>
      </c>
      <c r="E1536" t="s">
        <v>8899</v>
      </c>
      <c r="F1536" t="s">
        <v>7150</v>
      </c>
      <c r="G1536" t="s">
        <v>8900</v>
      </c>
    </row>
    <row r="1537" spans="1:7">
      <c r="A1537" t="s">
        <v>1362</v>
      </c>
      <c r="E1537" t="s">
        <v>668</v>
      </c>
      <c r="F1537" t="s">
        <v>7150</v>
      </c>
      <c r="G1537" t="s">
        <v>8901</v>
      </c>
    </row>
    <row r="1538" spans="1:7">
      <c r="A1538" t="s">
        <v>7150</v>
      </c>
      <c r="E1538" t="s">
        <v>5969</v>
      </c>
      <c r="F1538" t="s">
        <v>7150</v>
      </c>
      <c r="G1538" t="s">
        <v>8902</v>
      </c>
    </row>
    <row r="1539" spans="1:7">
      <c r="A1539" t="s">
        <v>7732</v>
      </c>
      <c r="E1539" t="s">
        <v>5947</v>
      </c>
      <c r="F1539" t="s">
        <v>7150</v>
      </c>
      <c r="G1539" t="s">
        <v>8903</v>
      </c>
    </row>
    <row r="1540" spans="1:7">
      <c r="A1540" t="s">
        <v>7733</v>
      </c>
      <c r="E1540" t="s">
        <v>6472</v>
      </c>
      <c r="F1540" t="s">
        <v>7150</v>
      </c>
      <c r="G1540" t="s">
        <v>8904</v>
      </c>
    </row>
    <row r="1541" spans="1:7">
      <c r="A1541" t="s">
        <v>7150</v>
      </c>
      <c r="E1541" t="s">
        <v>5495</v>
      </c>
      <c r="F1541" t="s">
        <v>7150</v>
      </c>
      <c r="G1541" t="s">
        <v>8905</v>
      </c>
    </row>
    <row r="1542" spans="1:7">
      <c r="A1542" t="s">
        <v>7734</v>
      </c>
      <c r="E1542" t="s">
        <v>5528</v>
      </c>
      <c r="F1542" t="s">
        <v>7150</v>
      </c>
      <c r="G1542" t="s">
        <v>8906</v>
      </c>
    </row>
    <row r="1543" spans="1:7">
      <c r="A1543" t="s">
        <v>7735</v>
      </c>
      <c r="E1543" t="s">
        <v>8907</v>
      </c>
      <c r="F1543" t="s">
        <v>7150</v>
      </c>
      <c r="G1543" t="s">
        <v>8908</v>
      </c>
    </row>
    <row r="1544" spans="1:7">
      <c r="A1544" t="s">
        <v>7150</v>
      </c>
      <c r="E1544" t="s">
        <v>5987</v>
      </c>
      <c r="F1544" t="s">
        <v>7150</v>
      </c>
      <c r="G1544" t="s">
        <v>8909</v>
      </c>
    </row>
    <row r="1545" spans="1:7">
      <c r="A1545" t="s">
        <v>7736</v>
      </c>
      <c r="E1545" t="s">
        <v>6526</v>
      </c>
      <c r="F1545" t="s">
        <v>7150</v>
      </c>
      <c r="G1545" t="s">
        <v>8910</v>
      </c>
    </row>
    <row r="1546" spans="1:7">
      <c r="A1546" t="s">
        <v>1361</v>
      </c>
      <c r="E1546" t="s">
        <v>6494</v>
      </c>
      <c r="F1546" t="s">
        <v>7150</v>
      </c>
      <c r="G1546" t="s">
        <v>8911</v>
      </c>
    </row>
    <row r="1547" spans="1:7">
      <c r="A1547" t="s">
        <v>7150</v>
      </c>
      <c r="E1547" t="s">
        <v>6934</v>
      </c>
      <c r="F1547" t="s">
        <v>7150</v>
      </c>
      <c r="G1547" t="s">
        <v>8912</v>
      </c>
    </row>
    <row r="1548" spans="1:7">
      <c r="A1548" t="s">
        <v>7737</v>
      </c>
      <c r="E1548" t="s">
        <v>5532</v>
      </c>
      <c r="F1548" t="s">
        <v>7150</v>
      </c>
      <c r="G1548" t="s">
        <v>8913</v>
      </c>
    </row>
    <row r="1549" spans="1:7">
      <c r="A1549" t="s">
        <v>7738</v>
      </c>
      <c r="E1549" t="s">
        <v>5518</v>
      </c>
      <c r="F1549" t="s">
        <v>7150</v>
      </c>
      <c r="G1549" t="s">
        <v>8914</v>
      </c>
    </row>
    <row r="1550" spans="1:7">
      <c r="A1550" t="s">
        <v>7150</v>
      </c>
      <c r="E1550" t="s">
        <v>5980</v>
      </c>
      <c r="F1550" t="s">
        <v>7150</v>
      </c>
      <c r="G1550" t="s">
        <v>8915</v>
      </c>
    </row>
    <row r="1551" spans="1:7">
      <c r="A1551" t="s">
        <v>7739</v>
      </c>
      <c r="E1551" t="s">
        <v>6510</v>
      </c>
      <c r="F1551" t="s">
        <v>7150</v>
      </c>
      <c r="G1551" t="s">
        <v>8916</v>
      </c>
    </row>
    <row r="1552" spans="1:7">
      <c r="A1552" t="s">
        <v>7740</v>
      </c>
      <c r="E1552" t="s">
        <v>6512</v>
      </c>
      <c r="F1552" t="s">
        <v>7150</v>
      </c>
      <c r="G1552" t="s">
        <v>8917</v>
      </c>
    </row>
    <row r="1553" spans="1:7">
      <c r="A1553" t="s">
        <v>7150</v>
      </c>
      <c r="E1553" t="s">
        <v>6496</v>
      </c>
      <c r="F1553" t="s">
        <v>7150</v>
      </c>
      <c r="G1553" t="s">
        <v>8918</v>
      </c>
    </row>
    <row r="1554" spans="1:7">
      <c r="A1554" t="s">
        <v>7741</v>
      </c>
      <c r="E1554" t="s">
        <v>6489</v>
      </c>
      <c r="F1554" t="s">
        <v>7150</v>
      </c>
      <c r="G1554" t="s">
        <v>8919</v>
      </c>
    </row>
    <row r="1555" spans="1:7">
      <c r="A1555" t="s">
        <v>1358</v>
      </c>
      <c r="E1555" t="s">
        <v>5499</v>
      </c>
      <c r="F1555" t="s">
        <v>7150</v>
      </c>
      <c r="G1555" t="s">
        <v>8920</v>
      </c>
    </row>
    <row r="1556" spans="1:7">
      <c r="A1556" t="s">
        <v>7150</v>
      </c>
      <c r="E1556" t="s">
        <v>8921</v>
      </c>
      <c r="F1556" t="s">
        <v>7150</v>
      </c>
      <c r="G1556" t="s">
        <v>8922</v>
      </c>
    </row>
    <row r="1557" spans="1:7">
      <c r="A1557" t="s">
        <v>7742</v>
      </c>
      <c r="E1557" t="s">
        <v>5503</v>
      </c>
      <c r="F1557" t="s">
        <v>7150</v>
      </c>
      <c r="G1557" t="s">
        <v>8923</v>
      </c>
    </row>
    <row r="1558" spans="1:7">
      <c r="A1558" t="s">
        <v>7743</v>
      </c>
      <c r="E1558" t="s">
        <v>5965</v>
      </c>
      <c r="F1558" t="s">
        <v>7150</v>
      </c>
      <c r="G1558" t="s">
        <v>8924</v>
      </c>
    </row>
    <row r="1559" spans="1:7">
      <c r="A1559" t="s">
        <v>7150</v>
      </c>
      <c r="E1559" t="s">
        <v>5963</v>
      </c>
      <c r="F1559" t="s">
        <v>7150</v>
      </c>
      <c r="G1559" t="s">
        <v>8925</v>
      </c>
    </row>
    <row r="1560" spans="1:7">
      <c r="A1560" t="s">
        <v>7744</v>
      </c>
      <c r="E1560" t="s">
        <v>6479</v>
      </c>
      <c r="F1560" t="s">
        <v>7150</v>
      </c>
      <c r="G1560" t="s">
        <v>8926</v>
      </c>
    </row>
    <row r="1561" spans="1:7">
      <c r="A1561" t="s">
        <v>1357</v>
      </c>
      <c r="E1561" t="s">
        <v>6477</v>
      </c>
      <c r="F1561" t="s">
        <v>7150</v>
      </c>
      <c r="G1561" t="s">
        <v>8927</v>
      </c>
    </row>
    <row r="1562" spans="1:7">
      <c r="A1562" t="s">
        <v>7150</v>
      </c>
      <c r="E1562" t="s">
        <v>8928</v>
      </c>
      <c r="F1562" t="s">
        <v>7150</v>
      </c>
      <c r="G1562" t="s">
        <v>8929</v>
      </c>
    </row>
    <row r="1563" spans="1:7">
      <c r="A1563" t="s">
        <v>7745</v>
      </c>
      <c r="E1563" t="s">
        <v>6936</v>
      </c>
      <c r="F1563" t="s">
        <v>7150</v>
      </c>
      <c r="G1563" t="s">
        <v>8930</v>
      </c>
    </row>
    <row r="1564" spans="1:7">
      <c r="A1564" t="s">
        <v>1359</v>
      </c>
      <c r="E1564" t="s">
        <v>6928</v>
      </c>
      <c r="F1564" t="s">
        <v>7150</v>
      </c>
      <c r="G1564" t="s">
        <v>8931</v>
      </c>
    </row>
    <row r="1565" spans="1:7">
      <c r="A1565" t="s">
        <v>7150</v>
      </c>
      <c r="E1565" t="s">
        <v>8932</v>
      </c>
      <c r="F1565" t="s">
        <v>7150</v>
      </c>
      <c r="G1565" t="s">
        <v>8933</v>
      </c>
    </row>
    <row r="1566" spans="1:7">
      <c r="A1566" t="s">
        <v>7746</v>
      </c>
      <c r="E1566" t="s">
        <v>8934</v>
      </c>
      <c r="F1566" t="s">
        <v>7150</v>
      </c>
      <c r="G1566" t="s">
        <v>8935</v>
      </c>
    </row>
    <row r="1567" spans="1:7">
      <c r="A1567" t="s">
        <v>1360</v>
      </c>
      <c r="E1567" t="s">
        <v>6908</v>
      </c>
      <c r="F1567" t="s">
        <v>7150</v>
      </c>
      <c r="G1567" t="s">
        <v>8936</v>
      </c>
    </row>
    <row r="1568" spans="1:7">
      <c r="A1568" t="s">
        <v>7150</v>
      </c>
      <c r="E1568" t="s">
        <v>8937</v>
      </c>
      <c r="F1568" t="s">
        <v>7150</v>
      </c>
      <c r="G1568" t="s">
        <v>8938</v>
      </c>
    </row>
    <row r="1569" spans="1:7">
      <c r="A1569" t="s">
        <v>7747</v>
      </c>
      <c r="E1569" t="s">
        <v>6492</v>
      </c>
      <c r="F1569" t="s">
        <v>7150</v>
      </c>
      <c r="G1569" t="s">
        <v>8939</v>
      </c>
    </row>
    <row r="1570" spans="1:7">
      <c r="A1570" t="s">
        <v>1356</v>
      </c>
      <c r="E1570" t="s">
        <v>6916</v>
      </c>
      <c r="F1570" t="s">
        <v>7150</v>
      </c>
      <c r="G1570" t="s">
        <v>8940</v>
      </c>
    </row>
    <row r="1571" spans="1:7">
      <c r="A1571" t="s">
        <v>7150</v>
      </c>
      <c r="E1571" t="s">
        <v>6940</v>
      </c>
      <c r="F1571" t="s">
        <v>7150</v>
      </c>
      <c r="G1571" t="s">
        <v>8941</v>
      </c>
    </row>
    <row r="1572" spans="1:7">
      <c r="A1572" t="s">
        <v>7748</v>
      </c>
      <c r="E1572" t="s">
        <v>6944</v>
      </c>
      <c r="F1572" t="s">
        <v>7150</v>
      </c>
      <c r="G1572" t="s">
        <v>8942</v>
      </c>
    </row>
    <row r="1573" spans="1:7">
      <c r="A1573" t="s">
        <v>1355</v>
      </c>
      <c r="E1573" t="s">
        <v>6487</v>
      </c>
      <c r="F1573" t="s">
        <v>7150</v>
      </c>
      <c r="G1573" t="s">
        <v>8943</v>
      </c>
    </row>
    <row r="1574" spans="1:7">
      <c r="A1574" t="s">
        <v>7150</v>
      </c>
      <c r="E1574" t="s">
        <v>6946</v>
      </c>
      <c r="F1574" t="s">
        <v>7150</v>
      </c>
      <c r="G1574" t="s">
        <v>8944</v>
      </c>
    </row>
    <row r="1575" spans="1:7">
      <c r="A1575" t="s">
        <v>7749</v>
      </c>
      <c r="E1575" t="s">
        <v>6938</v>
      </c>
      <c r="F1575" t="s">
        <v>7150</v>
      </c>
      <c r="G1575" t="s">
        <v>8945</v>
      </c>
    </row>
    <row r="1576" spans="1:7">
      <c r="A1576" t="s">
        <v>1354</v>
      </c>
      <c r="E1576" t="s">
        <v>4191</v>
      </c>
      <c r="F1576" t="s">
        <v>7150</v>
      </c>
      <c r="G1576" t="s">
        <v>8946</v>
      </c>
    </row>
    <row r="1577" spans="1:7">
      <c r="A1577" t="s">
        <v>7150</v>
      </c>
      <c r="E1577" t="s">
        <v>4188</v>
      </c>
      <c r="F1577" t="s">
        <v>7150</v>
      </c>
      <c r="G1577" t="s">
        <v>8947</v>
      </c>
    </row>
    <row r="1578" spans="1:7">
      <c r="A1578" t="s">
        <v>7750</v>
      </c>
      <c r="E1578" t="s">
        <v>4205</v>
      </c>
      <c r="F1578" t="s">
        <v>7150</v>
      </c>
      <c r="G1578" t="s">
        <v>8948</v>
      </c>
    </row>
    <row r="1579" spans="1:7">
      <c r="A1579" t="s">
        <v>1353</v>
      </c>
      <c r="E1579" t="s">
        <v>4790</v>
      </c>
      <c r="F1579" t="s">
        <v>7150</v>
      </c>
      <c r="G1579" t="s">
        <v>8949</v>
      </c>
    </row>
    <row r="1580" spans="1:7">
      <c r="A1580" t="s">
        <v>7150</v>
      </c>
      <c r="E1580" t="s">
        <v>4777</v>
      </c>
      <c r="F1580" t="s">
        <v>7150</v>
      </c>
      <c r="G1580" t="s">
        <v>8950</v>
      </c>
    </row>
    <row r="1581" spans="1:7">
      <c r="A1581" t="s">
        <v>7751</v>
      </c>
      <c r="E1581" t="s">
        <v>4792</v>
      </c>
      <c r="F1581" t="s">
        <v>7150</v>
      </c>
      <c r="G1581" t="s">
        <v>8951</v>
      </c>
    </row>
    <row r="1582" spans="1:7">
      <c r="A1582" t="s">
        <v>1351</v>
      </c>
      <c r="E1582" t="s">
        <v>5107</v>
      </c>
      <c r="F1582" t="s">
        <v>7150</v>
      </c>
      <c r="G1582" t="s">
        <v>8952</v>
      </c>
    </row>
    <row r="1583" spans="1:7">
      <c r="A1583" t="s">
        <v>7150</v>
      </c>
      <c r="E1583" t="s">
        <v>4213</v>
      </c>
      <c r="F1583" t="s">
        <v>7150</v>
      </c>
      <c r="G1583" t="s">
        <v>8953</v>
      </c>
    </row>
    <row r="1584" spans="1:7">
      <c r="A1584" t="s">
        <v>7752</v>
      </c>
      <c r="E1584" t="s">
        <v>4492</v>
      </c>
      <c r="F1584" t="s">
        <v>7150</v>
      </c>
      <c r="G1584" t="s">
        <v>8954</v>
      </c>
    </row>
    <row r="1585" spans="1:7">
      <c r="A1585" t="s">
        <v>1352</v>
      </c>
      <c r="E1585" t="s">
        <v>4480</v>
      </c>
      <c r="F1585" t="s">
        <v>7150</v>
      </c>
      <c r="G1585" t="s">
        <v>8955</v>
      </c>
    </row>
    <row r="1586" spans="1:7">
      <c r="A1586" t="s">
        <v>7150</v>
      </c>
      <c r="E1586" t="s">
        <v>716</v>
      </c>
      <c r="F1586" t="s">
        <v>7150</v>
      </c>
      <c r="G1586" t="s">
        <v>8956</v>
      </c>
    </row>
    <row r="1587" spans="1:7">
      <c r="A1587" t="s">
        <v>7753</v>
      </c>
      <c r="E1587" t="s">
        <v>4795</v>
      </c>
      <c r="F1587" t="s">
        <v>7150</v>
      </c>
      <c r="G1587" t="s">
        <v>8957</v>
      </c>
    </row>
    <row r="1588" spans="1:7">
      <c r="A1588" t="s">
        <v>7754</v>
      </c>
      <c r="E1588" t="s">
        <v>8958</v>
      </c>
      <c r="F1588" t="s">
        <v>7150</v>
      </c>
      <c r="G1588" t="s">
        <v>8959</v>
      </c>
    </row>
    <row r="1589" spans="1:7">
      <c r="A1589" t="s">
        <v>7150</v>
      </c>
      <c r="E1589" t="s">
        <v>5115</v>
      </c>
      <c r="F1589" t="s">
        <v>7150</v>
      </c>
      <c r="G1589" t="s">
        <v>8960</v>
      </c>
    </row>
    <row r="1590" spans="1:7">
      <c r="A1590" t="s">
        <v>7755</v>
      </c>
      <c r="E1590" t="s">
        <v>4194</v>
      </c>
      <c r="F1590" t="s">
        <v>7150</v>
      </c>
      <c r="G1590" t="s">
        <v>8961</v>
      </c>
    </row>
    <row r="1591" spans="1:7">
      <c r="A1591" t="s">
        <v>1349</v>
      </c>
      <c r="E1591" t="s">
        <v>4207</v>
      </c>
      <c r="F1591" t="s">
        <v>7150</v>
      </c>
      <c r="G1591" t="s">
        <v>8962</v>
      </c>
    </row>
    <row r="1592" spans="1:7">
      <c r="A1592" t="s">
        <v>7150</v>
      </c>
      <c r="E1592" t="s">
        <v>4474</v>
      </c>
      <c r="F1592" t="s">
        <v>7150</v>
      </c>
      <c r="G1592" t="s">
        <v>8963</v>
      </c>
    </row>
    <row r="1593" spans="1:7">
      <c r="A1593" t="s">
        <v>7756</v>
      </c>
      <c r="E1593" t="s">
        <v>4476</v>
      </c>
      <c r="F1593" t="s">
        <v>7150</v>
      </c>
      <c r="G1593" t="s">
        <v>8964</v>
      </c>
    </row>
    <row r="1594" spans="1:7">
      <c r="A1594" t="s">
        <v>1350</v>
      </c>
      <c r="E1594" t="s">
        <v>4478</v>
      </c>
      <c r="F1594" t="s">
        <v>7150</v>
      </c>
      <c r="G1594" t="s">
        <v>8965</v>
      </c>
    </row>
    <row r="1595" spans="1:7">
      <c r="A1595" t="s">
        <v>7150</v>
      </c>
      <c r="E1595" t="s">
        <v>4782</v>
      </c>
      <c r="F1595" t="s">
        <v>7150</v>
      </c>
      <c r="G1595" t="s">
        <v>8966</v>
      </c>
    </row>
    <row r="1596" spans="1:7">
      <c r="A1596" t="s">
        <v>7757</v>
      </c>
      <c r="E1596" t="s">
        <v>5089</v>
      </c>
      <c r="F1596" t="s">
        <v>7150</v>
      </c>
      <c r="G1596" t="s">
        <v>8967</v>
      </c>
    </row>
    <row r="1597" spans="1:7">
      <c r="A1597" t="s">
        <v>7758</v>
      </c>
      <c r="E1597" t="s">
        <v>4780</v>
      </c>
      <c r="F1597" t="s">
        <v>7150</v>
      </c>
      <c r="G1597" t="s">
        <v>8968</v>
      </c>
    </row>
    <row r="1598" spans="1:7">
      <c r="A1598" t="s">
        <v>7150</v>
      </c>
      <c r="E1598" t="s">
        <v>4797</v>
      </c>
      <c r="F1598" t="s">
        <v>7150</v>
      </c>
      <c r="G1598" t="s">
        <v>8969</v>
      </c>
    </row>
    <row r="1599" spans="1:7">
      <c r="A1599" t="s">
        <v>7759</v>
      </c>
      <c r="E1599" t="s">
        <v>5091</v>
      </c>
      <c r="F1599" t="s">
        <v>7150</v>
      </c>
      <c r="G1599" t="s">
        <v>8970</v>
      </c>
    </row>
    <row r="1600" spans="1:7">
      <c r="A1600" t="s">
        <v>1345</v>
      </c>
      <c r="E1600" t="s">
        <v>5524</v>
      </c>
      <c r="F1600" t="s">
        <v>7150</v>
      </c>
      <c r="G1600" t="s">
        <v>8971</v>
      </c>
    </row>
    <row r="1601" spans="1:7">
      <c r="A1601" t="s">
        <v>7150</v>
      </c>
      <c r="E1601" t="s">
        <v>5530</v>
      </c>
      <c r="F1601" t="s">
        <v>7150</v>
      </c>
      <c r="G1601" t="s">
        <v>8972</v>
      </c>
    </row>
    <row r="1602" spans="1:7">
      <c r="A1602" t="s">
        <v>7760</v>
      </c>
      <c r="E1602" t="s">
        <v>5976</v>
      </c>
      <c r="F1602" t="s">
        <v>7150</v>
      </c>
      <c r="G1602" t="s">
        <v>8973</v>
      </c>
    </row>
    <row r="1603" spans="1:7">
      <c r="A1603" t="s">
        <v>1344</v>
      </c>
      <c r="E1603" t="s">
        <v>8974</v>
      </c>
      <c r="F1603" t="s">
        <v>7150</v>
      </c>
      <c r="G1603" t="s">
        <v>8975</v>
      </c>
    </row>
    <row r="1604" spans="1:7">
      <c r="A1604" t="s">
        <v>7150</v>
      </c>
      <c r="E1604" t="s">
        <v>5112</v>
      </c>
      <c r="F1604" t="s">
        <v>7150</v>
      </c>
      <c r="G1604" t="s">
        <v>8976</v>
      </c>
    </row>
    <row r="1605" spans="1:7">
      <c r="A1605" t="s">
        <v>7761</v>
      </c>
      <c r="E1605" t="s">
        <v>5526</v>
      </c>
      <c r="F1605" t="s">
        <v>7150</v>
      </c>
      <c r="G1605" t="s">
        <v>8977</v>
      </c>
    </row>
    <row r="1606" spans="1:7">
      <c r="A1606" t="s">
        <v>1348</v>
      </c>
      <c r="E1606" t="s">
        <v>5984</v>
      </c>
      <c r="F1606" t="s">
        <v>7150</v>
      </c>
      <c r="G1606" t="s">
        <v>8978</v>
      </c>
    </row>
    <row r="1607" spans="1:7">
      <c r="A1607" t="s">
        <v>7150</v>
      </c>
      <c r="E1607" t="s">
        <v>58</v>
      </c>
      <c r="F1607" t="s">
        <v>7150</v>
      </c>
      <c r="G1607" t="s">
        <v>8979</v>
      </c>
    </row>
    <row r="1608" spans="1:7">
      <c r="A1608" t="s">
        <v>7762</v>
      </c>
      <c r="E1608" t="s">
        <v>5989</v>
      </c>
      <c r="F1608" t="s">
        <v>7150</v>
      </c>
      <c r="G1608" t="s">
        <v>8980</v>
      </c>
    </row>
    <row r="1609" spans="1:7">
      <c r="A1609" t="s">
        <v>1346</v>
      </c>
      <c r="E1609" t="s">
        <v>6518</v>
      </c>
      <c r="F1609" t="s">
        <v>7150</v>
      </c>
      <c r="G1609" t="s">
        <v>8981</v>
      </c>
    </row>
    <row r="1610" spans="1:7">
      <c r="A1610" t="s">
        <v>7150</v>
      </c>
      <c r="E1610" t="s">
        <v>88</v>
      </c>
      <c r="F1610" t="s">
        <v>7150</v>
      </c>
      <c r="G1610" t="s">
        <v>8982</v>
      </c>
    </row>
    <row r="1611" spans="1:7">
      <c r="A1611" t="s">
        <v>7763</v>
      </c>
      <c r="E1611" t="s">
        <v>4785</v>
      </c>
      <c r="F1611" t="s">
        <v>7150</v>
      </c>
      <c r="G1611" t="s">
        <v>8983</v>
      </c>
    </row>
    <row r="1612" spans="1:7">
      <c r="A1612" t="s">
        <v>1347</v>
      </c>
      <c r="E1612" t="s">
        <v>8984</v>
      </c>
      <c r="F1612" t="s">
        <v>7150</v>
      </c>
      <c r="G1612" t="s">
        <v>8985</v>
      </c>
    </row>
    <row r="1613" spans="1:7">
      <c r="A1613" t="s">
        <v>7150</v>
      </c>
      <c r="E1613" t="s">
        <v>5542</v>
      </c>
      <c r="F1613" t="s">
        <v>7150</v>
      </c>
      <c r="G1613" t="s">
        <v>8986</v>
      </c>
    </row>
    <row r="1614" spans="1:7">
      <c r="A1614" t="s">
        <v>7764</v>
      </c>
      <c r="E1614" t="s">
        <v>8987</v>
      </c>
      <c r="F1614" t="s">
        <v>7150</v>
      </c>
      <c r="G1614" t="s">
        <v>8988</v>
      </c>
    </row>
    <row r="1615" spans="1:7">
      <c r="A1615" t="s">
        <v>7765</v>
      </c>
      <c r="E1615" t="s">
        <v>5544</v>
      </c>
      <c r="F1615" t="s">
        <v>7150</v>
      </c>
      <c r="G1615" t="s">
        <v>8989</v>
      </c>
    </row>
    <row r="1616" spans="1:7">
      <c r="A1616" t="s">
        <v>7150</v>
      </c>
      <c r="E1616" t="s">
        <v>5540</v>
      </c>
      <c r="F1616" t="s">
        <v>7150</v>
      </c>
      <c r="G1616" t="s">
        <v>8990</v>
      </c>
    </row>
    <row r="1617" spans="1:7">
      <c r="A1617" t="s">
        <v>7766</v>
      </c>
      <c r="E1617" t="s">
        <v>6001</v>
      </c>
      <c r="F1617" t="s">
        <v>7150</v>
      </c>
      <c r="G1617" t="s">
        <v>8991</v>
      </c>
    </row>
    <row r="1618" spans="1:7">
      <c r="A1618" t="s">
        <v>1341</v>
      </c>
      <c r="E1618" t="s">
        <v>5550</v>
      </c>
      <c r="F1618" t="s">
        <v>7150</v>
      </c>
      <c r="G1618" t="s">
        <v>8992</v>
      </c>
    </row>
    <row r="1619" spans="1:7">
      <c r="A1619" t="s">
        <v>7150</v>
      </c>
      <c r="E1619" t="s">
        <v>6541</v>
      </c>
      <c r="F1619" t="s">
        <v>7150</v>
      </c>
      <c r="G1619" t="s">
        <v>8993</v>
      </c>
    </row>
    <row r="1620" spans="1:7">
      <c r="A1620" t="s">
        <v>7767</v>
      </c>
      <c r="E1620" t="s">
        <v>5993</v>
      </c>
      <c r="F1620" t="s">
        <v>7150</v>
      </c>
      <c r="G1620" t="s">
        <v>8994</v>
      </c>
    </row>
    <row r="1621" spans="1:7">
      <c r="A1621" t="s">
        <v>1343</v>
      </c>
      <c r="E1621" t="s">
        <v>8995</v>
      </c>
      <c r="F1621" t="s">
        <v>7150</v>
      </c>
      <c r="G1621" t="s">
        <v>8996</v>
      </c>
    </row>
    <row r="1622" spans="1:7">
      <c r="A1622" t="s">
        <v>7150</v>
      </c>
      <c r="E1622" t="s">
        <v>6539</v>
      </c>
      <c r="F1622" t="s">
        <v>7150</v>
      </c>
      <c r="G1622" t="s">
        <v>8997</v>
      </c>
    </row>
    <row r="1623" spans="1:7">
      <c r="A1623" t="s">
        <v>7768</v>
      </c>
      <c r="E1623" t="s">
        <v>8998</v>
      </c>
      <c r="F1623" t="s">
        <v>7150</v>
      </c>
      <c r="G1623" t="s">
        <v>8999</v>
      </c>
    </row>
    <row r="1624" spans="1:7">
      <c r="A1624" t="s">
        <v>7769</v>
      </c>
      <c r="E1624" t="s">
        <v>6959</v>
      </c>
      <c r="F1624" t="s">
        <v>7150</v>
      </c>
      <c r="G1624" t="s">
        <v>9000</v>
      </c>
    </row>
    <row r="1625" spans="1:7">
      <c r="A1625" t="s">
        <v>7150</v>
      </c>
      <c r="E1625" t="s">
        <v>6010</v>
      </c>
      <c r="F1625" t="s">
        <v>7150</v>
      </c>
      <c r="G1625" t="s">
        <v>9001</v>
      </c>
    </row>
    <row r="1626" spans="1:7">
      <c r="A1626" t="s">
        <v>7770</v>
      </c>
      <c r="E1626" t="s">
        <v>6532</v>
      </c>
      <c r="F1626" t="s">
        <v>7150</v>
      </c>
      <c r="G1626" t="s">
        <v>9002</v>
      </c>
    </row>
    <row r="1627" spans="1:7">
      <c r="A1627" t="s">
        <v>1342</v>
      </c>
      <c r="E1627" t="s">
        <v>9003</v>
      </c>
      <c r="F1627" t="s">
        <v>7150</v>
      </c>
      <c r="G1627" t="s">
        <v>9004</v>
      </c>
    </row>
    <row r="1628" spans="1:7">
      <c r="A1628" t="s">
        <v>7150</v>
      </c>
      <c r="E1628" t="s">
        <v>6514</v>
      </c>
      <c r="F1628" t="s">
        <v>7150</v>
      </c>
      <c r="G1628" t="s">
        <v>9005</v>
      </c>
    </row>
    <row r="1629" spans="1:7">
      <c r="A1629" t="s">
        <v>7771</v>
      </c>
      <c r="E1629" t="s">
        <v>6948</v>
      </c>
      <c r="F1629" t="s">
        <v>7150</v>
      </c>
      <c r="G1629" t="s">
        <v>9006</v>
      </c>
    </row>
    <row r="1630" spans="1:7">
      <c r="A1630" t="s">
        <v>1339</v>
      </c>
      <c r="E1630" t="s">
        <v>6950</v>
      </c>
      <c r="F1630" t="s">
        <v>7150</v>
      </c>
      <c r="G1630" t="s">
        <v>9007</v>
      </c>
    </row>
    <row r="1631" spans="1:7">
      <c r="A1631" t="s">
        <v>7150</v>
      </c>
      <c r="E1631" t="s">
        <v>460</v>
      </c>
      <c r="F1631" t="s">
        <v>7150</v>
      </c>
      <c r="G1631" t="s">
        <v>9008</v>
      </c>
    </row>
    <row r="1632" spans="1:7">
      <c r="A1632" t="s">
        <v>7772</v>
      </c>
      <c r="E1632" t="s">
        <v>5547</v>
      </c>
      <c r="F1632" t="s">
        <v>7150</v>
      </c>
      <c r="G1632" t="s">
        <v>9009</v>
      </c>
    </row>
    <row r="1633" spans="1:7">
      <c r="A1633" t="s">
        <v>7773</v>
      </c>
      <c r="E1633" t="s">
        <v>6524</v>
      </c>
      <c r="F1633" t="s">
        <v>7150</v>
      </c>
      <c r="G1633" t="s">
        <v>9010</v>
      </c>
    </row>
    <row r="1634" spans="1:7">
      <c r="A1634" t="s">
        <v>7150</v>
      </c>
      <c r="E1634" t="s">
        <v>6942</v>
      </c>
      <c r="F1634" t="s">
        <v>7150</v>
      </c>
      <c r="G1634" t="s">
        <v>9011</v>
      </c>
    </row>
    <row r="1635" spans="1:7">
      <c r="A1635" t="s">
        <v>7774</v>
      </c>
      <c r="E1635" t="s">
        <v>6530</v>
      </c>
      <c r="F1635" t="s">
        <v>7150</v>
      </c>
      <c r="G1635" t="s">
        <v>9012</v>
      </c>
    </row>
    <row r="1636" spans="1:7">
      <c r="A1636" t="s">
        <v>1340</v>
      </c>
      <c r="E1636" t="s">
        <v>6955</v>
      </c>
      <c r="F1636" t="s">
        <v>7150</v>
      </c>
      <c r="G1636" t="s">
        <v>9013</v>
      </c>
    </row>
    <row r="1637" spans="1:7">
      <c r="A1637" t="s">
        <v>7150</v>
      </c>
      <c r="E1637" t="s">
        <v>6957</v>
      </c>
      <c r="F1637" t="s">
        <v>7150</v>
      </c>
      <c r="G1637" t="s">
        <v>9014</v>
      </c>
    </row>
    <row r="1638" spans="1:7">
      <c r="A1638" t="s">
        <v>7775</v>
      </c>
      <c r="E1638" t="s">
        <v>6922</v>
      </c>
      <c r="F1638" t="s">
        <v>7150</v>
      </c>
      <c r="G1638" t="s">
        <v>9015</v>
      </c>
    </row>
    <row r="1639" spans="1:7">
      <c r="A1639" t="s">
        <v>1338</v>
      </c>
      <c r="E1639" t="s">
        <v>5643</v>
      </c>
      <c r="F1639" t="s">
        <v>7150</v>
      </c>
      <c r="G1639" t="s">
        <v>9016</v>
      </c>
    </row>
    <row r="1640" spans="1:7">
      <c r="A1640" t="s">
        <v>7150</v>
      </c>
      <c r="E1640" t="s">
        <v>9017</v>
      </c>
      <c r="F1640" t="s">
        <v>7150</v>
      </c>
      <c r="G1640" t="s">
        <v>9018</v>
      </c>
    </row>
    <row r="1641" spans="1:7">
      <c r="A1641" t="s">
        <v>7776</v>
      </c>
      <c r="E1641" t="s">
        <v>6553</v>
      </c>
      <c r="F1641" t="s">
        <v>7150</v>
      </c>
      <c r="G1641" t="s">
        <v>9019</v>
      </c>
    </row>
    <row r="1642" spans="1:7">
      <c r="A1642" t="s">
        <v>1337</v>
      </c>
      <c r="E1642" t="s">
        <v>6567</v>
      </c>
      <c r="F1642" t="s">
        <v>7150</v>
      </c>
      <c r="G1642" t="s">
        <v>9020</v>
      </c>
    </row>
    <row r="1643" spans="1:7">
      <c r="A1643" t="s">
        <v>7150</v>
      </c>
      <c r="E1643" t="s">
        <v>9021</v>
      </c>
      <c r="F1643" t="s">
        <v>7150</v>
      </c>
      <c r="G1643" t="s">
        <v>9022</v>
      </c>
    </row>
    <row r="1644" spans="1:7">
      <c r="A1644" t="s">
        <v>7777</v>
      </c>
      <c r="E1644" t="s">
        <v>6563</v>
      </c>
      <c r="F1644" t="s">
        <v>7150</v>
      </c>
      <c r="G1644" t="s">
        <v>9023</v>
      </c>
    </row>
    <row r="1645" spans="1:7">
      <c r="A1645" t="s">
        <v>160</v>
      </c>
      <c r="E1645" t="s">
        <v>6573</v>
      </c>
      <c r="F1645" t="s">
        <v>7150</v>
      </c>
      <c r="G1645" t="s">
        <v>9024</v>
      </c>
    </row>
    <row r="1646" spans="1:7">
      <c r="A1646" t="s">
        <v>7150</v>
      </c>
      <c r="E1646" t="s">
        <v>4500</v>
      </c>
      <c r="F1646" t="s">
        <v>7150</v>
      </c>
      <c r="G1646" t="s">
        <v>9025</v>
      </c>
    </row>
    <row r="1647" spans="1:7">
      <c r="A1647" t="s">
        <v>7778</v>
      </c>
      <c r="E1647" t="s">
        <v>9026</v>
      </c>
      <c r="F1647" t="s">
        <v>7150</v>
      </c>
      <c r="G1647" t="s">
        <v>9027</v>
      </c>
    </row>
    <row r="1648" spans="1:7">
      <c r="A1648" t="s">
        <v>1336</v>
      </c>
      <c r="E1648" t="s">
        <v>4745</v>
      </c>
      <c r="F1648" t="s">
        <v>7150</v>
      </c>
      <c r="G1648" t="s">
        <v>9028</v>
      </c>
    </row>
    <row r="1649" spans="1:7">
      <c r="A1649" t="s">
        <v>7150</v>
      </c>
      <c r="E1649" t="s">
        <v>9029</v>
      </c>
      <c r="F1649" t="s">
        <v>7150</v>
      </c>
      <c r="G1649" t="s">
        <v>9030</v>
      </c>
    </row>
    <row r="1650" spans="1:7">
      <c r="A1650" t="s">
        <v>7779</v>
      </c>
      <c r="E1650" t="s">
        <v>4739</v>
      </c>
      <c r="F1650" t="s">
        <v>7150</v>
      </c>
      <c r="G1650" t="s">
        <v>9031</v>
      </c>
    </row>
    <row r="1651" spans="1:7">
      <c r="A1651" t="s">
        <v>1335</v>
      </c>
      <c r="E1651" t="s">
        <v>5103</v>
      </c>
      <c r="F1651" t="s">
        <v>7150</v>
      </c>
      <c r="G1651" t="s">
        <v>9032</v>
      </c>
    </row>
    <row r="1652" spans="1:7">
      <c r="A1652" t="s">
        <v>7150</v>
      </c>
      <c r="E1652" t="s">
        <v>5076</v>
      </c>
      <c r="F1652" t="s">
        <v>7150</v>
      </c>
      <c r="G1652" t="s">
        <v>9033</v>
      </c>
    </row>
    <row r="1653" spans="1:7">
      <c r="A1653" t="s">
        <v>7780</v>
      </c>
      <c r="E1653" t="s">
        <v>4219</v>
      </c>
      <c r="F1653" t="s">
        <v>7150</v>
      </c>
      <c r="G1653" t="s">
        <v>9034</v>
      </c>
    </row>
    <row r="1654" spans="1:7">
      <c r="A1654" t="s">
        <v>7781</v>
      </c>
      <c r="E1654" t="s">
        <v>9035</v>
      </c>
      <c r="F1654" t="s">
        <v>7150</v>
      </c>
      <c r="G1654" t="s">
        <v>9036</v>
      </c>
    </row>
    <row r="1655" spans="1:7">
      <c r="A1655" t="s">
        <v>7150</v>
      </c>
      <c r="E1655" t="s">
        <v>3974</v>
      </c>
      <c r="F1655" t="s">
        <v>7150</v>
      </c>
      <c r="G1655" t="s">
        <v>9037</v>
      </c>
    </row>
    <row r="1656" spans="1:7">
      <c r="A1656" t="s">
        <v>7782</v>
      </c>
      <c r="E1656" t="s">
        <v>4486</v>
      </c>
      <c r="F1656" t="s">
        <v>7150</v>
      </c>
      <c r="G1656" t="s">
        <v>9038</v>
      </c>
    </row>
    <row r="1657" spans="1:7">
      <c r="A1657" t="s">
        <v>1334</v>
      </c>
      <c r="E1657" t="s">
        <v>4496</v>
      </c>
      <c r="F1657" t="s">
        <v>7150</v>
      </c>
      <c r="G1657" t="s">
        <v>9039</v>
      </c>
    </row>
    <row r="1658" spans="1:7">
      <c r="A1658" t="s">
        <v>7150</v>
      </c>
      <c r="E1658" t="s">
        <v>4799</v>
      </c>
      <c r="F1658" t="s">
        <v>7150</v>
      </c>
      <c r="G1658" t="s">
        <v>9040</v>
      </c>
    </row>
    <row r="1659" spans="1:7">
      <c r="A1659" t="s">
        <v>7783</v>
      </c>
      <c r="E1659" t="s">
        <v>5154</v>
      </c>
      <c r="F1659" t="s">
        <v>7150</v>
      </c>
      <c r="G1659" t="s">
        <v>9041</v>
      </c>
    </row>
    <row r="1660" spans="1:7">
      <c r="A1660" t="s">
        <v>1333</v>
      </c>
      <c r="E1660" t="s">
        <v>4185</v>
      </c>
      <c r="F1660" t="s">
        <v>7150</v>
      </c>
      <c r="G1660" t="s">
        <v>9042</v>
      </c>
    </row>
    <row r="1661" spans="1:7">
      <c r="A1661" t="s">
        <v>7150</v>
      </c>
      <c r="E1661" t="s">
        <v>4494</v>
      </c>
      <c r="F1661" t="s">
        <v>7150</v>
      </c>
      <c r="G1661" t="s">
        <v>9043</v>
      </c>
    </row>
    <row r="1662" spans="1:7">
      <c r="A1662" t="s">
        <v>7784</v>
      </c>
      <c r="E1662" t="s">
        <v>4229</v>
      </c>
      <c r="F1662" t="s">
        <v>7150</v>
      </c>
      <c r="G1662" t="s">
        <v>9044</v>
      </c>
    </row>
    <row r="1663" spans="1:7">
      <c r="A1663" t="s">
        <v>1332</v>
      </c>
      <c r="E1663" t="s">
        <v>4498</v>
      </c>
      <c r="F1663" t="s">
        <v>7150</v>
      </c>
      <c r="G1663" t="s">
        <v>9045</v>
      </c>
    </row>
    <row r="1664" spans="1:7">
      <c r="A1664" t="s">
        <v>7150</v>
      </c>
      <c r="E1664" t="s">
        <v>4810</v>
      </c>
      <c r="F1664" t="s">
        <v>7150</v>
      </c>
      <c r="G1664" t="s">
        <v>9046</v>
      </c>
    </row>
    <row r="1665" spans="1:7">
      <c r="A1665" t="s">
        <v>7785</v>
      </c>
      <c r="E1665" t="s">
        <v>5572</v>
      </c>
      <c r="F1665" t="s">
        <v>7150</v>
      </c>
      <c r="G1665" t="s">
        <v>9047</v>
      </c>
    </row>
    <row r="1666" spans="1:7">
      <c r="A1666" t="s">
        <v>7786</v>
      </c>
      <c r="E1666" t="s">
        <v>6007</v>
      </c>
      <c r="F1666" t="s">
        <v>7150</v>
      </c>
      <c r="G1666" t="s">
        <v>9048</v>
      </c>
    </row>
    <row r="1667" spans="1:7">
      <c r="A1667" t="s">
        <v>7150</v>
      </c>
      <c r="E1667" t="s">
        <v>4201</v>
      </c>
      <c r="F1667" t="s">
        <v>7150</v>
      </c>
      <c r="G1667" t="s">
        <v>9049</v>
      </c>
    </row>
    <row r="1668" spans="1:7">
      <c r="A1668" t="s">
        <v>7787</v>
      </c>
      <c r="E1668" t="s">
        <v>4490</v>
      </c>
      <c r="F1668" t="s">
        <v>7150</v>
      </c>
      <c r="G1668" t="s">
        <v>9050</v>
      </c>
    </row>
    <row r="1669" spans="1:7">
      <c r="A1669" t="s">
        <v>1331</v>
      </c>
      <c r="E1669" t="s">
        <v>9051</v>
      </c>
      <c r="F1669" t="s">
        <v>7150</v>
      </c>
      <c r="G1669" t="s">
        <v>9052</v>
      </c>
    </row>
    <row r="1670" spans="1:7">
      <c r="A1670" t="s">
        <v>7150</v>
      </c>
      <c r="E1670" t="s">
        <v>4788</v>
      </c>
      <c r="F1670" t="s">
        <v>7150</v>
      </c>
      <c r="G1670" t="s">
        <v>9053</v>
      </c>
    </row>
    <row r="1671" spans="1:7">
      <c r="A1671" t="s">
        <v>7788</v>
      </c>
      <c r="E1671" t="s">
        <v>4482</v>
      </c>
      <c r="F1671" t="s">
        <v>7150</v>
      </c>
      <c r="G1671" t="s">
        <v>9054</v>
      </c>
    </row>
    <row r="1672" spans="1:7">
      <c r="A1672" t="s">
        <v>1330</v>
      </c>
      <c r="E1672" t="s">
        <v>110</v>
      </c>
      <c r="F1672" t="s">
        <v>7150</v>
      </c>
      <c r="G1672" t="s">
        <v>9055</v>
      </c>
    </row>
    <row r="1673" spans="1:7">
      <c r="A1673" t="s">
        <v>7150</v>
      </c>
      <c r="E1673" t="s">
        <v>4803</v>
      </c>
      <c r="F1673" t="s">
        <v>7150</v>
      </c>
      <c r="G1673" t="s">
        <v>9056</v>
      </c>
    </row>
    <row r="1674" spans="1:7">
      <c r="A1674" t="s">
        <v>7789</v>
      </c>
      <c r="E1674" t="s">
        <v>4217</v>
      </c>
      <c r="F1674" t="s">
        <v>7150</v>
      </c>
      <c r="G1674" t="s">
        <v>9057</v>
      </c>
    </row>
    <row r="1675" spans="1:7">
      <c r="A1675" t="s">
        <v>1328</v>
      </c>
      <c r="E1675" t="s">
        <v>4222</v>
      </c>
      <c r="F1675" t="s">
        <v>7150</v>
      </c>
      <c r="G1675" t="s">
        <v>9058</v>
      </c>
    </row>
    <row r="1676" spans="1:7">
      <c r="A1676" t="s">
        <v>7150</v>
      </c>
      <c r="E1676" t="s">
        <v>4502</v>
      </c>
      <c r="F1676" t="s">
        <v>7150</v>
      </c>
      <c r="G1676" t="s">
        <v>9059</v>
      </c>
    </row>
    <row r="1677" spans="1:7">
      <c r="A1677" t="s">
        <v>7790</v>
      </c>
      <c r="E1677" t="s">
        <v>4484</v>
      </c>
      <c r="F1677" t="s">
        <v>7150</v>
      </c>
      <c r="G1677" t="s">
        <v>9060</v>
      </c>
    </row>
    <row r="1678" spans="1:7">
      <c r="A1678" t="s">
        <v>1329</v>
      </c>
      <c r="E1678" t="s">
        <v>4504</v>
      </c>
      <c r="F1678" t="s">
        <v>7150</v>
      </c>
      <c r="G1678" t="s">
        <v>9061</v>
      </c>
    </row>
    <row r="1679" spans="1:7">
      <c r="A1679" t="s">
        <v>7150</v>
      </c>
      <c r="E1679" t="s">
        <v>5129</v>
      </c>
      <c r="F1679" t="s">
        <v>7150</v>
      </c>
      <c r="G1679" t="s">
        <v>9062</v>
      </c>
    </row>
    <row r="1680" spans="1:7">
      <c r="A1680" t="s">
        <v>7791</v>
      </c>
      <c r="E1680" t="s">
        <v>9063</v>
      </c>
      <c r="F1680" t="s">
        <v>7150</v>
      </c>
      <c r="G1680" t="s">
        <v>9064</v>
      </c>
    </row>
    <row r="1681" spans="1:7">
      <c r="A1681" t="s">
        <v>1327</v>
      </c>
      <c r="E1681" t="s">
        <v>5164</v>
      </c>
      <c r="F1681" t="s">
        <v>7150</v>
      </c>
      <c r="G1681" t="s">
        <v>9065</v>
      </c>
    </row>
    <row r="1682" spans="1:7">
      <c r="A1682" t="s">
        <v>7150</v>
      </c>
      <c r="E1682" t="s">
        <v>5583</v>
      </c>
      <c r="F1682" t="s">
        <v>7150</v>
      </c>
      <c r="G1682" t="s">
        <v>9066</v>
      </c>
    </row>
    <row r="1683" spans="1:7">
      <c r="A1683" t="s">
        <v>7792</v>
      </c>
      <c r="E1683" t="s">
        <v>5587</v>
      </c>
      <c r="F1683" t="s">
        <v>7150</v>
      </c>
      <c r="G1683" t="s">
        <v>9067</v>
      </c>
    </row>
    <row r="1684" spans="1:7">
      <c r="A1684" t="s">
        <v>7793</v>
      </c>
      <c r="E1684" t="s">
        <v>5167</v>
      </c>
      <c r="F1684" t="s">
        <v>7150</v>
      </c>
      <c r="G1684" t="s">
        <v>9068</v>
      </c>
    </row>
    <row r="1685" spans="1:7">
      <c r="A1685" t="s">
        <v>7150</v>
      </c>
      <c r="E1685" t="s">
        <v>5603</v>
      </c>
      <c r="F1685" t="s">
        <v>7150</v>
      </c>
      <c r="G1685" t="s">
        <v>9069</v>
      </c>
    </row>
    <row r="1686" spans="1:7">
      <c r="A1686" t="s">
        <v>7794</v>
      </c>
      <c r="E1686" t="s">
        <v>5619</v>
      </c>
      <c r="F1686" t="s">
        <v>7150</v>
      </c>
      <c r="G1686" t="s">
        <v>9070</v>
      </c>
    </row>
    <row r="1687" spans="1:7">
      <c r="A1687" t="s">
        <v>1326</v>
      </c>
      <c r="E1687" t="s">
        <v>670</v>
      </c>
      <c r="F1687" t="s">
        <v>7150</v>
      </c>
      <c r="G1687" t="s">
        <v>9071</v>
      </c>
    </row>
    <row r="1688" spans="1:7">
      <c r="A1688" t="s">
        <v>7150</v>
      </c>
      <c r="E1688" t="s">
        <v>6018</v>
      </c>
      <c r="F1688" t="s">
        <v>7150</v>
      </c>
      <c r="G1688" t="s">
        <v>9072</v>
      </c>
    </row>
    <row r="1689" spans="1:7">
      <c r="A1689" t="s">
        <v>7795</v>
      </c>
      <c r="E1689" t="s">
        <v>9073</v>
      </c>
      <c r="F1689" t="s">
        <v>7150</v>
      </c>
      <c r="G1689" t="s">
        <v>9074</v>
      </c>
    </row>
    <row r="1690" spans="1:7">
      <c r="A1690" t="s">
        <v>7796</v>
      </c>
      <c r="E1690" t="s">
        <v>5577</v>
      </c>
      <c r="F1690" t="s">
        <v>7150</v>
      </c>
      <c r="G1690" t="s">
        <v>9075</v>
      </c>
    </row>
    <row r="1691" spans="1:7">
      <c r="A1691" t="s">
        <v>7150</v>
      </c>
      <c r="E1691" t="s">
        <v>6016</v>
      </c>
      <c r="F1691" t="s">
        <v>7150</v>
      </c>
      <c r="G1691" t="s">
        <v>9076</v>
      </c>
    </row>
    <row r="1692" spans="1:7">
      <c r="A1692" t="s">
        <v>7797</v>
      </c>
      <c r="E1692" t="s">
        <v>5605</v>
      </c>
      <c r="F1692" t="s">
        <v>7150</v>
      </c>
      <c r="G1692" t="s">
        <v>9077</v>
      </c>
    </row>
    <row r="1693" spans="1:7">
      <c r="A1693" t="s">
        <v>1325</v>
      </c>
      <c r="E1693" t="s">
        <v>9078</v>
      </c>
      <c r="F1693" t="s">
        <v>7150</v>
      </c>
      <c r="G1693" t="s">
        <v>9079</v>
      </c>
    </row>
    <row r="1694" spans="1:7">
      <c r="A1694" t="s">
        <v>7150</v>
      </c>
      <c r="E1694" t="s">
        <v>9080</v>
      </c>
      <c r="F1694" t="s">
        <v>7150</v>
      </c>
      <c r="G1694" t="s">
        <v>9081</v>
      </c>
    </row>
    <row r="1695" spans="1:7">
      <c r="A1695" t="s">
        <v>7798</v>
      </c>
      <c r="E1695" t="s">
        <v>5623</v>
      </c>
      <c r="F1695" t="s">
        <v>7150</v>
      </c>
      <c r="G1695" t="s">
        <v>9082</v>
      </c>
    </row>
    <row r="1696" spans="1:7">
      <c r="A1696" t="s">
        <v>1324</v>
      </c>
      <c r="E1696" t="s">
        <v>5621</v>
      </c>
      <c r="F1696" t="s">
        <v>7150</v>
      </c>
      <c r="G1696" t="s">
        <v>9083</v>
      </c>
    </row>
    <row r="1697" spans="1:7">
      <c r="A1697" t="s">
        <v>7150</v>
      </c>
      <c r="E1697" t="s">
        <v>5608</v>
      </c>
      <c r="F1697" t="s">
        <v>7150</v>
      </c>
      <c r="G1697" t="s">
        <v>9084</v>
      </c>
    </row>
    <row r="1698" spans="1:7">
      <c r="A1698" t="s">
        <v>7799</v>
      </c>
      <c r="E1698" t="s">
        <v>6034</v>
      </c>
      <c r="F1698" t="s">
        <v>7150</v>
      </c>
      <c r="G1698" t="s">
        <v>9085</v>
      </c>
    </row>
    <row r="1699" spans="1:7">
      <c r="A1699" t="s">
        <v>1323</v>
      </c>
      <c r="E1699" t="s">
        <v>6548</v>
      </c>
      <c r="F1699" t="s">
        <v>7150</v>
      </c>
      <c r="G1699" t="s">
        <v>9086</v>
      </c>
    </row>
    <row r="1700" spans="1:7">
      <c r="A1700" t="s">
        <v>7150</v>
      </c>
      <c r="E1700" t="s">
        <v>6032</v>
      </c>
      <c r="F1700" t="s">
        <v>7150</v>
      </c>
      <c r="G1700" t="s">
        <v>9087</v>
      </c>
    </row>
    <row r="1701" spans="1:7">
      <c r="A1701" t="s">
        <v>7800</v>
      </c>
      <c r="E1701" t="s">
        <v>6029</v>
      </c>
      <c r="F1701" t="s">
        <v>7150</v>
      </c>
      <c r="G1701" t="s">
        <v>9088</v>
      </c>
    </row>
    <row r="1702" spans="1:7">
      <c r="A1702" t="s">
        <v>7801</v>
      </c>
      <c r="E1702" t="s">
        <v>9089</v>
      </c>
      <c r="F1702" t="s">
        <v>7150</v>
      </c>
      <c r="G1702" t="s">
        <v>9090</v>
      </c>
    </row>
    <row r="1703" spans="1:7">
      <c r="A1703" t="s">
        <v>7150</v>
      </c>
      <c r="E1703" t="s">
        <v>6014</v>
      </c>
      <c r="F1703" t="s">
        <v>7150</v>
      </c>
      <c r="G1703" t="s">
        <v>9091</v>
      </c>
    </row>
    <row r="1704" spans="1:7">
      <c r="A1704" t="s">
        <v>7802</v>
      </c>
      <c r="E1704" t="s">
        <v>6545</v>
      </c>
      <c r="F1704" t="s">
        <v>7150</v>
      </c>
      <c r="G1704" t="s">
        <v>9092</v>
      </c>
    </row>
    <row r="1705" spans="1:7">
      <c r="A1705" t="s">
        <v>1320</v>
      </c>
      <c r="E1705" t="s">
        <v>6543</v>
      </c>
      <c r="F1705" t="s">
        <v>7150</v>
      </c>
      <c r="G1705" t="s">
        <v>9093</v>
      </c>
    </row>
    <row r="1706" spans="1:7">
      <c r="A1706" t="s">
        <v>7150</v>
      </c>
      <c r="E1706" t="s">
        <v>6027</v>
      </c>
      <c r="F1706" t="s">
        <v>7150</v>
      </c>
      <c r="G1706" t="s">
        <v>9094</v>
      </c>
    </row>
    <row r="1707" spans="1:7">
      <c r="A1707" t="s">
        <v>7803</v>
      </c>
      <c r="E1707" t="s">
        <v>6023</v>
      </c>
      <c r="F1707" t="s">
        <v>7150</v>
      </c>
      <c r="G1707" t="s">
        <v>9095</v>
      </c>
    </row>
    <row r="1708" spans="1:7">
      <c r="A1708" t="s">
        <v>1321</v>
      </c>
      <c r="E1708" t="s">
        <v>6965</v>
      </c>
      <c r="F1708" t="s">
        <v>7150</v>
      </c>
      <c r="G1708" t="s">
        <v>9096</v>
      </c>
    </row>
    <row r="1709" spans="1:7">
      <c r="A1709" t="s">
        <v>7150</v>
      </c>
      <c r="E1709" t="s">
        <v>6058</v>
      </c>
      <c r="F1709" t="s">
        <v>7150</v>
      </c>
      <c r="G1709" t="s">
        <v>9097</v>
      </c>
    </row>
    <row r="1710" spans="1:7">
      <c r="A1710" t="s">
        <v>7804</v>
      </c>
      <c r="E1710" t="s">
        <v>9098</v>
      </c>
      <c r="F1710" t="s">
        <v>7150</v>
      </c>
      <c r="G1710" t="s">
        <v>9099</v>
      </c>
    </row>
    <row r="1711" spans="1:7">
      <c r="A1711" t="s">
        <v>1322</v>
      </c>
      <c r="E1711" t="s">
        <v>6559</v>
      </c>
      <c r="F1711" t="s">
        <v>7150</v>
      </c>
      <c r="G1711" t="s">
        <v>9100</v>
      </c>
    </row>
    <row r="1712" spans="1:7">
      <c r="A1712" t="s">
        <v>7150</v>
      </c>
      <c r="E1712" t="s">
        <v>6049</v>
      </c>
      <c r="F1712" t="s">
        <v>7150</v>
      </c>
      <c r="G1712" t="s">
        <v>9101</v>
      </c>
    </row>
    <row r="1713" spans="1:7">
      <c r="A1713" t="s">
        <v>7805</v>
      </c>
      <c r="E1713" t="s">
        <v>6557</v>
      </c>
      <c r="F1713" t="s">
        <v>7150</v>
      </c>
      <c r="G1713" t="s">
        <v>9102</v>
      </c>
    </row>
    <row r="1714" spans="1:7">
      <c r="A1714" t="s">
        <v>1318</v>
      </c>
      <c r="E1714" t="s">
        <v>6569</v>
      </c>
      <c r="F1714" t="s">
        <v>7150</v>
      </c>
      <c r="G1714" t="s">
        <v>9103</v>
      </c>
    </row>
    <row r="1715" spans="1:7">
      <c r="A1715" t="s">
        <v>7150</v>
      </c>
      <c r="E1715" t="s">
        <v>6565</v>
      </c>
      <c r="F1715" t="s">
        <v>7150</v>
      </c>
      <c r="G1715" t="s">
        <v>9104</v>
      </c>
    </row>
    <row r="1716" spans="1:7">
      <c r="A1716" t="s">
        <v>7806</v>
      </c>
      <c r="E1716" t="s">
        <v>3977</v>
      </c>
      <c r="F1716" t="s">
        <v>7150</v>
      </c>
      <c r="G1716" t="s">
        <v>9105</v>
      </c>
    </row>
    <row r="1717" spans="1:7">
      <c r="A1717" t="s">
        <v>1317</v>
      </c>
      <c r="E1717" t="s">
        <v>4488</v>
      </c>
      <c r="F1717" t="s">
        <v>7150</v>
      </c>
      <c r="G1717" t="s">
        <v>9106</v>
      </c>
    </row>
    <row r="1718" spans="1:7">
      <c r="A1718" t="s">
        <v>7150</v>
      </c>
      <c r="E1718" t="s">
        <v>4233</v>
      </c>
      <c r="F1718" t="s">
        <v>7150</v>
      </c>
      <c r="G1718" t="s">
        <v>9107</v>
      </c>
    </row>
    <row r="1719" spans="1:7">
      <c r="A1719" t="s">
        <v>7807</v>
      </c>
      <c r="E1719" t="s">
        <v>5117</v>
      </c>
      <c r="F1719" t="s">
        <v>7150</v>
      </c>
      <c r="G1719" t="s">
        <v>9108</v>
      </c>
    </row>
    <row r="1720" spans="1:7">
      <c r="A1720" t="s">
        <v>1319</v>
      </c>
      <c r="E1720" t="s">
        <v>4812</v>
      </c>
      <c r="F1720" t="s">
        <v>7150</v>
      </c>
      <c r="G1720" t="s">
        <v>9109</v>
      </c>
    </row>
    <row r="1721" spans="1:7">
      <c r="A1721" t="s">
        <v>7150</v>
      </c>
      <c r="E1721" t="s">
        <v>4814</v>
      </c>
      <c r="F1721" t="s">
        <v>7150</v>
      </c>
      <c r="G1721" t="s">
        <v>9110</v>
      </c>
    </row>
    <row r="1722" spans="1:7">
      <c r="A1722" t="s">
        <v>7808</v>
      </c>
      <c r="E1722" t="s">
        <v>5589</v>
      </c>
      <c r="F1722" t="s">
        <v>7150</v>
      </c>
      <c r="G1722" t="s">
        <v>9111</v>
      </c>
    </row>
    <row r="1723" spans="1:7">
      <c r="A1723" t="s">
        <v>1316</v>
      </c>
      <c r="E1723" t="s">
        <v>4236</v>
      </c>
      <c r="F1723" t="s">
        <v>7150</v>
      </c>
      <c r="G1723" t="s">
        <v>9112</v>
      </c>
    </row>
    <row r="1724" spans="1:7">
      <c r="A1724" t="s">
        <v>7150</v>
      </c>
      <c r="E1724" t="s">
        <v>4520</v>
      </c>
      <c r="F1724" t="s">
        <v>7150</v>
      </c>
      <c r="G1724" t="s">
        <v>9113</v>
      </c>
    </row>
    <row r="1725" spans="1:7">
      <c r="A1725" t="s">
        <v>7809</v>
      </c>
      <c r="E1725" t="s">
        <v>5119</v>
      </c>
      <c r="F1725" t="s">
        <v>7150</v>
      </c>
      <c r="G1725" t="s">
        <v>9114</v>
      </c>
    </row>
    <row r="1726" spans="1:7">
      <c r="A1726" t="s">
        <v>7810</v>
      </c>
      <c r="E1726" t="s">
        <v>9115</v>
      </c>
      <c r="F1726" t="s">
        <v>7150</v>
      </c>
      <c r="G1726" t="s">
        <v>9116</v>
      </c>
    </row>
    <row r="1727" spans="1:7">
      <c r="A1727" t="s">
        <v>7150</v>
      </c>
      <c r="E1727" t="s">
        <v>4816</v>
      </c>
      <c r="F1727" t="s">
        <v>7150</v>
      </c>
      <c r="G1727" t="s">
        <v>9117</v>
      </c>
    </row>
    <row r="1728" spans="1:7">
      <c r="A1728" t="s">
        <v>7811</v>
      </c>
      <c r="E1728" t="s">
        <v>5135</v>
      </c>
      <c r="F1728" t="s">
        <v>7150</v>
      </c>
      <c r="G1728" t="s">
        <v>9118</v>
      </c>
    </row>
    <row r="1729" spans="1:7">
      <c r="A1729" t="s">
        <v>1315</v>
      </c>
      <c r="E1729" t="s">
        <v>9119</v>
      </c>
      <c r="F1729" t="s">
        <v>7150</v>
      </c>
      <c r="G1729" t="s">
        <v>9120</v>
      </c>
    </row>
    <row r="1730" spans="1:7">
      <c r="A1730" t="s">
        <v>7150</v>
      </c>
      <c r="E1730" t="s">
        <v>4806</v>
      </c>
      <c r="F1730" t="s">
        <v>7150</v>
      </c>
      <c r="G1730" t="s">
        <v>9121</v>
      </c>
    </row>
    <row r="1731" spans="1:7">
      <c r="A1731" t="s">
        <v>7812</v>
      </c>
      <c r="E1731" t="s">
        <v>5560</v>
      </c>
      <c r="F1731" t="s">
        <v>7150</v>
      </c>
      <c r="G1731" t="s">
        <v>9122</v>
      </c>
    </row>
    <row r="1732" spans="1:7">
      <c r="A1732" t="s">
        <v>1313</v>
      </c>
      <c r="E1732" t="s">
        <v>5562</v>
      </c>
      <c r="F1732" t="s">
        <v>7150</v>
      </c>
      <c r="G1732" t="s">
        <v>9123</v>
      </c>
    </row>
    <row r="1733" spans="1:7">
      <c r="A1733" t="s">
        <v>7150</v>
      </c>
      <c r="E1733" t="s">
        <v>5552</v>
      </c>
      <c r="F1733" t="s">
        <v>7150</v>
      </c>
      <c r="G1733" t="s">
        <v>9124</v>
      </c>
    </row>
    <row r="1734" spans="1:7">
      <c r="A1734" t="s">
        <v>7813</v>
      </c>
      <c r="E1734" t="s">
        <v>5565</v>
      </c>
      <c r="F1734" t="s">
        <v>7150</v>
      </c>
      <c r="G1734" t="s">
        <v>9125</v>
      </c>
    </row>
    <row r="1735" spans="1:7">
      <c r="A1735" t="s">
        <v>1312</v>
      </c>
      <c r="E1735" t="s">
        <v>5991</v>
      </c>
      <c r="F1735" t="s">
        <v>7150</v>
      </c>
      <c r="G1735" t="s">
        <v>9126</v>
      </c>
    </row>
    <row r="1736" spans="1:7">
      <c r="A1736" t="s">
        <v>7150</v>
      </c>
      <c r="E1736" t="s">
        <v>6522</v>
      </c>
      <c r="F1736" t="s">
        <v>7150</v>
      </c>
      <c r="G1736" t="s">
        <v>9127</v>
      </c>
    </row>
    <row r="1737" spans="1:7">
      <c r="A1737" t="s">
        <v>7814</v>
      </c>
      <c r="E1737" t="s">
        <v>9128</v>
      </c>
      <c r="F1737" t="s">
        <v>7150</v>
      </c>
      <c r="G1737" t="s">
        <v>9129</v>
      </c>
    </row>
    <row r="1738" spans="1:7">
      <c r="A1738" t="s">
        <v>1314</v>
      </c>
      <c r="E1738" t="s">
        <v>5574</v>
      </c>
      <c r="F1738" t="s">
        <v>7150</v>
      </c>
      <c r="G1738" t="s">
        <v>9130</v>
      </c>
    </row>
    <row r="1739" spans="1:7">
      <c r="A1739" t="s">
        <v>7150</v>
      </c>
      <c r="E1739" t="s">
        <v>695</v>
      </c>
      <c r="F1739" t="s">
        <v>7150</v>
      </c>
      <c r="G1739" t="s">
        <v>9131</v>
      </c>
    </row>
    <row r="1740" spans="1:7">
      <c r="A1740" t="s">
        <v>7815</v>
      </c>
      <c r="E1740" t="s">
        <v>669</v>
      </c>
      <c r="F1740" t="s">
        <v>7150</v>
      </c>
      <c r="G1740" t="s">
        <v>9132</v>
      </c>
    </row>
    <row r="1741" spans="1:7">
      <c r="A1741" t="s">
        <v>7816</v>
      </c>
      <c r="E1741" t="s">
        <v>5579</v>
      </c>
      <c r="F1741" t="s">
        <v>7150</v>
      </c>
      <c r="G1741" t="s">
        <v>9133</v>
      </c>
    </row>
    <row r="1742" spans="1:7">
      <c r="A1742" t="s">
        <v>7150</v>
      </c>
      <c r="E1742" t="s">
        <v>6536</v>
      </c>
      <c r="F1742" t="s">
        <v>7150</v>
      </c>
      <c r="G1742" t="s">
        <v>9134</v>
      </c>
    </row>
    <row r="1743" spans="1:7">
      <c r="A1743" t="s">
        <v>7817</v>
      </c>
      <c r="E1743" t="s">
        <v>9135</v>
      </c>
      <c r="F1743" t="s">
        <v>7150</v>
      </c>
      <c r="G1743" t="s">
        <v>9136</v>
      </c>
    </row>
    <row r="1744" spans="1:7">
      <c r="A1744" t="s">
        <v>1307</v>
      </c>
      <c r="E1744" t="s">
        <v>5570</v>
      </c>
      <c r="F1744" t="s">
        <v>7150</v>
      </c>
      <c r="G1744" t="s">
        <v>9137</v>
      </c>
    </row>
    <row r="1745" spans="1:7">
      <c r="A1745" t="s">
        <v>7150</v>
      </c>
      <c r="E1745" t="s">
        <v>5568</v>
      </c>
      <c r="F1745" t="s">
        <v>7150</v>
      </c>
      <c r="G1745" t="s">
        <v>9138</v>
      </c>
    </row>
    <row r="1746" spans="1:7">
      <c r="A1746" t="s">
        <v>7818</v>
      </c>
      <c r="E1746" t="s">
        <v>9139</v>
      </c>
      <c r="F1746" t="s">
        <v>7150</v>
      </c>
      <c r="G1746" t="s">
        <v>9140</v>
      </c>
    </row>
    <row r="1747" spans="1:7">
      <c r="A1747" t="s">
        <v>1311</v>
      </c>
      <c r="E1747" t="s">
        <v>5997</v>
      </c>
      <c r="F1747" t="s">
        <v>7150</v>
      </c>
      <c r="G1747" t="s">
        <v>9141</v>
      </c>
    </row>
    <row r="1748" spans="1:7">
      <c r="A1748" t="s">
        <v>7150</v>
      </c>
      <c r="E1748" t="s">
        <v>6528</v>
      </c>
      <c r="F1748" t="s">
        <v>7150</v>
      </c>
      <c r="G1748" t="s">
        <v>9142</v>
      </c>
    </row>
    <row r="1749" spans="1:7">
      <c r="A1749" t="s">
        <v>7819</v>
      </c>
      <c r="E1749" t="s">
        <v>6520</v>
      </c>
      <c r="F1749" t="s">
        <v>7150</v>
      </c>
      <c r="G1749" t="s">
        <v>9143</v>
      </c>
    </row>
    <row r="1750" spans="1:7">
      <c r="A1750" t="s">
        <v>1309</v>
      </c>
      <c r="E1750" t="s">
        <v>9144</v>
      </c>
      <c r="F1750" t="s">
        <v>7150</v>
      </c>
      <c r="G1750" t="s">
        <v>9145</v>
      </c>
    </row>
    <row r="1751" spans="1:7">
      <c r="A1751" t="s">
        <v>7150</v>
      </c>
      <c r="E1751" t="s">
        <v>4231</v>
      </c>
      <c r="F1751" t="s">
        <v>7150</v>
      </c>
      <c r="G1751" t="s">
        <v>9146</v>
      </c>
    </row>
    <row r="1752" spans="1:7">
      <c r="A1752" t="s">
        <v>7820</v>
      </c>
      <c r="E1752" t="s">
        <v>3997</v>
      </c>
      <c r="F1752" t="s">
        <v>7150</v>
      </c>
      <c r="G1752" t="s">
        <v>9147</v>
      </c>
    </row>
    <row r="1753" spans="1:7">
      <c r="A1753" t="s">
        <v>1310</v>
      </c>
      <c r="E1753" t="s">
        <v>4516</v>
      </c>
      <c r="F1753" t="s">
        <v>7150</v>
      </c>
      <c r="G1753" t="s">
        <v>9148</v>
      </c>
    </row>
    <row r="1754" spans="1:7">
      <c r="A1754" t="s">
        <v>7150</v>
      </c>
      <c r="E1754" t="s">
        <v>5133</v>
      </c>
      <c r="F1754" t="s">
        <v>7150</v>
      </c>
      <c r="G1754" t="s">
        <v>9149</v>
      </c>
    </row>
    <row r="1755" spans="1:7">
      <c r="A1755" t="s">
        <v>7821</v>
      </c>
      <c r="E1755" t="s">
        <v>5131</v>
      </c>
      <c r="F1755" t="s">
        <v>7150</v>
      </c>
      <c r="G1755" t="s">
        <v>9150</v>
      </c>
    </row>
    <row r="1756" spans="1:7">
      <c r="A1756" t="s">
        <v>1308</v>
      </c>
      <c r="E1756" t="s">
        <v>5143</v>
      </c>
      <c r="F1756" t="s">
        <v>7150</v>
      </c>
      <c r="G1756" t="s">
        <v>9151</v>
      </c>
    </row>
    <row r="1757" spans="1:7">
      <c r="A1757" t="s">
        <v>7150</v>
      </c>
      <c r="E1757" t="s">
        <v>5169</v>
      </c>
      <c r="F1757" t="s">
        <v>7150</v>
      </c>
      <c r="G1757" t="s">
        <v>9152</v>
      </c>
    </row>
    <row r="1758" spans="1:7">
      <c r="A1758" t="s">
        <v>7822</v>
      </c>
      <c r="E1758" t="s">
        <v>3981</v>
      </c>
      <c r="F1758" t="s">
        <v>7150</v>
      </c>
      <c r="G1758" t="s">
        <v>9153</v>
      </c>
    </row>
    <row r="1759" spans="1:7">
      <c r="A1759" t="s">
        <v>1305</v>
      </c>
      <c r="E1759" t="s">
        <v>4248</v>
      </c>
      <c r="F1759" t="s">
        <v>7150</v>
      </c>
      <c r="G1759" t="s">
        <v>9154</v>
      </c>
    </row>
    <row r="1760" spans="1:7">
      <c r="A1760" t="s">
        <v>7150</v>
      </c>
      <c r="E1760" t="s">
        <v>9155</v>
      </c>
      <c r="F1760" t="s">
        <v>7150</v>
      </c>
      <c r="G1760" t="s">
        <v>9156</v>
      </c>
    </row>
    <row r="1761" spans="1:7">
      <c r="A1761" t="s">
        <v>7823</v>
      </c>
      <c r="E1761" t="s">
        <v>5149</v>
      </c>
      <c r="F1761" t="s">
        <v>7150</v>
      </c>
      <c r="G1761" t="s">
        <v>9157</v>
      </c>
    </row>
    <row r="1762" spans="1:7">
      <c r="A1762" t="s">
        <v>1306</v>
      </c>
      <c r="E1762" t="s">
        <v>5151</v>
      </c>
      <c r="F1762" t="s">
        <v>7150</v>
      </c>
      <c r="G1762" t="s">
        <v>9158</v>
      </c>
    </row>
    <row r="1763" spans="1:7">
      <c r="A1763" t="s">
        <v>7150</v>
      </c>
      <c r="E1763" t="s">
        <v>5145</v>
      </c>
      <c r="F1763" t="s">
        <v>7150</v>
      </c>
      <c r="G1763" t="s">
        <v>9159</v>
      </c>
    </row>
    <row r="1764" spans="1:7">
      <c r="A1764" t="s">
        <v>7824</v>
      </c>
      <c r="E1764" t="s">
        <v>5156</v>
      </c>
      <c r="F1764" t="s">
        <v>7150</v>
      </c>
      <c r="G1764" t="s">
        <v>9160</v>
      </c>
    </row>
    <row r="1765" spans="1:7">
      <c r="A1765" t="s">
        <v>1304</v>
      </c>
      <c r="E1765" t="s">
        <v>4246</v>
      </c>
      <c r="F1765" t="s">
        <v>7150</v>
      </c>
      <c r="G1765" t="s">
        <v>9161</v>
      </c>
    </row>
    <row r="1766" spans="1:7">
      <c r="A1766" t="s">
        <v>7150</v>
      </c>
      <c r="E1766" t="s">
        <v>4552</v>
      </c>
      <c r="F1766" t="s">
        <v>7150</v>
      </c>
      <c r="G1766" t="s">
        <v>9162</v>
      </c>
    </row>
    <row r="1767" spans="1:7">
      <c r="A1767" t="s">
        <v>7825</v>
      </c>
      <c r="E1767" t="s">
        <v>4866</v>
      </c>
      <c r="F1767" t="s">
        <v>7150</v>
      </c>
      <c r="G1767" t="s">
        <v>9163</v>
      </c>
    </row>
    <row r="1768" spans="1:7">
      <c r="A1768" t="s">
        <v>1303</v>
      </c>
      <c r="E1768" t="s">
        <v>4832</v>
      </c>
      <c r="F1768" t="s">
        <v>7150</v>
      </c>
      <c r="G1768" t="s">
        <v>9164</v>
      </c>
    </row>
    <row r="1769" spans="1:7">
      <c r="A1769" t="s">
        <v>7150</v>
      </c>
      <c r="E1769" t="s">
        <v>5595</v>
      </c>
      <c r="F1769" t="s">
        <v>7150</v>
      </c>
      <c r="G1769" t="s">
        <v>9165</v>
      </c>
    </row>
    <row r="1770" spans="1:7">
      <c r="A1770" t="s">
        <v>7826</v>
      </c>
      <c r="E1770" t="s">
        <v>5610</v>
      </c>
      <c r="F1770" t="s">
        <v>7150</v>
      </c>
      <c r="G1770" t="s">
        <v>9166</v>
      </c>
    </row>
    <row r="1771" spans="1:7">
      <c r="A1771" t="s">
        <v>1302</v>
      </c>
      <c r="E1771" t="s">
        <v>6036</v>
      </c>
      <c r="F1771" t="s">
        <v>7150</v>
      </c>
      <c r="G1771" t="s">
        <v>9167</v>
      </c>
    </row>
    <row r="1772" spans="1:7">
      <c r="A1772" t="s">
        <v>7150</v>
      </c>
      <c r="E1772" t="s">
        <v>4523</v>
      </c>
      <c r="F1772" t="s">
        <v>7150</v>
      </c>
      <c r="G1772" t="s">
        <v>9168</v>
      </c>
    </row>
    <row r="1773" spans="1:7">
      <c r="A1773" t="s">
        <v>7827</v>
      </c>
      <c r="E1773" t="s">
        <v>9169</v>
      </c>
      <c r="F1773" t="s">
        <v>7150</v>
      </c>
      <c r="G1773" t="s">
        <v>9170</v>
      </c>
    </row>
    <row r="1774" spans="1:7">
      <c r="A1774" t="s">
        <v>1301</v>
      </c>
      <c r="E1774" t="s">
        <v>9171</v>
      </c>
      <c r="F1774" t="s">
        <v>7150</v>
      </c>
      <c r="G1774" t="s">
        <v>9172</v>
      </c>
    </row>
    <row r="1775" spans="1:7">
      <c r="A1775" t="s">
        <v>7150</v>
      </c>
      <c r="E1775" t="s">
        <v>5137</v>
      </c>
      <c r="F1775" t="s">
        <v>7150</v>
      </c>
      <c r="G1775" t="s">
        <v>9173</v>
      </c>
    </row>
    <row r="1776" spans="1:7">
      <c r="A1776" t="s">
        <v>7828</v>
      </c>
      <c r="E1776" t="s">
        <v>5147</v>
      </c>
      <c r="F1776" t="s">
        <v>7150</v>
      </c>
      <c r="G1776" t="s">
        <v>9174</v>
      </c>
    </row>
    <row r="1777" spans="1:7">
      <c r="A1777" t="s">
        <v>1300</v>
      </c>
      <c r="E1777" t="s">
        <v>5591</v>
      </c>
      <c r="F1777" t="s">
        <v>7150</v>
      </c>
      <c r="G1777" t="s">
        <v>9175</v>
      </c>
    </row>
    <row r="1778" spans="1:7">
      <c r="A1778" t="s">
        <v>7150</v>
      </c>
      <c r="E1778" t="s">
        <v>6020</v>
      </c>
      <c r="F1778" t="s">
        <v>7150</v>
      </c>
      <c r="G1778" t="s">
        <v>9176</v>
      </c>
    </row>
    <row r="1779" spans="1:7">
      <c r="A1779" t="s">
        <v>7829</v>
      </c>
      <c r="E1779" t="s">
        <v>5597</v>
      </c>
      <c r="F1779" t="s">
        <v>7150</v>
      </c>
      <c r="G1779" t="s">
        <v>9177</v>
      </c>
    </row>
    <row r="1780" spans="1:7">
      <c r="A1780" t="s">
        <v>7830</v>
      </c>
      <c r="E1780" t="s">
        <v>5593</v>
      </c>
      <c r="F1780" t="s">
        <v>7150</v>
      </c>
      <c r="G1780" t="s">
        <v>9178</v>
      </c>
    </row>
    <row r="1781" spans="1:7">
      <c r="A1781" t="s">
        <v>7150</v>
      </c>
      <c r="E1781" t="s">
        <v>5581</v>
      </c>
      <c r="F1781" t="s">
        <v>7150</v>
      </c>
      <c r="G1781" t="s">
        <v>9179</v>
      </c>
    </row>
    <row r="1782" spans="1:7">
      <c r="A1782" t="s">
        <v>7831</v>
      </c>
      <c r="E1782" t="s">
        <v>5101</v>
      </c>
      <c r="F1782" t="s">
        <v>7150</v>
      </c>
      <c r="G1782" t="s">
        <v>9180</v>
      </c>
    </row>
    <row r="1783" spans="1:7">
      <c r="A1783" t="s">
        <v>1299</v>
      </c>
      <c r="E1783" t="s">
        <v>9181</v>
      </c>
      <c r="F1783" t="s">
        <v>7150</v>
      </c>
      <c r="G1783" t="s">
        <v>9182</v>
      </c>
    </row>
    <row r="1784" spans="1:7">
      <c r="A1784" t="s">
        <v>7150</v>
      </c>
      <c r="E1784" t="s">
        <v>6003</v>
      </c>
      <c r="F1784" t="s">
        <v>7150</v>
      </c>
      <c r="G1784" t="s">
        <v>9183</v>
      </c>
    </row>
    <row r="1785" spans="1:7">
      <c r="A1785" t="s">
        <v>7832</v>
      </c>
      <c r="E1785" t="s">
        <v>726</v>
      </c>
      <c r="F1785" t="s">
        <v>7150</v>
      </c>
      <c r="G1785" t="s">
        <v>9184</v>
      </c>
    </row>
    <row r="1786" spans="1:7">
      <c r="A1786" t="s">
        <v>1296</v>
      </c>
      <c r="E1786" t="s">
        <v>4264</v>
      </c>
      <c r="F1786" t="s">
        <v>7150</v>
      </c>
      <c r="G1786" t="s">
        <v>9185</v>
      </c>
    </row>
    <row r="1787" spans="1:7">
      <c r="A1787" t="s">
        <v>7150</v>
      </c>
      <c r="E1787" t="s">
        <v>4539</v>
      </c>
      <c r="F1787" t="s">
        <v>7150</v>
      </c>
      <c r="G1787" t="s">
        <v>9186</v>
      </c>
    </row>
    <row r="1788" spans="1:7">
      <c r="A1788" t="s">
        <v>7833</v>
      </c>
      <c r="E1788" t="s">
        <v>4846</v>
      </c>
      <c r="F1788" t="s">
        <v>7150</v>
      </c>
      <c r="G1788" t="s">
        <v>9187</v>
      </c>
    </row>
    <row r="1789" spans="1:7">
      <c r="A1789" t="s">
        <v>1298</v>
      </c>
      <c r="E1789" t="s">
        <v>5177</v>
      </c>
      <c r="F1789" t="s">
        <v>7150</v>
      </c>
      <c r="G1789" t="s">
        <v>9188</v>
      </c>
    </row>
    <row r="1790" spans="1:7">
      <c r="A1790" t="s">
        <v>7150</v>
      </c>
      <c r="E1790" t="s">
        <v>5630</v>
      </c>
      <c r="F1790" t="s">
        <v>7150</v>
      </c>
      <c r="G1790" t="s">
        <v>9189</v>
      </c>
    </row>
    <row r="1791" spans="1:7">
      <c r="A1791" t="s">
        <v>7834</v>
      </c>
      <c r="E1791" t="s">
        <v>9190</v>
      </c>
      <c r="F1791" t="s">
        <v>7150</v>
      </c>
      <c r="G1791" t="s">
        <v>9191</v>
      </c>
    </row>
    <row r="1792" spans="1:7">
      <c r="A1792" t="s">
        <v>1297</v>
      </c>
      <c r="E1792" t="s">
        <v>6079</v>
      </c>
      <c r="F1792" t="s">
        <v>7150</v>
      </c>
      <c r="G1792" t="s">
        <v>9192</v>
      </c>
    </row>
    <row r="1793" spans="1:7">
      <c r="A1793" t="s">
        <v>7150</v>
      </c>
      <c r="E1793" t="s">
        <v>4537</v>
      </c>
      <c r="F1793" t="s">
        <v>7150</v>
      </c>
      <c r="G1793" t="s">
        <v>9193</v>
      </c>
    </row>
    <row r="1794" spans="1:7">
      <c r="A1794" t="s">
        <v>7835</v>
      </c>
      <c r="E1794" t="s">
        <v>9194</v>
      </c>
      <c r="F1794" t="s">
        <v>7150</v>
      </c>
      <c r="G1794" t="s">
        <v>9195</v>
      </c>
    </row>
    <row r="1795" spans="1:7">
      <c r="A1795" t="s">
        <v>1294</v>
      </c>
      <c r="E1795" t="s">
        <v>4840</v>
      </c>
      <c r="F1795" t="s">
        <v>7150</v>
      </c>
      <c r="G1795" t="s">
        <v>9196</v>
      </c>
    </row>
    <row r="1796" spans="1:7">
      <c r="A1796" t="s">
        <v>7150</v>
      </c>
      <c r="E1796" t="s">
        <v>9197</v>
      </c>
      <c r="F1796" t="s">
        <v>7150</v>
      </c>
      <c r="G1796" t="s">
        <v>9198</v>
      </c>
    </row>
    <row r="1797" spans="1:7">
      <c r="A1797" t="s">
        <v>7836</v>
      </c>
      <c r="E1797" t="s">
        <v>5183</v>
      </c>
      <c r="F1797" t="s">
        <v>7150</v>
      </c>
      <c r="G1797" t="s">
        <v>9199</v>
      </c>
    </row>
    <row r="1798" spans="1:7">
      <c r="A1798" t="s">
        <v>1295</v>
      </c>
      <c r="E1798" t="s">
        <v>9200</v>
      </c>
      <c r="F1798" t="s">
        <v>7150</v>
      </c>
      <c r="G1798" t="s">
        <v>9201</v>
      </c>
    </row>
    <row r="1799" spans="1:7">
      <c r="A1799" t="s">
        <v>7150</v>
      </c>
      <c r="E1799" t="s">
        <v>5175</v>
      </c>
      <c r="F1799" t="s">
        <v>7150</v>
      </c>
      <c r="G1799" t="s">
        <v>9202</v>
      </c>
    </row>
    <row r="1800" spans="1:7">
      <c r="A1800" t="s">
        <v>7837</v>
      </c>
      <c r="E1800" t="s">
        <v>4274</v>
      </c>
      <c r="F1800" t="s">
        <v>7150</v>
      </c>
      <c r="G1800" t="s">
        <v>9203</v>
      </c>
    </row>
    <row r="1801" spans="1:7">
      <c r="A1801" t="s">
        <v>1292</v>
      </c>
      <c r="E1801" t="s">
        <v>4009</v>
      </c>
      <c r="F1801" t="s">
        <v>7150</v>
      </c>
      <c r="G1801" t="s">
        <v>9204</v>
      </c>
    </row>
    <row r="1802" spans="1:7">
      <c r="A1802" t="s">
        <v>7150</v>
      </c>
      <c r="E1802" t="s">
        <v>4276</v>
      </c>
      <c r="F1802" t="s">
        <v>7150</v>
      </c>
      <c r="G1802" t="s">
        <v>9205</v>
      </c>
    </row>
    <row r="1803" spans="1:7">
      <c r="A1803" t="s">
        <v>7838</v>
      </c>
      <c r="E1803" t="s">
        <v>4857</v>
      </c>
      <c r="F1803" t="s">
        <v>7150</v>
      </c>
      <c r="G1803" t="s">
        <v>9206</v>
      </c>
    </row>
    <row r="1804" spans="1:7">
      <c r="A1804" t="s">
        <v>1293</v>
      </c>
      <c r="E1804" t="s">
        <v>4548</v>
      </c>
      <c r="F1804" t="s">
        <v>7150</v>
      </c>
      <c r="G1804" t="s">
        <v>9207</v>
      </c>
    </row>
    <row r="1805" spans="1:7">
      <c r="A1805" t="s">
        <v>7150</v>
      </c>
      <c r="E1805" t="s">
        <v>4550</v>
      </c>
      <c r="F1805" t="s">
        <v>7150</v>
      </c>
      <c r="G1805" t="s">
        <v>9208</v>
      </c>
    </row>
    <row r="1806" spans="1:7">
      <c r="A1806" t="s">
        <v>7839</v>
      </c>
      <c r="E1806" t="s">
        <v>4278</v>
      </c>
      <c r="F1806" t="s">
        <v>7150</v>
      </c>
      <c r="G1806" t="s">
        <v>9209</v>
      </c>
    </row>
    <row r="1807" spans="1:7">
      <c r="A1807" t="s">
        <v>1290</v>
      </c>
      <c r="E1807" t="s">
        <v>9210</v>
      </c>
      <c r="F1807" t="s">
        <v>7150</v>
      </c>
      <c r="G1807" t="s">
        <v>9211</v>
      </c>
    </row>
    <row r="1808" spans="1:7">
      <c r="A1808" t="s">
        <v>7150</v>
      </c>
      <c r="E1808" t="s">
        <v>4294</v>
      </c>
      <c r="F1808" t="s">
        <v>7150</v>
      </c>
      <c r="G1808" t="s">
        <v>9212</v>
      </c>
    </row>
    <row r="1809" spans="1:7">
      <c r="A1809" t="s">
        <v>7840</v>
      </c>
      <c r="E1809" t="s">
        <v>9213</v>
      </c>
      <c r="F1809" t="s">
        <v>7150</v>
      </c>
      <c r="G1809" t="s">
        <v>9214</v>
      </c>
    </row>
    <row r="1810" spans="1:7">
      <c r="A1810" t="s">
        <v>1291</v>
      </c>
      <c r="E1810" t="s">
        <v>4868</v>
      </c>
      <c r="F1810" t="s">
        <v>7150</v>
      </c>
      <c r="G1810" t="s">
        <v>9215</v>
      </c>
    </row>
    <row r="1811" spans="1:7">
      <c r="A1811" t="s">
        <v>7150</v>
      </c>
      <c r="E1811" t="s">
        <v>4864</v>
      </c>
      <c r="F1811" t="s">
        <v>7150</v>
      </c>
      <c r="G1811" t="s">
        <v>9216</v>
      </c>
    </row>
    <row r="1812" spans="1:7">
      <c r="A1812" t="s">
        <v>7841</v>
      </c>
      <c r="E1812" t="s">
        <v>4875</v>
      </c>
      <c r="F1812" t="s">
        <v>7150</v>
      </c>
      <c r="G1812" t="s">
        <v>9217</v>
      </c>
    </row>
    <row r="1813" spans="1:7">
      <c r="A1813" t="s">
        <v>1288</v>
      </c>
      <c r="E1813" t="s">
        <v>5212</v>
      </c>
      <c r="F1813" t="s">
        <v>7150</v>
      </c>
      <c r="G1813" t="s">
        <v>9218</v>
      </c>
    </row>
    <row r="1814" spans="1:7">
      <c r="A1814" t="s">
        <v>7150</v>
      </c>
      <c r="E1814" t="s">
        <v>3989</v>
      </c>
      <c r="F1814" t="s">
        <v>7150</v>
      </c>
      <c r="G1814" t="s">
        <v>9219</v>
      </c>
    </row>
    <row r="1815" spans="1:7">
      <c r="A1815" t="s">
        <v>7842</v>
      </c>
      <c r="E1815" t="s">
        <v>4253</v>
      </c>
      <c r="F1815" t="s">
        <v>7150</v>
      </c>
      <c r="G1815" t="s">
        <v>9220</v>
      </c>
    </row>
    <row r="1816" spans="1:7">
      <c r="A1816" t="s">
        <v>7843</v>
      </c>
      <c r="E1816" t="s">
        <v>4270</v>
      </c>
      <c r="F1816" t="s">
        <v>7150</v>
      </c>
      <c r="G1816" t="s">
        <v>9221</v>
      </c>
    </row>
    <row r="1817" spans="1:7">
      <c r="A1817" t="s">
        <v>7150</v>
      </c>
      <c r="E1817" t="s">
        <v>9222</v>
      </c>
      <c r="F1817" t="s">
        <v>7150</v>
      </c>
      <c r="G1817" t="s">
        <v>9223</v>
      </c>
    </row>
    <row r="1818" spans="1:7">
      <c r="A1818" t="s">
        <v>7844</v>
      </c>
      <c r="E1818" t="s">
        <v>9224</v>
      </c>
      <c r="F1818" t="s">
        <v>7150</v>
      </c>
      <c r="G1818" t="s">
        <v>9225</v>
      </c>
    </row>
    <row r="1819" spans="1:7">
      <c r="A1819" t="s">
        <v>1286</v>
      </c>
      <c r="E1819" t="s">
        <v>9226</v>
      </c>
      <c r="F1819" t="s">
        <v>7150</v>
      </c>
      <c r="G1819" t="s">
        <v>9227</v>
      </c>
    </row>
    <row r="1820" spans="1:7">
      <c r="A1820" t="s">
        <v>7150</v>
      </c>
      <c r="E1820" t="s">
        <v>4851</v>
      </c>
      <c r="F1820" t="s">
        <v>7150</v>
      </c>
      <c r="G1820" t="s">
        <v>9228</v>
      </c>
    </row>
    <row r="1821" spans="1:7">
      <c r="A1821" t="s">
        <v>7845</v>
      </c>
      <c r="E1821" t="s">
        <v>3906</v>
      </c>
      <c r="F1821" t="s">
        <v>7150</v>
      </c>
      <c r="G1821" t="s">
        <v>9229</v>
      </c>
    </row>
    <row r="1822" spans="1:7">
      <c r="A1822" t="s">
        <v>1287</v>
      </c>
      <c r="E1822" t="s">
        <v>3899</v>
      </c>
      <c r="F1822" t="s">
        <v>7150</v>
      </c>
      <c r="G1822" t="s">
        <v>9230</v>
      </c>
    </row>
    <row r="1823" spans="1:7">
      <c r="A1823" t="s">
        <v>7150</v>
      </c>
      <c r="E1823" t="s">
        <v>4026</v>
      </c>
      <c r="F1823" t="s">
        <v>7150</v>
      </c>
      <c r="G1823" t="s">
        <v>9231</v>
      </c>
    </row>
    <row r="1824" spans="1:7">
      <c r="A1824" t="s">
        <v>7846</v>
      </c>
      <c r="E1824" t="s">
        <v>3921</v>
      </c>
      <c r="F1824" t="s">
        <v>7150</v>
      </c>
      <c r="G1824" t="s">
        <v>9232</v>
      </c>
    </row>
    <row r="1825" spans="1:7">
      <c r="A1825" t="s">
        <v>1289</v>
      </c>
      <c r="E1825" t="s">
        <v>4285</v>
      </c>
      <c r="F1825" t="s">
        <v>7150</v>
      </c>
      <c r="G1825" t="s">
        <v>9233</v>
      </c>
    </row>
    <row r="1826" spans="1:7">
      <c r="A1826" t="s">
        <v>7150</v>
      </c>
      <c r="E1826" t="s">
        <v>4003</v>
      </c>
      <c r="F1826" t="s">
        <v>7150</v>
      </c>
      <c r="G1826" t="s">
        <v>9234</v>
      </c>
    </row>
    <row r="1827" spans="1:7">
      <c r="A1827" t="s">
        <v>7847</v>
      </c>
      <c r="E1827" t="s">
        <v>9235</v>
      </c>
      <c r="F1827" t="s">
        <v>7150</v>
      </c>
      <c r="G1827" t="s">
        <v>9236</v>
      </c>
    </row>
    <row r="1828" spans="1:7">
      <c r="A1828" t="s">
        <v>1285</v>
      </c>
      <c r="E1828" t="s">
        <v>4014</v>
      </c>
      <c r="F1828" t="s">
        <v>7150</v>
      </c>
      <c r="G1828" t="s">
        <v>9237</v>
      </c>
    </row>
    <row r="1829" spans="1:7">
      <c r="A1829" t="s">
        <v>7150</v>
      </c>
      <c r="E1829" t="s">
        <v>4016</v>
      </c>
      <c r="F1829" t="s">
        <v>7150</v>
      </c>
      <c r="G1829" t="s">
        <v>9238</v>
      </c>
    </row>
    <row r="1830" spans="1:7">
      <c r="A1830" t="s">
        <v>7848</v>
      </c>
      <c r="E1830" t="s">
        <v>4018</v>
      </c>
      <c r="F1830" t="s">
        <v>7150</v>
      </c>
      <c r="G1830" t="s">
        <v>9239</v>
      </c>
    </row>
    <row r="1831" spans="1:7">
      <c r="A1831" t="s">
        <v>7849</v>
      </c>
      <c r="E1831" t="s">
        <v>9240</v>
      </c>
      <c r="F1831" t="s">
        <v>7150</v>
      </c>
      <c r="G1831" t="s">
        <v>9241</v>
      </c>
    </row>
    <row r="1832" spans="1:7">
      <c r="A1832" t="s">
        <v>7150</v>
      </c>
      <c r="E1832" t="s">
        <v>4290</v>
      </c>
      <c r="F1832" t="s">
        <v>7150</v>
      </c>
      <c r="G1832" t="s">
        <v>9242</v>
      </c>
    </row>
    <row r="1833" spans="1:7">
      <c r="A1833" t="s">
        <v>7850</v>
      </c>
      <c r="E1833" t="s">
        <v>4259</v>
      </c>
      <c r="F1833" t="s">
        <v>7150</v>
      </c>
      <c r="G1833" t="s">
        <v>9243</v>
      </c>
    </row>
    <row r="1834" spans="1:7">
      <c r="A1834" t="s">
        <v>1284</v>
      </c>
      <c r="E1834" t="s">
        <v>4020</v>
      </c>
      <c r="F1834" t="s">
        <v>7150</v>
      </c>
      <c r="G1834" t="s">
        <v>9244</v>
      </c>
    </row>
    <row r="1835" spans="1:7">
      <c r="A1835" t="s">
        <v>7150</v>
      </c>
      <c r="E1835" t="s">
        <v>4006</v>
      </c>
      <c r="F1835" t="s">
        <v>7150</v>
      </c>
      <c r="G1835" t="s">
        <v>9245</v>
      </c>
    </row>
    <row r="1836" spans="1:7">
      <c r="A1836" t="s">
        <v>7851</v>
      </c>
      <c r="E1836" t="s">
        <v>4557</v>
      </c>
      <c r="F1836" t="s">
        <v>7150</v>
      </c>
      <c r="G1836" t="s">
        <v>9246</v>
      </c>
    </row>
    <row r="1837" spans="1:7">
      <c r="A1837" t="s">
        <v>1283</v>
      </c>
      <c r="E1837" t="s">
        <v>9247</v>
      </c>
      <c r="F1837" t="s">
        <v>7150</v>
      </c>
      <c r="G1837" t="s">
        <v>9248</v>
      </c>
    </row>
    <row r="1838" spans="1:7">
      <c r="A1838" t="s">
        <v>7150</v>
      </c>
      <c r="E1838" t="s">
        <v>4546</v>
      </c>
      <c r="F1838" t="s">
        <v>7150</v>
      </c>
      <c r="G1838" t="s">
        <v>9249</v>
      </c>
    </row>
    <row r="1839" spans="1:7">
      <c r="A1839" t="s">
        <v>7852</v>
      </c>
      <c r="E1839" t="s">
        <v>4862</v>
      </c>
      <c r="F1839" t="s">
        <v>7150</v>
      </c>
      <c r="G1839" t="s">
        <v>9250</v>
      </c>
    </row>
    <row r="1840" spans="1:7">
      <c r="A1840" t="s">
        <v>7853</v>
      </c>
      <c r="E1840" t="s">
        <v>4870</v>
      </c>
      <c r="F1840" t="s">
        <v>7150</v>
      </c>
      <c r="G1840" t="s">
        <v>9251</v>
      </c>
    </row>
    <row r="1841" spans="1:7">
      <c r="A1841" t="s">
        <v>7150</v>
      </c>
      <c r="E1841" t="s">
        <v>4853</v>
      </c>
      <c r="F1841" t="s">
        <v>7150</v>
      </c>
      <c r="G1841" t="s">
        <v>9252</v>
      </c>
    </row>
    <row r="1842" spans="1:7">
      <c r="A1842" t="s">
        <v>7854</v>
      </c>
      <c r="E1842" t="s">
        <v>4860</v>
      </c>
      <c r="F1842" t="s">
        <v>7150</v>
      </c>
      <c r="G1842" t="s">
        <v>9253</v>
      </c>
    </row>
    <row r="1843" spans="1:7">
      <c r="A1843" t="s">
        <v>1282</v>
      </c>
      <c r="E1843" t="s">
        <v>9254</v>
      </c>
      <c r="F1843" t="s">
        <v>7150</v>
      </c>
      <c r="G1843" t="s">
        <v>9255</v>
      </c>
    </row>
    <row r="1844" spans="1:7">
      <c r="A1844" t="s">
        <v>7150</v>
      </c>
      <c r="E1844" t="s">
        <v>5194</v>
      </c>
      <c r="F1844" t="s">
        <v>7150</v>
      </c>
      <c r="G1844" t="s">
        <v>9256</v>
      </c>
    </row>
    <row r="1845" spans="1:7">
      <c r="A1845" t="s">
        <v>7855</v>
      </c>
      <c r="E1845" t="s">
        <v>5192</v>
      </c>
      <c r="F1845" t="s">
        <v>7150</v>
      </c>
      <c r="G1845" t="s">
        <v>9257</v>
      </c>
    </row>
    <row r="1846" spans="1:7">
      <c r="A1846" t="s">
        <v>1281</v>
      </c>
      <c r="E1846" t="s">
        <v>5660</v>
      </c>
      <c r="F1846" t="s">
        <v>7150</v>
      </c>
      <c r="G1846" t="s">
        <v>9258</v>
      </c>
    </row>
    <row r="1847" spans="1:7">
      <c r="A1847" t="s">
        <v>7150</v>
      </c>
      <c r="E1847" t="s">
        <v>5656</v>
      </c>
      <c r="F1847" t="s">
        <v>7150</v>
      </c>
      <c r="G1847" t="s">
        <v>9259</v>
      </c>
    </row>
    <row r="1848" spans="1:7">
      <c r="A1848" t="s">
        <v>7856</v>
      </c>
      <c r="E1848" t="s">
        <v>5653</v>
      </c>
      <c r="F1848" t="s">
        <v>7150</v>
      </c>
      <c r="G1848" t="s">
        <v>9260</v>
      </c>
    </row>
    <row r="1849" spans="1:7">
      <c r="A1849" t="s">
        <v>1280</v>
      </c>
      <c r="E1849" t="s">
        <v>5205</v>
      </c>
      <c r="F1849" t="s">
        <v>7150</v>
      </c>
      <c r="G1849" t="s">
        <v>9261</v>
      </c>
    </row>
    <row r="1850" spans="1:7">
      <c r="A1850" t="s">
        <v>7150</v>
      </c>
      <c r="E1850" t="s">
        <v>5666</v>
      </c>
      <c r="F1850" t="s">
        <v>7150</v>
      </c>
      <c r="G1850" t="s">
        <v>9262</v>
      </c>
    </row>
    <row r="1851" spans="1:7">
      <c r="A1851" t="s">
        <v>7857</v>
      </c>
      <c r="E1851" t="s">
        <v>5199</v>
      </c>
      <c r="F1851" t="s">
        <v>7150</v>
      </c>
      <c r="G1851" t="s">
        <v>9263</v>
      </c>
    </row>
    <row r="1852" spans="1:7">
      <c r="A1852" t="s">
        <v>719</v>
      </c>
      <c r="E1852" t="s">
        <v>9264</v>
      </c>
      <c r="F1852" t="s">
        <v>7150</v>
      </c>
      <c r="G1852" t="s">
        <v>9265</v>
      </c>
    </row>
    <row r="1853" spans="1:7">
      <c r="A1853" t="s">
        <v>7150</v>
      </c>
      <c r="E1853" t="s">
        <v>6099</v>
      </c>
      <c r="F1853" t="s">
        <v>7150</v>
      </c>
      <c r="G1853" t="s">
        <v>9266</v>
      </c>
    </row>
    <row r="1854" spans="1:7">
      <c r="A1854" t="s">
        <v>7858</v>
      </c>
      <c r="E1854" t="s">
        <v>6101</v>
      </c>
      <c r="F1854" t="s">
        <v>7150</v>
      </c>
      <c r="G1854" t="s">
        <v>9267</v>
      </c>
    </row>
    <row r="1855" spans="1:7">
      <c r="A1855" t="s">
        <v>1279</v>
      </c>
      <c r="E1855" t="s">
        <v>6097</v>
      </c>
      <c r="F1855" t="s">
        <v>7150</v>
      </c>
      <c r="G1855" t="s">
        <v>9268</v>
      </c>
    </row>
    <row r="1856" spans="1:7">
      <c r="A1856" t="s">
        <v>7150</v>
      </c>
      <c r="E1856" t="s">
        <v>4239</v>
      </c>
      <c r="F1856" t="s">
        <v>7150</v>
      </c>
      <c r="G1856" t="s">
        <v>9269</v>
      </c>
    </row>
    <row r="1857" spans="1:7">
      <c r="A1857" t="s">
        <v>7859</v>
      </c>
      <c r="E1857" t="s">
        <v>4241</v>
      </c>
      <c r="F1857" t="s">
        <v>7150</v>
      </c>
      <c r="G1857" t="s">
        <v>9270</v>
      </c>
    </row>
    <row r="1858" spans="1:7">
      <c r="A1858" t="s">
        <v>1278</v>
      </c>
      <c r="E1858" t="s">
        <v>4281</v>
      </c>
      <c r="F1858" t="s">
        <v>7150</v>
      </c>
      <c r="G1858" t="s">
        <v>9271</v>
      </c>
    </row>
    <row r="1859" spans="1:7">
      <c r="A1859" t="s">
        <v>7150</v>
      </c>
      <c r="E1859" t="s">
        <v>4512</v>
      </c>
      <c r="F1859" t="s">
        <v>7150</v>
      </c>
      <c r="G1859" t="s">
        <v>9272</v>
      </c>
    </row>
    <row r="1860" spans="1:7">
      <c r="A1860" t="s">
        <v>7860</v>
      </c>
      <c r="E1860" t="s">
        <v>5127</v>
      </c>
      <c r="F1860" t="s">
        <v>7150</v>
      </c>
      <c r="G1860" t="s">
        <v>9273</v>
      </c>
    </row>
    <row r="1861" spans="1:7">
      <c r="A1861" t="s">
        <v>1276</v>
      </c>
      <c r="E1861" t="s">
        <v>5125</v>
      </c>
      <c r="F1861" t="s">
        <v>7150</v>
      </c>
      <c r="G1861" t="s">
        <v>9274</v>
      </c>
    </row>
    <row r="1862" spans="1:7">
      <c r="A1862" t="s">
        <v>7150</v>
      </c>
      <c r="E1862" t="s">
        <v>5141</v>
      </c>
      <c r="F1862" t="s">
        <v>7150</v>
      </c>
      <c r="G1862" t="s">
        <v>9275</v>
      </c>
    </row>
    <row r="1863" spans="1:7">
      <c r="A1863" t="s">
        <v>7861</v>
      </c>
      <c r="E1863" t="s">
        <v>9276</v>
      </c>
      <c r="F1863" t="s">
        <v>7150</v>
      </c>
      <c r="G1863" t="s">
        <v>9277</v>
      </c>
    </row>
    <row r="1864" spans="1:7">
      <c r="A1864" t="s">
        <v>7862</v>
      </c>
      <c r="E1864" t="s">
        <v>3999</v>
      </c>
      <c r="F1864" t="s">
        <v>7150</v>
      </c>
      <c r="G1864" t="s">
        <v>9278</v>
      </c>
    </row>
    <row r="1865" spans="1:7">
      <c r="A1865" t="s">
        <v>7150</v>
      </c>
      <c r="E1865" t="s">
        <v>3994</v>
      </c>
      <c r="F1865" t="s">
        <v>7150</v>
      </c>
      <c r="G1865" t="s">
        <v>9279</v>
      </c>
    </row>
    <row r="1866" spans="1:7">
      <c r="A1866" t="s">
        <v>7863</v>
      </c>
      <c r="E1866" t="s">
        <v>3992</v>
      </c>
      <c r="F1866" t="s">
        <v>7150</v>
      </c>
      <c r="G1866" t="s">
        <v>9280</v>
      </c>
    </row>
    <row r="1867" spans="1:7">
      <c r="A1867" t="s">
        <v>1277</v>
      </c>
      <c r="E1867" t="s">
        <v>4243</v>
      </c>
      <c r="F1867" t="s">
        <v>7150</v>
      </c>
      <c r="G1867" t="s">
        <v>9281</v>
      </c>
    </row>
    <row r="1868" spans="1:7">
      <c r="A1868" t="s">
        <v>7150</v>
      </c>
      <c r="E1868" t="s">
        <v>4530</v>
      </c>
      <c r="F1868" t="s">
        <v>7150</v>
      </c>
      <c r="G1868" t="s">
        <v>9282</v>
      </c>
    </row>
    <row r="1869" spans="1:7">
      <c r="A1869" t="s">
        <v>7864</v>
      </c>
      <c r="E1869" t="s">
        <v>9283</v>
      </c>
      <c r="F1869" t="s">
        <v>7150</v>
      </c>
      <c r="G1869" t="s">
        <v>9284</v>
      </c>
    </row>
    <row r="1870" spans="1:7">
      <c r="A1870" t="s">
        <v>1274</v>
      </c>
      <c r="E1870" t="s">
        <v>4251</v>
      </c>
      <c r="F1870" t="s">
        <v>7150</v>
      </c>
      <c r="G1870" t="s">
        <v>9285</v>
      </c>
    </row>
    <row r="1871" spans="1:7">
      <c r="A1871" t="s">
        <v>7150</v>
      </c>
      <c r="E1871" t="s">
        <v>4544</v>
      </c>
      <c r="F1871" t="s">
        <v>7150</v>
      </c>
      <c r="G1871" t="s">
        <v>9286</v>
      </c>
    </row>
    <row r="1872" spans="1:7">
      <c r="A1872" t="s">
        <v>7865</v>
      </c>
      <c r="E1872" t="s">
        <v>4532</v>
      </c>
      <c r="F1872" t="s">
        <v>7150</v>
      </c>
      <c r="G1872" t="s">
        <v>9287</v>
      </c>
    </row>
    <row r="1873" spans="1:7">
      <c r="A1873" t="s">
        <v>1275</v>
      </c>
      <c r="E1873" t="s">
        <v>4855</v>
      </c>
      <c r="F1873" t="s">
        <v>7150</v>
      </c>
      <c r="G1873" t="s">
        <v>9288</v>
      </c>
    </row>
    <row r="1874" spans="1:7">
      <c r="A1874" t="s">
        <v>7150</v>
      </c>
      <c r="E1874" t="s">
        <v>5185</v>
      </c>
      <c r="F1874" t="s">
        <v>7150</v>
      </c>
      <c r="G1874" t="s">
        <v>9289</v>
      </c>
    </row>
    <row r="1875" spans="1:7">
      <c r="A1875" t="s">
        <v>7866</v>
      </c>
      <c r="E1875" t="s">
        <v>5181</v>
      </c>
      <c r="F1875" t="s">
        <v>7150</v>
      </c>
      <c r="G1875" t="s">
        <v>9290</v>
      </c>
    </row>
    <row r="1876" spans="1:7">
      <c r="A1876" t="s">
        <v>1273</v>
      </c>
      <c r="E1876" t="s">
        <v>5638</v>
      </c>
      <c r="F1876" t="s">
        <v>7150</v>
      </c>
      <c r="G1876" t="s">
        <v>9291</v>
      </c>
    </row>
    <row r="1877" spans="1:7">
      <c r="A1877" t="s">
        <v>7150</v>
      </c>
      <c r="E1877" t="s">
        <v>5626</v>
      </c>
      <c r="F1877" t="s">
        <v>7150</v>
      </c>
      <c r="G1877" t="s">
        <v>9292</v>
      </c>
    </row>
    <row r="1878" spans="1:7">
      <c r="A1878" t="s">
        <v>7867</v>
      </c>
      <c r="E1878" t="s">
        <v>6055</v>
      </c>
      <c r="F1878" t="s">
        <v>7150</v>
      </c>
      <c r="G1878" t="s">
        <v>9293</v>
      </c>
    </row>
    <row r="1879" spans="1:7">
      <c r="A1879" t="s">
        <v>1271</v>
      </c>
      <c r="E1879" t="s">
        <v>5628</v>
      </c>
      <c r="F1879" t="s">
        <v>7150</v>
      </c>
      <c r="G1879" t="s">
        <v>9294</v>
      </c>
    </row>
    <row r="1880" spans="1:7">
      <c r="A1880" t="s">
        <v>7150</v>
      </c>
      <c r="E1880" t="s">
        <v>9295</v>
      </c>
      <c r="F1880" t="s">
        <v>7150</v>
      </c>
      <c r="G1880" t="s">
        <v>9296</v>
      </c>
    </row>
    <row r="1881" spans="1:7">
      <c r="A1881" t="s">
        <v>7868</v>
      </c>
      <c r="E1881" t="s">
        <v>9297</v>
      </c>
      <c r="F1881" t="s">
        <v>7150</v>
      </c>
      <c r="G1881" t="s">
        <v>9298</v>
      </c>
    </row>
    <row r="1882" spans="1:7">
      <c r="A1882" t="s">
        <v>7869</v>
      </c>
      <c r="E1882" t="s">
        <v>6053</v>
      </c>
      <c r="F1882" t="s">
        <v>7150</v>
      </c>
      <c r="G1882" t="s">
        <v>9299</v>
      </c>
    </row>
    <row r="1883" spans="1:7">
      <c r="A1883" t="s">
        <v>7150</v>
      </c>
      <c r="E1883" t="s">
        <v>6039</v>
      </c>
      <c r="F1883" t="s">
        <v>7150</v>
      </c>
      <c r="G1883" t="s">
        <v>9300</v>
      </c>
    </row>
    <row r="1884" spans="1:7">
      <c r="A1884" t="s">
        <v>7870</v>
      </c>
      <c r="E1884" t="s">
        <v>4838</v>
      </c>
      <c r="F1884" t="s">
        <v>7150</v>
      </c>
      <c r="G1884" t="s">
        <v>9301</v>
      </c>
    </row>
    <row r="1885" spans="1:7">
      <c r="A1885" t="s">
        <v>1272</v>
      </c>
      <c r="E1885" t="s">
        <v>5179</v>
      </c>
      <c r="F1885" t="s">
        <v>7150</v>
      </c>
      <c r="G1885" t="s">
        <v>9302</v>
      </c>
    </row>
    <row r="1886" spans="1:7">
      <c r="A1886" t="s">
        <v>7150</v>
      </c>
      <c r="E1886" t="s">
        <v>6075</v>
      </c>
      <c r="F1886" t="s">
        <v>7150</v>
      </c>
      <c r="G1886" t="s">
        <v>9303</v>
      </c>
    </row>
    <row r="1887" spans="1:7">
      <c r="A1887" t="s">
        <v>7871</v>
      </c>
      <c r="E1887" t="s">
        <v>5601</v>
      </c>
      <c r="F1887" t="s">
        <v>7150</v>
      </c>
      <c r="G1887" t="s">
        <v>9304</v>
      </c>
    </row>
    <row r="1888" spans="1:7">
      <c r="A1888" t="s">
        <v>1270</v>
      </c>
      <c r="E1888" t="s">
        <v>9305</v>
      </c>
      <c r="F1888" t="s">
        <v>7150</v>
      </c>
      <c r="G1888" t="s">
        <v>9306</v>
      </c>
    </row>
    <row r="1889" spans="1:7">
      <c r="A1889" t="s">
        <v>7150</v>
      </c>
      <c r="E1889" t="s">
        <v>6062</v>
      </c>
      <c r="F1889" t="s">
        <v>7150</v>
      </c>
      <c r="G1889" t="s">
        <v>9307</v>
      </c>
    </row>
    <row r="1890" spans="1:7">
      <c r="A1890" t="s">
        <v>7872</v>
      </c>
      <c r="E1890" t="s">
        <v>6044</v>
      </c>
      <c r="F1890" t="s">
        <v>7150</v>
      </c>
      <c r="G1890" t="s">
        <v>9308</v>
      </c>
    </row>
    <row r="1891" spans="1:7">
      <c r="A1891" t="s">
        <v>1264</v>
      </c>
      <c r="E1891" t="s">
        <v>4527</v>
      </c>
      <c r="F1891" t="s">
        <v>7150</v>
      </c>
      <c r="G1891" t="s">
        <v>9309</v>
      </c>
    </row>
    <row r="1892" spans="1:7">
      <c r="A1892" t="s">
        <v>7150</v>
      </c>
      <c r="E1892" t="s">
        <v>9310</v>
      </c>
      <c r="F1892" t="s">
        <v>7150</v>
      </c>
      <c r="G1892" t="s">
        <v>9311</v>
      </c>
    </row>
    <row r="1893" spans="1:7">
      <c r="A1893" t="s">
        <v>7873</v>
      </c>
      <c r="E1893" t="s">
        <v>120</v>
      </c>
      <c r="F1893" t="s">
        <v>7150</v>
      </c>
      <c r="G1893" t="s">
        <v>9312</v>
      </c>
    </row>
    <row r="1894" spans="1:7">
      <c r="A1894" t="s">
        <v>1269</v>
      </c>
      <c r="E1894" t="s">
        <v>5187</v>
      </c>
      <c r="F1894" t="s">
        <v>7150</v>
      </c>
      <c r="G1894" t="s">
        <v>9313</v>
      </c>
    </row>
    <row r="1895" spans="1:7">
      <c r="A1895" t="s">
        <v>7150</v>
      </c>
      <c r="E1895" t="s">
        <v>5236</v>
      </c>
      <c r="F1895" t="s">
        <v>7150</v>
      </c>
      <c r="G1895" t="s">
        <v>9314</v>
      </c>
    </row>
    <row r="1896" spans="1:7">
      <c r="A1896" t="s">
        <v>7874</v>
      </c>
      <c r="E1896" t="s">
        <v>5645</v>
      </c>
      <c r="F1896" t="s">
        <v>7150</v>
      </c>
      <c r="G1896" t="s">
        <v>9315</v>
      </c>
    </row>
    <row r="1897" spans="1:7">
      <c r="A1897" t="s">
        <v>1268</v>
      </c>
      <c r="E1897" t="s">
        <v>5634</v>
      </c>
      <c r="F1897" t="s">
        <v>7150</v>
      </c>
      <c r="G1897" t="s">
        <v>9316</v>
      </c>
    </row>
    <row r="1898" spans="1:7">
      <c r="A1898" t="s">
        <v>7150</v>
      </c>
      <c r="E1898" t="s">
        <v>5161</v>
      </c>
      <c r="F1898" t="s">
        <v>7150</v>
      </c>
      <c r="G1898" t="s">
        <v>9317</v>
      </c>
    </row>
    <row r="1899" spans="1:7">
      <c r="A1899" t="s">
        <v>7875</v>
      </c>
      <c r="E1899" t="s">
        <v>5632</v>
      </c>
      <c r="F1899" t="s">
        <v>7150</v>
      </c>
      <c r="G1899" t="s">
        <v>9318</v>
      </c>
    </row>
    <row r="1900" spans="1:7">
      <c r="A1900" t="s">
        <v>1263</v>
      </c>
      <c r="E1900" t="s">
        <v>9319</v>
      </c>
      <c r="F1900" t="s">
        <v>7150</v>
      </c>
      <c r="G1900" t="s">
        <v>9320</v>
      </c>
    </row>
    <row r="1901" spans="1:7">
      <c r="A1901" t="s">
        <v>7150</v>
      </c>
      <c r="E1901" t="s">
        <v>5196</v>
      </c>
      <c r="F1901" t="s">
        <v>7150</v>
      </c>
      <c r="G1901" t="s">
        <v>9321</v>
      </c>
    </row>
    <row r="1902" spans="1:7">
      <c r="A1902" t="s">
        <v>7876</v>
      </c>
      <c r="E1902" t="s">
        <v>5636</v>
      </c>
      <c r="F1902" t="s">
        <v>7150</v>
      </c>
      <c r="G1902" t="s">
        <v>9322</v>
      </c>
    </row>
    <row r="1903" spans="1:7">
      <c r="A1903" t="s">
        <v>1267</v>
      </c>
      <c r="E1903" t="s">
        <v>5647</v>
      </c>
      <c r="F1903" t="s">
        <v>7150</v>
      </c>
      <c r="G1903" t="s">
        <v>9323</v>
      </c>
    </row>
    <row r="1904" spans="1:7">
      <c r="A1904" t="s">
        <v>7150</v>
      </c>
      <c r="E1904" t="s">
        <v>6085</v>
      </c>
      <c r="F1904" t="s">
        <v>7150</v>
      </c>
      <c r="G1904" t="s">
        <v>9324</v>
      </c>
    </row>
    <row r="1905" spans="1:7">
      <c r="A1905" t="s">
        <v>7877</v>
      </c>
      <c r="E1905" t="s">
        <v>5190</v>
      </c>
      <c r="F1905" t="s">
        <v>7150</v>
      </c>
      <c r="G1905" t="s">
        <v>9325</v>
      </c>
    </row>
    <row r="1906" spans="1:7">
      <c r="A1906" t="s">
        <v>1266</v>
      </c>
      <c r="E1906" t="s">
        <v>5649</v>
      </c>
      <c r="F1906" t="s">
        <v>7150</v>
      </c>
      <c r="G1906" t="s">
        <v>9326</v>
      </c>
    </row>
    <row r="1907" spans="1:7">
      <c r="A1907" t="s">
        <v>7150</v>
      </c>
      <c r="E1907" t="s">
        <v>5651</v>
      </c>
      <c r="F1907" t="s">
        <v>7150</v>
      </c>
      <c r="G1907" t="s">
        <v>9327</v>
      </c>
    </row>
    <row r="1908" spans="1:7">
      <c r="A1908" t="s">
        <v>7878</v>
      </c>
      <c r="E1908" t="s">
        <v>6077</v>
      </c>
      <c r="F1908" t="s">
        <v>7150</v>
      </c>
      <c r="G1908" t="s">
        <v>9328</v>
      </c>
    </row>
    <row r="1909" spans="1:7">
      <c r="A1909" t="s">
        <v>1265</v>
      </c>
      <c r="E1909" t="s">
        <v>12</v>
      </c>
      <c r="F1909" t="s">
        <v>7150</v>
      </c>
      <c r="G1909" t="s">
        <v>9329</v>
      </c>
    </row>
    <row r="1910" spans="1:7">
      <c r="A1910" t="s">
        <v>7150</v>
      </c>
      <c r="E1910" t="s">
        <v>6064</v>
      </c>
      <c r="F1910" t="s">
        <v>7150</v>
      </c>
      <c r="G1910" t="s">
        <v>9330</v>
      </c>
    </row>
    <row r="1911" spans="1:7">
      <c r="A1911" t="s">
        <v>7879</v>
      </c>
      <c r="E1911" t="s">
        <v>6087</v>
      </c>
      <c r="F1911" t="s">
        <v>7150</v>
      </c>
      <c r="G1911" t="s">
        <v>9331</v>
      </c>
    </row>
    <row r="1912" spans="1:7">
      <c r="A1912" t="s">
        <v>7880</v>
      </c>
      <c r="E1912" t="s">
        <v>4542</v>
      </c>
      <c r="F1912" t="s">
        <v>7150</v>
      </c>
      <c r="G1912" t="s">
        <v>9332</v>
      </c>
    </row>
    <row r="1913" spans="1:7">
      <c r="A1913" t="s">
        <v>7150</v>
      </c>
      <c r="E1913" t="s">
        <v>5672</v>
      </c>
      <c r="F1913" t="s">
        <v>7150</v>
      </c>
      <c r="G1913" t="s">
        <v>9333</v>
      </c>
    </row>
    <row r="1914" spans="1:7">
      <c r="A1914" t="s">
        <v>7881</v>
      </c>
      <c r="E1914" t="s">
        <v>6090</v>
      </c>
      <c r="F1914" t="s">
        <v>7150</v>
      </c>
      <c r="G1914" t="s">
        <v>9334</v>
      </c>
    </row>
    <row r="1915" spans="1:7">
      <c r="A1915" t="s">
        <v>1262</v>
      </c>
      <c r="E1915" t="s">
        <v>6095</v>
      </c>
      <c r="F1915" t="s">
        <v>7150</v>
      </c>
      <c r="G1915" t="s">
        <v>9335</v>
      </c>
    </row>
    <row r="1916" spans="1:7">
      <c r="A1916" t="s">
        <v>7150</v>
      </c>
      <c r="E1916" t="s">
        <v>6093</v>
      </c>
      <c r="F1916" t="s">
        <v>7150</v>
      </c>
      <c r="G1916" t="s">
        <v>9336</v>
      </c>
    </row>
    <row r="1917" spans="1:7">
      <c r="A1917" t="s">
        <v>7882</v>
      </c>
      <c r="E1917" t="s">
        <v>125</v>
      </c>
      <c r="F1917" t="s">
        <v>7150</v>
      </c>
      <c r="G1917" t="s">
        <v>9337</v>
      </c>
    </row>
    <row r="1918" spans="1:7">
      <c r="A1918" t="s">
        <v>1261</v>
      </c>
      <c r="E1918" t="s">
        <v>6581</v>
      </c>
      <c r="F1918" t="s">
        <v>7150</v>
      </c>
      <c r="G1918" t="s">
        <v>9338</v>
      </c>
    </row>
    <row r="1919" spans="1:7">
      <c r="A1919" t="s">
        <v>7150</v>
      </c>
      <c r="E1919" t="s">
        <v>9339</v>
      </c>
      <c r="F1919" t="s">
        <v>7150</v>
      </c>
      <c r="G1919" t="s">
        <v>9340</v>
      </c>
    </row>
    <row r="1920" spans="1:7">
      <c r="A1920" t="s">
        <v>7883</v>
      </c>
      <c r="E1920" t="s">
        <v>4828</v>
      </c>
      <c r="F1920" t="s">
        <v>7150</v>
      </c>
      <c r="G1920" t="s">
        <v>9341</v>
      </c>
    </row>
    <row r="1921" spans="1:7">
      <c r="A1921" t="s">
        <v>1260</v>
      </c>
      <c r="E1921" t="s">
        <v>6073</v>
      </c>
      <c r="F1921" t="s">
        <v>7150</v>
      </c>
      <c r="G1921" t="s">
        <v>9342</v>
      </c>
    </row>
    <row r="1922" spans="1:7">
      <c r="A1922" t="s">
        <v>7150</v>
      </c>
      <c r="E1922" t="s">
        <v>6071</v>
      </c>
      <c r="F1922" t="s">
        <v>7150</v>
      </c>
      <c r="G1922" t="s">
        <v>9343</v>
      </c>
    </row>
    <row r="1923" spans="1:7">
      <c r="A1923" t="s">
        <v>7884</v>
      </c>
      <c r="E1923" t="s">
        <v>6577</v>
      </c>
      <c r="F1923" t="s">
        <v>7150</v>
      </c>
      <c r="G1923" t="s">
        <v>9344</v>
      </c>
    </row>
    <row r="1924" spans="1:7">
      <c r="A1924" t="s">
        <v>1259</v>
      </c>
      <c r="E1924" t="s">
        <v>6579</v>
      </c>
      <c r="F1924" t="s">
        <v>7150</v>
      </c>
      <c r="G1924" t="s">
        <v>9345</v>
      </c>
    </row>
    <row r="1925" spans="1:7">
      <c r="A1925" t="s">
        <v>7150</v>
      </c>
      <c r="E1925" t="s">
        <v>6575</v>
      </c>
      <c r="F1925" t="s">
        <v>7150</v>
      </c>
      <c r="G1925" t="s">
        <v>9346</v>
      </c>
    </row>
    <row r="1926" spans="1:7">
      <c r="A1926" t="s">
        <v>7885</v>
      </c>
      <c r="E1926" t="s">
        <v>9347</v>
      </c>
      <c r="F1926" t="s">
        <v>7150</v>
      </c>
      <c r="G1926" t="s">
        <v>9348</v>
      </c>
    </row>
    <row r="1927" spans="1:7">
      <c r="A1927" t="s">
        <v>1258</v>
      </c>
      <c r="E1927" t="s">
        <v>9349</v>
      </c>
      <c r="F1927" t="s">
        <v>7150</v>
      </c>
      <c r="G1927" t="s">
        <v>9350</v>
      </c>
    </row>
    <row r="1928" spans="1:7">
      <c r="A1928" t="s">
        <v>7150</v>
      </c>
      <c r="E1928" t="s">
        <v>9351</v>
      </c>
      <c r="F1928" t="s">
        <v>7150</v>
      </c>
      <c r="G1928" t="s">
        <v>9352</v>
      </c>
    </row>
    <row r="1929" spans="1:7">
      <c r="A1929" t="s">
        <v>7886</v>
      </c>
      <c r="E1929" t="s">
        <v>9353</v>
      </c>
      <c r="F1929" t="s">
        <v>7150</v>
      </c>
      <c r="G1929" t="s">
        <v>9354</v>
      </c>
    </row>
    <row r="1930" spans="1:7">
      <c r="A1930" t="s">
        <v>1257</v>
      </c>
      <c r="E1930" t="s">
        <v>9355</v>
      </c>
      <c r="F1930" t="s">
        <v>7150</v>
      </c>
      <c r="G1930" t="s">
        <v>9356</v>
      </c>
    </row>
    <row r="1931" spans="1:7">
      <c r="A1931" t="s">
        <v>7150</v>
      </c>
      <c r="E1931" t="s">
        <v>9357</v>
      </c>
      <c r="F1931" t="s">
        <v>7150</v>
      </c>
      <c r="G1931" t="s">
        <v>9358</v>
      </c>
    </row>
    <row r="1932" spans="1:7">
      <c r="A1932" t="s">
        <v>7887</v>
      </c>
      <c r="E1932" t="s">
        <v>9359</v>
      </c>
      <c r="F1932" t="s">
        <v>7150</v>
      </c>
      <c r="G1932" t="s">
        <v>9360</v>
      </c>
    </row>
    <row r="1933" spans="1:7">
      <c r="A1933" t="s">
        <v>1256</v>
      </c>
      <c r="E1933" t="s">
        <v>9361</v>
      </c>
      <c r="F1933" t="s">
        <v>7150</v>
      </c>
      <c r="G1933" t="s">
        <v>9362</v>
      </c>
    </row>
    <row r="1934" spans="1:7">
      <c r="A1934" t="s">
        <v>7150</v>
      </c>
      <c r="E1934" t="s">
        <v>9363</v>
      </c>
      <c r="F1934" t="s">
        <v>7150</v>
      </c>
      <c r="G1934" t="s">
        <v>9364</v>
      </c>
    </row>
    <row r="1935" spans="1:7">
      <c r="A1935" t="s">
        <v>7888</v>
      </c>
      <c r="E1935" t="s">
        <v>9365</v>
      </c>
      <c r="F1935" t="s">
        <v>7150</v>
      </c>
      <c r="G1935" t="s">
        <v>9366</v>
      </c>
    </row>
    <row r="1936" spans="1:7">
      <c r="A1936" t="s">
        <v>1255</v>
      </c>
      <c r="E1936" t="s">
        <v>9367</v>
      </c>
      <c r="F1936" t="s">
        <v>7150</v>
      </c>
      <c r="G1936" t="s">
        <v>9368</v>
      </c>
    </row>
    <row r="1937" spans="1:7">
      <c r="A1937" t="s">
        <v>7150</v>
      </c>
      <c r="E1937" t="s">
        <v>9369</v>
      </c>
      <c r="F1937" t="s">
        <v>7150</v>
      </c>
      <c r="G1937" t="s">
        <v>9370</v>
      </c>
    </row>
    <row r="1938" spans="1:7">
      <c r="A1938" t="s">
        <v>7889</v>
      </c>
      <c r="E1938" t="s">
        <v>9371</v>
      </c>
      <c r="F1938" t="s">
        <v>7150</v>
      </c>
      <c r="G1938" t="s">
        <v>9372</v>
      </c>
    </row>
    <row r="1939" spans="1:7">
      <c r="A1939" t="s">
        <v>1254</v>
      </c>
      <c r="E1939" t="s">
        <v>9373</v>
      </c>
      <c r="F1939" t="s">
        <v>7150</v>
      </c>
      <c r="G1939" t="s">
        <v>9374</v>
      </c>
    </row>
    <row r="1940" spans="1:7">
      <c r="A1940" t="s">
        <v>7150</v>
      </c>
      <c r="E1940" t="s">
        <v>9375</v>
      </c>
      <c r="F1940" t="s">
        <v>7150</v>
      </c>
      <c r="G1940" t="s">
        <v>9376</v>
      </c>
    </row>
    <row r="1941" spans="1:7">
      <c r="A1941" t="s">
        <v>7890</v>
      </c>
      <c r="E1941" t="s">
        <v>9377</v>
      </c>
      <c r="F1941" t="s">
        <v>7150</v>
      </c>
      <c r="G1941" t="s">
        <v>9378</v>
      </c>
    </row>
    <row r="1942" spans="1:7">
      <c r="A1942" t="s">
        <v>1253</v>
      </c>
      <c r="E1942" t="s">
        <v>9379</v>
      </c>
      <c r="F1942" t="s">
        <v>7150</v>
      </c>
      <c r="G1942" t="s">
        <v>9380</v>
      </c>
    </row>
    <row r="1943" spans="1:7">
      <c r="A1943" t="s">
        <v>7150</v>
      </c>
      <c r="E1943" t="s">
        <v>9381</v>
      </c>
      <c r="F1943" t="s">
        <v>7150</v>
      </c>
      <c r="G1943" t="s">
        <v>9382</v>
      </c>
    </row>
    <row r="1944" spans="1:7">
      <c r="A1944" t="s">
        <v>7891</v>
      </c>
      <c r="E1944" t="s">
        <v>9383</v>
      </c>
      <c r="F1944" t="s">
        <v>7150</v>
      </c>
      <c r="G1944" t="s">
        <v>9384</v>
      </c>
    </row>
    <row r="1945" spans="1:7">
      <c r="A1945" t="s">
        <v>1252</v>
      </c>
      <c r="E1945" t="s">
        <v>9385</v>
      </c>
      <c r="F1945" t="s">
        <v>7150</v>
      </c>
      <c r="G1945" t="s">
        <v>9386</v>
      </c>
    </row>
    <row r="1946" spans="1:7">
      <c r="A1946" t="s">
        <v>7150</v>
      </c>
      <c r="E1946" t="s">
        <v>9387</v>
      </c>
      <c r="F1946" t="s">
        <v>7150</v>
      </c>
      <c r="G1946" t="s">
        <v>9388</v>
      </c>
    </row>
    <row r="1947" spans="1:7">
      <c r="A1947" t="s">
        <v>7892</v>
      </c>
      <c r="E1947" t="s">
        <v>9389</v>
      </c>
      <c r="F1947" t="s">
        <v>7150</v>
      </c>
      <c r="G1947" t="s">
        <v>9390</v>
      </c>
    </row>
    <row r="1948" spans="1:7">
      <c r="A1948" t="s">
        <v>1250</v>
      </c>
      <c r="E1948" t="s">
        <v>9391</v>
      </c>
      <c r="F1948" t="s">
        <v>7150</v>
      </c>
      <c r="G1948" t="s">
        <v>9392</v>
      </c>
    </row>
    <row r="1949" spans="1:7">
      <c r="A1949" t="s">
        <v>7150</v>
      </c>
      <c r="E1949" t="s">
        <v>9393</v>
      </c>
      <c r="F1949" t="s">
        <v>7150</v>
      </c>
      <c r="G1949" t="s">
        <v>9394</v>
      </c>
    </row>
    <row r="1950" spans="1:7">
      <c r="A1950" t="s">
        <v>7893</v>
      </c>
      <c r="E1950" t="s">
        <v>9395</v>
      </c>
      <c r="F1950" t="s">
        <v>7150</v>
      </c>
      <c r="G1950" t="s">
        <v>9396</v>
      </c>
    </row>
    <row r="1951" spans="1:7">
      <c r="A1951" t="s">
        <v>1251</v>
      </c>
      <c r="E1951" t="s">
        <v>9397</v>
      </c>
      <c r="F1951" t="s">
        <v>7150</v>
      </c>
      <c r="G1951" t="s">
        <v>9398</v>
      </c>
    </row>
    <row r="1952" spans="1:7">
      <c r="A1952" t="s">
        <v>7150</v>
      </c>
      <c r="E1952" t="s">
        <v>9399</v>
      </c>
      <c r="F1952" t="s">
        <v>7150</v>
      </c>
      <c r="G1952" t="s">
        <v>9400</v>
      </c>
    </row>
    <row r="1953" spans="1:7">
      <c r="A1953" t="s">
        <v>7894</v>
      </c>
      <c r="E1953" t="s">
        <v>9401</v>
      </c>
      <c r="F1953" t="s">
        <v>7150</v>
      </c>
      <c r="G1953" t="s">
        <v>9402</v>
      </c>
    </row>
    <row r="1954" spans="1:7">
      <c r="A1954" t="s">
        <v>4</v>
      </c>
      <c r="E1954" t="s">
        <v>9403</v>
      </c>
      <c r="F1954" t="s">
        <v>7150</v>
      </c>
      <c r="G1954" t="s">
        <v>9404</v>
      </c>
    </row>
    <row r="1955" spans="1:7">
      <c r="A1955" t="s">
        <v>7150</v>
      </c>
      <c r="E1955" t="s">
        <v>9405</v>
      </c>
      <c r="F1955" t="s">
        <v>7150</v>
      </c>
      <c r="G1955" t="s">
        <v>9406</v>
      </c>
    </row>
    <row r="1956" spans="1:7">
      <c r="A1956" t="s">
        <v>7895</v>
      </c>
      <c r="E1956" t="s">
        <v>9407</v>
      </c>
      <c r="F1956" t="s">
        <v>7150</v>
      </c>
      <c r="G1956" t="s">
        <v>9408</v>
      </c>
    </row>
    <row r="1957" spans="1:7">
      <c r="A1957" t="s">
        <v>1249</v>
      </c>
      <c r="E1957" t="s">
        <v>9409</v>
      </c>
      <c r="F1957" t="s">
        <v>7150</v>
      </c>
      <c r="G1957" t="s">
        <v>9410</v>
      </c>
    </row>
    <row r="1958" spans="1:7">
      <c r="A1958" t="s">
        <v>7150</v>
      </c>
      <c r="E1958" t="s">
        <v>9411</v>
      </c>
      <c r="F1958" t="s">
        <v>7150</v>
      </c>
      <c r="G1958" t="s">
        <v>9412</v>
      </c>
    </row>
    <row r="1959" spans="1:7">
      <c r="A1959" t="s">
        <v>7896</v>
      </c>
      <c r="E1959" t="s">
        <v>9413</v>
      </c>
      <c r="F1959" t="s">
        <v>7150</v>
      </c>
      <c r="G1959" t="s">
        <v>9414</v>
      </c>
    </row>
    <row r="1960" spans="1:7">
      <c r="A1960" t="s">
        <v>1247</v>
      </c>
      <c r="E1960" t="s">
        <v>9415</v>
      </c>
      <c r="F1960" t="s">
        <v>7150</v>
      </c>
      <c r="G1960" t="s">
        <v>9416</v>
      </c>
    </row>
    <row r="1961" spans="1:7">
      <c r="A1961" t="s">
        <v>7150</v>
      </c>
      <c r="E1961" t="s">
        <v>9417</v>
      </c>
      <c r="F1961" t="s">
        <v>7150</v>
      </c>
      <c r="G1961" t="s">
        <v>9418</v>
      </c>
    </row>
    <row r="1962" spans="1:7">
      <c r="A1962" t="s">
        <v>7897</v>
      </c>
      <c r="E1962" t="s">
        <v>9419</v>
      </c>
      <c r="F1962" t="s">
        <v>7150</v>
      </c>
      <c r="G1962" t="s">
        <v>9420</v>
      </c>
    </row>
    <row r="1963" spans="1:7">
      <c r="A1963" t="s">
        <v>1248</v>
      </c>
      <c r="E1963" t="s">
        <v>9421</v>
      </c>
      <c r="F1963" t="s">
        <v>7150</v>
      </c>
      <c r="G1963" t="s">
        <v>9422</v>
      </c>
    </row>
    <row r="1964" spans="1:7">
      <c r="A1964" t="s">
        <v>7150</v>
      </c>
      <c r="E1964" t="s">
        <v>9423</v>
      </c>
      <c r="F1964" t="s">
        <v>7150</v>
      </c>
      <c r="G1964" t="s">
        <v>9424</v>
      </c>
    </row>
    <row r="1965" spans="1:7">
      <c r="A1965" t="s">
        <v>7898</v>
      </c>
      <c r="E1965" t="s">
        <v>9425</v>
      </c>
      <c r="F1965" t="s">
        <v>7150</v>
      </c>
      <c r="G1965" t="s">
        <v>9426</v>
      </c>
    </row>
    <row r="1966" spans="1:7">
      <c r="A1966" t="s">
        <v>1245</v>
      </c>
      <c r="E1966" t="s">
        <v>9427</v>
      </c>
      <c r="F1966" t="s">
        <v>7150</v>
      </c>
      <c r="G1966" t="s">
        <v>9428</v>
      </c>
    </row>
    <row r="1967" spans="1:7">
      <c r="A1967" t="s">
        <v>7150</v>
      </c>
      <c r="E1967" t="s">
        <v>9429</v>
      </c>
      <c r="F1967" t="s">
        <v>7150</v>
      </c>
      <c r="G1967" t="s">
        <v>9430</v>
      </c>
    </row>
    <row r="1968" spans="1:7">
      <c r="A1968" t="s">
        <v>7899</v>
      </c>
      <c r="E1968" t="s">
        <v>9431</v>
      </c>
      <c r="F1968" t="s">
        <v>7150</v>
      </c>
      <c r="G1968" t="s">
        <v>9432</v>
      </c>
    </row>
    <row r="1969" spans="1:7">
      <c r="A1969" t="s">
        <v>1246</v>
      </c>
      <c r="E1969" t="s">
        <v>9433</v>
      </c>
      <c r="F1969" t="s">
        <v>7150</v>
      </c>
      <c r="G1969" t="s">
        <v>9434</v>
      </c>
    </row>
    <row r="1970" spans="1:7">
      <c r="A1970" t="s">
        <v>7150</v>
      </c>
      <c r="E1970" t="s">
        <v>9435</v>
      </c>
      <c r="F1970" t="s">
        <v>7150</v>
      </c>
      <c r="G1970" t="s">
        <v>9436</v>
      </c>
    </row>
    <row r="1971" spans="1:7">
      <c r="A1971" t="s">
        <v>7900</v>
      </c>
      <c r="E1971" t="s">
        <v>9437</v>
      </c>
      <c r="F1971" t="s">
        <v>7150</v>
      </c>
      <c r="G1971" t="s">
        <v>9438</v>
      </c>
    </row>
    <row r="1972" spans="1:7">
      <c r="A1972" t="s">
        <v>1244</v>
      </c>
      <c r="E1972" t="s">
        <v>9439</v>
      </c>
      <c r="F1972" t="s">
        <v>7150</v>
      </c>
      <c r="G1972" t="s">
        <v>9440</v>
      </c>
    </row>
    <row r="1973" spans="1:7">
      <c r="A1973" t="s">
        <v>7150</v>
      </c>
      <c r="E1973" t="s">
        <v>9441</v>
      </c>
      <c r="F1973" t="s">
        <v>7150</v>
      </c>
      <c r="G1973" t="s">
        <v>9442</v>
      </c>
    </row>
    <row r="1974" spans="1:7">
      <c r="A1974" t="s">
        <v>7901</v>
      </c>
      <c r="E1974" t="s">
        <v>9443</v>
      </c>
      <c r="F1974" t="s">
        <v>7150</v>
      </c>
      <c r="G1974" t="s">
        <v>9444</v>
      </c>
    </row>
    <row r="1975" spans="1:7">
      <c r="A1975" t="s">
        <v>1240</v>
      </c>
      <c r="E1975" t="s">
        <v>9445</v>
      </c>
      <c r="F1975" t="s">
        <v>7150</v>
      </c>
      <c r="G1975" t="s">
        <v>9446</v>
      </c>
    </row>
    <row r="1976" spans="1:7">
      <c r="A1976" t="s">
        <v>7150</v>
      </c>
      <c r="E1976" t="s">
        <v>9447</v>
      </c>
      <c r="F1976" t="s">
        <v>7150</v>
      </c>
      <c r="G1976" t="s">
        <v>9448</v>
      </c>
    </row>
    <row r="1977" spans="1:7">
      <c r="A1977" t="s">
        <v>7902</v>
      </c>
      <c r="E1977" t="s">
        <v>9449</v>
      </c>
      <c r="F1977" t="s">
        <v>7150</v>
      </c>
      <c r="G1977" t="s">
        <v>9450</v>
      </c>
    </row>
    <row r="1978" spans="1:7">
      <c r="A1978" t="s">
        <v>1241</v>
      </c>
      <c r="E1978" t="s">
        <v>9451</v>
      </c>
      <c r="F1978" t="s">
        <v>7150</v>
      </c>
      <c r="G1978" t="s">
        <v>9452</v>
      </c>
    </row>
    <row r="1979" spans="1:7">
      <c r="A1979" t="s">
        <v>7150</v>
      </c>
      <c r="E1979" t="s">
        <v>9453</v>
      </c>
      <c r="F1979" t="s">
        <v>7150</v>
      </c>
      <c r="G1979" t="s">
        <v>9454</v>
      </c>
    </row>
    <row r="1980" spans="1:7">
      <c r="A1980" t="s">
        <v>7903</v>
      </c>
      <c r="E1980" t="s">
        <v>9455</v>
      </c>
      <c r="F1980" t="s">
        <v>7150</v>
      </c>
      <c r="G1980" t="s">
        <v>9456</v>
      </c>
    </row>
    <row r="1981" spans="1:7">
      <c r="A1981" t="s">
        <v>1243</v>
      </c>
      <c r="E1981" t="s">
        <v>9457</v>
      </c>
      <c r="F1981" t="s">
        <v>7150</v>
      </c>
      <c r="G1981" t="s">
        <v>9458</v>
      </c>
    </row>
    <row r="1982" spans="1:7">
      <c r="A1982" t="s">
        <v>7150</v>
      </c>
      <c r="E1982" t="s">
        <v>9459</v>
      </c>
      <c r="F1982" t="s">
        <v>7150</v>
      </c>
      <c r="G1982" t="s">
        <v>9460</v>
      </c>
    </row>
    <row r="1983" spans="1:7">
      <c r="A1983" t="s">
        <v>7904</v>
      </c>
      <c r="E1983" t="s">
        <v>9461</v>
      </c>
      <c r="F1983" t="s">
        <v>7150</v>
      </c>
      <c r="G1983" t="s">
        <v>9462</v>
      </c>
    </row>
    <row r="1984" spans="1:7">
      <c r="A1984" t="s">
        <v>1237</v>
      </c>
      <c r="E1984" t="s">
        <v>9463</v>
      </c>
      <c r="F1984" t="s">
        <v>7150</v>
      </c>
      <c r="G1984" t="s">
        <v>9464</v>
      </c>
    </row>
    <row r="1985" spans="1:7">
      <c r="A1985" t="s">
        <v>7150</v>
      </c>
      <c r="E1985" t="s">
        <v>7147</v>
      </c>
      <c r="F1985" t="s">
        <v>7150</v>
      </c>
      <c r="G1985" t="s">
        <v>9465</v>
      </c>
    </row>
    <row r="1986" spans="1:7">
      <c r="A1986" t="s">
        <v>7905</v>
      </c>
      <c r="E1986" t="s">
        <v>7148</v>
      </c>
      <c r="F1986" t="s">
        <v>7150</v>
      </c>
      <c r="G1986" t="s">
        <v>9466</v>
      </c>
    </row>
    <row r="1987" spans="1:7">
      <c r="A1987" t="s">
        <v>1242</v>
      </c>
      <c r="E1987" t="s">
        <v>9467</v>
      </c>
      <c r="F1987" t="s">
        <v>7150</v>
      </c>
      <c r="G1987" t="s">
        <v>9468</v>
      </c>
    </row>
    <row r="1988" spans="1:7">
      <c r="A1988" t="s">
        <v>7150</v>
      </c>
      <c r="E1988" t="s">
        <v>9469</v>
      </c>
      <c r="F1988" t="s">
        <v>7150</v>
      </c>
      <c r="G1988" t="s">
        <v>9470</v>
      </c>
    </row>
    <row r="1989" spans="1:7">
      <c r="A1989" t="s">
        <v>7906</v>
      </c>
      <c r="E1989" t="s">
        <v>7144</v>
      </c>
      <c r="F1989" t="s">
        <v>7150</v>
      </c>
      <c r="G1989" t="s">
        <v>9471</v>
      </c>
    </row>
    <row r="1990" spans="1:7">
      <c r="A1990" t="s">
        <v>1239</v>
      </c>
      <c r="E1990" t="s">
        <v>9472</v>
      </c>
      <c r="F1990" t="s">
        <v>7150</v>
      </c>
      <c r="G1990" t="s">
        <v>9473</v>
      </c>
    </row>
    <row r="1991" spans="1:7">
      <c r="A1991" t="s">
        <v>7150</v>
      </c>
      <c r="E1991" t="s">
        <v>9474</v>
      </c>
      <c r="F1991" t="s">
        <v>7150</v>
      </c>
      <c r="G1991" t="s">
        <v>9475</v>
      </c>
    </row>
    <row r="1992" spans="1:7">
      <c r="A1992" t="s">
        <v>7907</v>
      </c>
      <c r="E1992" t="s">
        <v>7145</v>
      </c>
      <c r="F1992" t="s">
        <v>7150</v>
      </c>
      <c r="G1992" t="s">
        <v>9476</v>
      </c>
    </row>
    <row r="1993" spans="1:7">
      <c r="A1993" t="s">
        <v>1238</v>
      </c>
      <c r="E1993" t="s">
        <v>9477</v>
      </c>
      <c r="F1993" t="s">
        <v>7150</v>
      </c>
      <c r="G1993" t="s">
        <v>9478</v>
      </c>
    </row>
    <row r="1994" spans="1:7">
      <c r="A1994" t="s">
        <v>7150</v>
      </c>
      <c r="E1994" t="s">
        <v>9479</v>
      </c>
      <c r="F1994" t="s">
        <v>7150</v>
      </c>
      <c r="G1994" t="s">
        <v>9480</v>
      </c>
    </row>
    <row r="1995" spans="1:7">
      <c r="A1995" t="s">
        <v>7908</v>
      </c>
      <c r="E1995" t="s">
        <v>7146</v>
      </c>
      <c r="F1995" t="s">
        <v>7150</v>
      </c>
      <c r="G1995" t="s">
        <v>9481</v>
      </c>
    </row>
    <row r="1996" spans="1:7">
      <c r="A1996" t="s">
        <v>1236</v>
      </c>
      <c r="E1996" t="s">
        <v>9482</v>
      </c>
      <c r="F1996" t="s">
        <v>7150</v>
      </c>
      <c r="G1996" t="s">
        <v>9483</v>
      </c>
    </row>
    <row r="1997" spans="1:7">
      <c r="A1997" t="s">
        <v>7150</v>
      </c>
      <c r="E1997" t="s">
        <v>9484</v>
      </c>
      <c r="F1997" t="s">
        <v>7150</v>
      </c>
      <c r="G1997" t="s">
        <v>9485</v>
      </c>
    </row>
    <row r="1998" spans="1:7">
      <c r="A1998" t="s">
        <v>7909</v>
      </c>
      <c r="E1998" t="s">
        <v>9486</v>
      </c>
      <c r="F1998" t="s">
        <v>7150</v>
      </c>
      <c r="G1998" t="s">
        <v>9487</v>
      </c>
    </row>
    <row r="1999" spans="1:7">
      <c r="A1999" t="s">
        <v>1235</v>
      </c>
      <c r="E1999" t="s">
        <v>9488</v>
      </c>
      <c r="F1999" t="s">
        <v>7150</v>
      </c>
      <c r="G1999" t="s">
        <v>9489</v>
      </c>
    </row>
    <row r="2000" spans="1:7">
      <c r="A2000" t="s">
        <v>7150</v>
      </c>
      <c r="E2000" t="s">
        <v>9490</v>
      </c>
      <c r="F2000" t="s">
        <v>7150</v>
      </c>
      <c r="G2000" t="s">
        <v>9491</v>
      </c>
    </row>
    <row r="2001" spans="1:7">
      <c r="A2001" t="s">
        <v>7910</v>
      </c>
      <c r="E2001" t="s">
        <v>9492</v>
      </c>
      <c r="F2001" t="s">
        <v>7150</v>
      </c>
      <c r="G2001" t="s">
        <v>9493</v>
      </c>
    </row>
    <row r="2002" spans="1:7">
      <c r="A2002" t="s">
        <v>1233</v>
      </c>
      <c r="E2002" t="s">
        <v>9494</v>
      </c>
      <c r="F2002" t="s">
        <v>7150</v>
      </c>
      <c r="G2002" t="s">
        <v>9495</v>
      </c>
    </row>
    <row r="2003" spans="1:7">
      <c r="A2003" t="s">
        <v>7150</v>
      </c>
      <c r="E2003" t="s">
        <v>9496</v>
      </c>
      <c r="F2003" t="s">
        <v>7150</v>
      </c>
      <c r="G2003" t="s">
        <v>9497</v>
      </c>
    </row>
    <row r="2004" spans="1:7">
      <c r="A2004" t="s">
        <v>7911</v>
      </c>
      <c r="E2004" t="s">
        <v>9498</v>
      </c>
      <c r="F2004" t="s">
        <v>7150</v>
      </c>
      <c r="G2004" t="s">
        <v>9499</v>
      </c>
    </row>
    <row r="2005" spans="1:7">
      <c r="A2005" t="s">
        <v>1234</v>
      </c>
      <c r="E2005" t="s">
        <v>9500</v>
      </c>
      <c r="F2005" t="s">
        <v>7150</v>
      </c>
      <c r="G2005" t="s">
        <v>9501</v>
      </c>
    </row>
    <row r="2006" spans="1:7">
      <c r="A2006" t="s">
        <v>7150</v>
      </c>
      <c r="E2006" t="s">
        <v>9502</v>
      </c>
      <c r="F2006" t="s">
        <v>7150</v>
      </c>
      <c r="G2006" t="s">
        <v>9503</v>
      </c>
    </row>
    <row r="2007" spans="1:7">
      <c r="A2007" t="s">
        <v>7912</v>
      </c>
      <c r="E2007" t="s">
        <v>9504</v>
      </c>
      <c r="F2007" t="s">
        <v>7150</v>
      </c>
      <c r="G2007" t="s">
        <v>9505</v>
      </c>
    </row>
    <row r="2008" spans="1:7">
      <c r="A2008" t="s">
        <v>1231</v>
      </c>
      <c r="E2008" t="s">
        <v>9506</v>
      </c>
      <c r="F2008" t="s">
        <v>7150</v>
      </c>
      <c r="G2008" t="s">
        <v>9507</v>
      </c>
    </row>
    <row r="2009" spans="1:7">
      <c r="A2009" t="s">
        <v>7150</v>
      </c>
      <c r="E2009" t="s">
        <v>9508</v>
      </c>
      <c r="F2009" t="s">
        <v>7150</v>
      </c>
      <c r="G2009" t="s">
        <v>9509</v>
      </c>
    </row>
    <row r="2010" spans="1:7">
      <c r="A2010" t="s">
        <v>7913</v>
      </c>
      <c r="E2010" t="s">
        <v>7149</v>
      </c>
      <c r="F2010" t="s">
        <v>7150</v>
      </c>
      <c r="G2010" t="s">
        <v>9510</v>
      </c>
    </row>
    <row r="2011" spans="1:7">
      <c r="A2011" t="s">
        <v>1232</v>
      </c>
      <c r="E2011" t="s">
        <v>9511</v>
      </c>
      <c r="F2011" t="s">
        <v>7150</v>
      </c>
      <c r="G2011" t="s">
        <v>9512</v>
      </c>
    </row>
    <row r="2012" spans="1:7">
      <c r="A2012" t="s">
        <v>7150</v>
      </c>
      <c r="E2012" t="s">
        <v>9513</v>
      </c>
      <c r="F2012" t="s">
        <v>7150</v>
      </c>
      <c r="G2012" t="s">
        <v>9514</v>
      </c>
    </row>
    <row r="2013" spans="1:7">
      <c r="A2013" t="s">
        <v>7914</v>
      </c>
      <c r="E2013" t="s">
        <v>9515</v>
      </c>
      <c r="F2013" t="s">
        <v>7150</v>
      </c>
      <c r="G2013" t="s">
        <v>9516</v>
      </c>
    </row>
    <row r="2014" spans="1:7">
      <c r="A2014" t="s">
        <v>1230</v>
      </c>
      <c r="E2014" t="s">
        <v>9517</v>
      </c>
      <c r="F2014" t="s">
        <v>7150</v>
      </c>
      <c r="G2014" t="s">
        <v>9518</v>
      </c>
    </row>
    <row r="2015" spans="1:7">
      <c r="A2015" t="s">
        <v>7150</v>
      </c>
      <c r="E2015" t="s">
        <v>9519</v>
      </c>
      <c r="F2015" t="s">
        <v>7150</v>
      </c>
      <c r="G2015" t="s">
        <v>9520</v>
      </c>
    </row>
    <row r="2016" spans="1:7">
      <c r="A2016" t="s">
        <v>7915</v>
      </c>
      <c r="E2016" t="s">
        <v>9521</v>
      </c>
      <c r="F2016" t="s">
        <v>7150</v>
      </c>
      <c r="G2016" t="s">
        <v>9522</v>
      </c>
    </row>
    <row r="2017" spans="1:7">
      <c r="A2017" t="s">
        <v>1229</v>
      </c>
      <c r="E2017" t="s">
        <v>9523</v>
      </c>
      <c r="F2017" t="s">
        <v>7150</v>
      </c>
      <c r="G2017" t="s">
        <v>9524</v>
      </c>
    </row>
    <row r="2018" spans="1:7">
      <c r="A2018" t="s">
        <v>7150</v>
      </c>
      <c r="E2018" t="s">
        <v>9525</v>
      </c>
      <c r="F2018" t="s">
        <v>7150</v>
      </c>
      <c r="G2018" t="s">
        <v>9526</v>
      </c>
    </row>
    <row r="2019" spans="1:7">
      <c r="A2019" t="s">
        <v>7916</v>
      </c>
      <c r="E2019" t="s">
        <v>9527</v>
      </c>
      <c r="F2019" t="s">
        <v>7150</v>
      </c>
      <c r="G2019" t="s">
        <v>9528</v>
      </c>
    </row>
    <row r="2020" spans="1:7">
      <c r="A2020" t="s">
        <v>1228</v>
      </c>
      <c r="E2020" t="s">
        <v>9529</v>
      </c>
      <c r="F2020" t="s">
        <v>7150</v>
      </c>
      <c r="G2020" t="s">
        <v>9530</v>
      </c>
    </row>
    <row r="2021" spans="1:7">
      <c r="A2021" t="s">
        <v>7150</v>
      </c>
      <c r="E2021" t="s">
        <v>9531</v>
      </c>
      <c r="F2021" t="s">
        <v>7150</v>
      </c>
      <c r="G2021" t="s">
        <v>9532</v>
      </c>
    </row>
    <row r="2022" spans="1:7">
      <c r="A2022" t="s">
        <v>7917</v>
      </c>
      <c r="E2022" t="s">
        <v>9533</v>
      </c>
      <c r="F2022" t="s">
        <v>7150</v>
      </c>
      <c r="G2022" t="s">
        <v>9534</v>
      </c>
    </row>
    <row r="2023" spans="1:7">
      <c r="A2023" t="s">
        <v>7918</v>
      </c>
      <c r="E2023" t="s">
        <v>9535</v>
      </c>
      <c r="F2023" t="s">
        <v>7150</v>
      </c>
      <c r="G2023" t="s">
        <v>9536</v>
      </c>
    </row>
    <row r="2024" spans="1:7">
      <c r="A2024" t="s">
        <v>7150</v>
      </c>
      <c r="E2024" t="s">
        <v>9537</v>
      </c>
      <c r="F2024" t="s">
        <v>7150</v>
      </c>
      <c r="G2024" t="s">
        <v>9538</v>
      </c>
    </row>
    <row r="2025" spans="1:7">
      <c r="A2025" t="s">
        <v>7919</v>
      </c>
      <c r="E2025" t="s">
        <v>9539</v>
      </c>
      <c r="F2025" t="s">
        <v>7150</v>
      </c>
      <c r="G2025" t="s">
        <v>9540</v>
      </c>
    </row>
    <row r="2026" spans="1:7">
      <c r="A2026" t="s">
        <v>1227</v>
      </c>
      <c r="E2026" t="s">
        <v>9541</v>
      </c>
      <c r="F2026" t="s">
        <v>7150</v>
      </c>
      <c r="G2026" t="s">
        <v>9542</v>
      </c>
    </row>
    <row r="2027" spans="1:7">
      <c r="A2027" t="s">
        <v>7150</v>
      </c>
      <c r="E2027" t="s">
        <v>9543</v>
      </c>
      <c r="F2027" t="s">
        <v>7150</v>
      </c>
      <c r="G2027" t="s">
        <v>9544</v>
      </c>
    </row>
    <row r="2028" spans="1:7">
      <c r="A2028" t="s">
        <v>7920</v>
      </c>
      <c r="E2028" t="s">
        <v>9545</v>
      </c>
      <c r="F2028" t="s">
        <v>7150</v>
      </c>
      <c r="G2028" t="s">
        <v>9546</v>
      </c>
    </row>
    <row r="2029" spans="1:7">
      <c r="A2029" t="s">
        <v>1225</v>
      </c>
      <c r="E2029" t="s">
        <v>9547</v>
      </c>
      <c r="F2029" t="s">
        <v>7150</v>
      </c>
      <c r="G2029" t="s">
        <v>9548</v>
      </c>
    </row>
    <row r="2030" spans="1:7">
      <c r="A2030" t="s">
        <v>7150</v>
      </c>
      <c r="E2030" t="s">
        <v>9549</v>
      </c>
      <c r="F2030" t="s">
        <v>7150</v>
      </c>
      <c r="G2030" t="s">
        <v>9550</v>
      </c>
    </row>
    <row r="2031" spans="1:7">
      <c r="A2031" t="s">
        <v>7921</v>
      </c>
      <c r="E2031" t="s">
        <v>9551</v>
      </c>
      <c r="F2031" t="s">
        <v>7150</v>
      </c>
      <c r="G2031" t="s">
        <v>9552</v>
      </c>
    </row>
    <row r="2032" spans="1:7">
      <c r="A2032" t="s">
        <v>1226</v>
      </c>
      <c r="E2032" t="s">
        <v>9553</v>
      </c>
      <c r="F2032" t="s">
        <v>7150</v>
      </c>
      <c r="G2032" t="s">
        <v>9554</v>
      </c>
    </row>
    <row r="2033" spans="1:7">
      <c r="A2033" t="s">
        <v>7150</v>
      </c>
      <c r="E2033" t="s">
        <v>9555</v>
      </c>
      <c r="F2033" t="s">
        <v>7150</v>
      </c>
      <c r="G2033" t="s">
        <v>9556</v>
      </c>
    </row>
    <row r="2034" spans="1:7">
      <c r="A2034" t="s">
        <v>7922</v>
      </c>
      <c r="E2034" t="s">
        <v>9557</v>
      </c>
      <c r="F2034" t="s">
        <v>7150</v>
      </c>
      <c r="G2034" t="s">
        <v>9558</v>
      </c>
    </row>
    <row r="2035" spans="1:7">
      <c r="A2035" t="s">
        <v>7923</v>
      </c>
      <c r="E2035" t="s">
        <v>9559</v>
      </c>
      <c r="F2035" t="s">
        <v>7150</v>
      </c>
      <c r="G2035" t="s">
        <v>9560</v>
      </c>
    </row>
    <row r="2036" spans="1:7">
      <c r="A2036" t="s">
        <v>7150</v>
      </c>
      <c r="E2036" t="s">
        <v>9561</v>
      </c>
      <c r="F2036" t="s">
        <v>7150</v>
      </c>
      <c r="G2036" t="s">
        <v>9562</v>
      </c>
    </row>
    <row r="2037" spans="1:7">
      <c r="A2037" t="s">
        <v>7924</v>
      </c>
      <c r="E2037" t="s">
        <v>9563</v>
      </c>
      <c r="F2037" t="s">
        <v>7150</v>
      </c>
      <c r="G2037" t="s">
        <v>9564</v>
      </c>
    </row>
    <row r="2038" spans="1:7">
      <c r="A2038" t="s">
        <v>1224</v>
      </c>
      <c r="E2038" t="s">
        <v>9565</v>
      </c>
      <c r="F2038" t="s">
        <v>7150</v>
      </c>
      <c r="G2038" t="s">
        <v>9566</v>
      </c>
    </row>
    <row r="2039" spans="1:7">
      <c r="A2039" t="s">
        <v>7150</v>
      </c>
      <c r="E2039" t="s">
        <v>9567</v>
      </c>
      <c r="F2039" t="s">
        <v>7150</v>
      </c>
      <c r="G2039" t="s">
        <v>9568</v>
      </c>
    </row>
    <row r="2040" spans="1:7">
      <c r="A2040" t="s">
        <v>7925</v>
      </c>
      <c r="E2040" t="s">
        <v>9569</v>
      </c>
      <c r="F2040" t="s">
        <v>7150</v>
      </c>
      <c r="G2040" t="s">
        <v>9570</v>
      </c>
    </row>
    <row r="2041" spans="1:7">
      <c r="A2041" t="s">
        <v>1222</v>
      </c>
      <c r="E2041" t="s">
        <v>9571</v>
      </c>
      <c r="F2041" t="s">
        <v>7150</v>
      </c>
      <c r="G2041" t="s">
        <v>9572</v>
      </c>
    </row>
    <row r="2042" spans="1:7">
      <c r="A2042" t="s">
        <v>7150</v>
      </c>
      <c r="E2042" t="s">
        <v>9573</v>
      </c>
      <c r="F2042" t="s">
        <v>7150</v>
      </c>
      <c r="G2042" t="s">
        <v>9574</v>
      </c>
    </row>
    <row r="2043" spans="1:7">
      <c r="A2043" t="s">
        <v>7926</v>
      </c>
      <c r="E2043" t="s">
        <v>9575</v>
      </c>
      <c r="F2043" t="s">
        <v>7150</v>
      </c>
      <c r="G2043" t="s">
        <v>9576</v>
      </c>
    </row>
    <row r="2044" spans="1:7">
      <c r="A2044" t="s">
        <v>1221</v>
      </c>
      <c r="E2044" t="s">
        <v>9577</v>
      </c>
      <c r="F2044" t="s">
        <v>7150</v>
      </c>
      <c r="G2044" t="s">
        <v>9578</v>
      </c>
    </row>
    <row r="2045" spans="1:7">
      <c r="A2045" t="s">
        <v>7150</v>
      </c>
      <c r="E2045" t="s">
        <v>9579</v>
      </c>
      <c r="F2045" t="s">
        <v>7150</v>
      </c>
      <c r="G2045" t="s">
        <v>9580</v>
      </c>
    </row>
    <row r="2046" spans="1:7">
      <c r="A2046" t="s">
        <v>7927</v>
      </c>
      <c r="E2046" t="s">
        <v>9581</v>
      </c>
      <c r="F2046" t="s">
        <v>7150</v>
      </c>
      <c r="G2046" t="s">
        <v>9582</v>
      </c>
    </row>
    <row r="2047" spans="1:7">
      <c r="A2047" t="s">
        <v>1223</v>
      </c>
      <c r="E2047" t="s">
        <v>9583</v>
      </c>
      <c r="F2047" t="s">
        <v>7150</v>
      </c>
      <c r="G2047" t="s">
        <v>9584</v>
      </c>
    </row>
    <row r="2048" spans="1:7">
      <c r="A2048" t="s">
        <v>7150</v>
      </c>
      <c r="E2048" t="s">
        <v>9585</v>
      </c>
      <c r="F2048" t="s">
        <v>7150</v>
      </c>
      <c r="G2048" t="s">
        <v>9586</v>
      </c>
    </row>
    <row r="2049" spans="1:7">
      <c r="A2049" t="s">
        <v>7928</v>
      </c>
      <c r="E2049" t="s">
        <v>9587</v>
      </c>
      <c r="F2049" t="s">
        <v>7150</v>
      </c>
      <c r="G2049" t="s">
        <v>9588</v>
      </c>
    </row>
    <row r="2050" spans="1:7">
      <c r="A2050" t="s">
        <v>1220</v>
      </c>
      <c r="E2050" t="s">
        <v>9589</v>
      </c>
      <c r="F2050" t="s">
        <v>7150</v>
      </c>
      <c r="G2050" t="s">
        <v>9590</v>
      </c>
    </row>
    <row r="2051" spans="1:7">
      <c r="A2051" t="s">
        <v>7150</v>
      </c>
      <c r="E2051" t="s">
        <v>9591</v>
      </c>
      <c r="F2051" t="s">
        <v>7150</v>
      </c>
      <c r="G2051" t="s">
        <v>9592</v>
      </c>
    </row>
    <row r="2052" spans="1:7">
      <c r="A2052" t="s">
        <v>7929</v>
      </c>
      <c r="E2052" t="s">
        <v>9593</v>
      </c>
      <c r="F2052" t="s">
        <v>7150</v>
      </c>
      <c r="G2052" t="s">
        <v>9594</v>
      </c>
    </row>
    <row r="2053" spans="1:7">
      <c r="A2053" t="s">
        <v>1219</v>
      </c>
      <c r="E2053" t="s">
        <v>9595</v>
      </c>
      <c r="F2053" t="s">
        <v>7150</v>
      </c>
      <c r="G2053" t="s">
        <v>9596</v>
      </c>
    </row>
    <row r="2054" spans="1:7">
      <c r="A2054" t="s">
        <v>7150</v>
      </c>
      <c r="E2054" t="s">
        <v>9597</v>
      </c>
      <c r="F2054" t="s">
        <v>7150</v>
      </c>
      <c r="G2054" t="s">
        <v>9598</v>
      </c>
    </row>
    <row r="2055" spans="1:7">
      <c r="A2055" t="s">
        <v>7930</v>
      </c>
      <c r="E2055" t="s">
        <v>665</v>
      </c>
      <c r="F2055" t="s">
        <v>7150</v>
      </c>
      <c r="G2055" t="s">
        <v>9599</v>
      </c>
    </row>
    <row r="2056" spans="1:7">
      <c r="A2056" t="s">
        <v>721</v>
      </c>
      <c r="E2056" t="s">
        <v>9600</v>
      </c>
      <c r="F2056" t="s">
        <v>7150</v>
      </c>
      <c r="G2056" t="s">
        <v>9601</v>
      </c>
    </row>
    <row r="2057" spans="1:7">
      <c r="A2057" t="s">
        <v>7150</v>
      </c>
      <c r="E2057" t="s">
        <v>9602</v>
      </c>
      <c r="F2057" t="s">
        <v>7150</v>
      </c>
      <c r="G2057" t="s">
        <v>9603</v>
      </c>
    </row>
    <row r="2058" spans="1:7">
      <c r="A2058" t="s">
        <v>7931</v>
      </c>
      <c r="E2058" t="s">
        <v>9604</v>
      </c>
      <c r="F2058" t="s">
        <v>7150</v>
      </c>
      <c r="G2058" t="s">
        <v>9605</v>
      </c>
    </row>
    <row r="2059" spans="1:7">
      <c r="A2059" t="s">
        <v>1217</v>
      </c>
      <c r="E2059" t="s">
        <v>9606</v>
      </c>
      <c r="F2059" t="s">
        <v>7150</v>
      </c>
      <c r="G2059" t="s">
        <v>9607</v>
      </c>
    </row>
    <row r="2060" spans="1:7">
      <c r="A2060" t="s">
        <v>7150</v>
      </c>
      <c r="E2060" t="s">
        <v>9608</v>
      </c>
      <c r="F2060" t="s">
        <v>7150</v>
      </c>
      <c r="G2060" t="s">
        <v>9609</v>
      </c>
    </row>
    <row r="2061" spans="1:7">
      <c r="A2061" t="s">
        <v>7932</v>
      </c>
      <c r="E2061" t="s">
        <v>9610</v>
      </c>
      <c r="F2061" t="s">
        <v>7150</v>
      </c>
      <c r="G2061" t="s">
        <v>9611</v>
      </c>
    </row>
    <row r="2062" spans="1:7">
      <c r="A2062" t="s">
        <v>1218</v>
      </c>
      <c r="E2062" t="s">
        <v>9612</v>
      </c>
      <c r="F2062" t="s">
        <v>7150</v>
      </c>
      <c r="G2062" t="s">
        <v>9613</v>
      </c>
    </row>
    <row r="2063" spans="1:7">
      <c r="A2063" t="s">
        <v>7150</v>
      </c>
      <c r="E2063" t="s">
        <v>9614</v>
      </c>
      <c r="F2063" t="s">
        <v>7150</v>
      </c>
      <c r="G2063" t="s">
        <v>9615</v>
      </c>
    </row>
    <row r="2064" spans="1:7">
      <c r="A2064" t="s">
        <v>7933</v>
      </c>
      <c r="E2064" t="s">
        <v>9616</v>
      </c>
      <c r="F2064" t="s">
        <v>7150</v>
      </c>
      <c r="G2064" t="s">
        <v>9617</v>
      </c>
    </row>
    <row r="2065" spans="1:7">
      <c r="A2065" t="s">
        <v>1212</v>
      </c>
      <c r="E2065" t="s">
        <v>9618</v>
      </c>
      <c r="F2065" t="s">
        <v>7150</v>
      </c>
      <c r="G2065" t="s">
        <v>9619</v>
      </c>
    </row>
    <row r="2066" spans="1:7">
      <c r="A2066" t="s">
        <v>7150</v>
      </c>
      <c r="E2066" t="s">
        <v>9620</v>
      </c>
      <c r="F2066" t="s">
        <v>7150</v>
      </c>
      <c r="G2066" t="s">
        <v>9621</v>
      </c>
    </row>
    <row r="2067" spans="1:7">
      <c r="A2067" t="s">
        <v>7934</v>
      </c>
      <c r="E2067" t="s">
        <v>9622</v>
      </c>
      <c r="F2067" t="s">
        <v>7150</v>
      </c>
      <c r="G2067" t="s">
        <v>9623</v>
      </c>
    </row>
    <row r="2068" spans="1:7">
      <c r="A2068" t="s">
        <v>1216</v>
      </c>
      <c r="E2068" t="s">
        <v>9624</v>
      </c>
      <c r="F2068" t="s">
        <v>7150</v>
      </c>
      <c r="G2068" t="s">
        <v>9625</v>
      </c>
    </row>
    <row r="2069" spans="1:7">
      <c r="A2069" t="s">
        <v>7150</v>
      </c>
      <c r="E2069" t="s">
        <v>9626</v>
      </c>
      <c r="F2069" t="s">
        <v>7150</v>
      </c>
      <c r="G2069" t="s">
        <v>9627</v>
      </c>
    </row>
    <row r="2070" spans="1:7">
      <c r="A2070" t="s">
        <v>7935</v>
      </c>
      <c r="E2070" t="s">
        <v>9628</v>
      </c>
      <c r="F2070" t="s">
        <v>7150</v>
      </c>
      <c r="G2070" t="s">
        <v>9629</v>
      </c>
    </row>
    <row r="2071" spans="1:7">
      <c r="A2071" t="s">
        <v>1214</v>
      </c>
      <c r="E2071" t="s">
        <v>9630</v>
      </c>
      <c r="F2071" t="s">
        <v>7150</v>
      </c>
      <c r="G2071" t="s">
        <v>9631</v>
      </c>
    </row>
    <row r="2072" spans="1:7">
      <c r="A2072" t="s">
        <v>7150</v>
      </c>
      <c r="E2072" t="s">
        <v>9632</v>
      </c>
      <c r="F2072" t="s">
        <v>7150</v>
      </c>
      <c r="G2072" t="s">
        <v>9633</v>
      </c>
    </row>
    <row r="2073" spans="1:7">
      <c r="A2073" t="s">
        <v>7936</v>
      </c>
      <c r="E2073" t="s">
        <v>9634</v>
      </c>
      <c r="F2073" t="s">
        <v>7150</v>
      </c>
      <c r="G2073" t="s">
        <v>9635</v>
      </c>
    </row>
    <row r="2074" spans="1:7">
      <c r="A2074" t="s">
        <v>1213</v>
      </c>
      <c r="E2074" t="s">
        <v>9636</v>
      </c>
      <c r="F2074" t="s">
        <v>7150</v>
      </c>
      <c r="G2074" t="s">
        <v>9637</v>
      </c>
    </row>
    <row r="2075" spans="1:7">
      <c r="A2075" t="s">
        <v>7150</v>
      </c>
      <c r="E2075" t="s">
        <v>9638</v>
      </c>
      <c r="F2075" t="s">
        <v>7150</v>
      </c>
      <c r="G2075" t="s">
        <v>9639</v>
      </c>
    </row>
    <row r="2076" spans="1:7">
      <c r="A2076" t="s">
        <v>7937</v>
      </c>
      <c r="E2076" t="s">
        <v>9640</v>
      </c>
      <c r="F2076" t="s">
        <v>7150</v>
      </c>
      <c r="G2076" t="s">
        <v>9641</v>
      </c>
    </row>
    <row r="2077" spans="1:7">
      <c r="A2077" t="s">
        <v>1215</v>
      </c>
      <c r="E2077" t="s">
        <v>9642</v>
      </c>
      <c r="F2077" t="s">
        <v>7150</v>
      </c>
      <c r="G2077" t="s">
        <v>9643</v>
      </c>
    </row>
    <row r="2078" spans="1:7">
      <c r="A2078" t="s">
        <v>7150</v>
      </c>
      <c r="E2078" t="s">
        <v>9644</v>
      </c>
      <c r="F2078" t="s">
        <v>7150</v>
      </c>
      <c r="G2078" t="s">
        <v>9645</v>
      </c>
    </row>
    <row r="2079" spans="1:7">
      <c r="A2079" t="s">
        <v>7938</v>
      </c>
      <c r="E2079" t="s">
        <v>9646</v>
      </c>
      <c r="F2079" t="s">
        <v>7150</v>
      </c>
      <c r="G2079" t="s">
        <v>9647</v>
      </c>
    </row>
    <row r="2080" spans="1:7">
      <c r="A2080" t="s">
        <v>1209</v>
      </c>
      <c r="E2080" t="s">
        <v>9648</v>
      </c>
      <c r="F2080" t="s">
        <v>7150</v>
      </c>
      <c r="G2080" t="s">
        <v>9649</v>
      </c>
    </row>
    <row r="2081" spans="1:7">
      <c r="A2081" t="s">
        <v>7150</v>
      </c>
      <c r="E2081" t="s">
        <v>9650</v>
      </c>
      <c r="F2081" t="s">
        <v>7150</v>
      </c>
      <c r="G2081" t="s">
        <v>9651</v>
      </c>
    </row>
    <row r="2082" spans="1:7">
      <c r="A2082" t="s">
        <v>7939</v>
      </c>
      <c r="E2082" t="s">
        <v>9652</v>
      </c>
      <c r="F2082" t="s">
        <v>7150</v>
      </c>
      <c r="G2082" t="s">
        <v>9653</v>
      </c>
    </row>
    <row r="2083" spans="1:7">
      <c r="A2083" t="s">
        <v>7940</v>
      </c>
      <c r="E2083" t="s">
        <v>9654</v>
      </c>
      <c r="F2083" t="s">
        <v>7150</v>
      </c>
      <c r="G2083" t="s">
        <v>9655</v>
      </c>
    </row>
    <row r="2084" spans="1:7">
      <c r="A2084" t="s">
        <v>7150</v>
      </c>
      <c r="E2084" t="s">
        <v>9656</v>
      </c>
      <c r="F2084" t="s">
        <v>7150</v>
      </c>
      <c r="G2084" t="s">
        <v>9657</v>
      </c>
    </row>
    <row r="2085" spans="1:7">
      <c r="A2085" t="s">
        <v>7941</v>
      </c>
      <c r="E2085" t="s">
        <v>9658</v>
      </c>
      <c r="F2085" t="s">
        <v>7150</v>
      </c>
      <c r="G2085" t="s">
        <v>9659</v>
      </c>
    </row>
    <row r="2086" spans="1:7">
      <c r="A2086" t="s">
        <v>1208</v>
      </c>
      <c r="E2086" t="s">
        <v>9660</v>
      </c>
      <c r="F2086" t="s">
        <v>7150</v>
      </c>
      <c r="G2086" t="s">
        <v>9661</v>
      </c>
    </row>
    <row r="2087" spans="1:7">
      <c r="A2087" t="s">
        <v>7150</v>
      </c>
      <c r="E2087" t="s">
        <v>9662</v>
      </c>
      <c r="F2087" t="s">
        <v>7150</v>
      </c>
      <c r="G2087" t="s">
        <v>9663</v>
      </c>
    </row>
    <row r="2088" spans="1:7">
      <c r="A2088" t="s">
        <v>7942</v>
      </c>
      <c r="E2088" t="s">
        <v>9664</v>
      </c>
      <c r="F2088" t="s">
        <v>7150</v>
      </c>
      <c r="G2088" t="s">
        <v>9665</v>
      </c>
    </row>
    <row r="2089" spans="1:7">
      <c r="A2089" t="s">
        <v>1211</v>
      </c>
      <c r="E2089" t="s">
        <v>9666</v>
      </c>
      <c r="F2089" t="s">
        <v>7150</v>
      </c>
      <c r="G2089" t="s">
        <v>9667</v>
      </c>
    </row>
    <row r="2090" spans="1:7">
      <c r="A2090" t="s">
        <v>7150</v>
      </c>
      <c r="E2090" t="s">
        <v>9668</v>
      </c>
      <c r="F2090" t="s">
        <v>7150</v>
      </c>
      <c r="G2090" t="s">
        <v>9669</v>
      </c>
    </row>
    <row r="2091" spans="1:7">
      <c r="A2091" t="s">
        <v>7943</v>
      </c>
      <c r="E2091" t="s">
        <v>9670</v>
      </c>
      <c r="F2091" t="s">
        <v>7150</v>
      </c>
      <c r="G2091" t="s">
        <v>9671</v>
      </c>
    </row>
    <row r="2092" spans="1:7">
      <c r="A2092" t="s">
        <v>7944</v>
      </c>
      <c r="E2092" t="s">
        <v>9672</v>
      </c>
      <c r="F2092" t="s">
        <v>7150</v>
      </c>
      <c r="G2092" t="s">
        <v>9673</v>
      </c>
    </row>
    <row r="2093" spans="1:7">
      <c r="A2093" t="s">
        <v>7150</v>
      </c>
      <c r="E2093" t="s">
        <v>9674</v>
      </c>
      <c r="F2093" t="s">
        <v>7150</v>
      </c>
      <c r="G2093" t="s">
        <v>9675</v>
      </c>
    </row>
    <row r="2094" spans="1:7">
      <c r="A2094" t="s">
        <v>7945</v>
      </c>
      <c r="E2094" t="s">
        <v>9676</v>
      </c>
      <c r="F2094" t="s">
        <v>7150</v>
      </c>
      <c r="G2094" t="s">
        <v>9677</v>
      </c>
    </row>
    <row r="2095" spans="1:7">
      <c r="A2095" t="s">
        <v>1210</v>
      </c>
      <c r="E2095" t="s">
        <v>9678</v>
      </c>
      <c r="F2095" t="s">
        <v>7150</v>
      </c>
      <c r="G2095" t="s">
        <v>9679</v>
      </c>
    </row>
    <row r="2096" spans="1:7">
      <c r="A2096" t="s">
        <v>7150</v>
      </c>
      <c r="E2096" t="s">
        <v>9680</v>
      </c>
      <c r="F2096" t="s">
        <v>7150</v>
      </c>
      <c r="G2096" t="s">
        <v>9681</v>
      </c>
    </row>
    <row r="2097" spans="1:7">
      <c r="A2097" t="s">
        <v>7946</v>
      </c>
      <c r="E2097" t="s">
        <v>9682</v>
      </c>
      <c r="F2097" t="s">
        <v>7150</v>
      </c>
      <c r="G2097" t="s">
        <v>9683</v>
      </c>
    </row>
    <row r="2098" spans="1:7">
      <c r="A2098" t="s">
        <v>1207</v>
      </c>
      <c r="E2098" t="s">
        <v>9684</v>
      </c>
      <c r="F2098" t="s">
        <v>7150</v>
      </c>
      <c r="G2098" t="s">
        <v>9685</v>
      </c>
    </row>
    <row r="2099" spans="1:7">
      <c r="A2099" t="s">
        <v>7150</v>
      </c>
      <c r="E2099" t="s">
        <v>9686</v>
      </c>
      <c r="F2099" t="s">
        <v>7150</v>
      </c>
      <c r="G2099" t="s">
        <v>9687</v>
      </c>
    </row>
    <row r="2100" spans="1:7">
      <c r="A2100" t="s">
        <v>7947</v>
      </c>
      <c r="E2100" t="s">
        <v>9688</v>
      </c>
      <c r="F2100" t="s">
        <v>7150</v>
      </c>
      <c r="G2100" t="s">
        <v>9689</v>
      </c>
    </row>
    <row r="2101" spans="1:7">
      <c r="A2101" t="s">
        <v>1204</v>
      </c>
    </row>
    <row r="2102" spans="1:7">
      <c r="A2102" t="s">
        <v>7150</v>
      </c>
    </row>
    <row r="2103" spans="1:7">
      <c r="A2103" t="s">
        <v>7948</v>
      </c>
    </row>
    <row r="2104" spans="1:7">
      <c r="A2104" t="s">
        <v>1205</v>
      </c>
    </row>
    <row r="2105" spans="1:7">
      <c r="A2105" t="s">
        <v>7150</v>
      </c>
    </row>
    <row r="2106" spans="1:7">
      <c r="A2106" t="s">
        <v>7949</v>
      </c>
    </row>
    <row r="2107" spans="1:7">
      <c r="A2107" t="s">
        <v>1203</v>
      </c>
    </row>
    <row r="2108" spans="1:7">
      <c r="A2108" t="s">
        <v>7150</v>
      </c>
    </row>
    <row r="2109" spans="1:7">
      <c r="A2109" t="s">
        <v>7950</v>
      </c>
    </row>
    <row r="2110" spans="1:7">
      <c r="A2110" t="s">
        <v>1206</v>
      </c>
    </row>
    <row r="2111" spans="1:7">
      <c r="A2111" t="s">
        <v>7150</v>
      </c>
    </row>
    <row r="2112" spans="1:7">
      <c r="A2112" t="s">
        <v>7951</v>
      </c>
    </row>
    <row r="2113" spans="1:1">
      <c r="A2113" t="s">
        <v>1202</v>
      </c>
    </row>
    <row r="2114" spans="1:1">
      <c r="A2114" t="s">
        <v>7150</v>
      </c>
    </row>
    <row r="2115" spans="1:1">
      <c r="A2115" t="s">
        <v>7952</v>
      </c>
    </row>
    <row r="2116" spans="1:1">
      <c r="A2116" t="s">
        <v>1201</v>
      </c>
    </row>
    <row r="2117" spans="1:1">
      <c r="A2117" t="s">
        <v>7150</v>
      </c>
    </row>
    <row r="2118" spans="1:1">
      <c r="A2118" t="s">
        <v>7953</v>
      </c>
    </row>
    <row r="2119" spans="1:1">
      <c r="A2119" t="s">
        <v>1200</v>
      </c>
    </row>
    <row r="2120" spans="1:1">
      <c r="A2120" t="s">
        <v>7150</v>
      </c>
    </row>
    <row r="2121" spans="1:1">
      <c r="A2121" t="s">
        <v>7954</v>
      </c>
    </row>
    <row r="2122" spans="1:1">
      <c r="A2122" t="s">
        <v>1199</v>
      </c>
    </row>
    <row r="2123" spans="1:1">
      <c r="A2123" t="s">
        <v>7150</v>
      </c>
    </row>
    <row r="2124" spans="1:1">
      <c r="A2124" t="s">
        <v>7955</v>
      </c>
    </row>
    <row r="2125" spans="1:1">
      <c r="A2125" t="s">
        <v>1198</v>
      </c>
    </row>
    <row r="2126" spans="1:1">
      <c r="A2126" t="s">
        <v>7150</v>
      </c>
    </row>
    <row r="2127" spans="1:1">
      <c r="A2127" t="s">
        <v>7956</v>
      </c>
    </row>
    <row r="2128" spans="1:1">
      <c r="A2128" t="s">
        <v>1197</v>
      </c>
    </row>
    <row r="2129" spans="1:1">
      <c r="A2129" t="s">
        <v>7150</v>
      </c>
    </row>
    <row r="2130" spans="1:1">
      <c r="A2130" t="s">
        <v>7957</v>
      </c>
    </row>
    <row r="2131" spans="1:1">
      <c r="A2131" t="s">
        <v>1196</v>
      </c>
    </row>
    <row r="2132" spans="1:1">
      <c r="A2132" t="s">
        <v>7150</v>
      </c>
    </row>
    <row r="2133" spans="1:1">
      <c r="A2133" t="s">
        <v>7958</v>
      </c>
    </row>
    <row r="2134" spans="1:1">
      <c r="A2134" t="s">
        <v>1195</v>
      </c>
    </row>
    <row r="2135" spans="1:1">
      <c r="A2135" t="s">
        <v>7150</v>
      </c>
    </row>
    <row r="2136" spans="1:1">
      <c r="A2136" t="s">
        <v>7959</v>
      </c>
    </row>
    <row r="2137" spans="1:1">
      <c r="A2137" t="s">
        <v>1194</v>
      </c>
    </row>
    <row r="2138" spans="1:1">
      <c r="A2138" t="s">
        <v>7150</v>
      </c>
    </row>
    <row r="2139" spans="1:1">
      <c r="A2139" t="s">
        <v>7960</v>
      </c>
    </row>
    <row r="2140" spans="1:1">
      <c r="A2140" t="s">
        <v>1193</v>
      </c>
    </row>
    <row r="2141" spans="1:1">
      <c r="A2141" t="s">
        <v>7150</v>
      </c>
    </row>
    <row r="2142" spans="1:1">
      <c r="A2142" t="s">
        <v>7961</v>
      </c>
    </row>
    <row r="2143" spans="1:1">
      <c r="A2143" t="s">
        <v>1192</v>
      </c>
    </row>
    <row r="2144" spans="1:1">
      <c r="A2144" t="s">
        <v>7150</v>
      </c>
    </row>
    <row r="2145" spans="1:1">
      <c r="A2145" t="s">
        <v>7962</v>
      </c>
    </row>
    <row r="2146" spans="1:1">
      <c r="A2146" t="s">
        <v>71</v>
      </c>
    </row>
    <row r="2147" spans="1:1">
      <c r="A2147" t="s">
        <v>7150</v>
      </c>
    </row>
    <row r="2148" spans="1:1">
      <c r="A2148" t="s">
        <v>7963</v>
      </c>
    </row>
    <row r="2149" spans="1:1">
      <c r="A2149" t="s">
        <v>1190</v>
      </c>
    </row>
    <row r="2150" spans="1:1">
      <c r="A2150" t="s">
        <v>7150</v>
      </c>
    </row>
    <row r="2151" spans="1:1">
      <c r="A2151" t="s">
        <v>7964</v>
      </c>
    </row>
    <row r="2152" spans="1:1">
      <c r="A2152" t="s">
        <v>1189</v>
      </c>
    </row>
    <row r="2153" spans="1:1">
      <c r="A2153" t="s">
        <v>7150</v>
      </c>
    </row>
    <row r="2154" spans="1:1">
      <c r="A2154" t="s">
        <v>7965</v>
      </c>
    </row>
    <row r="2155" spans="1:1">
      <c r="A2155" t="s">
        <v>1191</v>
      </c>
    </row>
    <row r="2156" spans="1:1">
      <c r="A2156" t="s">
        <v>7150</v>
      </c>
    </row>
    <row r="2157" spans="1:1">
      <c r="A2157" t="s">
        <v>7966</v>
      </c>
    </row>
    <row r="2158" spans="1:1">
      <c r="A2158" t="s">
        <v>176</v>
      </c>
    </row>
    <row r="2159" spans="1:1">
      <c r="A2159" t="s">
        <v>7150</v>
      </c>
    </row>
    <row r="2160" spans="1:1">
      <c r="A2160" t="s">
        <v>7967</v>
      </c>
    </row>
    <row r="2161" spans="1:1">
      <c r="A2161" t="s">
        <v>1188</v>
      </c>
    </row>
    <row r="2162" spans="1:1">
      <c r="A2162" t="s">
        <v>7150</v>
      </c>
    </row>
    <row r="2163" spans="1:1">
      <c r="A2163" t="s">
        <v>7968</v>
      </c>
    </row>
    <row r="2164" spans="1:1">
      <c r="A2164" t="s">
        <v>1187</v>
      </c>
    </row>
    <row r="2165" spans="1:1">
      <c r="A2165" t="s">
        <v>7150</v>
      </c>
    </row>
    <row r="2166" spans="1:1">
      <c r="A2166" t="s">
        <v>7969</v>
      </c>
    </row>
    <row r="2167" spans="1:1">
      <c r="A2167" t="s">
        <v>1186</v>
      </c>
    </row>
    <row r="2168" spans="1:1">
      <c r="A2168" t="s">
        <v>7150</v>
      </c>
    </row>
    <row r="2169" spans="1:1">
      <c r="A2169" t="s">
        <v>7970</v>
      </c>
    </row>
    <row r="2170" spans="1:1">
      <c r="A2170" t="s">
        <v>696</v>
      </c>
    </row>
    <row r="2171" spans="1:1">
      <c r="A2171" t="s">
        <v>7150</v>
      </c>
    </row>
    <row r="2172" spans="1:1">
      <c r="A2172" t="s">
        <v>7971</v>
      </c>
    </row>
    <row r="2173" spans="1:1">
      <c r="A2173" t="s">
        <v>1183</v>
      </c>
    </row>
    <row r="2174" spans="1:1">
      <c r="A2174" t="s">
        <v>7150</v>
      </c>
    </row>
    <row r="2175" spans="1:1">
      <c r="A2175" t="s">
        <v>7972</v>
      </c>
    </row>
    <row r="2176" spans="1:1">
      <c r="A2176" t="s">
        <v>1185</v>
      </c>
    </row>
    <row r="2177" spans="1:1">
      <c r="A2177" t="s">
        <v>7150</v>
      </c>
    </row>
    <row r="2178" spans="1:1">
      <c r="A2178" t="s">
        <v>7973</v>
      </c>
    </row>
    <row r="2179" spans="1:1">
      <c r="A2179" t="s">
        <v>1184</v>
      </c>
    </row>
    <row r="2180" spans="1:1">
      <c r="A2180" t="s">
        <v>7150</v>
      </c>
    </row>
    <row r="2181" spans="1:1">
      <c r="A2181" t="s">
        <v>7974</v>
      </c>
    </row>
    <row r="2182" spans="1:1">
      <c r="A2182" t="s">
        <v>7975</v>
      </c>
    </row>
    <row r="2183" spans="1:1">
      <c r="A2183" t="s">
        <v>7150</v>
      </c>
    </row>
    <row r="2184" spans="1:1">
      <c r="A2184" t="s">
        <v>7976</v>
      </c>
    </row>
    <row r="2185" spans="1:1">
      <c r="A2185" t="s">
        <v>1181</v>
      </c>
    </row>
    <row r="2186" spans="1:1">
      <c r="A2186" t="s">
        <v>7150</v>
      </c>
    </row>
    <row r="2187" spans="1:1">
      <c r="A2187" t="s">
        <v>7977</v>
      </c>
    </row>
    <row r="2188" spans="1:1">
      <c r="A2188" t="s">
        <v>674</v>
      </c>
    </row>
    <row r="2189" spans="1:1">
      <c r="A2189" t="s">
        <v>7150</v>
      </c>
    </row>
    <row r="2190" spans="1:1">
      <c r="A2190" t="s">
        <v>7978</v>
      </c>
    </row>
    <row r="2191" spans="1:1">
      <c r="A2191" t="s">
        <v>1177</v>
      </c>
    </row>
    <row r="2192" spans="1:1">
      <c r="A2192" t="s">
        <v>7150</v>
      </c>
    </row>
    <row r="2193" spans="1:1">
      <c r="A2193" t="s">
        <v>7979</v>
      </c>
    </row>
    <row r="2194" spans="1:1">
      <c r="A2194" t="s">
        <v>1179</v>
      </c>
    </row>
    <row r="2195" spans="1:1">
      <c r="A2195" t="s">
        <v>7150</v>
      </c>
    </row>
    <row r="2196" spans="1:1">
      <c r="A2196" t="s">
        <v>7980</v>
      </c>
    </row>
    <row r="2197" spans="1:1">
      <c r="A2197" t="s">
        <v>1180</v>
      </c>
    </row>
    <row r="2198" spans="1:1">
      <c r="A2198" t="s">
        <v>7150</v>
      </c>
    </row>
    <row r="2199" spans="1:1">
      <c r="A2199" t="s">
        <v>7981</v>
      </c>
    </row>
    <row r="2200" spans="1:1">
      <c r="A2200" t="s">
        <v>1182</v>
      </c>
    </row>
    <row r="2201" spans="1:1">
      <c r="A2201" t="s">
        <v>7150</v>
      </c>
    </row>
    <row r="2202" spans="1:1">
      <c r="A2202" t="s">
        <v>7982</v>
      </c>
    </row>
    <row r="2203" spans="1:1">
      <c r="A2203" t="s">
        <v>1178</v>
      </c>
    </row>
    <row r="2204" spans="1:1">
      <c r="A2204" t="s">
        <v>7150</v>
      </c>
    </row>
    <row r="2205" spans="1:1">
      <c r="A2205" t="s">
        <v>7983</v>
      </c>
    </row>
    <row r="2206" spans="1:1">
      <c r="A2206" t="s">
        <v>1176</v>
      </c>
    </row>
    <row r="2207" spans="1:1">
      <c r="A2207" t="s">
        <v>7150</v>
      </c>
    </row>
    <row r="2208" spans="1:1">
      <c r="A2208" t="s">
        <v>7984</v>
      </c>
    </row>
    <row r="2209" spans="1:1">
      <c r="A2209" t="s">
        <v>1175</v>
      </c>
    </row>
    <row r="2210" spans="1:1">
      <c r="A2210" t="s">
        <v>7150</v>
      </c>
    </row>
    <row r="2211" spans="1:1">
      <c r="A2211" t="s">
        <v>7985</v>
      </c>
    </row>
    <row r="2212" spans="1:1">
      <c r="A2212" t="s">
        <v>1174</v>
      </c>
    </row>
    <row r="2213" spans="1:1">
      <c r="A2213" t="s">
        <v>7150</v>
      </c>
    </row>
    <row r="2214" spans="1:1">
      <c r="A2214" t="s">
        <v>7986</v>
      </c>
    </row>
    <row r="2215" spans="1:1">
      <c r="A2215" t="s">
        <v>1172</v>
      </c>
    </row>
    <row r="2216" spans="1:1">
      <c r="A2216" t="s">
        <v>7150</v>
      </c>
    </row>
    <row r="2217" spans="1:1">
      <c r="A2217" t="s">
        <v>7987</v>
      </c>
    </row>
    <row r="2218" spans="1:1">
      <c r="A2218" t="s">
        <v>1173</v>
      </c>
    </row>
    <row r="2219" spans="1:1">
      <c r="A2219" t="s">
        <v>7150</v>
      </c>
    </row>
    <row r="2220" spans="1:1">
      <c r="A2220" t="s">
        <v>7988</v>
      </c>
    </row>
    <row r="2221" spans="1:1">
      <c r="A2221" t="s">
        <v>1170</v>
      </c>
    </row>
    <row r="2222" spans="1:1">
      <c r="A2222" t="s">
        <v>7150</v>
      </c>
    </row>
    <row r="2223" spans="1:1">
      <c r="A2223" t="s">
        <v>7989</v>
      </c>
    </row>
    <row r="2224" spans="1:1">
      <c r="A2224" t="s">
        <v>1171</v>
      </c>
    </row>
    <row r="2225" spans="1:1">
      <c r="A2225" t="s">
        <v>7150</v>
      </c>
    </row>
    <row r="2226" spans="1:1">
      <c r="A2226" t="s">
        <v>7990</v>
      </c>
    </row>
    <row r="2227" spans="1:1">
      <c r="A2227" t="s">
        <v>1168</v>
      </c>
    </row>
    <row r="2228" spans="1:1">
      <c r="A2228" t="s">
        <v>7150</v>
      </c>
    </row>
    <row r="2229" spans="1:1">
      <c r="A2229" t="s">
        <v>7991</v>
      </c>
    </row>
    <row r="2230" spans="1:1">
      <c r="A2230" t="s">
        <v>1169</v>
      </c>
    </row>
    <row r="2231" spans="1:1">
      <c r="A2231" t="s">
        <v>7150</v>
      </c>
    </row>
    <row r="2232" spans="1:1">
      <c r="A2232" t="s">
        <v>7992</v>
      </c>
    </row>
    <row r="2233" spans="1:1">
      <c r="A2233" t="s">
        <v>1166</v>
      </c>
    </row>
    <row r="2234" spans="1:1">
      <c r="A2234" t="s">
        <v>7150</v>
      </c>
    </row>
    <row r="2235" spans="1:1">
      <c r="A2235" t="s">
        <v>7993</v>
      </c>
    </row>
    <row r="2236" spans="1:1">
      <c r="A2236" t="s">
        <v>1167</v>
      </c>
    </row>
    <row r="2237" spans="1:1">
      <c r="A2237" t="s">
        <v>7150</v>
      </c>
    </row>
    <row r="2238" spans="1:1">
      <c r="A2238" t="s">
        <v>7994</v>
      </c>
    </row>
    <row r="2239" spans="1:1">
      <c r="A2239" t="s">
        <v>1165</v>
      </c>
    </row>
    <row r="2240" spans="1:1">
      <c r="A2240" t="s">
        <v>7150</v>
      </c>
    </row>
    <row r="2241" spans="1:1">
      <c r="A2241" t="s">
        <v>7995</v>
      </c>
    </row>
    <row r="2242" spans="1:1">
      <c r="A2242" t="s">
        <v>7996</v>
      </c>
    </row>
    <row r="2243" spans="1:1">
      <c r="A2243" t="s">
        <v>7150</v>
      </c>
    </row>
    <row r="2244" spans="1:1">
      <c r="A2244" t="s">
        <v>7997</v>
      </c>
    </row>
    <row r="2245" spans="1:1">
      <c r="A2245" t="s">
        <v>1164</v>
      </c>
    </row>
    <row r="2246" spans="1:1">
      <c r="A2246" t="s">
        <v>7150</v>
      </c>
    </row>
    <row r="2247" spans="1:1">
      <c r="A2247" t="s">
        <v>7998</v>
      </c>
    </row>
    <row r="2248" spans="1:1">
      <c r="A2248" t="s">
        <v>1163</v>
      </c>
    </row>
    <row r="2249" spans="1:1">
      <c r="A2249" t="s">
        <v>7150</v>
      </c>
    </row>
    <row r="2250" spans="1:1">
      <c r="A2250" t="s">
        <v>7999</v>
      </c>
    </row>
    <row r="2251" spans="1:1">
      <c r="A2251" t="s">
        <v>8000</v>
      </c>
    </row>
    <row r="2252" spans="1:1">
      <c r="A2252" t="s">
        <v>7150</v>
      </c>
    </row>
    <row r="2253" spans="1:1">
      <c r="A2253" t="s">
        <v>8001</v>
      </c>
    </row>
    <row r="2254" spans="1:1">
      <c r="A2254" t="s">
        <v>1161</v>
      </c>
    </row>
    <row r="2255" spans="1:1">
      <c r="A2255" t="s">
        <v>7150</v>
      </c>
    </row>
    <row r="2256" spans="1:1">
      <c r="A2256" t="s">
        <v>8002</v>
      </c>
    </row>
    <row r="2257" spans="1:1">
      <c r="A2257" t="s">
        <v>1160</v>
      </c>
    </row>
    <row r="2258" spans="1:1">
      <c r="A2258" t="s">
        <v>7150</v>
      </c>
    </row>
    <row r="2259" spans="1:1">
      <c r="A2259" t="s">
        <v>8003</v>
      </c>
    </row>
    <row r="2260" spans="1:1">
      <c r="A2260" t="s">
        <v>8004</v>
      </c>
    </row>
    <row r="2261" spans="1:1">
      <c r="A2261" t="s">
        <v>7150</v>
      </c>
    </row>
    <row r="2262" spans="1:1">
      <c r="A2262" t="s">
        <v>8005</v>
      </c>
    </row>
    <row r="2263" spans="1:1">
      <c r="A2263" t="s">
        <v>1159</v>
      </c>
    </row>
    <row r="2264" spans="1:1">
      <c r="A2264" t="s">
        <v>7150</v>
      </c>
    </row>
    <row r="2265" spans="1:1">
      <c r="A2265" t="s">
        <v>8006</v>
      </c>
    </row>
    <row r="2266" spans="1:1">
      <c r="A2266" t="s">
        <v>1162</v>
      </c>
    </row>
    <row r="2267" spans="1:1">
      <c r="A2267" t="s">
        <v>7150</v>
      </c>
    </row>
    <row r="2268" spans="1:1">
      <c r="A2268" t="s">
        <v>8007</v>
      </c>
    </row>
    <row r="2269" spans="1:1">
      <c r="A2269" t="s">
        <v>1158</v>
      </c>
    </row>
    <row r="2270" spans="1:1">
      <c r="A2270" t="s">
        <v>7150</v>
      </c>
    </row>
    <row r="2271" spans="1:1">
      <c r="A2271" t="s">
        <v>8008</v>
      </c>
    </row>
    <row r="2272" spans="1:1">
      <c r="A2272" t="s">
        <v>8009</v>
      </c>
    </row>
    <row r="2273" spans="1:1">
      <c r="A2273" t="s">
        <v>7150</v>
      </c>
    </row>
    <row r="2274" spans="1:1">
      <c r="A2274" t="s">
        <v>8010</v>
      </c>
    </row>
    <row r="2275" spans="1:1">
      <c r="A2275" t="s">
        <v>1156</v>
      </c>
    </row>
    <row r="2276" spans="1:1">
      <c r="A2276" t="s">
        <v>7150</v>
      </c>
    </row>
    <row r="2277" spans="1:1">
      <c r="A2277" t="s">
        <v>8011</v>
      </c>
    </row>
    <row r="2278" spans="1:1">
      <c r="A2278" t="s">
        <v>1157</v>
      </c>
    </row>
    <row r="2279" spans="1:1">
      <c r="A2279" t="s">
        <v>7150</v>
      </c>
    </row>
    <row r="2280" spans="1:1">
      <c r="A2280" t="s">
        <v>8012</v>
      </c>
    </row>
    <row r="2281" spans="1:1">
      <c r="A2281" t="s">
        <v>1155</v>
      </c>
    </row>
    <row r="2282" spans="1:1">
      <c r="A2282" t="s">
        <v>7150</v>
      </c>
    </row>
    <row r="2283" spans="1:1">
      <c r="A2283" t="s">
        <v>8013</v>
      </c>
    </row>
    <row r="2284" spans="1:1">
      <c r="A2284" t="s">
        <v>195</v>
      </c>
    </row>
    <row r="2285" spans="1:1">
      <c r="A2285" t="s">
        <v>7150</v>
      </c>
    </row>
    <row r="2286" spans="1:1">
      <c r="A2286" t="s">
        <v>8014</v>
      </c>
    </row>
    <row r="2287" spans="1:1">
      <c r="A2287" t="s">
        <v>1154</v>
      </c>
    </row>
    <row r="2288" spans="1:1">
      <c r="A2288" t="s">
        <v>7150</v>
      </c>
    </row>
    <row r="2289" spans="1:1">
      <c r="A2289" t="s">
        <v>8015</v>
      </c>
    </row>
    <row r="2290" spans="1:1">
      <c r="A2290" t="s">
        <v>1150</v>
      </c>
    </row>
    <row r="2291" spans="1:1">
      <c r="A2291" t="s">
        <v>7150</v>
      </c>
    </row>
    <row r="2292" spans="1:1">
      <c r="A2292" t="s">
        <v>8016</v>
      </c>
    </row>
    <row r="2293" spans="1:1">
      <c r="A2293" t="s">
        <v>1153</v>
      </c>
    </row>
    <row r="2294" spans="1:1">
      <c r="A2294" t="s">
        <v>7150</v>
      </c>
    </row>
    <row r="2295" spans="1:1">
      <c r="A2295" t="s">
        <v>8017</v>
      </c>
    </row>
    <row r="2296" spans="1:1">
      <c r="A2296" t="s">
        <v>673</v>
      </c>
    </row>
    <row r="2297" spans="1:1">
      <c r="A2297" t="s">
        <v>7150</v>
      </c>
    </row>
    <row r="2298" spans="1:1">
      <c r="A2298" t="s">
        <v>8018</v>
      </c>
    </row>
    <row r="2299" spans="1:1">
      <c r="A2299" t="s">
        <v>1152</v>
      </c>
    </row>
    <row r="2300" spans="1:1">
      <c r="A2300" t="s">
        <v>7150</v>
      </c>
    </row>
    <row r="2301" spans="1:1">
      <c r="A2301" t="s">
        <v>8019</v>
      </c>
    </row>
    <row r="2302" spans="1:1">
      <c r="A2302" t="s">
        <v>8020</v>
      </c>
    </row>
    <row r="2303" spans="1:1">
      <c r="A2303" t="s">
        <v>7150</v>
      </c>
    </row>
    <row r="2304" spans="1:1">
      <c r="A2304" t="s">
        <v>8021</v>
      </c>
    </row>
    <row r="2305" spans="1:1">
      <c r="A2305" t="s">
        <v>462</v>
      </c>
    </row>
    <row r="2306" spans="1:1">
      <c r="A2306" t="s">
        <v>7150</v>
      </c>
    </row>
    <row r="2307" spans="1:1">
      <c r="A2307" t="s">
        <v>8022</v>
      </c>
    </row>
    <row r="2308" spans="1:1">
      <c r="A2308" t="s">
        <v>1151</v>
      </c>
    </row>
    <row r="2309" spans="1:1">
      <c r="A2309" t="s">
        <v>7150</v>
      </c>
    </row>
    <row r="2310" spans="1:1">
      <c r="A2310" t="s">
        <v>8023</v>
      </c>
    </row>
    <row r="2311" spans="1:1">
      <c r="A2311" t="s">
        <v>8024</v>
      </c>
    </row>
    <row r="2312" spans="1:1">
      <c r="A2312" t="s">
        <v>7150</v>
      </c>
    </row>
    <row r="2313" spans="1:1">
      <c r="A2313" t="s">
        <v>8025</v>
      </c>
    </row>
    <row r="2314" spans="1:1">
      <c r="A2314" t="s">
        <v>1146</v>
      </c>
    </row>
    <row r="2315" spans="1:1">
      <c r="A2315" t="s">
        <v>7150</v>
      </c>
    </row>
    <row r="2316" spans="1:1">
      <c r="A2316" t="s">
        <v>8026</v>
      </c>
    </row>
    <row r="2317" spans="1:1">
      <c r="A2317" t="s">
        <v>1149</v>
      </c>
    </row>
    <row r="2318" spans="1:1">
      <c r="A2318" t="s">
        <v>7150</v>
      </c>
    </row>
    <row r="2319" spans="1:1">
      <c r="A2319" t="s">
        <v>8027</v>
      </c>
    </row>
    <row r="2320" spans="1:1">
      <c r="A2320" t="s">
        <v>1148</v>
      </c>
    </row>
    <row r="2321" spans="1:1">
      <c r="A2321" t="s">
        <v>7150</v>
      </c>
    </row>
    <row r="2322" spans="1:1">
      <c r="A2322" t="s">
        <v>8028</v>
      </c>
    </row>
    <row r="2323" spans="1:1">
      <c r="A2323" t="s">
        <v>1147</v>
      </c>
    </row>
    <row r="2324" spans="1:1">
      <c r="A2324" t="s">
        <v>7150</v>
      </c>
    </row>
    <row r="2325" spans="1:1">
      <c r="A2325" t="s">
        <v>8029</v>
      </c>
    </row>
    <row r="2326" spans="1:1">
      <c r="A2326" t="s">
        <v>718</v>
      </c>
    </row>
    <row r="2327" spans="1:1">
      <c r="A2327" t="s">
        <v>7150</v>
      </c>
    </row>
    <row r="2328" spans="1:1">
      <c r="A2328" t="s">
        <v>8030</v>
      </c>
    </row>
    <row r="2329" spans="1:1">
      <c r="A2329" t="s">
        <v>1145</v>
      </c>
    </row>
    <row r="2330" spans="1:1">
      <c r="A2330" t="s">
        <v>7150</v>
      </c>
    </row>
    <row r="2331" spans="1:1">
      <c r="A2331" t="s">
        <v>8031</v>
      </c>
    </row>
    <row r="2332" spans="1:1">
      <c r="A2332" t="s">
        <v>1144</v>
      </c>
    </row>
    <row r="2333" spans="1:1">
      <c r="A2333" t="s">
        <v>7150</v>
      </c>
    </row>
    <row r="2334" spans="1:1">
      <c r="A2334" t="s">
        <v>8032</v>
      </c>
    </row>
    <row r="2335" spans="1:1">
      <c r="A2335" t="s">
        <v>1143</v>
      </c>
    </row>
    <row r="2336" spans="1:1">
      <c r="A2336" t="s">
        <v>7150</v>
      </c>
    </row>
    <row r="2337" spans="1:1">
      <c r="A2337" t="s">
        <v>8033</v>
      </c>
    </row>
    <row r="2338" spans="1:1">
      <c r="A2338" t="s">
        <v>1140</v>
      </c>
    </row>
    <row r="2339" spans="1:1">
      <c r="A2339" t="s">
        <v>7150</v>
      </c>
    </row>
    <row r="2340" spans="1:1">
      <c r="A2340" t="s">
        <v>8034</v>
      </c>
    </row>
    <row r="2341" spans="1:1">
      <c r="A2341" t="s">
        <v>1142</v>
      </c>
    </row>
    <row r="2342" spans="1:1">
      <c r="A2342" t="s">
        <v>7150</v>
      </c>
    </row>
    <row r="2343" spans="1:1">
      <c r="A2343" t="s">
        <v>8035</v>
      </c>
    </row>
    <row r="2344" spans="1:1">
      <c r="A2344" t="s">
        <v>8036</v>
      </c>
    </row>
    <row r="2345" spans="1:1">
      <c r="A2345" t="s">
        <v>7150</v>
      </c>
    </row>
    <row r="2346" spans="1:1">
      <c r="A2346" t="s">
        <v>8037</v>
      </c>
    </row>
    <row r="2347" spans="1:1">
      <c r="A2347" t="s">
        <v>1139</v>
      </c>
    </row>
    <row r="2348" spans="1:1">
      <c r="A2348" t="s">
        <v>7150</v>
      </c>
    </row>
    <row r="2349" spans="1:1">
      <c r="A2349" t="s">
        <v>8038</v>
      </c>
    </row>
    <row r="2350" spans="1:1">
      <c r="A2350" t="s">
        <v>1141</v>
      </c>
    </row>
    <row r="2351" spans="1:1">
      <c r="A2351" t="s">
        <v>7150</v>
      </c>
    </row>
    <row r="2352" spans="1:1">
      <c r="A2352" t="s">
        <v>8039</v>
      </c>
    </row>
    <row r="2353" spans="1:1">
      <c r="A2353" t="s">
        <v>1137</v>
      </c>
    </row>
    <row r="2354" spans="1:1">
      <c r="A2354" t="s">
        <v>7150</v>
      </c>
    </row>
    <row r="2355" spans="1:1">
      <c r="A2355" t="s">
        <v>8040</v>
      </c>
    </row>
    <row r="2356" spans="1:1">
      <c r="A2356" t="s">
        <v>8041</v>
      </c>
    </row>
    <row r="2357" spans="1:1">
      <c r="A2357" t="s">
        <v>7150</v>
      </c>
    </row>
    <row r="2358" spans="1:1">
      <c r="A2358" t="s">
        <v>8042</v>
      </c>
    </row>
    <row r="2359" spans="1:1">
      <c r="A2359" t="s">
        <v>1138</v>
      </c>
    </row>
    <row r="2360" spans="1:1">
      <c r="A2360" t="s">
        <v>7150</v>
      </c>
    </row>
    <row r="2361" spans="1:1">
      <c r="A2361" t="s">
        <v>8043</v>
      </c>
    </row>
    <row r="2362" spans="1:1">
      <c r="A2362" t="s">
        <v>1136</v>
      </c>
    </row>
    <row r="2363" spans="1:1">
      <c r="A2363" t="s">
        <v>7150</v>
      </c>
    </row>
    <row r="2364" spans="1:1">
      <c r="A2364" t="s">
        <v>8044</v>
      </c>
    </row>
    <row r="2365" spans="1:1">
      <c r="A2365" t="s">
        <v>8045</v>
      </c>
    </row>
    <row r="2366" spans="1:1">
      <c r="A2366" t="s">
        <v>7150</v>
      </c>
    </row>
    <row r="2367" spans="1:1">
      <c r="A2367" t="s">
        <v>8046</v>
      </c>
    </row>
    <row r="2368" spans="1:1">
      <c r="A2368" t="s">
        <v>1135</v>
      </c>
    </row>
    <row r="2369" spans="1:1">
      <c r="A2369" t="s">
        <v>7150</v>
      </c>
    </row>
    <row r="2370" spans="1:1">
      <c r="A2370" t="s">
        <v>8047</v>
      </c>
    </row>
    <row r="2371" spans="1:1">
      <c r="A2371" t="s">
        <v>8048</v>
      </c>
    </row>
    <row r="2372" spans="1:1">
      <c r="A2372" t="s">
        <v>7150</v>
      </c>
    </row>
    <row r="2373" spans="1:1">
      <c r="A2373" t="s">
        <v>8049</v>
      </c>
    </row>
    <row r="2374" spans="1:1">
      <c r="A2374" t="s">
        <v>1134</v>
      </c>
    </row>
    <row r="2375" spans="1:1">
      <c r="A2375" t="s">
        <v>7150</v>
      </c>
    </row>
    <row r="2376" spans="1:1">
      <c r="A2376" t="s">
        <v>8050</v>
      </c>
    </row>
    <row r="2377" spans="1:1">
      <c r="A2377" t="s">
        <v>1133</v>
      </c>
    </row>
    <row r="2378" spans="1:1">
      <c r="A2378" t="s">
        <v>7150</v>
      </c>
    </row>
    <row r="2379" spans="1:1">
      <c r="A2379" t="s">
        <v>8051</v>
      </c>
    </row>
    <row r="2380" spans="1:1">
      <c r="A2380" t="s">
        <v>1129</v>
      </c>
    </row>
    <row r="2381" spans="1:1">
      <c r="A2381" t="s">
        <v>7150</v>
      </c>
    </row>
    <row r="2382" spans="1:1">
      <c r="A2382" t="s">
        <v>8052</v>
      </c>
    </row>
    <row r="2383" spans="1:1">
      <c r="A2383" t="s">
        <v>1130</v>
      </c>
    </row>
    <row r="2384" spans="1:1">
      <c r="A2384" t="s">
        <v>7150</v>
      </c>
    </row>
    <row r="2385" spans="1:1">
      <c r="A2385" t="s">
        <v>8053</v>
      </c>
    </row>
    <row r="2386" spans="1:1">
      <c r="A2386" t="s">
        <v>1131</v>
      </c>
    </row>
    <row r="2387" spans="1:1">
      <c r="A2387" t="s">
        <v>7150</v>
      </c>
    </row>
    <row r="2388" spans="1:1">
      <c r="A2388" t="s">
        <v>8054</v>
      </c>
    </row>
    <row r="2389" spans="1:1">
      <c r="A2389" t="s">
        <v>1132</v>
      </c>
    </row>
    <row r="2390" spans="1:1">
      <c r="A2390" t="s">
        <v>7150</v>
      </c>
    </row>
    <row r="2391" spans="1:1">
      <c r="A2391" t="s">
        <v>8055</v>
      </c>
    </row>
    <row r="2392" spans="1:1">
      <c r="A2392" t="s">
        <v>1128</v>
      </c>
    </row>
    <row r="2393" spans="1:1">
      <c r="A2393" t="s">
        <v>7150</v>
      </c>
    </row>
    <row r="2394" spans="1:1">
      <c r="A2394" t="s">
        <v>8056</v>
      </c>
    </row>
    <row r="2395" spans="1:1">
      <c r="A2395" t="s">
        <v>8057</v>
      </c>
    </row>
    <row r="2396" spans="1:1">
      <c r="A2396" t="s">
        <v>7150</v>
      </c>
    </row>
    <row r="2397" spans="1:1">
      <c r="A2397" t="s">
        <v>8058</v>
      </c>
    </row>
    <row r="2398" spans="1:1">
      <c r="A2398" t="s">
        <v>1127</v>
      </c>
    </row>
    <row r="2399" spans="1:1">
      <c r="A2399" t="s">
        <v>7150</v>
      </c>
    </row>
    <row r="2400" spans="1:1">
      <c r="A2400" t="s">
        <v>8059</v>
      </c>
    </row>
    <row r="2401" spans="1:1">
      <c r="A2401" t="s">
        <v>1125</v>
      </c>
    </row>
    <row r="2402" spans="1:1">
      <c r="A2402" t="s">
        <v>7150</v>
      </c>
    </row>
    <row r="2403" spans="1:1">
      <c r="A2403" t="s">
        <v>8060</v>
      </c>
    </row>
    <row r="2404" spans="1:1">
      <c r="A2404" t="s">
        <v>1126</v>
      </c>
    </row>
    <row r="2405" spans="1:1">
      <c r="A2405" t="s">
        <v>7150</v>
      </c>
    </row>
    <row r="2406" spans="1:1">
      <c r="A2406" t="s">
        <v>8061</v>
      </c>
    </row>
    <row r="2407" spans="1:1">
      <c r="A2407" t="s">
        <v>679</v>
      </c>
    </row>
    <row r="2408" spans="1:1">
      <c r="A2408" t="s">
        <v>7150</v>
      </c>
    </row>
    <row r="2409" spans="1:1">
      <c r="A2409" t="s">
        <v>8062</v>
      </c>
    </row>
    <row r="2410" spans="1:1">
      <c r="A2410" t="s">
        <v>1124</v>
      </c>
    </row>
    <row r="2411" spans="1:1">
      <c r="A2411" t="s">
        <v>7150</v>
      </c>
    </row>
    <row r="2412" spans="1:1">
      <c r="A2412" t="s">
        <v>8063</v>
      </c>
    </row>
    <row r="2413" spans="1:1">
      <c r="A2413" t="s">
        <v>680</v>
      </c>
    </row>
    <row r="2414" spans="1:1">
      <c r="A2414" t="s">
        <v>7150</v>
      </c>
    </row>
    <row r="2415" spans="1:1">
      <c r="A2415" t="s">
        <v>8064</v>
      </c>
    </row>
    <row r="2416" spans="1:1">
      <c r="A2416" t="s">
        <v>1123</v>
      </c>
    </row>
    <row r="2417" spans="1:1">
      <c r="A2417" t="s">
        <v>7150</v>
      </c>
    </row>
    <row r="2418" spans="1:1">
      <c r="A2418" t="s">
        <v>8065</v>
      </c>
    </row>
    <row r="2419" spans="1:1">
      <c r="A2419" t="s">
        <v>1122</v>
      </c>
    </row>
    <row r="2420" spans="1:1">
      <c r="A2420" t="s">
        <v>7150</v>
      </c>
    </row>
    <row r="2421" spans="1:1">
      <c r="A2421" t="s">
        <v>8066</v>
      </c>
    </row>
    <row r="2422" spans="1:1">
      <c r="A2422" t="s">
        <v>8067</v>
      </c>
    </row>
    <row r="2423" spans="1:1">
      <c r="A2423" t="s">
        <v>7150</v>
      </c>
    </row>
    <row r="2424" spans="1:1">
      <c r="A2424" t="s">
        <v>8068</v>
      </c>
    </row>
    <row r="2425" spans="1:1">
      <c r="A2425" t="s">
        <v>167</v>
      </c>
    </row>
    <row r="2426" spans="1:1">
      <c r="A2426" t="s">
        <v>7150</v>
      </c>
    </row>
    <row r="2427" spans="1:1">
      <c r="A2427" t="s">
        <v>8069</v>
      </c>
    </row>
    <row r="2428" spans="1:1">
      <c r="A2428" t="s">
        <v>1120</v>
      </c>
    </row>
    <row r="2429" spans="1:1">
      <c r="A2429" t="s">
        <v>7150</v>
      </c>
    </row>
    <row r="2430" spans="1:1">
      <c r="A2430" t="s">
        <v>8070</v>
      </c>
    </row>
    <row r="2431" spans="1:1">
      <c r="A2431" t="s">
        <v>1121</v>
      </c>
    </row>
    <row r="2432" spans="1:1">
      <c r="A2432" t="s">
        <v>7150</v>
      </c>
    </row>
    <row r="2433" spans="1:1">
      <c r="A2433" t="s">
        <v>8071</v>
      </c>
    </row>
    <row r="2434" spans="1:1">
      <c r="A2434" t="s">
        <v>1119</v>
      </c>
    </row>
    <row r="2435" spans="1:1">
      <c r="A2435" t="s">
        <v>7150</v>
      </c>
    </row>
    <row r="2436" spans="1:1">
      <c r="A2436" t="s">
        <v>8072</v>
      </c>
    </row>
    <row r="2437" spans="1:1">
      <c r="A2437" t="s">
        <v>1117</v>
      </c>
    </row>
    <row r="2438" spans="1:1">
      <c r="A2438" t="s">
        <v>7150</v>
      </c>
    </row>
    <row r="2439" spans="1:1">
      <c r="A2439" t="s">
        <v>8073</v>
      </c>
    </row>
    <row r="2440" spans="1:1">
      <c r="A2440" t="s">
        <v>1115</v>
      </c>
    </row>
    <row r="2441" spans="1:1">
      <c r="A2441" t="s">
        <v>7150</v>
      </c>
    </row>
    <row r="2442" spans="1:1">
      <c r="A2442" t="s">
        <v>8074</v>
      </c>
    </row>
    <row r="2443" spans="1:1">
      <c r="A2443" t="s">
        <v>1116</v>
      </c>
    </row>
    <row r="2444" spans="1:1">
      <c r="A2444" t="s">
        <v>7150</v>
      </c>
    </row>
    <row r="2445" spans="1:1">
      <c r="A2445" t="s">
        <v>8075</v>
      </c>
    </row>
    <row r="2446" spans="1:1">
      <c r="A2446" t="s">
        <v>1113</v>
      </c>
    </row>
    <row r="2447" spans="1:1">
      <c r="A2447" t="s">
        <v>7150</v>
      </c>
    </row>
    <row r="2448" spans="1:1">
      <c r="A2448" t="s">
        <v>8076</v>
      </c>
    </row>
    <row r="2449" spans="1:1">
      <c r="A2449" t="s">
        <v>1118</v>
      </c>
    </row>
    <row r="2450" spans="1:1">
      <c r="A2450" t="s">
        <v>7150</v>
      </c>
    </row>
    <row r="2451" spans="1:1">
      <c r="A2451" t="s">
        <v>8077</v>
      </c>
    </row>
    <row r="2452" spans="1:1">
      <c r="A2452" t="s">
        <v>1114</v>
      </c>
    </row>
    <row r="2453" spans="1:1">
      <c r="A2453" t="s">
        <v>7150</v>
      </c>
    </row>
    <row r="2454" spans="1:1">
      <c r="A2454" t="s">
        <v>8078</v>
      </c>
    </row>
    <row r="2455" spans="1:1">
      <c r="A2455" t="s">
        <v>1112</v>
      </c>
    </row>
    <row r="2456" spans="1:1">
      <c r="A2456" t="s">
        <v>7150</v>
      </c>
    </row>
    <row r="2457" spans="1:1">
      <c r="A2457" t="s">
        <v>8079</v>
      </c>
    </row>
    <row r="2458" spans="1:1">
      <c r="A2458" t="s">
        <v>1110</v>
      </c>
    </row>
    <row r="2459" spans="1:1">
      <c r="A2459" t="s">
        <v>7150</v>
      </c>
    </row>
    <row r="2460" spans="1:1">
      <c r="A2460" t="s">
        <v>8080</v>
      </c>
    </row>
    <row r="2461" spans="1:1">
      <c r="A2461" t="s">
        <v>1109</v>
      </c>
    </row>
    <row r="2462" spans="1:1">
      <c r="A2462" t="s">
        <v>7150</v>
      </c>
    </row>
    <row r="2463" spans="1:1">
      <c r="A2463" t="s">
        <v>8081</v>
      </c>
    </row>
    <row r="2464" spans="1:1">
      <c r="A2464" t="s">
        <v>55</v>
      </c>
    </row>
    <row r="2465" spans="1:1">
      <c r="A2465" t="s">
        <v>7150</v>
      </c>
    </row>
    <row r="2466" spans="1:1">
      <c r="A2466" t="s">
        <v>8082</v>
      </c>
    </row>
    <row r="2467" spans="1:1">
      <c r="A2467" t="s">
        <v>1108</v>
      </c>
    </row>
    <row r="2468" spans="1:1">
      <c r="A2468" t="s">
        <v>7150</v>
      </c>
    </row>
    <row r="2469" spans="1:1">
      <c r="A2469" t="s">
        <v>8083</v>
      </c>
    </row>
    <row r="2470" spans="1:1">
      <c r="A2470" t="s">
        <v>1111</v>
      </c>
    </row>
    <row r="2471" spans="1:1">
      <c r="A2471" t="s">
        <v>7150</v>
      </c>
    </row>
    <row r="2472" spans="1:1">
      <c r="A2472" t="s">
        <v>8084</v>
      </c>
    </row>
    <row r="2473" spans="1:1">
      <c r="A2473" t="s">
        <v>43</v>
      </c>
    </row>
    <row r="2474" spans="1:1">
      <c r="A2474" t="s">
        <v>7150</v>
      </c>
    </row>
    <row r="2475" spans="1:1">
      <c r="A2475" t="s">
        <v>8085</v>
      </c>
    </row>
    <row r="2476" spans="1:1">
      <c r="A2476" t="s">
        <v>1107</v>
      </c>
    </row>
    <row r="2477" spans="1:1">
      <c r="A2477" t="s">
        <v>7150</v>
      </c>
    </row>
    <row r="2478" spans="1:1">
      <c r="A2478" t="s">
        <v>8086</v>
      </c>
    </row>
    <row r="2479" spans="1:1">
      <c r="A2479" t="s">
        <v>1106</v>
      </c>
    </row>
    <row r="2480" spans="1:1">
      <c r="A2480" t="s">
        <v>7150</v>
      </c>
    </row>
    <row r="2481" spans="1:1">
      <c r="A2481" t="s">
        <v>8087</v>
      </c>
    </row>
    <row r="2482" spans="1:1">
      <c r="A2482" t="s">
        <v>1103</v>
      </c>
    </row>
    <row r="2483" spans="1:1">
      <c r="A2483" t="s">
        <v>7150</v>
      </c>
    </row>
    <row r="2484" spans="1:1">
      <c r="A2484" t="s">
        <v>8088</v>
      </c>
    </row>
    <row r="2485" spans="1:1">
      <c r="A2485" t="s">
        <v>1105</v>
      </c>
    </row>
    <row r="2486" spans="1:1">
      <c r="A2486" t="s">
        <v>7150</v>
      </c>
    </row>
    <row r="2487" spans="1:1">
      <c r="A2487" t="s">
        <v>8089</v>
      </c>
    </row>
    <row r="2488" spans="1:1">
      <c r="A2488" t="s">
        <v>6271</v>
      </c>
    </row>
    <row r="2489" spans="1:1">
      <c r="A2489" t="s">
        <v>7150</v>
      </c>
    </row>
    <row r="2490" spans="1:1">
      <c r="A2490" t="s">
        <v>8090</v>
      </c>
    </row>
    <row r="2491" spans="1:1">
      <c r="A2491" t="s">
        <v>681</v>
      </c>
    </row>
    <row r="2492" spans="1:1">
      <c r="A2492" t="s">
        <v>7150</v>
      </c>
    </row>
    <row r="2493" spans="1:1">
      <c r="A2493" t="s">
        <v>8091</v>
      </c>
    </row>
    <row r="2494" spans="1:1">
      <c r="A2494" t="s">
        <v>1104</v>
      </c>
    </row>
    <row r="2495" spans="1:1">
      <c r="A2495" t="s">
        <v>7150</v>
      </c>
    </row>
    <row r="2496" spans="1:1">
      <c r="A2496" t="s">
        <v>8092</v>
      </c>
    </row>
    <row r="2497" spans="1:1">
      <c r="A2497" t="s">
        <v>1102</v>
      </c>
    </row>
    <row r="2498" spans="1:1">
      <c r="A2498" t="s">
        <v>7150</v>
      </c>
    </row>
    <row r="2499" spans="1:1">
      <c r="A2499" t="s">
        <v>8093</v>
      </c>
    </row>
    <row r="2500" spans="1:1">
      <c r="A2500" t="s">
        <v>1100</v>
      </c>
    </row>
    <row r="2501" spans="1:1">
      <c r="A2501" t="s">
        <v>7150</v>
      </c>
    </row>
    <row r="2502" spans="1:1">
      <c r="A2502" t="s">
        <v>8094</v>
      </c>
    </row>
    <row r="2503" spans="1:1">
      <c r="A2503" t="s">
        <v>1099</v>
      </c>
    </row>
    <row r="2504" spans="1:1">
      <c r="A2504" t="s">
        <v>7150</v>
      </c>
    </row>
    <row r="2505" spans="1:1">
      <c r="A2505" t="s">
        <v>8095</v>
      </c>
    </row>
    <row r="2506" spans="1:1">
      <c r="A2506" t="s">
        <v>1097</v>
      </c>
    </row>
    <row r="2507" spans="1:1">
      <c r="A2507" t="s">
        <v>7150</v>
      </c>
    </row>
    <row r="2508" spans="1:1">
      <c r="A2508" t="s">
        <v>8096</v>
      </c>
    </row>
    <row r="2509" spans="1:1">
      <c r="A2509" t="s">
        <v>1101</v>
      </c>
    </row>
    <row r="2510" spans="1:1">
      <c r="A2510" t="s">
        <v>7150</v>
      </c>
    </row>
    <row r="2511" spans="1:1">
      <c r="A2511" t="s">
        <v>8097</v>
      </c>
    </row>
    <row r="2512" spans="1:1">
      <c r="A2512" t="s">
        <v>675</v>
      </c>
    </row>
    <row r="2513" spans="1:1">
      <c r="A2513" t="s">
        <v>7150</v>
      </c>
    </row>
    <row r="2514" spans="1:1">
      <c r="A2514" t="s">
        <v>8098</v>
      </c>
    </row>
    <row r="2515" spans="1:1">
      <c r="A2515" t="s">
        <v>1098</v>
      </c>
    </row>
    <row r="2516" spans="1:1">
      <c r="A2516" t="s">
        <v>7150</v>
      </c>
    </row>
    <row r="2517" spans="1:1">
      <c r="A2517" t="s">
        <v>8099</v>
      </c>
    </row>
    <row r="2518" spans="1:1">
      <c r="A2518" t="s">
        <v>1096</v>
      </c>
    </row>
    <row r="2519" spans="1:1">
      <c r="A2519" t="s">
        <v>7150</v>
      </c>
    </row>
    <row r="2520" spans="1:1">
      <c r="A2520" t="s">
        <v>8100</v>
      </c>
    </row>
    <row r="2521" spans="1:1">
      <c r="A2521" t="s">
        <v>8101</v>
      </c>
    </row>
    <row r="2522" spans="1:1">
      <c r="A2522" t="s">
        <v>7150</v>
      </c>
    </row>
    <row r="2523" spans="1:1">
      <c r="A2523" t="s">
        <v>8102</v>
      </c>
    </row>
    <row r="2524" spans="1:1">
      <c r="A2524" t="s">
        <v>1095</v>
      </c>
    </row>
    <row r="2525" spans="1:1">
      <c r="A2525" t="s">
        <v>7150</v>
      </c>
    </row>
    <row r="2526" spans="1:1">
      <c r="A2526" t="s">
        <v>8103</v>
      </c>
    </row>
    <row r="2527" spans="1:1">
      <c r="A2527" t="s">
        <v>1094</v>
      </c>
    </row>
    <row r="2528" spans="1:1">
      <c r="A2528" t="s">
        <v>7150</v>
      </c>
    </row>
    <row r="2529" spans="1:1">
      <c r="A2529" t="s">
        <v>8104</v>
      </c>
    </row>
    <row r="2530" spans="1:1">
      <c r="A2530" t="s">
        <v>1093</v>
      </c>
    </row>
    <row r="2531" spans="1:1">
      <c r="A2531" t="s">
        <v>7150</v>
      </c>
    </row>
    <row r="2532" spans="1:1">
      <c r="A2532" t="s">
        <v>8105</v>
      </c>
    </row>
    <row r="2533" spans="1:1">
      <c r="A2533" t="s">
        <v>1091</v>
      </c>
    </row>
    <row r="2534" spans="1:1">
      <c r="A2534" t="s">
        <v>7150</v>
      </c>
    </row>
    <row r="2535" spans="1:1">
      <c r="A2535" t="s">
        <v>8106</v>
      </c>
    </row>
    <row r="2536" spans="1:1">
      <c r="A2536" t="s">
        <v>1092</v>
      </c>
    </row>
    <row r="2537" spans="1:1">
      <c r="A2537" t="s">
        <v>7150</v>
      </c>
    </row>
    <row r="2538" spans="1:1">
      <c r="A2538" t="s">
        <v>8107</v>
      </c>
    </row>
    <row r="2539" spans="1:1">
      <c r="A2539" t="s">
        <v>1090</v>
      </c>
    </row>
    <row r="2540" spans="1:1">
      <c r="A2540" t="s">
        <v>7150</v>
      </c>
    </row>
    <row r="2541" spans="1:1">
      <c r="A2541" t="s">
        <v>8108</v>
      </c>
    </row>
    <row r="2542" spans="1:1">
      <c r="A2542" t="s">
        <v>1088</v>
      </c>
    </row>
    <row r="2543" spans="1:1">
      <c r="A2543" t="s">
        <v>7150</v>
      </c>
    </row>
    <row r="2544" spans="1:1">
      <c r="A2544" t="s">
        <v>8109</v>
      </c>
    </row>
    <row r="2545" spans="1:1">
      <c r="A2545" t="s">
        <v>1087</v>
      </c>
    </row>
    <row r="2546" spans="1:1">
      <c r="A2546" t="s">
        <v>7150</v>
      </c>
    </row>
    <row r="2547" spans="1:1">
      <c r="A2547" t="s">
        <v>8110</v>
      </c>
    </row>
    <row r="2548" spans="1:1">
      <c r="A2548" t="s">
        <v>1089</v>
      </c>
    </row>
    <row r="2549" spans="1:1">
      <c r="A2549" t="s">
        <v>7150</v>
      </c>
    </row>
    <row r="2550" spans="1:1">
      <c r="A2550" t="s">
        <v>8111</v>
      </c>
    </row>
    <row r="2551" spans="1:1">
      <c r="A2551" t="s">
        <v>1086</v>
      </c>
    </row>
    <row r="2552" spans="1:1">
      <c r="A2552" t="s">
        <v>7150</v>
      </c>
    </row>
    <row r="2553" spans="1:1">
      <c r="A2553" t="s">
        <v>8112</v>
      </c>
    </row>
    <row r="2554" spans="1:1">
      <c r="A2554" t="s">
        <v>1085</v>
      </c>
    </row>
    <row r="2555" spans="1:1">
      <c r="A2555" t="s">
        <v>7150</v>
      </c>
    </row>
    <row r="2556" spans="1:1">
      <c r="A2556" t="s">
        <v>8113</v>
      </c>
    </row>
    <row r="2557" spans="1:1">
      <c r="A2557" t="s">
        <v>1084</v>
      </c>
    </row>
    <row r="2558" spans="1:1">
      <c r="A2558" t="s">
        <v>7150</v>
      </c>
    </row>
    <row r="2559" spans="1:1">
      <c r="A2559" t="s">
        <v>8114</v>
      </c>
    </row>
    <row r="2560" spans="1:1">
      <c r="A2560" t="s">
        <v>8115</v>
      </c>
    </row>
    <row r="2561" spans="1:1">
      <c r="A2561" t="s">
        <v>7150</v>
      </c>
    </row>
    <row r="2562" spans="1:1">
      <c r="A2562" t="s">
        <v>8116</v>
      </c>
    </row>
    <row r="2563" spans="1:1">
      <c r="A2563" t="s">
        <v>1083</v>
      </c>
    </row>
    <row r="2564" spans="1:1">
      <c r="A2564" t="s">
        <v>7150</v>
      </c>
    </row>
    <row r="2565" spans="1:1">
      <c r="A2565" t="s">
        <v>8117</v>
      </c>
    </row>
    <row r="2566" spans="1:1">
      <c r="A2566" t="s">
        <v>1081</v>
      </c>
    </row>
    <row r="2567" spans="1:1">
      <c r="A2567" t="s">
        <v>7150</v>
      </c>
    </row>
    <row r="2568" spans="1:1">
      <c r="A2568" t="s">
        <v>8118</v>
      </c>
    </row>
    <row r="2569" spans="1:1">
      <c r="A2569" t="s">
        <v>1082</v>
      </c>
    </row>
    <row r="2570" spans="1:1">
      <c r="A2570" t="s">
        <v>7150</v>
      </c>
    </row>
    <row r="2571" spans="1:1">
      <c r="A2571" t="s">
        <v>8119</v>
      </c>
    </row>
    <row r="2572" spans="1:1">
      <c r="A2572" t="s">
        <v>1079</v>
      </c>
    </row>
    <row r="2573" spans="1:1">
      <c r="A2573" t="s">
        <v>7150</v>
      </c>
    </row>
    <row r="2574" spans="1:1">
      <c r="A2574" t="s">
        <v>8120</v>
      </c>
    </row>
    <row r="2575" spans="1:1">
      <c r="A2575" t="s">
        <v>1078</v>
      </c>
    </row>
    <row r="2576" spans="1:1">
      <c r="A2576" t="s">
        <v>7150</v>
      </c>
    </row>
    <row r="2577" spans="1:1">
      <c r="A2577" t="s">
        <v>8121</v>
      </c>
    </row>
    <row r="2578" spans="1:1">
      <c r="A2578" t="s">
        <v>1080</v>
      </c>
    </row>
    <row r="2579" spans="1:1">
      <c r="A2579" t="s">
        <v>7150</v>
      </c>
    </row>
    <row r="2580" spans="1:1">
      <c r="A2580" t="s">
        <v>8122</v>
      </c>
    </row>
    <row r="2581" spans="1:1">
      <c r="A2581" t="s">
        <v>1077</v>
      </c>
    </row>
    <row r="2582" spans="1:1">
      <c r="A2582" t="s">
        <v>7150</v>
      </c>
    </row>
    <row r="2583" spans="1:1">
      <c r="A2583" t="s">
        <v>8123</v>
      </c>
    </row>
    <row r="2584" spans="1:1">
      <c r="A2584" t="s">
        <v>8124</v>
      </c>
    </row>
    <row r="2585" spans="1:1">
      <c r="A2585" t="s">
        <v>7150</v>
      </c>
    </row>
    <row r="2586" spans="1:1">
      <c r="A2586" t="s">
        <v>8125</v>
      </c>
    </row>
    <row r="2587" spans="1:1">
      <c r="A2587" t="s">
        <v>8126</v>
      </c>
    </row>
    <row r="2588" spans="1:1">
      <c r="A2588" t="s">
        <v>7150</v>
      </c>
    </row>
    <row r="2589" spans="1:1">
      <c r="A2589" t="s">
        <v>8127</v>
      </c>
    </row>
    <row r="2590" spans="1:1">
      <c r="A2590" t="s">
        <v>1073</v>
      </c>
    </row>
    <row r="2591" spans="1:1">
      <c r="A2591" t="s">
        <v>7150</v>
      </c>
    </row>
    <row r="2592" spans="1:1">
      <c r="A2592" t="s">
        <v>8128</v>
      </c>
    </row>
    <row r="2593" spans="1:1">
      <c r="A2593" t="s">
        <v>1075</v>
      </c>
    </row>
    <row r="2594" spans="1:1">
      <c r="A2594" t="s">
        <v>7150</v>
      </c>
    </row>
    <row r="2595" spans="1:1">
      <c r="A2595" t="s">
        <v>8129</v>
      </c>
    </row>
    <row r="2596" spans="1:1">
      <c r="A2596" t="s">
        <v>1076</v>
      </c>
    </row>
    <row r="2597" spans="1:1">
      <c r="A2597" t="s">
        <v>7150</v>
      </c>
    </row>
    <row r="2598" spans="1:1">
      <c r="A2598" t="s">
        <v>8130</v>
      </c>
    </row>
    <row r="2599" spans="1:1">
      <c r="A2599" t="s">
        <v>1072</v>
      </c>
    </row>
    <row r="2600" spans="1:1">
      <c r="A2600" t="s">
        <v>7150</v>
      </c>
    </row>
    <row r="2601" spans="1:1">
      <c r="A2601" t="s">
        <v>8131</v>
      </c>
    </row>
    <row r="2602" spans="1:1">
      <c r="A2602" t="s">
        <v>1074</v>
      </c>
    </row>
    <row r="2603" spans="1:1">
      <c r="A2603" t="s">
        <v>7150</v>
      </c>
    </row>
    <row r="2604" spans="1:1">
      <c r="A2604" t="s">
        <v>8132</v>
      </c>
    </row>
    <row r="2605" spans="1:1">
      <c r="A2605" t="s">
        <v>1071</v>
      </c>
    </row>
    <row r="2606" spans="1:1">
      <c r="A2606" t="s">
        <v>7150</v>
      </c>
    </row>
    <row r="2607" spans="1:1">
      <c r="A2607" t="s">
        <v>8133</v>
      </c>
    </row>
    <row r="2608" spans="1:1">
      <c r="A2608" t="s">
        <v>8134</v>
      </c>
    </row>
    <row r="2609" spans="1:1">
      <c r="A2609" t="s">
        <v>7150</v>
      </c>
    </row>
    <row r="2610" spans="1:1">
      <c r="A2610" t="s">
        <v>8135</v>
      </c>
    </row>
    <row r="2611" spans="1:1">
      <c r="A2611" t="s">
        <v>1069</v>
      </c>
    </row>
    <row r="2612" spans="1:1">
      <c r="A2612" t="s">
        <v>7150</v>
      </c>
    </row>
    <row r="2613" spans="1:1">
      <c r="A2613" t="s">
        <v>8136</v>
      </c>
    </row>
    <row r="2614" spans="1:1">
      <c r="A2614" t="s">
        <v>1070</v>
      </c>
    </row>
    <row r="2615" spans="1:1">
      <c r="A2615" t="s">
        <v>7150</v>
      </c>
    </row>
    <row r="2616" spans="1:1">
      <c r="A2616" t="s">
        <v>8137</v>
      </c>
    </row>
    <row r="2617" spans="1:1">
      <c r="A2617" t="s">
        <v>1068</v>
      </c>
    </row>
    <row r="2618" spans="1:1">
      <c r="A2618" t="s">
        <v>7150</v>
      </c>
    </row>
    <row r="2619" spans="1:1">
      <c r="A2619" t="s">
        <v>8138</v>
      </c>
    </row>
    <row r="2620" spans="1:1">
      <c r="A2620" t="s">
        <v>1066</v>
      </c>
    </row>
    <row r="2621" spans="1:1">
      <c r="A2621" t="s">
        <v>7150</v>
      </c>
    </row>
    <row r="2622" spans="1:1">
      <c r="A2622" t="s">
        <v>8139</v>
      </c>
    </row>
    <row r="2623" spans="1:1">
      <c r="A2623" t="s">
        <v>1067</v>
      </c>
    </row>
    <row r="2624" spans="1:1">
      <c r="A2624" t="s">
        <v>7150</v>
      </c>
    </row>
    <row r="2625" spans="1:1">
      <c r="A2625" t="s">
        <v>8140</v>
      </c>
    </row>
    <row r="2626" spans="1:1">
      <c r="A2626" t="s">
        <v>8141</v>
      </c>
    </row>
    <row r="2627" spans="1:1">
      <c r="A2627" t="s">
        <v>7150</v>
      </c>
    </row>
    <row r="2628" spans="1:1">
      <c r="A2628" t="s">
        <v>8142</v>
      </c>
    </row>
    <row r="2629" spans="1:1">
      <c r="A2629" t="s">
        <v>1063</v>
      </c>
    </row>
    <row r="2630" spans="1:1">
      <c r="A2630" t="s">
        <v>7150</v>
      </c>
    </row>
    <row r="2631" spans="1:1">
      <c r="A2631" t="s">
        <v>8143</v>
      </c>
    </row>
    <row r="2632" spans="1:1">
      <c r="A2632" t="s">
        <v>1064</v>
      </c>
    </row>
    <row r="2633" spans="1:1">
      <c r="A2633" t="s">
        <v>7150</v>
      </c>
    </row>
    <row r="2634" spans="1:1">
      <c r="A2634" t="s">
        <v>8144</v>
      </c>
    </row>
    <row r="2635" spans="1:1">
      <c r="A2635" t="s">
        <v>1065</v>
      </c>
    </row>
    <row r="2636" spans="1:1">
      <c r="A2636" t="s">
        <v>7150</v>
      </c>
    </row>
    <row r="2637" spans="1:1">
      <c r="A2637" t="s">
        <v>8145</v>
      </c>
    </row>
    <row r="2638" spans="1:1">
      <c r="A2638" t="s">
        <v>8146</v>
      </c>
    </row>
    <row r="2639" spans="1:1">
      <c r="A2639" t="s">
        <v>7150</v>
      </c>
    </row>
    <row r="2640" spans="1:1">
      <c r="A2640" t="s">
        <v>8147</v>
      </c>
    </row>
    <row r="2641" spans="1:1">
      <c r="A2641" t="s">
        <v>8148</v>
      </c>
    </row>
    <row r="2642" spans="1:1">
      <c r="A2642" t="s">
        <v>7150</v>
      </c>
    </row>
    <row r="2643" spans="1:1">
      <c r="A2643" t="s">
        <v>8149</v>
      </c>
    </row>
    <row r="2644" spans="1:1">
      <c r="A2644" t="s">
        <v>1062</v>
      </c>
    </row>
    <row r="2645" spans="1:1">
      <c r="A2645" t="s">
        <v>7150</v>
      </c>
    </row>
    <row r="2646" spans="1:1">
      <c r="A2646" t="s">
        <v>8150</v>
      </c>
    </row>
    <row r="2647" spans="1:1">
      <c r="A2647" t="s">
        <v>1061</v>
      </c>
    </row>
    <row r="2648" spans="1:1">
      <c r="A2648" t="s">
        <v>7150</v>
      </c>
    </row>
    <row r="2649" spans="1:1">
      <c r="A2649" t="s">
        <v>8151</v>
      </c>
    </row>
    <row r="2650" spans="1:1">
      <c r="A2650" t="s">
        <v>1060</v>
      </c>
    </row>
    <row r="2651" spans="1:1">
      <c r="A2651" t="s">
        <v>7150</v>
      </c>
    </row>
    <row r="2652" spans="1:1">
      <c r="A2652" t="s">
        <v>8152</v>
      </c>
    </row>
    <row r="2653" spans="1:1">
      <c r="A2653" t="s">
        <v>1059</v>
      </c>
    </row>
    <row r="2654" spans="1:1">
      <c r="A2654" t="s">
        <v>7150</v>
      </c>
    </row>
    <row r="2655" spans="1:1">
      <c r="A2655" t="s">
        <v>8153</v>
      </c>
    </row>
    <row r="2656" spans="1:1">
      <c r="A2656" t="s">
        <v>1058</v>
      </c>
    </row>
    <row r="2657" spans="1:1">
      <c r="A2657" t="s">
        <v>7150</v>
      </c>
    </row>
    <row r="2658" spans="1:1">
      <c r="A2658" t="s">
        <v>8154</v>
      </c>
    </row>
    <row r="2659" spans="1:1">
      <c r="A2659" t="s">
        <v>1057</v>
      </c>
    </row>
    <row r="2660" spans="1:1">
      <c r="A2660" t="s">
        <v>7150</v>
      </c>
    </row>
    <row r="2661" spans="1:1">
      <c r="A2661" t="s">
        <v>8155</v>
      </c>
    </row>
    <row r="2662" spans="1:1">
      <c r="A2662" t="s">
        <v>1056</v>
      </c>
    </row>
    <row r="2663" spans="1:1">
      <c r="A2663" t="s">
        <v>7150</v>
      </c>
    </row>
    <row r="2664" spans="1:1">
      <c r="A2664" t="s">
        <v>8156</v>
      </c>
    </row>
    <row r="2665" spans="1:1">
      <c r="A2665" t="s">
        <v>1055</v>
      </c>
    </row>
    <row r="2666" spans="1:1">
      <c r="A2666" t="s">
        <v>7150</v>
      </c>
    </row>
    <row r="2667" spans="1:1">
      <c r="A2667" t="s">
        <v>8157</v>
      </c>
    </row>
    <row r="2668" spans="1:1">
      <c r="A2668" t="s">
        <v>1053</v>
      </c>
    </row>
    <row r="2669" spans="1:1">
      <c r="A2669" t="s">
        <v>7150</v>
      </c>
    </row>
    <row r="2670" spans="1:1">
      <c r="A2670" t="s">
        <v>8158</v>
      </c>
    </row>
    <row r="2671" spans="1:1">
      <c r="A2671" t="s">
        <v>1054</v>
      </c>
    </row>
    <row r="2672" spans="1:1">
      <c r="A2672" t="s">
        <v>7150</v>
      </c>
    </row>
    <row r="2673" spans="1:1">
      <c r="A2673" t="s">
        <v>8159</v>
      </c>
    </row>
    <row r="2674" spans="1:1">
      <c r="A2674" t="s">
        <v>1052</v>
      </c>
    </row>
    <row r="2675" spans="1:1">
      <c r="A2675" t="s">
        <v>7150</v>
      </c>
    </row>
    <row r="2676" spans="1:1">
      <c r="A2676" t="s">
        <v>8160</v>
      </c>
    </row>
    <row r="2677" spans="1:1">
      <c r="A2677" t="s">
        <v>1051</v>
      </c>
    </row>
    <row r="2678" spans="1:1">
      <c r="A2678" t="s">
        <v>7150</v>
      </c>
    </row>
    <row r="2679" spans="1:1">
      <c r="A2679" t="s">
        <v>8161</v>
      </c>
    </row>
    <row r="2680" spans="1:1">
      <c r="A2680" t="s">
        <v>1050</v>
      </c>
    </row>
    <row r="2681" spans="1:1">
      <c r="A2681" t="s">
        <v>7150</v>
      </c>
    </row>
    <row r="2682" spans="1:1">
      <c r="A2682" t="s">
        <v>8162</v>
      </c>
    </row>
    <row r="2683" spans="1:1">
      <c r="A2683" t="s">
        <v>1049</v>
      </c>
    </row>
    <row r="2684" spans="1:1">
      <c r="A2684" t="s">
        <v>7150</v>
      </c>
    </row>
    <row r="2685" spans="1:1">
      <c r="A2685" t="s">
        <v>8163</v>
      </c>
    </row>
    <row r="2686" spans="1:1">
      <c r="A2686" t="s">
        <v>1048</v>
      </c>
    </row>
    <row r="2687" spans="1:1">
      <c r="A2687" t="s">
        <v>7150</v>
      </c>
    </row>
    <row r="2688" spans="1:1">
      <c r="A2688" t="s">
        <v>8164</v>
      </c>
    </row>
    <row r="2689" spans="1:1">
      <c r="A2689" t="s">
        <v>1047</v>
      </c>
    </row>
    <row r="2690" spans="1:1">
      <c r="A2690" t="s">
        <v>7150</v>
      </c>
    </row>
    <row r="2691" spans="1:1">
      <c r="A2691" t="s">
        <v>8165</v>
      </c>
    </row>
    <row r="2692" spans="1:1">
      <c r="A2692" t="s">
        <v>1046</v>
      </c>
    </row>
    <row r="2693" spans="1:1">
      <c r="A2693" t="s">
        <v>7150</v>
      </c>
    </row>
    <row r="2694" spans="1:1">
      <c r="A2694" t="s">
        <v>8166</v>
      </c>
    </row>
    <row r="2695" spans="1:1">
      <c r="A2695" t="s">
        <v>1045</v>
      </c>
    </row>
    <row r="2696" spans="1:1">
      <c r="A2696" t="s">
        <v>7150</v>
      </c>
    </row>
    <row r="2697" spans="1:1">
      <c r="A2697" t="s">
        <v>8167</v>
      </c>
    </row>
    <row r="2698" spans="1:1">
      <c r="A2698" t="s">
        <v>1042</v>
      </c>
    </row>
    <row r="2699" spans="1:1">
      <c r="A2699" t="s">
        <v>7150</v>
      </c>
    </row>
    <row r="2700" spans="1:1">
      <c r="A2700" t="s">
        <v>8168</v>
      </c>
    </row>
    <row r="2701" spans="1:1">
      <c r="A2701" t="s">
        <v>8169</v>
      </c>
    </row>
    <row r="2702" spans="1:1">
      <c r="A2702" t="s">
        <v>7150</v>
      </c>
    </row>
    <row r="2703" spans="1:1">
      <c r="A2703" t="s">
        <v>8170</v>
      </c>
    </row>
    <row r="2704" spans="1:1">
      <c r="A2704" t="s">
        <v>1043</v>
      </c>
    </row>
    <row r="2705" spans="1:1">
      <c r="A2705" t="s">
        <v>7150</v>
      </c>
    </row>
    <row r="2706" spans="1:1">
      <c r="A2706" t="s">
        <v>8171</v>
      </c>
    </row>
    <row r="2707" spans="1:1">
      <c r="A2707" t="s">
        <v>1044</v>
      </c>
    </row>
    <row r="2708" spans="1:1">
      <c r="A2708" t="s">
        <v>7150</v>
      </c>
    </row>
    <row r="2709" spans="1:1">
      <c r="A2709" t="s">
        <v>8172</v>
      </c>
    </row>
    <row r="2710" spans="1:1">
      <c r="A2710" t="s">
        <v>1038</v>
      </c>
    </row>
    <row r="2711" spans="1:1">
      <c r="A2711" t="s">
        <v>7150</v>
      </c>
    </row>
    <row r="2712" spans="1:1">
      <c r="A2712" t="s">
        <v>8173</v>
      </c>
    </row>
    <row r="2713" spans="1:1">
      <c r="A2713" t="s">
        <v>8174</v>
      </c>
    </row>
    <row r="2714" spans="1:1">
      <c r="A2714" t="s">
        <v>7150</v>
      </c>
    </row>
    <row r="2715" spans="1:1">
      <c r="A2715" t="s">
        <v>8175</v>
      </c>
    </row>
    <row r="2716" spans="1:1">
      <c r="A2716" t="s">
        <v>1041</v>
      </c>
    </row>
    <row r="2717" spans="1:1">
      <c r="A2717" t="s">
        <v>7150</v>
      </c>
    </row>
    <row r="2718" spans="1:1">
      <c r="A2718" t="s">
        <v>8176</v>
      </c>
    </row>
    <row r="2719" spans="1:1">
      <c r="A2719" t="s">
        <v>1039</v>
      </c>
    </row>
    <row r="2720" spans="1:1">
      <c r="A2720" t="s">
        <v>7150</v>
      </c>
    </row>
    <row r="2721" spans="1:1">
      <c r="A2721" t="s">
        <v>8177</v>
      </c>
    </row>
    <row r="2722" spans="1:1">
      <c r="A2722" t="s">
        <v>8178</v>
      </c>
    </row>
    <row r="2723" spans="1:1">
      <c r="A2723" t="s">
        <v>7150</v>
      </c>
    </row>
    <row r="2724" spans="1:1">
      <c r="A2724" t="s">
        <v>8179</v>
      </c>
    </row>
    <row r="2725" spans="1:1">
      <c r="A2725" t="s">
        <v>8180</v>
      </c>
    </row>
    <row r="2726" spans="1:1">
      <c r="A2726" t="s">
        <v>7150</v>
      </c>
    </row>
    <row r="2727" spans="1:1">
      <c r="A2727" t="s">
        <v>8181</v>
      </c>
    </row>
    <row r="2728" spans="1:1">
      <c r="A2728" t="s">
        <v>1040</v>
      </c>
    </row>
    <row r="2729" spans="1:1">
      <c r="A2729" t="s">
        <v>7150</v>
      </c>
    </row>
    <row r="2730" spans="1:1">
      <c r="A2730" t="s">
        <v>8182</v>
      </c>
    </row>
    <row r="2731" spans="1:1">
      <c r="A2731" t="s">
        <v>1036</v>
      </c>
    </row>
    <row r="2732" spans="1:1">
      <c r="A2732" t="s">
        <v>7150</v>
      </c>
    </row>
    <row r="2733" spans="1:1">
      <c r="A2733" t="s">
        <v>8183</v>
      </c>
    </row>
    <row r="2734" spans="1:1">
      <c r="A2734" t="s">
        <v>8184</v>
      </c>
    </row>
    <row r="2735" spans="1:1">
      <c r="A2735" t="s">
        <v>7150</v>
      </c>
    </row>
    <row r="2736" spans="1:1">
      <c r="A2736" t="s">
        <v>8185</v>
      </c>
    </row>
    <row r="2737" spans="1:1">
      <c r="A2737" t="s">
        <v>8186</v>
      </c>
    </row>
    <row r="2738" spans="1:1">
      <c r="A2738" t="s">
        <v>7150</v>
      </c>
    </row>
    <row r="2739" spans="1:1">
      <c r="A2739" t="s">
        <v>8187</v>
      </c>
    </row>
    <row r="2740" spans="1:1">
      <c r="A2740" t="s">
        <v>8188</v>
      </c>
    </row>
    <row r="2741" spans="1:1">
      <c r="A2741" t="s">
        <v>7150</v>
      </c>
    </row>
    <row r="2742" spans="1:1">
      <c r="A2742" t="s">
        <v>8189</v>
      </c>
    </row>
    <row r="2743" spans="1:1">
      <c r="A2743" t="s">
        <v>1035</v>
      </c>
    </row>
    <row r="2744" spans="1:1">
      <c r="A2744" t="s">
        <v>7150</v>
      </c>
    </row>
    <row r="2745" spans="1:1">
      <c r="A2745" t="s">
        <v>8190</v>
      </c>
    </row>
    <row r="2746" spans="1:1">
      <c r="A2746" t="s">
        <v>1037</v>
      </c>
    </row>
    <row r="2747" spans="1:1">
      <c r="A2747" t="s">
        <v>7150</v>
      </c>
    </row>
    <row r="2748" spans="1:1">
      <c r="A2748" t="s">
        <v>8191</v>
      </c>
    </row>
    <row r="2749" spans="1:1">
      <c r="A2749" t="s">
        <v>1034</v>
      </c>
    </row>
    <row r="2750" spans="1:1">
      <c r="A2750" t="s">
        <v>7150</v>
      </c>
    </row>
    <row r="2751" spans="1:1">
      <c r="A2751" t="s">
        <v>8192</v>
      </c>
    </row>
    <row r="2752" spans="1:1">
      <c r="A2752" t="s">
        <v>1033</v>
      </c>
    </row>
    <row r="2753" spans="1:1">
      <c r="A2753" t="s">
        <v>7150</v>
      </c>
    </row>
    <row r="2754" spans="1:1">
      <c r="A2754" t="s">
        <v>8193</v>
      </c>
    </row>
    <row r="2755" spans="1:1">
      <c r="A2755" t="s">
        <v>1030</v>
      </c>
    </row>
    <row r="2756" spans="1:1">
      <c r="A2756" t="s">
        <v>7150</v>
      </c>
    </row>
    <row r="2757" spans="1:1">
      <c r="A2757" t="s">
        <v>8194</v>
      </c>
    </row>
    <row r="2758" spans="1:1">
      <c r="A2758" t="s">
        <v>8195</v>
      </c>
    </row>
    <row r="2759" spans="1:1">
      <c r="A2759" t="s">
        <v>7150</v>
      </c>
    </row>
    <row r="2760" spans="1:1">
      <c r="A2760" t="s">
        <v>8196</v>
      </c>
    </row>
    <row r="2761" spans="1:1">
      <c r="A2761" t="s">
        <v>1032</v>
      </c>
    </row>
    <row r="2762" spans="1:1">
      <c r="A2762" t="s">
        <v>7150</v>
      </c>
    </row>
    <row r="2763" spans="1:1">
      <c r="A2763" t="s">
        <v>8197</v>
      </c>
    </row>
    <row r="2764" spans="1:1">
      <c r="A2764" t="s">
        <v>8198</v>
      </c>
    </row>
    <row r="2765" spans="1:1">
      <c r="A2765" t="s">
        <v>7150</v>
      </c>
    </row>
    <row r="2766" spans="1:1">
      <c r="A2766" t="s">
        <v>8199</v>
      </c>
    </row>
    <row r="2767" spans="1:1">
      <c r="A2767" t="s">
        <v>1029</v>
      </c>
    </row>
    <row r="2768" spans="1:1">
      <c r="A2768" t="s">
        <v>7150</v>
      </c>
    </row>
    <row r="2769" spans="1:1">
      <c r="A2769" t="s">
        <v>8200</v>
      </c>
    </row>
    <row r="2770" spans="1:1">
      <c r="A2770" t="s">
        <v>1031</v>
      </c>
    </row>
    <row r="2771" spans="1:1">
      <c r="A2771" t="s">
        <v>7150</v>
      </c>
    </row>
    <row r="2772" spans="1:1">
      <c r="A2772" t="s">
        <v>8201</v>
      </c>
    </row>
    <row r="2773" spans="1:1">
      <c r="A2773" t="s">
        <v>1028</v>
      </c>
    </row>
    <row r="2774" spans="1:1">
      <c r="A2774" t="s">
        <v>7150</v>
      </c>
    </row>
    <row r="2775" spans="1:1">
      <c r="A2775" t="s">
        <v>8202</v>
      </c>
    </row>
    <row r="2776" spans="1:1">
      <c r="A2776" t="s">
        <v>1026</v>
      </c>
    </row>
    <row r="2777" spans="1:1">
      <c r="A2777" t="s">
        <v>7150</v>
      </c>
    </row>
    <row r="2778" spans="1:1">
      <c r="A2778" t="s">
        <v>8203</v>
      </c>
    </row>
    <row r="2779" spans="1:1">
      <c r="A2779" t="s">
        <v>1027</v>
      </c>
    </row>
    <row r="2780" spans="1:1">
      <c r="A2780" t="s">
        <v>7150</v>
      </c>
    </row>
    <row r="2781" spans="1:1">
      <c r="A2781" t="s">
        <v>8204</v>
      </c>
    </row>
    <row r="2782" spans="1:1">
      <c r="A2782" t="s">
        <v>1025</v>
      </c>
    </row>
    <row r="2783" spans="1:1">
      <c r="A2783" t="s">
        <v>7150</v>
      </c>
    </row>
    <row r="2784" spans="1:1">
      <c r="A2784" t="s">
        <v>8205</v>
      </c>
    </row>
    <row r="2785" spans="1:1">
      <c r="A2785" t="s">
        <v>8206</v>
      </c>
    </row>
    <row r="2786" spans="1:1">
      <c r="A2786" t="s">
        <v>7150</v>
      </c>
    </row>
    <row r="2787" spans="1:1">
      <c r="A2787" t="s">
        <v>8207</v>
      </c>
    </row>
    <row r="2788" spans="1:1">
      <c r="A2788" t="s">
        <v>1024</v>
      </c>
    </row>
    <row r="2789" spans="1:1">
      <c r="A2789" t="s">
        <v>7150</v>
      </c>
    </row>
    <row r="2790" spans="1:1">
      <c r="A2790" t="s">
        <v>8208</v>
      </c>
    </row>
    <row r="2791" spans="1:1">
      <c r="A2791" t="s">
        <v>1023</v>
      </c>
    </row>
    <row r="2792" spans="1:1">
      <c r="A2792" t="s">
        <v>7150</v>
      </c>
    </row>
    <row r="2793" spans="1:1">
      <c r="A2793" t="s">
        <v>8209</v>
      </c>
    </row>
    <row r="2794" spans="1:1">
      <c r="A2794" t="s">
        <v>1016</v>
      </c>
    </row>
    <row r="2795" spans="1:1">
      <c r="A2795" t="s">
        <v>7150</v>
      </c>
    </row>
    <row r="2796" spans="1:1">
      <c r="A2796" t="s">
        <v>8210</v>
      </c>
    </row>
    <row r="2797" spans="1:1">
      <c r="A2797" t="s">
        <v>1019</v>
      </c>
    </row>
    <row r="2798" spans="1:1">
      <c r="A2798" t="s">
        <v>7150</v>
      </c>
    </row>
    <row r="2799" spans="1:1">
      <c r="A2799" t="s">
        <v>8211</v>
      </c>
    </row>
    <row r="2800" spans="1:1">
      <c r="A2800" t="s">
        <v>1022</v>
      </c>
    </row>
    <row r="2801" spans="1:1">
      <c r="A2801" t="s">
        <v>7150</v>
      </c>
    </row>
    <row r="2802" spans="1:1">
      <c r="A2802" t="s">
        <v>8212</v>
      </c>
    </row>
    <row r="2803" spans="1:1">
      <c r="A2803" t="s">
        <v>1020</v>
      </c>
    </row>
    <row r="2804" spans="1:1">
      <c r="A2804" t="s">
        <v>7150</v>
      </c>
    </row>
    <row r="2805" spans="1:1">
      <c r="A2805" t="s">
        <v>8213</v>
      </c>
    </row>
    <row r="2806" spans="1:1">
      <c r="A2806" t="s">
        <v>1021</v>
      </c>
    </row>
    <row r="2807" spans="1:1">
      <c r="A2807" t="s">
        <v>7150</v>
      </c>
    </row>
    <row r="2808" spans="1:1">
      <c r="A2808" t="s">
        <v>8214</v>
      </c>
    </row>
    <row r="2809" spans="1:1">
      <c r="A2809" t="s">
        <v>1017</v>
      </c>
    </row>
    <row r="2810" spans="1:1">
      <c r="A2810" t="s">
        <v>7150</v>
      </c>
    </row>
    <row r="2811" spans="1:1">
      <c r="A2811" t="s">
        <v>8215</v>
      </c>
    </row>
    <row r="2812" spans="1:1">
      <c r="A2812" t="s">
        <v>1018</v>
      </c>
    </row>
    <row r="2813" spans="1:1">
      <c r="A2813" t="s">
        <v>7150</v>
      </c>
    </row>
    <row r="2814" spans="1:1">
      <c r="A2814" t="s">
        <v>8216</v>
      </c>
    </row>
    <row r="2815" spans="1:1">
      <c r="A2815" t="s">
        <v>8217</v>
      </c>
    </row>
    <row r="2816" spans="1:1">
      <c r="A2816" t="s">
        <v>7150</v>
      </c>
    </row>
    <row r="2817" spans="1:1">
      <c r="A2817" t="s">
        <v>8218</v>
      </c>
    </row>
    <row r="2818" spans="1:1">
      <c r="A2818" t="s">
        <v>1015</v>
      </c>
    </row>
    <row r="2819" spans="1:1">
      <c r="A2819" t="s">
        <v>7150</v>
      </c>
    </row>
    <row r="2820" spans="1:1">
      <c r="A2820" t="s">
        <v>8219</v>
      </c>
    </row>
    <row r="2821" spans="1:1">
      <c r="A2821" t="s">
        <v>1014</v>
      </c>
    </row>
    <row r="2822" spans="1:1">
      <c r="A2822" t="s">
        <v>7150</v>
      </c>
    </row>
    <row r="2823" spans="1:1">
      <c r="A2823" t="s">
        <v>8220</v>
      </c>
    </row>
    <row r="2824" spans="1:1">
      <c r="A2824" t="s">
        <v>1013</v>
      </c>
    </row>
    <row r="2825" spans="1:1">
      <c r="A2825" t="s">
        <v>7150</v>
      </c>
    </row>
    <row r="2826" spans="1:1">
      <c r="A2826" t="s">
        <v>8221</v>
      </c>
    </row>
    <row r="2827" spans="1:1">
      <c r="A2827" t="s">
        <v>1012</v>
      </c>
    </row>
    <row r="2828" spans="1:1">
      <c r="A2828" t="s">
        <v>7150</v>
      </c>
    </row>
    <row r="2829" spans="1:1">
      <c r="A2829" t="s">
        <v>8222</v>
      </c>
    </row>
    <row r="2830" spans="1:1">
      <c r="A2830" t="s">
        <v>1011</v>
      </c>
    </row>
    <row r="2831" spans="1:1">
      <c r="A2831" t="s">
        <v>7150</v>
      </c>
    </row>
    <row r="2832" spans="1:1">
      <c r="A2832" t="s">
        <v>8223</v>
      </c>
    </row>
    <row r="2833" spans="1:1">
      <c r="A2833" t="s">
        <v>1010</v>
      </c>
    </row>
    <row r="2834" spans="1:1">
      <c r="A2834" t="s">
        <v>7150</v>
      </c>
    </row>
    <row r="2835" spans="1:1">
      <c r="A2835" t="s">
        <v>8224</v>
      </c>
    </row>
    <row r="2836" spans="1:1">
      <c r="A2836" t="s">
        <v>1009</v>
      </c>
    </row>
    <row r="2837" spans="1:1">
      <c r="A2837" t="s">
        <v>7150</v>
      </c>
    </row>
    <row r="2838" spans="1:1">
      <c r="A2838" t="s">
        <v>8225</v>
      </c>
    </row>
    <row r="2839" spans="1:1">
      <c r="A2839" t="s">
        <v>1008</v>
      </c>
    </row>
    <row r="2840" spans="1:1">
      <c r="A2840" t="s">
        <v>7150</v>
      </c>
    </row>
    <row r="2841" spans="1:1">
      <c r="A2841" t="s">
        <v>8226</v>
      </c>
    </row>
    <row r="2842" spans="1:1">
      <c r="A2842" t="s">
        <v>1005</v>
      </c>
    </row>
    <row r="2843" spans="1:1">
      <c r="A2843" t="s">
        <v>7150</v>
      </c>
    </row>
    <row r="2844" spans="1:1">
      <c r="A2844" t="s">
        <v>8227</v>
      </c>
    </row>
    <row r="2845" spans="1:1">
      <c r="A2845" t="s">
        <v>1006</v>
      </c>
    </row>
    <row r="2846" spans="1:1">
      <c r="A2846" t="s">
        <v>7150</v>
      </c>
    </row>
    <row r="2847" spans="1:1">
      <c r="A2847" t="s">
        <v>8228</v>
      </c>
    </row>
    <row r="2848" spans="1:1">
      <c r="A2848" t="s">
        <v>1007</v>
      </c>
    </row>
    <row r="2849" spans="1:1">
      <c r="A2849" t="s">
        <v>7150</v>
      </c>
    </row>
    <row r="2850" spans="1:1">
      <c r="A2850" t="s">
        <v>8229</v>
      </c>
    </row>
    <row r="2851" spans="1:1">
      <c r="A2851" t="s">
        <v>1004</v>
      </c>
    </row>
    <row r="2852" spans="1:1">
      <c r="A2852" t="s">
        <v>7150</v>
      </c>
    </row>
    <row r="2853" spans="1:1">
      <c r="A2853" t="s">
        <v>8230</v>
      </c>
    </row>
    <row r="2854" spans="1:1">
      <c r="A2854" t="s">
        <v>1003</v>
      </c>
    </row>
    <row r="2855" spans="1:1">
      <c r="A2855" t="s">
        <v>7150</v>
      </c>
    </row>
    <row r="2856" spans="1:1">
      <c r="A2856" t="s">
        <v>8231</v>
      </c>
    </row>
    <row r="2857" spans="1:1">
      <c r="A2857" t="s">
        <v>611</v>
      </c>
    </row>
    <row r="2858" spans="1:1">
      <c r="A2858" t="s">
        <v>7150</v>
      </c>
    </row>
    <row r="2859" spans="1:1">
      <c r="A2859" t="s">
        <v>8232</v>
      </c>
    </row>
    <row r="2860" spans="1:1">
      <c r="A2860" t="s">
        <v>1002</v>
      </c>
    </row>
    <row r="2861" spans="1:1">
      <c r="A2861" t="s">
        <v>7150</v>
      </c>
    </row>
    <row r="2862" spans="1:1">
      <c r="A2862" t="s">
        <v>8233</v>
      </c>
    </row>
    <row r="2863" spans="1:1">
      <c r="A2863" t="s">
        <v>61</v>
      </c>
    </row>
    <row r="2864" spans="1:1">
      <c r="A2864" t="s">
        <v>7150</v>
      </c>
    </row>
    <row r="2865" spans="1:1">
      <c r="A2865" t="s">
        <v>8234</v>
      </c>
    </row>
    <row r="2866" spans="1:1">
      <c r="A2866" t="s">
        <v>8235</v>
      </c>
    </row>
    <row r="2867" spans="1:1">
      <c r="A2867" t="s">
        <v>7150</v>
      </c>
    </row>
    <row r="2868" spans="1:1">
      <c r="A2868" t="s">
        <v>8236</v>
      </c>
    </row>
    <row r="2869" spans="1:1">
      <c r="A2869" t="s">
        <v>8237</v>
      </c>
    </row>
    <row r="2870" spans="1:1">
      <c r="A2870" t="s">
        <v>7150</v>
      </c>
    </row>
    <row r="2871" spans="1:1">
      <c r="A2871" t="s">
        <v>8238</v>
      </c>
    </row>
    <row r="2872" spans="1:1">
      <c r="A2872" t="s">
        <v>697</v>
      </c>
    </row>
    <row r="2873" spans="1:1">
      <c r="A2873" t="s">
        <v>7150</v>
      </c>
    </row>
    <row r="2874" spans="1:1">
      <c r="A2874" t="s">
        <v>8239</v>
      </c>
    </row>
    <row r="2875" spans="1:1">
      <c r="A2875" t="s">
        <v>1001</v>
      </c>
    </row>
    <row r="2876" spans="1:1">
      <c r="A2876" t="s">
        <v>7150</v>
      </c>
    </row>
    <row r="2877" spans="1:1">
      <c r="A2877" t="s">
        <v>8240</v>
      </c>
    </row>
    <row r="2878" spans="1:1">
      <c r="A2878" t="s">
        <v>1000</v>
      </c>
    </row>
    <row r="2879" spans="1:1">
      <c r="A2879" t="s">
        <v>7150</v>
      </c>
    </row>
    <row r="2880" spans="1:1">
      <c r="A2880" t="s">
        <v>8241</v>
      </c>
    </row>
    <row r="2881" spans="1:1">
      <c r="A2881" t="s">
        <v>676</v>
      </c>
    </row>
    <row r="2882" spans="1:1">
      <c r="A2882" t="s">
        <v>7150</v>
      </c>
    </row>
    <row r="2883" spans="1:1">
      <c r="A2883" t="s">
        <v>8242</v>
      </c>
    </row>
    <row r="2884" spans="1:1">
      <c r="A2884" t="s">
        <v>8243</v>
      </c>
    </row>
    <row r="2885" spans="1:1">
      <c r="A2885" t="s">
        <v>7150</v>
      </c>
    </row>
    <row r="2886" spans="1:1">
      <c r="A2886" t="s">
        <v>8244</v>
      </c>
    </row>
    <row r="2887" spans="1:1">
      <c r="A2887" t="s">
        <v>8245</v>
      </c>
    </row>
    <row r="2888" spans="1:1">
      <c r="A2888" t="s">
        <v>7150</v>
      </c>
    </row>
    <row r="2889" spans="1:1">
      <c r="A2889" t="s">
        <v>8246</v>
      </c>
    </row>
    <row r="2890" spans="1:1">
      <c r="A2890" t="s">
        <v>999</v>
      </c>
    </row>
    <row r="2891" spans="1:1">
      <c r="A2891" t="s">
        <v>7150</v>
      </c>
    </row>
    <row r="2892" spans="1:1">
      <c r="A2892" t="s">
        <v>8247</v>
      </c>
    </row>
    <row r="2893" spans="1:1">
      <c r="A2893" t="s">
        <v>998</v>
      </c>
    </row>
    <row r="2894" spans="1:1">
      <c r="A2894" t="s">
        <v>7150</v>
      </c>
    </row>
    <row r="2895" spans="1:1">
      <c r="A2895" t="s">
        <v>8248</v>
      </c>
    </row>
    <row r="2896" spans="1:1">
      <c r="A2896" t="s">
        <v>8249</v>
      </c>
    </row>
    <row r="2897" spans="1:1">
      <c r="A2897" t="s">
        <v>7150</v>
      </c>
    </row>
    <row r="2898" spans="1:1">
      <c r="A2898" t="s">
        <v>8250</v>
      </c>
    </row>
    <row r="2899" spans="1:1">
      <c r="A2899" t="s">
        <v>997</v>
      </c>
    </row>
    <row r="2900" spans="1:1">
      <c r="A2900" t="s">
        <v>7150</v>
      </c>
    </row>
    <row r="2901" spans="1:1">
      <c r="A2901" t="s">
        <v>8251</v>
      </c>
    </row>
    <row r="2902" spans="1:1">
      <c r="A2902" t="s">
        <v>995</v>
      </c>
    </row>
    <row r="2903" spans="1:1">
      <c r="A2903" t="s">
        <v>7150</v>
      </c>
    </row>
    <row r="2904" spans="1:1">
      <c r="A2904" t="s">
        <v>8252</v>
      </c>
    </row>
    <row r="2905" spans="1:1">
      <c r="A2905" t="s">
        <v>994</v>
      </c>
    </row>
    <row r="2906" spans="1:1">
      <c r="A2906" t="s">
        <v>7150</v>
      </c>
    </row>
    <row r="2907" spans="1:1">
      <c r="A2907" t="s">
        <v>8253</v>
      </c>
    </row>
    <row r="2908" spans="1:1">
      <c r="A2908" t="s">
        <v>8254</v>
      </c>
    </row>
    <row r="2909" spans="1:1">
      <c r="A2909" t="s">
        <v>7150</v>
      </c>
    </row>
    <row r="2910" spans="1:1">
      <c r="A2910" t="s">
        <v>8255</v>
      </c>
    </row>
    <row r="2911" spans="1:1">
      <c r="A2911" t="s">
        <v>996</v>
      </c>
    </row>
    <row r="2912" spans="1:1">
      <c r="A2912" t="s">
        <v>7150</v>
      </c>
    </row>
    <row r="2913" spans="1:1">
      <c r="A2913" t="s">
        <v>8256</v>
      </c>
    </row>
    <row r="2914" spans="1:1">
      <c r="A2914" t="s">
        <v>8257</v>
      </c>
    </row>
    <row r="2915" spans="1:1">
      <c r="A2915" t="s">
        <v>7150</v>
      </c>
    </row>
    <row r="2916" spans="1:1">
      <c r="A2916" t="s">
        <v>8258</v>
      </c>
    </row>
    <row r="2917" spans="1:1">
      <c r="A2917" t="s">
        <v>993</v>
      </c>
    </row>
    <row r="2918" spans="1:1">
      <c r="A2918" t="s">
        <v>7150</v>
      </c>
    </row>
    <row r="2919" spans="1:1">
      <c r="A2919" t="s">
        <v>8259</v>
      </c>
    </row>
    <row r="2920" spans="1:1">
      <c r="A2920" t="s">
        <v>8260</v>
      </c>
    </row>
    <row r="2921" spans="1:1">
      <c r="A2921" t="s">
        <v>7150</v>
      </c>
    </row>
    <row r="2922" spans="1:1">
      <c r="A2922" t="s">
        <v>8261</v>
      </c>
    </row>
    <row r="2923" spans="1:1">
      <c r="A2923" t="s">
        <v>992</v>
      </c>
    </row>
    <row r="2924" spans="1:1">
      <c r="A2924" t="s">
        <v>7150</v>
      </c>
    </row>
    <row r="2925" spans="1:1">
      <c r="A2925" t="s">
        <v>8262</v>
      </c>
    </row>
    <row r="2926" spans="1:1">
      <c r="A2926" t="s">
        <v>677</v>
      </c>
    </row>
    <row r="2927" spans="1:1">
      <c r="A2927" t="s">
        <v>7150</v>
      </c>
    </row>
    <row r="2928" spans="1:1">
      <c r="A2928" t="s">
        <v>8263</v>
      </c>
    </row>
    <row r="2929" spans="1:1">
      <c r="A2929" t="s">
        <v>989</v>
      </c>
    </row>
    <row r="2930" spans="1:1">
      <c r="A2930" t="s">
        <v>7150</v>
      </c>
    </row>
    <row r="2931" spans="1:1">
      <c r="A2931" t="s">
        <v>8264</v>
      </c>
    </row>
    <row r="2932" spans="1:1">
      <c r="A2932" t="s">
        <v>991</v>
      </c>
    </row>
    <row r="2933" spans="1:1">
      <c r="A2933" t="s">
        <v>7150</v>
      </c>
    </row>
    <row r="2934" spans="1:1">
      <c r="A2934" t="s">
        <v>8265</v>
      </c>
    </row>
    <row r="2935" spans="1:1">
      <c r="A2935" t="s">
        <v>988</v>
      </c>
    </row>
    <row r="2936" spans="1:1">
      <c r="A2936" t="s">
        <v>7150</v>
      </c>
    </row>
    <row r="2937" spans="1:1">
      <c r="A2937" t="s">
        <v>8266</v>
      </c>
    </row>
    <row r="2938" spans="1:1">
      <c r="A2938" t="s">
        <v>990</v>
      </c>
    </row>
    <row r="2939" spans="1:1">
      <c r="A2939" t="s">
        <v>7150</v>
      </c>
    </row>
    <row r="2940" spans="1:1">
      <c r="A2940" t="s">
        <v>8267</v>
      </c>
    </row>
    <row r="2941" spans="1:1">
      <c r="A2941" t="s">
        <v>8268</v>
      </c>
    </row>
    <row r="2942" spans="1:1">
      <c r="A2942" t="s">
        <v>7150</v>
      </c>
    </row>
    <row r="2943" spans="1:1">
      <c r="A2943" t="s">
        <v>8269</v>
      </c>
    </row>
    <row r="2944" spans="1:1">
      <c r="A2944" t="s">
        <v>987</v>
      </c>
    </row>
    <row r="2945" spans="1:1">
      <c r="A2945" t="s">
        <v>7150</v>
      </c>
    </row>
    <row r="2946" spans="1:1">
      <c r="A2946" t="s">
        <v>8270</v>
      </c>
    </row>
    <row r="2947" spans="1:1">
      <c r="A2947" t="s">
        <v>985</v>
      </c>
    </row>
    <row r="2948" spans="1:1">
      <c r="A2948" t="s">
        <v>7150</v>
      </c>
    </row>
    <row r="2949" spans="1:1">
      <c r="A2949" t="s">
        <v>8271</v>
      </c>
    </row>
    <row r="2950" spans="1:1">
      <c r="A2950" t="s">
        <v>983</v>
      </c>
    </row>
    <row r="2951" spans="1:1">
      <c r="A2951" t="s">
        <v>7150</v>
      </c>
    </row>
    <row r="2952" spans="1:1">
      <c r="A2952" t="s">
        <v>8272</v>
      </c>
    </row>
    <row r="2953" spans="1:1">
      <c r="A2953" t="s">
        <v>986</v>
      </c>
    </row>
    <row r="2954" spans="1:1">
      <c r="A2954" t="s">
        <v>7150</v>
      </c>
    </row>
    <row r="2955" spans="1:1">
      <c r="A2955" t="s">
        <v>8273</v>
      </c>
    </row>
    <row r="2956" spans="1:1">
      <c r="A2956" t="s">
        <v>984</v>
      </c>
    </row>
    <row r="2957" spans="1:1">
      <c r="A2957" t="s">
        <v>7150</v>
      </c>
    </row>
    <row r="2958" spans="1:1">
      <c r="A2958" t="s">
        <v>8274</v>
      </c>
    </row>
    <row r="2959" spans="1:1">
      <c r="A2959" t="s">
        <v>8275</v>
      </c>
    </row>
    <row r="2960" spans="1:1">
      <c r="A2960" t="s">
        <v>7150</v>
      </c>
    </row>
    <row r="2961" spans="1:1">
      <c r="A2961" t="s">
        <v>8276</v>
      </c>
    </row>
    <row r="2962" spans="1:1">
      <c r="A2962" t="s">
        <v>8277</v>
      </c>
    </row>
    <row r="2963" spans="1:1">
      <c r="A2963" t="s">
        <v>7150</v>
      </c>
    </row>
    <row r="2964" spans="1:1">
      <c r="A2964" t="s">
        <v>8278</v>
      </c>
    </row>
    <row r="2965" spans="1:1">
      <c r="A2965" t="s">
        <v>982</v>
      </c>
    </row>
    <row r="2966" spans="1:1">
      <c r="A2966" t="s">
        <v>7150</v>
      </c>
    </row>
    <row r="2967" spans="1:1">
      <c r="A2967" t="s">
        <v>8279</v>
      </c>
    </row>
    <row r="2968" spans="1:1">
      <c r="A2968" t="s">
        <v>8280</v>
      </c>
    </row>
    <row r="2969" spans="1:1">
      <c r="A2969" t="s">
        <v>7150</v>
      </c>
    </row>
    <row r="2970" spans="1:1">
      <c r="A2970" t="s">
        <v>8281</v>
      </c>
    </row>
    <row r="2971" spans="1:1">
      <c r="A2971" t="s">
        <v>979</v>
      </c>
    </row>
    <row r="2972" spans="1:1">
      <c r="A2972" t="s">
        <v>7150</v>
      </c>
    </row>
    <row r="2973" spans="1:1">
      <c r="A2973" t="s">
        <v>8282</v>
      </c>
    </row>
    <row r="2974" spans="1:1">
      <c r="A2974" t="s">
        <v>980</v>
      </c>
    </row>
    <row r="2975" spans="1:1">
      <c r="A2975" t="s">
        <v>7150</v>
      </c>
    </row>
    <row r="2976" spans="1:1">
      <c r="A2976" t="s">
        <v>8283</v>
      </c>
    </row>
    <row r="2977" spans="1:1">
      <c r="A2977" t="s">
        <v>981</v>
      </c>
    </row>
    <row r="2978" spans="1:1">
      <c r="A2978" t="s">
        <v>7150</v>
      </c>
    </row>
    <row r="2979" spans="1:1">
      <c r="A2979" t="s">
        <v>8284</v>
      </c>
    </row>
    <row r="2980" spans="1:1">
      <c r="A2980" t="s">
        <v>8285</v>
      </c>
    </row>
    <row r="2981" spans="1:1">
      <c r="A2981" t="s">
        <v>7150</v>
      </c>
    </row>
    <row r="2982" spans="1:1">
      <c r="A2982" t="s">
        <v>8286</v>
      </c>
    </row>
    <row r="2983" spans="1:1">
      <c r="A2983" t="s">
        <v>978</v>
      </c>
    </row>
    <row r="2984" spans="1:1">
      <c r="A2984" t="s">
        <v>7150</v>
      </c>
    </row>
    <row r="2985" spans="1:1">
      <c r="A2985" t="s">
        <v>8287</v>
      </c>
    </row>
    <row r="2986" spans="1:1">
      <c r="A2986" t="s">
        <v>977</v>
      </c>
    </row>
    <row r="2987" spans="1:1">
      <c r="A2987" t="s">
        <v>7150</v>
      </c>
    </row>
    <row r="2988" spans="1:1">
      <c r="A2988" t="s">
        <v>8288</v>
      </c>
    </row>
    <row r="2989" spans="1:1">
      <c r="A2989" t="s">
        <v>975</v>
      </c>
    </row>
    <row r="2990" spans="1:1">
      <c r="A2990" t="s">
        <v>7150</v>
      </c>
    </row>
    <row r="2991" spans="1:1">
      <c r="A2991" t="s">
        <v>8289</v>
      </c>
    </row>
    <row r="2992" spans="1:1">
      <c r="A2992" t="s">
        <v>973</v>
      </c>
    </row>
    <row r="2993" spans="1:1">
      <c r="A2993" t="s">
        <v>7150</v>
      </c>
    </row>
    <row r="2994" spans="1:1">
      <c r="A2994" t="s">
        <v>8290</v>
      </c>
    </row>
    <row r="2995" spans="1:1">
      <c r="A2995" t="s">
        <v>972</v>
      </c>
    </row>
    <row r="2996" spans="1:1">
      <c r="A2996" t="s">
        <v>7150</v>
      </c>
    </row>
    <row r="2997" spans="1:1">
      <c r="A2997" t="s">
        <v>8291</v>
      </c>
    </row>
    <row r="2998" spans="1:1">
      <c r="A2998" t="s">
        <v>976</v>
      </c>
    </row>
    <row r="2999" spans="1:1">
      <c r="A2999" t="s">
        <v>7150</v>
      </c>
    </row>
    <row r="3000" spans="1:1">
      <c r="A3000" t="s">
        <v>8292</v>
      </c>
    </row>
    <row r="3001" spans="1:1">
      <c r="A3001" t="s">
        <v>974</v>
      </c>
    </row>
    <row r="3002" spans="1:1">
      <c r="A3002" t="s">
        <v>7150</v>
      </c>
    </row>
    <row r="3003" spans="1:1">
      <c r="A3003" t="s">
        <v>8293</v>
      </c>
    </row>
    <row r="3004" spans="1:1">
      <c r="A3004" t="s">
        <v>971</v>
      </c>
    </row>
    <row r="3005" spans="1:1">
      <c r="A3005" t="s">
        <v>7150</v>
      </c>
    </row>
    <row r="3006" spans="1:1">
      <c r="A3006" t="s">
        <v>8294</v>
      </c>
    </row>
    <row r="3007" spans="1:1">
      <c r="A3007" t="s">
        <v>970</v>
      </c>
    </row>
    <row r="3008" spans="1:1">
      <c r="A3008" t="s">
        <v>7150</v>
      </c>
    </row>
    <row r="3009" spans="1:1">
      <c r="A3009" t="s">
        <v>8295</v>
      </c>
    </row>
    <row r="3010" spans="1:1">
      <c r="A3010" t="s">
        <v>969</v>
      </c>
    </row>
    <row r="3011" spans="1:1">
      <c r="A3011" t="s">
        <v>7150</v>
      </c>
    </row>
    <row r="3012" spans="1:1">
      <c r="A3012" t="s">
        <v>8296</v>
      </c>
    </row>
    <row r="3013" spans="1:1">
      <c r="A3013" t="s">
        <v>967</v>
      </c>
    </row>
    <row r="3014" spans="1:1">
      <c r="A3014" t="s">
        <v>7150</v>
      </c>
    </row>
    <row r="3015" spans="1:1">
      <c r="A3015" t="s">
        <v>8297</v>
      </c>
    </row>
    <row r="3016" spans="1:1">
      <c r="A3016" t="s">
        <v>8298</v>
      </c>
    </row>
    <row r="3017" spans="1:1">
      <c r="A3017" t="s">
        <v>7150</v>
      </c>
    </row>
    <row r="3018" spans="1:1">
      <c r="A3018" t="s">
        <v>8299</v>
      </c>
    </row>
    <row r="3019" spans="1:1">
      <c r="A3019" t="s">
        <v>968</v>
      </c>
    </row>
    <row r="3020" spans="1:1">
      <c r="A3020" t="s">
        <v>7150</v>
      </c>
    </row>
    <row r="3021" spans="1:1">
      <c r="A3021" t="s">
        <v>8300</v>
      </c>
    </row>
    <row r="3022" spans="1:1">
      <c r="A3022" t="s">
        <v>966</v>
      </c>
    </row>
    <row r="3023" spans="1:1">
      <c r="A3023" t="s">
        <v>7150</v>
      </c>
    </row>
    <row r="3024" spans="1:1">
      <c r="A3024" t="s">
        <v>8301</v>
      </c>
    </row>
    <row r="3025" spans="1:1">
      <c r="A3025" t="s">
        <v>964</v>
      </c>
    </row>
    <row r="3026" spans="1:1">
      <c r="A3026" t="s">
        <v>7150</v>
      </c>
    </row>
    <row r="3027" spans="1:1">
      <c r="A3027" t="s">
        <v>8302</v>
      </c>
    </row>
    <row r="3028" spans="1:1">
      <c r="A3028" t="s">
        <v>963</v>
      </c>
    </row>
    <row r="3029" spans="1:1">
      <c r="A3029" t="s">
        <v>7150</v>
      </c>
    </row>
    <row r="3030" spans="1:1">
      <c r="A3030" t="s">
        <v>8303</v>
      </c>
    </row>
    <row r="3031" spans="1:1">
      <c r="A3031" t="s">
        <v>962</v>
      </c>
    </row>
    <row r="3032" spans="1:1">
      <c r="A3032" t="s">
        <v>7150</v>
      </c>
    </row>
    <row r="3033" spans="1:1">
      <c r="A3033" t="s">
        <v>8304</v>
      </c>
    </row>
    <row r="3034" spans="1:1">
      <c r="A3034" t="s">
        <v>965</v>
      </c>
    </row>
    <row r="3035" spans="1:1">
      <c r="A3035" t="s">
        <v>7150</v>
      </c>
    </row>
    <row r="3036" spans="1:1">
      <c r="A3036" t="s">
        <v>8305</v>
      </c>
    </row>
    <row r="3037" spans="1:1">
      <c r="A3037" t="s">
        <v>8306</v>
      </c>
    </row>
    <row r="3038" spans="1:1">
      <c r="A3038" t="s">
        <v>7150</v>
      </c>
    </row>
    <row r="3039" spans="1:1">
      <c r="A3039" t="s">
        <v>8307</v>
      </c>
    </row>
    <row r="3040" spans="1:1">
      <c r="A3040" t="s">
        <v>961</v>
      </c>
    </row>
    <row r="3041" spans="1:1">
      <c r="A3041" t="s">
        <v>7150</v>
      </c>
    </row>
    <row r="3042" spans="1:1">
      <c r="A3042" t="s">
        <v>8308</v>
      </c>
    </row>
    <row r="3043" spans="1:1">
      <c r="A3043" t="s">
        <v>960</v>
      </c>
    </row>
    <row r="3044" spans="1:1">
      <c r="A3044" t="s">
        <v>7150</v>
      </c>
    </row>
    <row r="3045" spans="1:1">
      <c r="A3045" t="s">
        <v>8309</v>
      </c>
    </row>
    <row r="3046" spans="1:1">
      <c r="A3046" t="s">
        <v>956</v>
      </c>
    </row>
    <row r="3047" spans="1:1">
      <c r="A3047" t="s">
        <v>7150</v>
      </c>
    </row>
    <row r="3048" spans="1:1">
      <c r="A3048" t="s">
        <v>8310</v>
      </c>
    </row>
    <row r="3049" spans="1:1">
      <c r="A3049" t="s">
        <v>958</v>
      </c>
    </row>
    <row r="3050" spans="1:1">
      <c r="A3050" t="s">
        <v>7150</v>
      </c>
    </row>
    <row r="3051" spans="1:1">
      <c r="A3051" t="s">
        <v>8311</v>
      </c>
    </row>
    <row r="3052" spans="1:1">
      <c r="A3052" t="s">
        <v>8312</v>
      </c>
    </row>
    <row r="3053" spans="1:1">
      <c r="A3053" t="s">
        <v>7150</v>
      </c>
    </row>
    <row r="3054" spans="1:1">
      <c r="A3054" t="s">
        <v>8313</v>
      </c>
    </row>
    <row r="3055" spans="1:1">
      <c r="A3055" t="s">
        <v>954</v>
      </c>
    </row>
    <row r="3056" spans="1:1">
      <c r="A3056" t="s">
        <v>7150</v>
      </c>
    </row>
    <row r="3057" spans="1:1">
      <c r="A3057" t="s">
        <v>8314</v>
      </c>
    </row>
    <row r="3058" spans="1:1">
      <c r="A3058" t="s">
        <v>957</v>
      </c>
    </row>
    <row r="3059" spans="1:1">
      <c r="A3059" t="s">
        <v>7150</v>
      </c>
    </row>
    <row r="3060" spans="1:1">
      <c r="A3060" t="s">
        <v>8315</v>
      </c>
    </row>
    <row r="3061" spans="1:1">
      <c r="A3061" t="s">
        <v>959</v>
      </c>
    </row>
    <row r="3062" spans="1:1">
      <c r="A3062" t="s">
        <v>7150</v>
      </c>
    </row>
    <row r="3063" spans="1:1">
      <c r="A3063" t="s">
        <v>8316</v>
      </c>
    </row>
    <row r="3064" spans="1:1">
      <c r="A3064" t="s">
        <v>955</v>
      </c>
    </row>
    <row r="3065" spans="1:1">
      <c r="A3065" t="s">
        <v>7150</v>
      </c>
    </row>
    <row r="3066" spans="1:1">
      <c r="A3066" t="s">
        <v>8317</v>
      </c>
    </row>
    <row r="3067" spans="1:1">
      <c r="A3067" t="s">
        <v>953</v>
      </c>
    </row>
    <row r="3068" spans="1:1">
      <c r="A3068" t="s">
        <v>7150</v>
      </c>
    </row>
    <row r="3069" spans="1:1">
      <c r="A3069" t="s">
        <v>8318</v>
      </c>
    </row>
    <row r="3070" spans="1:1">
      <c r="A3070" t="s">
        <v>8319</v>
      </c>
    </row>
    <row r="3071" spans="1:1">
      <c r="A3071" t="s">
        <v>7150</v>
      </c>
    </row>
    <row r="3072" spans="1:1">
      <c r="A3072" t="s">
        <v>8320</v>
      </c>
    </row>
    <row r="3073" spans="1:1">
      <c r="A3073" t="s">
        <v>952</v>
      </c>
    </row>
    <row r="3074" spans="1:1">
      <c r="A3074" t="s">
        <v>7150</v>
      </c>
    </row>
    <row r="3075" spans="1:1">
      <c r="A3075" t="s">
        <v>8321</v>
      </c>
    </row>
    <row r="3076" spans="1:1">
      <c r="A3076" t="s">
        <v>951</v>
      </c>
    </row>
    <row r="3077" spans="1:1">
      <c r="A3077" t="s">
        <v>7150</v>
      </c>
    </row>
    <row r="3078" spans="1:1">
      <c r="A3078" t="s">
        <v>8322</v>
      </c>
    </row>
    <row r="3079" spans="1:1">
      <c r="A3079" t="s">
        <v>949</v>
      </c>
    </row>
    <row r="3080" spans="1:1">
      <c r="A3080" t="s">
        <v>7150</v>
      </c>
    </row>
    <row r="3081" spans="1:1">
      <c r="A3081" t="s">
        <v>8323</v>
      </c>
    </row>
    <row r="3082" spans="1:1">
      <c r="A3082" t="s">
        <v>950</v>
      </c>
    </row>
    <row r="3083" spans="1:1">
      <c r="A3083" t="s">
        <v>7150</v>
      </c>
    </row>
    <row r="3084" spans="1:1">
      <c r="A3084" t="s">
        <v>8324</v>
      </c>
    </row>
    <row r="3085" spans="1:1">
      <c r="A3085" t="s">
        <v>948</v>
      </c>
    </row>
    <row r="3086" spans="1:1">
      <c r="A3086" t="s">
        <v>7150</v>
      </c>
    </row>
    <row r="3087" spans="1:1">
      <c r="A3087" t="s">
        <v>8325</v>
      </c>
    </row>
    <row r="3088" spans="1:1">
      <c r="A3088" t="s">
        <v>947</v>
      </c>
    </row>
    <row r="3089" spans="1:1">
      <c r="A3089" t="s">
        <v>7150</v>
      </c>
    </row>
    <row r="3090" spans="1:1">
      <c r="A3090" t="s">
        <v>8326</v>
      </c>
    </row>
    <row r="3091" spans="1:1">
      <c r="A3091" t="s">
        <v>945</v>
      </c>
    </row>
    <row r="3092" spans="1:1">
      <c r="A3092" t="s">
        <v>7150</v>
      </c>
    </row>
    <row r="3093" spans="1:1">
      <c r="A3093" t="s">
        <v>8327</v>
      </c>
    </row>
    <row r="3094" spans="1:1">
      <c r="A3094" t="s">
        <v>942</v>
      </c>
    </row>
    <row r="3095" spans="1:1">
      <c r="A3095" t="s">
        <v>7150</v>
      </c>
    </row>
    <row r="3096" spans="1:1">
      <c r="A3096" t="s">
        <v>8328</v>
      </c>
    </row>
    <row r="3097" spans="1:1">
      <c r="A3097" t="s">
        <v>946</v>
      </c>
    </row>
    <row r="3098" spans="1:1">
      <c r="A3098" t="s">
        <v>7150</v>
      </c>
    </row>
    <row r="3099" spans="1:1">
      <c r="A3099" t="s">
        <v>8329</v>
      </c>
    </row>
    <row r="3100" spans="1:1">
      <c r="A3100" t="s">
        <v>944</v>
      </c>
    </row>
    <row r="3101" spans="1:1">
      <c r="A3101" t="s">
        <v>7150</v>
      </c>
    </row>
    <row r="3102" spans="1:1">
      <c r="A3102" t="s">
        <v>8330</v>
      </c>
    </row>
    <row r="3103" spans="1:1">
      <c r="A3103" t="s">
        <v>943</v>
      </c>
    </row>
    <row r="3104" spans="1:1">
      <c r="A3104" t="s">
        <v>7150</v>
      </c>
    </row>
    <row r="3105" spans="1:1">
      <c r="A3105" t="s">
        <v>8331</v>
      </c>
    </row>
    <row r="3106" spans="1:1">
      <c r="A3106" t="s">
        <v>941</v>
      </c>
    </row>
    <row r="3107" spans="1:1">
      <c r="A3107" t="s">
        <v>7150</v>
      </c>
    </row>
    <row r="3108" spans="1:1">
      <c r="A3108" t="s">
        <v>8332</v>
      </c>
    </row>
    <row r="3109" spans="1:1">
      <c r="A3109" t="s">
        <v>940</v>
      </c>
    </row>
    <row r="3110" spans="1:1">
      <c r="A3110" t="s">
        <v>7150</v>
      </c>
    </row>
    <row r="3111" spans="1:1">
      <c r="A3111" t="s">
        <v>8333</v>
      </c>
    </row>
    <row r="3112" spans="1:1">
      <c r="A3112" t="s">
        <v>8334</v>
      </c>
    </row>
    <row r="3113" spans="1:1">
      <c r="A3113" t="s">
        <v>7150</v>
      </c>
    </row>
    <row r="3114" spans="1:1">
      <c r="A3114" t="s">
        <v>8335</v>
      </c>
    </row>
    <row r="3115" spans="1:1">
      <c r="A3115" t="s">
        <v>938</v>
      </c>
    </row>
    <row r="3116" spans="1:1">
      <c r="A3116" t="s">
        <v>7150</v>
      </c>
    </row>
    <row r="3117" spans="1:1">
      <c r="A3117" t="s">
        <v>8336</v>
      </c>
    </row>
    <row r="3118" spans="1:1">
      <c r="A3118" t="s">
        <v>937</v>
      </c>
    </row>
    <row r="3119" spans="1:1">
      <c r="A3119" t="s">
        <v>7150</v>
      </c>
    </row>
    <row r="3120" spans="1:1">
      <c r="A3120" t="s">
        <v>8337</v>
      </c>
    </row>
    <row r="3121" spans="1:1">
      <c r="A3121" t="s">
        <v>939</v>
      </c>
    </row>
    <row r="3122" spans="1:1">
      <c r="A3122" t="s">
        <v>7150</v>
      </c>
    </row>
    <row r="3123" spans="1:1">
      <c r="A3123" t="s">
        <v>8338</v>
      </c>
    </row>
    <row r="3124" spans="1:1">
      <c r="A3124" t="s">
        <v>935</v>
      </c>
    </row>
    <row r="3125" spans="1:1">
      <c r="A3125" t="s">
        <v>7150</v>
      </c>
    </row>
    <row r="3126" spans="1:1">
      <c r="A3126" t="s">
        <v>8339</v>
      </c>
    </row>
    <row r="3127" spans="1:1">
      <c r="A3127" t="s">
        <v>936</v>
      </c>
    </row>
    <row r="3128" spans="1:1">
      <c r="A3128" t="s">
        <v>7150</v>
      </c>
    </row>
    <row r="3129" spans="1:1">
      <c r="A3129" t="s">
        <v>8340</v>
      </c>
    </row>
    <row r="3130" spans="1:1">
      <c r="A3130" t="s">
        <v>934</v>
      </c>
    </row>
    <row r="3131" spans="1:1">
      <c r="A3131" t="s">
        <v>7150</v>
      </c>
    </row>
    <row r="3132" spans="1:1">
      <c r="A3132" t="s">
        <v>8341</v>
      </c>
    </row>
    <row r="3133" spans="1:1">
      <c r="A3133" t="s">
        <v>931</v>
      </c>
    </row>
    <row r="3134" spans="1:1">
      <c r="A3134" t="s">
        <v>7150</v>
      </c>
    </row>
    <row r="3135" spans="1:1">
      <c r="A3135" t="s">
        <v>8342</v>
      </c>
    </row>
    <row r="3136" spans="1:1">
      <c r="A3136" t="s">
        <v>932</v>
      </c>
    </row>
    <row r="3137" spans="1:1">
      <c r="A3137" t="s">
        <v>7150</v>
      </c>
    </row>
    <row r="3138" spans="1:1">
      <c r="A3138" t="s">
        <v>8343</v>
      </c>
    </row>
    <row r="3139" spans="1:1">
      <c r="A3139" t="s">
        <v>933</v>
      </c>
    </row>
    <row r="3140" spans="1:1">
      <c r="A3140" t="s">
        <v>7150</v>
      </c>
    </row>
    <row r="3141" spans="1:1">
      <c r="A3141" t="s">
        <v>8344</v>
      </c>
    </row>
    <row r="3142" spans="1:1">
      <c r="A3142" t="s">
        <v>930</v>
      </c>
    </row>
    <row r="3143" spans="1:1">
      <c r="A3143" t="s">
        <v>7150</v>
      </c>
    </row>
    <row r="3144" spans="1:1">
      <c r="A3144" t="s">
        <v>8345</v>
      </c>
    </row>
    <row r="3145" spans="1:1">
      <c r="A3145" t="s">
        <v>929</v>
      </c>
    </row>
    <row r="3146" spans="1:1">
      <c r="A3146" t="s">
        <v>7150</v>
      </c>
    </row>
    <row r="3147" spans="1:1">
      <c r="A3147" t="s">
        <v>8346</v>
      </c>
    </row>
    <row r="3148" spans="1:1">
      <c r="A3148" t="s">
        <v>928</v>
      </c>
    </row>
    <row r="3149" spans="1:1">
      <c r="A3149" t="s">
        <v>7150</v>
      </c>
    </row>
    <row r="3150" spans="1:1">
      <c r="A3150" t="s">
        <v>8347</v>
      </c>
    </row>
    <row r="3151" spans="1:1">
      <c r="A3151" t="s">
        <v>926</v>
      </c>
    </row>
    <row r="3152" spans="1:1">
      <c r="A3152" t="s">
        <v>7150</v>
      </c>
    </row>
    <row r="3153" spans="1:1">
      <c r="A3153" t="s">
        <v>8348</v>
      </c>
    </row>
    <row r="3154" spans="1:1">
      <c r="A3154" t="s">
        <v>927</v>
      </c>
    </row>
    <row r="3155" spans="1:1">
      <c r="A3155" t="s">
        <v>7150</v>
      </c>
    </row>
    <row r="3156" spans="1:1">
      <c r="A3156" t="s">
        <v>8349</v>
      </c>
    </row>
    <row r="3157" spans="1:1">
      <c r="A3157" t="s">
        <v>925</v>
      </c>
    </row>
    <row r="3158" spans="1:1">
      <c r="A3158" t="s">
        <v>7150</v>
      </c>
    </row>
    <row r="3159" spans="1:1">
      <c r="A3159" t="s">
        <v>8350</v>
      </c>
    </row>
    <row r="3160" spans="1:1">
      <c r="A3160" t="s">
        <v>922</v>
      </c>
    </row>
    <row r="3161" spans="1:1">
      <c r="A3161" t="s">
        <v>7150</v>
      </c>
    </row>
    <row r="3162" spans="1:1">
      <c r="A3162" t="s">
        <v>8351</v>
      </c>
    </row>
    <row r="3163" spans="1:1">
      <c r="A3163" t="s">
        <v>923</v>
      </c>
    </row>
    <row r="3164" spans="1:1">
      <c r="A3164" t="s">
        <v>7150</v>
      </c>
    </row>
    <row r="3165" spans="1:1">
      <c r="A3165" t="s">
        <v>8352</v>
      </c>
    </row>
    <row r="3166" spans="1:1">
      <c r="A3166" t="s">
        <v>8353</v>
      </c>
    </row>
    <row r="3167" spans="1:1">
      <c r="A3167" t="s">
        <v>7150</v>
      </c>
    </row>
    <row r="3168" spans="1:1">
      <c r="A3168" t="s">
        <v>8354</v>
      </c>
    </row>
    <row r="3169" spans="1:1">
      <c r="A3169" t="s">
        <v>924</v>
      </c>
    </row>
    <row r="3170" spans="1:1">
      <c r="A3170" t="s">
        <v>7150</v>
      </c>
    </row>
    <row r="3171" spans="1:1">
      <c r="A3171" t="s">
        <v>8355</v>
      </c>
    </row>
    <row r="3172" spans="1:1">
      <c r="A3172" t="s">
        <v>920</v>
      </c>
    </row>
    <row r="3173" spans="1:1">
      <c r="A3173" t="s">
        <v>7150</v>
      </c>
    </row>
    <row r="3174" spans="1:1">
      <c r="A3174" t="s">
        <v>8356</v>
      </c>
    </row>
    <row r="3175" spans="1:1">
      <c r="A3175" t="s">
        <v>919</v>
      </c>
    </row>
    <row r="3176" spans="1:1">
      <c r="A3176" t="s">
        <v>7150</v>
      </c>
    </row>
    <row r="3177" spans="1:1">
      <c r="A3177" t="s">
        <v>8357</v>
      </c>
    </row>
    <row r="3178" spans="1:1">
      <c r="A3178" t="s">
        <v>921</v>
      </c>
    </row>
    <row r="3179" spans="1:1">
      <c r="A3179" t="s">
        <v>7150</v>
      </c>
    </row>
    <row r="3180" spans="1:1">
      <c r="A3180" t="s">
        <v>8358</v>
      </c>
    </row>
    <row r="3181" spans="1:1">
      <c r="A3181" t="s">
        <v>916</v>
      </c>
    </row>
    <row r="3182" spans="1:1">
      <c r="A3182" t="s">
        <v>7150</v>
      </c>
    </row>
    <row r="3183" spans="1:1">
      <c r="A3183" t="s">
        <v>8359</v>
      </c>
    </row>
    <row r="3184" spans="1:1">
      <c r="A3184" t="s">
        <v>917</v>
      </c>
    </row>
    <row r="3185" spans="1:1">
      <c r="A3185" t="s">
        <v>7150</v>
      </c>
    </row>
    <row r="3186" spans="1:1">
      <c r="A3186" t="s">
        <v>8360</v>
      </c>
    </row>
    <row r="3187" spans="1:1">
      <c r="A3187" t="s">
        <v>8361</v>
      </c>
    </row>
    <row r="3188" spans="1:1">
      <c r="A3188" t="s">
        <v>7150</v>
      </c>
    </row>
    <row r="3189" spans="1:1">
      <c r="A3189" t="s">
        <v>8362</v>
      </c>
    </row>
    <row r="3190" spans="1:1">
      <c r="A3190" t="s">
        <v>918</v>
      </c>
    </row>
    <row r="3191" spans="1:1">
      <c r="A3191" t="s">
        <v>7150</v>
      </c>
    </row>
    <row r="3192" spans="1:1">
      <c r="A3192" t="s">
        <v>8363</v>
      </c>
    </row>
    <row r="3193" spans="1:1">
      <c r="A3193" t="s">
        <v>915</v>
      </c>
    </row>
    <row r="3194" spans="1:1">
      <c r="A3194" t="s">
        <v>7150</v>
      </c>
    </row>
    <row r="3195" spans="1:1">
      <c r="A3195" t="s">
        <v>8364</v>
      </c>
    </row>
    <row r="3196" spans="1:1">
      <c r="A3196" t="s">
        <v>8365</v>
      </c>
    </row>
    <row r="3197" spans="1:1">
      <c r="A3197" t="s">
        <v>7150</v>
      </c>
    </row>
    <row r="3198" spans="1:1">
      <c r="A3198" t="s">
        <v>8366</v>
      </c>
    </row>
    <row r="3199" spans="1:1">
      <c r="A3199" t="s">
        <v>913</v>
      </c>
    </row>
    <row r="3200" spans="1:1">
      <c r="A3200" t="s">
        <v>7150</v>
      </c>
    </row>
    <row r="3201" spans="1:1">
      <c r="A3201" t="s">
        <v>8367</v>
      </c>
    </row>
    <row r="3202" spans="1:1">
      <c r="A3202" t="s">
        <v>910</v>
      </c>
    </row>
    <row r="3203" spans="1:1">
      <c r="A3203" t="s">
        <v>7150</v>
      </c>
    </row>
    <row r="3204" spans="1:1">
      <c r="A3204" t="s">
        <v>8368</v>
      </c>
    </row>
    <row r="3205" spans="1:1">
      <c r="A3205" t="s">
        <v>911</v>
      </c>
    </row>
    <row r="3206" spans="1:1">
      <c r="A3206" t="s">
        <v>7150</v>
      </c>
    </row>
    <row r="3207" spans="1:1">
      <c r="A3207" t="s">
        <v>8369</v>
      </c>
    </row>
    <row r="3208" spans="1:1">
      <c r="A3208" t="s">
        <v>914</v>
      </c>
    </row>
    <row r="3209" spans="1:1">
      <c r="A3209" t="s">
        <v>7150</v>
      </c>
    </row>
    <row r="3210" spans="1:1">
      <c r="A3210" t="s">
        <v>8370</v>
      </c>
    </row>
    <row r="3211" spans="1:1">
      <c r="A3211" t="s">
        <v>912</v>
      </c>
    </row>
    <row r="3212" spans="1:1">
      <c r="A3212" t="s">
        <v>7150</v>
      </c>
    </row>
    <row r="3213" spans="1:1">
      <c r="A3213" t="s">
        <v>8371</v>
      </c>
    </row>
    <row r="3214" spans="1:1">
      <c r="A3214" t="s">
        <v>904</v>
      </c>
    </row>
    <row r="3215" spans="1:1">
      <c r="A3215" t="s">
        <v>7150</v>
      </c>
    </row>
    <row r="3216" spans="1:1">
      <c r="A3216" t="s">
        <v>8372</v>
      </c>
    </row>
    <row r="3217" spans="1:1">
      <c r="A3217" t="s">
        <v>909</v>
      </c>
    </row>
    <row r="3218" spans="1:1">
      <c r="A3218" t="s">
        <v>7150</v>
      </c>
    </row>
    <row r="3219" spans="1:1">
      <c r="A3219" t="s">
        <v>8373</v>
      </c>
    </row>
    <row r="3220" spans="1:1">
      <c r="A3220" t="s">
        <v>8374</v>
      </c>
    </row>
    <row r="3221" spans="1:1">
      <c r="A3221" t="s">
        <v>7150</v>
      </c>
    </row>
    <row r="3222" spans="1:1">
      <c r="A3222" t="s">
        <v>8375</v>
      </c>
    </row>
    <row r="3223" spans="1:1">
      <c r="A3223" t="s">
        <v>907</v>
      </c>
    </row>
    <row r="3224" spans="1:1">
      <c r="A3224" t="s">
        <v>7150</v>
      </c>
    </row>
    <row r="3225" spans="1:1">
      <c r="A3225" t="s">
        <v>8376</v>
      </c>
    </row>
    <row r="3226" spans="1:1">
      <c r="A3226" t="s">
        <v>905</v>
      </c>
    </row>
    <row r="3227" spans="1:1">
      <c r="A3227" t="s">
        <v>7150</v>
      </c>
    </row>
    <row r="3228" spans="1:1">
      <c r="A3228" t="s">
        <v>8377</v>
      </c>
    </row>
    <row r="3229" spans="1:1">
      <c r="A3229" t="s">
        <v>908</v>
      </c>
    </row>
    <row r="3230" spans="1:1">
      <c r="A3230" t="s">
        <v>7150</v>
      </c>
    </row>
    <row r="3231" spans="1:1">
      <c r="A3231" t="s">
        <v>8378</v>
      </c>
    </row>
    <row r="3232" spans="1:1">
      <c r="A3232" t="s">
        <v>906</v>
      </c>
    </row>
    <row r="3233" spans="1:1">
      <c r="A3233" t="s">
        <v>7150</v>
      </c>
    </row>
    <row r="3234" spans="1:1">
      <c r="A3234" t="s">
        <v>8379</v>
      </c>
    </row>
    <row r="3235" spans="1:1">
      <c r="A3235" t="s">
        <v>8380</v>
      </c>
    </row>
    <row r="3236" spans="1:1">
      <c r="A3236" t="s">
        <v>7150</v>
      </c>
    </row>
    <row r="3237" spans="1:1">
      <c r="A3237" t="s">
        <v>8381</v>
      </c>
    </row>
    <row r="3238" spans="1:1">
      <c r="A3238" t="s">
        <v>900</v>
      </c>
    </row>
    <row r="3239" spans="1:1">
      <c r="A3239" t="s">
        <v>7150</v>
      </c>
    </row>
    <row r="3240" spans="1:1">
      <c r="A3240" t="s">
        <v>8382</v>
      </c>
    </row>
    <row r="3241" spans="1:1">
      <c r="A3241" t="s">
        <v>901</v>
      </c>
    </row>
    <row r="3242" spans="1:1">
      <c r="A3242" t="s">
        <v>7150</v>
      </c>
    </row>
    <row r="3243" spans="1:1">
      <c r="A3243" t="s">
        <v>8383</v>
      </c>
    </row>
    <row r="3244" spans="1:1">
      <c r="A3244" t="s">
        <v>899</v>
      </c>
    </row>
    <row r="3245" spans="1:1">
      <c r="A3245" t="s">
        <v>7150</v>
      </c>
    </row>
    <row r="3246" spans="1:1">
      <c r="A3246" t="s">
        <v>8384</v>
      </c>
    </row>
    <row r="3247" spans="1:1">
      <c r="A3247" t="s">
        <v>903</v>
      </c>
    </row>
    <row r="3248" spans="1:1">
      <c r="A3248" t="s">
        <v>7150</v>
      </c>
    </row>
    <row r="3249" spans="1:1">
      <c r="A3249" t="s">
        <v>8385</v>
      </c>
    </row>
    <row r="3250" spans="1:1">
      <c r="A3250" t="s">
        <v>8386</v>
      </c>
    </row>
    <row r="3251" spans="1:1">
      <c r="A3251" t="s">
        <v>7150</v>
      </c>
    </row>
    <row r="3252" spans="1:1">
      <c r="A3252" t="s">
        <v>8387</v>
      </c>
    </row>
    <row r="3253" spans="1:1">
      <c r="A3253" t="s">
        <v>902</v>
      </c>
    </row>
    <row r="3254" spans="1:1">
      <c r="A3254" t="s">
        <v>7150</v>
      </c>
    </row>
    <row r="3255" spans="1:1">
      <c r="A3255" t="s">
        <v>8388</v>
      </c>
    </row>
    <row r="3256" spans="1:1">
      <c r="A3256" t="s">
        <v>898</v>
      </c>
    </row>
    <row r="3257" spans="1:1">
      <c r="A3257" t="s">
        <v>7150</v>
      </c>
    </row>
    <row r="3258" spans="1:1">
      <c r="A3258" t="s">
        <v>8389</v>
      </c>
    </row>
    <row r="3259" spans="1:1">
      <c r="A3259" t="s">
        <v>897</v>
      </c>
    </row>
    <row r="3260" spans="1:1">
      <c r="A3260" t="s">
        <v>7150</v>
      </c>
    </row>
    <row r="3261" spans="1:1">
      <c r="A3261" t="s">
        <v>8390</v>
      </c>
    </row>
    <row r="3262" spans="1:1">
      <c r="A3262" t="s">
        <v>896</v>
      </c>
    </row>
    <row r="3263" spans="1:1">
      <c r="A3263" t="s">
        <v>7150</v>
      </c>
    </row>
    <row r="3264" spans="1:1">
      <c r="A3264" t="s">
        <v>8391</v>
      </c>
    </row>
    <row r="3265" spans="1:1">
      <c r="A3265" t="s">
        <v>895</v>
      </c>
    </row>
    <row r="3266" spans="1:1">
      <c r="A3266" t="s">
        <v>7150</v>
      </c>
    </row>
    <row r="3267" spans="1:1">
      <c r="A3267" t="s">
        <v>8392</v>
      </c>
    </row>
    <row r="3268" spans="1:1">
      <c r="A3268" t="s">
        <v>894</v>
      </c>
    </row>
    <row r="3269" spans="1:1">
      <c r="A3269" t="s">
        <v>7150</v>
      </c>
    </row>
    <row r="3270" spans="1:1">
      <c r="A3270" t="s">
        <v>8393</v>
      </c>
    </row>
    <row r="3271" spans="1:1">
      <c r="A3271" t="s">
        <v>893</v>
      </c>
    </row>
    <row r="3272" spans="1:1">
      <c r="A3272" t="s">
        <v>7150</v>
      </c>
    </row>
    <row r="3273" spans="1:1">
      <c r="A3273" t="s">
        <v>8394</v>
      </c>
    </row>
    <row r="3274" spans="1:1">
      <c r="A3274" t="s">
        <v>892</v>
      </c>
    </row>
    <row r="3275" spans="1:1">
      <c r="A3275" t="s">
        <v>7150</v>
      </c>
    </row>
    <row r="3276" spans="1:1">
      <c r="A3276" t="s">
        <v>8395</v>
      </c>
    </row>
    <row r="3277" spans="1:1">
      <c r="A3277" t="s">
        <v>891</v>
      </c>
    </row>
    <row r="3278" spans="1:1">
      <c r="A3278" t="s">
        <v>7150</v>
      </c>
    </row>
    <row r="3279" spans="1:1">
      <c r="A3279" t="s">
        <v>8396</v>
      </c>
    </row>
    <row r="3280" spans="1:1">
      <c r="A3280" t="s">
        <v>890</v>
      </c>
    </row>
    <row r="3281" spans="1:1">
      <c r="A3281" t="s">
        <v>7150</v>
      </c>
    </row>
    <row r="3282" spans="1:1">
      <c r="A3282" t="s">
        <v>8397</v>
      </c>
    </row>
    <row r="3283" spans="1:1">
      <c r="A3283" t="s">
        <v>889</v>
      </c>
    </row>
    <row r="3284" spans="1:1">
      <c r="A3284" t="s">
        <v>7150</v>
      </c>
    </row>
    <row r="3285" spans="1:1">
      <c r="A3285" t="s">
        <v>8398</v>
      </c>
    </row>
    <row r="3286" spans="1:1">
      <c r="A3286" t="s">
        <v>888</v>
      </c>
    </row>
    <row r="3287" spans="1:1">
      <c r="A3287" t="s">
        <v>7150</v>
      </c>
    </row>
    <row r="3288" spans="1:1">
      <c r="A3288" t="s">
        <v>8399</v>
      </c>
    </row>
    <row r="3289" spans="1:1">
      <c r="A3289" t="s">
        <v>886</v>
      </c>
    </row>
    <row r="3290" spans="1:1">
      <c r="A3290" t="s">
        <v>7150</v>
      </c>
    </row>
    <row r="3291" spans="1:1">
      <c r="A3291" t="s">
        <v>8400</v>
      </c>
    </row>
    <row r="3292" spans="1:1">
      <c r="A3292" t="s">
        <v>887</v>
      </c>
    </row>
    <row r="3293" spans="1:1">
      <c r="A3293" t="s">
        <v>7150</v>
      </c>
    </row>
    <row r="3294" spans="1:1">
      <c r="A3294" t="s">
        <v>8401</v>
      </c>
    </row>
    <row r="3295" spans="1:1">
      <c r="A3295" t="s">
        <v>885</v>
      </c>
    </row>
    <row r="3296" spans="1:1">
      <c r="A3296" t="s">
        <v>7150</v>
      </c>
    </row>
    <row r="3297" spans="1:1">
      <c r="A3297" t="s">
        <v>8402</v>
      </c>
    </row>
    <row r="3298" spans="1:1">
      <c r="A3298" t="s">
        <v>8403</v>
      </c>
    </row>
    <row r="3299" spans="1:1">
      <c r="A3299" t="s">
        <v>7150</v>
      </c>
    </row>
    <row r="3300" spans="1:1">
      <c r="A3300" t="s">
        <v>8404</v>
      </c>
    </row>
    <row r="3301" spans="1:1">
      <c r="A3301" t="s">
        <v>884</v>
      </c>
    </row>
    <row r="3302" spans="1:1">
      <c r="A3302" t="s">
        <v>7150</v>
      </c>
    </row>
    <row r="3303" spans="1:1">
      <c r="A3303" t="s">
        <v>8405</v>
      </c>
    </row>
    <row r="3304" spans="1:1">
      <c r="A3304" t="s">
        <v>882</v>
      </c>
    </row>
    <row r="3305" spans="1:1">
      <c r="A3305" t="s">
        <v>7150</v>
      </c>
    </row>
    <row r="3306" spans="1:1">
      <c r="A3306" t="s">
        <v>8406</v>
      </c>
    </row>
    <row r="3307" spans="1:1">
      <c r="A3307" t="s">
        <v>883</v>
      </c>
    </row>
    <row r="3308" spans="1:1">
      <c r="A3308" t="s">
        <v>7150</v>
      </c>
    </row>
    <row r="3309" spans="1:1">
      <c r="A3309" t="s">
        <v>8407</v>
      </c>
    </row>
    <row r="3310" spans="1:1">
      <c r="A3310" t="s">
        <v>8408</v>
      </c>
    </row>
    <row r="3311" spans="1:1">
      <c r="A3311" t="s">
        <v>7150</v>
      </c>
    </row>
    <row r="3312" spans="1:1">
      <c r="A3312" t="s">
        <v>8409</v>
      </c>
    </row>
    <row r="3313" spans="1:1">
      <c r="A3313" t="s">
        <v>881</v>
      </c>
    </row>
    <row r="3314" spans="1:1">
      <c r="A3314" t="s">
        <v>7150</v>
      </c>
    </row>
    <row r="3315" spans="1:1">
      <c r="A3315" t="s">
        <v>8410</v>
      </c>
    </row>
    <row r="3316" spans="1:1">
      <c r="A3316" t="s">
        <v>8411</v>
      </c>
    </row>
    <row r="3317" spans="1:1">
      <c r="A3317" t="s">
        <v>7150</v>
      </c>
    </row>
    <row r="3318" spans="1:1">
      <c r="A3318" t="s">
        <v>8412</v>
      </c>
    </row>
    <row r="3319" spans="1:1">
      <c r="A3319" t="s">
        <v>879</v>
      </c>
    </row>
    <row r="3320" spans="1:1">
      <c r="A3320" t="s">
        <v>7150</v>
      </c>
    </row>
    <row r="3321" spans="1:1">
      <c r="A3321" t="s">
        <v>8413</v>
      </c>
    </row>
    <row r="3322" spans="1:1">
      <c r="A3322" t="s">
        <v>880</v>
      </c>
    </row>
    <row r="3323" spans="1:1">
      <c r="A3323" t="s">
        <v>7150</v>
      </c>
    </row>
    <row r="3324" spans="1:1">
      <c r="A3324" t="s">
        <v>8414</v>
      </c>
    </row>
    <row r="3325" spans="1:1">
      <c r="A3325" t="s">
        <v>878</v>
      </c>
    </row>
    <row r="3326" spans="1:1">
      <c r="A3326" t="s">
        <v>7150</v>
      </c>
    </row>
    <row r="3327" spans="1:1">
      <c r="A3327" t="s">
        <v>8415</v>
      </c>
    </row>
    <row r="3328" spans="1:1">
      <c r="A3328" t="s">
        <v>877</v>
      </c>
    </row>
    <row r="3329" spans="1:1">
      <c r="A3329" t="s">
        <v>7150</v>
      </c>
    </row>
    <row r="3330" spans="1:1">
      <c r="A3330" t="s">
        <v>8416</v>
      </c>
    </row>
    <row r="3331" spans="1:1">
      <c r="A3331" t="s">
        <v>875</v>
      </c>
    </row>
    <row r="3332" spans="1:1">
      <c r="A3332" t="s">
        <v>7150</v>
      </c>
    </row>
    <row r="3333" spans="1:1">
      <c r="A3333" t="s">
        <v>8417</v>
      </c>
    </row>
    <row r="3334" spans="1:1">
      <c r="A3334" t="s">
        <v>876</v>
      </c>
    </row>
    <row r="3335" spans="1:1">
      <c r="A3335" t="s">
        <v>7150</v>
      </c>
    </row>
    <row r="3336" spans="1:1">
      <c r="A3336" t="s">
        <v>8418</v>
      </c>
    </row>
    <row r="3337" spans="1:1">
      <c r="A3337" t="s">
        <v>8419</v>
      </c>
    </row>
    <row r="3338" spans="1:1">
      <c r="A3338" t="s">
        <v>7150</v>
      </c>
    </row>
    <row r="3339" spans="1:1">
      <c r="A3339" t="s">
        <v>8420</v>
      </c>
    </row>
    <row r="3340" spans="1:1">
      <c r="A3340" t="s">
        <v>874</v>
      </c>
    </row>
    <row r="3341" spans="1:1">
      <c r="A3341" t="s">
        <v>7150</v>
      </c>
    </row>
    <row r="3342" spans="1:1">
      <c r="A3342" t="s">
        <v>8421</v>
      </c>
    </row>
    <row r="3343" spans="1:1">
      <c r="A3343" t="s">
        <v>873</v>
      </c>
    </row>
    <row r="3344" spans="1:1">
      <c r="A3344" t="s">
        <v>7150</v>
      </c>
    </row>
    <row r="3345" spans="1:1">
      <c r="A3345" t="s">
        <v>8422</v>
      </c>
    </row>
    <row r="3346" spans="1:1">
      <c r="A3346" t="s">
        <v>872</v>
      </c>
    </row>
    <row r="3347" spans="1:1">
      <c r="A3347" t="s">
        <v>7150</v>
      </c>
    </row>
    <row r="3348" spans="1:1">
      <c r="A3348" t="s">
        <v>8423</v>
      </c>
    </row>
    <row r="3349" spans="1:1">
      <c r="A3349" t="s">
        <v>871</v>
      </c>
    </row>
    <row r="3350" spans="1:1">
      <c r="A3350" t="s">
        <v>7150</v>
      </c>
    </row>
    <row r="3351" spans="1:1">
      <c r="A3351" t="s">
        <v>8424</v>
      </c>
    </row>
    <row r="3352" spans="1:1">
      <c r="A3352" t="s">
        <v>870</v>
      </c>
    </row>
    <row r="3353" spans="1:1">
      <c r="A3353" t="s">
        <v>7150</v>
      </c>
    </row>
    <row r="3354" spans="1:1">
      <c r="A3354" t="s">
        <v>8425</v>
      </c>
    </row>
    <row r="3355" spans="1:1">
      <c r="A3355" t="s">
        <v>868</v>
      </c>
    </row>
    <row r="3356" spans="1:1">
      <c r="A3356" t="s">
        <v>7150</v>
      </c>
    </row>
    <row r="3357" spans="1:1">
      <c r="A3357" t="s">
        <v>8426</v>
      </c>
    </row>
    <row r="3358" spans="1:1">
      <c r="A3358" t="s">
        <v>869</v>
      </c>
    </row>
    <row r="3359" spans="1:1">
      <c r="A3359" t="s">
        <v>7150</v>
      </c>
    </row>
    <row r="3360" spans="1:1">
      <c r="A3360" t="s">
        <v>8427</v>
      </c>
    </row>
    <row r="3361" spans="1:1">
      <c r="A3361" t="s">
        <v>866</v>
      </c>
    </row>
    <row r="3362" spans="1:1">
      <c r="A3362" t="s">
        <v>7150</v>
      </c>
    </row>
    <row r="3363" spans="1:1">
      <c r="A3363" t="s">
        <v>8428</v>
      </c>
    </row>
    <row r="3364" spans="1:1">
      <c r="A3364" t="s">
        <v>867</v>
      </c>
    </row>
    <row r="3365" spans="1:1">
      <c r="A3365" t="s">
        <v>7150</v>
      </c>
    </row>
    <row r="3366" spans="1:1">
      <c r="A3366" t="s">
        <v>8429</v>
      </c>
    </row>
    <row r="3367" spans="1:1">
      <c r="A3367" t="s">
        <v>865</v>
      </c>
    </row>
    <row r="3368" spans="1:1">
      <c r="A3368" t="s">
        <v>7150</v>
      </c>
    </row>
    <row r="3369" spans="1:1">
      <c r="A3369" t="s">
        <v>8430</v>
      </c>
    </row>
    <row r="3370" spans="1:1">
      <c r="A3370" t="s">
        <v>861</v>
      </c>
    </row>
    <row r="3371" spans="1:1">
      <c r="A3371" t="s">
        <v>7150</v>
      </c>
    </row>
    <row r="3372" spans="1:1">
      <c r="A3372" t="s">
        <v>8431</v>
      </c>
    </row>
    <row r="3373" spans="1:1">
      <c r="A3373" t="s">
        <v>862</v>
      </c>
    </row>
    <row r="3374" spans="1:1">
      <c r="A3374" t="s">
        <v>7150</v>
      </c>
    </row>
    <row r="3375" spans="1:1">
      <c r="A3375" t="s">
        <v>8432</v>
      </c>
    </row>
    <row r="3376" spans="1:1">
      <c r="A3376" t="s">
        <v>864</v>
      </c>
    </row>
    <row r="3377" spans="1:1">
      <c r="A3377" t="s">
        <v>7150</v>
      </c>
    </row>
    <row r="3378" spans="1:1">
      <c r="A3378" t="s">
        <v>8433</v>
      </c>
    </row>
    <row r="3379" spans="1:1">
      <c r="A3379" t="s">
        <v>863</v>
      </c>
    </row>
    <row r="3380" spans="1:1">
      <c r="A3380" t="s">
        <v>7150</v>
      </c>
    </row>
    <row r="3381" spans="1:1">
      <c r="A3381" t="s">
        <v>8434</v>
      </c>
    </row>
    <row r="3382" spans="1:1">
      <c r="A3382" t="s">
        <v>860</v>
      </c>
    </row>
    <row r="3383" spans="1:1">
      <c r="A3383" t="s">
        <v>7150</v>
      </c>
    </row>
    <row r="3384" spans="1:1">
      <c r="A3384" t="s">
        <v>8435</v>
      </c>
    </row>
    <row r="3385" spans="1:1">
      <c r="A3385" t="s">
        <v>859</v>
      </c>
    </row>
    <row r="3386" spans="1:1">
      <c r="A3386" t="s">
        <v>7150</v>
      </c>
    </row>
    <row r="3387" spans="1:1">
      <c r="A3387" t="s">
        <v>8436</v>
      </c>
    </row>
    <row r="3388" spans="1:1">
      <c r="A3388" t="s">
        <v>856</v>
      </c>
    </row>
    <row r="3389" spans="1:1">
      <c r="A3389" t="s">
        <v>7150</v>
      </c>
    </row>
    <row r="3390" spans="1:1">
      <c r="A3390" t="s">
        <v>8437</v>
      </c>
    </row>
    <row r="3391" spans="1:1">
      <c r="A3391" t="s">
        <v>858</v>
      </c>
    </row>
    <row r="3392" spans="1:1">
      <c r="A3392" t="s">
        <v>7150</v>
      </c>
    </row>
    <row r="3393" spans="1:1">
      <c r="A3393" t="s">
        <v>8438</v>
      </c>
    </row>
    <row r="3394" spans="1:1">
      <c r="A3394" t="s">
        <v>855</v>
      </c>
    </row>
    <row r="3395" spans="1:1">
      <c r="A3395" t="s">
        <v>7150</v>
      </c>
    </row>
    <row r="3396" spans="1:1">
      <c r="A3396" t="s">
        <v>8439</v>
      </c>
    </row>
    <row r="3397" spans="1:1">
      <c r="A3397" t="s">
        <v>857</v>
      </c>
    </row>
    <row r="3398" spans="1:1">
      <c r="A3398" t="s">
        <v>7150</v>
      </c>
    </row>
    <row r="3399" spans="1:1">
      <c r="A3399" t="s">
        <v>8440</v>
      </c>
    </row>
    <row r="3400" spans="1:1">
      <c r="A3400" t="s">
        <v>854</v>
      </c>
    </row>
    <row r="3401" spans="1:1">
      <c r="A3401" t="s">
        <v>7150</v>
      </c>
    </row>
    <row r="3402" spans="1:1">
      <c r="A3402" t="s">
        <v>8441</v>
      </c>
    </row>
    <row r="3403" spans="1:1">
      <c r="A3403" t="s">
        <v>851</v>
      </c>
    </row>
    <row r="3404" spans="1:1">
      <c r="A3404" t="s">
        <v>7150</v>
      </c>
    </row>
    <row r="3405" spans="1:1">
      <c r="A3405" t="s">
        <v>8442</v>
      </c>
    </row>
    <row r="3406" spans="1:1">
      <c r="A3406" t="s">
        <v>853</v>
      </c>
    </row>
    <row r="3407" spans="1:1">
      <c r="A3407" t="s">
        <v>7150</v>
      </c>
    </row>
    <row r="3408" spans="1:1">
      <c r="A3408" t="s">
        <v>8443</v>
      </c>
    </row>
    <row r="3409" spans="1:1">
      <c r="A3409" t="s">
        <v>852</v>
      </c>
    </row>
    <row r="3410" spans="1:1">
      <c r="A3410" t="s">
        <v>7150</v>
      </c>
    </row>
    <row r="3411" spans="1:1">
      <c r="A3411" t="s">
        <v>8444</v>
      </c>
    </row>
    <row r="3412" spans="1:1">
      <c r="A3412" t="s">
        <v>850</v>
      </c>
    </row>
    <row r="3413" spans="1:1">
      <c r="A3413" t="s">
        <v>7150</v>
      </c>
    </row>
    <row r="3414" spans="1:1">
      <c r="A3414" t="s">
        <v>8445</v>
      </c>
    </row>
    <row r="3415" spans="1:1">
      <c r="A3415" t="s">
        <v>8446</v>
      </c>
    </row>
    <row r="3416" spans="1:1">
      <c r="A3416" t="s">
        <v>7150</v>
      </c>
    </row>
    <row r="3417" spans="1:1">
      <c r="A3417" t="s">
        <v>8447</v>
      </c>
    </row>
    <row r="3418" spans="1:1">
      <c r="A3418" t="s">
        <v>8448</v>
      </c>
    </row>
    <row r="3419" spans="1:1">
      <c r="A3419" t="s">
        <v>7150</v>
      </c>
    </row>
    <row r="3420" spans="1:1">
      <c r="A3420" t="s">
        <v>8449</v>
      </c>
    </row>
    <row r="3421" spans="1:1">
      <c r="A3421" t="s">
        <v>849</v>
      </c>
    </row>
    <row r="3422" spans="1:1">
      <c r="A3422" t="s">
        <v>7150</v>
      </c>
    </row>
    <row r="3423" spans="1:1">
      <c r="A3423" t="s">
        <v>8450</v>
      </c>
    </row>
    <row r="3424" spans="1:1">
      <c r="A3424" t="s">
        <v>678</v>
      </c>
    </row>
    <row r="3425" spans="1:1">
      <c r="A3425" t="s">
        <v>7150</v>
      </c>
    </row>
    <row r="3426" spans="1:1">
      <c r="A3426" t="s">
        <v>8451</v>
      </c>
    </row>
    <row r="3427" spans="1:1">
      <c r="A3427" t="s">
        <v>848</v>
      </c>
    </row>
    <row r="3428" spans="1:1">
      <c r="A3428" t="s">
        <v>7150</v>
      </c>
    </row>
    <row r="3429" spans="1:1">
      <c r="A3429" t="s">
        <v>8452</v>
      </c>
    </row>
    <row r="3430" spans="1:1">
      <c r="A3430" t="s">
        <v>844</v>
      </c>
    </row>
    <row r="3431" spans="1:1">
      <c r="A3431" t="s">
        <v>7150</v>
      </c>
    </row>
    <row r="3432" spans="1:1">
      <c r="A3432" t="s">
        <v>8453</v>
      </c>
    </row>
    <row r="3433" spans="1:1">
      <c r="A3433" t="s">
        <v>846</v>
      </c>
    </row>
    <row r="3434" spans="1:1">
      <c r="A3434" t="s">
        <v>7150</v>
      </c>
    </row>
    <row r="3435" spans="1:1">
      <c r="A3435" t="s">
        <v>8454</v>
      </c>
    </row>
    <row r="3436" spans="1:1">
      <c r="A3436" t="s">
        <v>845</v>
      </c>
    </row>
    <row r="3437" spans="1:1">
      <c r="A3437" t="s">
        <v>7150</v>
      </c>
    </row>
    <row r="3438" spans="1:1">
      <c r="A3438" t="s">
        <v>8455</v>
      </c>
    </row>
    <row r="3439" spans="1:1">
      <c r="A3439" t="s">
        <v>8456</v>
      </c>
    </row>
    <row r="3440" spans="1:1">
      <c r="A3440" t="s">
        <v>7150</v>
      </c>
    </row>
    <row r="3441" spans="1:1">
      <c r="A3441" t="s">
        <v>8457</v>
      </c>
    </row>
    <row r="3442" spans="1:1">
      <c r="A3442" t="s">
        <v>847</v>
      </c>
    </row>
    <row r="3443" spans="1:1">
      <c r="A3443" t="s">
        <v>7150</v>
      </c>
    </row>
    <row r="3444" spans="1:1">
      <c r="A3444" t="s">
        <v>8458</v>
      </c>
    </row>
    <row r="3445" spans="1:1">
      <c r="A3445" t="s">
        <v>842</v>
      </c>
    </row>
    <row r="3446" spans="1:1">
      <c r="A3446" t="s">
        <v>7150</v>
      </c>
    </row>
    <row r="3447" spans="1:1">
      <c r="A3447" t="s">
        <v>8459</v>
      </c>
    </row>
    <row r="3448" spans="1:1">
      <c r="A3448" t="s">
        <v>843</v>
      </c>
    </row>
    <row r="3449" spans="1:1">
      <c r="A3449" t="s">
        <v>7150</v>
      </c>
    </row>
    <row r="3450" spans="1:1">
      <c r="A3450" t="s">
        <v>8460</v>
      </c>
    </row>
    <row r="3451" spans="1:1">
      <c r="A3451" t="s">
        <v>839</v>
      </c>
    </row>
    <row r="3452" spans="1:1">
      <c r="A3452" t="s">
        <v>7150</v>
      </c>
    </row>
    <row r="3453" spans="1:1">
      <c r="A3453" t="s">
        <v>8461</v>
      </c>
    </row>
    <row r="3454" spans="1:1">
      <c r="A3454" t="s">
        <v>841</v>
      </c>
    </row>
    <row r="3455" spans="1:1">
      <c r="A3455" t="s">
        <v>7150</v>
      </c>
    </row>
    <row r="3456" spans="1:1">
      <c r="A3456" t="s">
        <v>8462</v>
      </c>
    </row>
    <row r="3457" spans="1:1">
      <c r="A3457" t="s">
        <v>840</v>
      </c>
    </row>
    <row r="3458" spans="1:1">
      <c r="A3458" t="s">
        <v>7150</v>
      </c>
    </row>
    <row r="3459" spans="1:1">
      <c r="A3459" t="s">
        <v>8463</v>
      </c>
    </row>
    <row r="3460" spans="1:1">
      <c r="A3460" t="s">
        <v>838</v>
      </c>
    </row>
    <row r="3461" spans="1:1">
      <c r="A3461" t="s">
        <v>7150</v>
      </c>
    </row>
    <row r="3462" spans="1:1">
      <c r="A3462" t="s">
        <v>8464</v>
      </c>
    </row>
    <row r="3463" spans="1:1">
      <c r="A3463" t="s">
        <v>837</v>
      </c>
    </row>
    <row r="3464" spans="1:1">
      <c r="A3464" t="s">
        <v>7150</v>
      </c>
    </row>
    <row r="3465" spans="1:1">
      <c r="A3465" t="s">
        <v>8465</v>
      </c>
    </row>
    <row r="3466" spans="1:1">
      <c r="A3466" t="s">
        <v>836</v>
      </c>
    </row>
    <row r="3467" spans="1:1">
      <c r="A3467" t="s">
        <v>7150</v>
      </c>
    </row>
    <row r="3468" spans="1:1">
      <c r="A3468" t="s">
        <v>8466</v>
      </c>
    </row>
    <row r="3469" spans="1:1">
      <c r="A3469" t="s">
        <v>835</v>
      </c>
    </row>
    <row r="3470" spans="1:1">
      <c r="A3470" t="s">
        <v>7150</v>
      </c>
    </row>
    <row r="3471" spans="1:1">
      <c r="A3471" t="s">
        <v>8467</v>
      </c>
    </row>
    <row r="3472" spans="1:1">
      <c r="A3472" t="s">
        <v>834</v>
      </c>
    </row>
    <row r="3473" spans="1:1">
      <c r="A3473" t="s">
        <v>7150</v>
      </c>
    </row>
    <row r="3474" spans="1:1">
      <c r="A3474" t="s">
        <v>8468</v>
      </c>
    </row>
    <row r="3475" spans="1:1">
      <c r="A3475" t="s">
        <v>832</v>
      </c>
    </row>
    <row r="3476" spans="1:1">
      <c r="A3476" t="s">
        <v>7150</v>
      </c>
    </row>
    <row r="3477" spans="1:1">
      <c r="A3477" t="s">
        <v>8469</v>
      </c>
    </row>
    <row r="3478" spans="1:1">
      <c r="A3478" t="s">
        <v>65</v>
      </c>
    </row>
    <row r="3479" spans="1:1">
      <c r="A3479" t="s">
        <v>7150</v>
      </c>
    </row>
    <row r="3480" spans="1:1">
      <c r="A3480" t="s">
        <v>8470</v>
      </c>
    </row>
    <row r="3481" spans="1:1">
      <c r="A3481" t="s">
        <v>833</v>
      </c>
    </row>
    <row r="3482" spans="1:1">
      <c r="A3482" t="s">
        <v>7150</v>
      </c>
    </row>
    <row r="3483" spans="1:1">
      <c r="A3483" t="s">
        <v>8471</v>
      </c>
    </row>
    <row r="3484" spans="1:1">
      <c r="A3484" t="s">
        <v>8472</v>
      </c>
    </row>
    <row r="3485" spans="1:1">
      <c r="A3485" t="s">
        <v>7150</v>
      </c>
    </row>
    <row r="3486" spans="1:1">
      <c r="A3486" t="s">
        <v>8473</v>
      </c>
    </row>
    <row r="3487" spans="1:1">
      <c r="A3487" t="s">
        <v>8474</v>
      </c>
    </row>
    <row r="3488" spans="1:1">
      <c r="A3488" t="s">
        <v>7150</v>
      </c>
    </row>
    <row r="3489" spans="1:1">
      <c r="A3489" t="s">
        <v>8475</v>
      </c>
    </row>
    <row r="3490" spans="1:1">
      <c r="A3490" t="s">
        <v>831</v>
      </c>
    </row>
    <row r="3491" spans="1:1">
      <c r="A3491" t="s">
        <v>7150</v>
      </c>
    </row>
    <row r="3492" spans="1:1">
      <c r="A3492" t="s">
        <v>8476</v>
      </c>
    </row>
    <row r="3493" spans="1:1">
      <c r="A3493" t="s">
        <v>830</v>
      </c>
    </row>
    <row r="3494" spans="1:1">
      <c r="A3494" t="s">
        <v>7150</v>
      </c>
    </row>
    <row r="3495" spans="1:1">
      <c r="A3495" t="s">
        <v>8477</v>
      </c>
    </row>
    <row r="3496" spans="1:1">
      <c r="A3496" t="s">
        <v>829</v>
      </c>
    </row>
    <row r="3497" spans="1:1">
      <c r="A3497" t="s">
        <v>7150</v>
      </c>
    </row>
    <row r="3498" spans="1:1">
      <c r="A3498" t="s">
        <v>8478</v>
      </c>
    </row>
    <row r="3499" spans="1:1">
      <c r="A3499" t="s">
        <v>828</v>
      </c>
    </row>
    <row r="3500" spans="1:1">
      <c r="A3500" t="s">
        <v>7150</v>
      </c>
    </row>
    <row r="3501" spans="1:1">
      <c r="A3501" t="s">
        <v>8479</v>
      </c>
    </row>
    <row r="3502" spans="1:1">
      <c r="A3502" t="s">
        <v>827</v>
      </c>
    </row>
    <row r="3503" spans="1:1">
      <c r="A3503" t="s">
        <v>7150</v>
      </c>
    </row>
    <row r="3504" spans="1:1">
      <c r="A3504" t="s">
        <v>8480</v>
      </c>
    </row>
    <row r="3505" spans="1:1">
      <c r="A3505" t="s">
        <v>8481</v>
      </c>
    </row>
    <row r="3506" spans="1:1">
      <c r="A3506" t="s">
        <v>7150</v>
      </c>
    </row>
    <row r="3507" spans="1:1">
      <c r="A3507" t="s">
        <v>8482</v>
      </c>
    </row>
    <row r="3508" spans="1:1">
      <c r="A3508" t="s">
        <v>826</v>
      </c>
    </row>
    <row r="3509" spans="1:1">
      <c r="A3509" t="s">
        <v>7150</v>
      </c>
    </row>
    <row r="3510" spans="1:1">
      <c r="A3510" t="s">
        <v>8483</v>
      </c>
    </row>
    <row r="3511" spans="1:1">
      <c r="A3511" t="s">
        <v>825</v>
      </c>
    </row>
    <row r="3512" spans="1:1">
      <c r="A3512" t="s">
        <v>7150</v>
      </c>
    </row>
    <row r="3513" spans="1:1">
      <c r="A3513" t="s">
        <v>8484</v>
      </c>
    </row>
    <row r="3514" spans="1:1">
      <c r="A3514" t="s">
        <v>824</v>
      </c>
    </row>
    <row r="3515" spans="1:1">
      <c r="A3515" t="s">
        <v>7150</v>
      </c>
    </row>
    <row r="3516" spans="1:1">
      <c r="A3516" t="s">
        <v>8485</v>
      </c>
    </row>
    <row r="3517" spans="1:1">
      <c r="A3517" t="s">
        <v>823</v>
      </c>
    </row>
    <row r="3518" spans="1:1">
      <c r="A3518" t="s">
        <v>7150</v>
      </c>
    </row>
    <row r="3519" spans="1:1">
      <c r="A3519" t="s">
        <v>8486</v>
      </c>
    </row>
    <row r="3520" spans="1:1">
      <c r="A3520" t="s">
        <v>8487</v>
      </c>
    </row>
    <row r="3521" spans="1:1">
      <c r="A3521" t="s">
        <v>7150</v>
      </c>
    </row>
    <row r="3522" spans="1:1">
      <c r="A3522" t="s">
        <v>8488</v>
      </c>
    </row>
    <row r="3523" spans="1:1">
      <c r="A3523" t="s">
        <v>822</v>
      </c>
    </row>
    <row r="3524" spans="1:1">
      <c r="A3524" t="s">
        <v>7150</v>
      </c>
    </row>
    <row r="3525" spans="1:1">
      <c r="A3525" t="s">
        <v>8489</v>
      </c>
    </row>
    <row r="3526" spans="1:1">
      <c r="A3526" t="s">
        <v>134</v>
      </c>
    </row>
    <row r="3527" spans="1:1">
      <c r="A3527" t="s">
        <v>7150</v>
      </c>
    </row>
    <row r="3528" spans="1:1">
      <c r="A3528" t="s">
        <v>8490</v>
      </c>
    </row>
    <row r="3529" spans="1:1">
      <c r="A3529" t="s">
        <v>821</v>
      </c>
    </row>
    <row r="3530" spans="1:1">
      <c r="A3530" t="s">
        <v>7150</v>
      </c>
    </row>
    <row r="3531" spans="1:1">
      <c r="A3531" t="s">
        <v>8491</v>
      </c>
    </row>
    <row r="3532" spans="1:1">
      <c r="A3532" t="s">
        <v>820</v>
      </c>
    </row>
    <row r="3533" spans="1:1">
      <c r="A3533" t="s">
        <v>7150</v>
      </c>
    </row>
    <row r="3534" spans="1:1">
      <c r="A3534" t="s">
        <v>8492</v>
      </c>
    </row>
    <row r="3535" spans="1:1">
      <c r="A3535" t="s">
        <v>77</v>
      </c>
    </row>
    <row r="3536" spans="1:1">
      <c r="A3536" t="s">
        <v>7150</v>
      </c>
    </row>
    <row r="3537" spans="1:1">
      <c r="A3537" t="s">
        <v>8493</v>
      </c>
    </row>
    <row r="3538" spans="1:1">
      <c r="A3538" t="s">
        <v>8494</v>
      </c>
    </row>
    <row r="3539" spans="1:1">
      <c r="A3539" t="s">
        <v>7150</v>
      </c>
    </row>
    <row r="3540" spans="1:1">
      <c r="A3540" t="s">
        <v>8495</v>
      </c>
    </row>
    <row r="3541" spans="1:1">
      <c r="A3541" t="s">
        <v>819</v>
      </c>
    </row>
    <row r="3542" spans="1:1">
      <c r="A3542" t="s">
        <v>7150</v>
      </c>
    </row>
    <row r="3543" spans="1:1">
      <c r="A3543" t="s">
        <v>8496</v>
      </c>
    </row>
    <row r="3544" spans="1:1">
      <c r="A3544" t="s">
        <v>818</v>
      </c>
    </row>
    <row r="3545" spans="1:1">
      <c r="A3545" t="s">
        <v>7150</v>
      </c>
    </row>
    <row r="3546" spans="1:1">
      <c r="A3546" t="s">
        <v>8497</v>
      </c>
    </row>
    <row r="3547" spans="1:1">
      <c r="A3547" t="s">
        <v>8498</v>
      </c>
    </row>
    <row r="3548" spans="1:1">
      <c r="A3548" t="s">
        <v>7150</v>
      </c>
    </row>
    <row r="3549" spans="1:1">
      <c r="A3549" t="s">
        <v>8499</v>
      </c>
    </row>
    <row r="3550" spans="1:1">
      <c r="A3550" t="s">
        <v>816</v>
      </c>
    </row>
    <row r="3551" spans="1:1">
      <c r="A3551" t="s">
        <v>7150</v>
      </c>
    </row>
    <row r="3552" spans="1:1">
      <c r="A3552" t="s">
        <v>8500</v>
      </c>
    </row>
    <row r="3553" spans="1:1">
      <c r="A3553" t="s">
        <v>817</v>
      </c>
    </row>
    <row r="3554" spans="1:1">
      <c r="A3554" t="s">
        <v>7150</v>
      </c>
    </row>
    <row r="3555" spans="1:1">
      <c r="A3555" t="s">
        <v>8501</v>
      </c>
    </row>
    <row r="3556" spans="1:1">
      <c r="A3556" t="s">
        <v>8502</v>
      </c>
    </row>
    <row r="3557" spans="1:1">
      <c r="A3557" t="s">
        <v>7150</v>
      </c>
    </row>
    <row r="3558" spans="1:1">
      <c r="A3558" t="s">
        <v>8503</v>
      </c>
    </row>
    <row r="3559" spans="1:1">
      <c r="A3559" t="s">
        <v>104</v>
      </c>
    </row>
    <row r="3560" spans="1:1">
      <c r="A3560" t="s">
        <v>7150</v>
      </c>
    </row>
    <row r="3561" spans="1:1">
      <c r="A3561" t="s">
        <v>8504</v>
      </c>
    </row>
    <row r="3562" spans="1:1">
      <c r="A3562" t="s">
        <v>8505</v>
      </c>
    </row>
    <row r="3563" spans="1:1">
      <c r="A3563" t="s">
        <v>7150</v>
      </c>
    </row>
    <row r="3564" spans="1:1">
      <c r="A3564" t="s">
        <v>8506</v>
      </c>
    </row>
    <row r="3565" spans="1:1">
      <c r="A3565" t="s">
        <v>814</v>
      </c>
    </row>
    <row r="3566" spans="1:1">
      <c r="A3566" t="s">
        <v>7150</v>
      </c>
    </row>
    <row r="3567" spans="1:1">
      <c r="A3567" t="s">
        <v>8507</v>
      </c>
    </row>
    <row r="3568" spans="1:1">
      <c r="A3568" t="s">
        <v>815</v>
      </c>
    </row>
    <row r="3569" spans="1:1">
      <c r="A3569" t="s">
        <v>7150</v>
      </c>
    </row>
    <row r="3570" spans="1:1">
      <c r="A3570" t="s">
        <v>8508</v>
      </c>
    </row>
    <row r="3571" spans="1:1">
      <c r="A3571" t="s">
        <v>813</v>
      </c>
    </row>
    <row r="3572" spans="1:1">
      <c r="A3572" t="s">
        <v>7150</v>
      </c>
    </row>
    <row r="3573" spans="1:1">
      <c r="A3573" t="s">
        <v>8509</v>
      </c>
    </row>
    <row r="3574" spans="1:1">
      <c r="A3574" t="s">
        <v>811</v>
      </c>
    </row>
    <row r="3575" spans="1:1">
      <c r="A3575" t="s">
        <v>7150</v>
      </c>
    </row>
    <row r="3576" spans="1:1">
      <c r="A3576" t="s">
        <v>8510</v>
      </c>
    </row>
    <row r="3577" spans="1:1">
      <c r="A3577" t="s">
        <v>812</v>
      </c>
    </row>
    <row r="3578" spans="1:1">
      <c r="A3578" t="s">
        <v>7150</v>
      </c>
    </row>
    <row r="3579" spans="1:1">
      <c r="A3579" t="s">
        <v>8511</v>
      </c>
    </row>
    <row r="3580" spans="1:1">
      <c r="A3580" t="s">
        <v>8512</v>
      </c>
    </row>
    <row r="3581" spans="1:1">
      <c r="A3581" t="s">
        <v>7150</v>
      </c>
    </row>
    <row r="3582" spans="1:1">
      <c r="A3582" t="s">
        <v>8513</v>
      </c>
    </row>
    <row r="3583" spans="1:1">
      <c r="A3583" t="s">
        <v>810</v>
      </c>
    </row>
    <row r="3584" spans="1:1">
      <c r="A3584" t="s">
        <v>7150</v>
      </c>
    </row>
    <row r="3585" spans="1:1">
      <c r="A3585" t="s">
        <v>8514</v>
      </c>
    </row>
    <row r="3586" spans="1:1">
      <c r="A3586" t="s">
        <v>8515</v>
      </c>
    </row>
    <row r="3587" spans="1:1">
      <c r="A3587" t="s">
        <v>7150</v>
      </c>
    </row>
    <row r="3588" spans="1:1">
      <c r="A3588" t="s">
        <v>8516</v>
      </c>
    </row>
    <row r="3589" spans="1:1">
      <c r="A3589" t="s">
        <v>8517</v>
      </c>
    </row>
    <row r="3590" spans="1:1">
      <c r="A3590" t="s">
        <v>7150</v>
      </c>
    </row>
    <row r="3591" spans="1:1">
      <c r="A3591" t="s">
        <v>8518</v>
      </c>
    </row>
    <row r="3592" spans="1:1">
      <c r="A3592" t="s">
        <v>808</v>
      </c>
    </row>
    <row r="3593" spans="1:1">
      <c r="A3593" t="s">
        <v>7150</v>
      </c>
    </row>
    <row r="3594" spans="1:1">
      <c r="A3594" t="s">
        <v>8519</v>
      </c>
    </row>
    <row r="3595" spans="1:1">
      <c r="A3595" t="s">
        <v>809</v>
      </c>
    </row>
    <row r="3596" spans="1:1">
      <c r="A3596" t="s">
        <v>7150</v>
      </c>
    </row>
    <row r="3597" spans="1:1">
      <c r="A3597" t="s">
        <v>8520</v>
      </c>
    </row>
    <row r="3598" spans="1:1">
      <c r="A3598" t="s">
        <v>807</v>
      </c>
    </row>
    <row r="3599" spans="1:1">
      <c r="A3599" t="s">
        <v>7150</v>
      </c>
    </row>
    <row r="3600" spans="1:1">
      <c r="A3600" t="s">
        <v>8521</v>
      </c>
    </row>
    <row r="3601" spans="1:1">
      <c r="A3601" t="s">
        <v>8522</v>
      </c>
    </row>
    <row r="3602" spans="1:1">
      <c r="A3602" t="s">
        <v>7150</v>
      </c>
    </row>
    <row r="3603" spans="1:1">
      <c r="A3603" t="s">
        <v>8523</v>
      </c>
    </row>
    <row r="3604" spans="1:1">
      <c r="A3604" t="s">
        <v>806</v>
      </c>
    </row>
    <row r="3605" spans="1:1">
      <c r="A3605" t="s">
        <v>7150</v>
      </c>
    </row>
    <row r="3606" spans="1:1">
      <c r="A3606" t="s">
        <v>8524</v>
      </c>
    </row>
    <row r="3607" spans="1:1">
      <c r="A3607" t="s">
        <v>805</v>
      </c>
    </row>
    <row r="3608" spans="1:1">
      <c r="A3608" t="s">
        <v>7150</v>
      </c>
    </row>
    <row r="3609" spans="1:1">
      <c r="A3609" t="s">
        <v>8525</v>
      </c>
    </row>
    <row r="3610" spans="1:1">
      <c r="A3610" t="s">
        <v>804</v>
      </c>
    </row>
    <row r="3611" spans="1:1">
      <c r="A3611" t="s">
        <v>7150</v>
      </c>
    </row>
    <row r="3612" spans="1:1">
      <c r="A3612" t="s">
        <v>8526</v>
      </c>
    </row>
    <row r="3613" spans="1:1">
      <c r="A3613" t="s">
        <v>803</v>
      </c>
    </row>
    <row r="3614" spans="1:1">
      <c r="A3614" t="s">
        <v>7150</v>
      </c>
    </row>
    <row r="3615" spans="1:1">
      <c r="A3615" t="s">
        <v>8527</v>
      </c>
    </row>
    <row r="3616" spans="1:1">
      <c r="A3616" t="s">
        <v>802</v>
      </c>
    </row>
    <row r="3617" spans="1:1">
      <c r="A3617" t="s">
        <v>7150</v>
      </c>
    </row>
    <row r="3618" spans="1:1">
      <c r="A3618" t="s">
        <v>8528</v>
      </c>
    </row>
    <row r="3619" spans="1:1">
      <c r="A3619" t="s">
        <v>801</v>
      </c>
    </row>
    <row r="3620" spans="1:1">
      <c r="A3620" t="s">
        <v>7150</v>
      </c>
    </row>
    <row r="3621" spans="1:1">
      <c r="A3621" t="s">
        <v>8529</v>
      </c>
    </row>
    <row r="3622" spans="1:1">
      <c r="A3622" t="s">
        <v>799</v>
      </c>
    </row>
    <row r="3623" spans="1:1">
      <c r="A3623" t="s">
        <v>7150</v>
      </c>
    </row>
    <row r="3624" spans="1:1">
      <c r="A3624" t="s">
        <v>8530</v>
      </c>
    </row>
    <row r="3625" spans="1:1">
      <c r="A3625" t="s">
        <v>798</v>
      </c>
    </row>
    <row r="3626" spans="1:1">
      <c r="A3626" t="s">
        <v>7150</v>
      </c>
    </row>
    <row r="3627" spans="1:1">
      <c r="A3627" t="s">
        <v>8531</v>
      </c>
    </row>
    <row r="3628" spans="1:1">
      <c r="A3628" t="s">
        <v>797</v>
      </c>
    </row>
    <row r="3629" spans="1:1">
      <c r="A3629" t="s">
        <v>7150</v>
      </c>
    </row>
    <row r="3630" spans="1:1">
      <c r="A3630" t="s">
        <v>8532</v>
      </c>
    </row>
    <row r="3631" spans="1:1">
      <c r="A3631" t="s">
        <v>800</v>
      </c>
    </row>
    <row r="3632" spans="1:1">
      <c r="A3632" t="s">
        <v>7150</v>
      </c>
    </row>
    <row r="3633" spans="1:1">
      <c r="A3633" t="s">
        <v>8533</v>
      </c>
    </row>
    <row r="3634" spans="1:1">
      <c r="A3634" t="s">
        <v>795</v>
      </c>
    </row>
    <row r="3635" spans="1:1">
      <c r="A3635" t="s">
        <v>7150</v>
      </c>
    </row>
    <row r="3636" spans="1:1">
      <c r="A3636" t="s">
        <v>8534</v>
      </c>
    </row>
    <row r="3637" spans="1:1">
      <c r="A3637" t="s">
        <v>796</v>
      </c>
    </row>
    <row r="3638" spans="1:1">
      <c r="A3638" t="s">
        <v>7150</v>
      </c>
    </row>
    <row r="3639" spans="1:1">
      <c r="A3639" t="s">
        <v>8535</v>
      </c>
    </row>
    <row r="3640" spans="1:1">
      <c r="A3640" t="s">
        <v>794</v>
      </c>
    </row>
    <row r="3641" spans="1:1">
      <c r="A3641" t="s">
        <v>7150</v>
      </c>
    </row>
    <row r="3642" spans="1:1">
      <c r="A3642" t="s">
        <v>8536</v>
      </c>
    </row>
    <row r="3643" spans="1:1">
      <c r="A3643" t="s">
        <v>793</v>
      </c>
    </row>
    <row r="3644" spans="1:1">
      <c r="A3644" t="s">
        <v>7150</v>
      </c>
    </row>
    <row r="3645" spans="1:1">
      <c r="A3645" t="s">
        <v>8537</v>
      </c>
    </row>
    <row r="3646" spans="1:1">
      <c r="A3646" t="s">
        <v>792</v>
      </c>
    </row>
    <row r="3647" spans="1:1">
      <c r="A3647" t="s">
        <v>7150</v>
      </c>
    </row>
    <row r="3648" spans="1:1">
      <c r="A3648" t="s">
        <v>8538</v>
      </c>
    </row>
    <row r="3649" spans="1:1">
      <c r="A3649" t="s">
        <v>791</v>
      </c>
    </row>
    <row r="3650" spans="1:1">
      <c r="A3650" t="s">
        <v>7150</v>
      </c>
    </row>
    <row r="3651" spans="1:1">
      <c r="A3651" t="s">
        <v>8539</v>
      </c>
    </row>
    <row r="3652" spans="1:1">
      <c r="A3652" t="s">
        <v>8540</v>
      </c>
    </row>
    <row r="3653" spans="1:1">
      <c r="A3653" t="s">
        <v>7150</v>
      </c>
    </row>
    <row r="3654" spans="1:1">
      <c r="A3654" t="s">
        <v>8541</v>
      </c>
    </row>
    <row r="3655" spans="1:1">
      <c r="A3655" t="s">
        <v>790</v>
      </c>
    </row>
    <row r="3656" spans="1:1">
      <c r="A3656" t="s">
        <v>7150</v>
      </c>
    </row>
    <row r="3657" spans="1:1">
      <c r="A3657" t="s">
        <v>8542</v>
      </c>
    </row>
    <row r="3658" spans="1:1">
      <c r="A3658" t="s">
        <v>789</v>
      </c>
    </row>
    <row r="3659" spans="1:1">
      <c r="A3659" t="s">
        <v>7150</v>
      </c>
    </row>
    <row r="3660" spans="1:1">
      <c r="A3660" t="s">
        <v>8543</v>
      </c>
    </row>
    <row r="3661" spans="1:1">
      <c r="A3661" t="s">
        <v>787</v>
      </c>
    </row>
    <row r="3662" spans="1:1">
      <c r="A3662" t="s">
        <v>7150</v>
      </c>
    </row>
    <row r="3663" spans="1:1">
      <c r="A3663" t="s">
        <v>8544</v>
      </c>
    </row>
    <row r="3664" spans="1:1">
      <c r="A3664" t="s">
        <v>785</v>
      </c>
    </row>
    <row r="3665" spans="1:1">
      <c r="A3665" t="s">
        <v>7150</v>
      </c>
    </row>
    <row r="3666" spans="1:1">
      <c r="A3666" t="s">
        <v>8545</v>
      </c>
    </row>
    <row r="3667" spans="1:1">
      <c r="A3667" t="s">
        <v>788</v>
      </c>
    </row>
    <row r="3668" spans="1:1">
      <c r="A3668" t="s">
        <v>7150</v>
      </c>
    </row>
    <row r="3669" spans="1:1">
      <c r="A3669" t="s">
        <v>8546</v>
      </c>
    </row>
    <row r="3670" spans="1:1">
      <c r="A3670" t="s">
        <v>786</v>
      </c>
    </row>
    <row r="3671" spans="1:1">
      <c r="A3671" t="s">
        <v>7150</v>
      </c>
    </row>
    <row r="3672" spans="1:1">
      <c r="A3672" t="s">
        <v>8547</v>
      </c>
    </row>
    <row r="3673" spans="1:1">
      <c r="A3673" t="s">
        <v>8548</v>
      </c>
    </row>
    <row r="3674" spans="1:1">
      <c r="A3674" t="s">
        <v>7150</v>
      </c>
    </row>
    <row r="3675" spans="1:1">
      <c r="A3675" t="s">
        <v>8549</v>
      </c>
    </row>
    <row r="3676" spans="1:1">
      <c r="A3676" t="s">
        <v>784</v>
      </c>
    </row>
    <row r="3677" spans="1:1">
      <c r="A3677" t="s">
        <v>7150</v>
      </c>
    </row>
    <row r="3678" spans="1:1">
      <c r="A3678" t="s">
        <v>8550</v>
      </c>
    </row>
    <row r="3679" spans="1:1">
      <c r="A3679" t="s">
        <v>783</v>
      </c>
    </row>
    <row r="3680" spans="1:1">
      <c r="A3680" t="s">
        <v>7150</v>
      </c>
    </row>
    <row r="3681" spans="1:1">
      <c r="A3681" t="s">
        <v>8551</v>
      </c>
    </row>
    <row r="3682" spans="1:1">
      <c r="A3682" t="s">
        <v>782</v>
      </c>
    </row>
    <row r="3683" spans="1:1">
      <c r="A3683" t="s">
        <v>7150</v>
      </c>
    </row>
    <row r="3684" spans="1:1">
      <c r="A3684" t="s">
        <v>8552</v>
      </c>
    </row>
    <row r="3685" spans="1:1">
      <c r="A3685" t="s">
        <v>781</v>
      </c>
    </row>
    <row r="3686" spans="1:1">
      <c r="A3686" t="s">
        <v>7150</v>
      </c>
    </row>
    <row r="3687" spans="1:1">
      <c r="A3687" t="s">
        <v>8553</v>
      </c>
    </row>
    <row r="3688" spans="1:1">
      <c r="A3688" t="s">
        <v>779</v>
      </c>
    </row>
    <row r="3689" spans="1:1">
      <c r="A3689" t="s">
        <v>7150</v>
      </c>
    </row>
    <row r="3690" spans="1:1">
      <c r="A3690" t="s">
        <v>8554</v>
      </c>
    </row>
    <row r="3691" spans="1:1">
      <c r="A3691" t="s">
        <v>780</v>
      </c>
    </row>
    <row r="3692" spans="1:1">
      <c r="A3692" t="s">
        <v>7150</v>
      </c>
    </row>
    <row r="3693" spans="1:1">
      <c r="A3693" t="s">
        <v>8555</v>
      </c>
    </row>
    <row r="3694" spans="1:1">
      <c r="A3694" t="s">
        <v>778</v>
      </c>
    </row>
    <row r="3695" spans="1:1">
      <c r="A3695" t="s">
        <v>7150</v>
      </c>
    </row>
    <row r="3696" spans="1:1">
      <c r="A3696" t="s">
        <v>8556</v>
      </c>
    </row>
    <row r="3697" spans="1:1">
      <c r="A3697" t="s">
        <v>776</v>
      </c>
    </row>
    <row r="3698" spans="1:1">
      <c r="A3698" t="s">
        <v>7150</v>
      </c>
    </row>
    <row r="3699" spans="1:1">
      <c r="A3699" t="s">
        <v>8557</v>
      </c>
    </row>
    <row r="3700" spans="1:1">
      <c r="A3700" t="s">
        <v>8558</v>
      </c>
    </row>
    <row r="3701" spans="1:1">
      <c r="A3701" t="s">
        <v>7150</v>
      </c>
    </row>
    <row r="3702" spans="1:1">
      <c r="A3702" t="s">
        <v>8559</v>
      </c>
    </row>
    <row r="3703" spans="1:1">
      <c r="A3703" t="s">
        <v>775</v>
      </c>
    </row>
    <row r="3704" spans="1:1">
      <c r="A3704" t="s">
        <v>7150</v>
      </c>
    </row>
    <row r="3705" spans="1:1">
      <c r="A3705" t="s">
        <v>8560</v>
      </c>
    </row>
    <row r="3706" spans="1:1">
      <c r="A3706" t="s">
        <v>777</v>
      </c>
    </row>
    <row r="3707" spans="1:1">
      <c r="A3707" t="s">
        <v>7150</v>
      </c>
    </row>
    <row r="3708" spans="1:1">
      <c r="A3708" t="s">
        <v>8561</v>
      </c>
    </row>
    <row r="3709" spans="1:1">
      <c r="A3709" t="s">
        <v>8562</v>
      </c>
    </row>
    <row r="3710" spans="1:1">
      <c r="A3710" t="s">
        <v>7150</v>
      </c>
    </row>
    <row r="3711" spans="1:1">
      <c r="A3711" t="s">
        <v>8563</v>
      </c>
    </row>
    <row r="3712" spans="1:1">
      <c r="A3712" t="s">
        <v>774</v>
      </c>
    </row>
    <row r="3713" spans="1:1">
      <c r="A3713" t="s">
        <v>7150</v>
      </c>
    </row>
    <row r="3714" spans="1:1">
      <c r="A3714" t="s">
        <v>8564</v>
      </c>
    </row>
    <row r="3715" spans="1:1">
      <c r="A3715" t="s">
        <v>773</v>
      </c>
    </row>
    <row r="3716" spans="1:1">
      <c r="A3716" t="s">
        <v>7150</v>
      </c>
    </row>
    <row r="3717" spans="1:1">
      <c r="A3717" t="s">
        <v>8565</v>
      </c>
    </row>
    <row r="3718" spans="1:1">
      <c r="A3718" t="s">
        <v>772</v>
      </c>
    </row>
    <row r="3719" spans="1:1">
      <c r="A3719" t="s">
        <v>7150</v>
      </c>
    </row>
    <row r="3720" spans="1:1">
      <c r="A3720" t="s">
        <v>8566</v>
      </c>
    </row>
    <row r="3721" spans="1:1">
      <c r="A3721" t="s">
        <v>771</v>
      </c>
    </row>
    <row r="3722" spans="1:1">
      <c r="A3722" t="s">
        <v>7150</v>
      </c>
    </row>
    <row r="3723" spans="1:1">
      <c r="A3723" t="s">
        <v>8567</v>
      </c>
    </row>
    <row r="3724" spans="1:1">
      <c r="A3724" t="s">
        <v>770</v>
      </c>
    </row>
    <row r="3725" spans="1:1">
      <c r="A3725" t="s">
        <v>7150</v>
      </c>
    </row>
    <row r="3726" spans="1:1">
      <c r="A3726" t="s">
        <v>8568</v>
      </c>
    </row>
    <row r="3727" spans="1:1">
      <c r="A3727" t="s">
        <v>488</v>
      </c>
    </row>
    <row r="3728" spans="1:1">
      <c r="A3728" t="s">
        <v>7150</v>
      </c>
    </row>
    <row r="3729" spans="1:1">
      <c r="A3729" t="s">
        <v>8569</v>
      </c>
    </row>
    <row r="3730" spans="1:1">
      <c r="A3730" t="s">
        <v>8570</v>
      </c>
    </row>
    <row r="3731" spans="1:1">
      <c r="A3731" t="s">
        <v>7150</v>
      </c>
    </row>
    <row r="3732" spans="1:1">
      <c r="A3732" t="s">
        <v>8571</v>
      </c>
    </row>
    <row r="3733" spans="1:1">
      <c r="A3733" t="s">
        <v>769</v>
      </c>
    </row>
    <row r="3734" spans="1:1">
      <c r="A3734" t="s">
        <v>7150</v>
      </c>
    </row>
    <row r="3735" spans="1:1">
      <c r="A3735" t="s">
        <v>8572</v>
      </c>
    </row>
    <row r="3736" spans="1:1">
      <c r="A3736" t="s">
        <v>768</v>
      </c>
    </row>
    <row r="3737" spans="1:1">
      <c r="A3737" t="s">
        <v>7150</v>
      </c>
    </row>
    <row r="3738" spans="1:1">
      <c r="A3738" t="s">
        <v>8573</v>
      </c>
    </row>
    <row r="3739" spans="1:1">
      <c r="A3739" t="s">
        <v>140</v>
      </c>
    </row>
    <row r="3740" spans="1:1">
      <c r="A3740" t="s">
        <v>7150</v>
      </c>
    </row>
    <row r="3741" spans="1:1">
      <c r="A3741" t="s">
        <v>8574</v>
      </c>
    </row>
    <row r="3742" spans="1:1">
      <c r="A3742" t="s">
        <v>767</v>
      </c>
    </row>
    <row r="3743" spans="1:1">
      <c r="A3743" t="s">
        <v>7150</v>
      </c>
    </row>
    <row r="3744" spans="1:1">
      <c r="A3744" t="s">
        <v>8575</v>
      </c>
    </row>
    <row r="3745" spans="1:1">
      <c r="A3745" t="s">
        <v>765</v>
      </c>
    </row>
    <row r="3746" spans="1:1">
      <c r="A3746" t="s">
        <v>7150</v>
      </c>
    </row>
    <row r="3747" spans="1:1">
      <c r="A3747" t="s">
        <v>8576</v>
      </c>
    </row>
    <row r="3748" spans="1:1">
      <c r="A3748" t="s">
        <v>766</v>
      </c>
    </row>
    <row r="3749" spans="1:1">
      <c r="A3749" t="s">
        <v>7150</v>
      </c>
    </row>
    <row r="3750" spans="1:1">
      <c r="A3750" t="s">
        <v>8577</v>
      </c>
    </row>
    <row r="3751" spans="1:1">
      <c r="A3751" t="s">
        <v>764</v>
      </c>
    </row>
    <row r="3752" spans="1:1">
      <c r="A3752" t="s">
        <v>7150</v>
      </c>
    </row>
    <row r="3753" spans="1:1">
      <c r="A3753" t="s">
        <v>8578</v>
      </c>
    </row>
    <row r="3754" spans="1:1">
      <c r="A3754" t="s">
        <v>763</v>
      </c>
    </row>
    <row r="3755" spans="1:1">
      <c r="A3755" t="s">
        <v>7150</v>
      </c>
    </row>
    <row r="3756" spans="1:1">
      <c r="A3756" t="s">
        <v>8579</v>
      </c>
    </row>
    <row r="3757" spans="1:1">
      <c r="A3757" t="s">
        <v>290</v>
      </c>
    </row>
    <row r="3758" spans="1:1">
      <c r="A3758" t="s">
        <v>7150</v>
      </c>
    </row>
    <row r="3759" spans="1:1">
      <c r="A3759" t="s">
        <v>8580</v>
      </c>
    </row>
    <row r="3760" spans="1:1">
      <c r="A3760" t="s">
        <v>762</v>
      </c>
    </row>
    <row r="3761" spans="1:1">
      <c r="A3761" t="s">
        <v>7150</v>
      </c>
    </row>
    <row r="3762" spans="1:1">
      <c r="A3762" t="s">
        <v>8581</v>
      </c>
    </row>
    <row r="3763" spans="1:1">
      <c r="A3763" t="s">
        <v>760</v>
      </c>
    </row>
    <row r="3764" spans="1:1">
      <c r="A3764" t="s">
        <v>7150</v>
      </c>
    </row>
    <row r="3765" spans="1:1">
      <c r="A3765" t="s">
        <v>8582</v>
      </c>
    </row>
    <row r="3766" spans="1:1">
      <c r="A3766" t="s">
        <v>761</v>
      </c>
    </row>
    <row r="3767" spans="1:1">
      <c r="A3767" t="s">
        <v>7150</v>
      </c>
    </row>
    <row r="3768" spans="1:1">
      <c r="A3768" t="s">
        <v>8583</v>
      </c>
    </row>
    <row r="3769" spans="1:1">
      <c r="A3769" t="s">
        <v>759</v>
      </c>
    </row>
    <row r="3770" spans="1:1">
      <c r="A3770" t="s">
        <v>7150</v>
      </c>
    </row>
    <row r="3771" spans="1:1">
      <c r="A3771" t="s">
        <v>8584</v>
      </c>
    </row>
    <row r="3772" spans="1:1">
      <c r="A3772" t="s">
        <v>8585</v>
      </c>
    </row>
    <row r="3773" spans="1:1">
      <c r="A3773" t="s">
        <v>7150</v>
      </c>
    </row>
    <row r="3774" spans="1:1">
      <c r="A3774" t="s">
        <v>8586</v>
      </c>
    </row>
    <row r="3775" spans="1:1">
      <c r="A3775" t="s">
        <v>758</v>
      </c>
    </row>
    <row r="3776" spans="1:1">
      <c r="A3776" t="s">
        <v>7150</v>
      </c>
    </row>
    <row r="3777" spans="1:1">
      <c r="A3777" t="s">
        <v>8587</v>
      </c>
    </row>
    <row r="3778" spans="1:1">
      <c r="A3778" t="s">
        <v>8588</v>
      </c>
    </row>
    <row r="3779" spans="1:1">
      <c r="A3779" t="s">
        <v>7150</v>
      </c>
    </row>
    <row r="3780" spans="1:1">
      <c r="A3780" t="s">
        <v>8589</v>
      </c>
    </row>
    <row r="3781" spans="1:1">
      <c r="A3781" t="s">
        <v>757</v>
      </c>
    </row>
    <row r="3782" spans="1:1">
      <c r="A3782" t="s">
        <v>7150</v>
      </c>
    </row>
    <row r="3783" spans="1:1">
      <c r="A3783" t="s">
        <v>8590</v>
      </c>
    </row>
    <row r="3784" spans="1:1">
      <c r="A3784" t="s">
        <v>755</v>
      </c>
    </row>
    <row r="3785" spans="1:1">
      <c r="A3785" t="s">
        <v>7150</v>
      </c>
    </row>
    <row r="3786" spans="1:1">
      <c r="A3786" t="s">
        <v>8591</v>
      </c>
    </row>
    <row r="3787" spans="1:1">
      <c r="A3787" t="s">
        <v>756</v>
      </c>
    </row>
    <row r="3788" spans="1:1">
      <c r="A3788" t="s">
        <v>7150</v>
      </c>
    </row>
    <row r="3789" spans="1:1">
      <c r="A3789" t="s">
        <v>8592</v>
      </c>
    </row>
    <row r="3790" spans="1:1">
      <c r="A3790" t="s">
        <v>8593</v>
      </c>
    </row>
    <row r="3791" spans="1:1">
      <c r="A3791" t="s">
        <v>7150</v>
      </c>
    </row>
    <row r="3792" spans="1:1">
      <c r="A3792" t="s">
        <v>8594</v>
      </c>
    </row>
    <row r="3793" spans="1:1">
      <c r="A3793" t="s">
        <v>754</v>
      </c>
    </row>
    <row r="3794" spans="1:1">
      <c r="A3794" t="s">
        <v>7150</v>
      </c>
    </row>
    <row r="3795" spans="1:1">
      <c r="A3795" t="s">
        <v>8595</v>
      </c>
    </row>
    <row r="3796" spans="1:1">
      <c r="A3796" t="s">
        <v>753</v>
      </c>
    </row>
    <row r="3797" spans="1:1">
      <c r="A3797" t="s">
        <v>7150</v>
      </c>
    </row>
    <row r="3798" spans="1:1">
      <c r="A3798" t="s">
        <v>8596</v>
      </c>
    </row>
    <row r="3799" spans="1:1">
      <c r="A3799" t="s">
        <v>752</v>
      </c>
    </row>
    <row r="3800" spans="1:1">
      <c r="A3800" t="s">
        <v>7150</v>
      </c>
    </row>
    <row r="3801" spans="1:1">
      <c r="A3801" t="s">
        <v>8597</v>
      </c>
    </row>
    <row r="3802" spans="1:1">
      <c r="A3802" t="s">
        <v>8598</v>
      </c>
    </row>
    <row r="3803" spans="1:1">
      <c r="A3803" t="s">
        <v>7150</v>
      </c>
    </row>
    <row r="3804" spans="1:1">
      <c r="A3804" t="s">
        <v>8599</v>
      </c>
    </row>
    <row r="3805" spans="1:1">
      <c r="A3805" t="s">
        <v>751</v>
      </c>
    </row>
    <row r="3806" spans="1:1">
      <c r="A3806" t="s">
        <v>7150</v>
      </c>
    </row>
    <row r="3807" spans="1:1">
      <c r="A3807" t="s">
        <v>8600</v>
      </c>
    </row>
    <row r="3808" spans="1:1">
      <c r="A3808" t="s">
        <v>749</v>
      </c>
    </row>
    <row r="3809" spans="1:1">
      <c r="A3809" t="s">
        <v>7150</v>
      </c>
    </row>
    <row r="3810" spans="1:1">
      <c r="A3810" t="s">
        <v>8601</v>
      </c>
    </row>
    <row r="3811" spans="1:1">
      <c r="A3811" t="s">
        <v>750</v>
      </c>
    </row>
    <row r="3812" spans="1:1">
      <c r="A3812" t="s">
        <v>7150</v>
      </c>
    </row>
    <row r="3813" spans="1:1">
      <c r="A3813" t="s">
        <v>8602</v>
      </c>
    </row>
    <row r="3814" spans="1:1">
      <c r="A3814" t="s">
        <v>748</v>
      </c>
    </row>
    <row r="3815" spans="1:1">
      <c r="A3815" t="s">
        <v>7150</v>
      </c>
    </row>
    <row r="3816" spans="1:1">
      <c r="A3816" t="s">
        <v>8603</v>
      </c>
    </row>
    <row r="3817" spans="1:1">
      <c r="A3817" t="s">
        <v>694</v>
      </c>
    </row>
    <row r="3818" spans="1:1">
      <c r="A3818" t="s">
        <v>7150</v>
      </c>
    </row>
    <row r="3819" spans="1:1">
      <c r="A3819" t="s">
        <v>8604</v>
      </c>
    </row>
    <row r="3820" spans="1:1">
      <c r="A3820" t="s">
        <v>667</v>
      </c>
    </row>
    <row r="3821" spans="1:1">
      <c r="A3821" t="s">
        <v>7150</v>
      </c>
    </row>
    <row r="3822" spans="1:1">
      <c r="A3822" t="s">
        <v>8605</v>
      </c>
    </row>
    <row r="3823" spans="1:1">
      <c r="A3823" t="s">
        <v>747</v>
      </c>
    </row>
    <row r="3824" spans="1:1">
      <c r="A3824" t="s">
        <v>7150</v>
      </c>
    </row>
    <row r="3825" spans="1:1">
      <c r="A3825" t="s">
        <v>8606</v>
      </c>
    </row>
    <row r="3826" spans="1:1">
      <c r="A3826" t="s">
        <v>746</v>
      </c>
    </row>
    <row r="3827" spans="1:1">
      <c r="A3827" t="s">
        <v>7150</v>
      </c>
    </row>
    <row r="3828" spans="1:1">
      <c r="A3828" t="s">
        <v>8607</v>
      </c>
    </row>
    <row r="3829" spans="1:1">
      <c r="A3829" t="s">
        <v>745</v>
      </c>
    </row>
    <row r="3830" spans="1:1">
      <c r="A3830" t="s">
        <v>7150</v>
      </c>
    </row>
    <row r="3831" spans="1:1">
      <c r="A3831" t="s">
        <v>8608</v>
      </c>
    </row>
    <row r="3832" spans="1:1">
      <c r="A3832" t="s">
        <v>8609</v>
      </c>
    </row>
    <row r="3833" spans="1:1">
      <c r="A3833" t="s">
        <v>7150</v>
      </c>
    </row>
    <row r="3834" spans="1:1">
      <c r="A3834" t="s">
        <v>8610</v>
      </c>
    </row>
    <row r="3835" spans="1:1">
      <c r="A3835" t="s">
        <v>744</v>
      </c>
    </row>
    <row r="3836" spans="1:1">
      <c r="A3836" t="s">
        <v>7150</v>
      </c>
    </row>
    <row r="3837" spans="1:1">
      <c r="A3837" t="s">
        <v>8611</v>
      </c>
    </row>
    <row r="3838" spans="1:1">
      <c r="A3838" t="s">
        <v>84</v>
      </c>
    </row>
    <row r="3839" spans="1:1">
      <c r="A3839" t="s">
        <v>7150</v>
      </c>
    </row>
    <row r="3840" spans="1:1">
      <c r="A3840" t="s">
        <v>8612</v>
      </c>
    </row>
    <row r="3841" spans="1:1">
      <c r="A3841" t="s">
        <v>717</v>
      </c>
    </row>
    <row r="3842" spans="1:1">
      <c r="A3842" t="s">
        <v>7150</v>
      </c>
    </row>
    <row r="3843" spans="1:1">
      <c r="A3843" t="s">
        <v>8613</v>
      </c>
    </row>
    <row r="3844" spans="1:1">
      <c r="A3844" t="s">
        <v>5890</v>
      </c>
    </row>
    <row r="3845" spans="1:1">
      <c r="A3845" t="s">
        <v>7150</v>
      </c>
    </row>
    <row r="3846" spans="1:1">
      <c r="A3846" t="s">
        <v>8614</v>
      </c>
    </row>
    <row r="3847" spans="1:1">
      <c r="A3847" t="s">
        <v>6401</v>
      </c>
    </row>
    <row r="3848" spans="1:1">
      <c r="A3848" t="s">
        <v>7150</v>
      </c>
    </row>
    <row r="3849" spans="1:1">
      <c r="A3849" t="s">
        <v>8615</v>
      </c>
    </row>
    <row r="3850" spans="1:1">
      <c r="A3850" t="s">
        <v>6394</v>
      </c>
    </row>
    <row r="3851" spans="1:1">
      <c r="A3851" t="s">
        <v>7150</v>
      </c>
    </row>
    <row r="3852" spans="1:1">
      <c r="A3852" t="s">
        <v>8616</v>
      </c>
    </row>
    <row r="3853" spans="1:1">
      <c r="A3853" t="s">
        <v>6403</v>
      </c>
    </row>
    <row r="3854" spans="1:1">
      <c r="A3854" t="s">
        <v>7150</v>
      </c>
    </row>
    <row r="3855" spans="1:1">
      <c r="A3855" t="s">
        <v>8617</v>
      </c>
    </row>
    <row r="3856" spans="1:1">
      <c r="A3856" t="s">
        <v>8618</v>
      </c>
    </row>
    <row r="3857" spans="1:1">
      <c r="A3857" t="s">
        <v>7150</v>
      </c>
    </row>
    <row r="3858" spans="1:1">
      <c r="A3858" t="s">
        <v>8619</v>
      </c>
    </row>
    <row r="3859" spans="1:1">
      <c r="A3859" t="s">
        <v>666</v>
      </c>
    </row>
    <row r="3860" spans="1:1">
      <c r="A3860" t="s">
        <v>7150</v>
      </c>
    </row>
    <row r="3861" spans="1:1">
      <c r="A3861" t="s">
        <v>8620</v>
      </c>
    </row>
    <row r="3862" spans="1:1">
      <c r="A3862" t="s">
        <v>6873</v>
      </c>
    </row>
    <row r="3863" spans="1:1">
      <c r="A3863" t="s">
        <v>7150</v>
      </c>
    </row>
    <row r="3864" spans="1:1">
      <c r="A3864" t="s">
        <v>8621</v>
      </c>
    </row>
    <row r="3865" spans="1:1">
      <c r="A3865" t="s">
        <v>40</v>
      </c>
    </row>
    <row r="3866" spans="1:1">
      <c r="A3866" t="s">
        <v>7150</v>
      </c>
    </row>
    <row r="3867" spans="1:1">
      <c r="A3867" t="s">
        <v>8622</v>
      </c>
    </row>
    <row r="3868" spans="1:1">
      <c r="A3868" t="s">
        <v>8623</v>
      </c>
    </row>
    <row r="3869" spans="1:1">
      <c r="A3869" t="s">
        <v>7150</v>
      </c>
    </row>
    <row r="3870" spans="1:1">
      <c r="A3870" t="s">
        <v>8624</v>
      </c>
    </row>
    <row r="3871" spans="1:1">
      <c r="A3871" t="s">
        <v>8625</v>
      </c>
    </row>
    <row r="3872" spans="1:1">
      <c r="A3872" t="s">
        <v>7150</v>
      </c>
    </row>
    <row r="3873" spans="1:1">
      <c r="A3873" t="s">
        <v>8626</v>
      </c>
    </row>
    <row r="3874" spans="1:1">
      <c r="A3874" t="s">
        <v>6821</v>
      </c>
    </row>
    <row r="3875" spans="1:1">
      <c r="A3875" t="s">
        <v>7150</v>
      </c>
    </row>
    <row r="3876" spans="1:1">
      <c r="A3876" t="s">
        <v>8627</v>
      </c>
    </row>
    <row r="3877" spans="1:1">
      <c r="A3877" t="s">
        <v>6790</v>
      </c>
    </row>
    <row r="3878" spans="1:1">
      <c r="A3878" t="s">
        <v>7150</v>
      </c>
    </row>
    <row r="3879" spans="1:1">
      <c r="A3879" t="s">
        <v>8628</v>
      </c>
    </row>
    <row r="3880" spans="1:1">
      <c r="A3880" t="s">
        <v>6862</v>
      </c>
    </row>
    <row r="3881" spans="1:1">
      <c r="A3881" t="s">
        <v>7150</v>
      </c>
    </row>
    <row r="3882" spans="1:1">
      <c r="A3882" t="s">
        <v>8629</v>
      </c>
    </row>
    <row r="3883" spans="1:1">
      <c r="A3883" t="s">
        <v>6813</v>
      </c>
    </row>
    <row r="3884" spans="1:1">
      <c r="A3884" t="s">
        <v>7150</v>
      </c>
    </row>
    <row r="3885" spans="1:1">
      <c r="A3885" t="s">
        <v>8630</v>
      </c>
    </row>
    <row r="3886" spans="1:1">
      <c r="A3886" t="s">
        <v>8631</v>
      </c>
    </row>
    <row r="3887" spans="1:1">
      <c r="A3887" t="s">
        <v>7150</v>
      </c>
    </row>
    <row r="3888" spans="1:1">
      <c r="A3888" t="s">
        <v>8632</v>
      </c>
    </row>
    <row r="3889" spans="1:1">
      <c r="A3889" t="s">
        <v>5025</v>
      </c>
    </row>
    <row r="3890" spans="1:1">
      <c r="A3890" t="s">
        <v>7150</v>
      </c>
    </row>
    <row r="3891" spans="1:1">
      <c r="A3891" t="s">
        <v>8633</v>
      </c>
    </row>
    <row r="3892" spans="1:1">
      <c r="A3892" t="s">
        <v>4724</v>
      </c>
    </row>
    <row r="3893" spans="1:1">
      <c r="A3893" t="s">
        <v>7150</v>
      </c>
    </row>
    <row r="3894" spans="1:1">
      <c r="A3894" t="s">
        <v>8634</v>
      </c>
    </row>
    <row r="3895" spans="1:1">
      <c r="A3895" t="s">
        <v>5432</v>
      </c>
    </row>
    <row r="3896" spans="1:1">
      <c r="A3896" t="s">
        <v>7150</v>
      </c>
    </row>
    <row r="3897" spans="1:1">
      <c r="A3897" t="s">
        <v>8635</v>
      </c>
    </row>
    <row r="3898" spans="1:1">
      <c r="A3898" t="s">
        <v>5858</v>
      </c>
    </row>
    <row r="3899" spans="1:1">
      <c r="A3899" t="s">
        <v>7150</v>
      </c>
    </row>
    <row r="3900" spans="1:1">
      <c r="A3900" t="s">
        <v>8636</v>
      </c>
    </row>
    <row r="3901" spans="1:1">
      <c r="A3901" t="s">
        <v>8637</v>
      </c>
    </row>
    <row r="3902" spans="1:1">
      <c r="A3902" t="s">
        <v>7150</v>
      </c>
    </row>
    <row r="3903" spans="1:1">
      <c r="A3903" t="s">
        <v>8638</v>
      </c>
    </row>
    <row r="3904" spans="1:1">
      <c r="A3904" t="s">
        <v>8639</v>
      </c>
    </row>
    <row r="3905" spans="1:1">
      <c r="A3905" t="s">
        <v>7150</v>
      </c>
    </row>
    <row r="3906" spans="1:1">
      <c r="A3906" t="s">
        <v>8640</v>
      </c>
    </row>
    <row r="3907" spans="1:1">
      <c r="A3907" t="s">
        <v>4428</v>
      </c>
    </row>
    <row r="3908" spans="1:1">
      <c r="A3908" t="s">
        <v>7150</v>
      </c>
    </row>
    <row r="3909" spans="1:1">
      <c r="A3909" t="s">
        <v>8641</v>
      </c>
    </row>
    <row r="3910" spans="1:1">
      <c r="A3910" t="s">
        <v>4440</v>
      </c>
    </row>
    <row r="3911" spans="1:1">
      <c r="A3911" t="s">
        <v>7150</v>
      </c>
    </row>
    <row r="3912" spans="1:1">
      <c r="A3912" t="s">
        <v>8642</v>
      </c>
    </row>
    <row r="3913" spans="1:1">
      <c r="A3913" t="s">
        <v>137</v>
      </c>
    </row>
    <row r="3914" spans="1:1">
      <c r="A3914" t="s">
        <v>7150</v>
      </c>
    </row>
    <row r="3915" spans="1:1">
      <c r="A3915" t="s">
        <v>8643</v>
      </c>
    </row>
    <row r="3916" spans="1:1">
      <c r="A3916" t="s">
        <v>4721</v>
      </c>
    </row>
    <row r="3917" spans="1:1">
      <c r="A3917" t="s">
        <v>7150</v>
      </c>
    </row>
    <row r="3918" spans="1:1">
      <c r="A3918" t="s">
        <v>8644</v>
      </c>
    </row>
    <row r="3919" spans="1:1">
      <c r="A3919" t="s">
        <v>5023</v>
      </c>
    </row>
    <row r="3920" spans="1:1">
      <c r="A3920" t="s">
        <v>7150</v>
      </c>
    </row>
    <row r="3921" spans="1:1">
      <c r="A3921" t="s">
        <v>8645</v>
      </c>
    </row>
    <row r="3922" spans="1:1">
      <c r="A3922" t="s">
        <v>6346</v>
      </c>
    </row>
    <row r="3923" spans="1:1">
      <c r="A3923" t="s">
        <v>7150</v>
      </c>
    </row>
    <row r="3924" spans="1:1">
      <c r="A3924" t="s">
        <v>8646</v>
      </c>
    </row>
    <row r="3925" spans="1:1">
      <c r="A3925" t="s">
        <v>6344</v>
      </c>
    </row>
    <row r="3926" spans="1:1">
      <c r="A3926" t="s">
        <v>7150</v>
      </c>
    </row>
    <row r="3927" spans="1:1">
      <c r="A3927" t="s">
        <v>8647</v>
      </c>
    </row>
    <row r="3928" spans="1:1">
      <c r="A3928" t="s">
        <v>8648</v>
      </c>
    </row>
    <row r="3929" spans="1:1">
      <c r="A3929" t="s">
        <v>7150</v>
      </c>
    </row>
    <row r="3930" spans="1:1">
      <c r="A3930" t="s">
        <v>8649</v>
      </c>
    </row>
    <row r="3931" spans="1:1">
      <c r="A3931" t="s">
        <v>5909</v>
      </c>
    </row>
    <row r="3932" spans="1:1">
      <c r="A3932" t="s">
        <v>7150</v>
      </c>
    </row>
    <row r="3933" spans="1:1">
      <c r="A3933" t="s">
        <v>8650</v>
      </c>
    </row>
    <row r="3934" spans="1:1">
      <c r="A3934" t="s">
        <v>6879</v>
      </c>
    </row>
    <row r="3935" spans="1:1">
      <c r="A3935" t="s">
        <v>7150</v>
      </c>
    </row>
    <row r="3936" spans="1:1">
      <c r="A3936" t="s">
        <v>8651</v>
      </c>
    </row>
    <row r="3937" spans="1:1">
      <c r="A3937" t="s">
        <v>6866</v>
      </c>
    </row>
    <row r="3938" spans="1:1">
      <c r="A3938" t="s">
        <v>7150</v>
      </c>
    </row>
    <row r="3939" spans="1:1">
      <c r="A3939" t="s">
        <v>8652</v>
      </c>
    </row>
    <row r="3940" spans="1:1">
      <c r="A3940" t="s">
        <v>6827</v>
      </c>
    </row>
    <row r="3941" spans="1:1">
      <c r="A3941" t="s">
        <v>7150</v>
      </c>
    </row>
    <row r="3942" spans="1:1">
      <c r="A3942" t="s">
        <v>8653</v>
      </c>
    </row>
    <row r="3943" spans="1:1">
      <c r="A3943" t="s">
        <v>6833</v>
      </c>
    </row>
    <row r="3944" spans="1:1">
      <c r="A3944" t="s">
        <v>7150</v>
      </c>
    </row>
    <row r="3945" spans="1:1">
      <c r="A3945" t="s">
        <v>8654</v>
      </c>
    </row>
    <row r="3946" spans="1:1">
      <c r="A3946" t="s">
        <v>6829</v>
      </c>
    </row>
    <row r="3947" spans="1:1">
      <c r="A3947" t="s">
        <v>7150</v>
      </c>
    </row>
    <row r="3948" spans="1:1">
      <c r="A3948" t="s">
        <v>8655</v>
      </c>
    </row>
    <row r="3949" spans="1:1">
      <c r="A3949" t="s">
        <v>4448</v>
      </c>
    </row>
    <row r="3950" spans="1:1">
      <c r="A3950" t="s">
        <v>7150</v>
      </c>
    </row>
    <row r="3951" spans="1:1">
      <c r="A3951" t="s">
        <v>8656</v>
      </c>
    </row>
    <row r="3952" spans="1:1">
      <c r="A3952" t="s">
        <v>5034</v>
      </c>
    </row>
    <row r="3953" spans="1:1">
      <c r="A3953" t="s">
        <v>7150</v>
      </c>
    </row>
    <row r="3954" spans="1:1">
      <c r="A3954" t="s">
        <v>8657</v>
      </c>
    </row>
    <row r="3955" spans="1:1">
      <c r="A3955" t="s">
        <v>5955</v>
      </c>
    </row>
    <row r="3956" spans="1:1">
      <c r="A3956" t="s">
        <v>7150</v>
      </c>
    </row>
    <row r="3957" spans="1:1">
      <c r="A3957" t="s">
        <v>8658</v>
      </c>
    </row>
    <row r="3958" spans="1:1">
      <c r="A3958" t="s">
        <v>6794</v>
      </c>
    </row>
    <row r="3959" spans="1:1">
      <c r="A3959" t="s">
        <v>7150</v>
      </c>
    </row>
    <row r="3960" spans="1:1">
      <c r="A3960" t="s">
        <v>8659</v>
      </c>
    </row>
    <row r="3961" spans="1:1">
      <c r="A3961" t="s">
        <v>8660</v>
      </c>
    </row>
    <row r="3962" spans="1:1">
      <c r="A3962" t="s">
        <v>7150</v>
      </c>
    </row>
    <row r="3963" spans="1:1">
      <c r="A3963" t="s">
        <v>8661</v>
      </c>
    </row>
    <row r="3964" spans="1:1">
      <c r="A3964" t="s">
        <v>6835</v>
      </c>
    </row>
    <row r="3965" spans="1:1">
      <c r="A3965" t="s">
        <v>7150</v>
      </c>
    </row>
    <row r="3966" spans="1:1">
      <c r="A3966" t="s">
        <v>8662</v>
      </c>
    </row>
    <row r="3967" spans="1:1">
      <c r="A3967" t="s">
        <v>6864</v>
      </c>
    </row>
    <row r="3968" spans="1:1">
      <c r="A3968" t="s">
        <v>7150</v>
      </c>
    </row>
    <row r="3969" spans="1:1">
      <c r="A3969" t="s">
        <v>8663</v>
      </c>
    </row>
    <row r="3970" spans="1:1">
      <c r="A3970" t="s">
        <v>8664</v>
      </c>
    </row>
    <row r="3971" spans="1:1">
      <c r="A3971" t="s">
        <v>7150</v>
      </c>
    </row>
    <row r="3972" spans="1:1">
      <c r="A3972" t="s">
        <v>8665</v>
      </c>
    </row>
    <row r="3973" spans="1:1">
      <c r="A3973" t="s">
        <v>6780</v>
      </c>
    </row>
    <row r="3974" spans="1:1">
      <c r="A3974" t="s">
        <v>7150</v>
      </c>
    </row>
    <row r="3975" spans="1:1">
      <c r="A3975" t="s">
        <v>8666</v>
      </c>
    </row>
    <row r="3976" spans="1:1">
      <c r="A3976" t="s">
        <v>6841</v>
      </c>
    </row>
    <row r="3977" spans="1:1">
      <c r="A3977" t="s">
        <v>7150</v>
      </c>
    </row>
    <row r="3978" spans="1:1">
      <c r="A3978" t="s">
        <v>8667</v>
      </c>
    </row>
    <row r="3979" spans="1:1">
      <c r="A3979" t="s">
        <v>6799</v>
      </c>
    </row>
    <row r="3980" spans="1:1">
      <c r="A3980" t="s">
        <v>7150</v>
      </c>
    </row>
    <row r="3981" spans="1:1">
      <c r="A3981" t="s">
        <v>8668</v>
      </c>
    </row>
    <row r="3982" spans="1:1">
      <c r="A3982" t="s">
        <v>6801</v>
      </c>
    </row>
    <row r="3983" spans="1:1">
      <c r="A3983" t="s">
        <v>7150</v>
      </c>
    </row>
    <row r="3984" spans="1:1">
      <c r="A3984" t="s">
        <v>8669</v>
      </c>
    </row>
    <row r="3985" spans="1:1">
      <c r="A3985" t="s">
        <v>6839</v>
      </c>
    </row>
    <row r="3986" spans="1:1">
      <c r="A3986" t="s">
        <v>7150</v>
      </c>
    </row>
    <row r="3987" spans="1:1">
      <c r="A3987" t="s">
        <v>8670</v>
      </c>
    </row>
    <row r="3988" spans="1:1">
      <c r="A3988" t="s">
        <v>6837</v>
      </c>
    </row>
    <row r="3989" spans="1:1">
      <c r="A3989" t="s">
        <v>7150</v>
      </c>
    </row>
    <row r="3990" spans="1:1">
      <c r="A3990" t="s">
        <v>8671</v>
      </c>
    </row>
    <row r="3991" spans="1:1">
      <c r="A3991" t="s">
        <v>5028</v>
      </c>
    </row>
    <row r="3992" spans="1:1">
      <c r="A3992" t="s">
        <v>7150</v>
      </c>
    </row>
    <row r="3993" spans="1:1">
      <c r="A3993" t="s">
        <v>8672</v>
      </c>
    </row>
    <row r="3994" spans="1:1">
      <c r="A3994" t="s">
        <v>8673</v>
      </c>
    </row>
    <row r="3995" spans="1:1">
      <c r="A3995" t="s">
        <v>7150</v>
      </c>
    </row>
    <row r="3996" spans="1:1">
      <c r="A3996" t="s">
        <v>8674</v>
      </c>
    </row>
    <row r="3997" spans="1:1">
      <c r="A3997" t="s">
        <v>5430</v>
      </c>
    </row>
    <row r="3998" spans="1:1">
      <c r="A3998" t="s">
        <v>7150</v>
      </c>
    </row>
    <row r="3999" spans="1:1">
      <c r="A3999" t="s">
        <v>8675</v>
      </c>
    </row>
    <row r="4000" spans="1:1">
      <c r="A4000" t="s">
        <v>5428</v>
      </c>
    </row>
    <row r="4001" spans="1:1">
      <c r="A4001" t="s">
        <v>7150</v>
      </c>
    </row>
    <row r="4002" spans="1:1">
      <c r="A4002" t="s">
        <v>8676</v>
      </c>
    </row>
    <row r="4003" spans="1:1">
      <c r="A4003" t="s">
        <v>6881</v>
      </c>
    </row>
    <row r="4004" spans="1:1">
      <c r="A4004" t="s">
        <v>7150</v>
      </c>
    </row>
    <row r="4005" spans="1:1">
      <c r="A4005" t="s">
        <v>8677</v>
      </c>
    </row>
    <row r="4006" spans="1:1">
      <c r="A4006" t="s">
        <v>6893</v>
      </c>
    </row>
    <row r="4007" spans="1:1">
      <c r="A4007" t="s">
        <v>7150</v>
      </c>
    </row>
    <row r="4008" spans="1:1">
      <c r="A4008" t="s">
        <v>8678</v>
      </c>
    </row>
    <row r="4009" spans="1:1">
      <c r="A4009" t="s">
        <v>6883</v>
      </c>
    </row>
    <row r="4010" spans="1:1">
      <c r="A4010" t="s">
        <v>7150</v>
      </c>
    </row>
    <row r="4011" spans="1:1">
      <c r="A4011" t="s">
        <v>8679</v>
      </c>
    </row>
    <row r="4012" spans="1:1">
      <c r="A4012" t="s">
        <v>5039</v>
      </c>
    </row>
    <row r="4013" spans="1:1">
      <c r="A4013" t="s">
        <v>7150</v>
      </c>
    </row>
    <row r="4014" spans="1:1">
      <c r="A4014" t="s">
        <v>8680</v>
      </c>
    </row>
    <row r="4015" spans="1:1">
      <c r="A4015" t="s">
        <v>5881</v>
      </c>
    </row>
    <row r="4016" spans="1:1">
      <c r="A4016" t="s">
        <v>7150</v>
      </c>
    </row>
    <row r="4017" spans="1:1">
      <c r="A4017" t="s">
        <v>8681</v>
      </c>
    </row>
    <row r="4018" spans="1:1">
      <c r="A4018" t="s">
        <v>5879</v>
      </c>
    </row>
    <row r="4019" spans="1:1">
      <c r="A4019" t="s">
        <v>7150</v>
      </c>
    </row>
    <row r="4020" spans="1:1">
      <c r="A4020" t="s">
        <v>8682</v>
      </c>
    </row>
    <row r="4021" spans="1:1">
      <c r="A4021" t="s">
        <v>6352</v>
      </c>
    </row>
    <row r="4022" spans="1:1">
      <c r="A4022" t="s">
        <v>7150</v>
      </c>
    </row>
    <row r="4023" spans="1:1">
      <c r="A4023" t="s">
        <v>8683</v>
      </c>
    </row>
    <row r="4024" spans="1:1">
      <c r="A4024" t="s">
        <v>6375</v>
      </c>
    </row>
    <row r="4025" spans="1:1">
      <c r="A4025" t="s">
        <v>7150</v>
      </c>
    </row>
    <row r="4026" spans="1:1">
      <c r="A4026" t="s">
        <v>8684</v>
      </c>
    </row>
    <row r="4027" spans="1:1">
      <c r="A4027" t="s">
        <v>6380</v>
      </c>
    </row>
    <row r="4028" spans="1:1">
      <c r="A4028" t="s">
        <v>7150</v>
      </c>
    </row>
    <row r="4029" spans="1:1">
      <c r="A4029" t="s">
        <v>8685</v>
      </c>
    </row>
    <row r="4030" spans="1:1">
      <c r="A4030" t="s">
        <v>8686</v>
      </c>
    </row>
    <row r="4031" spans="1:1">
      <c r="A4031" t="s">
        <v>7150</v>
      </c>
    </row>
    <row r="4032" spans="1:1">
      <c r="A4032" t="s">
        <v>8687</v>
      </c>
    </row>
    <row r="4033" spans="1:1">
      <c r="A4033" t="s">
        <v>5901</v>
      </c>
    </row>
    <row r="4034" spans="1:1">
      <c r="A4034" t="s">
        <v>7150</v>
      </c>
    </row>
    <row r="4035" spans="1:1">
      <c r="A4035" t="s">
        <v>8688</v>
      </c>
    </row>
    <row r="4036" spans="1:1">
      <c r="A4036" t="s">
        <v>8689</v>
      </c>
    </row>
    <row r="4037" spans="1:1">
      <c r="A4037" t="s">
        <v>7150</v>
      </c>
    </row>
    <row r="4038" spans="1:1">
      <c r="A4038" t="s">
        <v>8690</v>
      </c>
    </row>
    <row r="4039" spans="1:1">
      <c r="A4039" t="s">
        <v>5894</v>
      </c>
    </row>
    <row r="4040" spans="1:1">
      <c r="A4040" t="s">
        <v>7150</v>
      </c>
    </row>
    <row r="4041" spans="1:1">
      <c r="A4041" t="s">
        <v>8691</v>
      </c>
    </row>
    <row r="4042" spans="1:1">
      <c r="A4042" t="s">
        <v>5884</v>
      </c>
    </row>
    <row r="4043" spans="1:1">
      <c r="A4043" t="s">
        <v>7150</v>
      </c>
    </row>
    <row r="4044" spans="1:1">
      <c r="A4044" t="s">
        <v>8692</v>
      </c>
    </row>
    <row r="4045" spans="1:1">
      <c r="A4045" t="s">
        <v>6382</v>
      </c>
    </row>
    <row r="4046" spans="1:1">
      <c r="A4046" t="s">
        <v>7150</v>
      </c>
    </row>
    <row r="4047" spans="1:1">
      <c r="A4047" t="s">
        <v>8693</v>
      </c>
    </row>
    <row r="4048" spans="1:1">
      <c r="A4048" t="s">
        <v>8694</v>
      </c>
    </row>
    <row r="4049" spans="1:1">
      <c r="A4049" t="s">
        <v>7150</v>
      </c>
    </row>
    <row r="4050" spans="1:1">
      <c r="A4050" t="s">
        <v>8695</v>
      </c>
    </row>
    <row r="4051" spans="1:1">
      <c r="A4051" t="s">
        <v>6869</v>
      </c>
    </row>
    <row r="4052" spans="1:1">
      <c r="A4052" t="s">
        <v>7150</v>
      </c>
    </row>
    <row r="4053" spans="1:1">
      <c r="A4053" t="s">
        <v>8696</v>
      </c>
    </row>
    <row r="4054" spans="1:1">
      <c r="A4054" t="s">
        <v>8697</v>
      </c>
    </row>
    <row r="4055" spans="1:1">
      <c r="A4055" t="s">
        <v>7150</v>
      </c>
    </row>
    <row r="4056" spans="1:1">
      <c r="A4056" t="s">
        <v>8698</v>
      </c>
    </row>
    <row r="4057" spans="1:1">
      <c r="A4057" t="s">
        <v>4729</v>
      </c>
    </row>
    <row r="4058" spans="1:1">
      <c r="A4058" t="s">
        <v>7150</v>
      </c>
    </row>
    <row r="4059" spans="1:1">
      <c r="A4059" t="s">
        <v>8699</v>
      </c>
    </row>
    <row r="4060" spans="1:1">
      <c r="A4060" t="s">
        <v>4749</v>
      </c>
    </row>
    <row r="4061" spans="1:1">
      <c r="A4061" t="s">
        <v>7150</v>
      </c>
    </row>
    <row r="4062" spans="1:1">
      <c r="A4062" t="s">
        <v>8700</v>
      </c>
    </row>
    <row r="4063" spans="1:1">
      <c r="A4063" t="s">
        <v>5036</v>
      </c>
    </row>
    <row r="4064" spans="1:1">
      <c r="A4064" t="s">
        <v>7150</v>
      </c>
    </row>
    <row r="4065" spans="1:1">
      <c r="A4065" t="s">
        <v>8701</v>
      </c>
    </row>
    <row r="4066" spans="1:1">
      <c r="A4066" t="s">
        <v>5441</v>
      </c>
    </row>
    <row r="4067" spans="1:1">
      <c r="A4067" t="s">
        <v>7150</v>
      </c>
    </row>
    <row r="4068" spans="1:1">
      <c r="A4068" t="s">
        <v>8702</v>
      </c>
    </row>
    <row r="4069" spans="1:1">
      <c r="A4069" t="s">
        <v>5892</v>
      </c>
    </row>
    <row r="4070" spans="1:1">
      <c r="A4070" t="s">
        <v>7150</v>
      </c>
    </row>
    <row r="4071" spans="1:1">
      <c r="A4071" t="s">
        <v>8703</v>
      </c>
    </row>
    <row r="4072" spans="1:1">
      <c r="A4072" t="s">
        <v>6405</v>
      </c>
    </row>
    <row r="4073" spans="1:1">
      <c r="A4073" t="s">
        <v>7150</v>
      </c>
    </row>
    <row r="4074" spans="1:1">
      <c r="A4074" t="s">
        <v>8704</v>
      </c>
    </row>
    <row r="4075" spans="1:1">
      <c r="A4075" t="s">
        <v>4727</v>
      </c>
    </row>
    <row r="4076" spans="1:1">
      <c r="A4076" t="s">
        <v>7150</v>
      </c>
    </row>
    <row r="4077" spans="1:1">
      <c r="A4077" t="s">
        <v>8705</v>
      </c>
    </row>
    <row r="4078" spans="1:1">
      <c r="A4078" t="s">
        <v>4747</v>
      </c>
    </row>
    <row r="4079" spans="1:1">
      <c r="A4079" t="s">
        <v>7150</v>
      </c>
    </row>
    <row r="4080" spans="1:1">
      <c r="A4080" t="s">
        <v>8706</v>
      </c>
    </row>
    <row r="4081" spans="1:1">
      <c r="A4081" t="s">
        <v>5459</v>
      </c>
    </row>
    <row r="4082" spans="1:1">
      <c r="A4082" t="s">
        <v>7150</v>
      </c>
    </row>
    <row r="4083" spans="1:1">
      <c r="A4083" t="s">
        <v>8707</v>
      </c>
    </row>
    <row r="4084" spans="1:1">
      <c r="A4084" t="s">
        <v>5443</v>
      </c>
    </row>
    <row r="4085" spans="1:1">
      <c r="A4085" t="s">
        <v>7150</v>
      </c>
    </row>
    <row r="4086" spans="1:1">
      <c r="A4086" t="s">
        <v>8708</v>
      </c>
    </row>
    <row r="4087" spans="1:1">
      <c r="A4087" t="s">
        <v>5457</v>
      </c>
    </row>
    <row r="4088" spans="1:1">
      <c r="A4088" t="s">
        <v>7150</v>
      </c>
    </row>
    <row r="4089" spans="1:1">
      <c r="A4089" t="s">
        <v>8709</v>
      </c>
    </row>
    <row r="4090" spans="1:1">
      <c r="A4090" t="s">
        <v>5913</v>
      </c>
    </row>
    <row r="4091" spans="1:1">
      <c r="A4091" t="s">
        <v>7150</v>
      </c>
    </row>
    <row r="4092" spans="1:1">
      <c r="A4092" t="s">
        <v>8710</v>
      </c>
    </row>
    <row r="4093" spans="1:1">
      <c r="A4093" t="s">
        <v>6407</v>
      </c>
    </row>
    <row r="4094" spans="1:1">
      <c r="A4094" t="s">
        <v>7150</v>
      </c>
    </row>
    <row r="4095" spans="1:1">
      <c r="A4095" t="s">
        <v>8711</v>
      </c>
    </row>
    <row r="4096" spans="1:1">
      <c r="A4096" t="s">
        <v>714</v>
      </c>
    </row>
    <row r="4097" spans="1:1">
      <c r="A4097" t="s">
        <v>7150</v>
      </c>
    </row>
    <row r="4098" spans="1:1">
      <c r="A4098" t="s">
        <v>8712</v>
      </c>
    </row>
    <row r="4099" spans="1:1">
      <c r="A4099" t="s">
        <v>4734</v>
      </c>
    </row>
    <row r="4100" spans="1:1">
      <c r="A4100" t="s">
        <v>7150</v>
      </c>
    </row>
    <row r="4101" spans="1:1">
      <c r="A4101" t="s">
        <v>8713</v>
      </c>
    </row>
    <row r="4102" spans="1:1">
      <c r="A4102" t="s">
        <v>5044</v>
      </c>
    </row>
    <row r="4103" spans="1:1">
      <c r="A4103" t="s">
        <v>7150</v>
      </c>
    </row>
    <row r="4104" spans="1:1">
      <c r="A4104" t="s">
        <v>8714</v>
      </c>
    </row>
    <row r="4105" spans="1:1">
      <c r="A4105" t="s">
        <v>5046</v>
      </c>
    </row>
    <row r="4106" spans="1:1">
      <c r="A4106" t="s">
        <v>7150</v>
      </c>
    </row>
    <row r="4107" spans="1:1">
      <c r="A4107" t="s">
        <v>8715</v>
      </c>
    </row>
    <row r="4108" spans="1:1">
      <c r="A4108" t="s">
        <v>8716</v>
      </c>
    </row>
    <row r="4109" spans="1:1">
      <c r="A4109" t="s">
        <v>7150</v>
      </c>
    </row>
    <row r="4110" spans="1:1">
      <c r="A4110" t="s">
        <v>8717</v>
      </c>
    </row>
    <row r="4111" spans="1:1">
      <c r="A4111" t="s">
        <v>5471</v>
      </c>
    </row>
    <row r="4112" spans="1:1">
      <c r="A4112" t="s">
        <v>7150</v>
      </c>
    </row>
    <row r="4113" spans="1:1">
      <c r="A4113" t="s">
        <v>8718</v>
      </c>
    </row>
    <row r="4114" spans="1:1">
      <c r="A4114" t="s">
        <v>5467</v>
      </c>
    </row>
    <row r="4115" spans="1:1">
      <c r="A4115" t="s">
        <v>7150</v>
      </c>
    </row>
    <row r="4116" spans="1:1">
      <c r="A4116" t="s">
        <v>8719</v>
      </c>
    </row>
    <row r="4117" spans="1:1">
      <c r="A4117" t="s">
        <v>5461</v>
      </c>
    </row>
    <row r="4118" spans="1:1">
      <c r="A4118" t="s">
        <v>7150</v>
      </c>
    </row>
    <row r="4119" spans="1:1">
      <c r="A4119" t="s">
        <v>8720</v>
      </c>
    </row>
    <row r="4120" spans="1:1">
      <c r="A4120" t="s">
        <v>5070</v>
      </c>
    </row>
    <row r="4121" spans="1:1">
      <c r="A4121" t="s">
        <v>7150</v>
      </c>
    </row>
    <row r="4122" spans="1:1">
      <c r="A4122" t="s">
        <v>8721</v>
      </c>
    </row>
    <row r="4123" spans="1:1">
      <c r="A4123" t="s">
        <v>8722</v>
      </c>
    </row>
    <row r="4124" spans="1:1">
      <c r="A4124" t="s">
        <v>7150</v>
      </c>
    </row>
    <row r="4125" spans="1:1">
      <c r="A4125" t="s">
        <v>8723</v>
      </c>
    </row>
    <row r="4126" spans="1:1">
      <c r="A4126" t="s">
        <v>5463</v>
      </c>
    </row>
    <row r="4127" spans="1:1">
      <c r="A4127" t="s">
        <v>7150</v>
      </c>
    </row>
    <row r="4128" spans="1:1">
      <c r="A4128" t="s">
        <v>8724</v>
      </c>
    </row>
    <row r="4129" spans="1:1">
      <c r="A4129" t="s">
        <v>5903</v>
      </c>
    </row>
    <row r="4130" spans="1:1">
      <c r="A4130" t="s">
        <v>7150</v>
      </c>
    </row>
    <row r="4131" spans="1:1">
      <c r="A4131" t="s">
        <v>8725</v>
      </c>
    </row>
    <row r="4132" spans="1:1">
      <c r="A4132" t="s">
        <v>5917</v>
      </c>
    </row>
    <row r="4133" spans="1:1">
      <c r="A4133" t="s">
        <v>7150</v>
      </c>
    </row>
    <row r="4134" spans="1:1">
      <c r="A4134" t="s">
        <v>8726</v>
      </c>
    </row>
    <row r="4135" spans="1:1">
      <c r="A4135" t="s">
        <v>6429</v>
      </c>
    </row>
    <row r="4136" spans="1:1">
      <c r="A4136" t="s">
        <v>7150</v>
      </c>
    </row>
    <row r="4137" spans="1:1">
      <c r="A4137" t="s">
        <v>8727</v>
      </c>
    </row>
    <row r="4138" spans="1:1">
      <c r="A4138" t="s">
        <v>4758</v>
      </c>
    </row>
    <row r="4139" spans="1:1">
      <c r="A4139" t="s">
        <v>7150</v>
      </c>
    </row>
    <row r="4140" spans="1:1">
      <c r="A4140" t="s">
        <v>8728</v>
      </c>
    </row>
    <row r="4141" spans="1:1">
      <c r="A4141" t="s">
        <v>5473</v>
      </c>
    </row>
    <row r="4142" spans="1:1">
      <c r="A4142" t="s">
        <v>7150</v>
      </c>
    </row>
    <row r="4143" spans="1:1">
      <c r="A4143" t="s">
        <v>8729</v>
      </c>
    </row>
    <row r="4144" spans="1:1">
      <c r="A4144" t="s">
        <v>5919</v>
      </c>
    </row>
    <row r="4145" spans="1:1">
      <c r="A4145" t="s">
        <v>7150</v>
      </c>
    </row>
    <row r="4146" spans="1:1">
      <c r="A4146" t="s">
        <v>8730</v>
      </c>
    </row>
    <row r="4147" spans="1:1">
      <c r="A4147" t="s">
        <v>5927</v>
      </c>
    </row>
    <row r="4148" spans="1:1">
      <c r="A4148" t="s">
        <v>7150</v>
      </c>
    </row>
    <row r="4149" spans="1:1">
      <c r="A4149" t="s">
        <v>8731</v>
      </c>
    </row>
    <row r="4150" spans="1:1">
      <c r="A4150" t="s">
        <v>5925</v>
      </c>
    </row>
    <row r="4151" spans="1:1">
      <c r="A4151" t="s">
        <v>7150</v>
      </c>
    </row>
    <row r="4152" spans="1:1">
      <c r="A4152" t="s">
        <v>8732</v>
      </c>
    </row>
    <row r="4153" spans="1:1">
      <c r="A4153" t="s">
        <v>6447</v>
      </c>
    </row>
    <row r="4154" spans="1:1">
      <c r="A4154" t="s">
        <v>7150</v>
      </c>
    </row>
    <row r="4155" spans="1:1">
      <c r="A4155" t="s">
        <v>8733</v>
      </c>
    </row>
    <row r="4156" spans="1:1">
      <c r="A4156" t="s">
        <v>6449</v>
      </c>
    </row>
    <row r="4157" spans="1:1">
      <c r="A4157" t="s">
        <v>7150</v>
      </c>
    </row>
    <row r="4158" spans="1:1">
      <c r="A4158" t="s">
        <v>8734</v>
      </c>
    </row>
    <row r="4159" spans="1:1">
      <c r="A4159" t="s">
        <v>5923</v>
      </c>
    </row>
    <row r="4160" spans="1:1">
      <c r="A4160" t="s">
        <v>7150</v>
      </c>
    </row>
    <row r="4161" spans="1:1">
      <c r="A4161" t="s">
        <v>8735</v>
      </c>
    </row>
    <row r="4162" spans="1:1">
      <c r="A4162" t="s">
        <v>5905</v>
      </c>
    </row>
    <row r="4163" spans="1:1">
      <c r="A4163" t="s">
        <v>7150</v>
      </c>
    </row>
    <row r="4164" spans="1:1">
      <c r="A4164" t="s">
        <v>8736</v>
      </c>
    </row>
    <row r="4165" spans="1:1">
      <c r="A4165" t="s">
        <v>6427</v>
      </c>
    </row>
    <row r="4166" spans="1:1">
      <c r="A4166" t="s">
        <v>7150</v>
      </c>
    </row>
    <row r="4167" spans="1:1">
      <c r="A4167" t="s">
        <v>8737</v>
      </c>
    </row>
    <row r="4168" spans="1:1">
      <c r="A4168" t="s">
        <v>5921</v>
      </c>
    </row>
    <row r="4169" spans="1:1">
      <c r="A4169" t="s">
        <v>7150</v>
      </c>
    </row>
    <row r="4170" spans="1:1">
      <c r="A4170" t="s">
        <v>8738</v>
      </c>
    </row>
    <row r="4171" spans="1:1">
      <c r="A4171" t="s">
        <v>5899</v>
      </c>
    </row>
    <row r="4172" spans="1:1">
      <c r="A4172" t="s">
        <v>7150</v>
      </c>
    </row>
    <row r="4173" spans="1:1">
      <c r="A4173" t="s">
        <v>8739</v>
      </c>
    </row>
    <row r="4174" spans="1:1">
      <c r="A4174" t="s">
        <v>6423</v>
      </c>
    </row>
    <row r="4175" spans="1:1">
      <c r="A4175" t="s">
        <v>7150</v>
      </c>
    </row>
    <row r="4176" spans="1:1">
      <c r="A4176" t="s">
        <v>8740</v>
      </c>
    </row>
    <row r="4177" spans="1:1">
      <c r="A4177" t="s">
        <v>6435</v>
      </c>
    </row>
    <row r="4178" spans="1:1">
      <c r="A4178" t="s">
        <v>7150</v>
      </c>
    </row>
    <row r="4179" spans="1:1">
      <c r="A4179" t="s">
        <v>8741</v>
      </c>
    </row>
    <row r="4180" spans="1:1">
      <c r="A4180" t="s">
        <v>6399</v>
      </c>
    </row>
    <row r="4181" spans="1:1">
      <c r="A4181" t="s">
        <v>7150</v>
      </c>
    </row>
    <row r="4182" spans="1:1">
      <c r="A4182" t="s">
        <v>8742</v>
      </c>
    </row>
    <row r="4183" spans="1:1">
      <c r="A4183" t="s">
        <v>6421</v>
      </c>
    </row>
    <row r="4184" spans="1:1">
      <c r="A4184" t="s">
        <v>7150</v>
      </c>
    </row>
    <row r="4185" spans="1:1">
      <c r="A4185" t="s">
        <v>8743</v>
      </c>
    </row>
    <row r="4186" spans="1:1">
      <c r="A4186" t="s">
        <v>8744</v>
      </c>
    </row>
    <row r="4187" spans="1:1">
      <c r="A4187" t="s">
        <v>7150</v>
      </c>
    </row>
    <row r="4188" spans="1:1">
      <c r="A4188" t="s">
        <v>8745</v>
      </c>
    </row>
    <row r="4189" spans="1:1">
      <c r="A4189" t="s">
        <v>6875</v>
      </c>
    </row>
    <row r="4190" spans="1:1">
      <c r="A4190" t="s">
        <v>7150</v>
      </c>
    </row>
    <row r="4191" spans="1:1">
      <c r="A4191" t="s">
        <v>8746</v>
      </c>
    </row>
    <row r="4192" spans="1:1">
      <c r="A4192" t="s">
        <v>6889</v>
      </c>
    </row>
    <row r="4193" spans="1:1">
      <c r="A4193" t="s">
        <v>7150</v>
      </c>
    </row>
    <row r="4194" spans="1:1">
      <c r="A4194" t="s">
        <v>8747</v>
      </c>
    </row>
    <row r="4195" spans="1:1">
      <c r="A4195" t="s">
        <v>8748</v>
      </c>
    </row>
    <row r="4196" spans="1:1">
      <c r="A4196" t="s">
        <v>7150</v>
      </c>
    </row>
    <row r="4197" spans="1:1">
      <c r="A4197" t="s">
        <v>8749</v>
      </c>
    </row>
    <row r="4198" spans="1:1">
      <c r="A4198" t="s">
        <v>6849</v>
      </c>
    </row>
    <row r="4199" spans="1:1">
      <c r="A4199" t="s">
        <v>7150</v>
      </c>
    </row>
    <row r="4200" spans="1:1">
      <c r="A4200" t="s">
        <v>8750</v>
      </c>
    </row>
    <row r="4201" spans="1:1">
      <c r="A4201" t="s">
        <v>4152</v>
      </c>
    </row>
    <row r="4202" spans="1:1">
      <c r="A4202" t="s">
        <v>7150</v>
      </c>
    </row>
    <row r="4203" spans="1:1">
      <c r="A4203" t="s">
        <v>8751</v>
      </c>
    </row>
    <row r="4204" spans="1:1">
      <c r="A4204" t="s">
        <v>4154</v>
      </c>
    </row>
    <row r="4205" spans="1:1">
      <c r="A4205" t="s">
        <v>7150</v>
      </c>
    </row>
    <row r="4206" spans="1:1">
      <c r="A4206" t="s">
        <v>8752</v>
      </c>
    </row>
    <row r="4207" spans="1:1">
      <c r="A4207" t="s">
        <v>4452</v>
      </c>
    </row>
    <row r="4208" spans="1:1">
      <c r="A4208" t="s">
        <v>7150</v>
      </c>
    </row>
    <row r="4209" spans="1:1">
      <c r="A4209" t="s">
        <v>8753</v>
      </c>
    </row>
    <row r="4210" spans="1:1">
      <c r="A4210" t="s">
        <v>4458</v>
      </c>
    </row>
    <row r="4211" spans="1:1">
      <c r="A4211" t="s">
        <v>7150</v>
      </c>
    </row>
    <row r="4212" spans="1:1">
      <c r="A4212" t="s">
        <v>8754</v>
      </c>
    </row>
    <row r="4213" spans="1:1">
      <c r="A4213" t="s">
        <v>4753</v>
      </c>
    </row>
    <row r="4214" spans="1:1">
      <c r="A4214" t="s">
        <v>7150</v>
      </c>
    </row>
    <row r="4215" spans="1:1">
      <c r="A4215" t="s">
        <v>8755</v>
      </c>
    </row>
    <row r="4216" spans="1:1">
      <c r="A4216" t="s">
        <v>8756</v>
      </c>
    </row>
    <row r="4217" spans="1:1">
      <c r="A4217" t="s">
        <v>7150</v>
      </c>
    </row>
    <row r="4218" spans="1:1">
      <c r="A4218" t="s">
        <v>8757</v>
      </c>
    </row>
    <row r="4219" spans="1:1">
      <c r="A4219" t="s">
        <v>4755</v>
      </c>
    </row>
    <row r="4220" spans="1:1">
      <c r="A4220" t="s">
        <v>7150</v>
      </c>
    </row>
    <row r="4221" spans="1:1">
      <c r="A4221" t="s">
        <v>8758</v>
      </c>
    </row>
    <row r="4222" spans="1:1">
      <c r="A4222" t="s">
        <v>4163</v>
      </c>
    </row>
    <row r="4223" spans="1:1">
      <c r="A4223" t="s">
        <v>7150</v>
      </c>
    </row>
    <row r="4224" spans="1:1">
      <c r="A4224" t="s">
        <v>8759</v>
      </c>
    </row>
    <row r="4225" spans="1:1">
      <c r="A4225" t="s">
        <v>4160</v>
      </c>
    </row>
    <row r="4226" spans="1:1">
      <c r="A4226" t="s">
        <v>7150</v>
      </c>
    </row>
    <row r="4227" spans="1:1">
      <c r="A4227" t="s">
        <v>8760</v>
      </c>
    </row>
    <row r="4228" spans="1:1">
      <c r="A4228" t="s">
        <v>4148</v>
      </c>
    </row>
    <row r="4229" spans="1:1">
      <c r="A4229" t="s">
        <v>7150</v>
      </c>
    </row>
    <row r="4230" spans="1:1">
      <c r="A4230" t="s">
        <v>8761</v>
      </c>
    </row>
    <row r="4231" spans="1:1">
      <c r="A4231" t="s">
        <v>4751</v>
      </c>
    </row>
    <row r="4232" spans="1:1">
      <c r="A4232" t="s">
        <v>7150</v>
      </c>
    </row>
    <row r="4233" spans="1:1">
      <c r="A4233" t="s">
        <v>8762</v>
      </c>
    </row>
    <row r="4234" spans="1:1">
      <c r="A4234" t="s">
        <v>5061</v>
      </c>
    </row>
    <row r="4235" spans="1:1">
      <c r="A4235" t="s">
        <v>7150</v>
      </c>
    </row>
    <row r="4236" spans="1:1">
      <c r="A4236" t="s">
        <v>8763</v>
      </c>
    </row>
    <row r="4237" spans="1:1">
      <c r="A4237" t="s">
        <v>8764</v>
      </c>
    </row>
    <row r="4238" spans="1:1">
      <c r="A4238" t="s">
        <v>7150</v>
      </c>
    </row>
    <row r="4239" spans="1:1">
      <c r="A4239" t="s">
        <v>8765</v>
      </c>
    </row>
    <row r="4240" spans="1:1">
      <c r="A4240" t="s">
        <v>5941</v>
      </c>
    </row>
    <row r="4241" spans="1:1">
      <c r="A4241" t="s">
        <v>7150</v>
      </c>
    </row>
    <row r="4242" spans="1:1">
      <c r="A4242" t="s">
        <v>8766</v>
      </c>
    </row>
    <row r="4243" spans="1:1">
      <c r="A4243" t="s">
        <v>4166</v>
      </c>
    </row>
    <row r="4244" spans="1:1">
      <c r="A4244" t="s">
        <v>7150</v>
      </c>
    </row>
    <row r="4245" spans="1:1">
      <c r="A4245" t="s">
        <v>8767</v>
      </c>
    </row>
    <row r="4246" spans="1:1">
      <c r="A4246" t="s">
        <v>8768</v>
      </c>
    </row>
    <row r="4247" spans="1:1">
      <c r="A4247" t="s">
        <v>7150</v>
      </c>
    </row>
    <row r="4248" spans="1:1">
      <c r="A4248" t="s">
        <v>8769</v>
      </c>
    </row>
    <row r="4249" spans="1:1">
      <c r="A4249" t="s">
        <v>4450</v>
      </c>
    </row>
    <row r="4250" spans="1:1">
      <c r="A4250" t="s">
        <v>7150</v>
      </c>
    </row>
    <row r="4251" spans="1:1">
      <c r="A4251" t="s">
        <v>8770</v>
      </c>
    </row>
    <row r="4252" spans="1:1">
      <c r="A4252" t="s">
        <v>4743</v>
      </c>
    </row>
    <row r="4253" spans="1:1">
      <c r="A4253" t="s">
        <v>7150</v>
      </c>
    </row>
    <row r="4254" spans="1:1">
      <c r="A4254" t="s">
        <v>8771</v>
      </c>
    </row>
    <row r="4255" spans="1:1">
      <c r="A4255" t="s">
        <v>4761</v>
      </c>
    </row>
    <row r="4256" spans="1:1">
      <c r="A4256" t="s">
        <v>7150</v>
      </c>
    </row>
    <row r="4257" spans="1:1">
      <c r="A4257" t="s">
        <v>8772</v>
      </c>
    </row>
    <row r="4258" spans="1:1">
      <c r="A4258" t="s">
        <v>5056</v>
      </c>
    </row>
    <row r="4259" spans="1:1">
      <c r="A4259" t="s">
        <v>7150</v>
      </c>
    </row>
    <row r="4260" spans="1:1">
      <c r="A4260" t="s">
        <v>8773</v>
      </c>
    </row>
    <row r="4261" spans="1:1">
      <c r="A4261" t="s">
        <v>5078</v>
      </c>
    </row>
    <row r="4262" spans="1:1">
      <c r="A4262" t="s">
        <v>7150</v>
      </c>
    </row>
    <row r="4263" spans="1:1">
      <c r="A4263" t="s">
        <v>8774</v>
      </c>
    </row>
    <row r="4264" spans="1:1">
      <c r="A4264" t="s">
        <v>4176</v>
      </c>
    </row>
    <row r="4265" spans="1:1">
      <c r="A4265" t="s">
        <v>7150</v>
      </c>
    </row>
    <row r="4266" spans="1:1">
      <c r="A4266" t="s">
        <v>8775</v>
      </c>
    </row>
    <row r="4267" spans="1:1">
      <c r="A4267" t="s">
        <v>4467</v>
      </c>
    </row>
    <row r="4268" spans="1:1">
      <c r="A4268" t="s">
        <v>7150</v>
      </c>
    </row>
    <row r="4269" spans="1:1">
      <c r="A4269" t="s">
        <v>8776</v>
      </c>
    </row>
    <row r="4270" spans="1:1">
      <c r="A4270" t="s">
        <v>4765</v>
      </c>
    </row>
    <row r="4271" spans="1:1">
      <c r="A4271" t="s">
        <v>7150</v>
      </c>
    </row>
    <row r="4272" spans="1:1">
      <c r="A4272" t="s">
        <v>8777</v>
      </c>
    </row>
    <row r="4273" spans="1:1">
      <c r="A4273" t="s">
        <v>700</v>
      </c>
    </row>
    <row r="4274" spans="1:1">
      <c r="A4274" t="s">
        <v>7150</v>
      </c>
    </row>
    <row r="4275" spans="1:1">
      <c r="A4275" t="s">
        <v>8778</v>
      </c>
    </row>
    <row r="4276" spans="1:1">
      <c r="A4276" t="s">
        <v>5080</v>
      </c>
    </row>
    <row r="4277" spans="1:1">
      <c r="A4277" t="s">
        <v>7150</v>
      </c>
    </row>
    <row r="4278" spans="1:1">
      <c r="A4278" t="s">
        <v>8779</v>
      </c>
    </row>
    <row r="4279" spans="1:1">
      <c r="A4279" t="s">
        <v>5063</v>
      </c>
    </row>
    <row r="4280" spans="1:1">
      <c r="A4280" t="s">
        <v>7150</v>
      </c>
    </row>
    <row r="4281" spans="1:1">
      <c r="A4281" t="s">
        <v>8780</v>
      </c>
    </row>
    <row r="4282" spans="1:1">
      <c r="A4282" t="s">
        <v>5505</v>
      </c>
    </row>
    <row r="4283" spans="1:1">
      <c r="A4283" t="s">
        <v>7150</v>
      </c>
    </row>
    <row r="4284" spans="1:1">
      <c r="A4284" t="s">
        <v>8781</v>
      </c>
    </row>
    <row r="4285" spans="1:1">
      <c r="A4285" t="s">
        <v>4203</v>
      </c>
    </row>
    <row r="4286" spans="1:1">
      <c r="A4286" t="s">
        <v>7150</v>
      </c>
    </row>
    <row r="4287" spans="1:1">
      <c r="A4287" t="s">
        <v>8782</v>
      </c>
    </row>
    <row r="4288" spans="1:1">
      <c r="A4288" t="s">
        <v>4196</v>
      </c>
    </row>
    <row r="4289" spans="1:1">
      <c r="A4289" t="s">
        <v>7150</v>
      </c>
    </row>
    <row r="4290" spans="1:1">
      <c r="A4290" t="s">
        <v>8783</v>
      </c>
    </row>
    <row r="4291" spans="1:1">
      <c r="A4291" t="s">
        <v>4179</v>
      </c>
    </row>
    <row r="4292" spans="1:1">
      <c r="A4292" t="s">
        <v>7150</v>
      </c>
    </row>
    <row r="4293" spans="1:1">
      <c r="A4293" t="s">
        <v>8784</v>
      </c>
    </row>
    <row r="4294" spans="1:1">
      <c r="A4294" t="s">
        <v>4198</v>
      </c>
    </row>
    <row r="4295" spans="1:1">
      <c r="A4295" t="s">
        <v>7150</v>
      </c>
    </row>
    <row r="4296" spans="1:1">
      <c r="A4296" t="s">
        <v>8785</v>
      </c>
    </row>
    <row r="4297" spans="1:1">
      <c r="A4297" t="s">
        <v>4460</v>
      </c>
    </row>
    <row r="4298" spans="1:1">
      <c r="A4298" t="s">
        <v>7150</v>
      </c>
    </row>
    <row r="4299" spans="1:1">
      <c r="A4299" t="s">
        <v>8786</v>
      </c>
    </row>
    <row r="4300" spans="1:1">
      <c r="A4300" t="s">
        <v>4462</v>
      </c>
    </row>
    <row r="4301" spans="1:1">
      <c r="A4301" t="s">
        <v>7150</v>
      </c>
    </row>
    <row r="4302" spans="1:1">
      <c r="A4302" t="s">
        <v>8787</v>
      </c>
    </row>
    <row r="4303" spans="1:1">
      <c r="A4303" t="s">
        <v>4767</v>
      </c>
    </row>
    <row r="4304" spans="1:1">
      <c r="A4304" t="s">
        <v>7150</v>
      </c>
    </row>
    <row r="4305" spans="1:1">
      <c r="A4305" t="s">
        <v>8788</v>
      </c>
    </row>
    <row r="4306" spans="1:1">
      <c r="A4306" t="s">
        <v>4172</v>
      </c>
    </row>
    <row r="4307" spans="1:1">
      <c r="A4307" t="s">
        <v>7150</v>
      </c>
    </row>
    <row r="4308" spans="1:1">
      <c r="A4308" t="s">
        <v>8789</v>
      </c>
    </row>
    <row r="4309" spans="1:1">
      <c r="A4309" t="s">
        <v>8790</v>
      </c>
    </row>
    <row r="4310" spans="1:1">
      <c r="A4310" t="s">
        <v>7150</v>
      </c>
    </row>
    <row r="4311" spans="1:1">
      <c r="A4311" t="s">
        <v>8791</v>
      </c>
    </row>
    <row r="4312" spans="1:1">
      <c r="A4312" t="s">
        <v>4763</v>
      </c>
    </row>
    <row r="4313" spans="1:1">
      <c r="A4313" t="s">
        <v>7150</v>
      </c>
    </row>
    <row r="4314" spans="1:1">
      <c r="A4314" t="s">
        <v>8792</v>
      </c>
    </row>
    <row r="4315" spans="1:1">
      <c r="A4315" t="s">
        <v>5501</v>
      </c>
    </row>
    <row r="4316" spans="1:1">
      <c r="A4316" t="s">
        <v>7150</v>
      </c>
    </row>
    <row r="4317" spans="1:1">
      <c r="A4317" t="s">
        <v>8793</v>
      </c>
    </row>
    <row r="4318" spans="1:1">
      <c r="A4318" t="s">
        <v>5484</v>
      </c>
    </row>
    <row r="4319" spans="1:1">
      <c r="A4319" t="s">
        <v>7150</v>
      </c>
    </row>
    <row r="4320" spans="1:1">
      <c r="A4320" t="s">
        <v>8794</v>
      </c>
    </row>
    <row r="4321" spans="1:1">
      <c r="A4321" t="s">
        <v>6500</v>
      </c>
    </row>
    <row r="4322" spans="1:1">
      <c r="A4322" t="s">
        <v>7150</v>
      </c>
    </row>
    <row r="4323" spans="1:1">
      <c r="A4323" t="s">
        <v>8795</v>
      </c>
    </row>
    <row r="4324" spans="1:1">
      <c r="A4324" t="s">
        <v>6455</v>
      </c>
    </row>
    <row r="4325" spans="1:1">
      <c r="A4325" t="s">
        <v>7150</v>
      </c>
    </row>
    <row r="4326" spans="1:1">
      <c r="A4326" t="s">
        <v>8796</v>
      </c>
    </row>
    <row r="4327" spans="1:1">
      <c r="A4327" t="s">
        <v>5059</v>
      </c>
    </row>
    <row r="4328" spans="1:1">
      <c r="A4328" t="s">
        <v>7150</v>
      </c>
    </row>
    <row r="4329" spans="1:1">
      <c r="A4329" t="s">
        <v>8797</v>
      </c>
    </row>
    <row r="4330" spans="1:1">
      <c r="A4330" t="s">
        <v>5082</v>
      </c>
    </row>
    <row r="4331" spans="1:1">
      <c r="A4331" t="s">
        <v>7150</v>
      </c>
    </row>
    <row r="4332" spans="1:1">
      <c r="A4332" t="s">
        <v>8798</v>
      </c>
    </row>
    <row r="4333" spans="1:1">
      <c r="A4333" t="s">
        <v>5482</v>
      </c>
    </row>
    <row r="4334" spans="1:1">
      <c r="A4334" t="s">
        <v>7150</v>
      </c>
    </row>
    <row r="4335" spans="1:1">
      <c r="A4335" t="s">
        <v>8799</v>
      </c>
    </row>
    <row r="4336" spans="1:1">
      <c r="A4336" t="s">
        <v>5939</v>
      </c>
    </row>
    <row r="4337" spans="1:1">
      <c r="A4337" t="s">
        <v>7150</v>
      </c>
    </row>
    <row r="4338" spans="1:1">
      <c r="A4338" t="s">
        <v>8800</v>
      </c>
    </row>
    <row r="4339" spans="1:1">
      <c r="A4339" t="s">
        <v>5943</v>
      </c>
    </row>
    <row r="4340" spans="1:1">
      <c r="A4340" t="s">
        <v>7150</v>
      </c>
    </row>
    <row r="4341" spans="1:1">
      <c r="A4341" t="s">
        <v>8801</v>
      </c>
    </row>
    <row r="4342" spans="1:1">
      <c r="A4342" t="s">
        <v>6484</v>
      </c>
    </row>
    <row r="4343" spans="1:1">
      <c r="A4343" t="s">
        <v>7150</v>
      </c>
    </row>
    <row r="4344" spans="1:1">
      <c r="A4344" t="s">
        <v>8802</v>
      </c>
    </row>
    <row r="4345" spans="1:1">
      <c r="A4345" t="s">
        <v>6504</v>
      </c>
    </row>
    <row r="4346" spans="1:1">
      <c r="A4346" t="s">
        <v>7150</v>
      </c>
    </row>
    <row r="4347" spans="1:1">
      <c r="A4347" t="s">
        <v>8803</v>
      </c>
    </row>
    <row r="4348" spans="1:1">
      <c r="A4348" t="s">
        <v>5538</v>
      </c>
    </row>
    <row r="4349" spans="1:1">
      <c r="A4349" t="s">
        <v>7150</v>
      </c>
    </row>
    <row r="4350" spans="1:1">
      <c r="A4350" t="s">
        <v>8804</v>
      </c>
    </row>
    <row r="4351" spans="1:1">
      <c r="A4351" t="s">
        <v>5511</v>
      </c>
    </row>
    <row r="4352" spans="1:1">
      <c r="A4352" t="s">
        <v>7150</v>
      </c>
    </row>
    <row r="4353" spans="1:1">
      <c r="A4353" t="s">
        <v>8805</v>
      </c>
    </row>
    <row r="4354" spans="1:1">
      <c r="A4354" t="s">
        <v>5492</v>
      </c>
    </row>
    <row r="4355" spans="1:1">
      <c r="A4355" t="s">
        <v>7150</v>
      </c>
    </row>
    <row r="4356" spans="1:1">
      <c r="A4356" t="s">
        <v>8806</v>
      </c>
    </row>
    <row r="4357" spans="1:1">
      <c r="A4357" t="s">
        <v>5961</v>
      </c>
    </row>
    <row r="4358" spans="1:1">
      <c r="A4358" t="s">
        <v>7150</v>
      </c>
    </row>
    <row r="4359" spans="1:1">
      <c r="A4359" t="s">
        <v>8807</v>
      </c>
    </row>
    <row r="4360" spans="1:1">
      <c r="A4360" t="s">
        <v>5959</v>
      </c>
    </row>
    <row r="4361" spans="1:1">
      <c r="A4361" t="s">
        <v>7150</v>
      </c>
    </row>
    <row r="4362" spans="1:1">
      <c r="A4362" t="s">
        <v>8808</v>
      </c>
    </row>
    <row r="4363" spans="1:1">
      <c r="A4363" t="s">
        <v>6451</v>
      </c>
    </row>
    <row r="4364" spans="1:1">
      <c r="A4364" t="s">
        <v>7150</v>
      </c>
    </row>
    <row r="4365" spans="1:1">
      <c r="A4365" t="s">
        <v>8809</v>
      </c>
    </row>
    <row r="4366" spans="1:1">
      <c r="A4366" t="s">
        <v>6475</v>
      </c>
    </row>
    <row r="4367" spans="1:1">
      <c r="A4367" t="s">
        <v>7150</v>
      </c>
    </row>
    <row r="4368" spans="1:1">
      <c r="A4368" t="s">
        <v>8810</v>
      </c>
    </row>
    <row r="4369" spans="1:1">
      <c r="A4369" t="s">
        <v>5455</v>
      </c>
    </row>
    <row r="4370" spans="1:1">
      <c r="A4370" t="s">
        <v>7150</v>
      </c>
    </row>
    <row r="4371" spans="1:1">
      <c r="A4371" t="s">
        <v>8811</v>
      </c>
    </row>
    <row r="4372" spans="1:1">
      <c r="A4372" t="s">
        <v>5480</v>
      </c>
    </row>
    <row r="4373" spans="1:1">
      <c r="A4373" t="s">
        <v>7150</v>
      </c>
    </row>
    <row r="4374" spans="1:1">
      <c r="A4374" t="s">
        <v>8812</v>
      </c>
    </row>
    <row r="4375" spans="1:1">
      <c r="A4375" t="s">
        <v>5453</v>
      </c>
    </row>
    <row r="4376" spans="1:1">
      <c r="A4376" t="s">
        <v>7150</v>
      </c>
    </row>
    <row r="4377" spans="1:1">
      <c r="A4377" t="s">
        <v>8813</v>
      </c>
    </row>
    <row r="4378" spans="1:1">
      <c r="A4378" t="s">
        <v>5911</v>
      </c>
    </row>
    <row r="4379" spans="1:1">
      <c r="A4379" t="s">
        <v>7150</v>
      </c>
    </row>
    <row r="4380" spans="1:1">
      <c r="A4380" t="s">
        <v>8814</v>
      </c>
    </row>
    <row r="4381" spans="1:1">
      <c r="A4381" t="s">
        <v>8815</v>
      </c>
    </row>
    <row r="4382" spans="1:1">
      <c r="A4382" t="s">
        <v>7150</v>
      </c>
    </row>
    <row r="4383" spans="1:1">
      <c r="A4383" t="s">
        <v>8816</v>
      </c>
    </row>
    <row r="4384" spans="1:1">
      <c r="A4384" t="s">
        <v>6437</v>
      </c>
    </row>
    <row r="4385" spans="1:1">
      <c r="A4385" t="s">
        <v>7150</v>
      </c>
    </row>
    <row r="4386" spans="1:1">
      <c r="A4386" t="s">
        <v>8817</v>
      </c>
    </row>
    <row r="4387" spans="1:1">
      <c r="A4387" t="s">
        <v>6371</v>
      </c>
    </row>
    <row r="4388" spans="1:1">
      <c r="A4388" t="s">
        <v>7150</v>
      </c>
    </row>
    <row r="4389" spans="1:1">
      <c r="A4389" t="s">
        <v>8818</v>
      </c>
    </row>
    <row r="4390" spans="1:1">
      <c r="A4390" t="s">
        <v>8819</v>
      </c>
    </row>
    <row r="4391" spans="1:1">
      <c r="A4391" t="s">
        <v>7150</v>
      </c>
    </row>
    <row r="4392" spans="1:1">
      <c r="A4392" t="s">
        <v>8820</v>
      </c>
    </row>
    <row r="4393" spans="1:1">
      <c r="A4393" t="s">
        <v>8821</v>
      </c>
    </row>
    <row r="4394" spans="1:1">
      <c r="A4394" t="s">
        <v>7150</v>
      </c>
    </row>
    <row r="4395" spans="1:1">
      <c r="A4395" t="s">
        <v>8822</v>
      </c>
    </row>
    <row r="4396" spans="1:1">
      <c r="A4396" t="s">
        <v>6502</v>
      </c>
    </row>
    <row r="4397" spans="1:1">
      <c r="A4397" t="s">
        <v>7150</v>
      </c>
    </row>
    <row r="4398" spans="1:1">
      <c r="A4398" t="s">
        <v>8823</v>
      </c>
    </row>
    <row r="4399" spans="1:1">
      <c r="A4399" t="s">
        <v>6498</v>
      </c>
    </row>
    <row r="4400" spans="1:1">
      <c r="A4400" t="s">
        <v>7150</v>
      </c>
    </row>
    <row r="4401" spans="1:1">
      <c r="A4401" t="s">
        <v>8824</v>
      </c>
    </row>
    <row r="4402" spans="1:1">
      <c r="A4402" t="s">
        <v>6555</v>
      </c>
    </row>
    <row r="4403" spans="1:1">
      <c r="A4403" t="s">
        <v>7150</v>
      </c>
    </row>
    <row r="4404" spans="1:1">
      <c r="A4404" t="s">
        <v>8825</v>
      </c>
    </row>
    <row r="4405" spans="1:1">
      <c r="A4405" t="s">
        <v>8826</v>
      </c>
    </row>
    <row r="4406" spans="1:1">
      <c r="A4406" t="s">
        <v>7150</v>
      </c>
    </row>
    <row r="4407" spans="1:1">
      <c r="A4407" t="s">
        <v>8827</v>
      </c>
    </row>
    <row r="4408" spans="1:1">
      <c r="A4408" t="s">
        <v>6932</v>
      </c>
    </row>
    <row r="4409" spans="1:1">
      <c r="A4409" t="s">
        <v>7150</v>
      </c>
    </row>
    <row r="4410" spans="1:1">
      <c r="A4410" t="s">
        <v>8828</v>
      </c>
    </row>
    <row r="4411" spans="1:1">
      <c r="A4411" t="s">
        <v>6895</v>
      </c>
    </row>
    <row r="4412" spans="1:1">
      <c r="A4412" t="s">
        <v>7150</v>
      </c>
    </row>
    <row r="4413" spans="1:1">
      <c r="A4413" t="s">
        <v>8829</v>
      </c>
    </row>
    <row r="4414" spans="1:1">
      <c r="A4414" t="s">
        <v>6445</v>
      </c>
    </row>
    <row r="4415" spans="1:1">
      <c r="A4415" t="s">
        <v>7150</v>
      </c>
    </row>
    <row r="4416" spans="1:1">
      <c r="A4416" t="s">
        <v>8830</v>
      </c>
    </row>
    <row r="4417" spans="1:1">
      <c r="A4417" t="s">
        <v>6414</v>
      </c>
    </row>
    <row r="4418" spans="1:1">
      <c r="A4418" t="s">
        <v>7150</v>
      </c>
    </row>
    <row r="4419" spans="1:1">
      <c r="A4419" t="s">
        <v>8831</v>
      </c>
    </row>
    <row r="4420" spans="1:1">
      <c r="A4420" t="s">
        <v>6901</v>
      </c>
    </row>
    <row r="4421" spans="1:1">
      <c r="A4421" t="s">
        <v>7150</v>
      </c>
    </row>
    <row r="4422" spans="1:1">
      <c r="A4422" t="s">
        <v>8832</v>
      </c>
    </row>
    <row r="4423" spans="1:1">
      <c r="A4423" t="s">
        <v>6885</v>
      </c>
    </row>
    <row r="4424" spans="1:1">
      <c r="A4424" t="s">
        <v>7150</v>
      </c>
    </row>
    <row r="4425" spans="1:1">
      <c r="A4425" t="s">
        <v>8833</v>
      </c>
    </row>
    <row r="4426" spans="1:1">
      <c r="A4426" t="s">
        <v>6899</v>
      </c>
    </row>
    <row r="4427" spans="1:1">
      <c r="A4427" t="s">
        <v>7150</v>
      </c>
    </row>
    <row r="4428" spans="1:1">
      <c r="A4428" t="s">
        <v>8834</v>
      </c>
    </row>
    <row r="4429" spans="1:1">
      <c r="A4429" t="s">
        <v>6897</v>
      </c>
    </row>
    <row r="4430" spans="1:1">
      <c r="A4430" t="s">
        <v>7150</v>
      </c>
    </row>
    <row r="4431" spans="1:1">
      <c r="A4431" t="s">
        <v>8835</v>
      </c>
    </row>
    <row r="4432" spans="1:1">
      <c r="A4432" t="s">
        <v>6425</v>
      </c>
    </row>
    <row r="4433" spans="1:1">
      <c r="A4433" t="s">
        <v>7150</v>
      </c>
    </row>
    <row r="4434" spans="1:1">
      <c r="A4434" t="s">
        <v>8836</v>
      </c>
    </row>
    <row r="4435" spans="1:1">
      <c r="A4435" t="s">
        <v>6411</v>
      </c>
    </row>
    <row r="4436" spans="1:1">
      <c r="A4436" t="s">
        <v>7150</v>
      </c>
    </row>
    <row r="4437" spans="1:1">
      <c r="A4437" t="s">
        <v>8837</v>
      </c>
    </row>
    <row r="4438" spans="1:1">
      <c r="A4438" t="s">
        <v>6378</v>
      </c>
    </row>
    <row r="4439" spans="1:1">
      <c r="A4439" t="s">
        <v>7150</v>
      </c>
    </row>
    <row r="4440" spans="1:1">
      <c r="A4440" t="s">
        <v>8838</v>
      </c>
    </row>
    <row r="4441" spans="1:1">
      <c r="A4441" t="s">
        <v>6871</v>
      </c>
    </row>
    <row r="4442" spans="1:1">
      <c r="A4442" t="s">
        <v>7150</v>
      </c>
    </row>
    <row r="4443" spans="1:1">
      <c r="A4443" t="s">
        <v>8839</v>
      </c>
    </row>
    <row r="4444" spans="1:1">
      <c r="A4444" t="s">
        <v>6416</v>
      </c>
    </row>
    <row r="4445" spans="1:1">
      <c r="A4445" t="s">
        <v>7150</v>
      </c>
    </row>
    <row r="4446" spans="1:1">
      <c r="A4446" t="s">
        <v>8840</v>
      </c>
    </row>
    <row r="4447" spans="1:1">
      <c r="A4447" t="s">
        <v>6903</v>
      </c>
    </row>
    <row r="4448" spans="1:1">
      <c r="A4448" t="s">
        <v>7150</v>
      </c>
    </row>
    <row r="4449" spans="1:1">
      <c r="A4449" t="s">
        <v>8841</v>
      </c>
    </row>
    <row r="4450" spans="1:1">
      <c r="A4450" t="s">
        <v>6887</v>
      </c>
    </row>
    <row r="4451" spans="1:1">
      <c r="A4451" t="s">
        <v>7150</v>
      </c>
    </row>
    <row r="4452" spans="1:1">
      <c r="A4452" t="s">
        <v>8842</v>
      </c>
    </row>
    <row r="4453" spans="1:1">
      <c r="A4453" t="s">
        <v>6912</v>
      </c>
    </row>
    <row r="4454" spans="1:1">
      <c r="A4454" t="s">
        <v>7150</v>
      </c>
    </row>
    <row r="4455" spans="1:1">
      <c r="A4455" t="s">
        <v>8843</v>
      </c>
    </row>
    <row r="4456" spans="1:1">
      <c r="A4456" t="s">
        <v>6910</v>
      </c>
    </row>
    <row r="4457" spans="1:1">
      <c r="A4457" t="s">
        <v>7150</v>
      </c>
    </row>
    <row r="4458" spans="1:1">
      <c r="A4458" t="s">
        <v>8844</v>
      </c>
    </row>
    <row r="4459" spans="1:1">
      <c r="A4459" t="s">
        <v>6920</v>
      </c>
    </row>
    <row r="4460" spans="1:1">
      <c r="A4460" t="s">
        <v>7150</v>
      </c>
    </row>
    <row r="4461" spans="1:1">
      <c r="A4461" t="s">
        <v>8845</v>
      </c>
    </row>
    <row r="4462" spans="1:1">
      <c r="A4462" t="s">
        <v>6926</v>
      </c>
    </row>
    <row r="4463" spans="1:1">
      <c r="A4463" t="s">
        <v>7150</v>
      </c>
    </row>
    <row r="4464" spans="1:1">
      <c r="A4464" t="s">
        <v>8846</v>
      </c>
    </row>
    <row r="4465" spans="1:1">
      <c r="A4465" t="s">
        <v>6918</v>
      </c>
    </row>
    <row r="4466" spans="1:1">
      <c r="A4466" t="s">
        <v>7150</v>
      </c>
    </row>
    <row r="4467" spans="1:1">
      <c r="A4467" t="s">
        <v>8847</v>
      </c>
    </row>
    <row r="4468" spans="1:1">
      <c r="A4468" t="s">
        <v>6906</v>
      </c>
    </row>
    <row r="4469" spans="1:1">
      <c r="A4469" t="s">
        <v>7150</v>
      </c>
    </row>
    <row r="4470" spans="1:1">
      <c r="A4470" t="s">
        <v>8848</v>
      </c>
    </row>
    <row r="4471" spans="1:1">
      <c r="A4471" t="s">
        <v>6914</v>
      </c>
    </row>
    <row r="4472" spans="1:1">
      <c r="A4472" t="s">
        <v>7150</v>
      </c>
    </row>
    <row r="4473" spans="1:1">
      <c r="A4473" t="s">
        <v>8849</v>
      </c>
    </row>
    <row r="4474" spans="1:1">
      <c r="A4474" t="s">
        <v>5066</v>
      </c>
    </row>
    <row r="4475" spans="1:1">
      <c r="A4475" t="s">
        <v>7150</v>
      </c>
    </row>
    <row r="4476" spans="1:1">
      <c r="A4476" t="s">
        <v>8850</v>
      </c>
    </row>
    <row r="4477" spans="1:1">
      <c r="A4477" t="s">
        <v>5475</v>
      </c>
    </row>
    <row r="4478" spans="1:1">
      <c r="A4478" t="s">
        <v>7150</v>
      </c>
    </row>
    <row r="4479" spans="1:1">
      <c r="A4479" t="s">
        <v>8851</v>
      </c>
    </row>
    <row r="4480" spans="1:1">
      <c r="A4480" t="s">
        <v>8852</v>
      </c>
    </row>
    <row r="4481" spans="1:1">
      <c r="A4481" t="s">
        <v>7150</v>
      </c>
    </row>
    <row r="4482" spans="1:1">
      <c r="A4482" t="s">
        <v>8853</v>
      </c>
    </row>
    <row r="4483" spans="1:1">
      <c r="A4483" t="s">
        <v>5915</v>
      </c>
    </row>
    <row r="4484" spans="1:1">
      <c r="A4484" t="s">
        <v>7150</v>
      </c>
    </row>
    <row r="4485" spans="1:1">
      <c r="A4485" t="s">
        <v>8854</v>
      </c>
    </row>
    <row r="4486" spans="1:1">
      <c r="A4486" t="s">
        <v>8855</v>
      </c>
    </row>
    <row r="4487" spans="1:1">
      <c r="A4487" t="s">
        <v>7150</v>
      </c>
    </row>
    <row r="4488" spans="1:1">
      <c r="A4488" t="s">
        <v>8856</v>
      </c>
    </row>
    <row r="4489" spans="1:1">
      <c r="A4489" t="s">
        <v>6431</v>
      </c>
    </row>
    <row r="4490" spans="1:1">
      <c r="A4490" t="s">
        <v>7150</v>
      </c>
    </row>
    <row r="4491" spans="1:1">
      <c r="A4491" t="s">
        <v>8857</v>
      </c>
    </row>
    <row r="4492" spans="1:1">
      <c r="A4492" t="s">
        <v>6439</v>
      </c>
    </row>
    <row r="4493" spans="1:1">
      <c r="A4493" t="s">
        <v>7150</v>
      </c>
    </row>
    <row r="4494" spans="1:1">
      <c r="A4494" t="s">
        <v>8858</v>
      </c>
    </row>
    <row r="4495" spans="1:1">
      <c r="A4495" t="s">
        <v>74</v>
      </c>
    </row>
    <row r="4496" spans="1:1">
      <c r="A4496" t="s">
        <v>7150</v>
      </c>
    </row>
    <row r="4497" spans="1:1">
      <c r="A4497" t="s">
        <v>8859</v>
      </c>
    </row>
    <row r="4498" spans="1:1">
      <c r="A4498" t="s">
        <v>5937</v>
      </c>
    </row>
    <row r="4499" spans="1:1">
      <c r="A4499" t="s">
        <v>7150</v>
      </c>
    </row>
    <row r="4500" spans="1:1">
      <c r="A4500" t="s">
        <v>8860</v>
      </c>
    </row>
    <row r="4501" spans="1:1">
      <c r="A4501" t="s">
        <v>5933</v>
      </c>
    </row>
    <row r="4502" spans="1:1">
      <c r="A4502" t="s">
        <v>7150</v>
      </c>
    </row>
    <row r="4503" spans="1:1">
      <c r="A4503" t="s">
        <v>8861</v>
      </c>
    </row>
    <row r="4504" spans="1:1">
      <c r="A4504" t="s">
        <v>5935</v>
      </c>
    </row>
    <row r="4505" spans="1:1">
      <c r="A4505" t="s">
        <v>7150</v>
      </c>
    </row>
    <row r="4506" spans="1:1">
      <c r="A4506" t="s">
        <v>8862</v>
      </c>
    </row>
    <row r="4507" spans="1:1">
      <c r="A4507" t="s">
        <v>6441</v>
      </c>
    </row>
    <row r="4508" spans="1:1">
      <c r="A4508" t="s">
        <v>7150</v>
      </c>
    </row>
    <row r="4509" spans="1:1">
      <c r="A4509" t="s">
        <v>8863</v>
      </c>
    </row>
    <row r="4510" spans="1:1">
      <c r="A4510" t="s">
        <v>8864</v>
      </c>
    </row>
    <row r="4511" spans="1:1">
      <c r="A4511" t="s">
        <v>7150</v>
      </c>
    </row>
    <row r="4512" spans="1:1">
      <c r="A4512" t="s">
        <v>8865</v>
      </c>
    </row>
    <row r="4513" spans="1:1">
      <c r="A4513" t="s">
        <v>6433</v>
      </c>
    </row>
    <row r="4514" spans="1:1">
      <c r="A4514" t="s">
        <v>7150</v>
      </c>
    </row>
    <row r="4515" spans="1:1">
      <c r="A4515" t="s">
        <v>8866</v>
      </c>
    </row>
    <row r="4516" spans="1:1">
      <c r="A4516" t="s">
        <v>4770</v>
      </c>
    </row>
    <row r="4517" spans="1:1">
      <c r="A4517" t="s">
        <v>7150</v>
      </c>
    </row>
    <row r="4518" spans="1:1">
      <c r="A4518" t="s">
        <v>8867</v>
      </c>
    </row>
    <row r="4519" spans="1:1">
      <c r="A4519" t="s">
        <v>4772</v>
      </c>
    </row>
    <row r="4520" spans="1:1">
      <c r="A4520" t="s">
        <v>7150</v>
      </c>
    </row>
    <row r="4521" spans="1:1">
      <c r="A4521" t="s">
        <v>8868</v>
      </c>
    </row>
    <row r="4522" spans="1:1">
      <c r="A4522" t="s">
        <v>5072</v>
      </c>
    </row>
    <row r="4523" spans="1:1">
      <c r="A4523" t="s">
        <v>7150</v>
      </c>
    </row>
    <row r="4524" spans="1:1">
      <c r="A4524" t="s">
        <v>8869</v>
      </c>
    </row>
    <row r="4525" spans="1:1">
      <c r="A4525" t="s">
        <v>5074</v>
      </c>
    </row>
    <row r="4526" spans="1:1">
      <c r="A4526" t="s">
        <v>7150</v>
      </c>
    </row>
    <row r="4527" spans="1:1">
      <c r="A4527" t="s">
        <v>8870</v>
      </c>
    </row>
    <row r="4528" spans="1:1">
      <c r="A4528" t="s">
        <v>715</v>
      </c>
    </row>
    <row r="4529" spans="1:1">
      <c r="A4529" t="s">
        <v>7150</v>
      </c>
    </row>
    <row r="4530" spans="1:1">
      <c r="A4530" t="s">
        <v>8871</v>
      </c>
    </row>
    <row r="4531" spans="1:1">
      <c r="A4531" t="s">
        <v>5489</v>
      </c>
    </row>
    <row r="4532" spans="1:1">
      <c r="A4532" t="s">
        <v>7150</v>
      </c>
    </row>
    <row r="4533" spans="1:1">
      <c r="A4533" t="s">
        <v>8872</v>
      </c>
    </row>
    <row r="4534" spans="1:1">
      <c r="A4534" t="s">
        <v>6462</v>
      </c>
    </row>
    <row r="4535" spans="1:1">
      <c r="A4535" t="s">
        <v>7150</v>
      </c>
    </row>
    <row r="4536" spans="1:1">
      <c r="A4536" t="s">
        <v>8873</v>
      </c>
    </row>
    <row r="4537" spans="1:1">
      <c r="A4537" t="s">
        <v>5087</v>
      </c>
    </row>
    <row r="4538" spans="1:1">
      <c r="A4538" t="s">
        <v>7150</v>
      </c>
    </row>
    <row r="4539" spans="1:1">
      <c r="A4539" t="s">
        <v>8874</v>
      </c>
    </row>
    <row r="4540" spans="1:1">
      <c r="A4540" t="s">
        <v>5085</v>
      </c>
    </row>
    <row r="4541" spans="1:1">
      <c r="A4541" t="s">
        <v>7150</v>
      </c>
    </row>
    <row r="4542" spans="1:1">
      <c r="A4542" t="s">
        <v>8875</v>
      </c>
    </row>
    <row r="4543" spans="1:1">
      <c r="A4543" t="s">
        <v>5507</v>
      </c>
    </row>
    <row r="4544" spans="1:1">
      <c r="A4544" t="s">
        <v>7150</v>
      </c>
    </row>
    <row r="4545" spans="1:1">
      <c r="A4545" t="s">
        <v>8876</v>
      </c>
    </row>
    <row r="4546" spans="1:1">
      <c r="A4546" t="s">
        <v>5945</v>
      </c>
    </row>
    <row r="4547" spans="1:1">
      <c r="A4547" t="s">
        <v>7150</v>
      </c>
    </row>
    <row r="4548" spans="1:1">
      <c r="A4548" t="s">
        <v>8877</v>
      </c>
    </row>
    <row r="4549" spans="1:1">
      <c r="A4549" t="s">
        <v>6464</v>
      </c>
    </row>
    <row r="4550" spans="1:1">
      <c r="A4550" t="s">
        <v>7150</v>
      </c>
    </row>
    <row r="4551" spans="1:1">
      <c r="A4551" t="s">
        <v>8878</v>
      </c>
    </row>
    <row r="4552" spans="1:1">
      <c r="A4552" t="s">
        <v>5931</v>
      </c>
    </row>
    <row r="4553" spans="1:1">
      <c r="A4553" t="s">
        <v>7150</v>
      </c>
    </row>
    <row r="4554" spans="1:1">
      <c r="A4554" t="s">
        <v>8879</v>
      </c>
    </row>
    <row r="4555" spans="1:1">
      <c r="A4555" t="s">
        <v>8880</v>
      </c>
    </row>
    <row r="4556" spans="1:1">
      <c r="A4556" t="s">
        <v>7150</v>
      </c>
    </row>
    <row r="4557" spans="1:1">
      <c r="A4557" t="s">
        <v>8881</v>
      </c>
    </row>
    <row r="4558" spans="1:1">
      <c r="A4558" t="s">
        <v>4471</v>
      </c>
    </row>
    <row r="4559" spans="1:1">
      <c r="A4559" t="s">
        <v>7150</v>
      </c>
    </row>
    <row r="4560" spans="1:1">
      <c r="A4560" t="s">
        <v>8882</v>
      </c>
    </row>
    <row r="4561" spans="1:1">
      <c r="A4561" t="s">
        <v>5509</v>
      </c>
    </row>
    <row r="4562" spans="1:1">
      <c r="A4562" t="s">
        <v>7150</v>
      </c>
    </row>
    <row r="4563" spans="1:1">
      <c r="A4563" t="s">
        <v>8883</v>
      </c>
    </row>
    <row r="4564" spans="1:1">
      <c r="A4564" t="s">
        <v>5967</v>
      </c>
    </row>
    <row r="4565" spans="1:1">
      <c r="A4565" t="s">
        <v>7150</v>
      </c>
    </row>
    <row r="4566" spans="1:1">
      <c r="A4566" t="s">
        <v>8884</v>
      </c>
    </row>
    <row r="4567" spans="1:1">
      <c r="A4567" t="s">
        <v>6468</v>
      </c>
    </row>
    <row r="4568" spans="1:1">
      <c r="A4568" t="s">
        <v>7150</v>
      </c>
    </row>
    <row r="4569" spans="1:1">
      <c r="A4569" t="s">
        <v>8885</v>
      </c>
    </row>
    <row r="4570" spans="1:1">
      <c r="A4570" t="s">
        <v>5949</v>
      </c>
    </row>
    <row r="4571" spans="1:1">
      <c r="A4571" t="s">
        <v>7150</v>
      </c>
    </row>
    <row r="4572" spans="1:1">
      <c r="A4572" t="s">
        <v>8886</v>
      </c>
    </row>
    <row r="4573" spans="1:1">
      <c r="A4573" t="s">
        <v>8887</v>
      </c>
    </row>
    <row r="4574" spans="1:1">
      <c r="A4574" t="s">
        <v>7150</v>
      </c>
    </row>
    <row r="4575" spans="1:1">
      <c r="A4575" t="s">
        <v>8888</v>
      </c>
    </row>
    <row r="4576" spans="1:1">
      <c r="A4576" t="s">
        <v>5953</v>
      </c>
    </row>
    <row r="4577" spans="1:1">
      <c r="A4577" t="s">
        <v>7150</v>
      </c>
    </row>
    <row r="4578" spans="1:1">
      <c r="A4578" t="s">
        <v>8889</v>
      </c>
    </row>
    <row r="4579" spans="1:1">
      <c r="A4579" t="s">
        <v>52</v>
      </c>
    </row>
    <row r="4580" spans="1:1">
      <c r="A4580" t="s">
        <v>7150</v>
      </c>
    </row>
    <row r="4581" spans="1:1">
      <c r="A4581" t="s">
        <v>8890</v>
      </c>
    </row>
    <row r="4582" spans="1:1">
      <c r="A4582" t="s">
        <v>5097</v>
      </c>
    </row>
    <row r="4583" spans="1:1">
      <c r="A4583" t="s">
        <v>7150</v>
      </c>
    </row>
    <row r="4584" spans="1:1">
      <c r="A4584" t="s">
        <v>8891</v>
      </c>
    </row>
    <row r="4585" spans="1:1">
      <c r="A4585" t="s">
        <v>5515</v>
      </c>
    </row>
    <row r="4586" spans="1:1">
      <c r="A4586" t="s">
        <v>7150</v>
      </c>
    </row>
    <row r="4587" spans="1:1">
      <c r="A4587" t="s">
        <v>8892</v>
      </c>
    </row>
    <row r="4588" spans="1:1">
      <c r="A4588" t="s">
        <v>5520</v>
      </c>
    </row>
    <row r="4589" spans="1:1">
      <c r="A4589" t="s">
        <v>7150</v>
      </c>
    </row>
    <row r="4590" spans="1:1">
      <c r="A4590" t="s">
        <v>8893</v>
      </c>
    </row>
    <row r="4591" spans="1:1">
      <c r="A4591" t="s">
        <v>5974</v>
      </c>
    </row>
    <row r="4592" spans="1:1">
      <c r="A4592" t="s">
        <v>7150</v>
      </c>
    </row>
    <row r="4593" spans="1:1">
      <c r="A4593" t="s">
        <v>8894</v>
      </c>
    </row>
    <row r="4594" spans="1:1">
      <c r="A4594" t="s">
        <v>6481</v>
      </c>
    </row>
    <row r="4595" spans="1:1">
      <c r="A4595" t="s">
        <v>7150</v>
      </c>
    </row>
    <row r="4596" spans="1:1">
      <c r="A4596" t="s">
        <v>8895</v>
      </c>
    </row>
    <row r="4597" spans="1:1">
      <c r="A4597" t="s">
        <v>6470</v>
      </c>
    </row>
    <row r="4598" spans="1:1">
      <c r="A4598" t="s">
        <v>7150</v>
      </c>
    </row>
    <row r="4599" spans="1:1">
      <c r="A4599" t="s">
        <v>8896</v>
      </c>
    </row>
    <row r="4600" spans="1:1">
      <c r="A4600" t="s">
        <v>5094</v>
      </c>
    </row>
    <row r="4601" spans="1:1">
      <c r="A4601" t="s">
        <v>7150</v>
      </c>
    </row>
    <row r="4602" spans="1:1">
      <c r="A4602" t="s">
        <v>8897</v>
      </c>
    </row>
    <row r="4603" spans="1:1">
      <c r="A4603" t="s">
        <v>5522</v>
      </c>
    </row>
    <row r="4604" spans="1:1">
      <c r="A4604" t="s">
        <v>7150</v>
      </c>
    </row>
    <row r="4605" spans="1:1">
      <c r="A4605" t="s">
        <v>8898</v>
      </c>
    </row>
    <row r="4606" spans="1:1">
      <c r="A4606" t="s">
        <v>8899</v>
      </c>
    </row>
    <row r="4607" spans="1:1">
      <c r="A4607" t="s">
        <v>7150</v>
      </c>
    </row>
    <row r="4608" spans="1:1">
      <c r="A4608" t="s">
        <v>8900</v>
      </c>
    </row>
    <row r="4609" spans="1:1">
      <c r="A4609" t="s">
        <v>668</v>
      </c>
    </row>
    <row r="4610" spans="1:1">
      <c r="A4610" t="s">
        <v>7150</v>
      </c>
    </row>
    <row r="4611" spans="1:1">
      <c r="A4611" t="s">
        <v>8901</v>
      </c>
    </row>
    <row r="4612" spans="1:1">
      <c r="A4612" t="s">
        <v>5969</v>
      </c>
    </row>
    <row r="4613" spans="1:1">
      <c r="A4613" t="s">
        <v>7150</v>
      </c>
    </row>
    <row r="4614" spans="1:1">
      <c r="A4614" t="s">
        <v>8902</v>
      </c>
    </row>
    <row r="4615" spans="1:1">
      <c r="A4615" t="s">
        <v>5947</v>
      </c>
    </row>
    <row r="4616" spans="1:1">
      <c r="A4616" t="s">
        <v>7150</v>
      </c>
    </row>
    <row r="4617" spans="1:1">
      <c r="A4617" t="s">
        <v>8903</v>
      </c>
    </row>
    <row r="4618" spans="1:1">
      <c r="A4618" t="s">
        <v>6472</v>
      </c>
    </row>
    <row r="4619" spans="1:1">
      <c r="A4619" t="s">
        <v>7150</v>
      </c>
    </row>
    <row r="4620" spans="1:1">
      <c r="A4620" t="s">
        <v>8904</v>
      </c>
    </row>
    <row r="4621" spans="1:1">
      <c r="A4621" t="s">
        <v>5495</v>
      </c>
    </row>
    <row r="4622" spans="1:1">
      <c r="A4622" t="s">
        <v>7150</v>
      </c>
    </row>
    <row r="4623" spans="1:1">
      <c r="A4623" t="s">
        <v>8905</v>
      </c>
    </row>
    <row r="4624" spans="1:1">
      <c r="A4624" t="s">
        <v>5528</v>
      </c>
    </row>
    <row r="4625" spans="1:1">
      <c r="A4625" t="s">
        <v>7150</v>
      </c>
    </row>
    <row r="4626" spans="1:1">
      <c r="A4626" t="s">
        <v>8906</v>
      </c>
    </row>
    <row r="4627" spans="1:1">
      <c r="A4627" t="s">
        <v>8907</v>
      </c>
    </row>
    <row r="4628" spans="1:1">
      <c r="A4628" t="s">
        <v>7150</v>
      </c>
    </row>
    <row r="4629" spans="1:1">
      <c r="A4629" t="s">
        <v>8908</v>
      </c>
    </row>
    <row r="4630" spans="1:1">
      <c r="A4630" t="s">
        <v>5987</v>
      </c>
    </row>
    <row r="4631" spans="1:1">
      <c r="A4631" t="s">
        <v>7150</v>
      </c>
    </row>
    <row r="4632" spans="1:1">
      <c r="A4632" t="s">
        <v>8909</v>
      </c>
    </row>
    <row r="4633" spans="1:1">
      <c r="A4633" t="s">
        <v>6526</v>
      </c>
    </row>
    <row r="4634" spans="1:1">
      <c r="A4634" t="s">
        <v>7150</v>
      </c>
    </row>
    <row r="4635" spans="1:1">
      <c r="A4635" t="s">
        <v>8910</v>
      </c>
    </row>
    <row r="4636" spans="1:1">
      <c r="A4636" t="s">
        <v>6494</v>
      </c>
    </row>
    <row r="4637" spans="1:1">
      <c r="A4637" t="s">
        <v>7150</v>
      </c>
    </row>
    <row r="4638" spans="1:1">
      <c r="A4638" t="s">
        <v>8911</v>
      </c>
    </row>
    <row r="4639" spans="1:1">
      <c r="A4639" t="s">
        <v>6934</v>
      </c>
    </row>
    <row r="4640" spans="1:1">
      <c r="A4640" t="s">
        <v>7150</v>
      </c>
    </row>
    <row r="4641" spans="1:1">
      <c r="A4641" t="s">
        <v>8912</v>
      </c>
    </row>
    <row r="4642" spans="1:1">
      <c r="A4642" t="s">
        <v>5532</v>
      </c>
    </row>
    <row r="4643" spans="1:1">
      <c r="A4643" t="s">
        <v>7150</v>
      </c>
    </row>
    <row r="4644" spans="1:1">
      <c r="A4644" t="s">
        <v>8913</v>
      </c>
    </row>
    <row r="4645" spans="1:1">
      <c r="A4645" t="s">
        <v>5518</v>
      </c>
    </row>
    <row r="4646" spans="1:1">
      <c r="A4646" t="s">
        <v>7150</v>
      </c>
    </row>
    <row r="4647" spans="1:1">
      <c r="A4647" t="s">
        <v>8914</v>
      </c>
    </row>
    <row r="4648" spans="1:1">
      <c r="A4648" t="s">
        <v>5980</v>
      </c>
    </row>
    <row r="4649" spans="1:1">
      <c r="A4649" t="s">
        <v>7150</v>
      </c>
    </row>
    <row r="4650" spans="1:1">
      <c r="A4650" t="s">
        <v>8915</v>
      </c>
    </row>
    <row r="4651" spans="1:1">
      <c r="A4651" t="s">
        <v>6510</v>
      </c>
    </row>
    <row r="4652" spans="1:1">
      <c r="A4652" t="s">
        <v>7150</v>
      </c>
    </row>
    <row r="4653" spans="1:1">
      <c r="A4653" t="s">
        <v>8916</v>
      </c>
    </row>
    <row r="4654" spans="1:1">
      <c r="A4654" t="s">
        <v>6512</v>
      </c>
    </row>
    <row r="4655" spans="1:1">
      <c r="A4655" t="s">
        <v>7150</v>
      </c>
    </row>
    <row r="4656" spans="1:1">
      <c r="A4656" t="s">
        <v>8917</v>
      </c>
    </row>
    <row r="4657" spans="1:1">
      <c r="A4657" t="s">
        <v>6496</v>
      </c>
    </row>
    <row r="4658" spans="1:1">
      <c r="A4658" t="s">
        <v>7150</v>
      </c>
    </row>
    <row r="4659" spans="1:1">
      <c r="A4659" t="s">
        <v>8918</v>
      </c>
    </row>
    <row r="4660" spans="1:1">
      <c r="A4660" t="s">
        <v>6489</v>
      </c>
    </row>
    <row r="4661" spans="1:1">
      <c r="A4661" t="s">
        <v>7150</v>
      </c>
    </row>
    <row r="4662" spans="1:1">
      <c r="A4662" t="s">
        <v>8919</v>
      </c>
    </row>
    <row r="4663" spans="1:1">
      <c r="A4663" t="s">
        <v>5499</v>
      </c>
    </row>
    <row r="4664" spans="1:1">
      <c r="A4664" t="s">
        <v>7150</v>
      </c>
    </row>
    <row r="4665" spans="1:1">
      <c r="A4665" t="s">
        <v>8920</v>
      </c>
    </row>
    <row r="4666" spans="1:1">
      <c r="A4666" t="s">
        <v>8921</v>
      </c>
    </row>
    <row r="4667" spans="1:1">
      <c r="A4667" t="s">
        <v>7150</v>
      </c>
    </row>
    <row r="4668" spans="1:1">
      <c r="A4668" t="s">
        <v>8922</v>
      </c>
    </row>
    <row r="4669" spans="1:1">
      <c r="A4669" t="s">
        <v>5503</v>
      </c>
    </row>
    <row r="4670" spans="1:1">
      <c r="A4670" t="s">
        <v>7150</v>
      </c>
    </row>
    <row r="4671" spans="1:1">
      <c r="A4671" t="s">
        <v>8923</v>
      </c>
    </row>
    <row r="4672" spans="1:1">
      <c r="A4672" t="s">
        <v>5965</v>
      </c>
    </row>
    <row r="4673" spans="1:1">
      <c r="A4673" t="s">
        <v>7150</v>
      </c>
    </row>
    <row r="4674" spans="1:1">
      <c r="A4674" t="s">
        <v>8924</v>
      </c>
    </row>
    <row r="4675" spans="1:1">
      <c r="A4675" t="s">
        <v>5963</v>
      </c>
    </row>
    <row r="4676" spans="1:1">
      <c r="A4676" t="s">
        <v>7150</v>
      </c>
    </row>
    <row r="4677" spans="1:1">
      <c r="A4677" t="s">
        <v>8925</v>
      </c>
    </row>
    <row r="4678" spans="1:1">
      <c r="A4678" t="s">
        <v>6479</v>
      </c>
    </row>
    <row r="4679" spans="1:1">
      <c r="A4679" t="s">
        <v>7150</v>
      </c>
    </row>
    <row r="4680" spans="1:1">
      <c r="A4680" t="s">
        <v>8926</v>
      </c>
    </row>
    <row r="4681" spans="1:1">
      <c r="A4681" t="s">
        <v>6477</v>
      </c>
    </row>
    <row r="4682" spans="1:1">
      <c r="A4682" t="s">
        <v>7150</v>
      </c>
    </row>
    <row r="4683" spans="1:1">
      <c r="A4683" t="s">
        <v>8927</v>
      </c>
    </row>
    <row r="4684" spans="1:1">
      <c r="A4684" t="s">
        <v>8928</v>
      </c>
    </row>
    <row r="4685" spans="1:1">
      <c r="A4685" t="s">
        <v>7150</v>
      </c>
    </row>
    <row r="4686" spans="1:1">
      <c r="A4686" t="s">
        <v>8929</v>
      </c>
    </row>
    <row r="4687" spans="1:1">
      <c r="A4687" t="s">
        <v>6936</v>
      </c>
    </row>
    <row r="4688" spans="1:1">
      <c r="A4688" t="s">
        <v>7150</v>
      </c>
    </row>
    <row r="4689" spans="1:1">
      <c r="A4689" t="s">
        <v>8930</v>
      </c>
    </row>
    <row r="4690" spans="1:1">
      <c r="A4690" t="s">
        <v>6928</v>
      </c>
    </row>
    <row r="4691" spans="1:1">
      <c r="A4691" t="s">
        <v>7150</v>
      </c>
    </row>
    <row r="4692" spans="1:1">
      <c r="A4692" t="s">
        <v>8931</v>
      </c>
    </row>
    <row r="4693" spans="1:1">
      <c r="A4693" t="s">
        <v>8932</v>
      </c>
    </row>
    <row r="4694" spans="1:1">
      <c r="A4694" t="s">
        <v>7150</v>
      </c>
    </row>
    <row r="4695" spans="1:1">
      <c r="A4695" t="s">
        <v>8933</v>
      </c>
    </row>
    <row r="4696" spans="1:1">
      <c r="A4696" t="s">
        <v>8934</v>
      </c>
    </row>
    <row r="4697" spans="1:1">
      <c r="A4697" t="s">
        <v>7150</v>
      </c>
    </row>
    <row r="4698" spans="1:1">
      <c r="A4698" t="s">
        <v>8935</v>
      </c>
    </row>
    <row r="4699" spans="1:1">
      <c r="A4699" t="s">
        <v>6908</v>
      </c>
    </row>
    <row r="4700" spans="1:1">
      <c r="A4700" t="s">
        <v>7150</v>
      </c>
    </row>
    <row r="4701" spans="1:1">
      <c r="A4701" t="s">
        <v>8936</v>
      </c>
    </row>
    <row r="4702" spans="1:1">
      <c r="A4702" t="s">
        <v>8937</v>
      </c>
    </row>
    <row r="4703" spans="1:1">
      <c r="A4703" t="s">
        <v>7150</v>
      </c>
    </row>
    <row r="4704" spans="1:1">
      <c r="A4704" t="s">
        <v>8938</v>
      </c>
    </row>
    <row r="4705" spans="1:1">
      <c r="A4705" t="s">
        <v>6492</v>
      </c>
    </row>
    <row r="4706" spans="1:1">
      <c r="A4706" t="s">
        <v>7150</v>
      </c>
    </row>
    <row r="4707" spans="1:1">
      <c r="A4707" t="s">
        <v>8939</v>
      </c>
    </row>
    <row r="4708" spans="1:1">
      <c r="A4708" t="s">
        <v>6916</v>
      </c>
    </row>
    <row r="4709" spans="1:1">
      <c r="A4709" t="s">
        <v>7150</v>
      </c>
    </row>
    <row r="4710" spans="1:1">
      <c r="A4710" t="s">
        <v>8940</v>
      </c>
    </row>
    <row r="4711" spans="1:1">
      <c r="A4711" t="s">
        <v>6940</v>
      </c>
    </row>
    <row r="4712" spans="1:1">
      <c r="A4712" t="s">
        <v>7150</v>
      </c>
    </row>
    <row r="4713" spans="1:1">
      <c r="A4713" t="s">
        <v>8941</v>
      </c>
    </row>
    <row r="4714" spans="1:1">
      <c r="A4714" t="s">
        <v>6944</v>
      </c>
    </row>
    <row r="4715" spans="1:1">
      <c r="A4715" t="s">
        <v>7150</v>
      </c>
    </row>
    <row r="4716" spans="1:1">
      <c r="A4716" t="s">
        <v>8942</v>
      </c>
    </row>
    <row r="4717" spans="1:1">
      <c r="A4717" t="s">
        <v>6487</v>
      </c>
    </row>
    <row r="4718" spans="1:1">
      <c r="A4718" t="s">
        <v>7150</v>
      </c>
    </row>
    <row r="4719" spans="1:1">
      <c r="A4719" t="s">
        <v>8943</v>
      </c>
    </row>
    <row r="4720" spans="1:1">
      <c r="A4720" t="s">
        <v>6946</v>
      </c>
    </row>
    <row r="4721" spans="1:1">
      <c r="A4721" t="s">
        <v>7150</v>
      </c>
    </row>
    <row r="4722" spans="1:1">
      <c r="A4722" t="s">
        <v>8944</v>
      </c>
    </row>
    <row r="4723" spans="1:1">
      <c r="A4723" t="s">
        <v>6938</v>
      </c>
    </row>
    <row r="4724" spans="1:1">
      <c r="A4724" t="s">
        <v>7150</v>
      </c>
    </row>
    <row r="4725" spans="1:1">
      <c r="A4725" t="s">
        <v>8945</v>
      </c>
    </row>
    <row r="4726" spans="1:1">
      <c r="A4726" t="s">
        <v>4191</v>
      </c>
    </row>
    <row r="4727" spans="1:1">
      <c r="A4727" t="s">
        <v>7150</v>
      </c>
    </row>
    <row r="4728" spans="1:1">
      <c r="A4728" t="s">
        <v>8946</v>
      </c>
    </row>
    <row r="4729" spans="1:1">
      <c r="A4729" t="s">
        <v>4188</v>
      </c>
    </row>
    <row r="4730" spans="1:1">
      <c r="A4730" t="s">
        <v>7150</v>
      </c>
    </row>
    <row r="4731" spans="1:1">
      <c r="A4731" t="s">
        <v>8947</v>
      </c>
    </row>
    <row r="4732" spans="1:1">
      <c r="A4732" t="s">
        <v>4205</v>
      </c>
    </row>
    <row r="4733" spans="1:1">
      <c r="A4733" t="s">
        <v>7150</v>
      </c>
    </row>
    <row r="4734" spans="1:1">
      <c r="A4734" t="s">
        <v>8948</v>
      </c>
    </row>
    <row r="4735" spans="1:1">
      <c r="A4735" t="s">
        <v>4790</v>
      </c>
    </row>
    <row r="4736" spans="1:1">
      <c r="A4736" t="s">
        <v>7150</v>
      </c>
    </row>
    <row r="4737" spans="1:1">
      <c r="A4737" t="s">
        <v>8949</v>
      </c>
    </row>
    <row r="4738" spans="1:1">
      <c r="A4738" t="s">
        <v>4777</v>
      </c>
    </row>
    <row r="4739" spans="1:1">
      <c r="A4739" t="s">
        <v>7150</v>
      </c>
    </row>
    <row r="4740" spans="1:1">
      <c r="A4740" t="s">
        <v>8950</v>
      </c>
    </row>
    <row r="4741" spans="1:1">
      <c r="A4741" t="s">
        <v>4792</v>
      </c>
    </row>
    <row r="4742" spans="1:1">
      <c r="A4742" t="s">
        <v>7150</v>
      </c>
    </row>
    <row r="4743" spans="1:1">
      <c r="A4743" t="s">
        <v>8951</v>
      </c>
    </row>
    <row r="4744" spans="1:1">
      <c r="A4744" t="s">
        <v>5107</v>
      </c>
    </row>
    <row r="4745" spans="1:1">
      <c r="A4745" t="s">
        <v>7150</v>
      </c>
    </row>
    <row r="4746" spans="1:1">
      <c r="A4746" t="s">
        <v>8952</v>
      </c>
    </row>
    <row r="4747" spans="1:1">
      <c r="A4747" t="s">
        <v>4213</v>
      </c>
    </row>
    <row r="4748" spans="1:1">
      <c r="A4748" t="s">
        <v>7150</v>
      </c>
    </row>
    <row r="4749" spans="1:1">
      <c r="A4749" t="s">
        <v>8953</v>
      </c>
    </row>
    <row r="4750" spans="1:1">
      <c r="A4750" t="s">
        <v>4492</v>
      </c>
    </row>
    <row r="4751" spans="1:1">
      <c r="A4751" t="s">
        <v>7150</v>
      </c>
    </row>
    <row r="4752" spans="1:1">
      <c r="A4752" t="s">
        <v>8954</v>
      </c>
    </row>
    <row r="4753" spans="1:1">
      <c r="A4753" t="s">
        <v>4480</v>
      </c>
    </row>
    <row r="4754" spans="1:1">
      <c r="A4754" t="s">
        <v>7150</v>
      </c>
    </row>
    <row r="4755" spans="1:1">
      <c r="A4755" t="s">
        <v>8955</v>
      </c>
    </row>
    <row r="4756" spans="1:1">
      <c r="A4756" t="s">
        <v>716</v>
      </c>
    </row>
    <row r="4757" spans="1:1">
      <c r="A4757" t="s">
        <v>7150</v>
      </c>
    </row>
    <row r="4758" spans="1:1">
      <c r="A4758" t="s">
        <v>8956</v>
      </c>
    </row>
    <row r="4759" spans="1:1">
      <c r="A4759" t="s">
        <v>4795</v>
      </c>
    </row>
    <row r="4760" spans="1:1">
      <c r="A4760" t="s">
        <v>7150</v>
      </c>
    </row>
    <row r="4761" spans="1:1">
      <c r="A4761" t="s">
        <v>8957</v>
      </c>
    </row>
    <row r="4762" spans="1:1">
      <c r="A4762" t="s">
        <v>8958</v>
      </c>
    </row>
    <row r="4763" spans="1:1">
      <c r="A4763" t="s">
        <v>7150</v>
      </c>
    </row>
    <row r="4764" spans="1:1">
      <c r="A4764" t="s">
        <v>8959</v>
      </c>
    </row>
    <row r="4765" spans="1:1">
      <c r="A4765" t="s">
        <v>5115</v>
      </c>
    </row>
    <row r="4766" spans="1:1">
      <c r="A4766" t="s">
        <v>7150</v>
      </c>
    </row>
    <row r="4767" spans="1:1">
      <c r="A4767" t="s">
        <v>8960</v>
      </c>
    </row>
    <row r="4768" spans="1:1">
      <c r="A4768" t="s">
        <v>4194</v>
      </c>
    </row>
    <row r="4769" spans="1:1">
      <c r="A4769" t="s">
        <v>7150</v>
      </c>
    </row>
    <row r="4770" spans="1:1">
      <c r="A4770" t="s">
        <v>8961</v>
      </c>
    </row>
    <row r="4771" spans="1:1">
      <c r="A4771" t="s">
        <v>4207</v>
      </c>
    </row>
    <row r="4772" spans="1:1">
      <c r="A4772" t="s">
        <v>7150</v>
      </c>
    </row>
    <row r="4773" spans="1:1">
      <c r="A4773" t="s">
        <v>8962</v>
      </c>
    </row>
    <row r="4774" spans="1:1">
      <c r="A4774" t="s">
        <v>4474</v>
      </c>
    </row>
    <row r="4775" spans="1:1">
      <c r="A4775" t="s">
        <v>7150</v>
      </c>
    </row>
    <row r="4776" spans="1:1">
      <c r="A4776" t="s">
        <v>8963</v>
      </c>
    </row>
    <row r="4777" spans="1:1">
      <c r="A4777" t="s">
        <v>4476</v>
      </c>
    </row>
    <row r="4778" spans="1:1">
      <c r="A4778" t="s">
        <v>7150</v>
      </c>
    </row>
    <row r="4779" spans="1:1">
      <c r="A4779" t="s">
        <v>8964</v>
      </c>
    </row>
    <row r="4780" spans="1:1">
      <c r="A4780" t="s">
        <v>4478</v>
      </c>
    </row>
    <row r="4781" spans="1:1">
      <c r="A4781" t="s">
        <v>7150</v>
      </c>
    </row>
    <row r="4782" spans="1:1">
      <c r="A4782" t="s">
        <v>8965</v>
      </c>
    </row>
    <row r="4783" spans="1:1">
      <c r="A4783" t="s">
        <v>4782</v>
      </c>
    </row>
    <row r="4784" spans="1:1">
      <c r="A4784" t="s">
        <v>7150</v>
      </c>
    </row>
    <row r="4785" spans="1:1">
      <c r="A4785" t="s">
        <v>8966</v>
      </c>
    </row>
    <row r="4786" spans="1:1">
      <c r="A4786" t="s">
        <v>5089</v>
      </c>
    </row>
    <row r="4787" spans="1:1">
      <c r="A4787" t="s">
        <v>7150</v>
      </c>
    </row>
    <row r="4788" spans="1:1">
      <c r="A4788" t="s">
        <v>8967</v>
      </c>
    </row>
    <row r="4789" spans="1:1">
      <c r="A4789" t="s">
        <v>4780</v>
      </c>
    </row>
    <row r="4790" spans="1:1">
      <c r="A4790" t="s">
        <v>7150</v>
      </c>
    </row>
    <row r="4791" spans="1:1">
      <c r="A4791" t="s">
        <v>8968</v>
      </c>
    </row>
    <row r="4792" spans="1:1">
      <c r="A4792" t="s">
        <v>4797</v>
      </c>
    </row>
    <row r="4793" spans="1:1">
      <c r="A4793" t="s">
        <v>7150</v>
      </c>
    </row>
    <row r="4794" spans="1:1">
      <c r="A4794" t="s">
        <v>8969</v>
      </c>
    </row>
    <row r="4795" spans="1:1">
      <c r="A4795" t="s">
        <v>5091</v>
      </c>
    </row>
    <row r="4796" spans="1:1">
      <c r="A4796" t="s">
        <v>7150</v>
      </c>
    </row>
    <row r="4797" spans="1:1">
      <c r="A4797" t="s">
        <v>8970</v>
      </c>
    </row>
    <row r="4798" spans="1:1">
      <c r="A4798" t="s">
        <v>5524</v>
      </c>
    </row>
    <row r="4799" spans="1:1">
      <c r="A4799" t="s">
        <v>7150</v>
      </c>
    </row>
    <row r="4800" spans="1:1">
      <c r="A4800" t="s">
        <v>8971</v>
      </c>
    </row>
    <row r="4801" spans="1:1">
      <c r="A4801" t="s">
        <v>5530</v>
      </c>
    </row>
    <row r="4802" spans="1:1">
      <c r="A4802" t="s">
        <v>7150</v>
      </c>
    </row>
    <row r="4803" spans="1:1">
      <c r="A4803" t="s">
        <v>8972</v>
      </c>
    </row>
    <row r="4804" spans="1:1">
      <c r="A4804" t="s">
        <v>5976</v>
      </c>
    </row>
    <row r="4805" spans="1:1">
      <c r="A4805" t="s">
        <v>7150</v>
      </c>
    </row>
    <row r="4806" spans="1:1">
      <c r="A4806" t="s">
        <v>8973</v>
      </c>
    </row>
    <row r="4807" spans="1:1">
      <c r="A4807" t="s">
        <v>8974</v>
      </c>
    </row>
    <row r="4808" spans="1:1">
      <c r="A4808" t="s">
        <v>7150</v>
      </c>
    </row>
    <row r="4809" spans="1:1">
      <c r="A4809" t="s">
        <v>8975</v>
      </c>
    </row>
    <row r="4810" spans="1:1">
      <c r="A4810" t="s">
        <v>5112</v>
      </c>
    </row>
    <row r="4811" spans="1:1">
      <c r="A4811" t="s">
        <v>7150</v>
      </c>
    </row>
    <row r="4812" spans="1:1">
      <c r="A4812" t="s">
        <v>8976</v>
      </c>
    </row>
    <row r="4813" spans="1:1">
      <c r="A4813" t="s">
        <v>5526</v>
      </c>
    </row>
    <row r="4814" spans="1:1">
      <c r="A4814" t="s">
        <v>7150</v>
      </c>
    </row>
    <row r="4815" spans="1:1">
      <c r="A4815" t="s">
        <v>8977</v>
      </c>
    </row>
    <row r="4816" spans="1:1">
      <c r="A4816" t="s">
        <v>5984</v>
      </c>
    </row>
    <row r="4817" spans="1:1">
      <c r="A4817" t="s">
        <v>7150</v>
      </c>
    </row>
    <row r="4818" spans="1:1">
      <c r="A4818" t="s">
        <v>8978</v>
      </c>
    </row>
    <row r="4819" spans="1:1">
      <c r="A4819" t="s">
        <v>58</v>
      </c>
    </row>
    <row r="4820" spans="1:1">
      <c r="A4820" t="s">
        <v>7150</v>
      </c>
    </row>
    <row r="4821" spans="1:1">
      <c r="A4821" t="s">
        <v>8979</v>
      </c>
    </row>
    <row r="4822" spans="1:1">
      <c r="A4822" t="s">
        <v>5989</v>
      </c>
    </row>
    <row r="4823" spans="1:1">
      <c r="A4823" t="s">
        <v>7150</v>
      </c>
    </row>
    <row r="4824" spans="1:1">
      <c r="A4824" t="s">
        <v>8980</v>
      </c>
    </row>
    <row r="4825" spans="1:1">
      <c r="A4825" t="s">
        <v>6518</v>
      </c>
    </row>
    <row r="4826" spans="1:1">
      <c r="A4826" t="s">
        <v>7150</v>
      </c>
    </row>
    <row r="4827" spans="1:1">
      <c r="A4827" t="s">
        <v>8981</v>
      </c>
    </row>
    <row r="4828" spans="1:1">
      <c r="A4828" t="s">
        <v>88</v>
      </c>
    </row>
    <row r="4829" spans="1:1">
      <c r="A4829" t="s">
        <v>7150</v>
      </c>
    </row>
    <row r="4830" spans="1:1">
      <c r="A4830" t="s">
        <v>8982</v>
      </c>
    </row>
    <row r="4831" spans="1:1">
      <c r="A4831" t="s">
        <v>4785</v>
      </c>
    </row>
    <row r="4832" spans="1:1">
      <c r="A4832" t="s">
        <v>7150</v>
      </c>
    </row>
    <row r="4833" spans="1:1">
      <c r="A4833" t="s">
        <v>8983</v>
      </c>
    </row>
    <row r="4834" spans="1:1">
      <c r="A4834" t="s">
        <v>8984</v>
      </c>
    </row>
    <row r="4835" spans="1:1">
      <c r="A4835" t="s">
        <v>7150</v>
      </c>
    </row>
    <row r="4836" spans="1:1">
      <c r="A4836" t="s">
        <v>8985</v>
      </c>
    </row>
    <row r="4837" spans="1:1">
      <c r="A4837" t="s">
        <v>5542</v>
      </c>
    </row>
    <row r="4838" spans="1:1">
      <c r="A4838" t="s">
        <v>7150</v>
      </c>
    </row>
    <row r="4839" spans="1:1">
      <c r="A4839" t="s">
        <v>8986</v>
      </c>
    </row>
    <row r="4840" spans="1:1">
      <c r="A4840" t="s">
        <v>8987</v>
      </c>
    </row>
    <row r="4841" spans="1:1">
      <c r="A4841" t="s">
        <v>7150</v>
      </c>
    </row>
    <row r="4842" spans="1:1">
      <c r="A4842" t="s">
        <v>8988</v>
      </c>
    </row>
    <row r="4843" spans="1:1">
      <c r="A4843" t="s">
        <v>5544</v>
      </c>
    </row>
    <row r="4844" spans="1:1">
      <c r="A4844" t="s">
        <v>7150</v>
      </c>
    </row>
    <row r="4845" spans="1:1">
      <c r="A4845" t="s">
        <v>8989</v>
      </c>
    </row>
    <row r="4846" spans="1:1">
      <c r="A4846" t="s">
        <v>5540</v>
      </c>
    </row>
    <row r="4847" spans="1:1">
      <c r="A4847" t="s">
        <v>7150</v>
      </c>
    </row>
    <row r="4848" spans="1:1">
      <c r="A4848" t="s">
        <v>8990</v>
      </c>
    </row>
    <row r="4849" spans="1:1">
      <c r="A4849" t="s">
        <v>6001</v>
      </c>
    </row>
    <row r="4850" spans="1:1">
      <c r="A4850" t="s">
        <v>7150</v>
      </c>
    </row>
    <row r="4851" spans="1:1">
      <c r="A4851" t="s">
        <v>8991</v>
      </c>
    </row>
    <row r="4852" spans="1:1">
      <c r="A4852" t="s">
        <v>5550</v>
      </c>
    </row>
    <row r="4853" spans="1:1">
      <c r="A4853" t="s">
        <v>7150</v>
      </c>
    </row>
    <row r="4854" spans="1:1">
      <c r="A4854" t="s">
        <v>8992</v>
      </c>
    </row>
    <row r="4855" spans="1:1">
      <c r="A4855" t="s">
        <v>6541</v>
      </c>
    </row>
    <row r="4856" spans="1:1">
      <c r="A4856" t="s">
        <v>7150</v>
      </c>
    </row>
    <row r="4857" spans="1:1">
      <c r="A4857" t="s">
        <v>8993</v>
      </c>
    </row>
    <row r="4858" spans="1:1">
      <c r="A4858" t="s">
        <v>5993</v>
      </c>
    </row>
    <row r="4859" spans="1:1">
      <c r="A4859" t="s">
        <v>7150</v>
      </c>
    </row>
    <row r="4860" spans="1:1">
      <c r="A4860" t="s">
        <v>8994</v>
      </c>
    </row>
    <row r="4861" spans="1:1">
      <c r="A4861" t="s">
        <v>8995</v>
      </c>
    </row>
    <row r="4862" spans="1:1">
      <c r="A4862" t="s">
        <v>7150</v>
      </c>
    </row>
    <row r="4863" spans="1:1">
      <c r="A4863" t="s">
        <v>8996</v>
      </c>
    </row>
    <row r="4864" spans="1:1">
      <c r="A4864" t="s">
        <v>6539</v>
      </c>
    </row>
    <row r="4865" spans="1:1">
      <c r="A4865" t="s">
        <v>7150</v>
      </c>
    </row>
    <row r="4866" spans="1:1">
      <c r="A4866" t="s">
        <v>8997</v>
      </c>
    </row>
    <row r="4867" spans="1:1">
      <c r="A4867" t="s">
        <v>8998</v>
      </c>
    </row>
    <row r="4868" spans="1:1">
      <c r="A4868" t="s">
        <v>7150</v>
      </c>
    </row>
    <row r="4869" spans="1:1">
      <c r="A4869" t="s">
        <v>8999</v>
      </c>
    </row>
    <row r="4870" spans="1:1">
      <c r="A4870" t="s">
        <v>6959</v>
      </c>
    </row>
    <row r="4871" spans="1:1">
      <c r="A4871" t="s">
        <v>7150</v>
      </c>
    </row>
    <row r="4872" spans="1:1">
      <c r="A4872" t="s">
        <v>9000</v>
      </c>
    </row>
    <row r="4873" spans="1:1">
      <c r="A4873" t="s">
        <v>6010</v>
      </c>
    </row>
    <row r="4874" spans="1:1">
      <c r="A4874" t="s">
        <v>7150</v>
      </c>
    </row>
    <row r="4875" spans="1:1">
      <c r="A4875" t="s">
        <v>9001</v>
      </c>
    </row>
    <row r="4876" spans="1:1">
      <c r="A4876" t="s">
        <v>6532</v>
      </c>
    </row>
    <row r="4877" spans="1:1">
      <c r="A4877" t="s">
        <v>7150</v>
      </c>
    </row>
    <row r="4878" spans="1:1">
      <c r="A4878" t="s">
        <v>9002</v>
      </c>
    </row>
    <row r="4879" spans="1:1">
      <c r="A4879" t="s">
        <v>9003</v>
      </c>
    </row>
    <row r="4880" spans="1:1">
      <c r="A4880" t="s">
        <v>7150</v>
      </c>
    </row>
    <row r="4881" spans="1:1">
      <c r="A4881" t="s">
        <v>9004</v>
      </c>
    </row>
    <row r="4882" spans="1:1">
      <c r="A4882" t="s">
        <v>6514</v>
      </c>
    </row>
    <row r="4883" spans="1:1">
      <c r="A4883" t="s">
        <v>7150</v>
      </c>
    </row>
    <row r="4884" spans="1:1">
      <c r="A4884" t="s">
        <v>9005</v>
      </c>
    </row>
    <row r="4885" spans="1:1">
      <c r="A4885" t="s">
        <v>6948</v>
      </c>
    </row>
    <row r="4886" spans="1:1">
      <c r="A4886" t="s">
        <v>7150</v>
      </c>
    </row>
    <row r="4887" spans="1:1">
      <c r="A4887" t="s">
        <v>9006</v>
      </c>
    </row>
    <row r="4888" spans="1:1">
      <c r="A4888" t="s">
        <v>6950</v>
      </c>
    </row>
    <row r="4889" spans="1:1">
      <c r="A4889" t="s">
        <v>7150</v>
      </c>
    </row>
    <row r="4890" spans="1:1">
      <c r="A4890" t="s">
        <v>9007</v>
      </c>
    </row>
    <row r="4891" spans="1:1">
      <c r="A4891" t="s">
        <v>460</v>
      </c>
    </row>
    <row r="4892" spans="1:1">
      <c r="A4892" t="s">
        <v>7150</v>
      </c>
    </row>
    <row r="4893" spans="1:1">
      <c r="A4893" t="s">
        <v>9008</v>
      </c>
    </row>
    <row r="4894" spans="1:1">
      <c r="A4894" t="s">
        <v>5547</v>
      </c>
    </row>
    <row r="4895" spans="1:1">
      <c r="A4895" t="s">
        <v>7150</v>
      </c>
    </row>
    <row r="4896" spans="1:1">
      <c r="A4896" t="s">
        <v>9009</v>
      </c>
    </row>
    <row r="4897" spans="1:1">
      <c r="A4897" t="s">
        <v>6524</v>
      </c>
    </row>
    <row r="4898" spans="1:1">
      <c r="A4898" t="s">
        <v>7150</v>
      </c>
    </row>
    <row r="4899" spans="1:1">
      <c r="A4899" t="s">
        <v>9010</v>
      </c>
    </row>
    <row r="4900" spans="1:1">
      <c r="A4900" t="s">
        <v>6942</v>
      </c>
    </row>
    <row r="4901" spans="1:1">
      <c r="A4901" t="s">
        <v>7150</v>
      </c>
    </row>
    <row r="4902" spans="1:1">
      <c r="A4902" t="s">
        <v>9011</v>
      </c>
    </row>
    <row r="4903" spans="1:1">
      <c r="A4903" t="s">
        <v>6530</v>
      </c>
    </row>
    <row r="4904" spans="1:1">
      <c r="A4904" t="s">
        <v>7150</v>
      </c>
    </row>
    <row r="4905" spans="1:1">
      <c r="A4905" t="s">
        <v>9012</v>
      </c>
    </row>
    <row r="4906" spans="1:1">
      <c r="A4906" t="s">
        <v>6955</v>
      </c>
    </row>
    <row r="4907" spans="1:1">
      <c r="A4907" t="s">
        <v>7150</v>
      </c>
    </row>
    <row r="4908" spans="1:1">
      <c r="A4908" t="s">
        <v>9013</v>
      </c>
    </row>
    <row r="4909" spans="1:1">
      <c r="A4909" t="s">
        <v>6957</v>
      </c>
    </row>
    <row r="4910" spans="1:1">
      <c r="A4910" t="s">
        <v>7150</v>
      </c>
    </row>
    <row r="4911" spans="1:1">
      <c r="A4911" t="s">
        <v>9014</v>
      </c>
    </row>
    <row r="4912" spans="1:1">
      <c r="A4912" t="s">
        <v>6922</v>
      </c>
    </row>
    <row r="4913" spans="1:1">
      <c r="A4913" t="s">
        <v>7150</v>
      </c>
    </row>
    <row r="4914" spans="1:1">
      <c r="A4914" t="s">
        <v>9015</v>
      </c>
    </row>
    <row r="4915" spans="1:1">
      <c r="A4915" t="s">
        <v>5643</v>
      </c>
    </row>
    <row r="4916" spans="1:1">
      <c r="A4916" t="s">
        <v>7150</v>
      </c>
    </row>
    <row r="4917" spans="1:1">
      <c r="A4917" t="s">
        <v>9016</v>
      </c>
    </row>
    <row r="4918" spans="1:1">
      <c r="A4918" t="s">
        <v>9017</v>
      </c>
    </row>
    <row r="4919" spans="1:1">
      <c r="A4919" t="s">
        <v>7150</v>
      </c>
    </row>
    <row r="4920" spans="1:1">
      <c r="A4920" t="s">
        <v>9018</v>
      </c>
    </row>
    <row r="4921" spans="1:1">
      <c r="A4921" t="s">
        <v>6553</v>
      </c>
    </row>
    <row r="4922" spans="1:1">
      <c r="A4922" t="s">
        <v>7150</v>
      </c>
    </row>
    <row r="4923" spans="1:1">
      <c r="A4923" t="s">
        <v>9019</v>
      </c>
    </row>
    <row r="4924" spans="1:1">
      <c r="A4924" t="s">
        <v>6567</v>
      </c>
    </row>
    <row r="4925" spans="1:1">
      <c r="A4925" t="s">
        <v>7150</v>
      </c>
    </row>
    <row r="4926" spans="1:1">
      <c r="A4926" t="s">
        <v>9020</v>
      </c>
    </row>
    <row r="4927" spans="1:1">
      <c r="A4927" t="s">
        <v>9021</v>
      </c>
    </row>
    <row r="4928" spans="1:1">
      <c r="A4928" t="s">
        <v>7150</v>
      </c>
    </row>
    <row r="4929" spans="1:1">
      <c r="A4929" t="s">
        <v>9022</v>
      </c>
    </row>
    <row r="4930" spans="1:1">
      <c r="A4930" t="s">
        <v>6563</v>
      </c>
    </row>
    <row r="4931" spans="1:1">
      <c r="A4931" t="s">
        <v>7150</v>
      </c>
    </row>
    <row r="4932" spans="1:1">
      <c r="A4932" t="s">
        <v>9023</v>
      </c>
    </row>
    <row r="4933" spans="1:1">
      <c r="A4933" t="s">
        <v>6573</v>
      </c>
    </row>
    <row r="4934" spans="1:1">
      <c r="A4934" t="s">
        <v>7150</v>
      </c>
    </row>
    <row r="4935" spans="1:1">
      <c r="A4935" t="s">
        <v>9024</v>
      </c>
    </row>
    <row r="4936" spans="1:1">
      <c r="A4936" t="s">
        <v>4500</v>
      </c>
    </row>
    <row r="4937" spans="1:1">
      <c r="A4937" t="s">
        <v>7150</v>
      </c>
    </row>
    <row r="4938" spans="1:1">
      <c r="A4938" t="s">
        <v>9025</v>
      </c>
    </row>
    <row r="4939" spans="1:1">
      <c r="A4939" t="s">
        <v>9026</v>
      </c>
    </row>
    <row r="4940" spans="1:1">
      <c r="A4940" t="s">
        <v>7150</v>
      </c>
    </row>
    <row r="4941" spans="1:1">
      <c r="A4941" t="s">
        <v>9027</v>
      </c>
    </row>
    <row r="4942" spans="1:1">
      <c r="A4942" t="s">
        <v>4745</v>
      </c>
    </row>
    <row r="4943" spans="1:1">
      <c r="A4943" t="s">
        <v>7150</v>
      </c>
    </row>
    <row r="4944" spans="1:1">
      <c r="A4944" t="s">
        <v>9028</v>
      </c>
    </row>
    <row r="4945" spans="1:1">
      <c r="A4945" t="s">
        <v>9029</v>
      </c>
    </row>
    <row r="4946" spans="1:1">
      <c r="A4946" t="s">
        <v>7150</v>
      </c>
    </row>
    <row r="4947" spans="1:1">
      <c r="A4947" t="s">
        <v>9030</v>
      </c>
    </row>
    <row r="4948" spans="1:1">
      <c r="A4948" t="s">
        <v>4739</v>
      </c>
    </row>
    <row r="4949" spans="1:1">
      <c r="A4949" t="s">
        <v>7150</v>
      </c>
    </row>
    <row r="4950" spans="1:1">
      <c r="A4950" t="s">
        <v>9031</v>
      </c>
    </row>
    <row r="4951" spans="1:1">
      <c r="A4951" t="s">
        <v>5103</v>
      </c>
    </row>
    <row r="4952" spans="1:1">
      <c r="A4952" t="s">
        <v>7150</v>
      </c>
    </row>
    <row r="4953" spans="1:1">
      <c r="A4953" t="s">
        <v>9032</v>
      </c>
    </row>
    <row r="4954" spans="1:1">
      <c r="A4954" t="s">
        <v>5076</v>
      </c>
    </row>
    <row r="4955" spans="1:1">
      <c r="A4955" t="s">
        <v>7150</v>
      </c>
    </row>
    <row r="4956" spans="1:1">
      <c r="A4956" t="s">
        <v>9033</v>
      </c>
    </row>
    <row r="4957" spans="1:1">
      <c r="A4957" t="s">
        <v>4219</v>
      </c>
    </row>
    <row r="4958" spans="1:1">
      <c r="A4958" t="s">
        <v>7150</v>
      </c>
    </row>
    <row r="4959" spans="1:1">
      <c r="A4959" t="s">
        <v>9034</v>
      </c>
    </row>
    <row r="4960" spans="1:1">
      <c r="A4960" t="s">
        <v>9035</v>
      </c>
    </row>
    <row r="4961" spans="1:1">
      <c r="A4961" t="s">
        <v>7150</v>
      </c>
    </row>
    <row r="4962" spans="1:1">
      <c r="A4962" t="s">
        <v>9036</v>
      </c>
    </row>
    <row r="4963" spans="1:1">
      <c r="A4963" t="s">
        <v>3974</v>
      </c>
    </row>
    <row r="4964" spans="1:1">
      <c r="A4964" t="s">
        <v>7150</v>
      </c>
    </row>
    <row r="4965" spans="1:1">
      <c r="A4965" t="s">
        <v>9037</v>
      </c>
    </row>
    <row r="4966" spans="1:1">
      <c r="A4966" t="s">
        <v>4486</v>
      </c>
    </row>
    <row r="4967" spans="1:1">
      <c r="A4967" t="s">
        <v>7150</v>
      </c>
    </row>
    <row r="4968" spans="1:1">
      <c r="A4968" t="s">
        <v>9038</v>
      </c>
    </row>
    <row r="4969" spans="1:1">
      <c r="A4969" t="s">
        <v>4496</v>
      </c>
    </row>
    <row r="4970" spans="1:1">
      <c r="A4970" t="s">
        <v>7150</v>
      </c>
    </row>
    <row r="4971" spans="1:1">
      <c r="A4971" t="s">
        <v>9039</v>
      </c>
    </row>
    <row r="4972" spans="1:1">
      <c r="A4972" t="s">
        <v>4799</v>
      </c>
    </row>
    <row r="4973" spans="1:1">
      <c r="A4973" t="s">
        <v>7150</v>
      </c>
    </row>
    <row r="4974" spans="1:1">
      <c r="A4974" t="s">
        <v>9040</v>
      </c>
    </row>
    <row r="4975" spans="1:1">
      <c r="A4975" t="s">
        <v>5154</v>
      </c>
    </row>
    <row r="4976" spans="1:1">
      <c r="A4976" t="s">
        <v>7150</v>
      </c>
    </row>
    <row r="4977" spans="1:1">
      <c r="A4977" t="s">
        <v>9041</v>
      </c>
    </row>
    <row r="4978" spans="1:1">
      <c r="A4978" t="s">
        <v>4185</v>
      </c>
    </row>
    <row r="4979" spans="1:1">
      <c r="A4979" t="s">
        <v>7150</v>
      </c>
    </row>
    <row r="4980" spans="1:1">
      <c r="A4980" t="s">
        <v>9042</v>
      </c>
    </row>
    <row r="4981" spans="1:1">
      <c r="A4981" t="s">
        <v>4494</v>
      </c>
    </row>
    <row r="4982" spans="1:1">
      <c r="A4982" t="s">
        <v>7150</v>
      </c>
    </row>
    <row r="4983" spans="1:1">
      <c r="A4983" t="s">
        <v>9043</v>
      </c>
    </row>
    <row r="4984" spans="1:1">
      <c r="A4984" t="s">
        <v>4229</v>
      </c>
    </row>
    <row r="4985" spans="1:1">
      <c r="A4985" t="s">
        <v>7150</v>
      </c>
    </row>
    <row r="4986" spans="1:1">
      <c r="A4986" t="s">
        <v>9044</v>
      </c>
    </row>
    <row r="4987" spans="1:1">
      <c r="A4987" t="s">
        <v>4498</v>
      </c>
    </row>
    <row r="4988" spans="1:1">
      <c r="A4988" t="s">
        <v>7150</v>
      </c>
    </row>
    <row r="4989" spans="1:1">
      <c r="A4989" t="s">
        <v>9045</v>
      </c>
    </row>
    <row r="4990" spans="1:1">
      <c r="A4990" t="s">
        <v>4810</v>
      </c>
    </row>
    <row r="4991" spans="1:1">
      <c r="A4991" t="s">
        <v>7150</v>
      </c>
    </row>
    <row r="4992" spans="1:1">
      <c r="A4992" t="s">
        <v>9046</v>
      </c>
    </row>
    <row r="4993" spans="1:1">
      <c r="A4993" t="s">
        <v>5572</v>
      </c>
    </row>
    <row r="4994" spans="1:1">
      <c r="A4994" t="s">
        <v>7150</v>
      </c>
    </row>
    <row r="4995" spans="1:1">
      <c r="A4995" t="s">
        <v>9047</v>
      </c>
    </row>
    <row r="4996" spans="1:1">
      <c r="A4996" t="s">
        <v>6007</v>
      </c>
    </row>
    <row r="4997" spans="1:1">
      <c r="A4997" t="s">
        <v>7150</v>
      </c>
    </row>
    <row r="4998" spans="1:1">
      <c r="A4998" t="s">
        <v>9048</v>
      </c>
    </row>
    <row r="4999" spans="1:1">
      <c r="A4999" t="s">
        <v>4201</v>
      </c>
    </row>
    <row r="5000" spans="1:1">
      <c r="A5000" t="s">
        <v>7150</v>
      </c>
    </row>
    <row r="5001" spans="1:1">
      <c r="A5001" t="s">
        <v>9049</v>
      </c>
    </row>
    <row r="5002" spans="1:1">
      <c r="A5002" t="s">
        <v>4490</v>
      </c>
    </row>
    <row r="5003" spans="1:1">
      <c r="A5003" t="s">
        <v>7150</v>
      </c>
    </row>
    <row r="5004" spans="1:1">
      <c r="A5004" t="s">
        <v>9050</v>
      </c>
    </row>
    <row r="5005" spans="1:1">
      <c r="A5005" t="s">
        <v>9051</v>
      </c>
    </row>
    <row r="5006" spans="1:1">
      <c r="A5006" t="s">
        <v>7150</v>
      </c>
    </row>
    <row r="5007" spans="1:1">
      <c r="A5007" t="s">
        <v>9052</v>
      </c>
    </row>
    <row r="5008" spans="1:1">
      <c r="A5008" t="s">
        <v>4788</v>
      </c>
    </row>
    <row r="5009" spans="1:1">
      <c r="A5009" t="s">
        <v>7150</v>
      </c>
    </row>
    <row r="5010" spans="1:1">
      <c r="A5010" t="s">
        <v>9053</v>
      </c>
    </row>
    <row r="5011" spans="1:1">
      <c r="A5011" t="s">
        <v>4482</v>
      </c>
    </row>
    <row r="5012" spans="1:1">
      <c r="A5012" t="s">
        <v>7150</v>
      </c>
    </row>
    <row r="5013" spans="1:1">
      <c r="A5013" t="s">
        <v>9054</v>
      </c>
    </row>
    <row r="5014" spans="1:1">
      <c r="A5014" t="s">
        <v>110</v>
      </c>
    </row>
    <row r="5015" spans="1:1">
      <c r="A5015" t="s">
        <v>7150</v>
      </c>
    </row>
    <row r="5016" spans="1:1">
      <c r="A5016" t="s">
        <v>9055</v>
      </c>
    </row>
    <row r="5017" spans="1:1">
      <c r="A5017" t="s">
        <v>4803</v>
      </c>
    </row>
    <row r="5018" spans="1:1">
      <c r="A5018" t="s">
        <v>7150</v>
      </c>
    </row>
    <row r="5019" spans="1:1">
      <c r="A5019" t="s">
        <v>9056</v>
      </c>
    </row>
    <row r="5020" spans="1:1">
      <c r="A5020" t="s">
        <v>4217</v>
      </c>
    </row>
    <row r="5021" spans="1:1">
      <c r="A5021" t="s">
        <v>7150</v>
      </c>
    </row>
    <row r="5022" spans="1:1">
      <c r="A5022" t="s">
        <v>9057</v>
      </c>
    </row>
    <row r="5023" spans="1:1">
      <c r="A5023" t="s">
        <v>4222</v>
      </c>
    </row>
    <row r="5024" spans="1:1">
      <c r="A5024" t="s">
        <v>7150</v>
      </c>
    </row>
    <row r="5025" spans="1:1">
      <c r="A5025" t="s">
        <v>9058</v>
      </c>
    </row>
    <row r="5026" spans="1:1">
      <c r="A5026" t="s">
        <v>4502</v>
      </c>
    </row>
    <row r="5027" spans="1:1">
      <c r="A5027" t="s">
        <v>7150</v>
      </c>
    </row>
    <row r="5028" spans="1:1">
      <c r="A5028" t="s">
        <v>9059</v>
      </c>
    </row>
    <row r="5029" spans="1:1">
      <c r="A5029" t="s">
        <v>4484</v>
      </c>
    </row>
    <row r="5030" spans="1:1">
      <c r="A5030" t="s">
        <v>7150</v>
      </c>
    </row>
    <row r="5031" spans="1:1">
      <c r="A5031" t="s">
        <v>9060</v>
      </c>
    </row>
    <row r="5032" spans="1:1">
      <c r="A5032" t="s">
        <v>4504</v>
      </c>
    </row>
    <row r="5033" spans="1:1">
      <c r="A5033" t="s">
        <v>7150</v>
      </c>
    </row>
    <row r="5034" spans="1:1">
      <c r="A5034" t="s">
        <v>9061</v>
      </c>
    </row>
    <row r="5035" spans="1:1">
      <c r="A5035" t="s">
        <v>5129</v>
      </c>
    </row>
    <row r="5036" spans="1:1">
      <c r="A5036" t="s">
        <v>7150</v>
      </c>
    </row>
    <row r="5037" spans="1:1">
      <c r="A5037" t="s">
        <v>9062</v>
      </c>
    </row>
    <row r="5038" spans="1:1">
      <c r="A5038" t="s">
        <v>9063</v>
      </c>
    </row>
    <row r="5039" spans="1:1">
      <c r="A5039" t="s">
        <v>7150</v>
      </c>
    </row>
    <row r="5040" spans="1:1">
      <c r="A5040" t="s">
        <v>9064</v>
      </c>
    </row>
    <row r="5041" spans="1:1">
      <c r="A5041" t="s">
        <v>5164</v>
      </c>
    </row>
    <row r="5042" spans="1:1">
      <c r="A5042" t="s">
        <v>7150</v>
      </c>
    </row>
    <row r="5043" spans="1:1">
      <c r="A5043" t="s">
        <v>9065</v>
      </c>
    </row>
    <row r="5044" spans="1:1">
      <c r="A5044" t="s">
        <v>5583</v>
      </c>
    </row>
    <row r="5045" spans="1:1">
      <c r="A5045" t="s">
        <v>7150</v>
      </c>
    </row>
    <row r="5046" spans="1:1">
      <c r="A5046" t="s">
        <v>9066</v>
      </c>
    </row>
    <row r="5047" spans="1:1">
      <c r="A5047" t="s">
        <v>5587</v>
      </c>
    </row>
    <row r="5048" spans="1:1">
      <c r="A5048" t="s">
        <v>7150</v>
      </c>
    </row>
    <row r="5049" spans="1:1">
      <c r="A5049" t="s">
        <v>9067</v>
      </c>
    </row>
    <row r="5050" spans="1:1">
      <c r="A5050" t="s">
        <v>5167</v>
      </c>
    </row>
    <row r="5051" spans="1:1">
      <c r="A5051" t="s">
        <v>7150</v>
      </c>
    </row>
    <row r="5052" spans="1:1">
      <c r="A5052" t="s">
        <v>9068</v>
      </c>
    </row>
    <row r="5053" spans="1:1">
      <c r="A5053" t="s">
        <v>5603</v>
      </c>
    </row>
    <row r="5054" spans="1:1">
      <c r="A5054" t="s">
        <v>7150</v>
      </c>
    </row>
    <row r="5055" spans="1:1">
      <c r="A5055" t="s">
        <v>9069</v>
      </c>
    </row>
    <row r="5056" spans="1:1">
      <c r="A5056" t="s">
        <v>5619</v>
      </c>
    </row>
    <row r="5057" spans="1:1">
      <c r="A5057" t="s">
        <v>7150</v>
      </c>
    </row>
    <row r="5058" spans="1:1">
      <c r="A5058" t="s">
        <v>9070</v>
      </c>
    </row>
    <row r="5059" spans="1:1">
      <c r="A5059" t="s">
        <v>670</v>
      </c>
    </row>
    <row r="5060" spans="1:1">
      <c r="A5060" t="s">
        <v>7150</v>
      </c>
    </row>
    <row r="5061" spans="1:1">
      <c r="A5061" t="s">
        <v>9071</v>
      </c>
    </row>
    <row r="5062" spans="1:1">
      <c r="A5062" t="s">
        <v>6018</v>
      </c>
    </row>
    <row r="5063" spans="1:1">
      <c r="A5063" t="s">
        <v>7150</v>
      </c>
    </row>
    <row r="5064" spans="1:1">
      <c r="A5064" t="s">
        <v>9072</v>
      </c>
    </row>
    <row r="5065" spans="1:1">
      <c r="A5065" t="s">
        <v>9073</v>
      </c>
    </row>
    <row r="5066" spans="1:1">
      <c r="A5066" t="s">
        <v>7150</v>
      </c>
    </row>
    <row r="5067" spans="1:1">
      <c r="A5067" t="s">
        <v>9074</v>
      </c>
    </row>
    <row r="5068" spans="1:1">
      <c r="A5068" t="s">
        <v>5577</v>
      </c>
    </row>
    <row r="5069" spans="1:1">
      <c r="A5069" t="s">
        <v>7150</v>
      </c>
    </row>
    <row r="5070" spans="1:1">
      <c r="A5070" t="s">
        <v>9075</v>
      </c>
    </row>
    <row r="5071" spans="1:1">
      <c r="A5071" t="s">
        <v>6016</v>
      </c>
    </row>
    <row r="5072" spans="1:1">
      <c r="A5072" t="s">
        <v>7150</v>
      </c>
    </row>
    <row r="5073" spans="1:1">
      <c r="A5073" t="s">
        <v>9076</v>
      </c>
    </row>
    <row r="5074" spans="1:1">
      <c r="A5074" t="s">
        <v>5605</v>
      </c>
    </row>
    <row r="5075" spans="1:1">
      <c r="A5075" t="s">
        <v>7150</v>
      </c>
    </row>
    <row r="5076" spans="1:1">
      <c r="A5076" t="s">
        <v>9077</v>
      </c>
    </row>
    <row r="5077" spans="1:1">
      <c r="A5077" t="s">
        <v>9078</v>
      </c>
    </row>
    <row r="5078" spans="1:1">
      <c r="A5078" t="s">
        <v>7150</v>
      </c>
    </row>
    <row r="5079" spans="1:1">
      <c r="A5079" t="s">
        <v>9079</v>
      </c>
    </row>
    <row r="5080" spans="1:1">
      <c r="A5080" t="s">
        <v>9080</v>
      </c>
    </row>
    <row r="5081" spans="1:1">
      <c r="A5081" t="s">
        <v>7150</v>
      </c>
    </row>
    <row r="5082" spans="1:1">
      <c r="A5082" t="s">
        <v>9081</v>
      </c>
    </row>
    <row r="5083" spans="1:1">
      <c r="A5083" t="s">
        <v>5623</v>
      </c>
    </row>
    <row r="5084" spans="1:1">
      <c r="A5084" t="s">
        <v>7150</v>
      </c>
    </row>
    <row r="5085" spans="1:1">
      <c r="A5085" t="s">
        <v>9082</v>
      </c>
    </row>
    <row r="5086" spans="1:1">
      <c r="A5086" t="s">
        <v>5621</v>
      </c>
    </row>
    <row r="5087" spans="1:1">
      <c r="A5087" t="s">
        <v>7150</v>
      </c>
    </row>
    <row r="5088" spans="1:1">
      <c r="A5088" t="s">
        <v>9083</v>
      </c>
    </row>
    <row r="5089" spans="1:1">
      <c r="A5089" t="s">
        <v>5608</v>
      </c>
    </row>
    <row r="5090" spans="1:1">
      <c r="A5090" t="s">
        <v>7150</v>
      </c>
    </row>
    <row r="5091" spans="1:1">
      <c r="A5091" t="s">
        <v>9084</v>
      </c>
    </row>
    <row r="5092" spans="1:1">
      <c r="A5092" t="s">
        <v>6034</v>
      </c>
    </row>
    <row r="5093" spans="1:1">
      <c r="A5093" t="s">
        <v>7150</v>
      </c>
    </row>
    <row r="5094" spans="1:1">
      <c r="A5094" t="s">
        <v>9085</v>
      </c>
    </row>
    <row r="5095" spans="1:1">
      <c r="A5095" t="s">
        <v>6548</v>
      </c>
    </row>
    <row r="5096" spans="1:1">
      <c r="A5096" t="s">
        <v>7150</v>
      </c>
    </row>
    <row r="5097" spans="1:1">
      <c r="A5097" t="s">
        <v>9086</v>
      </c>
    </row>
    <row r="5098" spans="1:1">
      <c r="A5098" t="s">
        <v>6032</v>
      </c>
    </row>
    <row r="5099" spans="1:1">
      <c r="A5099" t="s">
        <v>7150</v>
      </c>
    </row>
    <row r="5100" spans="1:1">
      <c r="A5100" t="s">
        <v>9087</v>
      </c>
    </row>
    <row r="5101" spans="1:1">
      <c r="A5101" t="s">
        <v>6029</v>
      </c>
    </row>
    <row r="5102" spans="1:1">
      <c r="A5102" t="s">
        <v>7150</v>
      </c>
    </row>
    <row r="5103" spans="1:1">
      <c r="A5103" t="s">
        <v>9088</v>
      </c>
    </row>
    <row r="5104" spans="1:1">
      <c r="A5104" t="s">
        <v>9089</v>
      </c>
    </row>
    <row r="5105" spans="1:1">
      <c r="A5105" t="s">
        <v>7150</v>
      </c>
    </row>
    <row r="5106" spans="1:1">
      <c r="A5106" t="s">
        <v>9090</v>
      </c>
    </row>
    <row r="5107" spans="1:1">
      <c r="A5107" t="s">
        <v>6014</v>
      </c>
    </row>
    <row r="5108" spans="1:1">
      <c r="A5108" t="s">
        <v>7150</v>
      </c>
    </row>
    <row r="5109" spans="1:1">
      <c r="A5109" t="s">
        <v>9091</v>
      </c>
    </row>
    <row r="5110" spans="1:1">
      <c r="A5110" t="s">
        <v>6545</v>
      </c>
    </row>
    <row r="5111" spans="1:1">
      <c r="A5111" t="s">
        <v>7150</v>
      </c>
    </row>
    <row r="5112" spans="1:1">
      <c r="A5112" t="s">
        <v>9092</v>
      </c>
    </row>
    <row r="5113" spans="1:1">
      <c r="A5113" t="s">
        <v>6543</v>
      </c>
    </row>
    <row r="5114" spans="1:1">
      <c r="A5114" t="s">
        <v>7150</v>
      </c>
    </row>
    <row r="5115" spans="1:1">
      <c r="A5115" t="s">
        <v>9093</v>
      </c>
    </row>
    <row r="5116" spans="1:1">
      <c r="A5116" t="s">
        <v>6027</v>
      </c>
    </row>
    <row r="5117" spans="1:1">
      <c r="A5117" t="s">
        <v>7150</v>
      </c>
    </row>
    <row r="5118" spans="1:1">
      <c r="A5118" t="s">
        <v>9094</v>
      </c>
    </row>
    <row r="5119" spans="1:1">
      <c r="A5119" t="s">
        <v>6023</v>
      </c>
    </row>
    <row r="5120" spans="1:1">
      <c r="A5120" t="s">
        <v>7150</v>
      </c>
    </row>
    <row r="5121" spans="1:1">
      <c r="A5121" t="s">
        <v>9095</v>
      </c>
    </row>
    <row r="5122" spans="1:1">
      <c r="A5122" t="s">
        <v>6965</v>
      </c>
    </row>
    <row r="5123" spans="1:1">
      <c r="A5123" t="s">
        <v>7150</v>
      </c>
    </row>
    <row r="5124" spans="1:1">
      <c r="A5124" t="s">
        <v>9096</v>
      </c>
    </row>
    <row r="5125" spans="1:1">
      <c r="A5125" t="s">
        <v>6058</v>
      </c>
    </row>
    <row r="5126" spans="1:1">
      <c r="A5126" t="s">
        <v>7150</v>
      </c>
    </row>
    <row r="5127" spans="1:1">
      <c r="A5127" t="s">
        <v>9097</v>
      </c>
    </row>
    <row r="5128" spans="1:1">
      <c r="A5128" t="s">
        <v>9098</v>
      </c>
    </row>
    <row r="5129" spans="1:1">
      <c r="A5129" t="s">
        <v>7150</v>
      </c>
    </row>
    <row r="5130" spans="1:1">
      <c r="A5130" t="s">
        <v>9099</v>
      </c>
    </row>
    <row r="5131" spans="1:1">
      <c r="A5131" t="s">
        <v>6559</v>
      </c>
    </row>
    <row r="5132" spans="1:1">
      <c r="A5132" t="s">
        <v>7150</v>
      </c>
    </row>
    <row r="5133" spans="1:1">
      <c r="A5133" t="s">
        <v>9100</v>
      </c>
    </row>
    <row r="5134" spans="1:1">
      <c r="A5134" t="s">
        <v>6049</v>
      </c>
    </row>
    <row r="5135" spans="1:1">
      <c r="A5135" t="s">
        <v>7150</v>
      </c>
    </row>
    <row r="5136" spans="1:1">
      <c r="A5136" t="s">
        <v>9101</v>
      </c>
    </row>
    <row r="5137" spans="1:1">
      <c r="A5137" t="s">
        <v>6557</v>
      </c>
    </row>
    <row r="5138" spans="1:1">
      <c r="A5138" t="s">
        <v>7150</v>
      </c>
    </row>
    <row r="5139" spans="1:1">
      <c r="A5139" t="s">
        <v>9102</v>
      </c>
    </row>
    <row r="5140" spans="1:1">
      <c r="A5140" t="s">
        <v>6569</v>
      </c>
    </row>
    <row r="5141" spans="1:1">
      <c r="A5141" t="s">
        <v>7150</v>
      </c>
    </row>
    <row r="5142" spans="1:1">
      <c r="A5142" t="s">
        <v>9103</v>
      </c>
    </row>
    <row r="5143" spans="1:1">
      <c r="A5143" t="s">
        <v>6565</v>
      </c>
    </row>
    <row r="5144" spans="1:1">
      <c r="A5144" t="s">
        <v>7150</v>
      </c>
    </row>
    <row r="5145" spans="1:1">
      <c r="A5145" t="s">
        <v>9104</v>
      </c>
    </row>
    <row r="5146" spans="1:1">
      <c r="A5146" t="s">
        <v>3977</v>
      </c>
    </row>
    <row r="5147" spans="1:1">
      <c r="A5147" t="s">
        <v>7150</v>
      </c>
    </row>
    <row r="5148" spans="1:1">
      <c r="A5148" t="s">
        <v>9105</v>
      </c>
    </row>
    <row r="5149" spans="1:1">
      <c r="A5149" t="s">
        <v>4488</v>
      </c>
    </row>
    <row r="5150" spans="1:1">
      <c r="A5150" t="s">
        <v>7150</v>
      </c>
    </row>
    <row r="5151" spans="1:1">
      <c r="A5151" t="s">
        <v>9106</v>
      </c>
    </row>
    <row r="5152" spans="1:1">
      <c r="A5152" t="s">
        <v>4233</v>
      </c>
    </row>
    <row r="5153" spans="1:1">
      <c r="A5153" t="s">
        <v>7150</v>
      </c>
    </row>
    <row r="5154" spans="1:1">
      <c r="A5154" t="s">
        <v>9107</v>
      </c>
    </row>
    <row r="5155" spans="1:1">
      <c r="A5155" t="s">
        <v>5117</v>
      </c>
    </row>
    <row r="5156" spans="1:1">
      <c r="A5156" t="s">
        <v>7150</v>
      </c>
    </row>
    <row r="5157" spans="1:1">
      <c r="A5157" t="s">
        <v>9108</v>
      </c>
    </row>
    <row r="5158" spans="1:1">
      <c r="A5158" t="s">
        <v>4812</v>
      </c>
    </row>
    <row r="5159" spans="1:1">
      <c r="A5159" t="s">
        <v>7150</v>
      </c>
    </row>
    <row r="5160" spans="1:1">
      <c r="A5160" t="s">
        <v>9109</v>
      </c>
    </row>
    <row r="5161" spans="1:1">
      <c r="A5161" t="s">
        <v>4814</v>
      </c>
    </row>
    <row r="5162" spans="1:1">
      <c r="A5162" t="s">
        <v>7150</v>
      </c>
    </row>
    <row r="5163" spans="1:1">
      <c r="A5163" t="s">
        <v>9110</v>
      </c>
    </row>
    <row r="5164" spans="1:1">
      <c r="A5164" t="s">
        <v>5589</v>
      </c>
    </row>
    <row r="5165" spans="1:1">
      <c r="A5165" t="s">
        <v>7150</v>
      </c>
    </row>
    <row r="5166" spans="1:1">
      <c r="A5166" t="s">
        <v>9111</v>
      </c>
    </row>
    <row r="5167" spans="1:1">
      <c r="A5167" t="s">
        <v>4236</v>
      </c>
    </row>
    <row r="5168" spans="1:1">
      <c r="A5168" t="s">
        <v>7150</v>
      </c>
    </row>
    <row r="5169" spans="1:1">
      <c r="A5169" t="s">
        <v>9112</v>
      </c>
    </row>
    <row r="5170" spans="1:1">
      <c r="A5170" t="s">
        <v>4520</v>
      </c>
    </row>
    <row r="5171" spans="1:1">
      <c r="A5171" t="s">
        <v>7150</v>
      </c>
    </row>
    <row r="5172" spans="1:1">
      <c r="A5172" t="s">
        <v>9113</v>
      </c>
    </row>
    <row r="5173" spans="1:1">
      <c r="A5173" t="s">
        <v>5119</v>
      </c>
    </row>
    <row r="5174" spans="1:1">
      <c r="A5174" t="s">
        <v>7150</v>
      </c>
    </row>
    <row r="5175" spans="1:1">
      <c r="A5175" t="s">
        <v>9114</v>
      </c>
    </row>
    <row r="5176" spans="1:1">
      <c r="A5176" t="s">
        <v>9115</v>
      </c>
    </row>
    <row r="5177" spans="1:1">
      <c r="A5177" t="s">
        <v>7150</v>
      </c>
    </row>
    <row r="5178" spans="1:1">
      <c r="A5178" t="s">
        <v>9116</v>
      </c>
    </row>
    <row r="5179" spans="1:1">
      <c r="A5179" t="s">
        <v>4816</v>
      </c>
    </row>
    <row r="5180" spans="1:1">
      <c r="A5180" t="s">
        <v>7150</v>
      </c>
    </row>
    <row r="5181" spans="1:1">
      <c r="A5181" t="s">
        <v>9117</v>
      </c>
    </row>
    <row r="5182" spans="1:1">
      <c r="A5182" t="s">
        <v>5135</v>
      </c>
    </row>
    <row r="5183" spans="1:1">
      <c r="A5183" t="s">
        <v>7150</v>
      </c>
    </row>
    <row r="5184" spans="1:1">
      <c r="A5184" t="s">
        <v>9118</v>
      </c>
    </row>
    <row r="5185" spans="1:1">
      <c r="A5185" t="s">
        <v>9119</v>
      </c>
    </row>
    <row r="5186" spans="1:1">
      <c r="A5186" t="s">
        <v>7150</v>
      </c>
    </row>
    <row r="5187" spans="1:1">
      <c r="A5187" t="s">
        <v>9120</v>
      </c>
    </row>
    <row r="5188" spans="1:1">
      <c r="A5188" t="s">
        <v>4806</v>
      </c>
    </row>
    <row r="5189" spans="1:1">
      <c r="A5189" t="s">
        <v>7150</v>
      </c>
    </row>
    <row r="5190" spans="1:1">
      <c r="A5190" t="s">
        <v>9121</v>
      </c>
    </row>
    <row r="5191" spans="1:1">
      <c r="A5191" t="s">
        <v>5560</v>
      </c>
    </row>
    <row r="5192" spans="1:1">
      <c r="A5192" t="s">
        <v>7150</v>
      </c>
    </row>
    <row r="5193" spans="1:1">
      <c r="A5193" t="s">
        <v>9122</v>
      </c>
    </row>
    <row r="5194" spans="1:1">
      <c r="A5194" t="s">
        <v>5562</v>
      </c>
    </row>
    <row r="5195" spans="1:1">
      <c r="A5195" t="s">
        <v>7150</v>
      </c>
    </row>
    <row r="5196" spans="1:1">
      <c r="A5196" t="s">
        <v>9123</v>
      </c>
    </row>
    <row r="5197" spans="1:1">
      <c r="A5197" t="s">
        <v>5552</v>
      </c>
    </row>
    <row r="5198" spans="1:1">
      <c r="A5198" t="s">
        <v>7150</v>
      </c>
    </row>
    <row r="5199" spans="1:1">
      <c r="A5199" t="s">
        <v>9124</v>
      </c>
    </row>
    <row r="5200" spans="1:1">
      <c r="A5200" t="s">
        <v>5565</v>
      </c>
    </row>
    <row r="5201" spans="1:1">
      <c r="A5201" t="s">
        <v>7150</v>
      </c>
    </row>
    <row r="5202" spans="1:1">
      <c r="A5202" t="s">
        <v>9125</v>
      </c>
    </row>
    <row r="5203" spans="1:1">
      <c r="A5203" t="s">
        <v>5991</v>
      </c>
    </row>
    <row r="5204" spans="1:1">
      <c r="A5204" t="s">
        <v>7150</v>
      </c>
    </row>
    <row r="5205" spans="1:1">
      <c r="A5205" t="s">
        <v>9126</v>
      </c>
    </row>
    <row r="5206" spans="1:1">
      <c r="A5206" t="s">
        <v>6522</v>
      </c>
    </row>
    <row r="5207" spans="1:1">
      <c r="A5207" t="s">
        <v>7150</v>
      </c>
    </row>
    <row r="5208" spans="1:1">
      <c r="A5208" t="s">
        <v>9127</v>
      </c>
    </row>
    <row r="5209" spans="1:1">
      <c r="A5209" t="s">
        <v>9128</v>
      </c>
    </row>
    <row r="5210" spans="1:1">
      <c r="A5210" t="s">
        <v>7150</v>
      </c>
    </row>
    <row r="5211" spans="1:1">
      <c r="A5211" t="s">
        <v>9129</v>
      </c>
    </row>
    <row r="5212" spans="1:1">
      <c r="A5212" t="s">
        <v>5574</v>
      </c>
    </row>
    <row r="5213" spans="1:1">
      <c r="A5213" t="s">
        <v>7150</v>
      </c>
    </row>
    <row r="5214" spans="1:1">
      <c r="A5214" t="s">
        <v>9130</v>
      </c>
    </row>
    <row r="5215" spans="1:1">
      <c r="A5215" t="s">
        <v>695</v>
      </c>
    </row>
    <row r="5216" spans="1:1">
      <c r="A5216" t="s">
        <v>7150</v>
      </c>
    </row>
    <row r="5217" spans="1:1">
      <c r="A5217" t="s">
        <v>9131</v>
      </c>
    </row>
    <row r="5218" spans="1:1">
      <c r="A5218" t="s">
        <v>669</v>
      </c>
    </row>
    <row r="5219" spans="1:1">
      <c r="A5219" t="s">
        <v>7150</v>
      </c>
    </row>
    <row r="5220" spans="1:1">
      <c r="A5220" t="s">
        <v>9132</v>
      </c>
    </row>
    <row r="5221" spans="1:1">
      <c r="A5221" t="s">
        <v>5579</v>
      </c>
    </row>
    <row r="5222" spans="1:1">
      <c r="A5222" t="s">
        <v>7150</v>
      </c>
    </row>
    <row r="5223" spans="1:1">
      <c r="A5223" t="s">
        <v>9133</v>
      </c>
    </row>
    <row r="5224" spans="1:1">
      <c r="A5224" t="s">
        <v>6536</v>
      </c>
    </row>
    <row r="5225" spans="1:1">
      <c r="A5225" t="s">
        <v>7150</v>
      </c>
    </row>
    <row r="5226" spans="1:1">
      <c r="A5226" t="s">
        <v>9134</v>
      </c>
    </row>
    <row r="5227" spans="1:1">
      <c r="A5227" t="s">
        <v>9135</v>
      </c>
    </row>
    <row r="5228" spans="1:1">
      <c r="A5228" t="s">
        <v>7150</v>
      </c>
    </row>
    <row r="5229" spans="1:1">
      <c r="A5229" t="s">
        <v>9136</v>
      </c>
    </row>
    <row r="5230" spans="1:1">
      <c r="A5230" t="s">
        <v>5570</v>
      </c>
    </row>
    <row r="5231" spans="1:1">
      <c r="A5231" t="s">
        <v>7150</v>
      </c>
    </row>
    <row r="5232" spans="1:1">
      <c r="A5232" t="s">
        <v>9137</v>
      </c>
    </row>
    <row r="5233" spans="1:1">
      <c r="A5233" t="s">
        <v>5568</v>
      </c>
    </row>
    <row r="5234" spans="1:1">
      <c r="A5234" t="s">
        <v>7150</v>
      </c>
    </row>
    <row r="5235" spans="1:1">
      <c r="A5235" t="s">
        <v>9138</v>
      </c>
    </row>
    <row r="5236" spans="1:1">
      <c r="A5236" t="s">
        <v>9139</v>
      </c>
    </row>
    <row r="5237" spans="1:1">
      <c r="A5237" t="s">
        <v>7150</v>
      </c>
    </row>
    <row r="5238" spans="1:1">
      <c r="A5238" t="s">
        <v>9140</v>
      </c>
    </row>
    <row r="5239" spans="1:1">
      <c r="A5239" t="s">
        <v>5997</v>
      </c>
    </row>
    <row r="5240" spans="1:1">
      <c r="A5240" t="s">
        <v>7150</v>
      </c>
    </row>
    <row r="5241" spans="1:1">
      <c r="A5241" t="s">
        <v>9141</v>
      </c>
    </row>
    <row r="5242" spans="1:1">
      <c r="A5242" t="s">
        <v>6528</v>
      </c>
    </row>
    <row r="5243" spans="1:1">
      <c r="A5243" t="s">
        <v>7150</v>
      </c>
    </row>
    <row r="5244" spans="1:1">
      <c r="A5244" t="s">
        <v>9142</v>
      </c>
    </row>
    <row r="5245" spans="1:1">
      <c r="A5245" t="s">
        <v>6520</v>
      </c>
    </row>
    <row r="5246" spans="1:1">
      <c r="A5246" t="s">
        <v>7150</v>
      </c>
    </row>
    <row r="5247" spans="1:1">
      <c r="A5247" t="s">
        <v>9143</v>
      </c>
    </row>
    <row r="5248" spans="1:1">
      <c r="A5248" t="s">
        <v>9144</v>
      </c>
    </row>
    <row r="5249" spans="1:1">
      <c r="A5249" t="s">
        <v>7150</v>
      </c>
    </row>
    <row r="5250" spans="1:1">
      <c r="A5250" t="s">
        <v>9145</v>
      </c>
    </row>
    <row r="5251" spans="1:1">
      <c r="A5251" t="s">
        <v>4231</v>
      </c>
    </row>
    <row r="5252" spans="1:1">
      <c r="A5252" t="s">
        <v>7150</v>
      </c>
    </row>
    <row r="5253" spans="1:1">
      <c r="A5253" t="s">
        <v>9146</v>
      </c>
    </row>
    <row r="5254" spans="1:1">
      <c r="A5254" t="s">
        <v>3997</v>
      </c>
    </row>
    <row r="5255" spans="1:1">
      <c r="A5255" t="s">
        <v>7150</v>
      </c>
    </row>
    <row r="5256" spans="1:1">
      <c r="A5256" t="s">
        <v>9147</v>
      </c>
    </row>
    <row r="5257" spans="1:1">
      <c r="A5257" t="s">
        <v>4516</v>
      </c>
    </row>
    <row r="5258" spans="1:1">
      <c r="A5258" t="s">
        <v>7150</v>
      </c>
    </row>
    <row r="5259" spans="1:1">
      <c r="A5259" t="s">
        <v>9148</v>
      </c>
    </row>
    <row r="5260" spans="1:1">
      <c r="A5260" t="s">
        <v>5133</v>
      </c>
    </row>
    <row r="5261" spans="1:1">
      <c r="A5261" t="s">
        <v>7150</v>
      </c>
    </row>
    <row r="5262" spans="1:1">
      <c r="A5262" t="s">
        <v>9149</v>
      </c>
    </row>
    <row r="5263" spans="1:1">
      <c r="A5263" t="s">
        <v>5131</v>
      </c>
    </row>
    <row r="5264" spans="1:1">
      <c r="A5264" t="s">
        <v>7150</v>
      </c>
    </row>
    <row r="5265" spans="1:1">
      <c r="A5265" t="s">
        <v>9150</v>
      </c>
    </row>
    <row r="5266" spans="1:1">
      <c r="A5266" t="s">
        <v>5143</v>
      </c>
    </row>
    <row r="5267" spans="1:1">
      <c r="A5267" t="s">
        <v>7150</v>
      </c>
    </row>
    <row r="5268" spans="1:1">
      <c r="A5268" t="s">
        <v>9151</v>
      </c>
    </row>
    <row r="5269" spans="1:1">
      <c r="A5269" t="s">
        <v>5169</v>
      </c>
    </row>
    <row r="5270" spans="1:1">
      <c r="A5270" t="s">
        <v>7150</v>
      </c>
    </row>
    <row r="5271" spans="1:1">
      <c r="A5271" t="s">
        <v>9152</v>
      </c>
    </row>
    <row r="5272" spans="1:1">
      <c r="A5272" t="s">
        <v>3981</v>
      </c>
    </row>
    <row r="5273" spans="1:1">
      <c r="A5273" t="s">
        <v>7150</v>
      </c>
    </row>
    <row r="5274" spans="1:1">
      <c r="A5274" t="s">
        <v>9153</v>
      </c>
    </row>
    <row r="5275" spans="1:1">
      <c r="A5275" t="s">
        <v>4248</v>
      </c>
    </row>
    <row r="5276" spans="1:1">
      <c r="A5276" t="s">
        <v>7150</v>
      </c>
    </row>
    <row r="5277" spans="1:1">
      <c r="A5277" t="s">
        <v>9154</v>
      </c>
    </row>
    <row r="5278" spans="1:1">
      <c r="A5278" t="s">
        <v>9155</v>
      </c>
    </row>
    <row r="5279" spans="1:1">
      <c r="A5279" t="s">
        <v>7150</v>
      </c>
    </row>
    <row r="5280" spans="1:1">
      <c r="A5280" t="s">
        <v>9156</v>
      </c>
    </row>
    <row r="5281" spans="1:1">
      <c r="A5281" t="s">
        <v>5149</v>
      </c>
    </row>
    <row r="5282" spans="1:1">
      <c r="A5282" t="s">
        <v>7150</v>
      </c>
    </row>
    <row r="5283" spans="1:1">
      <c r="A5283" t="s">
        <v>9157</v>
      </c>
    </row>
    <row r="5284" spans="1:1">
      <c r="A5284" t="s">
        <v>5151</v>
      </c>
    </row>
    <row r="5285" spans="1:1">
      <c r="A5285" t="s">
        <v>7150</v>
      </c>
    </row>
    <row r="5286" spans="1:1">
      <c r="A5286" t="s">
        <v>9158</v>
      </c>
    </row>
    <row r="5287" spans="1:1">
      <c r="A5287" t="s">
        <v>5145</v>
      </c>
    </row>
    <row r="5288" spans="1:1">
      <c r="A5288" t="s">
        <v>7150</v>
      </c>
    </row>
    <row r="5289" spans="1:1">
      <c r="A5289" t="s">
        <v>9159</v>
      </c>
    </row>
    <row r="5290" spans="1:1">
      <c r="A5290" t="s">
        <v>5156</v>
      </c>
    </row>
    <row r="5291" spans="1:1">
      <c r="A5291" t="s">
        <v>7150</v>
      </c>
    </row>
    <row r="5292" spans="1:1">
      <c r="A5292" t="s">
        <v>9160</v>
      </c>
    </row>
    <row r="5293" spans="1:1">
      <c r="A5293" t="s">
        <v>4246</v>
      </c>
    </row>
    <row r="5294" spans="1:1">
      <c r="A5294" t="s">
        <v>7150</v>
      </c>
    </row>
    <row r="5295" spans="1:1">
      <c r="A5295" t="s">
        <v>9161</v>
      </c>
    </row>
    <row r="5296" spans="1:1">
      <c r="A5296" t="s">
        <v>4552</v>
      </c>
    </row>
    <row r="5297" spans="1:1">
      <c r="A5297" t="s">
        <v>7150</v>
      </c>
    </row>
    <row r="5298" spans="1:1">
      <c r="A5298" t="s">
        <v>9162</v>
      </c>
    </row>
    <row r="5299" spans="1:1">
      <c r="A5299" t="s">
        <v>4866</v>
      </c>
    </row>
    <row r="5300" spans="1:1">
      <c r="A5300" t="s">
        <v>7150</v>
      </c>
    </row>
    <row r="5301" spans="1:1">
      <c r="A5301" t="s">
        <v>9163</v>
      </c>
    </row>
    <row r="5302" spans="1:1">
      <c r="A5302" t="s">
        <v>4832</v>
      </c>
    </row>
    <row r="5303" spans="1:1">
      <c r="A5303" t="s">
        <v>7150</v>
      </c>
    </row>
    <row r="5304" spans="1:1">
      <c r="A5304" t="s">
        <v>9164</v>
      </c>
    </row>
    <row r="5305" spans="1:1">
      <c r="A5305" t="s">
        <v>5595</v>
      </c>
    </row>
    <row r="5306" spans="1:1">
      <c r="A5306" t="s">
        <v>7150</v>
      </c>
    </row>
    <row r="5307" spans="1:1">
      <c r="A5307" t="s">
        <v>9165</v>
      </c>
    </row>
    <row r="5308" spans="1:1">
      <c r="A5308" t="s">
        <v>5610</v>
      </c>
    </row>
    <row r="5309" spans="1:1">
      <c r="A5309" t="s">
        <v>7150</v>
      </c>
    </row>
    <row r="5310" spans="1:1">
      <c r="A5310" t="s">
        <v>9166</v>
      </c>
    </row>
    <row r="5311" spans="1:1">
      <c r="A5311" t="s">
        <v>6036</v>
      </c>
    </row>
    <row r="5312" spans="1:1">
      <c r="A5312" t="s">
        <v>7150</v>
      </c>
    </row>
    <row r="5313" spans="1:1">
      <c r="A5313" t="s">
        <v>9167</v>
      </c>
    </row>
    <row r="5314" spans="1:1">
      <c r="A5314" t="s">
        <v>4523</v>
      </c>
    </row>
    <row r="5315" spans="1:1">
      <c r="A5315" t="s">
        <v>7150</v>
      </c>
    </row>
    <row r="5316" spans="1:1">
      <c r="A5316" t="s">
        <v>9168</v>
      </c>
    </row>
    <row r="5317" spans="1:1">
      <c r="A5317" t="s">
        <v>9169</v>
      </c>
    </row>
    <row r="5318" spans="1:1">
      <c r="A5318" t="s">
        <v>7150</v>
      </c>
    </row>
    <row r="5319" spans="1:1">
      <c r="A5319" t="s">
        <v>9170</v>
      </c>
    </row>
    <row r="5320" spans="1:1">
      <c r="A5320" t="s">
        <v>9171</v>
      </c>
    </row>
    <row r="5321" spans="1:1">
      <c r="A5321" t="s">
        <v>7150</v>
      </c>
    </row>
    <row r="5322" spans="1:1">
      <c r="A5322" t="s">
        <v>9172</v>
      </c>
    </row>
    <row r="5323" spans="1:1">
      <c r="A5323" t="s">
        <v>5137</v>
      </c>
    </row>
    <row r="5324" spans="1:1">
      <c r="A5324" t="s">
        <v>7150</v>
      </c>
    </row>
    <row r="5325" spans="1:1">
      <c r="A5325" t="s">
        <v>9173</v>
      </c>
    </row>
    <row r="5326" spans="1:1">
      <c r="A5326" t="s">
        <v>5147</v>
      </c>
    </row>
    <row r="5327" spans="1:1">
      <c r="A5327" t="s">
        <v>7150</v>
      </c>
    </row>
    <row r="5328" spans="1:1">
      <c r="A5328" t="s">
        <v>9174</v>
      </c>
    </row>
    <row r="5329" spans="1:1">
      <c r="A5329" t="s">
        <v>5591</v>
      </c>
    </row>
    <row r="5330" spans="1:1">
      <c r="A5330" t="s">
        <v>7150</v>
      </c>
    </row>
    <row r="5331" spans="1:1">
      <c r="A5331" t="s">
        <v>9175</v>
      </c>
    </row>
    <row r="5332" spans="1:1">
      <c r="A5332" t="s">
        <v>6020</v>
      </c>
    </row>
    <row r="5333" spans="1:1">
      <c r="A5333" t="s">
        <v>7150</v>
      </c>
    </row>
    <row r="5334" spans="1:1">
      <c r="A5334" t="s">
        <v>9176</v>
      </c>
    </row>
    <row r="5335" spans="1:1">
      <c r="A5335" t="s">
        <v>5597</v>
      </c>
    </row>
    <row r="5336" spans="1:1">
      <c r="A5336" t="s">
        <v>7150</v>
      </c>
    </row>
    <row r="5337" spans="1:1">
      <c r="A5337" t="s">
        <v>9177</v>
      </c>
    </row>
    <row r="5338" spans="1:1">
      <c r="A5338" t="s">
        <v>5593</v>
      </c>
    </row>
    <row r="5339" spans="1:1">
      <c r="A5339" t="s">
        <v>7150</v>
      </c>
    </row>
    <row r="5340" spans="1:1">
      <c r="A5340" t="s">
        <v>9178</v>
      </c>
    </row>
    <row r="5341" spans="1:1">
      <c r="A5341" t="s">
        <v>5581</v>
      </c>
    </row>
    <row r="5342" spans="1:1">
      <c r="A5342" t="s">
        <v>7150</v>
      </c>
    </row>
    <row r="5343" spans="1:1">
      <c r="A5343" t="s">
        <v>9179</v>
      </c>
    </row>
    <row r="5344" spans="1:1">
      <c r="A5344" t="s">
        <v>5101</v>
      </c>
    </row>
    <row r="5345" spans="1:1">
      <c r="A5345" t="s">
        <v>7150</v>
      </c>
    </row>
    <row r="5346" spans="1:1">
      <c r="A5346" t="s">
        <v>9180</v>
      </c>
    </row>
    <row r="5347" spans="1:1">
      <c r="A5347" t="s">
        <v>9181</v>
      </c>
    </row>
    <row r="5348" spans="1:1">
      <c r="A5348" t="s">
        <v>7150</v>
      </c>
    </row>
    <row r="5349" spans="1:1">
      <c r="A5349" t="s">
        <v>9182</v>
      </c>
    </row>
    <row r="5350" spans="1:1">
      <c r="A5350" t="s">
        <v>6003</v>
      </c>
    </row>
    <row r="5351" spans="1:1">
      <c r="A5351" t="s">
        <v>7150</v>
      </c>
    </row>
    <row r="5352" spans="1:1">
      <c r="A5352" t="s">
        <v>9183</v>
      </c>
    </row>
    <row r="5353" spans="1:1">
      <c r="A5353" t="s">
        <v>726</v>
      </c>
    </row>
    <row r="5354" spans="1:1">
      <c r="A5354" t="s">
        <v>7150</v>
      </c>
    </row>
    <row r="5355" spans="1:1">
      <c r="A5355" t="s">
        <v>9184</v>
      </c>
    </row>
    <row r="5356" spans="1:1">
      <c r="A5356" t="s">
        <v>4264</v>
      </c>
    </row>
    <row r="5357" spans="1:1">
      <c r="A5357" t="s">
        <v>7150</v>
      </c>
    </row>
    <row r="5358" spans="1:1">
      <c r="A5358" t="s">
        <v>9185</v>
      </c>
    </row>
    <row r="5359" spans="1:1">
      <c r="A5359" t="s">
        <v>4539</v>
      </c>
    </row>
    <row r="5360" spans="1:1">
      <c r="A5360" t="s">
        <v>7150</v>
      </c>
    </row>
    <row r="5361" spans="1:1">
      <c r="A5361" t="s">
        <v>9186</v>
      </c>
    </row>
    <row r="5362" spans="1:1">
      <c r="A5362" t="s">
        <v>4846</v>
      </c>
    </row>
    <row r="5363" spans="1:1">
      <c r="A5363" t="s">
        <v>7150</v>
      </c>
    </row>
    <row r="5364" spans="1:1">
      <c r="A5364" t="s">
        <v>9187</v>
      </c>
    </row>
    <row r="5365" spans="1:1">
      <c r="A5365" t="s">
        <v>5177</v>
      </c>
    </row>
    <row r="5366" spans="1:1">
      <c r="A5366" t="s">
        <v>7150</v>
      </c>
    </row>
    <row r="5367" spans="1:1">
      <c r="A5367" t="s">
        <v>9188</v>
      </c>
    </row>
    <row r="5368" spans="1:1">
      <c r="A5368" t="s">
        <v>5630</v>
      </c>
    </row>
    <row r="5369" spans="1:1">
      <c r="A5369" t="s">
        <v>7150</v>
      </c>
    </row>
    <row r="5370" spans="1:1">
      <c r="A5370" t="s">
        <v>9189</v>
      </c>
    </row>
    <row r="5371" spans="1:1">
      <c r="A5371" t="s">
        <v>9190</v>
      </c>
    </row>
    <row r="5372" spans="1:1">
      <c r="A5372" t="s">
        <v>7150</v>
      </c>
    </row>
    <row r="5373" spans="1:1">
      <c r="A5373" t="s">
        <v>9191</v>
      </c>
    </row>
    <row r="5374" spans="1:1">
      <c r="A5374" t="s">
        <v>6079</v>
      </c>
    </row>
    <row r="5375" spans="1:1">
      <c r="A5375" t="s">
        <v>7150</v>
      </c>
    </row>
    <row r="5376" spans="1:1">
      <c r="A5376" t="s">
        <v>9192</v>
      </c>
    </row>
    <row r="5377" spans="1:1">
      <c r="A5377" t="s">
        <v>4537</v>
      </c>
    </row>
    <row r="5378" spans="1:1">
      <c r="A5378" t="s">
        <v>7150</v>
      </c>
    </row>
    <row r="5379" spans="1:1">
      <c r="A5379" t="s">
        <v>9193</v>
      </c>
    </row>
    <row r="5380" spans="1:1">
      <c r="A5380" t="s">
        <v>9194</v>
      </c>
    </row>
    <row r="5381" spans="1:1">
      <c r="A5381" t="s">
        <v>7150</v>
      </c>
    </row>
    <row r="5382" spans="1:1">
      <c r="A5382" t="s">
        <v>9195</v>
      </c>
    </row>
    <row r="5383" spans="1:1">
      <c r="A5383" t="s">
        <v>4840</v>
      </c>
    </row>
    <row r="5384" spans="1:1">
      <c r="A5384" t="s">
        <v>7150</v>
      </c>
    </row>
    <row r="5385" spans="1:1">
      <c r="A5385" t="s">
        <v>9196</v>
      </c>
    </row>
    <row r="5386" spans="1:1">
      <c r="A5386" t="s">
        <v>9197</v>
      </c>
    </row>
    <row r="5387" spans="1:1">
      <c r="A5387" t="s">
        <v>7150</v>
      </c>
    </row>
    <row r="5388" spans="1:1">
      <c r="A5388" t="s">
        <v>9198</v>
      </c>
    </row>
    <row r="5389" spans="1:1">
      <c r="A5389" t="s">
        <v>5183</v>
      </c>
    </row>
    <row r="5390" spans="1:1">
      <c r="A5390" t="s">
        <v>7150</v>
      </c>
    </row>
    <row r="5391" spans="1:1">
      <c r="A5391" t="s">
        <v>9199</v>
      </c>
    </row>
    <row r="5392" spans="1:1">
      <c r="A5392" t="s">
        <v>9200</v>
      </c>
    </row>
    <row r="5393" spans="1:1">
      <c r="A5393" t="s">
        <v>7150</v>
      </c>
    </row>
    <row r="5394" spans="1:1">
      <c r="A5394" t="s">
        <v>9201</v>
      </c>
    </row>
    <row r="5395" spans="1:1">
      <c r="A5395" t="s">
        <v>5175</v>
      </c>
    </row>
    <row r="5396" spans="1:1">
      <c r="A5396" t="s">
        <v>7150</v>
      </c>
    </row>
    <row r="5397" spans="1:1">
      <c r="A5397" t="s">
        <v>9202</v>
      </c>
    </row>
    <row r="5398" spans="1:1">
      <c r="A5398" t="s">
        <v>4274</v>
      </c>
    </row>
    <row r="5399" spans="1:1">
      <c r="A5399" t="s">
        <v>7150</v>
      </c>
    </row>
    <row r="5400" spans="1:1">
      <c r="A5400" t="s">
        <v>9203</v>
      </c>
    </row>
    <row r="5401" spans="1:1">
      <c r="A5401" t="s">
        <v>4009</v>
      </c>
    </row>
    <row r="5402" spans="1:1">
      <c r="A5402" t="s">
        <v>7150</v>
      </c>
    </row>
    <row r="5403" spans="1:1">
      <c r="A5403" t="s">
        <v>9204</v>
      </c>
    </row>
    <row r="5404" spans="1:1">
      <c r="A5404" t="s">
        <v>4276</v>
      </c>
    </row>
    <row r="5405" spans="1:1">
      <c r="A5405" t="s">
        <v>7150</v>
      </c>
    </row>
    <row r="5406" spans="1:1">
      <c r="A5406" t="s">
        <v>9205</v>
      </c>
    </row>
    <row r="5407" spans="1:1">
      <c r="A5407" t="s">
        <v>4857</v>
      </c>
    </row>
    <row r="5408" spans="1:1">
      <c r="A5408" t="s">
        <v>7150</v>
      </c>
    </row>
    <row r="5409" spans="1:1">
      <c r="A5409" t="s">
        <v>9206</v>
      </c>
    </row>
    <row r="5410" spans="1:1">
      <c r="A5410" t="s">
        <v>4548</v>
      </c>
    </row>
    <row r="5411" spans="1:1">
      <c r="A5411" t="s">
        <v>7150</v>
      </c>
    </row>
    <row r="5412" spans="1:1">
      <c r="A5412" t="s">
        <v>9207</v>
      </c>
    </row>
    <row r="5413" spans="1:1">
      <c r="A5413" t="s">
        <v>4550</v>
      </c>
    </row>
    <row r="5414" spans="1:1">
      <c r="A5414" t="s">
        <v>7150</v>
      </c>
    </row>
    <row r="5415" spans="1:1">
      <c r="A5415" t="s">
        <v>9208</v>
      </c>
    </row>
    <row r="5416" spans="1:1">
      <c r="A5416" t="s">
        <v>4278</v>
      </c>
    </row>
    <row r="5417" spans="1:1">
      <c r="A5417" t="s">
        <v>7150</v>
      </c>
    </row>
    <row r="5418" spans="1:1">
      <c r="A5418" t="s">
        <v>9209</v>
      </c>
    </row>
    <row r="5419" spans="1:1">
      <c r="A5419" t="s">
        <v>9210</v>
      </c>
    </row>
    <row r="5420" spans="1:1">
      <c r="A5420" t="s">
        <v>7150</v>
      </c>
    </row>
    <row r="5421" spans="1:1">
      <c r="A5421" t="s">
        <v>9211</v>
      </c>
    </row>
    <row r="5422" spans="1:1">
      <c r="A5422" t="s">
        <v>4294</v>
      </c>
    </row>
    <row r="5423" spans="1:1">
      <c r="A5423" t="s">
        <v>7150</v>
      </c>
    </row>
    <row r="5424" spans="1:1">
      <c r="A5424" t="s">
        <v>9212</v>
      </c>
    </row>
    <row r="5425" spans="1:1">
      <c r="A5425" t="s">
        <v>9213</v>
      </c>
    </row>
    <row r="5426" spans="1:1">
      <c r="A5426" t="s">
        <v>7150</v>
      </c>
    </row>
    <row r="5427" spans="1:1">
      <c r="A5427" t="s">
        <v>9214</v>
      </c>
    </row>
    <row r="5428" spans="1:1">
      <c r="A5428" t="s">
        <v>4868</v>
      </c>
    </row>
    <row r="5429" spans="1:1">
      <c r="A5429" t="s">
        <v>7150</v>
      </c>
    </row>
    <row r="5430" spans="1:1">
      <c r="A5430" t="s">
        <v>9215</v>
      </c>
    </row>
    <row r="5431" spans="1:1">
      <c r="A5431" t="s">
        <v>4864</v>
      </c>
    </row>
    <row r="5432" spans="1:1">
      <c r="A5432" t="s">
        <v>7150</v>
      </c>
    </row>
    <row r="5433" spans="1:1">
      <c r="A5433" t="s">
        <v>9216</v>
      </c>
    </row>
    <row r="5434" spans="1:1">
      <c r="A5434" t="s">
        <v>4875</v>
      </c>
    </row>
    <row r="5435" spans="1:1">
      <c r="A5435" t="s">
        <v>7150</v>
      </c>
    </row>
    <row r="5436" spans="1:1">
      <c r="A5436" t="s">
        <v>9217</v>
      </c>
    </row>
    <row r="5437" spans="1:1">
      <c r="A5437" t="s">
        <v>5212</v>
      </c>
    </row>
    <row r="5438" spans="1:1">
      <c r="A5438" t="s">
        <v>7150</v>
      </c>
    </row>
    <row r="5439" spans="1:1">
      <c r="A5439" t="s">
        <v>9218</v>
      </c>
    </row>
    <row r="5440" spans="1:1">
      <c r="A5440" t="s">
        <v>3989</v>
      </c>
    </row>
    <row r="5441" spans="1:1">
      <c r="A5441" t="s">
        <v>7150</v>
      </c>
    </row>
    <row r="5442" spans="1:1">
      <c r="A5442" t="s">
        <v>9219</v>
      </c>
    </row>
    <row r="5443" spans="1:1">
      <c r="A5443" t="s">
        <v>4253</v>
      </c>
    </row>
    <row r="5444" spans="1:1">
      <c r="A5444" t="s">
        <v>7150</v>
      </c>
    </row>
    <row r="5445" spans="1:1">
      <c r="A5445" t="s">
        <v>9220</v>
      </c>
    </row>
    <row r="5446" spans="1:1">
      <c r="A5446" t="s">
        <v>4270</v>
      </c>
    </row>
    <row r="5447" spans="1:1">
      <c r="A5447" t="s">
        <v>7150</v>
      </c>
    </row>
    <row r="5448" spans="1:1">
      <c r="A5448" t="s">
        <v>9221</v>
      </c>
    </row>
    <row r="5449" spans="1:1">
      <c r="A5449" t="s">
        <v>9222</v>
      </c>
    </row>
    <row r="5450" spans="1:1">
      <c r="A5450" t="s">
        <v>7150</v>
      </c>
    </row>
    <row r="5451" spans="1:1">
      <c r="A5451" t="s">
        <v>9223</v>
      </c>
    </row>
    <row r="5452" spans="1:1">
      <c r="A5452" t="s">
        <v>9224</v>
      </c>
    </row>
    <row r="5453" spans="1:1">
      <c r="A5453" t="s">
        <v>7150</v>
      </c>
    </row>
    <row r="5454" spans="1:1">
      <c r="A5454" t="s">
        <v>9225</v>
      </c>
    </row>
    <row r="5455" spans="1:1">
      <c r="A5455" t="s">
        <v>9226</v>
      </c>
    </row>
    <row r="5456" spans="1:1">
      <c r="A5456" t="s">
        <v>7150</v>
      </c>
    </row>
    <row r="5457" spans="1:1">
      <c r="A5457" t="s">
        <v>9227</v>
      </c>
    </row>
    <row r="5458" spans="1:1">
      <c r="A5458" t="s">
        <v>4851</v>
      </c>
    </row>
    <row r="5459" spans="1:1">
      <c r="A5459" t="s">
        <v>7150</v>
      </c>
    </row>
    <row r="5460" spans="1:1">
      <c r="A5460" t="s">
        <v>9228</v>
      </c>
    </row>
    <row r="5461" spans="1:1">
      <c r="A5461" t="s">
        <v>3906</v>
      </c>
    </row>
    <row r="5462" spans="1:1">
      <c r="A5462" t="s">
        <v>7150</v>
      </c>
    </row>
    <row r="5463" spans="1:1">
      <c r="A5463" t="s">
        <v>9229</v>
      </c>
    </row>
    <row r="5464" spans="1:1">
      <c r="A5464" t="s">
        <v>3899</v>
      </c>
    </row>
    <row r="5465" spans="1:1">
      <c r="A5465" t="s">
        <v>7150</v>
      </c>
    </row>
    <row r="5466" spans="1:1">
      <c r="A5466" t="s">
        <v>9230</v>
      </c>
    </row>
    <row r="5467" spans="1:1">
      <c r="A5467" t="s">
        <v>4026</v>
      </c>
    </row>
    <row r="5468" spans="1:1">
      <c r="A5468" t="s">
        <v>7150</v>
      </c>
    </row>
    <row r="5469" spans="1:1">
      <c r="A5469" t="s">
        <v>9231</v>
      </c>
    </row>
    <row r="5470" spans="1:1">
      <c r="A5470" t="s">
        <v>3921</v>
      </c>
    </row>
    <row r="5471" spans="1:1">
      <c r="A5471" t="s">
        <v>7150</v>
      </c>
    </row>
    <row r="5472" spans="1:1">
      <c r="A5472" t="s">
        <v>9232</v>
      </c>
    </row>
    <row r="5473" spans="1:1">
      <c r="A5473" t="s">
        <v>4285</v>
      </c>
    </row>
    <row r="5474" spans="1:1">
      <c r="A5474" t="s">
        <v>7150</v>
      </c>
    </row>
    <row r="5475" spans="1:1">
      <c r="A5475" t="s">
        <v>9233</v>
      </c>
    </row>
    <row r="5476" spans="1:1">
      <c r="A5476" t="s">
        <v>4003</v>
      </c>
    </row>
    <row r="5477" spans="1:1">
      <c r="A5477" t="s">
        <v>7150</v>
      </c>
    </row>
    <row r="5478" spans="1:1">
      <c r="A5478" t="s">
        <v>9234</v>
      </c>
    </row>
    <row r="5479" spans="1:1">
      <c r="A5479" t="s">
        <v>9235</v>
      </c>
    </row>
    <row r="5480" spans="1:1">
      <c r="A5480" t="s">
        <v>7150</v>
      </c>
    </row>
    <row r="5481" spans="1:1">
      <c r="A5481" t="s">
        <v>9236</v>
      </c>
    </row>
    <row r="5482" spans="1:1">
      <c r="A5482" t="s">
        <v>4014</v>
      </c>
    </row>
    <row r="5483" spans="1:1">
      <c r="A5483" t="s">
        <v>7150</v>
      </c>
    </row>
    <row r="5484" spans="1:1">
      <c r="A5484" t="s">
        <v>9237</v>
      </c>
    </row>
    <row r="5485" spans="1:1">
      <c r="A5485" t="s">
        <v>4016</v>
      </c>
    </row>
    <row r="5486" spans="1:1">
      <c r="A5486" t="s">
        <v>7150</v>
      </c>
    </row>
    <row r="5487" spans="1:1">
      <c r="A5487" t="s">
        <v>9238</v>
      </c>
    </row>
    <row r="5488" spans="1:1">
      <c r="A5488" t="s">
        <v>4018</v>
      </c>
    </row>
    <row r="5489" spans="1:1">
      <c r="A5489" t="s">
        <v>7150</v>
      </c>
    </row>
    <row r="5490" spans="1:1">
      <c r="A5490" t="s">
        <v>9239</v>
      </c>
    </row>
    <row r="5491" spans="1:1">
      <c r="A5491" t="s">
        <v>9240</v>
      </c>
    </row>
    <row r="5492" spans="1:1">
      <c r="A5492" t="s">
        <v>7150</v>
      </c>
    </row>
    <row r="5493" spans="1:1">
      <c r="A5493" t="s">
        <v>9241</v>
      </c>
    </row>
    <row r="5494" spans="1:1">
      <c r="A5494" t="s">
        <v>4290</v>
      </c>
    </row>
    <row r="5495" spans="1:1">
      <c r="A5495" t="s">
        <v>7150</v>
      </c>
    </row>
    <row r="5496" spans="1:1">
      <c r="A5496" t="s">
        <v>9242</v>
      </c>
    </row>
    <row r="5497" spans="1:1">
      <c r="A5497" t="s">
        <v>4259</v>
      </c>
    </row>
    <row r="5498" spans="1:1">
      <c r="A5498" t="s">
        <v>7150</v>
      </c>
    </row>
    <row r="5499" spans="1:1">
      <c r="A5499" t="s">
        <v>9243</v>
      </c>
    </row>
    <row r="5500" spans="1:1">
      <c r="A5500" t="s">
        <v>4020</v>
      </c>
    </row>
    <row r="5501" spans="1:1">
      <c r="A5501" t="s">
        <v>7150</v>
      </c>
    </row>
    <row r="5502" spans="1:1">
      <c r="A5502" t="s">
        <v>9244</v>
      </c>
    </row>
    <row r="5503" spans="1:1">
      <c r="A5503" t="s">
        <v>4006</v>
      </c>
    </row>
    <row r="5504" spans="1:1">
      <c r="A5504" t="s">
        <v>7150</v>
      </c>
    </row>
    <row r="5505" spans="1:1">
      <c r="A5505" t="s">
        <v>9245</v>
      </c>
    </row>
    <row r="5506" spans="1:1">
      <c r="A5506" t="s">
        <v>4557</v>
      </c>
    </row>
    <row r="5507" spans="1:1">
      <c r="A5507" t="s">
        <v>7150</v>
      </c>
    </row>
    <row r="5508" spans="1:1">
      <c r="A5508" t="s">
        <v>9246</v>
      </c>
    </row>
    <row r="5509" spans="1:1">
      <c r="A5509" t="s">
        <v>9247</v>
      </c>
    </row>
    <row r="5510" spans="1:1">
      <c r="A5510" t="s">
        <v>7150</v>
      </c>
    </row>
    <row r="5511" spans="1:1">
      <c r="A5511" t="s">
        <v>9248</v>
      </c>
    </row>
    <row r="5512" spans="1:1">
      <c r="A5512" t="s">
        <v>4546</v>
      </c>
    </row>
    <row r="5513" spans="1:1">
      <c r="A5513" t="s">
        <v>7150</v>
      </c>
    </row>
    <row r="5514" spans="1:1">
      <c r="A5514" t="s">
        <v>9249</v>
      </c>
    </row>
    <row r="5515" spans="1:1">
      <c r="A5515" t="s">
        <v>4862</v>
      </c>
    </row>
    <row r="5516" spans="1:1">
      <c r="A5516" t="s">
        <v>7150</v>
      </c>
    </row>
    <row r="5517" spans="1:1">
      <c r="A5517" t="s">
        <v>9250</v>
      </c>
    </row>
    <row r="5518" spans="1:1">
      <c r="A5518" t="s">
        <v>4870</v>
      </c>
    </row>
    <row r="5519" spans="1:1">
      <c r="A5519" t="s">
        <v>7150</v>
      </c>
    </row>
    <row r="5520" spans="1:1">
      <c r="A5520" t="s">
        <v>9251</v>
      </c>
    </row>
    <row r="5521" spans="1:1">
      <c r="A5521" t="s">
        <v>4853</v>
      </c>
    </row>
    <row r="5522" spans="1:1">
      <c r="A5522" t="s">
        <v>7150</v>
      </c>
    </row>
    <row r="5523" spans="1:1">
      <c r="A5523" t="s">
        <v>9252</v>
      </c>
    </row>
    <row r="5524" spans="1:1">
      <c r="A5524" t="s">
        <v>4860</v>
      </c>
    </row>
    <row r="5525" spans="1:1">
      <c r="A5525" t="s">
        <v>7150</v>
      </c>
    </row>
    <row r="5526" spans="1:1">
      <c r="A5526" t="s">
        <v>9253</v>
      </c>
    </row>
    <row r="5527" spans="1:1">
      <c r="A5527" t="s">
        <v>9254</v>
      </c>
    </row>
    <row r="5528" spans="1:1">
      <c r="A5528" t="s">
        <v>7150</v>
      </c>
    </row>
    <row r="5529" spans="1:1">
      <c r="A5529" t="s">
        <v>9255</v>
      </c>
    </row>
    <row r="5530" spans="1:1">
      <c r="A5530" t="s">
        <v>5194</v>
      </c>
    </row>
    <row r="5531" spans="1:1">
      <c r="A5531" t="s">
        <v>7150</v>
      </c>
    </row>
    <row r="5532" spans="1:1">
      <c r="A5532" t="s">
        <v>9256</v>
      </c>
    </row>
    <row r="5533" spans="1:1">
      <c r="A5533" t="s">
        <v>5192</v>
      </c>
    </row>
    <row r="5534" spans="1:1">
      <c r="A5534" t="s">
        <v>7150</v>
      </c>
    </row>
    <row r="5535" spans="1:1">
      <c r="A5535" t="s">
        <v>9257</v>
      </c>
    </row>
    <row r="5536" spans="1:1">
      <c r="A5536" t="s">
        <v>5660</v>
      </c>
    </row>
    <row r="5537" spans="1:1">
      <c r="A5537" t="s">
        <v>7150</v>
      </c>
    </row>
    <row r="5538" spans="1:1">
      <c r="A5538" t="s">
        <v>9258</v>
      </c>
    </row>
    <row r="5539" spans="1:1">
      <c r="A5539" t="s">
        <v>5656</v>
      </c>
    </row>
    <row r="5540" spans="1:1">
      <c r="A5540" t="s">
        <v>7150</v>
      </c>
    </row>
    <row r="5541" spans="1:1">
      <c r="A5541" t="s">
        <v>9259</v>
      </c>
    </row>
    <row r="5542" spans="1:1">
      <c r="A5542" t="s">
        <v>5653</v>
      </c>
    </row>
    <row r="5543" spans="1:1">
      <c r="A5543" t="s">
        <v>7150</v>
      </c>
    </row>
    <row r="5544" spans="1:1">
      <c r="A5544" t="s">
        <v>9260</v>
      </c>
    </row>
    <row r="5545" spans="1:1">
      <c r="A5545" t="s">
        <v>5205</v>
      </c>
    </row>
    <row r="5546" spans="1:1">
      <c r="A5546" t="s">
        <v>7150</v>
      </c>
    </row>
    <row r="5547" spans="1:1">
      <c r="A5547" t="s">
        <v>9261</v>
      </c>
    </row>
    <row r="5548" spans="1:1">
      <c r="A5548" t="s">
        <v>5666</v>
      </c>
    </row>
    <row r="5549" spans="1:1">
      <c r="A5549" t="s">
        <v>7150</v>
      </c>
    </row>
    <row r="5550" spans="1:1">
      <c r="A5550" t="s">
        <v>9262</v>
      </c>
    </row>
    <row r="5551" spans="1:1">
      <c r="A5551" t="s">
        <v>5199</v>
      </c>
    </row>
    <row r="5552" spans="1:1">
      <c r="A5552" t="s">
        <v>7150</v>
      </c>
    </row>
    <row r="5553" spans="1:1">
      <c r="A5553" t="s">
        <v>9263</v>
      </c>
    </row>
    <row r="5554" spans="1:1">
      <c r="A5554" t="s">
        <v>9264</v>
      </c>
    </row>
    <row r="5555" spans="1:1">
      <c r="A5555" t="s">
        <v>7150</v>
      </c>
    </row>
    <row r="5556" spans="1:1">
      <c r="A5556" t="s">
        <v>9265</v>
      </c>
    </row>
    <row r="5557" spans="1:1">
      <c r="A5557" t="s">
        <v>6099</v>
      </c>
    </row>
    <row r="5558" spans="1:1">
      <c r="A5558" t="s">
        <v>7150</v>
      </c>
    </row>
    <row r="5559" spans="1:1">
      <c r="A5559" t="s">
        <v>9266</v>
      </c>
    </row>
    <row r="5560" spans="1:1">
      <c r="A5560" t="s">
        <v>6101</v>
      </c>
    </row>
    <row r="5561" spans="1:1">
      <c r="A5561" t="s">
        <v>7150</v>
      </c>
    </row>
    <row r="5562" spans="1:1">
      <c r="A5562" t="s">
        <v>9267</v>
      </c>
    </row>
    <row r="5563" spans="1:1">
      <c r="A5563" t="s">
        <v>6097</v>
      </c>
    </row>
    <row r="5564" spans="1:1">
      <c r="A5564" t="s">
        <v>7150</v>
      </c>
    </row>
    <row r="5565" spans="1:1">
      <c r="A5565" t="s">
        <v>9268</v>
      </c>
    </row>
    <row r="5566" spans="1:1">
      <c r="A5566" t="s">
        <v>4239</v>
      </c>
    </row>
    <row r="5567" spans="1:1">
      <c r="A5567" t="s">
        <v>7150</v>
      </c>
    </row>
    <row r="5568" spans="1:1">
      <c r="A5568" t="s">
        <v>9269</v>
      </c>
    </row>
    <row r="5569" spans="1:1">
      <c r="A5569" t="s">
        <v>4241</v>
      </c>
    </row>
    <row r="5570" spans="1:1">
      <c r="A5570" t="s">
        <v>7150</v>
      </c>
    </row>
    <row r="5571" spans="1:1">
      <c r="A5571" t="s">
        <v>9270</v>
      </c>
    </row>
    <row r="5572" spans="1:1">
      <c r="A5572" t="s">
        <v>4281</v>
      </c>
    </row>
    <row r="5573" spans="1:1">
      <c r="A5573" t="s">
        <v>7150</v>
      </c>
    </row>
    <row r="5574" spans="1:1">
      <c r="A5574" t="s">
        <v>9271</v>
      </c>
    </row>
    <row r="5575" spans="1:1">
      <c r="A5575" t="s">
        <v>4512</v>
      </c>
    </row>
    <row r="5576" spans="1:1">
      <c r="A5576" t="s">
        <v>7150</v>
      </c>
    </row>
    <row r="5577" spans="1:1">
      <c r="A5577" t="s">
        <v>9272</v>
      </c>
    </row>
    <row r="5578" spans="1:1">
      <c r="A5578" t="s">
        <v>5127</v>
      </c>
    </row>
    <row r="5579" spans="1:1">
      <c r="A5579" t="s">
        <v>7150</v>
      </c>
    </row>
    <row r="5580" spans="1:1">
      <c r="A5580" t="s">
        <v>9273</v>
      </c>
    </row>
    <row r="5581" spans="1:1">
      <c r="A5581" t="s">
        <v>5125</v>
      </c>
    </row>
    <row r="5582" spans="1:1">
      <c r="A5582" t="s">
        <v>7150</v>
      </c>
    </row>
    <row r="5583" spans="1:1">
      <c r="A5583" t="s">
        <v>9274</v>
      </c>
    </row>
    <row r="5584" spans="1:1">
      <c r="A5584" t="s">
        <v>5141</v>
      </c>
    </row>
    <row r="5585" spans="1:1">
      <c r="A5585" t="s">
        <v>7150</v>
      </c>
    </row>
    <row r="5586" spans="1:1">
      <c r="A5586" t="s">
        <v>9275</v>
      </c>
    </row>
    <row r="5587" spans="1:1">
      <c r="A5587" t="s">
        <v>9276</v>
      </c>
    </row>
    <row r="5588" spans="1:1">
      <c r="A5588" t="s">
        <v>7150</v>
      </c>
    </row>
    <row r="5589" spans="1:1">
      <c r="A5589" t="s">
        <v>9277</v>
      </c>
    </row>
    <row r="5590" spans="1:1">
      <c r="A5590" t="s">
        <v>3999</v>
      </c>
    </row>
    <row r="5591" spans="1:1">
      <c r="A5591" t="s">
        <v>7150</v>
      </c>
    </row>
    <row r="5592" spans="1:1">
      <c r="A5592" t="s">
        <v>9278</v>
      </c>
    </row>
    <row r="5593" spans="1:1">
      <c r="A5593" t="s">
        <v>3994</v>
      </c>
    </row>
    <row r="5594" spans="1:1">
      <c r="A5594" t="s">
        <v>7150</v>
      </c>
    </row>
    <row r="5595" spans="1:1">
      <c r="A5595" t="s">
        <v>9279</v>
      </c>
    </row>
    <row r="5596" spans="1:1">
      <c r="A5596" t="s">
        <v>3992</v>
      </c>
    </row>
    <row r="5597" spans="1:1">
      <c r="A5597" t="s">
        <v>7150</v>
      </c>
    </row>
    <row r="5598" spans="1:1">
      <c r="A5598" t="s">
        <v>9280</v>
      </c>
    </row>
    <row r="5599" spans="1:1">
      <c r="A5599" t="s">
        <v>4243</v>
      </c>
    </row>
    <row r="5600" spans="1:1">
      <c r="A5600" t="s">
        <v>7150</v>
      </c>
    </row>
    <row r="5601" spans="1:1">
      <c r="A5601" t="s">
        <v>9281</v>
      </c>
    </row>
    <row r="5602" spans="1:1">
      <c r="A5602" t="s">
        <v>4530</v>
      </c>
    </row>
    <row r="5603" spans="1:1">
      <c r="A5603" t="s">
        <v>7150</v>
      </c>
    </row>
    <row r="5604" spans="1:1">
      <c r="A5604" t="s">
        <v>9282</v>
      </c>
    </row>
    <row r="5605" spans="1:1">
      <c r="A5605" t="s">
        <v>9283</v>
      </c>
    </row>
    <row r="5606" spans="1:1">
      <c r="A5606" t="s">
        <v>7150</v>
      </c>
    </row>
    <row r="5607" spans="1:1">
      <c r="A5607" t="s">
        <v>9284</v>
      </c>
    </row>
    <row r="5608" spans="1:1">
      <c r="A5608" t="s">
        <v>4251</v>
      </c>
    </row>
    <row r="5609" spans="1:1">
      <c r="A5609" t="s">
        <v>7150</v>
      </c>
    </row>
    <row r="5610" spans="1:1">
      <c r="A5610" t="s">
        <v>9285</v>
      </c>
    </row>
    <row r="5611" spans="1:1">
      <c r="A5611" t="s">
        <v>4544</v>
      </c>
    </row>
    <row r="5612" spans="1:1">
      <c r="A5612" t="s">
        <v>7150</v>
      </c>
    </row>
    <row r="5613" spans="1:1">
      <c r="A5613" t="s">
        <v>9286</v>
      </c>
    </row>
    <row r="5614" spans="1:1">
      <c r="A5614" t="s">
        <v>4532</v>
      </c>
    </row>
    <row r="5615" spans="1:1">
      <c r="A5615" t="s">
        <v>7150</v>
      </c>
    </row>
    <row r="5616" spans="1:1">
      <c r="A5616" t="s">
        <v>9287</v>
      </c>
    </row>
    <row r="5617" spans="1:1">
      <c r="A5617" t="s">
        <v>4855</v>
      </c>
    </row>
    <row r="5618" spans="1:1">
      <c r="A5618" t="s">
        <v>7150</v>
      </c>
    </row>
    <row r="5619" spans="1:1">
      <c r="A5619" t="s">
        <v>9288</v>
      </c>
    </row>
    <row r="5620" spans="1:1">
      <c r="A5620" t="s">
        <v>5185</v>
      </c>
    </row>
    <row r="5621" spans="1:1">
      <c r="A5621" t="s">
        <v>7150</v>
      </c>
    </row>
    <row r="5622" spans="1:1">
      <c r="A5622" t="s">
        <v>9289</v>
      </c>
    </row>
    <row r="5623" spans="1:1">
      <c r="A5623" t="s">
        <v>5181</v>
      </c>
    </row>
    <row r="5624" spans="1:1">
      <c r="A5624" t="s">
        <v>7150</v>
      </c>
    </row>
    <row r="5625" spans="1:1">
      <c r="A5625" t="s">
        <v>9290</v>
      </c>
    </row>
    <row r="5626" spans="1:1">
      <c r="A5626" t="s">
        <v>5638</v>
      </c>
    </row>
    <row r="5627" spans="1:1">
      <c r="A5627" t="s">
        <v>7150</v>
      </c>
    </row>
    <row r="5628" spans="1:1">
      <c r="A5628" t="s">
        <v>9291</v>
      </c>
    </row>
    <row r="5629" spans="1:1">
      <c r="A5629" t="s">
        <v>5626</v>
      </c>
    </row>
    <row r="5630" spans="1:1">
      <c r="A5630" t="s">
        <v>7150</v>
      </c>
    </row>
    <row r="5631" spans="1:1">
      <c r="A5631" t="s">
        <v>9292</v>
      </c>
    </row>
    <row r="5632" spans="1:1">
      <c r="A5632" t="s">
        <v>6055</v>
      </c>
    </row>
    <row r="5633" spans="1:1">
      <c r="A5633" t="s">
        <v>7150</v>
      </c>
    </row>
    <row r="5634" spans="1:1">
      <c r="A5634" t="s">
        <v>9293</v>
      </c>
    </row>
    <row r="5635" spans="1:1">
      <c r="A5635" t="s">
        <v>5628</v>
      </c>
    </row>
    <row r="5636" spans="1:1">
      <c r="A5636" t="s">
        <v>7150</v>
      </c>
    </row>
    <row r="5637" spans="1:1">
      <c r="A5637" t="s">
        <v>9294</v>
      </c>
    </row>
    <row r="5638" spans="1:1">
      <c r="A5638" t="s">
        <v>9295</v>
      </c>
    </row>
    <row r="5639" spans="1:1">
      <c r="A5639" t="s">
        <v>7150</v>
      </c>
    </row>
    <row r="5640" spans="1:1">
      <c r="A5640" t="s">
        <v>9296</v>
      </c>
    </row>
    <row r="5641" spans="1:1">
      <c r="A5641" t="s">
        <v>9297</v>
      </c>
    </row>
    <row r="5642" spans="1:1">
      <c r="A5642" t="s">
        <v>7150</v>
      </c>
    </row>
    <row r="5643" spans="1:1">
      <c r="A5643" t="s">
        <v>9298</v>
      </c>
    </row>
    <row r="5644" spans="1:1">
      <c r="A5644" t="s">
        <v>6053</v>
      </c>
    </row>
    <row r="5645" spans="1:1">
      <c r="A5645" t="s">
        <v>7150</v>
      </c>
    </row>
    <row r="5646" spans="1:1">
      <c r="A5646" t="s">
        <v>9299</v>
      </c>
    </row>
    <row r="5647" spans="1:1">
      <c r="A5647" t="s">
        <v>6039</v>
      </c>
    </row>
    <row r="5648" spans="1:1">
      <c r="A5648" t="s">
        <v>7150</v>
      </c>
    </row>
    <row r="5649" spans="1:1">
      <c r="A5649" t="s">
        <v>9300</v>
      </c>
    </row>
    <row r="5650" spans="1:1">
      <c r="A5650" t="s">
        <v>4838</v>
      </c>
    </row>
    <row r="5651" spans="1:1">
      <c r="A5651" t="s">
        <v>7150</v>
      </c>
    </row>
    <row r="5652" spans="1:1">
      <c r="A5652" t="s">
        <v>9301</v>
      </c>
    </row>
    <row r="5653" spans="1:1">
      <c r="A5653" t="s">
        <v>5179</v>
      </c>
    </row>
    <row r="5654" spans="1:1">
      <c r="A5654" t="s">
        <v>7150</v>
      </c>
    </row>
    <row r="5655" spans="1:1">
      <c r="A5655" t="s">
        <v>9302</v>
      </c>
    </row>
    <row r="5656" spans="1:1">
      <c r="A5656" t="s">
        <v>6075</v>
      </c>
    </row>
    <row r="5657" spans="1:1">
      <c r="A5657" t="s">
        <v>7150</v>
      </c>
    </row>
    <row r="5658" spans="1:1">
      <c r="A5658" t="s">
        <v>9303</v>
      </c>
    </row>
    <row r="5659" spans="1:1">
      <c r="A5659" t="s">
        <v>5601</v>
      </c>
    </row>
    <row r="5660" spans="1:1">
      <c r="A5660" t="s">
        <v>7150</v>
      </c>
    </row>
    <row r="5661" spans="1:1">
      <c r="A5661" t="s">
        <v>9304</v>
      </c>
    </row>
    <row r="5662" spans="1:1">
      <c r="A5662" t="s">
        <v>9305</v>
      </c>
    </row>
    <row r="5663" spans="1:1">
      <c r="A5663" t="s">
        <v>7150</v>
      </c>
    </row>
    <row r="5664" spans="1:1">
      <c r="A5664" t="s">
        <v>9306</v>
      </c>
    </row>
    <row r="5665" spans="1:1">
      <c r="A5665" t="s">
        <v>6062</v>
      </c>
    </row>
    <row r="5666" spans="1:1">
      <c r="A5666" t="s">
        <v>7150</v>
      </c>
    </row>
    <row r="5667" spans="1:1">
      <c r="A5667" t="s">
        <v>9307</v>
      </c>
    </row>
    <row r="5668" spans="1:1">
      <c r="A5668" t="s">
        <v>6044</v>
      </c>
    </row>
    <row r="5669" spans="1:1">
      <c r="A5669" t="s">
        <v>7150</v>
      </c>
    </row>
    <row r="5670" spans="1:1">
      <c r="A5670" t="s">
        <v>9308</v>
      </c>
    </row>
    <row r="5671" spans="1:1">
      <c r="A5671" t="s">
        <v>4527</v>
      </c>
    </row>
    <row r="5672" spans="1:1">
      <c r="A5672" t="s">
        <v>7150</v>
      </c>
    </row>
    <row r="5673" spans="1:1">
      <c r="A5673" t="s">
        <v>9309</v>
      </c>
    </row>
    <row r="5674" spans="1:1">
      <c r="A5674" t="s">
        <v>9310</v>
      </c>
    </row>
    <row r="5675" spans="1:1">
      <c r="A5675" t="s">
        <v>7150</v>
      </c>
    </row>
    <row r="5676" spans="1:1">
      <c r="A5676" t="s">
        <v>9311</v>
      </c>
    </row>
    <row r="5677" spans="1:1">
      <c r="A5677" t="s">
        <v>120</v>
      </c>
    </row>
    <row r="5678" spans="1:1">
      <c r="A5678" t="s">
        <v>7150</v>
      </c>
    </row>
    <row r="5679" spans="1:1">
      <c r="A5679" t="s">
        <v>9312</v>
      </c>
    </row>
    <row r="5680" spans="1:1">
      <c r="A5680" t="s">
        <v>5187</v>
      </c>
    </row>
    <row r="5681" spans="1:1">
      <c r="A5681" t="s">
        <v>7150</v>
      </c>
    </row>
    <row r="5682" spans="1:1">
      <c r="A5682" t="s">
        <v>9313</v>
      </c>
    </row>
    <row r="5683" spans="1:1">
      <c r="A5683" t="s">
        <v>5236</v>
      </c>
    </row>
    <row r="5684" spans="1:1">
      <c r="A5684" t="s">
        <v>7150</v>
      </c>
    </row>
    <row r="5685" spans="1:1">
      <c r="A5685" t="s">
        <v>9314</v>
      </c>
    </row>
    <row r="5686" spans="1:1">
      <c r="A5686" t="s">
        <v>5645</v>
      </c>
    </row>
    <row r="5687" spans="1:1">
      <c r="A5687" t="s">
        <v>7150</v>
      </c>
    </row>
    <row r="5688" spans="1:1">
      <c r="A5688" t="s">
        <v>9315</v>
      </c>
    </row>
    <row r="5689" spans="1:1">
      <c r="A5689" t="s">
        <v>5634</v>
      </c>
    </row>
    <row r="5690" spans="1:1">
      <c r="A5690" t="s">
        <v>7150</v>
      </c>
    </row>
    <row r="5691" spans="1:1">
      <c r="A5691" t="s">
        <v>9316</v>
      </c>
    </row>
    <row r="5692" spans="1:1">
      <c r="A5692" t="s">
        <v>5161</v>
      </c>
    </row>
    <row r="5693" spans="1:1">
      <c r="A5693" t="s">
        <v>7150</v>
      </c>
    </row>
    <row r="5694" spans="1:1">
      <c r="A5694" t="s">
        <v>9317</v>
      </c>
    </row>
    <row r="5695" spans="1:1">
      <c r="A5695" t="s">
        <v>5632</v>
      </c>
    </row>
    <row r="5696" spans="1:1">
      <c r="A5696" t="s">
        <v>7150</v>
      </c>
    </row>
    <row r="5697" spans="1:1">
      <c r="A5697" t="s">
        <v>9318</v>
      </c>
    </row>
    <row r="5698" spans="1:1">
      <c r="A5698" t="s">
        <v>9319</v>
      </c>
    </row>
    <row r="5699" spans="1:1">
      <c r="A5699" t="s">
        <v>7150</v>
      </c>
    </row>
    <row r="5700" spans="1:1">
      <c r="A5700" t="s">
        <v>9320</v>
      </c>
    </row>
    <row r="5701" spans="1:1">
      <c r="A5701" t="s">
        <v>5196</v>
      </c>
    </row>
    <row r="5702" spans="1:1">
      <c r="A5702" t="s">
        <v>7150</v>
      </c>
    </row>
    <row r="5703" spans="1:1">
      <c r="A5703" t="s">
        <v>9321</v>
      </c>
    </row>
    <row r="5704" spans="1:1">
      <c r="A5704" t="s">
        <v>5636</v>
      </c>
    </row>
    <row r="5705" spans="1:1">
      <c r="A5705" t="s">
        <v>7150</v>
      </c>
    </row>
    <row r="5706" spans="1:1">
      <c r="A5706" t="s">
        <v>9322</v>
      </c>
    </row>
    <row r="5707" spans="1:1">
      <c r="A5707" t="s">
        <v>5647</v>
      </c>
    </row>
    <row r="5708" spans="1:1">
      <c r="A5708" t="s">
        <v>7150</v>
      </c>
    </row>
    <row r="5709" spans="1:1">
      <c r="A5709" t="s">
        <v>9323</v>
      </c>
    </row>
    <row r="5710" spans="1:1">
      <c r="A5710" t="s">
        <v>6085</v>
      </c>
    </row>
    <row r="5711" spans="1:1">
      <c r="A5711" t="s">
        <v>7150</v>
      </c>
    </row>
    <row r="5712" spans="1:1">
      <c r="A5712" t="s">
        <v>9324</v>
      </c>
    </row>
    <row r="5713" spans="1:1">
      <c r="A5713" t="s">
        <v>5190</v>
      </c>
    </row>
    <row r="5714" spans="1:1">
      <c r="A5714" t="s">
        <v>7150</v>
      </c>
    </row>
    <row r="5715" spans="1:1">
      <c r="A5715" t="s">
        <v>9325</v>
      </c>
    </row>
    <row r="5716" spans="1:1">
      <c r="A5716" t="s">
        <v>5649</v>
      </c>
    </row>
    <row r="5717" spans="1:1">
      <c r="A5717" t="s">
        <v>7150</v>
      </c>
    </row>
    <row r="5718" spans="1:1">
      <c r="A5718" t="s">
        <v>9326</v>
      </c>
    </row>
    <row r="5719" spans="1:1">
      <c r="A5719" t="s">
        <v>5651</v>
      </c>
    </row>
    <row r="5720" spans="1:1">
      <c r="A5720" t="s">
        <v>7150</v>
      </c>
    </row>
    <row r="5721" spans="1:1">
      <c r="A5721" t="s">
        <v>9327</v>
      </c>
    </row>
    <row r="5722" spans="1:1">
      <c r="A5722" t="s">
        <v>6077</v>
      </c>
    </row>
    <row r="5723" spans="1:1">
      <c r="A5723" t="s">
        <v>7150</v>
      </c>
    </row>
    <row r="5724" spans="1:1">
      <c r="A5724" t="s">
        <v>9328</v>
      </c>
    </row>
    <row r="5725" spans="1:1">
      <c r="A5725" t="s">
        <v>12</v>
      </c>
    </row>
    <row r="5726" spans="1:1">
      <c r="A5726" t="s">
        <v>7150</v>
      </c>
    </row>
    <row r="5727" spans="1:1">
      <c r="A5727" t="s">
        <v>9329</v>
      </c>
    </row>
    <row r="5728" spans="1:1">
      <c r="A5728" t="s">
        <v>6064</v>
      </c>
    </row>
    <row r="5729" spans="1:1">
      <c r="A5729" t="s">
        <v>7150</v>
      </c>
    </row>
    <row r="5730" spans="1:1">
      <c r="A5730" t="s">
        <v>9330</v>
      </c>
    </row>
    <row r="5731" spans="1:1">
      <c r="A5731" t="s">
        <v>6087</v>
      </c>
    </row>
    <row r="5732" spans="1:1">
      <c r="A5732" t="s">
        <v>7150</v>
      </c>
    </row>
    <row r="5733" spans="1:1">
      <c r="A5733" t="s">
        <v>9331</v>
      </c>
    </row>
    <row r="5734" spans="1:1">
      <c r="A5734" t="s">
        <v>4542</v>
      </c>
    </row>
    <row r="5735" spans="1:1">
      <c r="A5735" t="s">
        <v>7150</v>
      </c>
    </row>
    <row r="5736" spans="1:1">
      <c r="A5736" t="s">
        <v>9332</v>
      </c>
    </row>
    <row r="5737" spans="1:1">
      <c r="A5737" t="s">
        <v>5672</v>
      </c>
    </row>
    <row r="5738" spans="1:1">
      <c r="A5738" t="s">
        <v>7150</v>
      </c>
    </row>
    <row r="5739" spans="1:1">
      <c r="A5739" t="s">
        <v>9333</v>
      </c>
    </row>
    <row r="5740" spans="1:1">
      <c r="A5740" t="s">
        <v>6090</v>
      </c>
    </row>
    <row r="5741" spans="1:1">
      <c r="A5741" t="s">
        <v>7150</v>
      </c>
    </row>
    <row r="5742" spans="1:1">
      <c r="A5742" t="s">
        <v>9334</v>
      </c>
    </row>
    <row r="5743" spans="1:1">
      <c r="A5743" t="s">
        <v>6095</v>
      </c>
    </row>
    <row r="5744" spans="1:1">
      <c r="A5744" t="s">
        <v>7150</v>
      </c>
    </row>
    <row r="5745" spans="1:1">
      <c r="A5745" t="s">
        <v>9335</v>
      </c>
    </row>
    <row r="5746" spans="1:1">
      <c r="A5746" t="s">
        <v>6093</v>
      </c>
    </row>
    <row r="5747" spans="1:1">
      <c r="A5747" t="s">
        <v>7150</v>
      </c>
    </row>
    <row r="5748" spans="1:1">
      <c r="A5748" t="s">
        <v>9336</v>
      </c>
    </row>
    <row r="5749" spans="1:1">
      <c r="A5749" t="s">
        <v>125</v>
      </c>
    </row>
    <row r="5750" spans="1:1">
      <c r="A5750" t="s">
        <v>7150</v>
      </c>
    </row>
    <row r="5751" spans="1:1">
      <c r="A5751" t="s">
        <v>9337</v>
      </c>
    </row>
    <row r="5752" spans="1:1">
      <c r="A5752" t="s">
        <v>6581</v>
      </c>
    </row>
    <row r="5753" spans="1:1">
      <c r="A5753" t="s">
        <v>7150</v>
      </c>
    </row>
    <row r="5754" spans="1:1">
      <c r="A5754" t="s">
        <v>9338</v>
      </c>
    </row>
    <row r="5755" spans="1:1">
      <c r="A5755" t="s">
        <v>9339</v>
      </c>
    </row>
    <row r="5756" spans="1:1">
      <c r="A5756" t="s">
        <v>7150</v>
      </c>
    </row>
    <row r="5757" spans="1:1">
      <c r="A5757" t="s">
        <v>9340</v>
      </c>
    </row>
    <row r="5758" spans="1:1">
      <c r="A5758" t="s">
        <v>4828</v>
      </c>
    </row>
    <row r="5759" spans="1:1">
      <c r="A5759" t="s">
        <v>7150</v>
      </c>
    </row>
    <row r="5760" spans="1:1">
      <c r="A5760" t="s">
        <v>9341</v>
      </c>
    </row>
    <row r="5761" spans="1:1">
      <c r="A5761" t="s">
        <v>6073</v>
      </c>
    </row>
    <row r="5762" spans="1:1">
      <c r="A5762" t="s">
        <v>7150</v>
      </c>
    </row>
    <row r="5763" spans="1:1">
      <c r="A5763" t="s">
        <v>9342</v>
      </c>
    </row>
    <row r="5764" spans="1:1">
      <c r="A5764" t="s">
        <v>6071</v>
      </c>
    </row>
    <row r="5765" spans="1:1">
      <c r="A5765" t="s">
        <v>7150</v>
      </c>
    </row>
    <row r="5766" spans="1:1">
      <c r="A5766" t="s">
        <v>9343</v>
      </c>
    </row>
    <row r="5767" spans="1:1">
      <c r="A5767" t="s">
        <v>6577</v>
      </c>
    </row>
    <row r="5768" spans="1:1">
      <c r="A5768" t="s">
        <v>7150</v>
      </c>
    </row>
    <row r="5769" spans="1:1">
      <c r="A5769" t="s">
        <v>9344</v>
      </c>
    </row>
    <row r="5770" spans="1:1">
      <c r="A5770" t="s">
        <v>6579</v>
      </c>
    </row>
    <row r="5771" spans="1:1">
      <c r="A5771" t="s">
        <v>7150</v>
      </c>
    </row>
    <row r="5772" spans="1:1">
      <c r="A5772" t="s">
        <v>9345</v>
      </c>
    </row>
    <row r="5773" spans="1:1">
      <c r="A5773" t="s">
        <v>6575</v>
      </c>
    </row>
    <row r="5774" spans="1:1">
      <c r="A5774" t="s">
        <v>7150</v>
      </c>
    </row>
    <row r="5775" spans="1:1">
      <c r="A5775" t="s">
        <v>9346</v>
      </c>
    </row>
    <row r="5776" spans="1:1">
      <c r="A5776" t="s">
        <v>9347</v>
      </c>
    </row>
    <row r="5777" spans="1:1">
      <c r="A5777" t="s">
        <v>7150</v>
      </c>
    </row>
    <row r="5778" spans="1:1">
      <c r="A5778" t="s">
        <v>9348</v>
      </c>
    </row>
    <row r="5779" spans="1:1">
      <c r="A5779" t="s">
        <v>9349</v>
      </c>
    </row>
    <row r="5780" spans="1:1">
      <c r="A5780" t="s">
        <v>7150</v>
      </c>
    </row>
    <row r="5781" spans="1:1">
      <c r="A5781" t="s">
        <v>9350</v>
      </c>
    </row>
    <row r="5782" spans="1:1">
      <c r="A5782" t="s">
        <v>9351</v>
      </c>
    </row>
    <row r="5783" spans="1:1">
      <c r="A5783" t="s">
        <v>7150</v>
      </c>
    </row>
    <row r="5784" spans="1:1">
      <c r="A5784" t="s">
        <v>9352</v>
      </c>
    </row>
    <row r="5785" spans="1:1">
      <c r="A5785" t="s">
        <v>9353</v>
      </c>
    </row>
    <row r="5786" spans="1:1">
      <c r="A5786" t="s">
        <v>7150</v>
      </c>
    </row>
    <row r="5787" spans="1:1">
      <c r="A5787" t="s">
        <v>9354</v>
      </c>
    </row>
    <row r="5788" spans="1:1">
      <c r="A5788" t="s">
        <v>9355</v>
      </c>
    </row>
    <row r="5789" spans="1:1">
      <c r="A5789" t="s">
        <v>7150</v>
      </c>
    </row>
    <row r="5790" spans="1:1">
      <c r="A5790" t="s">
        <v>9356</v>
      </c>
    </row>
    <row r="5791" spans="1:1">
      <c r="A5791" t="s">
        <v>9357</v>
      </c>
    </row>
    <row r="5792" spans="1:1">
      <c r="A5792" t="s">
        <v>7150</v>
      </c>
    </row>
    <row r="5793" spans="1:1">
      <c r="A5793" t="s">
        <v>9358</v>
      </c>
    </row>
    <row r="5794" spans="1:1">
      <c r="A5794" t="s">
        <v>9359</v>
      </c>
    </row>
    <row r="5795" spans="1:1">
      <c r="A5795" t="s">
        <v>7150</v>
      </c>
    </row>
    <row r="5796" spans="1:1">
      <c r="A5796" t="s">
        <v>9360</v>
      </c>
    </row>
    <row r="5797" spans="1:1">
      <c r="A5797" t="s">
        <v>9361</v>
      </c>
    </row>
    <row r="5798" spans="1:1">
      <c r="A5798" t="s">
        <v>7150</v>
      </c>
    </row>
    <row r="5799" spans="1:1">
      <c r="A5799" t="s">
        <v>9362</v>
      </c>
    </row>
    <row r="5800" spans="1:1">
      <c r="A5800" t="s">
        <v>9363</v>
      </c>
    </row>
    <row r="5801" spans="1:1">
      <c r="A5801" t="s">
        <v>7150</v>
      </c>
    </row>
    <row r="5802" spans="1:1">
      <c r="A5802" t="s">
        <v>9364</v>
      </c>
    </row>
    <row r="5803" spans="1:1">
      <c r="A5803" t="s">
        <v>9365</v>
      </c>
    </row>
    <row r="5804" spans="1:1">
      <c r="A5804" t="s">
        <v>7150</v>
      </c>
    </row>
    <row r="5805" spans="1:1">
      <c r="A5805" t="s">
        <v>9366</v>
      </c>
    </row>
    <row r="5806" spans="1:1">
      <c r="A5806" t="s">
        <v>9367</v>
      </c>
    </row>
    <row r="5807" spans="1:1">
      <c r="A5807" t="s">
        <v>7150</v>
      </c>
    </row>
    <row r="5808" spans="1:1">
      <c r="A5808" t="s">
        <v>9368</v>
      </c>
    </row>
    <row r="5809" spans="1:1">
      <c r="A5809" t="s">
        <v>9369</v>
      </c>
    </row>
    <row r="5810" spans="1:1">
      <c r="A5810" t="s">
        <v>7150</v>
      </c>
    </row>
    <row r="5811" spans="1:1">
      <c r="A5811" t="s">
        <v>9370</v>
      </c>
    </row>
    <row r="5812" spans="1:1">
      <c r="A5812" t="s">
        <v>9371</v>
      </c>
    </row>
    <row r="5813" spans="1:1">
      <c r="A5813" t="s">
        <v>7150</v>
      </c>
    </row>
    <row r="5814" spans="1:1">
      <c r="A5814" t="s">
        <v>9372</v>
      </c>
    </row>
    <row r="5815" spans="1:1">
      <c r="A5815" t="s">
        <v>9373</v>
      </c>
    </row>
    <row r="5816" spans="1:1">
      <c r="A5816" t="s">
        <v>7150</v>
      </c>
    </row>
    <row r="5817" spans="1:1">
      <c r="A5817" t="s">
        <v>9374</v>
      </c>
    </row>
    <row r="5818" spans="1:1">
      <c r="A5818" t="s">
        <v>9375</v>
      </c>
    </row>
    <row r="5819" spans="1:1">
      <c r="A5819" t="s">
        <v>7150</v>
      </c>
    </row>
    <row r="5820" spans="1:1">
      <c r="A5820" t="s">
        <v>9376</v>
      </c>
    </row>
    <row r="5821" spans="1:1">
      <c r="A5821" t="s">
        <v>9377</v>
      </c>
    </row>
    <row r="5822" spans="1:1">
      <c r="A5822" t="s">
        <v>7150</v>
      </c>
    </row>
    <row r="5823" spans="1:1">
      <c r="A5823" t="s">
        <v>9378</v>
      </c>
    </row>
    <row r="5824" spans="1:1">
      <c r="A5824" t="s">
        <v>9379</v>
      </c>
    </row>
    <row r="5825" spans="1:1">
      <c r="A5825" t="s">
        <v>7150</v>
      </c>
    </row>
    <row r="5826" spans="1:1">
      <c r="A5826" t="s">
        <v>9380</v>
      </c>
    </row>
    <row r="5827" spans="1:1">
      <c r="A5827" t="s">
        <v>9381</v>
      </c>
    </row>
    <row r="5828" spans="1:1">
      <c r="A5828" t="s">
        <v>7150</v>
      </c>
    </row>
    <row r="5829" spans="1:1">
      <c r="A5829" t="s">
        <v>9382</v>
      </c>
    </row>
    <row r="5830" spans="1:1">
      <c r="A5830" t="s">
        <v>9383</v>
      </c>
    </row>
    <row r="5831" spans="1:1">
      <c r="A5831" t="s">
        <v>7150</v>
      </c>
    </row>
    <row r="5832" spans="1:1">
      <c r="A5832" t="s">
        <v>9384</v>
      </c>
    </row>
    <row r="5833" spans="1:1">
      <c r="A5833" t="s">
        <v>9385</v>
      </c>
    </row>
    <row r="5834" spans="1:1">
      <c r="A5834" t="s">
        <v>7150</v>
      </c>
    </row>
    <row r="5835" spans="1:1">
      <c r="A5835" t="s">
        <v>9386</v>
      </c>
    </row>
    <row r="5836" spans="1:1">
      <c r="A5836" t="s">
        <v>9387</v>
      </c>
    </row>
    <row r="5837" spans="1:1">
      <c r="A5837" t="s">
        <v>7150</v>
      </c>
    </row>
    <row r="5838" spans="1:1">
      <c r="A5838" t="s">
        <v>9388</v>
      </c>
    </row>
    <row r="5839" spans="1:1">
      <c r="A5839" t="s">
        <v>9389</v>
      </c>
    </row>
    <row r="5840" spans="1:1">
      <c r="A5840" t="s">
        <v>7150</v>
      </c>
    </row>
    <row r="5841" spans="1:1">
      <c r="A5841" t="s">
        <v>9390</v>
      </c>
    </row>
    <row r="5842" spans="1:1">
      <c r="A5842" t="s">
        <v>9391</v>
      </c>
    </row>
    <row r="5843" spans="1:1">
      <c r="A5843" t="s">
        <v>7150</v>
      </c>
    </row>
    <row r="5844" spans="1:1">
      <c r="A5844" t="s">
        <v>9392</v>
      </c>
    </row>
    <row r="5845" spans="1:1">
      <c r="A5845" t="s">
        <v>9393</v>
      </c>
    </row>
    <row r="5846" spans="1:1">
      <c r="A5846" t="s">
        <v>7150</v>
      </c>
    </row>
    <row r="5847" spans="1:1">
      <c r="A5847" t="s">
        <v>9394</v>
      </c>
    </row>
    <row r="5848" spans="1:1">
      <c r="A5848" t="s">
        <v>9395</v>
      </c>
    </row>
    <row r="5849" spans="1:1">
      <c r="A5849" t="s">
        <v>7150</v>
      </c>
    </row>
    <row r="5850" spans="1:1">
      <c r="A5850" t="s">
        <v>9396</v>
      </c>
    </row>
    <row r="5851" spans="1:1">
      <c r="A5851" t="s">
        <v>9397</v>
      </c>
    </row>
    <row r="5852" spans="1:1">
      <c r="A5852" t="s">
        <v>7150</v>
      </c>
    </row>
    <row r="5853" spans="1:1">
      <c r="A5853" t="s">
        <v>9398</v>
      </c>
    </row>
    <row r="5854" spans="1:1">
      <c r="A5854" t="s">
        <v>9399</v>
      </c>
    </row>
    <row r="5855" spans="1:1">
      <c r="A5855" t="s">
        <v>7150</v>
      </c>
    </row>
    <row r="5856" spans="1:1">
      <c r="A5856" t="s">
        <v>9400</v>
      </c>
    </row>
    <row r="5857" spans="1:1">
      <c r="A5857" t="s">
        <v>9401</v>
      </c>
    </row>
    <row r="5858" spans="1:1">
      <c r="A5858" t="s">
        <v>7150</v>
      </c>
    </row>
    <row r="5859" spans="1:1">
      <c r="A5859" t="s">
        <v>9402</v>
      </c>
    </row>
    <row r="5860" spans="1:1">
      <c r="A5860" t="s">
        <v>9403</v>
      </c>
    </row>
    <row r="5861" spans="1:1">
      <c r="A5861" t="s">
        <v>7150</v>
      </c>
    </row>
    <row r="5862" spans="1:1">
      <c r="A5862" t="s">
        <v>9404</v>
      </c>
    </row>
    <row r="5863" spans="1:1">
      <c r="A5863" t="s">
        <v>9405</v>
      </c>
    </row>
    <row r="5864" spans="1:1">
      <c r="A5864" t="s">
        <v>7150</v>
      </c>
    </row>
    <row r="5865" spans="1:1">
      <c r="A5865" t="s">
        <v>9406</v>
      </c>
    </row>
    <row r="5866" spans="1:1">
      <c r="A5866" t="s">
        <v>9407</v>
      </c>
    </row>
    <row r="5867" spans="1:1">
      <c r="A5867" t="s">
        <v>7150</v>
      </c>
    </row>
    <row r="5868" spans="1:1">
      <c r="A5868" t="s">
        <v>9408</v>
      </c>
    </row>
    <row r="5869" spans="1:1">
      <c r="A5869" t="s">
        <v>9409</v>
      </c>
    </row>
    <row r="5870" spans="1:1">
      <c r="A5870" t="s">
        <v>7150</v>
      </c>
    </row>
    <row r="5871" spans="1:1">
      <c r="A5871" t="s">
        <v>9410</v>
      </c>
    </row>
    <row r="5872" spans="1:1">
      <c r="A5872" t="s">
        <v>9411</v>
      </c>
    </row>
    <row r="5873" spans="1:1">
      <c r="A5873" t="s">
        <v>7150</v>
      </c>
    </row>
    <row r="5874" spans="1:1">
      <c r="A5874" t="s">
        <v>9412</v>
      </c>
    </row>
    <row r="5875" spans="1:1">
      <c r="A5875" t="s">
        <v>9413</v>
      </c>
    </row>
    <row r="5876" spans="1:1">
      <c r="A5876" t="s">
        <v>7150</v>
      </c>
    </row>
    <row r="5877" spans="1:1">
      <c r="A5877" t="s">
        <v>9414</v>
      </c>
    </row>
    <row r="5878" spans="1:1">
      <c r="A5878" t="s">
        <v>9415</v>
      </c>
    </row>
    <row r="5879" spans="1:1">
      <c r="A5879" t="s">
        <v>7150</v>
      </c>
    </row>
    <row r="5880" spans="1:1">
      <c r="A5880" t="s">
        <v>9416</v>
      </c>
    </row>
    <row r="5881" spans="1:1">
      <c r="A5881" t="s">
        <v>9417</v>
      </c>
    </row>
    <row r="5882" spans="1:1">
      <c r="A5882" t="s">
        <v>7150</v>
      </c>
    </row>
    <row r="5883" spans="1:1">
      <c r="A5883" t="s">
        <v>9418</v>
      </c>
    </row>
    <row r="5884" spans="1:1">
      <c r="A5884" t="s">
        <v>9419</v>
      </c>
    </row>
    <row r="5885" spans="1:1">
      <c r="A5885" t="s">
        <v>7150</v>
      </c>
    </row>
    <row r="5886" spans="1:1">
      <c r="A5886" t="s">
        <v>9420</v>
      </c>
    </row>
    <row r="5887" spans="1:1">
      <c r="A5887" t="s">
        <v>9421</v>
      </c>
    </row>
    <row r="5888" spans="1:1">
      <c r="A5888" t="s">
        <v>7150</v>
      </c>
    </row>
    <row r="5889" spans="1:1">
      <c r="A5889" t="s">
        <v>9422</v>
      </c>
    </row>
    <row r="5890" spans="1:1">
      <c r="A5890" t="s">
        <v>9423</v>
      </c>
    </row>
    <row r="5891" spans="1:1">
      <c r="A5891" t="s">
        <v>7150</v>
      </c>
    </row>
    <row r="5892" spans="1:1">
      <c r="A5892" t="s">
        <v>9424</v>
      </c>
    </row>
    <row r="5893" spans="1:1">
      <c r="A5893" t="s">
        <v>9425</v>
      </c>
    </row>
    <row r="5894" spans="1:1">
      <c r="A5894" t="s">
        <v>7150</v>
      </c>
    </row>
    <row r="5895" spans="1:1">
      <c r="A5895" t="s">
        <v>9426</v>
      </c>
    </row>
    <row r="5896" spans="1:1">
      <c r="A5896" t="s">
        <v>9427</v>
      </c>
    </row>
    <row r="5897" spans="1:1">
      <c r="A5897" t="s">
        <v>7150</v>
      </c>
    </row>
    <row r="5898" spans="1:1">
      <c r="A5898" t="s">
        <v>9428</v>
      </c>
    </row>
    <row r="5899" spans="1:1">
      <c r="A5899" t="s">
        <v>9429</v>
      </c>
    </row>
    <row r="5900" spans="1:1">
      <c r="A5900" t="s">
        <v>7150</v>
      </c>
    </row>
    <row r="5901" spans="1:1">
      <c r="A5901" t="s">
        <v>9430</v>
      </c>
    </row>
    <row r="5902" spans="1:1">
      <c r="A5902" t="s">
        <v>9431</v>
      </c>
    </row>
    <row r="5903" spans="1:1">
      <c r="A5903" t="s">
        <v>7150</v>
      </c>
    </row>
    <row r="5904" spans="1:1">
      <c r="A5904" t="s">
        <v>9432</v>
      </c>
    </row>
    <row r="5905" spans="1:1">
      <c r="A5905" t="s">
        <v>9433</v>
      </c>
    </row>
    <row r="5906" spans="1:1">
      <c r="A5906" t="s">
        <v>7150</v>
      </c>
    </row>
    <row r="5907" spans="1:1">
      <c r="A5907" t="s">
        <v>9434</v>
      </c>
    </row>
    <row r="5908" spans="1:1">
      <c r="A5908" t="s">
        <v>9435</v>
      </c>
    </row>
    <row r="5909" spans="1:1">
      <c r="A5909" t="s">
        <v>7150</v>
      </c>
    </row>
    <row r="5910" spans="1:1">
      <c r="A5910" t="s">
        <v>9436</v>
      </c>
    </row>
    <row r="5911" spans="1:1">
      <c r="A5911" t="s">
        <v>9437</v>
      </c>
    </row>
    <row r="5912" spans="1:1">
      <c r="A5912" t="s">
        <v>7150</v>
      </c>
    </row>
    <row r="5913" spans="1:1">
      <c r="A5913" t="s">
        <v>9438</v>
      </c>
    </row>
    <row r="5914" spans="1:1">
      <c r="A5914" t="s">
        <v>9439</v>
      </c>
    </row>
    <row r="5915" spans="1:1">
      <c r="A5915" t="s">
        <v>7150</v>
      </c>
    </row>
    <row r="5916" spans="1:1">
      <c r="A5916" t="s">
        <v>9440</v>
      </c>
    </row>
    <row r="5917" spans="1:1">
      <c r="A5917" t="s">
        <v>9441</v>
      </c>
    </row>
    <row r="5918" spans="1:1">
      <c r="A5918" t="s">
        <v>7150</v>
      </c>
    </row>
    <row r="5919" spans="1:1">
      <c r="A5919" t="s">
        <v>9442</v>
      </c>
    </row>
    <row r="5920" spans="1:1">
      <c r="A5920" t="s">
        <v>9443</v>
      </c>
    </row>
    <row r="5921" spans="1:1">
      <c r="A5921" t="s">
        <v>7150</v>
      </c>
    </row>
    <row r="5922" spans="1:1">
      <c r="A5922" t="s">
        <v>9444</v>
      </c>
    </row>
    <row r="5923" spans="1:1">
      <c r="A5923" t="s">
        <v>9445</v>
      </c>
    </row>
    <row r="5924" spans="1:1">
      <c r="A5924" t="s">
        <v>7150</v>
      </c>
    </row>
    <row r="5925" spans="1:1">
      <c r="A5925" t="s">
        <v>9446</v>
      </c>
    </row>
    <row r="5926" spans="1:1">
      <c r="A5926" t="s">
        <v>9447</v>
      </c>
    </row>
    <row r="5927" spans="1:1">
      <c r="A5927" t="s">
        <v>7150</v>
      </c>
    </row>
    <row r="5928" spans="1:1">
      <c r="A5928" t="s">
        <v>9448</v>
      </c>
    </row>
    <row r="5929" spans="1:1">
      <c r="A5929" t="s">
        <v>9449</v>
      </c>
    </row>
    <row r="5930" spans="1:1">
      <c r="A5930" t="s">
        <v>7150</v>
      </c>
    </row>
    <row r="5931" spans="1:1">
      <c r="A5931" t="s">
        <v>9450</v>
      </c>
    </row>
    <row r="5932" spans="1:1">
      <c r="A5932" t="s">
        <v>9451</v>
      </c>
    </row>
    <row r="5933" spans="1:1">
      <c r="A5933" t="s">
        <v>7150</v>
      </c>
    </row>
    <row r="5934" spans="1:1">
      <c r="A5934" t="s">
        <v>9452</v>
      </c>
    </row>
    <row r="5935" spans="1:1">
      <c r="A5935" t="s">
        <v>9453</v>
      </c>
    </row>
    <row r="5936" spans="1:1">
      <c r="A5936" t="s">
        <v>7150</v>
      </c>
    </row>
    <row r="5937" spans="1:1">
      <c r="A5937" t="s">
        <v>9454</v>
      </c>
    </row>
    <row r="5938" spans="1:1">
      <c r="A5938" t="s">
        <v>9455</v>
      </c>
    </row>
    <row r="5939" spans="1:1">
      <c r="A5939" t="s">
        <v>7150</v>
      </c>
    </row>
    <row r="5940" spans="1:1">
      <c r="A5940" t="s">
        <v>9456</v>
      </c>
    </row>
    <row r="5941" spans="1:1">
      <c r="A5941" t="s">
        <v>9457</v>
      </c>
    </row>
    <row r="5942" spans="1:1">
      <c r="A5942" t="s">
        <v>7150</v>
      </c>
    </row>
    <row r="5943" spans="1:1">
      <c r="A5943" t="s">
        <v>9458</v>
      </c>
    </row>
    <row r="5944" spans="1:1">
      <c r="A5944" t="s">
        <v>9459</v>
      </c>
    </row>
    <row r="5945" spans="1:1">
      <c r="A5945" t="s">
        <v>7150</v>
      </c>
    </row>
    <row r="5946" spans="1:1">
      <c r="A5946" t="s">
        <v>9460</v>
      </c>
    </row>
    <row r="5947" spans="1:1">
      <c r="A5947" t="s">
        <v>9461</v>
      </c>
    </row>
    <row r="5948" spans="1:1">
      <c r="A5948" t="s">
        <v>7150</v>
      </c>
    </row>
    <row r="5949" spans="1:1">
      <c r="A5949" t="s">
        <v>9462</v>
      </c>
    </row>
    <row r="5950" spans="1:1">
      <c r="A5950" t="s">
        <v>9463</v>
      </c>
    </row>
    <row r="5951" spans="1:1">
      <c r="A5951" t="s">
        <v>7150</v>
      </c>
    </row>
    <row r="5952" spans="1:1">
      <c r="A5952" t="s">
        <v>9464</v>
      </c>
    </row>
    <row r="5953" spans="1:1">
      <c r="A5953" t="s">
        <v>7147</v>
      </c>
    </row>
    <row r="5954" spans="1:1">
      <c r="A5954" t="s">
        <v>7150</v>
      </c>
    </row>
    <row r="5955" spans="1:1">
      <c r="A5955" t="s">
        <v>9465</v>
      </c>
    </row>
    <row r="5956" spans="1:1">
      <c r="A5956" t="s">
        <v>7148</v>
      </c>
    </row>
    <row r="5957" spans="1:1">
      <c r="A5957" t="s">
        <v>7150</v>
      </c>
    </row>
    <row r="5958" spans="1:1">
      <c r="A5958" t="s">
        <v>9466</v>
      </c>
    </row>
    <row r="5959" spans="1:1">
      <c r="A5959" t="s">
        <v>9467</v>
      </c>
    </row>
    <row r="5960" spans="1:1">
      <c r="A5960" t="s">
        <v>7150</v>
      </c>
    </row>
    <row r="5961" spans="1:1">
      <c r="A5961" t="s">
        <v>9468</v>
      </c>
    </row>
    <row r="5962" spans="1:1">
      <c r="A5962" t="s">
        <v>9469</v>
      </c>
    </row>
    <row r="5963" spans="1:1">
      <c r="A5963" t="s">
        <v>7150</v>
      </c>
    </row>
    <row r="5964" spans="1:1">
      <c r="A5964" t="s">
        <v>9470</v>
      </c>
    </row>
    <row r="5965" spans="1:1">
      <c r="A5965" t="s">
        <v>7144</v>
      </c>
    </row>
    <row r="5966" spans="1:1">
      <c r="A5966" t="s">
        <v>7150</v>
      </c>
    </row>
    <row r="5967" spans="1:1">
      <c r="A5967" t="s">
        <v>9471</v>
      </c>
    </row>
    <row r="5968" spans="1:1">
      <c r="A5968" t="s">
        <v>9472</v>
      </c>
    </row>
    <row r="5969" spans="1:1">
      <c r="A5969" t="s">
        <v>7150</v>
      </c>
    </row>
    <row r="5970" spans="1:1">
      <c r="A5970" t="s">
        <v>9473</v>
      </c>
    </row>
    <row r="5971" spans="1:1">
      <c r="A5971" t="s">
        <v>9474</v>
      </c>
    </row>
    <row r="5972" spans="1:1">
      <c r="A5972" t="s">
        <v>7150</v>
      </c>
    </row>
    <row r="5973" spans="1:1">
      <c r="A5973" t="s">
        <v>9475</v>
      </c>
    </row>
    <row r="5974" spans="1:1">
      <c r="A5974" t="s">
        <v>7145</v>
      </c>
    </row>
    <row r="5975" spans="1:1">
      <c r="A5975" t="s">
        <v>7150</v>
      </c>
    </row>
    <row r="5976" spans="1:1">
      <c r="A5976" t="s">
        <v>9476</v>
      </c>
    </row>
    <row r="5977" spans="1:1">
      <c r="A5977" t="s">
        <v>9477</v>
      </c>
    </row>
    <row r="5978" spans="1:1">
      <c r="A5978" t="s">
        <v>7150</v>
      </c>
    </row>
    <row r="5979" spans="1:1">
      <c r="A5979" t="s">
        <v>9478</v>
      </c>
    </row>
    <row r="5980" spans="1:1">
      <c r="A5980" t="s">
        <v>9479</v>
      </c>
    </row>
    <row r="5981" spans="1:1">
      <c r="A5981" t="s">
        <v>7150</v>
      </c>
    </row>
    <row r="5982" spans="1:1">
      <c r="A5982" t="s">
        <v>9480</v>
      </c>
    </row>
    <row r="5983" spans="1:1">
      <c r="A5983" t="s">
        <v>7146</v>
      </c>
    </row>
    <row r="5984" spans="1:1">
      <c r="A5984" t="s">
        <v>7150</v>
      </c>
    </row>
    <row r="5985" spans="1:1">
      <c r="A5985" t="s">
        <v>9481</v>
      </c>
    </row>
    <row r="5986" spans="1:1">
      <c r="A5986" t="s">
        <v>9482</v>
      </c>
    </row>
    <row r="5987" spans="1:1">
      <c r="A5987" t="s">
        <v>7150</v>
      </c>
    </row>
    <row r="5988" spans="1:1">
      <c r="A5988" t="s">
        <v>9483</v>
      </c>
    </row>
    <row r="5989" spans="1:1">
      <c r="A5989" t="s">
        <v>9484</v>
      </c>
    </row>
    <row r="5990" spans="1:1">
      <c r="A5990" t="s">
        <v>7150</v>
      </c>
    </row>
    <row r="5991" spans="1:1">
      <c r="A5991" t="s">
        <v>9485</v>
      </c>
    </row>
    <row r="5992" spans="1:1">
      <c r="A5992" t="s">
        <v>9486</v>
      </c>
    </row>
    <row r="5993" spans="1:1">
      <c r="A5993" t="s">
        <v>7150</v>
      </c>
    </row>
    <row r="5994" spans="1:1">
      <c r="A5994" t="s">
        <v>9487</v>
      </c>
    </row>
    <row r="5995" spans="1:1">
      <c r="A5995" t="s">
        <v>9488</v>
      </c>
    </row>
    <row r="5996" spans="1:1">
      <c r="A5996" t="s">
        <v>7150</v>
      </c>
    </row>
    <row r="5997" spans="1:1">
      <c r="A5997" t="s">
        <v>9489</v>
      </c>
    </row>
    <row r="5998" spans="1:1">
      <c r="A5998" t="s">
        <v>9490</v>
      </c>
    </row>
    <row r="5999" spans="1:1">
      <c r="A5999" t="s">
        <v>7150</v>
      </c>
    </row>
    <row r="6000" spans="1:1">
      <c r="A6000" t="s">
        <v>9491</v>
      </c>
    </row>
    <row r="6001" spans="1:1">
      <c r="A6001" t="s">
        <v>9492</v>
      </c>
    </row>
    <row r="6002" spans="1:1">
      <c r="A6002" t="s">
        <v>7150</v>
      </c>
    </row>
    <row r="6003" spans="1:1">
      <c r="A6003" t="s">
        <v>9493</v>
      </c>
    </row>
    <row r="6004" spans="1:1">
      <c r="A6004" t="s">
        <v>9494</v>
      </c>
    </row>
    <row r="6005" spans="1:1">
      <c r="A6005" t="s">
        <v>7150</v>
      </c>
    </row>
    <row r="6006" spans="1:1">
      <c r="A6006" t="s">
        <v>9495</v>
      </c>
    </row>
    <row r="6007" spans="1:1">
      <c r="A6007" t="s">
        <v>9496</v>
      </c>
    </row>
    <row r="6008" spans="1:1">
      <c r="A6008" t="s">
        <v>7150</v>
      </c>
    </row>
    <row r="6009" spans="1:1">
      <c r="A6009" t="s">
        <v>9497</v>
      </c>
    </row>
    <row r="6010" spans="1:1">
      <c r="A6010" t="s">
        <v>9498</v>
      </c>
    </row>
    <row r="6011" spans="1:1">
      <c r="A6011" t="s">
        <v>7150</v>
      </c>
    </row>
    <row r="6012" spans="1:1">
      <c r="A6012" t="s">
        <v>9499</v>
      </c>
    </row>
    <row r="6013" spans="1:1">
      <c r="A6013" t="s">
        <v>9500</v>
      </c>
    </row>
    <row r="6014" spans="1:1">
      <c r="A6014" t="s">
        <v>7150</v>
      </c>
    </row>
    <row r="6015" spans="1:1">
      <c r="A6015" t="s">
        <v>9501</v>
      </c>
    </row>
    <row r="6016" spans="1:1">
      <c r="A6016" t="s">
        <v>9502</v>
      </c>
    </row>
    <row r="6017" spans="1:1">
      <c r="A6017" t="s">
        <v>7150</v>
      </c>
    </row>
    <row r="6018" spans="1:1">
      <c r="A6018" t="s">
        <v>9503</v>
      </c>
    </row>
    <row r="6019" spans="1:1">
      <c r="A6019" t="s">
        <v>9504</v>
      </c>
    </row>
    <row r="6020" spans="1:1">
      <c r="A6020" t="s">
        <v>7150</v>
      </c>
    </row>
    <row r="6021" spans="1:1">
      <c r="A6021" t="s">
        <v>9505</v>
      </c>
    </row>
    <row r="6022" spans="1:1">
      <c r="A6022" t="s">
        <v>9506</v>
      </c>
    </row>
    <row r="6023" spans="1:1">
      <c r="A6023" t="s">
        <v>7150</v>
      </c>
    </row>
    <row r="6024" spans="1:1">
      <c r="A6024" t="s">
        <v>9507</v>
      </c>
    </row>
    <row r="6025" spans="1:1">
      <c r="A6025" t="s">
        <v>9508</v>
      </c>
    </row>
    <row r="6026" spans="1:1">
      <c r="A6026" t="s">
        <v>7150</v>
      </c>
    </row>
    <row r="6027" spans="1:1">
      <c r="A6027" t="s">
        <v>9509</v>
      </c>
    </row>
    <row r="6028" spans="1:1">
      <c r="A6028" t="s">
        <v>7149</v>
      </c>
    </row>
    <row r="6029" spans="1:1">
      <c r="A6029" t="s">
        <v>7150</v>
      </c>
    </row>
    <row r="6030" spans="1:1">
      <c r="A6030" t="s">
        <v>9510</v>
      </c>
    </row>
    <row r="6031" spans="1:1">
      <c r="A6031" t="s">
        <v>9511</v>
      </c>
    </row>
    <row r="6032" spans="1:1">
      <c r="A6032" t="s">
        <v>7150</v>
      </c>
    </row>
    <row r="6033" spans="1:1">
      <c r="A6033" t="s">
        <v>9512</v>
      </c>
    </row>
    <row r="6034" spans="1:1">
      <c r="A6034" t="s">
        <v>9513</v>
      </c>
    </row>
    <row r="6035" spans="1:1">
      <c r="A6035" t="s">
        <v>7150</v>
      </c>
    </row>
    <row r="6036" spans="1:1">
      <c r="A6036" t="s">
        <v>9514</v>
      </c>
    </row>
    <row r="6037" spans="1:1">
      <c r="A6037" t="s">
        <v>9515</v>
      </c>
    </row>
    <row r="6038" spans="1:1">
      <c r="A6038" t="s">
        <v>7150</v>
      </c>
    </row>
    <row r="6039" spans="1:1">
      <c r="A6039" t="s">
        <v>9516</v>
      </c>
    </row>
    <row r="6040" spans="1:1">
      <c r="A6040" t="s">
        <v>9517</v>
      </c>
    </row>
    <row r="6041" spans="1:1">
      <c r="A6041" t="s">
        <v>7150</v>
      </c>
    </row>
    <row r="6042" spans="1:1">
      <c r="A6042" t="s">
        <v>9518</v>
      </c>
    </row>
    <row r="6043" spans="1:1">
      <c r="A6043" t="s">
        <v>9519</v>
      </c>
    </row>
    <row r="6044" spans="1:1">
      <c r="A6044" t="s">
        <v>7150</v>
      </c>
    </row>
    <row r="6045" spans="1:1">
      <c r="A6045" t="s">
        <v>9520</v>
      </c>
    </row>
    <row r="6046" spans="1:1">
      <c r="A6046" t="s">
        <v>9521</v>
      </c>
    </row>
    <row r="6047" spans="1:1">
      <c r="A6047" t="s">
        <v>7150</v>
      </c>
    </row>
    <row r="6048" spans="1:1">
      <c r="A6048" t="s">
        <v>9522</v>
      </c>
    </row>
    <row r="6049" spans="1:1">
      <c r="A6049" t="s">
        <v>9523</v>
      </c>
    </row>
    <row r="6050" spans="1:1">
      <c r="A6050" t="s">
        <v>7150</v>
      </c>
    </row>
    <row r="6051" spans="1:1">
      <c r="A6051" t="s">
        <v>9524</v>
      </c>
    </row>
    <row r="6052" spans="1:1">
      <c r="A6052" t="s">
        <v>9525</v>
      </c>
    </row>
    <row r="6053" spans="1:1">
      <c r="A6053" t="s">
        <v>7150</v>
      </c>
    </row>
    <row r="6054" spans="1:1">
      <c r="A6054" t="s">
        <v>9526</v>
      </c>
    </row>
    <row r="6055" spans="1:1">
      <c r="A6055" t="s">
        <v>9527</v>
      </c>
    </row>
    <row r="6056" spans="1:1">
      <c r="A6056" t="s">
        <v>7150</v>
      </c>
    </row>
    <row r="6057" spans="1:1">
      <c r="A6057" t="s">
        <v>9528</v>
      </c>
    </row>
    <row r="6058" spans="1:1">
      <c r="A6058" t="s">
        <v>9529</v>
      </c>
    </row>
    <row r="6059" spans="1:1">
      <c r="A6059" t="s">
        <v>7150</v>
      </c>
    </row>
    <row r="6060" spans="1:1">
      <c r="A6060" t="s">
        <v>9530</v>
      </c>
    </row>
    <row r="6061" spans="1:1">
      <c r="A6061" t="s">
        <v>9531</v>
      </c>
    </row>
    <row r="6062" spans="1:1">
      <c r="A6062" t="s">
        <v>7150</v>
      </c>
    </row>
    <row r="6063" spans="1:1">
      <c r="A6063" t="s">
        <v>9532</v>
      </c>
    </row>
    <row r="6064" spans="1:1">
      <c r="A6064" t="s">
        <v>9533</v>
      </c>
    </row>
    <row r="6065" spans="1:1">
      <c r="A6065" t="s">
        <v>7150</v>
      </c>
    </row>
    <row r="6066" spans="1:1">
      <c r="A6066" t="s">
        <v>9534</v>
      </c>
    </row>
    <row r="6067" spans="1:1">
      <c r="A6067" t="s">
        <v>9535</v>
      </c>
    </row>
    <row r="6068" spans="1:1">
      <c r="A6068" t="s">
        <v>7150</v>
      </c>
    </row>
    <row r="6069" spans="1:1">
      <c r="A6069" t="s">
        <v>9536</v>
      </c>
    </row>
    <row r="6070" spans="1:1">
      <c r="A6070" t="s">
        <v>9537</v>
      </c>
    </row>
    <row r="6071" spans="1:1">
      <c r="A6071" t="s">
        <v>7150</v>
      </c>
    </row>
    <row r="6072" spans="1:1">
      <c r="A6072" t="s">
        <v>9538</v>
      </c>
    </row>
    <row r="6073" spans="1:1">
      <c r="A6073" t="s">
        <v>9539</v>
      </c>
    </row>
    <row r="6074" spans="1:1">
      <c r="A6074" t="s">
        <v>7150</v>
      </c>
    </row>
    <row r="6075" spans="1:1">
      <c r="A6075" t="s">
        <v>9540</v>
      </c>
    </row>
    <row r="6076" spans="1:1">
      <c r="A6076" t="s">
        <v>9541</v>
      </c>
    </row>
    <row r="6077" spans="1:1">
      <c r="A6077" t="s">
        <v>7150</v>
      </c>
    </row>
    <row r="6078" spans="1:1">
      <c r="A6078" t="s">
        <v>9542</v>
      </c>
    </row>
    <row r="6079" spans="1:1">
      <c r="A6079" t="s">
        <v>9543</v>
      </c>
    </row>
    <row r="6080" spans="1:1">
      <c r="A6080" t="s">
        <v>7150</v>
      </c>
    </row>
    <row r="6081" spans="1:1">
      <c r="A6081" t="s">
        <v>9544</v>
      </c>
    </row>
    <row r="6082" spans="1:1">
      <c r="A6082" t="s">
        <v>9545</v>
      </c>
    </row>
    <row r="6083" spans="1:1">
      <c r="A6083" t="s">
        <v>7150</v>
      </c>
    </row>
    <row r="6084" spans="1:1">
      <c r="A6084" t="s">
        <v>9546</v>
      </c>
    </row>
    <row r="6085" spans="1:1">
      <c r="A6085" t="s">
        <v>9547</v>
      </c>
    </row>
    <row r="6086" spans="1:1">
      <c r="A6086" t="s">
        <v>7150</v>
      </c>
    </row>
    <row r="6087" spans="1:1">
      <c r="A6087" t="s">
        <v>9548</v>
      </c>
    </row>
    <row r="6088" spans="1:1">
      <c r="A6088" t="s">
        <v>9549</v>
      </c>
    </row>
    <row r="6089" spans="1:1">
      <c r="A6089" t="s">
        <v>7150</v>
      </c>
    </row>
    <row r="6090" spans="1:1">
      <c r="A6090" t="s">
        <v>9550</v>
      </c>
    </row>
    <row r="6091" spans="1:1">
      <c r="A6091" t="s">
        <v>9551</v>
      </c>
    </row>
    <row r="6092" spans="1:1">
      <c r="A6092" t="s">
        <v>7150</v>
      </c>
    </row>
    <row r="6093" spans="1:1">
      <c r="A6093" t="s">
        <v>9552</v>
      </c>
    </row>
    <row r="6094" spans="1:1">
      <c r="A6094" t="s">
        <v>9553</v>
      </c>
    </row>
    <row r="6095" spans="1:1">
      <c r="A6095" t="s">
        <v>7150</v>
      </c>
    </row>
    <row r="6096" spans="1:1">
      <c r="A6096" t="s">
        <v>9554</v>
      </c>
    </row>
    <row r="6097" spans="1:1">
      <c r="A6097" t="s">
        <v>9555</v>
      </c>
    </row>
    <row r="6098" spans="1:1">
      <c r="A6098" t="s">
        <v>7150</v>
      </c>
    </row>
    <row r="6099" spans="1:1">
      <c r="A6099" t="s">
        <v>9556</v>
      </c>
    </row>
    <row r="6100" spans="1:1">
      <c r="A6100" t="s">
        <v>9557</v>
      </c>
    </row>
    <row r="6101" spans="1:1">
      <c r="A6101" t="s">
        <v>7150</v>
      </c>
    </row>
    <row r="6102" spans="1:1">
      <c r="A6102" t="s">
        <v>9558</v>
      </c>
    </row>
    <row r="6103" spans="1:1">
      <c r="A6103" t="s">
        <v>9559</v>
      </c>
    </row>
    <row r="6104" spans="1:1">
      <c r="A6104" t="s">
        <v>7150</v>
      </c>
    </row>
    <row r="6105" spans="1:1">
      <c r="A6105" t="s">
        <v>9560</v>
      </c>
    </row>
    <row r="6106" spans="1:1">
      <c r="A6106" t="s">
        <v>9561</v>
      </c>
    </row>
    <row r="6107" spans="1:1">
      <c r="A6107" t="s">
        <v>7150</v>
      </c>
    </row>
    <row r="6108" spans="1:1">
      <c r="A6108" t="s">
        <v>9562</v>
      </c>
    </row>
    <row r="6109" spans="1:1">
      <c r="A6109" t="s">
        <v>9563</v>
      </c>
    </row>
    <row r="6110" spans="1:1">
      <c r="A6110" t="s">
        <v>7150</v>
      </c>
    </row>
    <row r="6111" spans="1:1">
      <c r="A6111" t="s">
        <v>9564</v>
      </c>
    </row>
    <row r="6112" spans="1:1">
      <c r="A6112" t="s">
        <v>9565</v>
      </c>
    </row>
    <row r="6113" spans="1:1">
      <c r="A6113" t="s">
        <v>7150</v>
      </c>
    </row>
    <row r="6114" spans="1:1">
      <c r="A6114" t="s">
        <v>9566</v>
      </c>
    </row>
    <row r="6115" spans="1:1">
      <c r="A6115" t="s">
        <v>9567</v>
      </c>
    </row>
    <row r="6116" spans="1:1">
      <c r="A6116" t="s">
        <v>7150</v>
      </c>
    </row>
    <row r="6117" spans="1:1">
      <c r="A6117" t="s">
        <v>9568</v>
      </c>
    </row>
    <row r="6118" spans="1:1">
      <c r="A6118" t="s">
        <v>9569</v>
      </c>
    </row>
    <row r="6119" spans="1:1">
      <c r="A6119" t="s">
        <v>7150</v>
      </c>
    </row>
    <row r="6120" spans="1:1">
      <c r="A6120" t="s">
        <v>9570</v>
      </c>
    </row>
    <row r="6121" spans="1:1">
      <c r="A6121" t="s">
        <v>9571</v>
      </c>
    </row>
    <row r="6122" spans="1:1">
      <c r="A6122" t="s">
        <v>7150</v>
      </c>
    </row>
    <row r="6123" spans="1:1">
      <c r="A6123" t="s">
        <v>9572</v>
      </c>
    </row>
    <row r="6124" spans="1:1">
      <c r="A6124" t="s">
        <v>9573</v>
      </c>
    </row>
    <row r="6125" spans="1:1">
      <c r="A6125" t="s">
        <v>7150</v>
      </c>
    </row>
    <row r="6126" spans="1:1">
      <c r="A6126" t="s">
        <v>9574</v>
      </c>
    </row>
    <row r="6127" spans="1:1">
      <c r="A6127" t="s">
        <v>9575</v>
      </c>
    </row>
    <row r="6128" spans="1:1">
      <c r="A6128" t="s">
        <v>7150</v>
      </c>
    </row>
    <row r="6129" spans="1:1">
      <c r="A6129" t="s">
        <v>9576</v>
      </c>
    </row>
    <row r="6130" spans="1:1">
      <c r="A6130" t="s">
        <v>9577</v>
      </c>
    </row>
    <row r="6131" spans="1:1">
      <c r="A6131" t="s">
        <v>7150</v>
      </c>
    </row>
    <row r="6132" spans="1:1">
      <c r="A6132" t="s">
        <v>9578</v>
      </c>
    </row>
    <row r="6133" spans="1:1">
      <c r="A6133" t="s">
        <v>9579</v>
      </c>
    </row>
    <row r="6134" spans="1:1">
      <c r="A6134" t="s">
        <v>7150</v>
      </c>
    </row>
    <row r="6135" spans="1:1">
      <c r="A6135" t="s">
        <v>9580</v>
      </c>
    </row>
    <row r="6136" spans="1:1">
      <c r="A6136" t="s">
        <v>9581</v>
      </c>
    </row>
    <row r="6137" spans="1:1">
      <c r="A6137" t="s">
        <v>7150</v>
      </c>
    </row>
    <row r="6138" spans="1:1">
      <c r="A6138" t="s">
        <v>9582</v>
      </c>
    </row>
    <row r="6139" spans="1:1">
      <c r="A6139" t="s">
        <v>9583</v>
      </c>
    </row>
    <row r="6140" spans="1:1">
      <c r="A6140" t="s">
        <v>7150</v>
      </c>
    </row>
    <row r="6141" spans="1:1">
      <c r="A6141" t="s">
        <v>9584</v>
      </c>
    </row>
    <row r="6142" spans="1:1">
      <c r="A6142" t="s">
        <v>9585</v>
      </c>
    </row>
    <row r="6143" spans="1:1">
      <c r="A6143" t="s">
        <v>7150</v>
      </c>
    </row>
    <row r="6144" spans="1:1">
      <c r="A6144" t="s">
        <v>9586</v>
      </c>
    </row>
    <row r="6145" spans="1:1">
      <c r="A6145" t="s">
        <v>9587</v>
      </c>
    </row>
    <row r="6146" spans="1:1">
      <c r="A6146" t="s">
        <v>7150</v>
      </c>
    </row>
    <row r="6147" spans="1:1">
      <c r="A6147" t="s">
        <v>9588</v>
      </c>
    </row>
    <row r="6148" spans="1:1">
      <c r="A6148" t="s">
        <v>9589</v>
      </c>
    </row>
    <row r="6149" spans="1:1">
      <c r="A6149" t="s">
        <v>7150</v>
      </c>
    </row>
    <row r="6150" spans="1:1">
      <c r="A6150" t="s">
        <v>9590</v>
      </c>
    </row>
    <row r="6151" spans="1:1">
      <c r="A6151" t="s">
        <v>9591</v>
      </c>
    </row>
    <row r="6152" spans="1:1">
      <c r="A6152" t="s">
        <v>7150</v>
      </c>
    </row>
    <row r="6153" spans="1:1">
      <c r="A6153" t="s">
        <v>9592</v>
      </c>
    </row>
    <row r="6154" spans="1:1">
      <c r="A6154" t="s">
        <v>9593</v>
      </c>
    </row>
    <row r="6155" spans="1:1">
      <c r="A6155" t="s">
        <v>7150</v>
      </c>
    </row>
    <row r="6156" spans="1:1">
      <c r="A6156" t="s">
        <v>9594</v>
      </c>
    </row>
    <row r="6157" spans="1:1">
      <c r="A6157" t="s">
        <v>9595</v>
      </c>
    </row>
    <row r="6158" spans="1:1">
      <c r="A6158" t="s">
        <v>7150</v>
      </c>
    </row>
    <row r="6159" spans="1:1">
      <c r="A6159" t="s">
        <v>9596</v>
      </c>
    </row>
    <row r="6160" spans="1:1">
      <c r="A6160" t="s">
        <v>9597</v>
      </c>
    </row>
    <row r="6161" spans="1:1">
      <c r="A6161" t="s">
        <v>7150</v>
      </c>
    </row>
    <row r="6162" spans="1:1">
      <c r="A6162" t="s">
        <v>9598</v>
      </c>
    </row>
    <row r="6163" spans="1:1">
      <c r="A6163" t="s">
        <v>665</v>
      </c>
    </row>
    <row r="6164" spans="1:1">
      <c r="A6164" t="s">
        <v>7150</v>
      </c>
    </row>
    <row r="6165" spans="1:1">
      <c r="A6165" t="s">
        <v>9599</v>
      </c>
    </row>
    <row r="6166" spans="1:1">
      <c r="A6166" t="s">
        <v>9600</v>
      </c>
    </row>
    <row r="6167" spans="1:1">
      <c r="A6167" t="s">
        <v>7150</v>
      </c>
    </row>
    <row r="6168" spans="1:1">
      <c r="A6168" t="s">
        <v>9601</v>
      </c>
    </row>
    <row r="6169" spans="1:1">
      <c r="A6169" t="s">
        <v>9602</v>
      </c>
    </row>
    <row r="6170" spans="1:1">
      <c r="A6170" t="s">
        <v>7150</v>
      </c>
    </row>
    <row r="6171" spans="1:1">
      <c r="A6171" t="s">
        <v>9603</v>
      </c>
    </row>
    <row r="6172" spans="1:1">
      <c r="A6172" t="s">
        <v>9604</v>
      </c>
    </row>
    <row r="6173" spans="1:1">
      <c r="A6173" t="s">
        <v>7150</v>
      </c>
    </row>
    <row r="6174" spans="1:1">
      <c r="A6174" t="s">
        <v>9605</v>
      </c>
    </row>
    <row r="6175" spans="1:1">
      <c r="A6175" t="s">
        <v>9606</v>
      </c>
    </row>
    <row r="6176" spans="1:1">
      <c r="A6176" t="s">
        <v>7150</v>
      </c>
    </row>
    <row r="6177" spans="1:1">
      <c r="A6177" t="s">
        <v>9607</v>
      </c>
    </row>
    <row r="6178" spans="1:1">
      <c r="A6178" t="s">
        <v>9608</v>
      </c>
    </row>
    <row r="6179" spans="1:1">
      <c r="A6179" t="s">
        <v>7150</v>
      </c>
    </row>
    <row r="6180" spans="1:1">
      <c r="A6180" t="s">
        <v>9609</v>
      </c>
    </row>
    <row r="6181" spans="1:1">
      <c r="A6181" t="s">
        <v>9610</v>
      </c>
    </row>
    <row r="6182" spans="1:1">
      <c r="A6182" t="s">
        <v>7150</v>
      </c>
    </row>
    <row r="6183" spans="1:1">
      <c r="A6183" t="s">
        <v>9611</v>
      </c>
    </row>
    <row r="6184" spans="1:1">
      <c r="A6184" t="s">
        <v>9612</v>
      </c>
    </row>
    <row r="6185" spans="1:1">
      <c r="A6185" t="s">
        <v>7150</v>
      </c>
    </row>
    <row r="6186" spans="1:1">
      <c r="A6186" t="s">
        <v>9613</v>
      </c>
    </row>
    <row r="6187" spans="1:1">
      <c r="A6187" t="s">
        <v>9614</v>
      </c>
    </row>
    <row r="6188" spans="1:1">
      <c r="A6188" t="s">
        <v>7150</v>
      </c>
    </row>
    <row r="6189" spans="1:1">
      <c r="A6189" t="s">
        <v>9615</v>
      </c>
    </row>
    <row r="6190" spans="1:1">
      <c r="A6190" t="s">
        <v>9616</v>
      </c>
    </row>
    <row r="6191" spans="1:1">
      <c r="A6191" t="s">
        <v>7150</v>
      </c>
    </row>
    <row r="6192" spans="1:1">
      <c r="A6192" t="s">
        <v>9617</v>
      </c>
    </row>
    <row r="6193" spans="1:1">
      <c r="A6193" t="s">
        <v>9618</v>
      </c>
    </row>
    <row r="6194" spans="1:1">
      <c r="A6194" t="s">
        <v>7150</v>
      </c>
    </row>
    <row r="6195" spans="1:1">
      <c r="A6195" t="s">
        <v>9619</v>
      </c>
    </row>
    <row r="6196" spans="1:1">
      <c r="A6196" t="s">
        <v>9620</v>
      </c>
    </row>
    <row r="6197" spans="1:1">
      <c r="A6197" t="s">
        <v>7150</v>
      </c>
    </row>
    <row r="6198" spans="1:1">
      <c r="A6198" t="s">
        <v>9621</v>
      </c>
    </row>
    <row r="6199" spans="1:1">
      <c r="A6199" t="s">
        <v>9622</v>
      </c>
    </row>
    <row r="6200" spans="1:1">
      <c r="A6200" t="s">
        <v>7150</v>
      </c>
    </row>
    <row r="6201" spans="1:1">
      <c r="A6201" t="s">
        <v>9623</v>
      </c>
    </row>
    <row r="6202" spans="1:1">
      <c r="A6202" t="s">
        <v>9624</v>
      </c>
    </row>
    <row r="6203" spans="1:1">
      <c r="A6203" t="s">
        <v>7150</v>
      </c>
    </row>
    <row r="6204" spans="1:1">
      <c r="A6204" t="s">
        <v>9625</v>
      </c>
    </row>
    <row r="6205" spans="1:1">
      <c r="A6205" t="s">
        <v>9626</v>
      </c>
    </row>
    <row r="6206" spans="1:1">
      <c r="A6206" t="s">
        <v>7150</v>
      </c>
    </row>
    <row r="6207" spans="1:1">
      <c r="A6207" t="s">
        <v>9627</v>
      </c>
    </row>
    <row r="6208" spans="1:1">
      <c r="A6208" t="s">
        <v>9628</v>
      </c>
    </row>
    <row r="6209" spans="1:1">
      <c r="A6209" t="s">
        <v>7150</v>
      </c>
    </row>
    <row r="6210" spans="1:1">
      <c r="A6210" t="s">
        <v>9629</v>
      </c>
    </row>
    <row r="6211" spans="1:1">
      <c r="A6211" t="s">
        <v>9630</v>
      </c>
    </row>
    <row r="6212" spans="1:1">
      <c r="A6212" t="s">
        <v>7150</v>
      </c>
    </row>
    <row r="6213" spans="1:1">
      <c r="A6213" t="s">
        <v>9631</v>
      </c>
    </row>
    <row r="6214" spans="1:1">
      <c r="A6214" t="s">
        <v>9632</v>
      </c>
    </row>
    <row r="6215" spans="1:1">
      <c r="A6215" t="s">
        <v>7150</v>
      </c>
    </row>
    <row r="6216" spans="1:1">
      <c r="A6216" t="s">
        <v>9633</v>
      </c>
    </row>
    <row r="6217" spans="1:1">
      <c r="A6217" t="s">
        <v>9634</v>
      </c>
    </row>
    <row r="6218" spans="1:1">
      <c r="A6218" t="s">
        <v>7150</v>
      </c>
    </row>
    <row r="6219" spans="1:1">
      <c r="A6219" t="s">
        <v>9635</v>
      </c>
    </row>
    <row r="6220" spans="1:1">
      <c r="A6220" t="s">
        <v>9636</v>
      </c>
    </row>
    <row r="6221" spans="1:1">
      <c r="A6221" t="s">
        <v>7150</v>
      </c>
    </row>
    <row r="6222" spans="1:1">
      <c r="A6222" t="s">
        <v>9637</v>
      </c>
    </row>
    <row r="6223" spans="1:1">
      <c r="A6223" t="s">
        <v>9638</v>
      </c>
    </row>
    <row r="6224" spans="1:1">
      <c r="A6224" t="s">
        <v>7150</v>
      </c>
    </row>
    <row r="6225" spans="1:1">
      <c r="A6225" t="s">
        <v>9639</v>
      </c>
    </row>
    <row r="6226" spans="1:1">
      <c r="A6226" t="s">
        <v>9640</v>
      </c>
    </row>
    <row r="6227" spans="1:1">
      <c r="A6227" t="s">
        <v>7150</v>
      </c>
    </row>
    <row r="6228" spans="1:1">
      <c r="A6228" t="s">
        <v>9641</v>
      </c>
    </row>
    <row r="6229" spans="1:1">
      <c r="A6229" t="s">
        <v>9642</v>
      </c>
    </row>
    <row r="6230" spans="1:1">
      <c r="A6230" t="s">
        <v>7150</v>
      </c>
    </row>
    <row r="6231" spans="1:1">
      <c r="A6231" t="s">
        <v>9643</v>
      </c>
    </row>
    <row r="6232" spans="1:1">
      <c r="A6232" t="s">
        <v>9644</v>
      </c>
    </row>
    <row r="6233" spans="1:1">
      <c r="A6233" t="s">
        <v>7150</v>
      </c>
    </row>
    <row r="6234" spans="1:1">
      <c r="A6234" t="s">
        <v>9645</v>
      </c>
    </row>
    <row r="6235" spans="1:1">
      <c r="A6235" t="s">
        <v>9646</v>
      </c>
    </row>
    <row r="6236" spans="1:1">
      <c r="A6236" t="s">
        <v>7150</v>
      </c>
    </row>
    <row r="6237" spans="1:1">
      <c r="A6237" t="s">
        <v>9647</v>
      </c>
    </row>
    <row r="6238" spans="1:1">
      <c r="A6238" t="s">
        <v>9648</v>
      </c>
    </row>
    <row r="6239" spans="1:1">
      <c r="A6239" t="s">
        <v>7150</v>
      </c>
    </row>
    <row r="6240" spans="1:1">
      <c r="A6240" t="s">
        <v>9649</v>
      </c>
    </row>
    <row r="6241" spans="1:1">
      <c r="A6241" t="s">
        <v>9650</v>
      </c>
    </row>
    <row r="6242" spans="1:1">
      <c r="A6242" t="s">
        <v>7150</v>
      </c>
    </row>
    <row r="6243" spans="1:1">
      <c r="A6243" t="s">
        <v>9651</v>
      </c>
    </row>
    <row r="6244" spans="1:1">
      <c r="A6244" t="s">
        <v>9652</v>
      </c>
    </row>
    <row r="6245" spans="1:1">
      <c r="A6245" t="s">
        <v>7150</v>
      </c>
    </row>
    <row r="6246" spans="1:1">
      <c r="A6246" t="s">
        <v>9653</v>
      </c>
    </row>
    <row r="6247" spans="1:1">
      <c r="A6247" t="s">
        <v>9654</v>
      </c>
    </row>
    <row r="6248" spans="1:1">
      <c r="A6248" t="s">
        <v>7150</v>
      </c>
    </row>
    <row r="6249" spans="1:1">
      <c r="A6249" t="s">
        <v>9655</v>
      </c>
    </row>
    <row r="6250" spans="1:1">
      <c r="A6250" t="s">
        <v>9656</v>
      </c>
    </row>
    <row r="6251" spans="1:1">
      <c r="A6251" t="s">
        <v>7150</v>
      </c>
    </row>
    <row r="6252" spans="1:1">
      <c r="A6252" t="s">
        <v>9657</v>
      </c>
    </row>
    <row r="6253" spans="1:1">
      <c r="A6253" t="s">
        <v>9658</v>
      </c>
    </row>
    <row r="6254" spans="1:1">
      <c r="A6254" t="s">
        <v>7150</v>
      </c>
    </row>
    <row r="6255" spans="1:1">
      <c r="A6255" t="s">
        <v>9659</v>
      </c>
    </row>
    <row r="6256" spans="1:1">
      <c r="A6256" t="s">
        <v>9660</v>
      </c>
    </row>
    <row r="6257" spans="1:1">
      <c r="A6257" t="s">
        <v>7150</v>
      </c>
    </row>
    <row r="6258" spans="1:1">
      <c r="A6258" t="s">
        <v>9661</v>
      </c>
    </row>
    <row r="6259" spans="1:1">
      <c r="A6259" t="s">
        <v>9662</v>
      </c>
    </row>
    <row r="6260" spans="1:1">
      <c r="A6260" t="s">
        <v>7150</v>
      </c>
    </row>
    <row r="6261" spans="1:1">
      <c r="A6261" t="s">
        <v>9663</v>
      </c>
    </row>
    <row r="6262" spans="1:1">
      <c r="A6262" t="s">
        <v>9664</v>
      </c>
    </row>
    <row r="6263" spans="1:1">
      <c r="A6263" t="s">
        <v>7150</v>
      </c>
    </row>
    <row r="6264" spans="1:1">
      <c r="A6264" t="s">
        <v>9665</v>
      </c>
    </row>
    <row r="6265" spans="1:1">
      <c r="A6265" t="s">
        <v>9666</v>
      </c>
    </row>
    <row r="6266" spans="1:1">
      <c r="A6266" t="s">
        <v>7150</v>
      </c>
    </row>
    <row r="6267" spans="1:1">
      <c r="A6267" t="s">
        <v>9667</v>
      </c>
    </row>
    <row r="6268" spans="1:1">
      <c r="A6268" t="s">
        <v>9668</v>
      </c>
    </row>
    <row r="6269" spans="1:1">
      <c r="A6269" t="s">
        <v>7150</v>
      </c>
    </row>
    <row r="6270" spans="1:1">
      <c r="A6270" t="s">
        <v>9669</v>
      </c>
    </row>
    <row r="6271" spans="1:1">
      <c r="A6271" t="s">
        <v>9670</v>
      </c>
    </row>
    <row r="6272" spans="1:1">
      <c r="A6272" t="s">
        <v>7150</v>
      </c>
    </row>
    <row r="6273" spans="1:1">
      <c r="A6273" t="s">
        <v>9671</v>
      </c>
    </row>
    <row r="6274" spans="1:1">
      <c r="A6274" t="s">
        <v>9672</v>
      </c>
    </row>
    <row r="6275" spans="1:1">
      <c r="A6275" t="s">
        <v>7150</v>
      </c>
    </row>
    <row r="6276" spans="1:1">
      <c r="A6276" t="s">
        <v>9673</v>
      </c>
    </row>
    <row r="6277" spans="1:1">
      <c r="A6277" t="s">
        <v>9674</v>
      </c>
    </row>
    <row r="6278" spans="1:1">
      <c r="A6278" t="s">
        <v>7150</v>
      </c>
    </row>
    <row r="6279" spans="1:1">
      <c r="A6279" t="s">
        <v>9675</v>
      </c>
    </row>
    <row r="6280" spans="1:1">
      <c r="A6280" t="s">
        <v>9676</v>
      </c>
    </row>
    <row r="6281" spans="1:1">
      <c r="A6281" t="s">
        <v>7150</v>
      </c>
    </row>
    <row r="6282" spans="1:1">
      <c r="A6282" t="s">
        <v>9677</v>
      </c>
    </row>
    <row r="6283" spans="1:1">
      <c r="A6283" t="s">
        <v>9678</v>
      </c>
    </row>
    <row r="6284" spans="1:1">
      <c r="A6284" t="s">
        <v>7150</v>
      </c>
    </row>
    <row r="6285" spans="1:1">
      <c r="A6285" t="s">
        <v>9679</v>
      </c>
    </row>
    <row r="6286" spans="1:1">
      <c r="A6286" t="s">
        <v>9680</v>
      </c>
    </row>
    <row r="6287" spans="1:1">
      <c r="A6287" t="s">
        <v>7150</v>
      </c>
    </row>
    <row r="6288" spans="1:1">
      <c r="A6288" t="s">
        <v>9681</v>
      </c>
    </row>
    <row r="6289" spans="1:1">
      <c r="A6289" t="s">
        <v>9682</v>
      </c>
    </row>
    <row r="6290" spans="1:1">
      <c r="A6290" t="s">
        <v>7150</v>
      </c>
    </row>
    <row r="6291" spans="1:1">
      <c r="A6291" t="s">
        <v>9683</v>
      </c>
    </row>
    <row r="6292" spans="1:1">
      <c r="A6292" t="s">
        <v>9684</v>
      </c>
    </row>
    <row r="6293" spans="1:1">
      <c r="A6293" t="s">
        <v>7150</v>
      </c>
    </row>
    <row r="6294" spans="1:1">
      <c r="A6294" t="s">
        <v>9685</v>
      </c>
    </row>
    <row r="6295" spans="1:1">
      <c r="A6295" t="s">
        <v>9686</v>
      </c>
    </row>
    <row r="6296" spans="1:1">
      <c r="A6296" t="s">
        <v>7150</v>
      </c>
    </row>
    <row r="6297" spans="1:1">
      <c r="A6297" t="s">
        <v>9687</v>
      </c>
    </row>
    <row r="6298" spans="1:1">
      <c r="A6298" t="s">
        <v>9688</v>
      </c>
    </row>
    <row r="6299" spans="1:1">
      <c r="A6299" t="s">
        <v>7150</v>
      </c>
    </row>
    <row r="6300" spans="1:1">
      <c r="A6300" t="s">
        <v>9689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SE1"/>
  <dimension ref="A1:L2311"/>
  <sheetViews>
    <sheetView topLeftCell="A2119" zoomScaleNormal="100" workbookViewId="0">
      <selection activeCell="A2125" sqref="A2125"/>
    </sheetView>
  </sheetViews>
  <sheetFormatPr defaultColWidth="8.85546875" defaultRowHeight="35.450000000000003" customHeight="1"/>
  <cols>
    <col min="1" max="1" width="14.28515625" style="11" bestFit="1" customWidth="1"/>
    <col min="2" max="2" width="15.42578125" style="11" bestFit="1" customWidth="1"/>
    <col min="3" max="3" width="20" style="11" bestFit="1" customWidth="1"/>
    <col min="4" max="4" width="27.5703125" style="11" bestFit="1" customWidth="1"/>
    <col min="5" max="5" width="11.140625" style="11" bestFit="1" customWidth="1"/>
    <col min="6" max="6" width="4" style="11" bestFit="1" customWidth="1"/>
    <col min="7" max="7" width="8.85546875" style="11"/>
    <col min="8" max="8" width="18.42578125" style="2426" customWidth="1"/>
    <col min="9" max="9" width="19.85546875" style="11" customWidth="1"/>
    <col min="10" max="16384" width="8.85546875" style="11"/>
  </cols>
  <sheetData>
    <row r="1" spans="1:9" ht="35.450000000000003" customHeight="1">
      <c r="A1" s="11" t="s">
        <v>3878</v>
      </c>
      <c r="B1" s="11" t="s">
        <v>3873</v>
      </c>
      <c r="C1" s="11" t="s">
        <v>9692</v>
      </c>
      <c r="D1" s="11" t="s">
        <v>3879</v>
      </c>
      <c r="E1" s="11" t="s">
        <v>3877</v>
      </c>
      <c r="F1" s="11" t="s">
        <v>3874</v>
      </c>
      <c r="G1" s="11" t="s">
        <v>3875</v>
      </c>
      <c r="H1" s="2426" t="s">
        <v>3876</v>
      </c>
      <c r="I1" s="11" t="s">
        <v>343</v>
      </c>
    </row>
    <row r="2" spans="1:9" ht="76.900000000000006" customHeight="1">
      <c r="A2" s="11" t="s">
        <v>5090</v>
      </c>
      <c r="B2" s="11" t="s">
        <v>5091</v>
      </c>
      <c r="C2" s="11" t="s">
        <v>3530</v>
      </c>
      <c r="D2" s="11" t="str">
        <f t="shared" ref="D2:D65" si="0">A2 &amp; " " &amp; B2</f>
        <v>15-5421 TC Aqua Green</v>
      </c>
      <c r="E2" s="11" t="s">
        <v>632</v>
      </c>
      <c r="F2" s="11">
        <v>0</v>
      </c>
      <c r="G2" s="11">
        <v>184</v>
      </c>
      <c r="H2" s="2426">
        <v>159</v>
      </c>
      <c r="I2" s="4444"/>
    </row>
    <row r="3" spans="1:9" ht="76.900000000000006" customHeight="1">
      <c r="A3" s="11" t="s">
        <v>5110</v>
      </c>
      <c r="B3" s="11" t="s">
        <v>5112</v>
      </c>
      <c r="C3" s="11" t="s">
        <v>3535</v>
      </c>
      <c r="D3" s="11" t="str">
        <f t="shared" si="0"/>
        <v>15-5728 TC Mint Leaf</v>
      </c>
      <c r="E3" s="11" t="s">
        <v>632</v>
      </c>
      <c r="F3" s="11">
        <v>0</v>
      </c>
      <c r="G3" s="11">
        <v>182</v>
      </c>
      <c r="H3" s="2426">
        <v>148</v>
      </c>
      <c r="I3" s="4445"/>
    </row>
    <row r="4" spans="1:9" ht="76.900000000000006" customHeight="1">
      <c r="A4" s="11" t="s">
        <v>5472</v>
      </c>
      <c r="B4" s="11" t="s">
        <v>5473</v>
      </c>
      <c r="C4" s="11" t="s">
        <v>3305</v>
      </c>
      <c r="D4" s="11" t="str">
        <f t="shared" si="0"/>
        <v>16-4535 TC Blue Atoll</v>
      </c>
      <c r="E4" s="11" t="s">
        <v>632</v>
      </c>
      <c r="F4" s="11">
        <v>0</v>
      </c>
      <c r="G4" s="11">
        <v>177</v>
      </c>
      <c r="H4" s="2426">
        <v>210</v>
      </c>
      <c r="I4" s="4446"/>
    </row>
    <row r="5" spans="1:9" ht="76.900000000000006" customHeight="1">
      <c r="A5" s="11" t="s">
        <v>5092</v>
      </c>
      <c r="B5" s="11" t="s">
        <v>5094</v>
      </c>
      <c r="C5" s="11" t="s">
        <v>3463</v>
      </c>
      <c r="D5" s="11" t="str">
        <f t="shared" si="0"/>
        <v>15-5425 TC Atlantis</v>
      </c>
      <c r="E5" s="11" t="s">
        <v>632</v>
      </c>
      <c r="F5" s="11">
        <v>0</v>
      </c>
      <c r="G5" s="11">
        <v>175</v>
      </c>
      <c r="H5" s="2426">
        <v>159</v>
      </c>
      <c r="I5" s="4447"/>
    </row>
    <row r="6" spans="1:9" ht="76.900000000000006" customHeight="1">
      <c r="A6" s="11" t="s">
        <v>5521</v>
      </c>
      <c r="B6" s="11" t="s">
        <v>5522</v>
      </c>
      <c r="C6" s="11" t="s">
        <v>3464</v>
      </c>
      <c r="D6" s="11" t="str">
        <f t="shared" si="0"/>
        <v>16-5425 TC Pool Green</v>
      </c>
      <c r="E6" s="11" t="s">
        <v>632</v>
      </c>
      <c r="F6" s="11">
        <v>0</v>
      </c>
      <c r="G6" s="11">
        <v>175</v>
      </c>
      <c r="H6" s="2426">
        <v>157</v>
      </c>
      <c r="I6" s="4448"/>
    </row>
    <row r="7" spans="1:9" ht="76.900000000000006" customHeight="1">
      <c r="A7" s="11" t="s">
        <v>5485</v>
      </c>
      <c r="B7" s="11" t="s">
        <v>715</v>
      </c>
      <c r="C7" s="11" t="s">
        <v>3439</v>
      </c>
      <c r="D7" s="11" t="str">
        <f t="shared" si="0"/>
        <v>16-4725 TC Scuba Blue</v>
      </c>
      <c r="E7" s="11" t="s">
        <v>632</v>
      </c>
      <c r="F7" s="11">
        <v>0</v>
      </c>
      <c r="G7" s="11">
        <v>171</v>
      </c>
      <c r="H7" s="2426">
        <v>192</v>
      </c>
      <c r="I7" s="4449"/>
    </row>
    <row r="8" spans="1:9" ht="76.900000000000006" customHeight="1">
      <c r="A8" s="11" t="s">
        <v>5508</v>
      </c>
      <c r="B8" s="11" t="s">
        <v>5509</v>
      </c>
      <c r="C8" s="11" t="s">
        <v>3450</v>
      </c>
      <c r="D8" s="11" t="str">
        <f t="shared" si="0"/>
        <v>16-5127 TC Ceramic</v>
      </c>
      <c r="E8" s="11" t="s">
        <v>632</v>
      </c>
      <c r="F8" s="11">
        <v>0</v>
      </c>
      <c r="G8" s="11">
        <v>170</v>
      </c>
      <c r="H8" s="2426">
        <v>169</v>
      </c>
      <c r="I8" s="4450"/>
    </row>
    <row r="9" spans="1:9" ht="76.900000000000006" customHeight="1">
      <c r="A9" s="11" t="s">
        <v>5523</v>
      </c>
      <c r="B9" s="11" t="s">
        <v>5524</v>
      </c>
      <c r="C9" s="11" t="s">
        <v>3531</v>
      </c>
      <c r="D9" s="11" t="str">
        <f t="shared" si="0"/>
        <v>16-5427 TC Billiard</v>
      </c>
      <c r="E9" s="11" t="s">
        <v>632</v>
      </c>
      <c r="F9" s="11">
        <v>0</v>
      </c>
      <c r="G9" s="11">
        <v>170</v>
      </c>
      <c r="H9" s="2426">
        <v>146</v>
      </c>
      <c r="I9" s="4451"/>
    </row>
    <row r="10" spans="1:9" ht="76.900000000000006" customHeight="1">
      <c r="A10" s="11" t="s">
        <v>5525</v>
      </c>
      <c r="B10" s="11" t="s">
        <v>5526</v>
      </c>
      <c r="C10" s="11" t="s">
        <v>3536</v>
      </c>
      <c r="D10" s="11" t="str">
        <f t="shared" si="0"/>
        <v>16-5431 TC Peacock Green</v>
      </c>
      <c r="E10" s="11" t="s">
        <v>632</v>
      </c>
      <c r="F10" s="11">
        <v>0</v>
      </c>
      <c r="G10" s="11">
        <v>167</v>
      </c>
      <c r="H10" s="2426">
        <v>139</v>
      </c>
      <c r="I10" s="4452"/>
    </row>
    <row r="11" spans="1:9" ht="76.900000000000006" customHeight="1">
      <c r="A11" s="11" t="s">
        <v>5569</v>
      </c>
      <c r="B11" s="11" t="s">
        <v>5570</v>
      </c>
      <c r="C11" s="11" t="s">
        <v>3668</v>
      </c>
      <c r="D11" s="11" t="str">
        <f t="shared" si="0"/>
        <v>16-5942 TC Blarney</v>
      </c>
      <c r="E11" s="11" t="s">
        <v>632</v>
      </c>
      <c r="F11" s="11">
        <v>0</v>
      </c>
      <c r="G11" s="11">
        <v>167</v>
      </c>
      <c r="H11" s="2426">
        <v>118</v>
      </c>
      <c r="I11" s="4453"/>
    </row>
    <row r="12" spans="1:9" ht="76.900000000000006" customHeight="1">
      <c r="A12" s="11" t="s">
        <v>5529</v>
      </c>
      <c r="B12" s="11" t="s">
        <v>5530</v>
      </c>
      <c r="C12" s="11" t="s">
        <v>3532</v>
      </c>
      <c r="D12" s="11" t="str">
        <f t="shared" si="0"/>
        <v>16-5533 TC Arcadia</v>
      </c>
      <c r="E12" s="11" t="s">
        <v>632</v>
      </c>
      <c r="F12" s="11">
        <v>0</v>
      </c>
      <c r="G12" s="11">
        <v>162</v>
      </c>
      <c r="H12" s="2426">
        <v>138</v>
      </c>
      <c r="I12" s="4454"/>
    </row>
    <row r="13" spans="1:9" ht="76.900000000000006" customHeight="1">
      <c r="A13" s="11" t="s">
        <v>5566</v>
      </c>
      <c r="B13" s="11" t="s">
        <v>5568</v>
      </c>
      <c r="C13" s="11" t="s">
        <v>3680</v>
      </c>
      <c r="D13" s="11" t="str">
        <f t="shared" si="0"/>
        <v>16-5938 TC Mint</v>
      </c>
      <c r="E13" s="11" t="s">
        <v>632</v>
      </c>
      <c r="F13" s="11">
        <v>0</v>
      </c>
      <c r="G13" s="11">
        <v>161</v>
      </c>
      <c r="H13" s="2426">
        <v>112</v>
      </c>
      <c r="I13" s="4455"/>
    </row>
    <row r="14" spans="1:9" ht="76.900000000000006" customHeight="1">
      <c r="A14" s="11" t="s">
        <v>5486</v>
      </c>
      <c r="B14" s="11" t="s">
        <v>74</v>
      </c>
      <c r="C14" s="11" t="s">
        <v>3428</v>
      </c>
      <c r="D14" s="11" t="str">
        <f t="shared" si="0"/>
        <v>16-4728 TC Peacock Blue</v>
      </c>
      <c r="E14" s="11" t="s">
        <v>632</v>
      </c>
      <c r="F14" s="11">
        <v>0</v>
      </c>
      <c r="G14" s="11">
        <v>160</v>
      </c>
      <c r="H14" s="2426">
        <v>176</v>
      </c>
      <c r="I14" s="4456"/>
    </row>
    <row r="15" spans="1:9" ht="76.900000000000006" customHeight="1">
      <c r="A15" s="11" t="s">
        <v>5983</v>
      </c>
      <c r="B15" s="11" t="s">
        <v>5984</v>
      </c>
      <c r="C15" s="11" t="s">
        <v>3537</v>
      </c>
      <c r="D15" s="11" t="str">
        <f t="shared" si="0"/>
        <v>17-5638 TC Vivid Green</v>
      </c>
      <c r="E15" s="11" t="s">
        <v>632</v>
      </c>
      <c r="F15" s="11">
        <v>0</v>
      </c>
      <c r="G15" s="11">
        <v>158</v>
      </c>
      <c r="H15" s="2426">
        <v>130</v>
      </c>
      <c r="I15" s="4457"/>
    </row>
    <row r="16" spans="1:9" ht="76.900000000000006" customHeight="1">
      <c r="A16" s="11" t="s">
        <v>5998</v>
      </c>
      <c r="B16" s="11" t="s">
        <v>9139</v>
      </c>
      <c r="C16" s="11" t="s">
        <v>3681</v>
      </c>
      <c r="D16" s="11" t="str">
        <f t="shared" si="0"/>
        <v>17-5937 TC Deep Mint</v>
      </c>
      <c r="E16" s="11" t="s">
        <v>632</v>
      </c>
      <c r="F16" s="11">
        <v>0</v>
      </c>
      <c r="G16" s="11">
        <v>158</v>
      </c>
      <c r="H16" s="2426">
        <v>109</v>
      </c>
      <c r="I16" s="4458"/>
    </row>
    <row r="17" spans="1:9" ht="76.900000000000006" customHeight="1">
      <c r="A17" s="11" t="s">
        <v>5488</v>
      </c>
      <c r="B17" s="11" t="s">
        <v>5489</v>
      </c>
      <c r="C17" s="11" t="s">
        <v>3440</v>
      </c>
      <c r="D17" s="11" t="str">
        <f t="shared" si="0"/>
        <v>16-4834 TC Bluebird</v>
      </c>
      <c r="E17" s="11" t="s">
        <v>632</v>
      </c>
      <c r="F17" s="11">
        <v>0</v>
      </c>
      <c r="G17" s="11">
        <v>157</v>
      </c>
      <c r="H17" s="2426">
        <v>174</v>
      </c>
      <c r="I17" s="4459"/>
    </row>
    <row r="18" spans="1:9" ht="76.900000000000006" customHeight="1">
      <c r="A18" s="11" t="s">
        <v>5972</v>
      </c>
      <c r="B18" s="11" t="s">
        <v>668</v>
      </c>
      <c r="C18" s="11" t="s">
        <v>3466</v>
      </c>
      <c r="D18" s="11" t="str">
        <f t="shared" si="0"/>
        <v>17-5335 TC Spectra Green</v>
      </c>
      <c r="E18" s="11" t="s">
        <v>632</v>
      </c>
      <c r="F18" s="11">
        <v>0</v>
      </c>
      <c r="G18" s="11">
        <v>155</v>
      </c>
      <c r="H18" s="2426">
        <v>140</v>
      </c>
      <c r="I18" s="4460"/>
    </row>
    <row r="19" spans="1:9" ht="76.900000000000006" customHeight="1">
      <c r="A19" s="11" t="s">
        <v>5996</v>
      </c>
      <c r="B19" s="11" t="s">
        <v>5997</v>
      </c>
      <c r="C19" s="11" t="s">
        <v>3682</v>
      </c>
      <c r="D19" s="11" t="str">
        <f t="shared" si="0"/>
        <v>17-5936 TC Simply Green</v>
      </c>
      <c r="E19" s="11" t="s">
        <v>632</v>
      </c>
      <c r="F19" s="11">
        <v>0</v>
      </c>
      <c r="G19" s="11">
        <v>155</v>
      </c>
      <c r="H19" s="2426">
        <v>117</v>
      </c>
      <c r="I19" s="4461"/>
    </row>
    <row r="20" spans="1:9" ht="76.900000000000006" customHeight="1">
      <c r="A20" s="11" t="s">
        <v>5099</v>
      </c>
      <c r="B20" s="11" t="s">
        <v>5101</v>
      </c>
      <c r="C20" s="11" t="s">
        <v>3718</v>
      </c>
      <c r="D20" s="11" t="str">
        <f t="shared" si="0"/>
        <v>15-5534 TC Bright Green</v>
      </c>
      <c r="E20" s="11" t="s">
        <v>632</v>
      </c>
      <c r="F20" s="11">
        <v>0</v>
      </c>
      <c r="G20" s="11">
        <v>155</v>
      </c>
      <c r="H20" s="2426">
        <v>92</v>
      </c>
      <c r="I20" s="4462"/>
    </row>
    <row r="21" spans="1:9" ht="76.900000000000006" customHeight="1">
      <c r="A21" s="11" t="s">
        <v>5966</v>
      </c>
      <c r="B21" s="11" t="s">
        <v>5967</v>
      </c>
      <c r="C21" s="11" t="s">
        <v>3451</v>
      </c>
      <c r="D21" s="11" t="str">
        <f t="shared" si="0"/>
        <v>17-5126 TC Viridian Green</v>
      </c>
      <c r="E21" s="11" t="s">
        <v>632</v>
      </c>
      <c r="F21" s="11">
        <v>0</v>
      </c>
      <c r="G21" s="11">
        <v>148</v>
      </c>
      <c r="H21" s="2426">
        <v>153</v>
      </c>
      <c r="I21" s="4463"/>
    </row>
    <row r="22" spans="1:9" ht="76.900000000000006" customHeight="1">
      <c r="A22" s="11" t="s">
        <v>5985</v>
      </c>
      <c r="B22" s="11" t="s">
        <v>58</v>
      </c>
      <c r="C22" s="11" t="s">
        <v>3538</v>
      </c>
      <c r="D22" s="11" t="str">
        <f t="shared" si="0"/>
        <v>17-5641 TC Emerald</v>
      </c>
      <c r="E22" s="11" t="s">
        <v>632</v>
      </c>
      <c r="F22" s="11">
        <v>0</v>
      </c>
      <c r="G22" s="11">
        <v>148</v>
      </c>
      <c r="H22" s="2426">
        <v>115</v>
      </c>
      <c r="I22" s="2459"/>
    </row>
    <row r="23" spans="1:9" ht="76.900000000000006" customHeight="1">
      <c r="A23" s="11" t="s">
        <v>5968</v>
      </c>
      <c r="B23" s="11" t="s">
        <v>5969</v>
      </c>
      <c r="C23" s="11" t="s">
        <v>3467</v>
      </c>
      <c r="D23" s="11" t="str">
        <f t="shared" si="0"/>
        <v>17-5130 TC Columbia</v>
      </c>
      <c r="E23" s="11" t="s">
        <v>632</v>
      </c>
      <c r="F23" s="11">
        <v>0</v>
      </c>
      <c r="G23" s="11">
        <v>146</v>
      </c>
      <c r="H23" s="2426">
        <v>136</v>
      </c>
      <c r="I23" s="4464"/>
    </row>
    <row r="24" spans="1:9" ht="76.900000000000006" customHeight="1">
      <c r="A24" s="11" t="s">
        <v>5981</v>
      </c>
      <c r="B24" s="11" t="s">
        <v>8974</v>
      </c>
      <c r="C24" s="11" t="s">
        <v>3534</v>
      </c>
      <c r="D24" s="11" t="str">
        <f t="shared" si="0"/>
        <v>17-5633 TC Deep Green</v>
      </c>
      <c r="E24" s="11" t="s">
        <v>632</v>
      </c>
      <c r="F24" s="11">
        <v>0</v>
      </c>
      <c r="G24" s="11">
        <v>146</v>
      </c>
      <c r="H24" s="2426">
        <v>118</v>
      </c>
      <c r="I24" s="4465"/>
    </row>
    <row r="25" spans="1:9" ht="76.900000000000006" customHeight="1">
      <c r="A25" s="11" t="s">
        <v>5970</v>
      </c>
      <c r="B25" s="11" t="s">
        <v>8899</v>
      </c>
      <c r="C25" s="11" t="s">
        <v>3465</v>
      </c>
      <c r="D25" s="11" t="str">
        <f t="shared" si="0"/>
        <v>17-5330 TC Dynasty Green</v>
      </c>
      <c r="E25" s="11" t="s">
        <v>632</v>
      </c>
      <c r="F25" s="11">
        <v>0</v>
      </c>
      <c r="G25" s="11">
        <v>142</v>
      </c>
      <c r="H25" s="2426">
        <v>128</v>
      </c>
      <c r="I25" s="4466"/>
    </row>
    <row r="26" spans="1:9" ht="76.900000000000006" customHeight="1">
      <c r="A26" s="11" t="s">
        <v>5926</v>
      </c>
      <c r="B26" s="11" t="s">
        <v>5927</v>
      </c>
      <c r="C26" s="11" t="s">
        <v>3307</v>
      </c>
      <c r="D26" s="11" t="str">
        <f t="shared" si="0"/>
        <v>17-4540 TC Hawaiian Ocean</v>
      </c>
      <c r="E26" s="11" t="s">
        <v>632</v>
      </c>
      <c r="F26" s="11">
        <v>0</v>
      </c>
      <c r="G26" s="11">
        <v>141</v>
      </c>
      <c r="H26" s="2426">
        <v>185</v>
      </c>
      <c r="I26" s="4467"/>
    </row>
    <row r="27" spans="1:9" ht="76.900000000000006" customHeight="1">
      <c r="A27" s="11" t="s">
        <v>5922</v>
      </c>
      <c r="B27" s="11" t="s">
        <v>5923</v>
      </c>
      <c r="C27" s="11" t="s">
        <v>3311</v>
      </c>
      <c r="D27" s="11" t="str">
        <f t="shared" si="0"/>
        <v>17-4435 TC Malibu Blue</v>
      </c>
      <c r="E27" s="11" t="s">
        <v>632</v>
      </c>
      <c r="F27" s="11">
        <v>0</v>
      </c>
      <c r="G27" s="11">
        <v>140</v>
      </c>
      <c r="H27" s="2426">
        <v>193</v>
      </c>
      <c r="I27" s="4468"/>
    </row>
    <row r="28" spans="1:9" ht="76.900000000000006" customHeight="1">
      <c r="A28" s="11" t="s">
        <v>5944</v>
      </c>
      <c r="B28" s="11" t="s">
        <v>5945</v>
      </c>
      <c r="C28" s="11" t="s">
        <v>3445</v>
      </c>
      <c r="D28" s="11" t="str">
        <f t="shared" si="0"/>
        <v>17-4928 TC Lake Blue</v>
      </c>
      <c r="E28" s="11" t="s">
        <v>632</v>
      </c>
      <c r="F28" s="11">
        <v>0</v>
      </c>
      <c r="G28" s="11">
        <v>140</v>
      </c>
      <c r="H28" s="2426">
        <v>150</v>
      </c>
      <c r="I28" s="4469"/>
    </row>
    <row r="29" spans="1:9" ht="76.900000000000006" customHeight="1">
      <c r="A29" s="11" t="s">
        <v>5990</v>
      </c>
      <c r="B29" s="11" t="s">
        <v>5991</v>
      </c>
      <c r="C29" s="11" t="s">
        <v>3671</v>
      </c>
      <c r="D29" s="11" t="str">
        <f t="shared" si="0"/>
        <v>17-5735 TC Parakeet</v>
      </c>
      <c r="E29" s="11" t="s">
        <v>632</v>
      </c>
      <c r="F29" s="11">
        <v>0</v>
      </c>
      <c r="G29" s="11">
        <v>140</v>
      </c>
      <c r="H29" s="2426">
        <v>105</v>
      </c>
      <c r="I29" s="4470"/>
    </row>
    <row r="30" spans="1:9" ht="76.900000000000006" customHeight="1">
      <c r="A30" s="11" t="s">
        <v>6004</v>
      </c>
      <c r="B30" s="11" t="s">
        <v>9181</v>
      </c>
      <c r="C30" s="11" t="s">
        <v>3719</v>
      </c>
      <c r="D30" s="11" t="str">
        <f t="shared" si="0"/>
        <v>17-6153 TC Fern Green</v>
      </c>
      <c r="E30" s="11" t="s">
        <v>632</v>
      </c>
      <c r="F30" s="11">
        <v>0</v>
      </c>
      <c r="G30" s="11">
        <v>140</v>
      </c>
      <c r="H30" s="2426">
        <v>69</v>
      </c>
      <c r="I30" s="4471"/>
    </row>
    <row r="31" spans="1:9" ht="76.900000000000006" customHeight="1">
      <c r="A31" s="11" t="s">
        <v>5918</v>
      </c>
      <c r="B31" s="11" t="s">
        <v>5919</v>
      </c>
      <c r="C31" s="11" t="s">
        <v>3306</v>
      </c>
      <c r="D31" s="11" t="str">
        <f t="shared" si="0"/>
        <v>17-4432 TC Vivid Blue</v>
      </c>
      <c r="E31" s="11" t="s">
        <v>632</v>
      </c>
      <c r="F31" s="11">
        <v>0</v>
      </c>
      <c r="G31" s="11">
        <v>136</v>
      </c>
      <c r="H31" s="2426">
        <v>176</v>
      </c>
      <c r="I31" s="4472"/>
    </row>
    <row r="32" spans="1:9" ht="76.900000000000006" customHeight="1">
      <c r="A32" s="11" t="s">
        <v>5924</v>
      </c>
      <c r="B32" s="11" t="s">
        <v>5925</v>
      </c>
      <c r="C32" s="11" t="s">
        <v>3308</v>
      </c>
      <c r="D32" s="11" t="str">
        <f t="shared" si="0"/>
        <v>17-4440 TC Blue Danube</v>
      </c>
      <c r="E32" s="11" t="s">
        <v>632</v>
      </c>
      <c r="F32" s="11">
        <v>0</v>
      </c>
      <c r="G32" s="11">
        <v>135</v>
      </c>
      <c r="H32" s="2426">
        <v>182</v>
      </c>
      <c r="I32" s="4473"/>
    </row>
    <row r="33" spans="1:9" ht="76.900000000000006" customHeight="1">
      <c r="A33" s="11" t="s">
        <v>5936</v>
      </c>
      <c r="B33" s="11" t="s">
        <v>5937</v>
      </c>
      <c r="C33" s="11" t="s">
        <v>3429</v>
      </c>
      <c r="D33" s="11" t="str">
        <f t="shared" si="0"/>
        <v>17-4735 TC Capri Breeze</v>
      </c>
      <c r="E33" s="11" t="s">
        <v>632</v>
      </c>
      <c r="F33" s="11">
        <v>0</v>
      </c>
      <c r="G33" s="11">
        <v>135</v>
      </c>
      <c r="H33" s="2426">
        <v>153</v>
      </c>
      <c r="I33" s="4474"/>
    </row>
    <row r="34" spans="1:9" ht="76.900000000000006" customHeight="1">
      <c r="A34" s="11" t="s">
        <v>6467</v>
      </c>
      <c r="B34" s="11" t="s">
        <v>6468</v>
      </c>
      <c r="C34" s="11" t="s">
        <v>3452</v>
      </c>
      <c r="D34" s="11" t="str">
        <f t="shared" si="0"/>
        <v>18-4930 TC Tropical Green</v>
      </c>
      <c r="E34" s="11" t="s">
        <v>632</v>
      </c>
      <c r="F34" s="11">
        <v>0</v>
      </c>
      <c r="G34" s="11">
        <v>135</v>
      </c>
      <c r="H34" s="2426">
        <v>134</v>
      </c>
      <c r="I34" s="4475"/>
    </row>
    <row r="35" spans="1:9" ht="76.900000000000006" customHeight="1">
      <c r="A35" s="11" t="s">
        <v>5975</v>
      </c>
      <c r="B35" s="11" t="s">
        <v>5976</v>
      </c>
      <c r="C35" s="11" t="s">
        <v>3533</v>
      </c>
      <c r="D35" s="11" t="str">
        <f t="shared" si="0"/>
        <v>17-5430 TC Alhambra</v>
      </c>
      <c r="E35" s="11" t="s">
        <v>632</v>
      </c>
      <c r="F35" s="11">
        <v>0</v>
      </c>
      <c r="G35" s="11">
        <v>135</v>
      </c>
      <c r="H35" s="2426">
        <v>120</v>
      </c>
      <c r="I35" s="4476"/>
    </row>
    <row r="36" spans="1:9" ht="76.900000000000006" customHeight="1">
      <c r="A36" s="11" t="s">
        <v>6521</v>
      </c>
      <c r="B36" s="11" t="s">
        <v>6522</v>
      </c>
      <c r="C36" s="11" t="s">
        <v>3672</v>
      </c>
      <c r="D36" s="11" t="str">
        <f t="shared" si="0"/>
        <v>18-5642 TC Golf Green</v>
      </c>
      <c r="E36" s="11" t="s">
        <v>632</v>
      </c>
      <c r="F36" s="11">
        <v>0</v>
      </c>
      <c r="G36" s="11">
        <v>135</v>
      </c>
      <c r="H36" s="2426">
        <v>99</v>
      </c>
      <c r="I36" s="4477"/>
    </row>
    <row r="37" spans="1:9" ht="76.900000000000006" customHeight="1">
      <c r="A37" s="11" t="s">
        <v>5920</v>
      </c>
      <c r="B37" s="11" t="s">
        <v>5921</v>
      </c>
      <c r="C37" s="11" t="s">
        <v>3314</v>
      </c>
      <c r="D37" s="11" t="str">
        <f t="shared" si="0"/>
        <v>17-4433 TC Dresden Blue</v>
      </c>
      <c r="E37" s="11" t="s">
        <v>632</v>
      </c>
      <c r="F37" s="11">
        <v>0</v>
      </c>
      <c r="G37" s="11">
        <v>134</v>
      </c>
      <c r="H37" s="2426">
        <v>187</v>
      </c>
      <c r="I37" s="4478"/>
    </row>
    <row r="38" spans="1:9" ht="76.900000000000006" customHeight="1">
      <c r="A38" s="11" t="s">
        <v>5952</v>
      </c>
      <c r="B38" s="11" t="s">
        <v>5953</v>
      </c>
      <c r="C38" s="11" t="s">
        <v>3455</v>
      </c>
      <c r="D38" s="11" t="str">
        <f t="shared" si="0"/>
        <v>17-5034 TC Lapis</v>
      </c>
      <c r="E38" s="11" t="s">
        <v>632</v>
      </c>
      <c r="F38" s="11">
        <v>0</v>
      </c>
      <c r="G38" s="11">
        <v>134</v>
      </c>
      <c r="H38" s="2426">
        <v>132</v>
      </c>
      <c r="I38" s="4479"/>
    </row>
    <row r="39" spans="1:9" ht="76.900000000000006" customHeight="1">
      <c r="A39" s="11" t="s">
        <v>6002</v>
      </c>
      <c r="B39" s="11" t="s">
        <v>6003</v>
      </c>
      <c r="C39" s="11" t="s">
        <v>3720</v>
      </c>
      <c r="D39" s="11" t="str">
        <f t="shared" si="0"/>
        <v>17-6030 TC Jelly Bean</v>
      </c>
      <c r="E39" s="11" t="s">
        <v>632</v>
      </c>
      <c r="F39" s="11">
        <v>0</v>
      </c>
      <c r="G39" s="11">
        <v>134</v>
      </c>
      <c r="H39" s="2426">
        <v>88</v>
      </c>
      <c r="I39" s="4480"/>
    </row>
    <row r="40" spans="1:9" ht="76.900000000000006" customHeight="1">
      <c r="A40" s="11" t="s">
        <v>5932</v>
      </c>
      <c r="B40" s="11" t="s">
        <v>5933</v>
      </c>
      <c r="C40" s="11" t="s">
        <v>3430</v>
      </c>
      <c r="D40" s="11" t="str">
        <f t="shared" si="0"/>
        <v>17-4728 TC Algiers Blue</v>
      </c>
      <c r="E40" s="11" t="s">
        <v>632</v>
      </c>
      <c r="F40" s="11">
        <v>0</v>
      </c>
      <c r="G40" s="11">
        <v>133</v>
      </c>
      <c r="H40" s="2426">
        <v>156</v>
      </c>
      <c r="I40" s="4481"/>
    </row>
    <row r="41" spans="1:9" ht="76.900000000000006" customHeight="1">
      <c r="A41" s="11" t="s">
        <v>5948</v>
      </c>
      <c r="B41" s="11" t="s">
        <v>5949</v>
      </c>
      <c r="C41" s="11" t="s">
        <v>3453</v>
      </c>
      <c r="D41" s="11" t="str">
        <f t="shared" si="0"/>
        <v>17-5025 TC Navigate</v>
      </c>
      <c r="E41" s="11" t="s">
        <v>632</v>
      </c>
      <c r="F41" s="11">
        <v>0</v>
      </c>
      <c r="G41" s="11">
        <v>133</v>
      </c>
      <c r="H41" s="2426">
        <v>131</v>
      </c>
      <c r="I41" s="4482"/>
    </row>
    <row r="42" spans="1:9" ht="76.900000000000006" customHeight="1">
      <c r="A42" s="11" t="s">
        <v>5904</v>
      </c>
      <c r="B42" s="11" t="s">
        <v>5905</v>
      </c>
      <c r="C42" s="11" t="s">
        <v>3312</v>
      </c>
      <c r="D42" s="11" t="str">
        <f t="shared" si="0"/>
        <v>17-4336 TC Blithe</v>
      </c>
      <c r="E42" s="11" t="s">
        <v>632</v>
      </c>
      <c r="F42" s="11">
        <v>0</v>
      </c>
      <c r="G42" s="11">
        <v>132</v>
      </c>
      <c r="H42" s="2426">
        <v>189</v>
      </c>
      <c r="I42" s="4483"/>
    </row>
    <row r="43" spans="1:9" ht="76.900000000000006" customHeight="1">
      <c r="A43" s="11" t="s">
        <v>5934</v>
      </c>
      <c r="B43" s="11" t="s">
        <v>5935</v>
      </c>
      <c r="C43" s="11" t="s">
        <v>3431</v>
      </c>
      <c r="D43" s="11" t="str">
        <f t="shared" si="0"/>
        <v>17-4730 TC Caneel Bay</v>
      </c>
      <c r="E43" s="11" t="s">
        <v>632</v>
      </c>
      <c r="F43" s="11">
        <v>0</v>
      </c>
      <c r="G43" s="11">
        <v>132</v>
      </c>
      <c r="H43" s="2426">
        <v>159</v>
      </c>
      <c r="I43" s="4484"/>
    </row>
    <row r="44" spans="1:9" ht="76.900000000000006" customHeight="1">
      <c r="A44" s="11" t="s">
        <v>6463</v>
      </c>
      <c r="B44" s="11" t="s">
        <v>6464</v>
      </c>
      <c r="C44" s="11" t="s">
        <v>3446</v>
      </c>
      <c r="D44" s="11" t="str">
        <f t="shared" si="0"/>
        <v>18-4735 TC Tile Blue</v>
      </c>
      <c r="E44" s="11" t="s">
        <v>632</v>
      </c>
      <c r="F44" s="11">
        <v>0</v>
      </c>
      <c r="G44" s="11">
        <v>132</v>
      </c>
      <c r="H44" s="2426">
        <v>145</v>
      </c>
      <c r="I44" s="4485"/>
    </row>
    <row r="45" spans="1:9" ht="76.900000000000006" customHeight="1">
      <c r="A45" s="11" t="s">
        <v>5988</v>
      </c>
      <c r="B45" s="11" t="s">
        <v>5989</v>
      </c>
      <c r="C45" s="11" t="s">
        <v>3539</v>
      </c>
      <c r="D45" s="11" t="str">
        <f t="shared" si="0"/>
        <v>17-5734 TC Viridis</v>
      </c>
      <c r="E45" s="11" t="s">
        <v>632</v>
      </c>
      <c r="F45" s="11">
        <v>0</v>
      </c>
      <c r="G45" s="11">
        <v>132</v>
      </c>
      <c r="H45" s="2426">
        <v>107</v>
      </c>
      <c r="I45" s="4486"/>
    </row>
    <row r="46" spans="1:9" ht="76.900000000000006" customHeight="1">
      <c r="A46" s="11" t="s">
        <v>5950</v>
      </c>
      <c r="B46" s="11" t="s">
        <v>8887</v>
      </c>
      <c r="C46" s="11" t="s">
        <v>3454</v>
      </c>
      <c r="D46" s="11" t="str">
        <f t="shared" si="0"/>
        <v>17-5029 TC Deep Peacock Blue</v>
      </c>
      <c r="E46" s="11" t="s">
        <v>632</v>
      </c>
      <c r="F46" s="11">
        <v>0</v>
      </c>
      <c r="G46" s="11">
        <v>131</v>
      </c>
      <c r="H46" s="2426">
        <v>129</v>
      </c>
      <c r="I46" s="4487"/>
    </row>
    <row r="47" spans="1:9" ht="76.900000000000006" customHeight="1">
      <c r="A47" s="11" t="s">
        <v>6440</v>
      </c>
      <c r="B47" s="11" t="s">
        <v>6441</v>
      </c>
      <c r="C47" s="11" t="s">
        <v>3432</v>
      </c>
      <c r="D47" s="11" t="str">
        <f t="shared" si="0"/>
        <v>18-4525 TC Caribbean Sea</v>
      </c>
      <c r="E47" s="11" t="s">
        <v>632</v>
      </c>
      <c r="F47" s="11">
        <v>0</v>
      </c>
      <c r="G47" s="11">
        <v>129</v>
      </c>
      <c r="H47" s="2426">
        <v>157</v>
      </c>
      <c r="I47" s="4488"/>
    </row>
    <row r="48" spans="1:9" ht="76.900000000000006" customHeight="1">
      <c r="A48" s="11" t="s">
        <v>5946</v>
      </c>
      <c r="B48" s="11" t="s">
        <v>5947</v>
      </c>
      <c r="C48" s="11" t="s">
        <v>3468</v>
      </c>
      <c r="D48" s="11" t="str">
        <f t="shared" si="0"/>
        <v>17-5024 TC Teal Blue</v>
      </c>
      <c r="E48" s="11" t="s">
        <v>632</v>
      </c>
      <c r="F48" s="11">
        <v>0</v>
      </c>
      <c r="G48" s="11">
        <v>127</v>
      </c>
      <c r="H48" s="2426">
        <v>124</v>
      </c>
      <c r="I48" s="4489"/>
    </row>
    <row r="49" spans="1:9" ht="76.900000000000006" customHeight="1">
      <c r="A49" s="11" t="s">
        <v>6426</v>
      </c>
      <c r="B49" s="11" t="s">
        <v>6427</v>
      </c>
      <c r="C49" s="11" t="s">
        <v>3313</v>
      </c>
      <c r="D49" s="11" t="str">
        <f t="shared" si="0"/>
        <v>18-4330 TC Swedish Blue</v>
      </c>
      <c r="E49" s="11" t="s">
        <v>632</v>
      </c>
      <c r="F49" s="11">
        <v>0</v>
      </c>
      <c r="G49" s="11">
        <v>126</v>
      </c>
      <c r="H49" s="2426">
        <v>177</v>
      </c>
      <c r="I49" s="4490"/>
    </row>
    <row r="50" spans="1:9" ht="76.900000000000006" customHeight="1">
      <c r="A50" s="11" t="s">
        <v>5979</v>
      </c>
      <c r="B50" s="11" t="s">
        <v>5980</v>
      </c>
      <c r="C50" s="11" t="s">
        <v>3479</v>
      </c>
      <c r="D50" s="11" t="str">
        <f t="shared" si="0"/>
        <v>17-5528 TC Greenlake</v>
      </c>
      <c r="E50" s="11" t="s">
        <v>632</v>
      </c>
      <c r="F50" s="11">
        <v>0</v>
      </c>
      <c r="G50" s="11">
        <v>125</v>
      </c>
      <c r="H50" s="2426">
        <v>105</v>
      </c>
      <c r="I50" s="4491"/>
    </row>
    <row r="51" spans="1:9" ht="76.900000000000006" customHeight="1">
      <c r="A51" s="11" t="s">
        <v>6527</v>
      </c>
      <c r="B51" s="11" t="s">
        <v>6528</v>
      </c>
      <c r="C51" s="11" t="s">
        <v>3683</v>
      </c>
      <c r="D51" s="11" t="str">
        <f t="shared" si="0"/>
        <v>18-5841 TC Pepper Green</v>
      </c>
      <c r="E51" s="11" t="s">
        <v>632</v>
      </c>
      <c r="F51" s="11">
        <v>0</v>
      </c>
      <c r="G51" s="11">
        <v>125</v>
      </c>
      <c r="H51" s="2426">
        <v>96</v>
      </c>
      <c r="I51" s="4492"/>
    </row>
    <row r="52" spans="1:9" ht="76.900000000000006" customHeight="1">
      <c r="A52" s="11" t="s">
        <v>6480</v>
      </c>
      <c r="B52" s="11" t="s">
        <v>6481</v>
      </c>
      <c r="C52" s="11" t="s">
        <v>3461</v>
      </c>
      <c r="D52" s="11" t="str">
        <f t="shared" si="0"/>
        <v>18-5128 TC Blue Grass</v>
      </c>
      <c r="E52" s="11" t="s">
        <v>632</v>
      </c>
      <c r="F52" s="11">
        <v>0</v>
      </c>
      <c r="G52" s="11">
        <v>124</v>
      </c>
      <c r="H52" s="2426">
        <v>122</v>
      </c>
      <c r="I52" s="4493"/>
    </row>
    <row r="53" spans="1:9" ht="76.900000000000006" customHeight="1">
      <c r="A53" s="11" t="s">
        <v>5897</v>
      </c>
      <c r="B53" s="11" t="s">
        <v>5899</v>
      </c>
      <c r="C53" s="11" t="s">
        <v>3315</v>
      </c>
      <c r="D53" s="11" t="str">
        <f t="shared" si="0"/>
        <v>17-4247 TC Diva Blue</v>
      </c>
      <c r="E53" s="11" t="s">
        <v>632</v>
      </c>
      <c r="F53" s="11">
        <v>0</v>
      </c>
      <c r="G53" s="11">
        <v>123</v>
      </c>
      <c r="H53" s="2426">
        <v>178</v>
      </c>
      <c r="I53" s="4494"/>
    </row>
    <row r="54" spans="1:9" ht="76.900000000000006" customHeight="1">
      <c r="A54" s="11" t="s">
        <v>6446</v>
      </c>
      <c r="B54" s="11" t="s">
        <v>6447</v>
      </c>
      <c r="C54" s="11" t="s">
        <v>3309</v>
      </c>
      <c r="D54" s="11" t="str">
        <f t="shared" si="0"/>
        <v>18-4535 TC Blue Jewel</v>
      </c>
      <c r="E54" s="11" t="s">
        <v>632</v>
      </c>
      <c r="F54" s="11">
        <v>0</v>
      </c>
      <c r="G54" s="11">
        <v>123</v>
      </c>
      <c r="H54" s="2426">
        <v>170</v>
      </c>
      <c r="I54" s="4495"/>
    </row>
    <row r="55" spans="1:9" ht="76.900000000000006" customHeight="1">
      <c r="A55" s="11" t="s">
        <v>6461</v>
      </c>
      <c r="B55" s="11" t="s">
        <v>6462</v>
      </c>
      <c r="C55" s="11" t="s">
        <v>3441</v>
      </c>
      <c r="D55" s="11" t="str">
        <f t="shared" si="0"/>
        <v>18-4733 TC Enamel Blue</v>
      </c>
      <c r="E55" s="11" t="s">
        <v>632</v>
      </c>
      <c r="F55" s="11">
        <v>0</v>
      </c>
      <c r="G55" s="11">
        <v>122</v>
      </c>
      <c r="H55" s="2426">
        <v>142</v>
      </c>
      <c r="I55" s="4496"/>
    </row>
    <row r="56" spans="1:9" ht="76.900000000000006" customHeight="1">
      <c r="A56" s="11" t="s">
        <v>7140</v>
      </c>
      <c r="B56" s="11" t="s">
        <v>9658</v>
      </c>
      <c r="C56" s="11" t="s">
        <v>3721</v>
      </c>
      <c r="D56" s="11" t="str">
        <f t="shared" si="0"/>
        <v>18-6030 TC Jolly Green</v>
      </c>
      <c r="E56" s="11" t="s">
        <v>632</v>
      </c>
      <c r="F56" s="11">
        <v>0</v>
      </c>
      <c r="G56" s="11">
        <v>120</v>
      </c>
      <c r="H56" s="2426">
        <v>68</v>
      </c>
      <c r="I56" s="4497"/>
    </row>
    <row r="57" spans="1:9" ht="76.900000000000006" customHeight="1">
      <c r="A57" s="11" t="s">
        <v>6422</v>
      </c>
      <c r="B57" s="11" t="s">
        <v>6423</v>
      </c>
      <c r="C57" s="11" t="s">
        <v>3316</v>
      </c>
      <c r="D57" s="11" t="str">
        <f t="shared" si="0"/>
        <v>18-4252 TC Blue Aster</v>
      </c>
      <c r="E57" s="11" t="s">
        <v>632</v>
      </c>
      <c r="F57" s="11">
        <v>0</v>
      </c>
      <c r="G57" s="11">
        <v>119</v>
      </c>
      <c r="H57" s="2426">
        <v>179</v>
      </c>
      <c r="I57" s="4498"/>
    </row>
    <row r="58" spans="1:9" ht="76.900000000000006" customHeight="1">
      <c r="A58" s="11" t="s">
        <v>6420</v>
      </c>
      <c r="B58" s="11" t="s">
        <v>6421</v>
      </c>
      <c r="C58" s="11" t="s">
        <v>3319</v>
      </c>
      <c r="D58" s="11" t="str">
        <f t="shared" si="0"/>
        <v>18-4247 TC Brilliant Blue</v>
      </c>
      <c r="E58" s="11" t="s">
        <v>632</v>
      </c>
      <c r="F58" s="11">
        <v>0</v>
      </c>
      <c r="G58" s="11">
        <v>117</v>
      </c>
      <c r="H58" s="2426">
        <v>179</v>
      </c>
      <c r="I58" s="4499"/>
    </row>
    <row r="59" spans="1:9" ht="76.900000000000006" customHeight="1">
      <c r="A59" s="11" t="s">
        <v>6434</v>
      </c>
      <c r="B59" s="11" t="s">
        <v>6435</v>
      </c>
      <c r="C59" s="11" t="s">
        <v>3317</v>
      </c>
      <c r="D59" s="11" t="str">
        <f t="shared" si="0"/>
        <v>18-4440 TC Cloisonné</v>
      </c>
      <c r="E59" s="11" t="s">
        <v>632</v>
      </c>
      <c r="F59" s="11">
        <v>0</v>
      </c>
      <c r="G59" s="11">
        <v>117</v>
      </c>
      <c r="H59" s="2426">
        <v>175</v>
      </c>
      <c r="I59" s="4500"/>
    </row>
    <row r="60" spans="1:9" ht="76.900000000000006" customHeight="1">
      <c r="A60" s="11" t="s">
        <v>6442</v>
      </c>
      <c r="B60" s="11" t="s">
        <v>8864</v>
      </c>
      <c r="C60" s="11" t="s">
        <v>3433</v>
      </c>
      <c r="D60" s="11" t="str">
        <f t="shared" si="0"/>
        <v>18-4528 TC Mosaic Blue</v>
      </c>
      <c r="E60" s="11" t="s">
        <v>632</v>
      </c>
      <c r="F60" s="11">
        <v>0</v>
      </c>
      <c r="G60" s="11">
        <v>117</v>
      </c>
      <c r="H60" s="2426">
        <v>143</v>
      </c>
      <c r="I60" s="4501"/>
    </row>
    <row r="61" spans="1:9" ht="76.900000000000006" customHeight="1">
      <c r="A61" s="11" t="s">
        <v>6519</v>
      </c>
      <c r="B61" s="11" t="s">
        <v>6520</v>
      </c>
      <c r="C61" s="11" t="s">
        <v>3684</v>
      </c>
      <c r="D61" s="11" t="str">
        <f t="shared" si="0"/>
        <v>18-5633 TC Bosphorus</v>
      </c>
      <c r="E61" s="11" t="s">
        <v>632</v>
      </c>
      <c r="F61" s="11">
        <v>0</v>
      </c>
      <c r="G61" s="11">
        <v>117</v>
      </c>
      <c r="H61" s="2426">
        <v>88</v>
      </c>
      <c r="I61" s="4502"/>
    </row>
    <row r="62" spans="1:9" ht="76.900000000000006" customHeight="1">
      <c r="A62" s="11" t="s">
        <v>6448</v>
      </c>
      <c r="B62" s="11" t="s">
        <v>6449</v>
      </c>
      <c r="C62" s="11" t="s">
        <v>3310</v>
      </c>
      <c r="D62" s="11" t="str">
        <f t="shared" si="0"/>
        <v>18-4537 TC Methyl Blue</v>
      </c>
      <c r="E62" s="11" t="s">
        <v>632</v>
      </c>
      <c r="F62" s="11">
        <v>0</v>
      </c>
      <c r="G62" s="11">
        <v>116</v>
      </c>
      <c r="H62" s="2426">
        <v>168</v>
      </c>
      <c r="I62" s="4503"/>
    </row>
    <row r="63" spans="1:9" ht="76.900000000000006" customHeight="1">
      <c r="A63" s="11" t="s">
        <v>6471</v>
      </c>
      <c r="B63" s="11" t="s">
        <v>6472</v>
      </c>
      <c r="C63" s="11" t="s">
        <v>3469</v>
      </c>
      <c r="D63" s="11" t="str">
        <f t="shared" si="0"/>
        <v>18-5020 TC Parasailing</v>
      </c>
      <c r="E63" s="11" t="s">
        <v>632</v>
      </c>
      <c r="F63" s="11">
        <v>0</v>
      </c>
      <c r="G63" s="11">
        <v>115</v>
      </c>
      <c r="H63" s="2426">
        <v>108</v>
      </c>
      <c r="I63" s="4504"/>
    </row>
    <row r="64" spans="1:9" ht="76.900000000000006" customHeight="1">
      <c r="A64" s="11" t="s">
        <v>6398</v>
      </c>
      <c r="B64" s="11" t="s">
        <v>6399</v>
      </c>
      <c r="C64" s="11" t="s">
        <v>3318</v>
      </c>
      <c r="D64" s="11" t="str">
        <f t="shared" si="0"/>
        <v>18-4140 TC French Blue</v>
      </c>
      <c r="E64" s="11" t="s">
        <v>632</v>
      </c>
      <c r="F64" s="11">
        <v>0</v>
      </c>
      <c r="G64" s="11">
        <v>114</v>
      </c>
      <c r="H64" s="2426">
        <v>181</v>
      </c>
      <c r="I64" s="4505"/>
    </row>
    <row r="65" spans="1:9" ht="76.900000000000006" customHeight="1">
      <c r="A65" s="11" t="s">
        <v>6517</v>
      </c>
      <c r="B65" s="11" t="s">
        <v>6518</v>
      </c>
      <c r="C65" s="11" t="s">
        <v>3540</v>
      </c>
      <c r="D65" s="11" t="str">
        <f t="shared" si="0"/>
        <v>18-5624 TC Shady Glade</v>
      </c>
      <c r="E65" s="11" t="s">
        <v>632</v>
      </c>
      <c r="F65" s="11">
        <v>0</v>
      </c>
      <c r="G65" s="11">
        <v>110</v>
      </c>
      <c r="H65" s="2426">
        <v>91</v>
      </c>
      <c r="I65" s="4506"/>
    </row>
    <row r="66" spans="1:9" ht="76.900000000000006" customHeight="1">
      <c r="A66" s="11" t="s">
        <v>6469</v>
      </c>
      <c r="B66" s="11" t="s">
        <v>6470</v>
      </c>
      <c r="C66" s="11" t="s">
        <v>3462</v>
      </c>
      <c r="D66" s="11" t="str">
        <f t="shared" ref="D66:D129" si="1">A66 &amp; " " &amp; B66</f>
        <v>18-4936 TC Fanfare</v>
      </c>
      <c r="E66" s="11" t="s">
        <v>632</v>
      </c>
      <c r="F66" s="11">
        <v>0</v>
      </c>
      <c r="G66" s="11">
        <v>109</v>
      </c>
      <c r="H66" s="2426">
        <v>112</v>
      </c>
      <c r="I66" s="4507"/>
    </row>
    <row r="67" spans="1:9" ht="76.900000000000006" customHeight="1">
      <c r="A67" s="11" t="s">
        <v>6490</v>
      </c>
      <c r="B67" s="11" t="s">
        <v>88</v>
      </c>
      <c r="C67" s="11" t="s">
        <v>3541</v>
      </c>
      <c r="D67" s="11" t="str">
        <f t="shared" si="1"/>
        <v>18-5338 TC Ultramarine Green</v>
      </c>
      <c r="E67" s="11" t="s">
        <v>632</v>
      </c>
      <c r="F67" s="11">
        <v>0</v>
      </c>
      <c r="G67" s="11">
        <v>107</v>
      </c>
      <c r="H67" s="2426">
        <v>84</v>
      </c>
      <c r="I67" s="4508"/>
    </row>
    <row r="68" spans="1:9" ht="76.900000000000006" customHeight="1">
      <c r="A68" s="11" t="s">
        <v>6432</v>
      </c>
      <c r="B68" s="11" t="s">
        <v>6433</v>
      </c>
      <c r="C68" s="11" t="s">
        <v>3434</v>
      </c>
      <c r="D68" s="11" t="str">
        <f t="shared" si="1"/>
        <v>18-4432 TC Turkish Tile</v>
      </c>
      <c r="E68" s="11" t="s">
        <v>632</v>
      </c>
      <c r="F68" s="11">
        <v>0</v>
      </c>
      <c r="G68" s="11">
        <v>105</v>
      </c>
      <c r="H68" s="2426">
        <v>139</v>
      </c>
      <c r="I68" s="4509"/>
    </row>
    <row r="69" spans="1:9" ht="76.900000000000006" customHeight="1">
      <c r="A69" s="11" t="s">
        <v>6495</v>
      </c>
      <c r="B69" s="11" t="s">
        <v>6496</v>
      </c>
      <c r="C69" s="11" t="s">
        <v>3482</v>
      </c>
      <c r="D69" s="11" t="str">
        <f t="shared" si="1"/>
        <v>18-5424 TC Cadmium Green</v>
      </c>
      <c r="E69" s="11" t="s">
        <v>632</v>
      </c>
      <c r="F69" s="11">
        <v>0</v>
      </c>
      <c r="G69" s="11">
        <v>103</v>
      </c>
      <c r="H69" s="2426">
        <v>91</v>
      </c>
      <c r="I69" s="4510"/>
    </row>
    <row r="70" spans="1:9" ht="76.900000000000006" customHeight="1">
      <c r="A70" s="11" t="s">
        <v>6458</v>
      </c>
      <c r="B70" s="11" t="s">
        <v>8932</v>
      </c>
      <c r="C70" s="11" t="s">
        <v>3494</v>
      </c>
      <c r="D70" s="11" t="str">
        <f t="shared" si="1"/>
        <v>18-4728 TC Harbor Blue</v>
      </c>
      <c r="E70" s="11" t="s">
        <v>632</v>
      </c>
      <c r="F70" s="11">
        <v>0</v>
      </c>
      <c r="G70" s="11">
        <v>101</v>
      </c>
      <c r="H70" s="2426">
        <v>110</v>
      </c>
      <c r="I70" s="4511"/>
    </row>
    <row r="71" spans="1:9" ht="76.900000000000006" customHeight="1">
      <c r="A71" s="11" t="s">
        <v>6465</v>
      </c>
      <c r="B71" s="11" t="s">
        <v>8934</v>
      </c>
      <c r="C71" s="11" t="s">
        <v>3495</v>
      </c>
      <c r="D71" s="11" t="str">
        <f t="shared" si="1"/>
        <v>18-4834 TC Deep Lake</v>
      </c>
      <c r="E71" s="11" t="s">
        <v>632</v>
      </c>
      <c r="F71" s="11">
        <v>0</v>
      </c>
      <c r="G71" s="11">
        <v>101</v>
      </c>
      <c r="H71" s="2426">
        <v>107</v>
      </c>
      <c r="I71" s="4512"/>
    </row>
    <row r="72" spans="1:9" ht="76.900000000000006" customHeight="1">
      <c r="A72" s="11" t="s">
        <v>6444</v>
      </c>
      <c r="B72" s="11" t="s">
        <v>6445</v>
      </c>
      <c r="C72" s="11" t="s">
        <v>3400</v>
      </c>
      <c r="D72" s="11" t="str">
        <f t="shared" si="1"/>
        <v>18-4530 TC Celestial</v>
      </c>
      <c r="E72" s="11" t="s">
        <v>632</v>
      </c>
      <c r="F72" s="11">
        <v>0</v>
      </c>
      <c r="G72" s="11">
        <v>99</v>
      </c>
      <c r="H72" s="2426">
        <v>128</v>
      </c>
      <c r="I72" s="4513"/>
    </row>
    <row r="73" spans="1:9" ht="76.900000000000006" customHeight="1">
      <c r="A73" s="11" t="s">
        <v>6927</v>
      </c>
      <c r="B73" s="11" t="s">
        <v>6928</v>
      </c>
      <c r="C73" s="11" t="s">
        <v>3493</v>
      </c>
      <c r="D73" s="11" t="str">
        <f t="shared" si="1"/>
        <v>19-4922 TC Teal Green</v>
      </c>
      <c r="E73" s="11" t="s">
        <v>632</v>
      </c>
      <c r="F73" s="11">
        <v>0</v>
      </c>
      <c r="G73" s="11">
        <v>99</v>
      </c>
      <c r="H73" s="2426">
        <v>97</v>
      </c>
      <c r="I73" s="4514"/>
    </row>
    <row r="74" spans="1:9" ht="76.900000000000006" customHeight="1">
      <c r="A74" s="11" t="s">
        <v>6418</v>
      </c>
      <c r="B74" s="11" t="s">
        <v>8744</v>
      </c>
      <c r="C74" s="11" t="s">
        <v>3320</v>
      </c>
      <c r="D74" s="11" t="str">
        <f t="shared" si="1"/>
        <v>18-4244 TC Directoire Blue</v>
      </c>
      <c r="E74" s="11" t="s">
        <v>632</v>
      </c>
      <c r="F74" s="11">
        <v>0</v>
      </c>
      <c r="G74" s="11">
        <v>97</v>
      </c>
      <c r="H74" s="2426">
        <v>163</v>
      </c>
      <c r="I74" s="4515"/>
    </row>
    <row r="75" spans="1:9" ht="76.900000000000006" customHeight="1">
      <c r="A75" s="11" t="s">
        <v>6911</v>
      </c>
      <c r="B75" s="11" t="s">
        <v>6912</v>
      </c>
      <c r="C75" s="11" t="s">
        <v>3427</v>
      </c>
      <c r="D75" s="11" t="str">
        <f t="shared" si="1"/>
        <v>19-4535 TC Ocean Depths</v>
      </c>
      <c r="E75" s="11" t="s">
        <v>632</v>
      </c>
      <c r="F75" s="11">
        <v>0</v>
      </c>
      <c r="G75" s="11">
        <v>97</v>
      </c>
      <c r="H75" s="2426">
        <v>117</v>
      </c>
      <c r="I75" s="4516"/>
    </row>
    <row r="76" spans="1:9" ht="76.900000000000006" customHeight="1">
      <c r="A76" s="11" t="s">
        <v>6488</v>
      </c>
      <c r="B76" s="11" t="s">
        <v>6489</v>
      </c>
      <c r="C76" s="11" t="s">
        <v>3483</v>
      </c>
      <c r="D76" s="11" t="str">
        <f t="shared" si="1"/>
        <v>18-5322 TC Alpine Green</v>
      </c>
      <c r="E76" s="11" t="s">
        <v>632</v>
      </c>
      <c r="F76" s="11">
        <v>0</v>
      </c>
      <c r="G76" s="11">
        <v>95</v>
      </c>
      <c r="H76" s="2426">
        <v>86</v>
      </c>
      <c r="I76" s="4517"/>
    </row>
    <row r="77" spans="1:9" ht="76.900000000000006" customHeight="1">
      <c r="A77" s="11" t="s">
        <v>6902</v>
      </c>
      <c r="B77" s="11" t="s">
        <v>6903</v>
      </c>
      <c r="C77" s="11" t="s">
        <v>3412</v>
      </c>
      <c r="D77" s="11" t="str">
        <f t="shared" si="1"/>
        <v>19-4342 TC Seaport</v>
      </c>
      <c r="E77" s="11" t="s">
        <v>632</v>
      </c>
      <c r="F77" s="11">
        <v>0</v>
      </c>
      <c r="G77" s="11">
        <v>94</v>
      </c>
      <c r="H77" s="2426">
        <v>125</v>
      </c>
      <c r="I77" s="4518"/>
    </row>
    <row r="78" spans="1:9" ht="76.900000000000006" customHeight="1">
      <c r="A78" s="11" t="s">
        <v>6935</v>
      </c>
      <c r="B78" s="11" t="s">
        <v>6936</v>
      </c>
      <c r="C78" s="11" t="s">
        <v>3492</v>
      </c>
      <c r="D78" s="11" t="str">
        <f t="shared" si="1"/>
        <v>19-5226 TC Everglade</v>
      </c>
      <c r="E78" s="11" t="s">
        <v>632</v>
      </c>
      <c r="F78" s="11">
        <v>0</v>
      </c>
      <c r="G78" s="11">
        <v>91</v>
      </c>
      <c r="H78" s="2426">
        <v>93</v>
      </c>
      <c r="I78" s="4519"/>
    </row>
    <row r="79" spans="1:9" ht="76.900000000000006" customHeight="1">
      <c r="A79" s="11" t="s">
        <v>6888</v>
      </c>
      <c r="B79" s="11" t="s">
        <v>6889</v>
      </c>
      <c r="C79" s="11" t="s">
        <v>3322</v>
      </c>
      <c r="D79" s="11" t="str">
        <f t="shared" si="1"/>
        <v>19-4245 TC Imperial Blue</v>
      </c>
      <c r="E79" s="11" t="s">
        <v>632</v>
      </c>
      <c r="F79" s="11">
        <v>0</v>
      </c>
      <c r="G79" s="11">
        <v>90</v>
      </c>
      <c r="H79" s="2426">
        <v>146</v>
      </c>
      <c r="I79" s="4520"/>
    </row>
    <row r="80" spans="1:9" ht="76.900000000000006" customHeight="1">
      <c r="A80" s="11" t="s">
        <v>6874</v>
      </c>
      <c r="B80" s="11" t="s">
        <v>6875</v>
      </c>
      <c r="C80" s="11" t="s">
        <v>3321</v>
      </c>
      <c r="D80" s="11" t="str">
        <f t="shared" si="1"/>
        <v>19-4151 TC Skydiver</v>
      </c>
      <c r="E80" s="11" t="s">
        <v>632</v>
      </c>
      <c r="F80" s="11">
        <v>0</v>
      </c>
      <c r="G80" s="11">
        <v>88</v>
      </c>
      <c r="H80" s="2426">
        <v>155</v>
      </c>
      <c r="I80" s="4521"/>
    </row>
    <row r="81" spans="1:9" ht="76.900000000000006" customHeight="1">
      <c r="A81" s="11" t="s">
        <v>6900</v>
      </c>
      <c r="B81" s="11" t="s">
        <v>6901</v>
      </c>
      <c r="C81" s="11" t="s">
        <v>3402</v>
      </c>
      <c r="D81" s="11" t="str">
        <f t="shared" si="1"/>
        <v>19-4340 TC Lyons Blue</v>
      </c>
      <c r="E81" s="11" t="s">
        <v>632</v>
      </c>
      <c r="F81" s="11">
        <v>0</v>
      </c>
      <c r="G81" s="11">
        <v>88</v>
      </c>
      <c r="H81" s="2426">
        <v>113</v>
      </c>
      <c r="I81" s="4522"/>
    </row>
    <row r="82" spans="1:9" ht="76.900000000000006" customHeight="1">
      <c r="A82" s="11" t="s">
        <v>6907</v>
      </c>
      <c r="B82" s="11" t="s">
        <v>6908</v>
      </c>
      <c r="C82" s="11" t="s">
        <v>3496</v>
      </c>
      <c r="D82" s="11" t="str">
        <f t="shared" si="1"/>
        <v>19-4524 TC Shaded Spruce</v>
      </c>
      <c r="E82" s="11" t="s">
        <v>632</v>
      </c>
      <c r="F82" s="11">
        <v>0</v>
      </c>
      <c r="G82" s="11">
        <v>88</v>
      </c>
      <c r="H82" s="2426">
        <v>94</v>
      </c>
      <c r="I82" s="4523"/>
    </row>
    <row r="83" spans="1:9" ht="76.900000000000006" customHeight="1">
      <c r="A83" s="11" t="s">
        <v>7132</v>
      </c>
      <c r="B83" s="11" t="s">
        <v>9575</v>
      </c>
      <c r="C83" s="11" t="s">
        <v>3411</v>
      </c>
      <c r="D83" s="11" t="str">
        <f t="shared" si="1"/>
        <v>18-4434 TC Mykonos Blue</v>
      </c>
      <c r="E83" s="11" t="s">
        <v>632</v>
      </c>
      <c r="F83" s="11">
        <v>0</v>
      </c>
      <c r="G83" s="11">
        <v>87</v>
      </c>
      <c r="H83" s="2426">
        <v>128</v>
      </c>
      <c r="I83" s="4524"/>
    </row>
    <row r="84" spans="1:9" ht="76.900000000000006" customHeight="1">
      <c r="A84" s="11" t="s">
        <v>6872</v>
      </c>
      <c r="B84" s="11" t="s">
        <v>6873</v>
      </c>
      <c r="C84" s="11" t="s">
        <v>3181</v>
      </c>
      <c r="D84" s="11" t="str">
        <f t="shared" si="1"/>
        <v>19-4150 TC Princess Blue</v>
      </c>
      <c r="E84" s="11" t="s">
        <v>632</v>
      </c>
      <c r="F84" s="11">
        <v>0</v>
      </c>
      <c r="G84" s="11">
        <v>83</v>
      </c>
      <c r="H84" s="2426">
        <v>156</v>
      </c>
      <c r="I84" s="4525"/>
    </row>
    <row r="85" spans="1:9" ht="76.900000000000006" customHeight="1">
      <c r="A85" s="11" t="s">
        <v>6933</v>
      </c>
      <c r="B85" s="11" t="s">
        <v>6934</v>
      </c>
      <c r="C85" s="11" t="s">
        <v>3476</v>
      </c>
      <c r="D85" s="11" t="str">
        <f t="shared" si="1"/>
        <v>19-5217 TC Storm</v>
      </c>
      <c r="E85" s="11" t="s">
        <v>632</v>
      </c>
      <c r="F85" s="11">
        <v>3</v>
      </c>
      <c r="G85" s="11">
        <v>84</v>
      </c>
      <c r="H85" s="2426">
        <v>83</v>
      </c>
      <c r="I85" s="4442"/>
    </row>
    <row r="86" spans="1:9" ht="76.900000000000006" customHeight="1">
      <c r="A86" s="11" t="s">
        <v>6853</v>
      </c>
      <c r="B86" s="11" t="s">
        <v>8618</v>
      </c>
      <c r="C86" s="11" t="s">
        <v>3179</v>
      </c>
      <c r="D86" s="11" t="str">
        <f t="shared" si="1"/>
        <v>19-4049 TC Snorkel Blue</v>
      </c>
      <c r="E86" s="11" t="s">
        <v>632</v>
      </c>
      <c r="F86" s="11">
        <v>3</v>
      </c>
      <c r="G86" s="11">
        <v>79</v>
      </c>
      <c r="H86" s="2426">
        <v>132</v>
      </c>
      <c r="I86" s="4443"/>
    </row>
    <row r="87" spans="1:9" ht="76.900000000000006" customHeight="1">
      <c r="A87" s="11" t="s">
        <v>6402</v>
      </c>
      <c r="B87" s="11" t="s">
        <v>6403</v>
      </c>
      <c r="C87" s="11" t="s">
        <v>3178</v>
      </c>
      <c r="D87" s="11" t="str">
        <f t="shared" si="1"/>
        <v>18-4148 TC Victoria Blue</v>
      </c>
      <c r="E87" s="11" t="s">
        <v>632</v>
      </c>
      <c r="F87" s="11">
        <v>8</v>
      </c>
      <c r="G87" s="11">
        <v>88</v>
      </c>
      <c r="H87" s="2426">
        <v>157</v>
      </c>
      <c r="I87" s="4441"/>
    </row>
    <row r="88" spans="1:9" ht="76.900000000000006" customHeight="1">
      <c r="A88" s="11" t="s">
        <v>6456</v>
      </c>
      <c r="B88" s="11" t="s">
        <v>8880</v>
      </c>
      <c r="C88" s="11" t="s">
        <v>3448</v>
      </c>
      <c r="D88" s="11" t="str">
        <f t="shared" si="1"/>
        <v>18-4726 TC Biscay Bay</v>
      </c>
      <c r="E88" s="11" t="s">
        <v>632</v>
      </c>
      <c r="F88" s="11">
        <v>9</v>
      </c>
      <c r="G88" s="11">
        <v>121</v>
      </c>
      <c r="H88" s="2426">
        <v>136</v>
      </c>
      <c r="I88" s="4439"/>
    </row>
    <row r="89" spans="1:9" ht="76.900000000000006" customHeight="1">
      <c r="A89" s="11" t="s">
        <v>6415</v>
      </c>
      <c r="B89" s="11" t="s">
        <v>6416</v>
      </c>
      <c r="C89" s="11" t="s">
        <v>3410</v>
      </c>
      <c r="D89" s="11" t="str">
        <f t="shared" si="1"/>
        <v>18-4231 TC Blue Sapphire</v>
      </c>
      <c r="E89" s="11" t="s">
        <v>632</v>
      </c>
      <c r="F89" s="11">
        <v>9</v>
      </c>
      <c r="G89" s="11">
        <v>87</v>
      </c>
      <c r="H89" s="2426">
        <v>123</v>
      </c>
      <c r="I89" s="4440"/>
    </row>
    <row r="90" spans="1:9" ht="76.900000000000006" customHeight="1">
      <c r="A90" s="11" t="s">
        <v>6509</v>
      </c>
      <c r="B90" s="11" t="s">
        <v>6510</v>
      </c>
      <c r="C90" s="11" t="s">
        <v>3480</v>
      </c>
      <c r="D90" s="11" t="str">
        <f t="shared" si="1"/>
        <v>18-5619 TC Tidepool</v>
      </c>
      <c r="E90" s="11" t="s">
        <v>632</v>
      </c>
      <c r="F90" s="11">
        <v>10</v>
      </c>
      <c r="G90" s="11">
        <v>111</v>
      </c>
      <c r="H90" s="2426">
        <v>105</v>
      </c>
      <c r="I90" s="4438"/>
    </row>
    <row r="91" spans="1:9" ht="76.900000000000006" customHeight="1">
      <c r="A91" s="11" t="s">
        <v>6884</v>
      </c>
      <c r="B91" s="11" t="s">
        <v>6885</v>
      </c>
      <c r="C91" s="11" t="s">
        <v>3403</v>
      </c>
      <c r="D91" s="11" t="str">
        <f t="shared" si="1"/>
        <v>19-4234 TC Ink Blue</v>
      </c>
      <c r="E91" s="11" t="s">
        <v>632</v>
      </c>
      <c r="F91" s="11">
        <v>11</v>
      </c>
      <c r="G91" s="11">
        <v>83</v>
      </c>
      <c r="H91" s="2426">
        <v>105</v>
      </c>
      <c r="I91" s="4437"/>
    </row>
    <row r="92" spans="1:9" ht="76.900000000000006" customHeight="1">
      <c r="A92" s="11" t="s">
        <v>5564</v>
      </c>
      <c r="B92" s="11" t="s">
        <v>5565</v>
      </c>
      <c r="C92" s="11" t="s">
        <v>3670</v>
      </c>
      <c r="D92" s="11" t="str">
        <f t="shared" si="1"/>
        <v>16-5932 TC Holly Green</v>
      </c>
      <c r="E92" s="11" t="s">
        <v>632</v>
      </c>
      <c r="F92" s="11">
        <v>15</v>
      </c>
      <c r="G92" s="11">
        <v>157</v>
      </c>
      <c r="H92" s="2426">
        <v>118</v>
      </c>
      <c r="I92" s="4433"/>
    </row>
    <row r="93" spans="1:9" ht="76.900000000000006" customHeight="1">
      <c r="A93" s="11" t="s">
        <v>6393</v>
      </c>
      <c r="B93" s="11" t="s">
        <v>6394</v>
      </c>
      <c r="C93" s="11" t="s">
        <v>3177</v>
      </c>
      <c r="D93" s="11" t="str">
        <f t="shared" si="1"/>
        <v>18-4045 TC Daphne</v>
      </c>
      <c r="E93" s="11" t="s">
        <v>632</v>
      </c>
      <c r="F93" s="11">
        <v>15</v>
      </c>
      <c r="G93" s="11">
        <v>95</v>
      </c>
      <c r="H93" s="2426">
        <v>154</v>
      </c>
      <c r="I93" s="4434"/>
    </row>
    <row r="94" spans="1:9" ht="76.900000000000006" customHeight="1">
      <c r="A94" s="11" t="s">
        <v>6886</v>
      </c>
      <c r="B94" s="11" t="s">
        <v>6887</v>
      </c>
      <c r="C94" s="11" t="s">
        <v>3413</v>
      </c>
      <c r="D94" s="11" t="str">
        <f t="shared" si="1"/>
        <v>19-4241 TC Moroccan Blue</v>
      </c>
      <c r="E94" s="11" t="s">
        <v>632</v>
      </c>
      <c r="F94" s="11">
        <v>15</v>
      </c>
      <c r="G94" s="11">
        <v>78</v>
      </c>
      <c r="H94" s="2426">
        <v>103</v>
      </c>
      <c r="I94" s="4435"/>
    </row>
    <row r="95" spans="1:9" ht="76.900000000000006" customHeight="1">
      <c r="A95" s="11" t="s">
        <v>6857</v>
      </c>
      <c r="B95" s="11" t="s">
        <v>717</v>
      </c>
      <c r="C95" s="11" t="s">
        <v>3174</v>
      </c>
      <c r="D95" s="11" t="str">
        <f t="shared" si="1"/>
        <v>19-4052 TC Classic Blue</v>
      </c>
      <c r="E95" s="11" t="s">
        <v>632</v>
      </c>
      <c r="F95" s="11">
        <v>15</v>
      </c>
      <c r="G95" s="11">
        <v>76</v>
      </c>
      <c r="H95" s="2426">
        <v>129</v>
      </c>
      <c r="I95" s="4436"/>
    </row>
    <row r="96" spans="1:9" ht="76.900000000000006" customHeight="1">
      <c r="A96" s="11" t="s">
        <v>5973</v>
      </c>
      <c r="B96" s="11" t="s">
        <v>5974</v>
      </c>
      <c r="C96" s="11" t="s">
        <v>3460</v>
      </c>
      <c r="D96" s="11" t="str">
        <f t="shared" si="1"/>
        <v>17-5421 TC Porcelain Green</v>
      </c>
      <c r="E96" s="11" t="s">
        <v>632</v>
      </c>
      <c r="F96" s="11">
        <v>16</v>
      </c>
      <c r="G96" s="11">
        <v>135</v>
      </c>
      <c r="H96" s="2426">
        <v>128</v>
      </c>
      <c r="I96" s="4432"/>
    </row>
    <row r="97" spans="1:9" ht="76.900000000000006" customHeight="1">
      <c r="A97" s="11" t="s">
        <v>6947</v>
      </c>
      <c r="B97" s="11" t="s">
        <v>6948</v>
      </c>
      <c r="C97" s="11" t="s">
        <v>3561</v>
      </c>
      <c r="D97" s="11" t="str">
        <f t="shared" si="1"/>
        <v>19-5420 TC Evergreen</v>
      </c>
      <c r="E97" s="11" t="s">
        <v>632</v>
      </c>
      <c r="F97" s="11">
        <v>17</v>
      </c>
      <c r="G97" s="11">
        <v>87</v>
      </c>
      <c r="H97" s="2426">
        <v>74</v>
      </c>
      <c r="I97" s="4431"/>
    </row>
    <row r="98" spans="1:9" ht="76.900000000000006" customHeight="1">
      <c r="A98" s="11" t="s">
        <v>6960</v>
      </c>
      <c r="B98" s="11" t="s">
        <v>9144</v>
      </c>
      <c r="C98" s="11" t="s">
        <v>3685</v>
      </c>
      <c r="D98" s="11" t="str">
        <f t="shared" si="1"/>
        <v>19-6026 TC Verdant Green</v>
      </c>
      <c r="E98" s="11" t="s">
        <v>632</v>
      </c>
      <c r="F98" s="11">
        <v>18</v>
      </c>
      <c r="G98" s="11">
        <v>103</v>
      </c>
      <c r="H98" s="2426">
        <v>74</v>
      </c>
      <c r="I98" s="4428"/>
    </row>
    <row r="99" spans="1:9" ht="76.900000000000006" customHeight="1">
      <c r="A99" s="11" t="s">
        <v>7134</v>
      </c>
      <c r="B99" s="11" t="s">
        <v>9589</v>
      </c>
      <c r="C99" s="11" t="s">
        <v>3504</v>
      </c>
      <c r="D99" s="11" t="str">
        <f t="shared" si="1"/>
        <v>19-5220 TC Botanical Garden</v>
      </c>
      <c r="E99" s="11" t="s">
        <v>632</v>
      </c>
      <c r="F99" s="11">
        <v>18</v>
      </c>
      <c r="G99" s="11">
        <v>64</v>
      </c>
      <c r="H99" s="2426">
        <v>60</v>
      </c>
      <c r="I99" s="4429"/>
    </row>
    <row r="100" spans="1:9" ht="76.900000000000006" customHeight="1">
      <c r="A100" s="11" t="s">
        <v>7122</v>
      </c>
      <c r="B100" s="11" t="s">
        <v>9573</v>
      </c>
      <c r="C100" s="11" t="s">
        <v>3269</v>
      </c>
      <c r="D100" s="11" t="str">
        <f t="shared" si="1"/>
        <v>19-4033 TC Poseidon</v>
      </c>
      <c r="E100" s="11" t="s">
        <v>632</v>
      </c>
      <c r="F100" s="11">
        <v>18</v>
      </c>
      <c r="G100" s="11">
        <v>57</v>
      </c>
      <c r="H100" s="2426">
        <v>85</v>
      </c>
      <c r="I100" s="4430"/>
    </row>
    <row r="101" spans="1:9" ht="76.900000000000006" customHeight="1">
      <c r="A101" s="11" t="s">
        <v>5468</v>
      </c>
      <c r="B101" s="11" t="s">
        <v>8722</v>
      </c>
      <c r="C101" s="11" t="s">
        <v>3299</v>
      </c>
      <c r="D101" s="11" t="str">
        <f t="shared" si="1"/>
        <v>16-4529 TC Cyan Blue</v>
      </c>
      <c r="E101" s="11" t="s">
        <v>632</v>
      </c>
      <c r="F101" s="11">
        <v>20</v>
      </c>
      <c r="G101" s="11">
        <v>163</v>
      </c>
      <c r="H101" s="2426">
        <v>199</v>
      </c>
      <c r="I101" s="4425"/>
    </row>
    <row r="102" spans="1:9" ht="76.900000000000006" customHeight="1">
      <c r="A102" s="11" t="s">
        <v>5516</v>
      </c>
      <c r="B102" s="11" t="s">
        <v>5518</v>
      </c>
      <c r="C102" s="11" t="s">
        <v>3478</v>
      </c>
      <c r="D102" s="11" t="str">
        <f t="shared" si="1"/>
        <v>16-5421 TC Sea Green</v>
      </c>
      <c r="E102" s="11" t="s">
        <v>632</v>
      </c>
      <c r="F102" s="11">
        <v>20</v>
      </c>
      <c r="G102" s="11">
        <v>156</v>
      </c>
      <c r="H102" s="2426">
        <v>136</v>
      </c>
      <c r="I102" s="4426"/>
    </row>
    <row r="103" spans="1:9" ht="76.900000000000006" customHeight="1">
      <c r="A103" s="11" t="s">
        <v>6428</v>
      </c>
      <c r="B103" s="11" t="s">
        <v>6429</v>
      </c>
      <c r="C103" s="11" t="s">
        <v>3303</v>
      </c>
      <c r="D103" s="11" t="str">
        <f t="shared" si="1"/>
        <v>18-4334 TC Mediterranian Blue</v>
      </c>
      <c r="E103" s="11" t="s">
        <v>632</v>
      </c>
      <c r="F103" s="11">
        <v>20</v>
      </c>
      <c r="G103" s="11">
        <v>120</v>
      </c>
      <c r="H103" s="2426">
        <v>167</v>
      </c>
      <c r="I103" s="4427"/>
    </row>
    <row r="104" spans="1:9" ht="76.900000000000006" customHeight="1">
      <c r="A104" s="11" t="s">
        <v>5916</v>
      </c>
      <c r="B104" s="11" t="s">
        <v>5917</v>
      </c>
      <c r="C104" s="11" t="s">
        <v>3302</v>
      </c>
      <c r="D104" s="11" t="str">
        <f t="shared" si="1"/>
        <v>17-4427 TC Bluejay</v>
      </c>
      <c r="E104" s="11" t="s">
        <v>632</v>
      </c>
      <c r="F104" s="11">
        <v>21</v>
      </c>
      <c r="G104" s="11">
        <v>126</v>
      </c>
      <c r="H104" s="2426">
        <v>160</v>
      </c>
      <c r="I104" s="4424"/>
    </row>
    <row r="105" spans="1:9" ht="76.900000000000006" customHeight="1">
      <c r="A105" s="11" t="s">
        <v>6898</v>
      </c>
      <c r="B105" s="11" t="s">
        <v>6899</v>
      </c>
      <c r="C105" s="11" t="s">
        <v>3404</v>
      </c>
      <c r="D105" s="11" t="str">
        <f t="shared" si="1"/>
        <v>19-4329 TC Corsair</v>
      </c>
      <c r="E105" s="11" t="s">
        <v>632</v>
      </c>
      <c r="F105" s="11">
        <v>24</v>
      </c>
      <c r="G105" s="11">
        <v>87</v>
      </c>
      <c r="H105" s="2426">
        <v>108</v>
      </c>
      <c r="I105" s="4422"/>
    </row>
    <row r="106" spans="1:9" ht="76.900000000000006" customHeight="1">
      <c r="A106" s="11" t="s">
        <v>6923</v>
      </c>
      <c r="B106" s="11" t="s">
        <v>8937</v>
      </c>
      <c r="C106" s="11" t="s">
        <v>3497</v>
      </c>
      <c r="D106" s="11" t="str">
        <f t="shared" si="1"/>
        <v>19-4914 TC Deep Teal</v>
      </c>
      <c r="E106" s="11" t="s">
        <v>632</v>
      </c>
      <c r="F106" s="11">
        <v>24</v>
      </c>
      <c r="G106" s="11">
        <v>69</v>
      </c>
      <c r="H106" s="2426">
        <v>75</v>
      </c>
      <c r="I106" s="4423"/>
    </row>
    <row r="107" spans="1:9" ht="76.900000000000006" customHeight="1">
      <c r="A107" s="11" t="s">
        <v>6858</v>
      </c>
      <c r="B107" s="11" t="s">
        <v>744</v>
      </c>
      <c r="C107" s="11" t="s">
        <v>3172</v>
      </c>
      <c r="D107" s="11" t="str">
        <f t="shared" si="1"/>
        <v>19-4053 TC Turkish Sea</v>
      </c>
      <c r="E107" s="11" t="s">
        <v>632</v>
      </c>
      <c r="F107" s="11">
        <v>25</v>
      </c>
      <c r="G107" s="11">
        <v>81</v>
      </c>
      <c r="H107" s="2426">
        <v>144</v>
      </c>
      <c r="I107" s="4421"/>
    </row>
    <row r="108" spans="1:9" ht="76.900000000000006" customHeight="1">
      <c r="A108" s="11" t="s">
        <v>5930</v>
      </c>
      <c r="B108" s="11" t="s">
        <v>5931</v>
      </c>
      <c r="C108" s="11" t="s">
        <v>3447</v>
      </c>
      <c r="D108" s="11" t="str">
        <f t="shared" si="1"/>
        <v>17-4724 TC Pagoda Blue</v>
      </c>
      <c r="E108" s="11" t="s">
        <v>632</v>
      </c>
      <c r="F108" s="11">
        <v>26</v>
      </c>
      <c r="G108" s="11">
        <v>127</v>
      </c>
      <c r="H108" s="2426">
        <v>142</v>
      </c>
      <c r="I108" s="4418"/>
    </row>
    <row r="109" spans="1:9" ht="76.900000000000006" customHeight="1">
      <c r="A109" s="11" t="s">
        <v>6855</v>
      </c>
      <c r="B109" s="11" t="s">
        <v>666</v>
      </c>
      <c r="C109" s="11" t="s">
        <v>3180</v>
      </c>
      <c r="D109" s="11" t="str">
        <f t="shared" si="1"/>
        <v>19-4050 TC Nautical Blue</v>
      </c>
      <c r="E109" s="11" t="s">
        <v>632</v>
      </c>
      <c r="F109" s="11">
        <v>26</v>
      </c>
      <c r="G109" s="11">
        <v>80</v>
      </c>
      <c r="H109" s="2426">
        <v>145</v>
      </c>
      <c r="I109" s="4419"/>
    </row>
    <row r="110" spans="1:9" ht="76.900000000000006" customHeight="1">
      <c r="A110" s="11" t="s">
        <v>6859</v>
      </c>
      <c r="B110" s="11" t="s">
        <v>84</v>
      </c>
      <c r="C110" s="11" t="s">
        <v>3173</v>
      </c>
      <c r="D110" s="11" t="str">
        <f t="shared" si="1"/>
        <v>19-4056 TC Olympian Blue</v>
      </c>
      <c r="E110" s="11" t="s">
        <v>632</v>
      </c>
      <c r="F110" s="11">
        <v>26</v>
      </c>
      <c r="G110" s="11">
        <v>76</v>
      </c>
      <c r="H110" s="2426">
        <v>139</v>
      </c>
      <c r="I110" s="4420"/>
    </row>
    <row r="111" spans="1:9" ht="76.900000000000006" customHeight="1">
      <c r="A111" s="11" t="s">
        <v>6909</v>
      </c>
      <c r="B111" s="11" t="s">
        <v>6910</v>
      </c>
      <c r="C111" s="11" t="s">
        <v>3414</v>
      </c>
      <c r="D111" s="11" t="str">
        <f t="shared" si="1"/>
        <v>19-4526 TC Blue Coral</v>
      </c>
      <c r="E111" s="11" t="s">
        <v>632</v>
      </c>
      <c r="F111" s="11">
        <v>27</v>
      </c>
      <c r="G111" s="11">
        <v>83</v>
      </c>
      <c r="H111" s="2426">
        <v>102</v>
      </c>
      <c r="I111" s="4417"/>
    </row>
    <row r="112" spans="1:9" ht="76.900000000000006" customHeight="1">
      <c r="A112" s="11" t="s">
        <v>6861</v>
      </c>
      <c r="B112" s="11" t="s">
        <v>6862</v>
      </c>
      <c r="C112" s="11" t="s">
        <v>3188</v>
      </c>
      <c r="D112" s="11" t="str">
        <f t="shared" si="1"/>
        <v>19-4057 TC True Blue</v>
      </c>
      <c r="E112" s="11" t="s">
        <v>632</v>
      </c>
      <c r="F112" s="11">
        <v>30</v>
      </c>
      <c r="G112" s="11">
        <v>68</v>
      </c>
      <c r="H112" s="2426">
        <v>119</v>
      </c>
      <c r="I112" s="4416"/>
    </row>
    <row r="113" spans="1:9" ht="76.900000000000006" customHeight="1">
      <c r="A113" s="11" t="s">
        <v>6537</v>
      </c>
      <c r="B113" s="11" t="s">
        <v>726</v>
      </c>
      <c r="C113" s="11" t="s">
        <v>3722</v>
      </c>
      <c r="D113" s="11" t="str">
        <f t="shared" si="1"/>
        <v>18-6024 TC Amazon</v>
      </c>
      <c r="E113" s="11" t="s">
        <v>632</v>
      </c>
      <c r="F113" s="11">
        <v>31</v>
      </c>
      <c r="G113" s="11">
        <v>115</v>
      </c>
      <c r="H113" s="2426">
        <v>73</v>
      </c>
      <c r="I113" s="4411"/>
    </row>
    <row r="114" spans="1:9" ht="76.900000000000006" customHeight="1">
      <c r="A114" s="11" t="s">
        <v>6412</v>
      </c>
      <c r="B114" s="11" t="s">
        <v>6414</v>
      </c>
      <c r="C114" s="11" t="s">
        <v>3401</v>
      </c>
      <c r="D114" s="11" t="str">
        <f t="shared" si="1"/>
        <v>18-4225 TC Saxony Blue</v>
      </c>
      <c r="E114" s="11" t="s">
        <v>632</v>
      </c>
      <c r="F114" s="11">
        <v>31</v>
      </c>
      <c r="G114" s="11">
        <v>102</v>
      </c>
      <c r="H114" s="2426">
        <v>128</v>
      </c>
      <c r="I114" s="4412"/>
    </row>
    <row r="115" spans="1:9" ht="76.900000000000006" customHeight="1">
      <c r="A115" s="11" t="s">
        <v>6395</v>
      </c>
      <c r="B115" s="11" t="s">
        <v>8609</v>
      </c>
      <c r="C115" s="11" t="s">
        <v>3171</v>
      </c>
      <c r="D115" s="11" t="str">
        <f t="shared" si="1"/>
        <v>18-4051 TC Strong Blue</v>
      </c>
      <c r="E115" s="11" t="s">
        <v>632</v>
      </c>
      <c r="F115" s="11">
        <v>31</v>
      </c>
      <c r="G115" s="11">
        <v>93</v>
      </c>
      <c r="H115" s="2426">
        <v>160</v>
      </c>
      <c r="I115" s="4413"/>
    </row>
    <row r="116" spans="1:9" ht="76.900000000000006" customHeight="1">
      <c r="A116" s="11" t="s">
        <v>6925</v>
      </c>
      <c r="B116" s="11" t="s">
        <v>6926</v>
      </c>
      <c r="C116" s="11" t="s">
        <v>3416</v>
      </c>
      <c r="D116" s="11" t="str">
        <f t="shared" si="1"/>
        <v>19-4916 TC Pacific</v>
      </c>
      <c r="E116" s="11" t="s">
        <v>632</v>
      </c>
      <c r="F116" s="11">
        <v>31</v>
      </c>
      <c r="G116" s="11">
        <v>89</v>
      </c>
      <c r="H116" s="2426">
        <v>92</v>
      </c>
      <c r="I116" s="4414"/>
    </row>
    <row r="117" spans="1:9" ht="76.900000000000006" customHeight="1">
      <c r="A117" s="11" t="s">
        <v>6896</v>
      </c>
      <c r="B117" s="11" t="s">
        <v>6897</v>
      </c>
      <c r="C117" s="11" t="s">
        <v>3405</v>
      </c>
      <c r="D117" s="11" t="str">
        <f t="shared" si="1"/>
        <v>19-4324 TC Legion Blue</v>
      </c>
      <c r="E117" s="11" t="s">
        <v>632</v>
      </c>
      <c r="F117" s="11">
        <v>31</v>
      </c>
      <c r="G117" s="11">
        <v>73</v>
      </c>
      <c r="H117" s="2426">
        <v>91</v>
      </c>
      <c r="I117" s="4415"/>
    </row>
    <row r="118" spans="1:9" ht="76.900000000000006" customHeight="1">
      <c r="A118" s="11" t="s">
        <v>6478</v>
      </c>
      <c r="B118" s="11" t="s">
        <v>6479</v>
      </c>
      <c r="C118" s="11" t="s">
        <v>3489</v>
      </c>
      <c r="D118" s="11" t="str">
        <f t="shared" si="1"/>
        <v>18-5121 TC Bayou</v>
      </c>
      <c r="E118" s="11" t="s">
        <v>632</v>
      </c>
      <c r="F118" s="11">
        <v>32</v>
      </c>
      <c r="G118" s="11">
        <v>112</v>
      </c>
      <c r="H118" s="2426">
        <v>111</v>
      </c>
      <c r="I118" s="4407"/>
    </row>
    <row r="119" spans="1:9" ht="76.900000000000006" customHeight="1">
      <c r="A119" s="11" t="s">
        <v>7123</v>
      </c>
      <c r="B119" s="11" t="s">
        <v>9577</v>
      </c>
      <c r="C119" s="11" t="s">
        <v>3271</v>
      </c>
      <c r="D119" s="11" t="str">
        <f t="shared" si="1"/>
        <v>19-4326 TC Reflecting Pond</v>
      </c>
      <c r="E119" s="11" t="s">
        <v>632</v>
      </c>
      <c r="F119" s="11">
        <v>32</v>
      </c>
      <c r="G119" s="11">
        <v>62</v>
      </c>
      <c r="H119" s="2426">
        <v>74</v>
      </c>
      <c r="I119" s="4408"/>
    </row>
    <row r="120" spans="1:9" ht="76.900000000000006" customHeight="1">
      <c r="A120" s="11" t="s">
        <v>6820</v>
      </c>
      <c r="B120" s="11" t="s">
        <v>6821</v>
      </c>
      <c r="C120" s="11" t="s">
        <v>3185</v>
      </c>
      <c r="D120" s="11" t="str">
        <f t="shared" si="1"/>
        <v>19-3952 TC Surf the Web</v>
      </c>
      <c r="E120" s="11" t="s">
        <v>632</v>
      </c>
      <c r="F120" s="11">
        <v>32</v>
      </c>
      <c r="G120" s="11">
        <v>60</v>
      </c>
      <c r="H120" s="2426">
        <v>127</v>
      </c>
      <c r="I120" s="4409"/>
    </row>
    <row r="121" spans="1:9" ht="76.900000000000006" customHeight="1">
      <c r="A121" s="11" t="s">
        <v>6937</v>
      </c>
      <c r="B121" s="11" t="s">
        <v>6938</v>
      </c>
      <c r="C121" s="11" t="s">
        <v>3506</v>
      </c>
      <c r="D121" s="11" t="str">
        <f t="shared" si="1"/>
        <v>19-5320 TC Ponderosa Pine</v>
      </c>
      <c r="E121" s="11" t="s">
        <v>632</v>
      </c>
      <c r="F121" s="11">
        <v>32</v>
      </c>
      <c r="G121" s="11">
        <v>59</v>
      </c>
      <c r="H121" s="2426">
        <v>61</v>
      </c>
      <c r="I121" s="4410"/>
    </row>
    <row r="122" spans="1:9" ht="76.900000000000006" customHeight="1">
      <c r="A122" s="11" t="s">
        <v>7133</v>
      </c>
      <c r="B122" s="11" t="s">
        <v>9654</v>
      </c>
      <c r="C122" s="11" t="s">
        <v>3501</v>
      </c>
      <c r="D122" s="11" t="str">
        <f t="shared" si="1"/>
        <v>19-5406 TC Pine Grove</v>
      </c>
      <c r="E122" s="11" t="s">
        <v>632</v>
      </c>
      <c r="F122" s="11">
        <v>33</v>
      </c>
      <c r="G122" s="11">
        <v>54</v>
      </c>
      <c r="H122" s="2426">
        <v>49</v>
      </c>
      <c r="I122" s="4406"/>
    </row>
    <row r="123" spans="1:9" ht="76.900000000000006" customHeight="1">
      <c r="A123" s="11" t="s">
        <v>6511</v>
      </c>
      <c r="B123" s="11" t="s">
        <v>6512</v>
      </c>
      <c r="C123" s="11" t="s">
        <v>3481</v>
      </c>
      <c r="D123" s="11" t="str">
        <f t="shared" si="1"/>
        <v>18-5620 TC Ivy</v>
      </c>
      <c r="E123" s="11" t="s">
        <v>632</v>
      </c>
      <c r="F123" s="11">
        <v>34</v>
      </c>
      <c r="G123" s="11">
        <v>108</v>
      </c>
      <c r="H123" s="2426">
        <v>99</v>
      </c>
      <c r="I123" s="4405"/>
    </row>
    <row r="124" spans="1:9" ht="76.900000000000006" customHeight="1">
      <c r="A124" s="11" t="s">
        <v>6844</v>
      </c>
      <c r="B124" s="11" t="s">
        <v>290</v>
      </c>
      <c r="C124" s="11" t="s">
        <v>3144</v>
      </c>
      <c r="D124" s="11" t="str">
        <f t="shared" si="1"/>
        <v>19-4027 TC Estate Blue</v>
      </c>
      <c r="E124" s="11" t="s">
        <v>632</v>
      </c>
      <c r="F124" s="11">
        <v>35</v>
      </c>
      <c r="G124" s="11">
        <v>54</v>
      </c>
      <c r="H124" s="2426">
        <v>88</v>
      </c>
      <c r="I124" s="2457"/>
    </row>
    <row r="125" spans="1:9" ht="76.900000000000006" customHeight="1">
      <c r="A125" s="11" t="s">
        <v>7137</v>
      </c>
      <c r="B125" s="11" t="s">
        <v>9591</v>
      </c>
      <c r="C125" s="11" t="s">
        <v>3577</v>
      </c>
      <c r="D125" s="11" t="str">
        <f t="shared" si="1"/>
        <v>19-5350 TC Scarab</v>
      </c>
      <c r="E125" s="11" t="s">
        <v>632</v>
      </c>
      <c r="F125" s="11">
        <v>35</v>
      </c>
      <c r="G125" s="11">
        <v>49</v>
      </c>
      <c r="H125" s="2426">
        <v>45</v>
      </c>
      <c r="I125" s="4404"/>
    </row>
    <row r="126" spans="1:9" ht="76.900000000000006" customHeight="1">
      <c r="A126" s="11" t="s">
        <v>6852</v>
      </c>
      <c r="B126" s="11" t="s">
        <v>763</v>
      </c>
      <c r="C126" s="11" t="s">
        <v>3143</v>
      </c>
      <c r="D126" s="11" t="str">
        <f t="shared" si="1"/>
        <v>19-4044 TC Limoges</v>
      </c>
      <c r="E126" s="11" t="s">
        <v>632</v>
      </c>
      <c r="F126" s="11">
        <v>36</v>
      </c>
      <c r="G126" s="11">
        <v>63</v>
      </c>
      <c r="H126" s="2426">
        <v>108</v>
      </c>
      <c r="I126" s="4403"/>
    </row>
    <row r="127" spans="1:9" ht="76.900000000000006" customHeight="1">
      <c r="A127" s="11" t="s">
        <v>6485</v>
      </c>
      <c r="B127" s="11" t="s">
        <v>6487</v>
      </c>
      <c r="C127" s="11" t="s">
        <v>3503</v>
      </c>
      <c r="D127" s="11" t="str">
        <f t="shared" si="1"/>
        <v>18-5315 TC Bayberry</v>
      </c>
      <c r="E127" s="11" t="s">
        <v>632</v>
      </c>
      <c r="F127" s="11">
        <v>37</v>
      </c>
      <c r="G127" s="11">
        <v>89</v>
      </c>
      <c r="H127" s="2426">
        <v>88</v>
      </c>
      <c r="I127" s="4401"/>
    </row>
    <row r="128" spans="1:9" ht="76.900000000000006" customHeight="1">
      <c r="A128" s="11" t="s">
        <v>7097</v>
      </c>
      <c r="B128" s="11" t="s">
        <v>9547</v>
      </c>
      <c r="C128" s="11" t="s">
        <v>3187</v>
      </c>
      <c r="D128" s="11" t="str">
        <f t="shared" si="1"/>
        <v>19-3953 TC Sodalite Blue</v>
      </c>
      <c r="E128" s="11" t="s">
        <v>632</v>
      </c>
      <c r="F128" s="11">
        <v>37</v>
      </c>
      <c r="G128" s="11">
        <v>54</v>
      </c>
      <c r="H128" s="2426">
        <v>104</v>
      </c>
      <c r="I128" s="4402"/>
    </row>
    <row r="129" spans="1:9" ht="35.450000000000003" customHeight="1">
      <c r="A129" s="11" t="s">
        <v>6385</v>
      </c>
      <c r="B129" s="11" t="s">
        <v>8748</v>
      </c>
      <c r="C129" s="11" t="s">
        <v>3323</v>
      </c>
      <c r="D129" s="11" t="str">
        <f t="shared" si="1"/>
        <v>18-4032 TC Deep Water</v>
      </c>
      <c r="E129" s="11" t="s">
        <v>632</v>
      </c>
      <c r="F129" s="11">
        <v>38</v>
      </c>
      <c r="G129" s="11">
        <v>102</v>
      </c>
      <c r="H129" s="2426">
        <v>145</v>
      </c>
      <c r="I129" s="4394"/>
    </row>
    <row r="130" spans="1:9" ht="35.450000000000003" customHeight="1">
      <c r="A130" s="11" t="s">
        <v>7139</v>
      </c>
      <c r="B130" s="11" t="s">
        <v>9656</v>
      </c>
      <c r="C130" s="11" t="s">
        <v>3686</v>
      </c>
      <c r="D130" s="11" t="str">
        <f t="shared" ref="D130:D193" si="2">A130 &amp; " " &amp; B130</f>
        <v>19-6050 TC Eden</v>
      </c>
      <c r="E130" s="11" t="s">
        <v>632</v>
      </c>
      <c r="F130" s="11">
        <v>38</v>
      </c>
      <c r="G130" s="11">
        <v>78</v>
      </c>
      <c r="H130" s="2426">
        <v>54</v>
      </c>
      <c r="I130" s="4395"/>
    </row>
    <row r="131" spans="1:9" ht="35.450000000000003" customHeight="1">
      <c r="A131" s="11" t="s">
        <v>6945</v>
      </c>
      <c r="B131" s="11" t="s">
        <v>6946</v>
      </c>
      <c r="C131" s="11" t="s">
        <v>3505</v>
      </c>
      <c r="D131" s="11" t="str">
        <f t="shared" si="2"/>
        <v>19-5414 TC June Bug</v>
      </c>
      <c r="E131" s="11" t="s">
        <v>632</v>
      </c>
      <c r="F131" s="11">
        <v>38</v>
      </c>
      <c r="G131" s="11">
        <v>74</v>
      </c>
      <c r="H131" s="2426">
        <v>72</v>
      </c>
      <c r="I131" s="4396"/>
    </row>
    <row r="132" spans="1:9" ht="35.450000000000003" customHeight="1">
      <c r="A132" s="11" t="s">
        <v>6815</v>
      </c>
      <c r="B132" s="11" t="s">
        <v>791</v>
      </c>
      <c r="C132" s="11" t="s">
        <v>3099</v>
      </c>
      <c r="D132" s="11" t="str">
        <f t="shared" si="2"/>
        <v>19-3940 TC Blue Depths</v>
      </c>
      <c r="E132" s="11" t="s">
        <v>632</v>
      </c>
      <c r="F132" s="11">
        <v>38</v>
      </c>
      <c r="G132" s="11">
        <v>48</v>
      </c>
      <c r="H132" s="2426">
        <v>86</v>
      </c>
      <c r="I132" s="4397"/>
    </row>
    <row r="133" spans="1:9" ht="35.450000000000003" customHeight="1">
      <c r="A133" s="11" t="s">
        <v>6952</v>
      </c>
      <c r="B133" s="11" t="s">
        <v>7370</v>
      </c>
      <c r="C133" s="11" t="s">
        <v>2002</v>
      </c>
      <c r="D133" s="11" t="str">
        <f t="shared" si="2"/>
        <v>19-5708 TC Jet Set</v>
      </c>
      <c r="E133" s="11" t="s">
        <v>632</v>
      </c>
      <c r="F133" s="11">
        <v>38</v>
      </c>
      <c r="G133" s="11">
        <v>44</v>
      </c>
      <c r="H133" s="2426">
        <v>42</v>
      </c>
      <c r="I133" s="4398"/>
    </row>
    <row r="134" spans="1:9" ht="35.450000000000003" customHeight="1">
      <c r="A134" s="11" t="s">
        <v>7117</v>
      </c>
      <c r="B134" s="11" t="s">
        <v>9535</v>
      </c>
      <c r="C134" s="11" t="s">
        <v>3243</v>
      </c>
      <c r="D134" s="11" t="str">
        <f t="shared" si="2"/>
        <v>19-4020 TC Dark Sapphire</v>
      </c>
      <c r="E134" s="11" t="s">
        <v>632</v>
      </c>
      <c r="F134" s="11">
        <v>38</v>
      </c>
      <c r="G134" s="11">
        <v>43</v>
      </c>
      <c r="H134" s="2426">
        <v>55</v>
      </c>
      <c r="I134" s="4399"/>
    </row>
    <row r="135" spans="1:9" ht="35.450000000000003" customHeight="1">
      <c r="A135" s="11" t="s">
        <v>7108</v>
      </c>
      <c r="B135" s="11" t="s">
        <v>9531</v>
      </c>
      <c r="C135" s="11" t="s">
        <v>3221</v>
      </c>
      <c r="D135" s="11" t="str">
        <f t="shared" si="2"/>
        <v>19-3922 TC Sky Captain</v>
      </c>
      <c r="E135" s="11" t="s">
        <v>632</v>
      </c>
      <c r="F135" s="11">
        <v>38</v>
      </c>
      <c r="G135" s="11">
        <v>41</v>
      </c>
      <c r="H135" s="2426">
        <v>52</v>
      </c>
      <c r="I135" s="4400"/>
    </row>
    <row r="136" spans="1:9" ht="35.450000000000003" customHeight="1">
      <c r="A136" s="11" t="s">
        <v>5506</v>
      </c>
      <c r="B136" s="11" t="s">
        <v>5507</v>
      </c>
      <c r="C136" s="11" t="s">
        <v>3444</v>
      </c>
      <c r="D136" s="11" t="str">
        <f t="shared" si="2"/>
        <v>16-5123 TC Baltic</v>
      </c>
      <c r="E136" s="11" t="s">
        <v>632</v>
      </c>
      <c r="F136" s="11">
        <v>39</v>
      </c>
      <c r="G136" s="11">
        <v>157</v>
      </c>
      <c r="H136" s="2426">
        <v>159</v>
      </c>
      <c r="I136" s="4388"/>
    </row>
    <row r="137" spans="1:9" ht="35.450000000000003" customHeight="1">
      <c r="A137" s="11" t="s">
        <v>6913</v>
      </c>
      <c r="B137" s="11" t="s">
        <v>6914</v>
      </c>
      <c r="C137" s="11" t="s">
        <v>3419</v>
      </c>
      <c r="D137" s="11" t="str">
        <f t="shared" si="2"/>
        <v>19-4726 TC Atlantic Deep</v>
      </c>
      <c r="E137" s="11" t="s">
        <v>632</v>
      </c>
      <c r="F137" s="11">
        <v>39</v>
      </c>
      <c r="G137" s="11">
        <v>78</v>
      </c>
      <c r="H137" s="2426">
        <v>85</v>
      </c>
      <c r="I137" s="4389"/>
    </row>
    <row r="138" spans="1:9" ht="35.450000000000003" customHeight="1">
      <c r="A138" s="11" t="s">
        <v>7098</v>
      </c>
      <c r="B138" s="11" t="s">
        <v>9551</v>
      </c>
      <c r="C138" s="11" t="s">
        <v>3189</v>
      </c>
      <c r="D138" s="11" t="str">
        <f t="shared" si="2"/>
        <v>19-3964 TC Monaco Blue</v>
      </c>
      <c r="E138" s="11" t="s">
        <v>632</v>
      </c>
      <c r="F138" s="11">
        <v>39</v>
      </c>
      <c r="G138" s="11">
        <v>67</v>
      </c>
      <c r="H138" s="2426">
        <v>116</v>
      </c>
      <c r="I138" s="4390"/>
    </row>
    <row r="139" spans="1:9" ht="35.450000000000003" customHeight="1">
      <c r="A139" s="11" t="s">
        <v>6868</v>
      </c>
      <c r="B139" s="11" t="s">
        <v>6869</v>
      </c>
      <c r="C139" s="11" t="s">
        <v>3270</v>
      </c>
      <c r="D139" s="11" t="str">
        <f t="shared" si="2"/>
        <v>19-4125 TC Majolica Blue</v>
      </c>
      <c r="E139" s="11" t="s">
        <v>632</v>
      </c>
      <c r="F139" s="11">
        <v>39</v>
      </c>
      <c r="G139" s="11">
        <v>67</v>
      </c>
      <c r="H139" s="2426">
        <v>87</v>
      </c>
      <c r="I139" s="4391"/>
    </row>
    <row r="140" spans="1:9" ht="35.450000000000003" customHeight="1">
      <c r="A140" s="11" t="s">
        <v>6789</v>
      </c>
      <c r="B140" s="11" t="s">
        <v>6790</v>
      </c>
      <c r="C140" s="11" t="s">
        <v>3186</v>
      </c>
      <c r="D140" s="11" t="str">
        <f t="shared" si="2"/>
        <v>19-3864 TC Mazarine Blue</v>
      </c>
      <c r="E140" s="11" t="s">
        <v>632</v>
      </c>
      <c r="F140" s="11">
        <v>39</v>
      </c>
      <c r="G140" s="11">
        <v>60</v>
      </c>
      <c r="H140" s="2426">
        <v>118</v>
      </c>
      <c r="I140" s="4392"/>
    </row>
    <row r="141" spans="1:9" ht="35.450000000000003" customHeight="1">
      <c r="A141" s="11" t="s">
        <v>7106</v>
      </c>
      <c r="B141" s="11" t="s">
        <v>9561</v>
      </c>
      <c r="C141" s="11" t="s">
        <v>3217</v>
      </c>
      <c r="D141" s="11" t="str">
        <f t="shared" si="2"/>
        <v>19-4012 TC Carbon</v>
      </c>
      <c r="E141" s="11" t="s">
        <v>632</v>
      </c>
      <c r="F141" s="11">
        <v>39</v>
      </c>
      <c r="G141" s="11">
        <v>47</v>
      </c>
      <c r="H141" s="2426">
        <v>56</v>
      </c>
      <c r="I141" s="4393"/>
    </row>
    <row r="142" spans="1:9" ht="35.450000000000003" customHeight="1">
      <c r="A142" s="11" t="s">
        <v>5462</v>
      </c>
      <c r="B142" s="11" t="s">
        <v>5463</v>
      </c>
      <c r="C142" s="11" t="s">
        <v>3300</v>
      </c>
      <c r="D142" s="11" t="str">
        <f t="shared" si="2"/>
        <v>16-4427 TC Horizon Blue</v>
      </c>
      <c r="E142" s="11" t="s">
        <v>632</v>
      </c>
      <c r="F142" s="11">
        <v>40</v>
      </c>
      <c r="G142" s="11">
        <v>157</v>
      </c>
      <c r="H142" s="2426">
        <v>190</v>
      </c>
      <c r="I142" s="4384"/>
    </row>
    <row r="143" spans="1:9" ht="35.450000000000003" customHeight="1">
      <c r="A143" s="11" t="s">
        <v>7116</v>
      </c>
      <c r="B143" s="11" t="s">
        <v>9533</v>
      </c>
      <c r="C143" s="11" t="s">
        <v>3241</v>
      </c>
      <c r="D143" s="11" t="str">
        <f t="shared" si="2"/>
        <v>19-3923 TC Navy Blazer</v>
      </c>
      <c r="E143" s="11" t="s">
        <v>632</v>
      </c>
      <c r="F143" s="11">
        <v>40</v>
      </c>
      <c r="G143" s="11">
        <v>45</v>
      </c>
      <c r="H143" s="2426">
        <v>60</v>
      </c>
      <c r="I143" s="4385"/>
    </row>
    <row r="144" spans="1:9" ht="35.450000000000003" customHeight="1">
      <c r="A144" s="11" t="s">
        <v>7110</v>
      </c>
      <c r="B144" s="11" t="s">
        <v>9555</v>
      </c>
      <c r="C144" s="11" t="s">
        <v>3229</v>
      </c>
      <c r="D144" s="11" t="str">
        <f t="shared" si="2"/>
        <v>19-4011 TC Salute</v>
      </c>
      <c r="E144" s="11" t="s">
        <v>632</v>
      </c>
      <c r="F144" s="11">
        <v>40</v>
      </c>
      <c r="G144" s="11">
        <v>43</v>
      </c>
      <c r="H144" s="2426">
        <v>52</v>
      </c>
      <c r="I144" s="4386"/>
    </row>
    <row r="145" spans="1:9" ht="35.450000000000003" customHeight="1">
      <c r="A145" s="11" t="s">
        <v>6825</v>
      </c>
      <c r="B145" s="11" t="s">
        <v>1606</v>
      </c>
      <c r="C145" s="11" t="s">
        <v>2025</v>
      </c>
      <c r="D145" s="11" t="str">
        <f t="shared" si="2"/>
        <v>19-4007 TC Anthracite</v>
      </c>
      <c r="E145" s="11" t="s">
        <v>632</v>
      </c>
      <c r="F145" s="11">
        <v>40</v>
      </c>
      <c r="G145" s="11">
        <v>40</v>
      </c>
      <c r="H145" s="2426">
        <v>45</v>
      </c>
      <c r="I145" s="4387"/>
    </row>
    <row r="146" spans="1:9" ht="35.450000000000003" customHeight="1">
      <c r="A146" s="11" t="s">
        <v>6525</v>
      </c>
      <c r="B146" s="11" t="s">
        <v>6526</v>
      </c>
      <c r="C146" s="11" t="s">
        <v>3474</v>
      </c>
      <c r="D146" s="11" t="str">
        <f t="shared" si="2"/>
        <v>18-5725 TC Galapagos Green</v>
      </c>
      <c r="E146" s="11" t="s">
        <v>632</v>
      </c>
      <c r="F146" s="11">
        <v>41</v>
      </c>
      <c r="G146" s="11">
        <v>104</v>
      </c>
      <c r="H146" s="2426">
        <v>95</v>
      </c>
      <c r="I146" s="4380"/>
    </row>
    <row r="147" spans="1:9" ht="35.450000000000003" customHeight="1">
      <c r="A147" s="11" t="s">
        <v>6493</v>
      </c>
      <c r="B147" s="11" t="s">
        <v>6494</v>
      </c>
      <c r="C147" s="11" t="s">
        <v>3475</v>
      </c>
      <c r="D147" s="11" t="str">
        <f t="shared" si="2"/>
        <v>18-5418 TC Antique Green</v>
      </c>
      <c r="E147" s="11" t="s">
        <v>632</v>
      </c>
      <c r="F147" s="11">
        <v>41</v>
      </c>
      <c r="G147" s="11">
        <v>103</v>
      </c>
      <c r="H147" s="2426">
        <v>92</v>
      </c>
      <c r="I147" s="4381"/>
    </row>
    <row r="148" spans="1:9" ht="35.450000000000003" customHeight="1">
      <c r="A148" s="11" t="s">
        <v>6806</v>
      </c>
      <c r="B148" s="11" t="s">
        <v>8540</v>
      </c>
      <c r="C148" s="11" t="s">
        <v>3100</v>
      </c>
      <c r="D148" s="11" t="str">
        <f t="shared" si="2"/>
        <v>19-3933 TC Medieval Blue</v>
      </c>
      <c r="E148" s="11" t="s">
        <v>632</v>
      </c>
      <c r="F148" s="11">
        <v>41</v>
      </c>
      <c r="G148" s="11">
        <v>48</v>
      </c>
      <c r="H148" s="2426">
        <v>78</v>
      </c>
      <c r="I148" s="4382"/>
    </row>
    <row r="149" spans="1:9" ht="35.450000000000003" customHeight="1">
      <c r="A149" s="11" t="s">
        <v>6824</v>
      </c>
      <c r="B149" s="11" t="s">
        <v>737</v>
      </c>
      <c r="C149" s="11" t="s">
        <v>2023</v>
      </c>
      <c r="D149" s="11" t="str">
        <f t="shared" si="2"/>
        <v>19-4006 TC Caviar</v>
      </c>
      <c r="E149" s="11" t="s">
        <v>632</v>
      </c>
      <c r="F149" s="11">
        <v>41</v>
      </c>
      <c r="G149" s="11">
        <v>42</v>
      </c>
      <c r="H149" s="2426">
        <v>45</v>
      </c>
      <c r="I149" s="4383"/>
    </row>
    <row r="150" spans="1:9" ht="35.450000000000003" customHeight="1">
      <c r="A150" s="11" t="s">
        <v>6417</v>
      </c>
      <c r="B150" s="11" t="s">
        <v>752</v>
      </c>
      <c r="C150" s="11" t="s">
        <v>3160</v>
      </c>
      <c r="D150" s="11" t="str">
        <f t="shared" si="2"/>
        <v>18-4232 TC Faience</v>
      </c>
      <c r="E150" s="11" t="s">
        <v>632</v>
      </c>
      <c r="F150" s="11">
        <v>42</v>
      </c>
      <c r="G150" s="11">
        <v>106</v>
      </c>
      <c r="H150" s="2426">
        <v>139</v>
      </c>
      <c r="I150" s="4375"/>
    </row>
    <row r="151" spans="1:9" ht="35.450000000000003" customHeight="1">
      <c r="A151" s="11" t="s">
        <v>6919</v>
      </c>
      <c r="B151" s="11" t="s">
        <v>6920</v>
      </c>
      <c r="C151" s="11" t="s">
        <v>3415</v>
      </c>
      <c r="D151" s="11" t="str">
        <f t="shared" si="2"/>
        <v>19-4826 TC Dragonfly</v>
      </c>
      <c r="E151" s="11" t="s">
        <v>632</v>
      </c>
      <c r="F151" s="11">
        <v>42</v>
      </c>
      <c r="G151" s="11">
        <v>92</v>
      </c>
      <c r="H151" s="2426">
        <v>106</v>
      </c>
      <c r="I151" s="4376"/>
    </row>
    <row r="152" spans="1:9" ht="35.450000000000003" customHeight="1">
      <c r="A152" s="11" t="s">
        <v>6838</v>
      </c>
      <c r="B152" s="11" t="s">
        <v>6839</v>
      </c>
      <c r="C152" s="11" t="s">
        <v>3242</v>
      </c>
      <c r="D152" s="11" t="str">
        <f t="shared" si="2"/>
        <v>19-4024 TC Dress Blues</v>
      </c>
      <c r="E152" s="11" t="s">
        <v>632</v>
      </c>
      <c r="F152" s="11">
        <v>42</v>
      </c>
      <c r="G152" s="11">
        <v>50</v>
      </c>
      <c r="H152" s="2426">
        <v>68</v>
      </c>
      <c r="I152" s="2456"/>
    </row>
    <row r="153" spans="1:9" ht="35.450000000000003" customHeight="1">
      <c r="A153" s="11" t="s">
        <v>7011</v>
      </c>
      <c r="B153" s="11" t="s">
        <v>9684</v>
      </c>
      <c r="C153" s="11" t="s">
        <v>2019</v>
      </c>
      <c r="D153" s="11" t="str">
        <f t="shared" si="2"/>
        <v>19-4004 TC Tap Shoe</v>
      </c>
      <c r="E153" s="11" t="s">
        <v>632</v>
      </c>
      <c r="F153" s="11">
        <v>42</v>
      </c>
      <c r="G153" s="11">
        <v>43</v>
      </c>
      <c r="H153" s="2426">
        <v>45</v>
      </c>
      <c r="I153" s="4377"/>
    </row>
    <row r="154" spans="1:9" ht="35.450000000000003" customHeight="1">
      <c r="A154" s="11" t="s">
        <v>7115</v>
      </c>
      <c r="B154" s="11" t="s">
        <v>9521</v>
      </c>
      <c r="C154" s="11" t="s">
        <v>3239</v>
      </c>
      <c r="D154" s="11" t="str">
        <f t="shared" si="2"/>
        <v>19-3924 TC Night Sky</v>
      </c>
      <c r="E154" s="11" t="s">
        <v>632</v>
      </c>
      <c r="F154" s="11">
        <v>42</v>
      </c>
      <c r="G154" s="11">
        <v>42</v>
      </c>
      <c r="H154" s="2426">
        <v>53</v>
      </c>
      <c r="I154" s="4378"/>
    </row>
    <row r="155" spans="1:9" ht="35.450000000000003" customHeight="1">
      <c r="A155" s="11" t="s">
        <v>7113</v>
      </c>
      <c r="B155" s="11" t="s">
        <v>9517</v>
      </c>
      <c r="C155" s="11" t="s">
        <v>3235</v>
      </c>
      <c r="D155" s="11" t="str">
        <f t="shared" si="2"/>
        <v>19-3815 TC Evening Blue</v>
      </c>
      <c r="E155" s="11" t="s">
        <v>632</v>
      </c>
      <c r="F155" s="11">
        <v>42</v>
      </c>
      <c r="G155" s="11">
        <v>41</v>
      </c>
      <c r="H155" s="2426">
        <v>62</v>
      </c>
      <c r="I155" s="4379"/>
    </row>
    <row r="156" spans="1:9" ht="35.450000000000003" customHeight="1">
      <c r="A156" s="11" t="s">
        <v>5584</v>
      </c>
      <c r="B156" s="11" t="s">
        <v>9171</v>
      </c>
      <c r="C156" s="11" t="s">
        <v>3711</v>
      </c>
      <c r="D156" s="11" t="str">
        <f t="shared" si="2"/>
        <v>16-6240 TC Island Green</v>
      </c>
      <c r="E156" s="11" t="s">
        <v>632</v>
      </c>
      <c r="F156" s="11">
        <v>43</v>
      </c>
      <c r="G156" s="11">
        <v>174</v>
      </c>
      <c r="H156" s="2426">
        <v>102</v>
      </c>
      <c r="I156" s="4370"/>
    </row>
    <row r="157" spans="1:9" ht="35.450000000000003" customHeight="1">
      <c r="A157" s="11" t="s">
        <v>6800</v>
      </c>
      <c r="B157" s="11" t="s">
        <v>6801</v>
      </c>
      <c r="C157" s="11" t="s">
        <v>3240</v>
      </c>
      <c r="D157" s="11" t="str">
        <f t="shared" si="2"/>
        <v>19-3921 TC Black Iris</v>
      </c>
      <c r="E157" s="11" t="s">
        <v>632</v>
      </c>
      <c r="F157" s="11">
        <v>43</v>
      </c>
      <c r="G157" s="11">
        <v>48</v>
      </c>
      <c r="H157" s="2426">
        <v>66</v>
      </c>
      <c r="I157" s="4371"/>
    </row>
    <row r="158" spans="1:9" ht="35.450000000000003" customHeight="1">
      <c r="A158" s="11" t="s">
        <v>6798</v>
      </c>
      <c r="B158" s="11" t="s">
        <v>6799</v>
      </c>
      <c r="C158" s="11" t="s">
        <v>3238</v>
      </c>
      <c r="D158" s="11" t="str">
        <f t="shared" si="2"/>
        <v>19-3920 TC Peacoat</v>
      </c>
      <c r="E158" s="11" t="s">
        <v>632</v>
      </c>
      <c r="F158" s="11">
        <v>43</v>
      </c>
      <c r="G158" s="11">
        <v>46</v>
      </c>
      <c r="H158" s="2426">
        <v>67</v>
      </c>
      <c r="I158" s="4372"/>
    </row>
    <row r="159" spans="1:9" ht="35.450000000000003" customHeight="1">
      <c r="A159" s="11" t="s">
        <v>6823</v>
      </c>
      <c r="B159" s="11" t="s">
        <v>1607</v>
      </c>
      <c r="C159" s="11" t="s">
        <v>2021</v>
      </c>
      <c r="D159" s="11" t="str">
        <f t="shared" si="2"/>
        <v>19-4005 TC Stretch Limo</v>
      </c>
      <c r="E159" s="11" t="s">
        <v>632</v>
      </c>
      <c r="F159" s="11">
        <v>43</v>
      </c>
      <c r="G159" s="11">
        <v>44</v>
      </c>
      <c r="H159" s="2426">
        <v>48</v>
      </c>
      <c r="I159" s="4373"/>
    </row>
    <row r="160" spans="1:9" ht="35.450000000000003" customHeight="1">
      <c r="A160" s="11" t="s">
        <v>7009</v>
      </c>
      <c r="B160" s="11" t="s">
        <v>9682</v>
      </c>
      <c r="C160" s="11" t="s">
        <v>2014</v>
      </c>
      <c r="D160" s="11" t="str">
        <f t="shared" si="2"/>
        <v>19-4008 TC Meteorite</v>
      </c>
      <c r="E160" s="11" t="s">
        <v>632</v>
      </c>
      <c r="F160" s="11">
        <v>43</v>
      </c>
      <c r="G160" s="11">
        <v>41</v>
      </c>
      <c r="H160" s="2426">
        <v>41</v>
      </c>
      <c r="I160" s="4374"/>
    </row>
    <row r="161" spans="1:9" ht="35.450000000000003" customHeight="1">
      <c r="A161" s="11" t="s">
        <v>7095</v>
      </c>
      <c r="B161" s="11" t="s">
        <v>9571</v>
      </c>
      <c r="C161" s="11" t="s">
        <v>3151</v>
      </c>
      <c r="D161" s="11" t="str">
        <f t="shared" si="2"/>
        <v>19-4121 TC Blue Wing Teal</v>
      </c>
      <c r="E161" s="11" t="s">
        <v>632</v>
      </c>
      <c r="F161" s="11">
        <v>44</v>
      </c>
      <c r="G161" s="11">
        <v>64</v>
      </c>
      <c r="H161" s="2426">
        <v>83</v>
      </c>
      <c r="I161" s="4366"/>
    </row>
    <row r="162" spans="1:9" ht="35.450000000000003" customHeight="1">
      <c r="A162" s="11" t="s">
        <v>7105</v>
      </c>
      <c r="B162" s="11" t="s">
        <v>9559</v>
      </c>
      <c r="C162" s="11" t="s">
        <v>3215</v>
      </c>
      <c r="D162" s="11" t="str">
        <f t="shared" si="2"/>
        <v>19-4021 TC Blueberry</v>
      </c>
      <c r="E162" s="11" t="s">
        <v>632</v>
      </c>
      <c r="F162" s="11">
        <v>44</v>
      </c>
      <c r="G162" s="11">
        <v>51</v>
      </c>
      <c r="H162" s="2426">
        <v>62</v>
      </c>
      <c r="I162" s="4367"/>
    </row>
    <row r="163" spans="1:9" ht="35.450000000000003" customHeight="1">
      <c r="A163" s="11" t="s">
        <v>6826</v>
      </c>
      <c r="B163" s="11" t="s">
        <v>6827</v>
      </c>
      <c r="C163" s="11" t="s">
        <v>3216</v>
      </c>
      <c r="D163" s="11" t="str">
        <f t="shared" si="2"/>
        <v>19-4010 TC Total Eclipse</v>
      </c>
      <c r="E163" s="11" t="s">
        <v>632</v>
      </c>
      <c r="F163" s="11">
        <v>44</v>
      </c>
      <c r="G163" s="11">
        <v>49</v>
      </c>
      <c r="H163" s="2426">
        <v>61</v>
      </c>
      <c r="I163" s="4368"/>
    </row>
    <row r="164" spans="1:9" ht="35.450000000000003" customHeight="1">
      <c r="A164" s="11" t="s">
        <v>7112</v>
      </c>
      <c r="B164" s="11" t="s">
        <v>9519</v>
      </c>
      <c r="C164" s="11" t="s">
        <v>3232</v>
      </c>
      <c r="D164" s="11" t="str">
        <f t="shared" si="2"/>
        <v>19-3713 TC Deep Well</v>
      </c>
      <c r="E164" s="11" t="s">
        <v>632</v>
      </c>
      <c r="F164" s="11">
        <v>44</v>
      </c>
      <c r="G164" s="11">
        <v>42</v>
      </c>
      <c r="H164" s="2426">
        <v>51</v>
      </c>
      <c r="I164" s="4369"/>
    </row>
    <row r="165" spans="1:9" ht="35.450000000000003" customHeight="1">
      <c r="A165" s="11" t="s">
        <v>6438</v>
      </c>
      <c r="B165" s="11" t="s">
        <v>6439</v>
      </c>
      <c r="C165" s="11" t="s">
        <v>3426</v>
      </c>
      <c r="D165" s="11" t="str">
        <f t="shared" si="2"/>
        <v>18-4522 TC Colonial Blue</v>
      </c>
      <c r="E165" s="11" t="s">
        <v>632</v>
      </c>
      <c r="F165" s="11">
        <v>45</v>
      </c>
      <c r="G165" s="11">
        <v>100</v>
      </c>
      <c r="H165" s="2426">
        <v>113</v>
      </c>
      <c r="I165" s="4362"/>
    </row>
    <row r="166" spans="1:9" ht="35.450000000000003" customHeight="1">
      <c r="A166" s="11" t="s">
        <v>6814</v>
      </c>
      <c r="B166" s="11" t="s">
        <v>792</v>
      </c>
      <c r="C166" s="11" t="s">
        <v>3098</v>
      </c>
      <c r="D166" s="11" t="str">
        <f t="shared" si="2"/>
        <v>19-3939 TC Blueprint</v>
      </c>
      <c r="E166" s="11" t="s">
        <v>632</v>
      </c>
      <c r="F166" s="11">
        <v>45</v>
      </c>
      <c r="G166" s="11">
        <v>51</v>
      </c>
      <c r="H166" s="2426">
        <v>89</v>
      </c>
      <c r="I166" s="4363"/>
    </row>
    <row r="167" spans="1:9" ht="35.450000000000003" customHeight="1">
      <c r="A167" s="11" t="s">
        <v>7107</v>
      </c>
      <c r="B167" s="11" t="s">
        <v>9563</v>
      </c>
      <c r="C167" s="11" t="s">
        <v>3219</v>
      </c>
      <c r="D167" s="11" t="str">
        <f t="shared" si="2"/>
        <v>19-4218 TC Vulcan</v>
      </c>
      <c r="E167" s="11" t="s">
        <v>632</v>
      </c>
      <c r="F167" s="11">
        <v>45</v>
      </c>
      <c r="G167" s="11">
        <v>48</v>
      </c>
      <c r="H167" s="2426">
        <v>54</v>
      </c>
      <c r="I167" s="4364"/>
    </row>
    <row r="168" spans="1:9" ht="35.450000000000003" customHeight="1">
      <c r="A168" s="11" t="s">
        <v>6549</v>
      </c>
      <c r="B168" s="11" t="s">
        <v>7379</v>
      </c>
      <c r="C168" s="11" t="s">
        <v>2018</v>
      </c>
      <c r="D168" s="11" t="str">
        <f t="shared" si="2"/>
        <v>19-0303 TC Jet Black</v>
      </c>
      <c r="E168" s="11" t="s">
        <v>632</v>
      </c>
      <c r="F168" s="11">
        <v>45</v>
      </c>
      <c r="G168" s="11">
        <v>44</v>
      </c>
      <c r="H168" s="2426">
        <v>47</v>
      </c>
      <c r="I168" s="4365"/>
    </row>
    <row r="169" spans="1:9" ht="35.450000000000003" customHeight="1">
      <c r="A169" s="11" t="s">
        <v>5551</v>
      </c>
      <c r="B169" s="11" t="s">
        <v>5552</v>
      </c>
      <c r="C169" s="11" t="s">
        <v>3669</v>
      </c>
      <c r="D169" s="11" t="str">
        <f t="shared" si="2"/>
        <v>16-5825 TC Gumdrop Green</v>
      </c>
      <c r="E169" s="11" t="s">
        <v>632</v>
      </c>
      <c r="F169" s="11">
        <v>46</v>
      </c>
      <c r="G169" s="11">
        <v>167</v>
      </c>
      <c r="H169" s="2426">
        <v>133</v>
      </c>
      <c r="I169" s="4358"/>
    </row>
    <row r="170" spans="1:9" ht="35.450000000000003" customHeight="1">
      <c r="A170" s="11" t="s">
        <v>7136</v>
      </c>
      <c r="B170" s="11" t="s">
        <v>9660</v>
      </c>
      <c r="C170" s="11" t="s">
        <v>3570</v>
      </c>
      <c r="D170" s="11" t="str">
        <f t="shared" si="2"/>
        <v>19-5918 TC Mountain View</v>
      </c>
      <c r="E170" s="11" t="s">
        <v>632</v>
      </c>
      <c r="F170" s="11">
        <v>46</v>
      </c>
      <c r="G170" s="11">
        <v>61</v>
      </c>
      <c r="H170" s="2426">
        <v>48</v>
      </c>
      <c r="I170" s="4359"/>
    </row>
    <row r="171" spans="1:9" ht="35.450000000000003" customHeight="1">
      <c r="A171" s="11" t="s">
        <v>6828</v>
      </c>
      <c r="B171" s="11" t="s">
        <v>6829</v>
      </c>
      <c r="C171" s="11" t="s">
        <v>3220</v>
      </c>
      <c r="D171" s="11" t="str">
        <f t="shared" si="2"/>
        <v>19-4013 TC Dark Navy</v>
      </c>
      <c r="E171" s="11" t="s">
        <v>632</v>
      </c>
      <c r="F171" s="11">
        <v>46</v>
      </c>
      <c r="G171" s="11">
        <v>47</v>
      </c>
      <c r="H171" s="2426">
        <v>54</v>
      </c>
      <c r="I171" s="4360"/>
    </row>
    <row r="172" spans="1:9" ht="35.450000000000003" customHeight="1">
      <c r="A172" s="11" t="s">
        <v>7000</v>
      </c>
      <c r="B172" s="11" t="s">
        <v>9678</v>
      </c>
      <c r="C172" s="11" t="s">
        <v>1986</v>
      </c>
      <c r="D172" s="11" t="str">
        <f t="shared" si="2"/>
        <v>19-3909 TC Black Bean</v>
      </c>
      <c r="E172" s="11" t="s">
        <v>632</v>
      </c>
      <c r="F172" s="11">
        <v>46</v>
      </c>
      <c r="G172" s="11">
        <v>39</v>
      </c>
      <c r="H172" s="2426">
        <v>42</v>
      </c>
      <c r="I172" s="4361"/>
    </row>
    <row r="173" spans="1:9" ht="35.450000000000003" customHeight="1">
      <c r="A173" s="11" t="s">
        <v>6845</v>
      </c>
      <c r="B173" s="11" t="s">
        <v>8588</v>
      </c>
      <c r="C173" s="11" t="s">
        <v>3152</v>
      </c>
      <c r="D173" s="11" t="str">
        <f t="shared" si="2"/>
        <v>19-4028 TC Insignia Blue</v>
      </c>
      <c r="E173" s="11" t="s">
        <v>632</v>
      </c>
      <c r="F173" s="11">
        <v>47</v>
      </c>
      <c r="G173" s="11">
        <v>62</v>
      </c>
      <c r="H173" s="2426">
        <v>85</v>
      </c>
      <c r="I173" s="4355"/>
    </row>
    <row r="174" spans="1:9" ht="35.450000000000003" customHeight="1">
      <c r="A174" s="11" t="s">
        <v>7118</v>
      </c>
      <c r="B174" s="11" t="s">
        <v>9557</v>
      </c>
      <c r="C174" s="11" t="s">
        <v>3245</v>
      </c>
      <c r="D174" s="11" t="str">
        <f t="shared" si="2"/>
        <v>19-4009 TC Outer Space</v>
      </c>
      <c r="E174" s="11" t="s">
        <v>632</v>
      </c>
      <c r="F174" s="11">
        <v>47</v>
      </c>
      <c r="G174" s="11">
        <v>52</v>
      </c>
      <c r="H174" s="2426">
        <v>65</v>
      </c>
      <c r="I174" s="4356"/>
    </row>
    <row r="175" spans="1:9" ht="35.450000000000003" customHeight="1">
      <c r="A175" s="11" t="s">
        <v>6876</v>
      </c>
      <c r="B175" s="11" t="s">
        <v>1605</v>
      </c>
      <c r="C175" s="11" t="s">
        <v>2022</v>
      </c>
      <c r="D175" s="11" t="str">
        <f t="shared" si="2"/>
        <v>19-4203 TC Moonless Night</v>
      </c>
      <c r="E175" s="11" t="s">
        <v>632</v>
      </c>
      <c r="F175" s="11">
        <v>47</v>
      </c>
      <c r="G175" s="11">
        <v>45</v>
      </c>
      <c r="H175" s="2426">
        <v>48</v>
      </c>
      <c r="I175" s="4357"/>
    </row>
    <row r="176" spans="1:9" ht="35.450000000000003" customHeight="1">
      <c r="A176" s="11" t="s">
        <v>5519</v>
      </c>
      <c r="B176" s="11" t="s">
        <v>5520</v>
      </c>
      <c r="C176" s="11" t="s">
        <v>3459</v>
      </c>
      <c r="D176" s="11" t="str">
        <f t="shared" si="2"/>
        <v>16-5422 TC Bright Aqua</v>
      </c>
      <c r="E176" s="11" t="s">
        <v>632</v>
      </c>
      <c r="F176" s="11">
        <v>48</v>
      </c>
      <c r="G176" s="11">
        <v>162</v>
      </c>
      <c r="H176" s="2426">
        <v>153</v>
      </c>
      <c r="I176" s="4351"/>
    </row>
    <row r="177" spans="1:9" ht="35.450000000000003" customHeight="1">
      <c r="A177" s="11" t="s">
        <v>7096</v>
      </c>
      <c r="B177" s="11" t="s">
        <v>9553</v>
      </c>
      <c r="C177" s="11" t="s">
        <v>3159</v>
      </c>
      <c r="D177" s="11" t="str">
        <f t="shared" si="2"/>
        <v>18-4034 TC Vallarta Blue</v>
      </c>
      <c r="E177" s="11" t="s">
        <v>632</v>
      </c>
      <c r="F177" s="11">
        <v>48</v>
      </c>
      <c r="G177" s="11">
        <v>101</v>
      </c>
      <c r="H177" s="2426">
        <v>142</v>
      </c>
      <c r="I177" s="4352"/>
    </row>
    <row r="178" spans="1:9" ht="35.450000000000003" customHeight="1">
      <c r="A178" s="11" t="s">
        <v>6848</v>
      </c>
      <c r="B178" s="11" t="s">
        <v>6849</v>
      </c>
      <c r="C178" s="11" t="s">
        <v>3324</v>
      </c>
      <c r="D178" s="11" t="str">
        <f t="shared" si="2"/>
        <v>19-4035 TC Dark Blue</v>
      </c>
      <c r="E178" s="11" t="s">
        <v>632</v>
      </c>
      <c r="F178" s="11">
        <v>48</v>
      </c>
      <c r="G178" s="11">
        <v>86</v>
      </c>
      <c r="H178" s="2426">
        <v>121</v>
      </c>
      <c r="I178" s="4353"/>
    </row>
    <row r="179" spans="1:9" ht="35.450000000000003" customHeight="1">
      <c r="A179" s="11" t="s">
        <v>6931</v>
      </c>
      <c r="B179" s="11" t="s">
        <v>6932</v>
      </c>
      <c r="C179" s="11" t="s">
        <v>3398</v>
      </c>
      <c r="D179" s="11" t="str">
        <f t="shared" si="2"/>
        <v>19-5212 TC Darkest Spruce</v>
      </c>
      <c r="E179" s="11" t="s">
        <v>632</v>
      </c>
      <c r="F179" s="11">
        <v>48</v>
      </c>
      <c r="G179" s="11">
        <v>61</v>
      </c>
      <c r="H179" s="2426">
        <v>60</v>
      </c>
      <c r="I179" s="4354"/>
    </row>
    <row r="180" spans="1:9" ht="35.450000000000003" customHeight="1">
      <c r="A180" s="11" t="s">
        <v>6476</v>
      </c>
      <c r="B180" s="11" t="s">
        <v>6477</v>
      </c>
      <c r="C180" s="11" t="s">
        <v>3490</v>
      </c>
      <c r="D180" s="11" t="str">
        <f t="shared" si="2"/>
        <v>18-5115 TC North Sea</v>
      </c>
      <c r="E180" s="11" t="s">
        <v>632</v>
      </c>
      <c r="F180" s="11">
        <v>49</v>
      </c>
      <c r="G180" s="11">
        <v>108</v>
      </c>
      <c r="H180" s="2426">
        <v>107</v>
      </c>
      <c r="I180" s="4348"/>
    </row>
    <row r="181" spans="1:9" ht="35.450000000000003" customHeight="1">
      <c r="A181" s="11" t="s">
        <v>6951</v>
      </c>
      <c r="B181" s="11" t="s">
        <v>460</v>
      </c>
      <c r="C181" s="11" t="s">
        <v>3563</v>
      </c>
      <c r="D181" s="11" t="str">
        <f t="shared" si="2"/>
        <v>19-5513 TC Dark Green</v>
      </c>
      <c r="E181" s="11" t="s">
        <v>632</v>
      </c>
      <c r="F181" s="11">
        <v>49</v>
      </c>
      <c r="G181" s="11">
        <v>79</v>
      </c>
      <c r="H181" s="2426">
        <v>64</v>
      </c>
      <c r="I181" s="4349"/>
    </row>
    <row r="182" spans="1:9" ht="35.450000000000003" customHeight="1">
      <c r="A182" s="11" t="s">
        <v>6812</v>
      </c>
      <c r="B182" s="11" t="s">
        <v>6813</v>
      </c>
      <c r="C182" s="11" t="s">
        <v>3190</v>
      </c>
      <c r="D182" s="11" t="str">
        <f t="shared" si="2"/>
        <v>19-3938 TC Twilight Blue</v>
      </c>
      <c r="E182" s="11" t="s">
        <v>632</v>
      </c>
      <c r="F182" s="11">
        <v>49</v>
      </c>
      <c r="G182" s="11">
        <v>61</v>
      </c>
      <c r="H182" s="2426">
        <v>100</v>
      </c>
      <c r="I182" s="4350"/>
    </row>
    <row r="183" spans="1:9" ht="35.450000000000003" customHeight="1">
      <c r="A183" s="11" t="s">
        <v>5073</v>
      </c>
      <c r="B183" s="11" t="s">
        <v>5074</v>
      </c>
      <c r="C183" s="11" t="s">
        <v>3438</v>
      </c>
      <c r="D183" s="11" t="str">
        <f t="shared" si="2"/>
        <v>15-4825 TC Blue Curacao</v>
      </c>
      <c r="E183" s="11" t="s">
        <v>632</v>
      </c>
      <c r="F183" s="11">
        <v>50</v>
      </c>
      <c r="G183" s="11">
        <v>190</v>
      </c>
      <c r="H183" s="2426">
        <v>204</v>
      </c>
      <c r="I183" s="4340"/>
    </row>
    <row r="184" spans="1:9" ht="35.450000000000003" customHeight="1">
      <c r="A184" s="11" t="s">
        <v>6400</v>
      </c>
      <c r="B184" s="11" t="s">
        <v>6401</v>
      </c>
      <c r="C184" s="11" t="s">
        <v>3176</v>
      </c>
      <c r="D184" s="11" t="str">
        <f t="shared" si="2"/>
        <v>18-4141 TC Campanula</v>
      </c>
      <c r="E184" s="11" t="s">
        <v>632</v>
      </c>
      <c r="F184" s="11">
        <v>50</v>
      </c>
      <c r="G184" s="11">
        <v>114</v>
      </c>
      <c r="H184" s="2426">
        <v>175</v>
      </c>
      <c r="I184" s="4341"/>
    </row>
    <row r="185" spans="1:9" ht="35.450000000000003" customHeight="1">
      <c r="A185" s="11" t="s">
        <v>6870</v>
      </c>
      <c r="B185" s="11" t="s">
        <v>6871</v>
      </c>
      <c r="C185" s="11" t="s">
        <v>3409</v>
      </c>
      <c r="D185" s="11" t="str">
        <f t="shared" si="2"/>
        <v>19-4127 TC Midnight</v>
      </c>
      <c r="E185" s="11" t="s">
        <v>632</v>
      </c>
      <c r="F185" s="11">
        <v>50</v>
      </c>
      <c r="G185" s="11">
        <v>91</v>
      </c>
      <c r="H185" s="2426">
        <v>116</v>
      </c>
      <c r="I185" s="4342"/>
    </row>
    <row r="186" spans="1:9" ht="35.450000000000003" customHeight="1">
      <c r="A186" s="11" t="s">
        <v>6505</v>
      </c>
      <c r="B186" s="11" t="s">
        <v>8998</v>
      </c>
      <c r="C186" s="11" t="s">
        <v>3553</v>
      </c>
      <c r="D186" s="11" t="str">
        <f t="shared" si="2"/>
        <v>18-5616 TC Posy Green</v>
      </c>
      <c r="E186" s="11" t="s">
        <v>632</v>
      </c>
      <c r="F186" s="11">
        <v>50</v>
      </c>
      <c r="G186" s="11">
        <v>91</v>
      </c>
      <c r="H186" s="2426">
        <v>81</v>
      </c>
      <c r="I186" s="4343"/>
    </row>
    <row r="187" spans="1:9" ht="35.450000000000003" customHeight="1">
      <c r="A187" s="11" t="s">
        <v>6904</v>
      </c>
      <c r="B187" s="11" t="s">
        <v>6906</v>
      </c>
      <c r="C187" s="11" t="s">
        <v>3418</v>
      </c>
      <c r="D187" s="11" t="str">
        <f t="shared" si="2"/>
        <v>19-4517 TC Mediterranea</v>
      </c>
      <c r="E187" s="11" t="s">
        <v>632</v>
      </c>
      <c r="F187" s="11">
        <v>50</v>
      </c>
      <c r="G187" s="11">
        <v>87</v>
      </c>
      <c r="H187" s="2426">
        <v>93</v>
      </c>
      <c r="I187" s="4344"/>
    </row>
    <row r="188" spans="1:9" ht="35.450000000000003" customHeight="1">
      <c r="A188" s="11" t="s">
        <v>6921</v>
      </c>
      <c r="B188" s="11" t="s">
        <v>6922</v>
      </c>
      <c r="C188" s="11" t="s">
        <v>3571</v>
      </c>
      <c r="D188" s="11" t="str">
        <f t="shared" si="2"/>
        <v>19-4906 TC Green Gables</v>
      </c>
      <c r="E188" s="11" t="s">
        <v>632</v>
      </c>
      <c r="F188" s="11">
        <v>50</v>
      </c>
      <c r="G188" s="11">
        <v>66</v>
      </c>
      <c r="H188" s="2426">
        <v>65</v>
      </c>
      <c r="I188" s="4345"/>
    </row>
    <row r="189" spans="1:9" ht="35.450000000000003" customHeight="1">
      <c r="A189" s="11" t="s">
        <v>7109</v>
      </c>
      <c r="B189" s="11" t="s">
        <v>9549</v>
      </c>
      <c r="C189" s="11" t="s">
        <v>3228</v>
      </c>
      <c r="D189" s="11" t="str">
        <f t="shared" si="2"/>
        <v>19-4022 TC Parisian Night</v>
      </c>
      <c r="E189" s="11" t="s">
        <v>632</v>
      </c>
      <c r="F189" s="11">
        <v>50</v>
      </c>
      <c r="G189" s="11">
        <v>52</v>
      </c>
      <c r="H189" s="2426">
        <v>65</v>
      </c>
      <c r="I189" s="4346"/>
    </row>
    <row r="190" spans="1:9" ht="35.450000000000003" customHeight="1">
      <c r="A190" s="11" t="s">
        <v>6832</v>
      </c>
      <c r="B190" s="11" t="s">
        <v>6833</v>
      </c>
      <c r="C190" s="11" t="s">
        <v>3218</v>
      </c>
      <c r="D190" s="11" t="str">
        <f t="shared" si="2"/>
        <v>19-4015 TC Blue Graphite</v>
      </c>
      <c r="E190" s="11" t="s">
        <v>632</v>
      </c>
      <c r="F190" s="11">
        <v>50</v>
      </c>
      <c r="G190" s="11">
        <v>49</v>
      </c>
      <c r="H190" s="2426">
        <v>55</v>
      </c>
      <c r="I190" s="4347"/>
    </row>
    <row r="191" spans="1:9" ht="35.450000000000003" customHeight="1">
      <c r="A191" s="11" t="s">
        <v>5580</v>
      </c>
      <c r="B191" s="11" t="s">
        <v>5581</v>
      </c>
      <c r="C191" s="11" t="s">
        <v>3717</v>
      </c>
      <c r="D191" s="11" t="str">
        <f t="shared" si="2"/>
        <v>16-6138 TC Kelly Green</v>
      </c>
      <c r="E191" s="11" t="s">
        <v>632</v>
      </c>
      <c r="F191" s="11">
        <v>51</v>
      </c>
      <c r="G191" s="11">
        <v>156</v>
      </c>
      <c r="H191" s="2426">
        <v>94</v>
      </c>
      <c r="I191" s="4335"/>
    </row>
    <row r="192" spans="1:9" ht="35.450000000000003" customHeight="1">
      <c r="A192" s="11" t="s">
        <v>6943</v>
      </c>
      <c r="B192" s="11" t="s">
        <v>6944</v>
      </c>
      <c r="C192" s="11" t="s">
        <v>3502</v>
      </c>
      <c r="D192" s="11" t="str">
        <f t="shared" si="2"/>
        <v>19-5413 TC Jasper</v>
      </c>
      <c r="E192" s="11" t="s">
        <v>632</v>
      </c>
      <c r="F192" s="11">
        <v>51</v>
      </c>
      <c r="G192" s="11">
        <v>89</v>
      </c>
      <c r="H192" s="2426">
        <v>89</v>
      </c>
      <c r="I192" s="4336"/>
    </row>
    <row r="193" spans="1:9" ht="35.450000000000003" customHeight="1">
      <c r="A193" s="11" t="s">
        <v>6949</v>
      </c>
      <c r="B193" s="11" t="s">
        <v>6950</v>
      </c>
      <c r="C193" s="11" t="s">
        <v>3562</v>
      </c>
      <c r="D193" s="11" t="str">
        <f t="shared" si="2"/>
        <v>19-5511 TC Hunter Green</v>
      </c>
      <c r="E193" s="11" t="s">
        <v>632</v>
      </c>
      <c r="F193" s="11">
        <v>51</v>
      </c>
      <c r="G193" s="11">
        <v>87</v>
      </c>
      <c r="H193" s="2426">
        <v>73</v>
      </c>
      <c r="I193" s="4337"/>
    </row>
    <row r="194" spans="1:9" ht="35.450000000000003" customHeight="1">
      <c r="A194" s="11" t="s">
        <v>6917</v>
      </c>
      <c r="B194" s="11" t="s">
        <v>6918</v>
      </c>
      <c r="C194" s="11" t="s">
        <v>3417</v>
      </c>
      <c r="D194" s="11" t="str">
        <f t="shared" ref="D194:D257" si="3">A194 &amp; " " &amp; B194</f>
        <v>19-4820 TC Balsam</v>
      </c>
      <c r="E194" s="11" t="s">
        <v>632</v>
      </c>
      <c r="F194" s="11">
        <v>51</v>
      </c>
      <c r="G194" s="11">
        <v>86</v>
      </c>
      <c r="H194" s="2426">
        <v>94</v>
      </c>
      <c r="I194" s="4338"/>
    </row>
    <row r="195" spans="1:9" ht="35.450000000000003" customHeight="1">
      <c r="A195" s="11" t="s">
        <v>6958</v>
      </c>
      <c r="B195" s="11" t="s">
        <v>6959</v>
      </c>
      <c r="C195" s="11" t="s">
        <v>3554</v>
      </c>
      <c r="D195" s="11" t="str">
        <f t="shared" si="3"/>
        <v>19-5920 TC Pineneedle</v>
      </c>
      <c r="E195" s="11" t="s">
        <v>632</v>
      </c>
      <c r="F195" s="11">
        <v>51</v>
      </c>
      <c r="G195" s="11">
        <v>77</v>
      </c>
      <c r="H195" s="2426">
        <v>65</v>
      </c>
      <c r="I195" s="4339"/>
    </row>
    <row r="196" spans="1:9" ht="35.450000000000003" customHeight="1">
      <c r="A196" s="11" t="s">
        <v>6392</v>
      </c>
      <c r="B196" s="11" t="s">
        <v>745</v>
      </c>
      <c r="C196" s="11" t="s">
        <v>3170</v>
      </c>
      <c r="D196" s="11" t="str">
        <f t="shared" si="3"/>
        <v>18-4043 TC Palace Blue</v>
      </c>
      <c r="E196" s="11" t="s">
        <v>632</v>
      </c>
      <c r="F196" s="11">
        <v>52</v>
      </c>
      <c r="G196" s="11">
        <v>108</v>
      </c>
      <c r="H196" s="2426">
        <v>176</v>
      </c>
      <c r="I196" s="4331"/>
    </row>
    <row r="197" spans="1:9" ht="35.450000000000003" customHeight="1">
      <c r="A197" s="11" t="s">
        <v>6865</v>
      </c>
      <c r="B197" s="11" t="s">
        <v>6866</v>
      </c>
      <c r="C197" s="11" t="s">
        <v>3214</v>
      </c>
      <c r="D197" s="11" t="str">
        <f t="shared" si="3"/>
        <v>19-4110 TC Midnight Navy</v>
      </c>
      <c r="E197" s="11" t="s">
        <v>632</v>
      </c>
      <c r="F197" s="11">
        <v>52</v>
      </c>
      <c r="G197" s="11">
        <v>65</v>
      </c>
      <c r="H197" s="2426">
        <v>78</v>
      </c>
      <c r="I197" s="4332"/>
    </row>
    <row r="198" spans="1:9" ht="35.450000000000003" customHeight="1">
      <c r="A198" s="11" t="s">
        <v>6778</v>
      </c>
      <c r="B198" s="11" t="s">
        <v>6780</v>
      </c>
      <c r="C198" s="11" t="s">
        <v>3234</v>
      </c>
      <c r="D198" s="11" t="str">
        <f t="shared" si="3"/>
        <v>19-3810 TC Eclipse</v>
      </c>
      <c r="E198" s="11" t="s">
        <v>632</v>
      </c>
      <c r="F198" s="11">
        <v>52</v>
      </c>
      <c r="G198" s="11">
        <v>49</v>
      </c>
      <c r="H198" s="2426">
        <v>72</v>
      </c>
      <c r="I198" s="4333"/>
    </row>
    <row r="199" spans="1:9" ht="35.450000000000003" customHeight="1">
      <c r="A199" s="11" t="s">
        <v>7007</v>
      </c>
      <c r="B199" s="11" t="s">
        <v>9676</v>
      </c>
      <c r="C199" s="11" t="s">
        <v>2010</v>
      </c>
      <c r="D199" s="11" t="str">
        <f t="shared" si="3"/>
        <v>19-1018 TC Ganache</v>
      </c>
      <c r="E199" s="11" t="s">
        <v>632</v>
      </c>
      <c r="F199" s="11">
        <v>52</v>
      </c>
      <c r="G199" s="11">
        <v>41</v>
      </c>
      <c r="H199" s="2426">
        <v>42</v>
      </c>
      <c r="I199" s="4334"/>
    </row>
    <row r="200" spans="1:9" ht="35.450000000000003" customHeight="1">
      <c r="A200" s="11" t="s">
        <v>5962</v>
      </c>
      <c r="B200" s="11" t="s">
        <v>5963</v>
      </c>
      <c r="C200" s="11" t="s">
        <v>3488</v>
      </c>
      <c r="D200" s="11" t="str">
        <f t="shared" si="3"/>
        <v>17-5117 TC Green-Blue Slate</v>
      </c>
      <c r="E200" s="11" t="s">
        <v>632</v>
      </c>
      <c r="F200" s="11">
        <v>53</v>
      </c>
      <c r="G200" s="11">
        <v>128</v>
      </c>
      <c r="H200" s="2426">
        <v>130</v>
      </c>
      <c r="I200" s="4325"/>
    </row>
    <row r="201" spans="1:9" ht="35.450000000000003" customHeight="1">
      <c r="A201" s="11" t="s">
        <v>6410</v>
      </c>
      <c r="B201" s="11" t="s">
        <v>6411</v>
      </c>
      <c r="C201" s="11" t="s">
        <v>3407</v>
      </c>
      <c r="D201" s="11" t="str">
        <f t="shared" si="3"/>
        <v>18-4222 TC Bluesteel</v>
      </c>
      <c r="E201" s="11" t="s">
        <v>632</v>
      </c>
      <c r="F201" s="11">
        <v>53</v>
      </c>
      <c r="G201" s="11">
        <v>99</v>
      </c>
      <c r="H201" s="2426">
        <v>124</v>
      </c>
      <c r="I201" s="4326"/>
    </row>
    <row r="202" spans="1:9" ht="35.450000000000003" customHeight="1">
      <c r="A202" s="11" t="s">
        <v>6941</v>
      </c>
      <c r="B202" s="11" t="s">
        <v>6942</v>
      </c>
      <c r="C202" s="11" t="s">
        <v>3566</v>
      </c>
      <c r="D202" s="11" t="str">
        <f t="shared" si="3"/>
        <v>19-5411 TC Trekking Green</v>
      </c>
      <c r="E202" s="11" t="s">
        <v>632</v>
      </c>
      <c r="F202" s="11">
        <v>53</v>
      </c>
      <c r="G202" s="11">
        <v>80</v>
      </c>
      <c r="H202" s="2426">
        <v>72</v>
      </c>
      <c r="I202" s="4327"/>
    </row>
    <row r="203" spans="1:9" ht="35.450000000000003" customHeight="1">
      <c r="A203" s="11" t="s">
        <v>6867</v>
      </c>
      <c r="B203" s="11" t="s">
        <v>758</v>
      </c>
      <c r="C203" s="11" t="s">
        <v>3150</v>
      </c>
      <c r="D203" s="11" t="str">
        <f t="shared" si="3"/>
        <v>19-4118 TC Dark Denim</v>
      </c>
      <c r="E203" s="11" t="s">
        <v>632</v>
      </c>
      <c r="F203" s="11">
        <v>53</v>
      </c>
      <c r="G203" s="11">
        <v>70</v>
      </c>
      <c r="H203" s="2426">
        <v>94</v>
      </c>
      <c r="I203" s="4328"/>
    </row>
    <row r="204" spans="1:9" ht="35.450000000000003" customHeight="1">
      <c r="A204" s="11" t="s">
        <v>6956</v>
      </c>
      <c r="B204" s="11" t="s">
        <v>6957</v>
      </c>
      <c r="C204" s="11" t="s">
        <v>3569</v>
      </c>
      <c r="D204" s="11" t="str">
        <f t="shared" si="3"/>
        <v>19-5917 TC Sycamore</v>
      </c>
      <c r="E204" s="11" t="s">
        <v>632</v>
      </c>
      <c r="F204" s="11">
        <v>53</v>
      </c>
      <c r="G204" s="11">
        <v>70</v>
      </c>
      <c r="H204" s="2426">
        <v>61</v>
      </c>
      <c r="I204" s="4329"/>
    </row>
    <row r="205" spans="1:9" ht="35.450000000000003" customHeight="1">
      <c r="A205" s="11" t="s">
        <v>6840</v>
      </c>
      <c r="B205" s="11" t="s">
        <v>6841</v>
      </c>
      <c r="C205" s="11" t="s">
        <v>3236</v>
      </c>
      <c r="D205" s="11" t="str">
        <f t="shared" si="3"/>
        <v>19-4025 TC Mood Indigo</v>
      </c>
      <c r="E205" s="11" t="s">
        <v>632</v>
      </c>
      <c r="F205" s="11">
        <v>53</v>
      </c>
      <c r="G205" s="11">
        <v>58</v>
      </c>
      <c r="H205" s="2426">
        <v>76</v>
      </c>
      <c r="I205" s="4330"/>
    </row>
    <row r="206" spans="1:9" ht="35.450000000000003" customHeight="1">
      <c r="A206" s="11" t="s">
        <v>5902</v>
      </c>
      <c r="B206" s="11" t="s">
        <v>5903</v>
      </c>
      <c r="C206" s="11" t="s">
        <v>3301</v>
      </c>
      <c r="D206" s="11" t="str">
        <f t="shared" si="3"/>
        <v>17-4328 TC Blue Moon</v>
      </c>
      <c r="E206" s="11" t="s">
        <v>632</v>
      </c>
      <c r="F206" s="11">
        <v>54</v>
      </c>
      <c r="G206" s="11">
        <v>134</v>
      </c>
      <c r="H206" s="2426">
        <v>160</v>
      </c>
      <c r="I206" s="4316"/>
    </row>
    <row r="207" spans="1:9" ht="35.450000000000003" customHeight="1">
      <c r="A207" s="11" t="s">
        <v>6507</v>
      </c>
      <c r="B207" s="11" t="s">
        <v>8928</v>
      </c>
      <c r="C207" s="11" t="s">
        <v>3491</v>
      </c>
      <c r="D207" s="11" t="str">
        <f t="shared" si="3"/>
        <v>18-5618 TC Deep Jungle</v>
      </c>
      <c r="E207" s="11" t="s">
        <v>632</v>
      </c>
      <c r="F207" s="11">
        <v>54</v>
      </c>
      <c r="G207" s="11">
        <v>113</v>
      </c>
      <c r="H207" s="2426">
        <v>111</v>
      </c>
      <c r="I207" s="4317"/>
    </row>
    <row r="208" spans="1:9" ht="35.450000000000003" customHeight="1">
      <c r="A208" s="11" t="s">
        <v>6819</v>
      </c>
      <c r="B208" s="11" t="s">
        <v>798</v>
      </c>
      <c r="C208" s="11" t="s">
        <v>3091</v>
      </c>
      <c r="D208" s="11" t="str">
        <f t="shared" si="3"/>
        <v>19-3951 TC Clematis Blue</v>
      </c>
      <c r="E208" s="11" t="s">
        <v>632</v>
      </c>
      <c r="F208" s="11">
        <v>54</v>
      </c>
      <c r="G208" s="11">
        <v>59</v>
      </c>
      <c r="H208" s="2426">
        <v>124</v>
      </c>
      <c r="I208" s="4318"/>
    </row>
    <row r="209" spans="1:9" ht="35.450000000000003" customHeight="1">
      <c r="A209" s="11" t="s">
        <v>6836</v>
      </c>
      <c r="B209" s="11" t="s">
        <v>6837</v>
      </c>
      <c r="C209" s="11" t="s">
        <v>3244</v>
      </c>
      <c r="D209" s="11" t="str">
        <f t="shared" si="3"/>
        <v>19-4023 TC Blue Nights</v>
      </c>
      <c r="E209" s="11" t="s">
        <v>632</v>
      </c>
      <c r="F209" s="11">
        <v>54</v>
      </c>
      <c r="G209" s="11">
        <v>59</v>
      </c>
      <c r="H209" s="2426">
        <v>72</v>
      </c>
      <c r="I209" s="4319"/>
    </row>
    <row r="210" spans="1:9" ht="35.450000000000003" customHeight="1">
      <c r="A210" s="11" t="s">
        <v>6890</v>
      </c>
      <c r="B210" s="11" t="s">
        <v>7385</v>
      </c>
      <c r="C210" s="11" t="s">
        <v>2024</v>
      </c>
      <c r="D210" s="11" t="str">
        <f t="shared" si="3"/>
        <v>19-4305 TC Pirate Black</v>
      </c>
      <c r="E210" s="11" t="s">
        <v>632</v>
      </c>
      <c r="F210" s="11">
        <v>54</v>
      </c>
      <c r="G210" s="11">
        <v>56</v>
      </c>
      <c r="H210" s="2426">
        <v>56</v>
      </c>
      <c r="I210" s="4320"/>
    </row>
    <row r="211" spans="1:9" ht="35.450000000000003" customHeight="1">
      <c r="A211" s="11" t="s">
        <v>6802</v>
      </c>
      <c r="B211" s="11" t="s">
        <v>8664</v>
      </c>
      <c r="C211" s="11" t="s">
        <v>3233</v>
      </c>
      <c r="D211" s="11" t="str">
        <f t="shared" si="3"/>
        <v>19-3925 TC Patriot Blue</v>
      </c>
      <c r="E211" s="11" t="s">
        <v>632</v>
      </c>
      <c r="F211" s="11">
        <v>54</v>
      </c>
      <c r="G211" s="11">
        <v>55</v>
      </c>
      <c r="H211" s="2426">
        <v>86</v>
      </c>
      <c r="I211" s="4321"/>
    </row>
    <row r="212" spans="1:9" ht="35.450000000000003" customHeight="1">
      <c r="A212" s="11" t="s">
        <v>6572</v>
      </c>
      <c r="B212" s="11" t="s">
        <v>6573</v>
      </c>
      <c r="C212" s="11" t="s">
        <v>3580</v>
      </c>
      <c r="D212" s="11" t="str">
        <f t="shared" si="3"/>
        <v>19-0509 TC Rosin</v>
      </c>
      <c r="E212" s="11" t="s">
        <v>632</v>
      </c>
      <c r="F212" s="11">
        <v>54</v>
      </c>
      <c r="G212" s="11">
        <v>54</v>
      </c>
      <c r="H212" s="2426">
        <v>45</v>
      </c>
      <c r="I212" s="4322"/>
    </row>
    <row r="213" spans="1:9" ht="35.450000000000003" customHeight="1">
      <c r="A213" s="11" t="s">
        <v>6781</v>
      </c>
      <c r="B213" s="11" t="s">
        <v>815</v>
      </c>
      <c r="C213" s="11" t="s">
        <v>3071</v>
      </c>
      <c r="D213" s="11" t="str">
        <f t="shared" si="3"/>
        <v>19-3830 TC Astral Aura</v>
      </c>
      <c r="E213" s="11" t="s">
        <v>632</v>
      </c>
      <c r="F213" s="11">
        <v>54</v>
      </c>
      <c r="G213" s="11">
        <v>49</v>
      </c>
      <c r="H213" s="2426">
        <v>81</v>
      </c>
      <c r="I213" s="4323"/>
    </row>
    <row r="214" spans="1:9" ht="35.450000000000003" customHeight="1">
      <c r="A214" s="11" t="s">
        <v>7010</v>
      </c>
      <c r="B214" s="11" t="s">
        <v>9680</v>
      </c>
      <c r="C214" s="11" t="s">
        <v>2016</v>
      </c>
      <c r="D214" s="11" t="str">
        <f t="shared" si="3"/>
        <v>19-1103 TC Espresso</v>
      </c>
      <c r="E214" s="11" t="s">
        <v>632</v>
      </c>
      <c r="F214" s="11">
        <v>54</v>
      </c>
      <c r="G214" s="11">
        <v>48</v>
      </c>
      <c r="H214" s="2426">
        <v>49</v>
      </c>
      <c r="I214" s="4324"/>
    </row>
    <row r="215" spans="1:9" ht="35.450000000000003" customHeight="1">
      <c r="A215" s="11" t="s">
        <v>5964</v>
      </c>
      <c r="B215" s="11" t="s">
        <v>5965</v>
      </c>
      <c r="C215" s="11" t="s">
        <v>3487</v>
      </c>
      <c r="D215" s="11" t="str">
        <f t="shared" si="3"/>
        <v>17-5122 TC Latigo Bay</v>
      </c>
      <c r="E215" s="11" t="s">
        <v>632</v>
      </c>
      <c r="F215" s="11">
        <v>55</v>
      </c>
      <c r="G215" s="11">
        <v>145</v>
      </c>
      <c r="H215" s="2426">
        <v>144</v>
      </c>
      <c r="I215" s="4312"/>
    </row>
    <row r="216" spans="1:9" ht="35.450000000000003" customHeight="1">
      <c r="A216" s="11" t="s">
        <v>6535</v>
      </c>
      <c r="B216" s="11" t="s">
        <v>6536</v>
      </c>
      <c r="C216" s="11" t="s">
        <v>3678</v>
      </c>
      <c r="D216" s="11" t="str">
        <f t="shared" si="3"/>
        <v>18-6022 TC Leprechaun</v>
      </c>
      <c r="E216" s="11" t="s">
        <v>632</v>
      </c>
      <c r="F216" s="11">
        <v>55</v>
      </c>
      <c r="G216" s="11">
        <v>134</v>
      </c>
      <c r="H216" s="2426">
        <v>97</v>
      </c>
      <c r="I216" s="4313"/>
    </row>
    <row r="217" spans="1:9" ht="35.450000000000003" customHeight="1">
      <c r="A217" s="11" t="s">
        <v>6964</v>
      </c>
      <c r="B217" s="11" t="s">
        <v>6965</v>
      </c>
      <c r="C217" s="11" t="s">
        <v>3643</v>
      </c>
      <c r="D217" s="11" t="str">
        <f t="shared" si="3"/>
        <v>19-6311 TC Greener Pastures</v>
      </c>
      <c r="E217" s="11" t="s">
        <v>632</v>
      </c>
      <c r="F217" s="11">
        <v>55</v>
      </c>
      <c r="G217" s="11">
        <v>80</v>
      </c>
      <c r="H217" s="2426">
        <v>61</v>
      </c>
      <c r="I217" s="4314"/>
    </row>
    <row r="218" spans="1:9" ht="35.450000000000003" customHeight="1">
      <c r="A218" s="11" t="s">
        <v>6962</v>
      </c>
      <c r="B218" s="11" t="s">
        <v>9021</v>
      </c>
      <c r="C218" s="11" t="s">
        <v>3576</v>
      </c>
      <c r="D218" s="11" t="str">
        <f t="shared" si="3"/>
        <v>19-6110 TC Deep Forest</v>
      </c>
      <c r="E218" s="11" t="s">
        <v>632</v>
      </c>
      <c r="F218" s="11">
        <v>55</v>
      </c>
      <c r="G218" s="11">
        <v>65</v>
      </c>
      <c r="H218" s="2426">
        <v>58</v>
      </c>
      <c r="I218" s="4315"/>
    </row>
    <row r="219" spans="1:9" ht="35.450000000000003" customHeight="1">
      <c r="A219" s="11" t="s">
        <v>5068</v>
      </c>
      <c r="B219" s="11" t="s">
        <v>5070</v>
      </c>
      <c r="C219" s="11" t="s">
        <v>3298</v>
      </c>
      <c r="D219" s="11" t="str">
        <f t="shared" si="3"/>
        <v>15-4720 TC River Blue</v>
      </c>
      <c r="E219" s="11" t="s">
        <v>632</v>
      </c>
      <c r="F219" s="11">
        <v>56</v>
      </c>
      <c r="G219" s="11">
        <v>175</v>
      </c>
      <c r="H219" s="2426">
        <v>205</v>
      </c>
      <c r="I219" s="4305"/>
    </row>
    <row r="220" spans="1:9" ht="35.450000000000003" customHeight="1">
      <c r="A220" s="11" t="s">
        <v>6390</v>
      </c>
      <c r="B220" s="11" t="s">
        <v>694</v>
      </c>
      <c r="C220" s="11" t="s">
        <v>3166</v>
      </c>
      <c r="D220" s="11" t="str">
        <f t="shared" si="3"/>
        <v>18-4041 TC Star Sapphire</v>
      </c>
      <c r="E220" s="11" t="s">
        <v>632</v>
      </c>
      <c r="F220" s="11">
        <v>56</v>
      </c>
      <c r="G220" s="11">
        <v>97</v>
      </c>
      <c r="H220" s="2426">
        <v>146</v>
      </c>
      <c r="I220" s="4306"/>
    </row>
    <row r="221" spans="1:9" ht="35.450000000000003" customHeight="1">
      <c r="A221" s="11" t="s">
        <v>6850</v>
      </c>
      <c r="B221" s="11" t="s">
        <v>667</v>
      </c>
      <c r="C221" s="11" t="s">
        <v>3167</v>
      </c>
      <c r="D221" s="11" t="str">
        <f t="shared" si="3"/>
        <v>19-4037 TC Bright Cobalt</v>
      </c>
      <c r="E221" s="11" t="s">
        <v>632</v>
      </c>
      <c r="F221" s="11">
        <v>56</v>
      </c>
      <c r="G221" s="11">
        <v>93</v>
      </c>
      <c r="H221" s="2426">
        <v>141</v>
      </c>
      <c r="I221" s="4307"/>
    </row>
    <row r="222" spans="1:9" ht="35.450000000000003" customHeight="1">
      <c r="A222" s="11" t="s">
        <v>6365</v>
      </c>
      <c r="B222" s="11" t="s">
        <v>40</v>
      </c>
      <c r="C222" s="11" t="s">
        <v>3182</v>
      </c>
      <c r="D222" s="11" t="str">
        <f t="shared" si="3"/>
        <v>18-3949 TC Dazzling Blue</v>
      </c>
      <c r="E222" s="11" t="s">
        <v>632</v>
      </c>
      <c r="F222" s="11">
        <v>56</v>
      </c>
      <c r="G222" s="11">
        <v>80</v>
      </c>
      <c r="H222" s="2426">
        <v>160</v>
      </c>
      <c r="I222" s="4308"/>
    </row>
    <row r="223" spans="1:9" ht="35.450000000000003" customHeight="1">
      <c r="A223" s="11" t="s">
        <v>6842</v>
      </c>
      <c r="B223" s="11" t="s">
        <v>8585</v>
      </c>
      <c r="C223" s="11" t="s">
        <v>3149</v>
      </c>
      <c r="D223" s="11" t="str">
        <f t="shared" si="3"/>
        <v>19-4026 TC Ensign Blue</v>
      </c>
      <c r="E223" s="11" t="s">
        <v>632</v>
      </c>
      <c r="F223" s="11">
        <v>56</v>
      </c>
      <c r="G223" s="11">
        <v>76</v>
      </c>
      <c r="H223" s="2426">
        <v>103</v>
      </c>
      <c r="I223" s="4309"/>
    </row>
    <row r="224" spans="1:9" ht="35.450000000000003" customHeight="1">
      <c r="A224" s="11" t="s">
        <v>6817</v>
      </c>
      <c r="B224" s="11" t="s">
        <v>8625</v>
      </c>
      <c r="C224" s="11" t="s">
        <v>3184</v>
      </c>
      <c r="D224" s="11" t="str">
        <f t="shared" si="3"/>
        <v>19-3950 TC Deep Ultramarine</v>
      </c>
      <c r="E224" s="11" t="s">
        <v>632</v>
      </c>
      <c r="F224" s="11">
        <v>56</v>
      </c>
      <c r="G224" s="11">
        <v>72</v>
      </c>
      <c r="H224" s="2426">
        <v>131</v>
      </c>
      <c r="I224" s="4310"/>
    </row>
    <row r="225" spans="1:9" ht="35.450000000000003" customHeight="1">
      <c r="A225" s="11" t="s">
        <v>7008</v>
      </c>
      <c r="B225" s="11" t="s">
        <v>9674</v>
      </c>
      <c r="C225" s="11" t="s">
        <v>2012</v>
      </c>
      <c r="D225" s="11" t="str">
        <f t="shared" si="3"/>
        <v>19-1109 TC Chocolate Torte</v>
      </c>
      <c r="E225" s="11" t="s">
        <v>632</v>
      </c>
      <c r="F225" s="11">
        <v>56</v>
      </c>
      <c r="G225" s="11">
        <v>46</v>
      </c>
      <c r="H225" s="2426">
        <v>45</v>
      </c>
      <c r="I225" s="4311"/>
    </row>
    <row r="226" spans="1:9" ht="35.450000000000003" customHeight="1">
      <c r="A226" s="11" t="s">
        <v>5594</v>
      </c>
      <c r="B226" s="11" t="s">
        <v>5595</v>
      </c>
      <c r="C226" s="11" t="s">
        <v>3705</v>
      </c>
      <c r="D226" s="11" t="str">
        <f t="shared" si="3"/>
        <v>16-6340 TC Classic Green</v>
      </c>
      <c r="E226" s="11" t="s">
        <v>632</v>
      </c>
      <c r="F226" s="11">
        <v>57</v>
      </c>
      <c r="G226" s="11">
        <v>168</v>
      </c>
      <c r="H226" s="2426">
        <v>69</v>
      </c>
      <c r="I226" s="4298"/>
    </row>
    <row r="227" spans="1:9" ht="35.450000000000003" customHeight="1">
      <c r="A227" s="11" t="s">
        <v>6939</v>
      </c>
      <c r="B227" s="11" t="s">
        <v>6940</v>
      </c>
      <c r="C227" s="11" t="s">
        <v>3500</v>
      </c>
      <c r="D227" s="11" t="str">
        <f t="shared" si="3"/>
        <v>19-5408 TC Bistro Green</v>
      </c>
      <c r="E227" s="11" t="s">
        <v>632</v>
      </c>
      <c r="F227" s="11">
        <v>57</v>
      </c>
      <c r="G227" s="11">
        <v>85</v>
      </c>
      <c r="H227" s="2426">
        <v>81</v>
      </c>
      <c r="I227" s="4299"/>
    </row>
    <row r="228" spans="1:9" ht="35.450000000000003" customHeight="1">
      <c r="A228" s="11" t="s">
        <v>6892</v>
      </c>
      <c r="B228" s="11" t="s">
        <v>6893</v>
      </c>
      <c r="C228" s="11" t="s">
        <v>3267</v>
      </c>
      <c r="D228" s="11" t="str">
        <f t="shared" si="3"/>
        <v>19-4316 TC Stargazer</v>
      </c>
      <c r="E228" s="11" t="s">
        <v>632</v>
      </c>
      <c r="F228" s="11">
        <v>57</v>
      </c>
      <c r="G228" s="11">
        <v>80</v>
      </c>
      <c r="H228" s="2426">
        <v>92</v>
      </c>
      <c r="I228" s="4300"/>
    </row>
    <row r="229" spans="1:9" ht="35.450000000000003" customHeight="1">
      <c r="A229" s="11" t="s">
        <v>6564</v>
      </c>
      <c r="B229" s="11" t="s">
        <v>6565</v>
      </c>
      <c r="C229" s="11" t="s">
        <v>3650</v>
      </c>
      <c r="D229" s="11" t="str">
        <f t="shared" si="3"/>
        <v>19-0415 TC Duffel Bag</v>
      </c>
      <c r="E229" s="11" t="s">
        <v>632</v>
      </c>
      <c r="F229" s="11">
        <v>57</v>
      </c>
      <c r="G229" s="11">
        <v>64</v>
      </c>
      <c r="H229" s="2426">
        <v>52</v>
      </c>
      <c r="I229" s="4301"/>
    </row>
    <row r="230" spans="1:9" ht="35.450000000000003" customHeight="1">
      <c r="A230" s="11" t="s">
        <v>6877</v>
      </c>
      <c r="B230" s="11" t="s">
        <v>1604</v>
      </c>
      <c r="C230" s="11" t="s">
        <v>2020</v>
      </c>
      <c r="D230" s="11" t="str">
        <f t="shared" si="3"/>
        <v>19-4205 TC Phantom</v>
      </c>
      <c r="E230" s="11" t="s">
        <v>632</v>
      </c>
      <c r="F230" s="11">
        <v>57</v>
      </c>
      <c r="G230" s="11">
        <v>55</v>
      </c>
      <c r="H230" s="2426">
        <v>59</v>
      </c>
      <c r="I230" s="4302"/>
    </row>
    <row r="231" spans="1:9" ht="35.450000000000003" customHeight="1">
      <c r="A231" s="11" t="s">
        <v>7021</v>
      </c>
      <c r="B231" s="11" t="s">
        <v>9672</v>
      </c>
      <c r="C231" s="11" t="s">
        <v>2104</v>
      </c>
      <c r="D231" s="11" t="str">
        <f t="shared" si="3"/>
        <v>19-1106 TC Mole'</v>
      </c>
      <c r="E231" s="11" t="s">
        <v>632</v>
      </c>
      <c r="F231" s="11">
        <v>57</v>
      </c>
      <c r="G231" s="11">
        <v>45</v>
      </c>
      <c r="H231" s="2426">
        <v>43</v>
      </c>
      <c r="I231" s="4303"/>
    </row>
    <row r="232" spans="1:9" ht="35.450000000000003" customHeight="1">
      <c r="A232" s="11" t="s">
        <v>6773</v>
      </c>
      <c r="B232" s="11" t="s">
        <v>837</v>
      </c>
      <c r="C232" s="11" t="s">
        <v>3034</v>
      </c>
      <c r="D232" s="11" t="str">
        <f t="shared" si="3"/>
        <v>19-3731 TC Parachute Purple</v>
      </c>
      <c r="E232" s="11" t="s">
        <v>632</v>
      </c>
      <c r="F232" s="11">
        <v>57</v>
      </c>
      <c r="G232" s="11">
        <v>40</v>
      </c>
      <c r="H232" s="2426">
        <v>82</v>
      </c>
      <c r="I232" s="4304"/>
    </row>
    <row r="233" spans="1:9" ht="35.450000000000003" customHeight="1">
      <c r="A233" s="11" t="s">
        <v>5095</v>
      </c>
      <c r="B233" s="11" t="s">
        <v>5097</v>
      </c>
      <c r="C233" s="11" t="s">
        <v>3457</v>
      </c>
      <c r="D233" s="11" t="str">
        <f t="shared" si="3"/>
        <v>15-5516 TC Waterfall</v>
      </c>
      <c r="E233" s="11" t="s">
        <v>632</v>
      </c>
      <c r="F233" s="11">
        <v>58</v>
      </c>
      <c r="G233" s="11">
        <v>176</v>
      </c>
      <c r="H233" s="2426">
        <v>162</v>
      </c>
      <c r="I233" s="4290"/>
    </row>
    <row r="234" spans="1:9" ht="35.450000000000003" customHeight="1">
      <c r="A234" s="11" t="s">
        <v>5563</v>
      </c>
      <c r="B234" s="11" t="s">
        <v>669</v>
      </c>
      <c r="C234" s="11" t="s">
        <v>3676</v>
      </c>
      <c r="D234" s="11" t="str">
        <f t="shared" si="3"/>
        <v>16-5930 TC Ming Green</v>
      </c>
      <c r="E234" s="11" t="s">
        <v>632</v>
      </c>
      <c r="F234" s="11">
        <v>58</v>
      </c>
      <c r="G234" s="11">
        <v>162</v>
      </c>
      <c r="H234" s="2426">
        <v>120</v>
      </c>
      <c r="I234" s="4291"/>
    </row>
    <row r="235" spans="1:9" ht="35.450000000000003" customHeight="1">
      <c r="A235" s="11" t="s">
        <v>5994</v>
      </c>
      <c r="B235" s="11" t="s">
        <v>9135</v>
      </c>
      <c r="C235" s="11" t="s">
        <v>3679</v>
      </c>
      <c r="D235" s="11" t="str">
        <f t="shared" si="3"/>
        <v>17-5923 TC Pine Green</v>
      </c>
      <c r="E235" s="11" t="s">
        <v>632</v>
      </c>
      <c r="F235" s="11">
        <v>58</v>
      </c>
      <c r="G235" s="11">
        <v>121</v>
      </c>
      <c r="H235" s="2426">
        <v>94</v>
      </c>
      <c r="I235" s="4292"/>
    </row>
    <row r="236" spans="1:9" ht="35.450000000000003" customHeight="1">
      <c r="A236" s="11" t="s">
        <v>6513</v>
      </c>
      <c r="B236" s="11" t="s">
        <v>6514</v>
      </c>
      <c r="C236" s="11" t="s">
        <v>3560</v>
      </c>
      <c r="D236" s="11" t="str">
        <f t="shared" si="3"/>
        <v>18-5621 TC Fir</v>
      </c>
      <c r="E236" s="11" t="s">
        <v>632</v>
      </c>
      <c r="F236" s="11">
        <v>58</v>
      </c>
      <c r="G236" s="11">
        <v>114</v>
      </c>
      <c r="H236" s="2426">
        <v>95</v>
      </c>
      <c r="I236" s="4293"/>
    </row>
    <row r="237" spans="1:9" ht="35.450000000000003" customHeight="1">
      <c r="A237" s="11" t="s">
        <v>6894</v>
      </c>
      <c r="B237" s="11" t="s">
        <v>6895</v>
      </c>
      <c r="C237" s="11" t="s">
        <v>3399</v>
      </c>
      <c r="D237" s="11" t="str">
        <f t="shared" si="3"/>
        <v>19-4318 TC Mallard Blue</v>
      </c>
      <c r="E237" s="11" t="s">
        <v>632</v>
      </c>
      <c r="F237" s="11">
        <v>58</v>
      </c>
      <c r="G237" s="11">
        <v>92</v>
      </c>
      <c r="H237" s="2426">
        <v>110</v>
      </c>
      <c r="I237" s="4294"/>
    </row>
    <row r="238" spans="1:9" ht="35.450000000000003" customHeight="1">
      <c r="A238" s="11" t="s">
        <v>6566</v>
      </c>
      <c r="B238" s="11" t="s">
        <v>6567</v>
      </c>
      <c r="C238" s="11" t="s">
        <v>3575</v>
      </c>
      <c r="D238" s="11" t="str">
        <f t="shared" si="3"/>
        <v>19-0417 TC Kombu Green</v>
      </c>
      <c r="E238" s="11" t="s">
        <v>632</v>
      </c>
      <c r="F238" s="11">
        <v>58</v>
      </c>
      <c r="G238" s="11">
        <v>64</v>
      </c>
      <c r="H238" s="2426">
        <v>50</v>
      </c>
      <c r="I238" s="4295"/>
    </row>
    <row r="239" spans="1:9" ht="35.450000000000003" customHeight="1">
      <c r="A239" s="11" t="s">
        <v>6783</v>
      </c>
      <c r="B239" s="11" t="s">
        <v>814</v>
      </c>
      <c r="C239" s="11" t="s">
        <v>3070</v>
      </c>
      <c r="D239" s="11" t="str">
        <f t="shared" si="3"/>
        <v>19-3839 TC Blue Ribbon</v>
      </c>
      <c r="E239" s="11" t="s">
        <v>632</v>
      </c>
      <c r="F239" s="11">
        <v>58</v>
      </c>
      <c r="G239" s="11">
        <v>57</v>
      </c>
      <c r="H239" s="2426">
        <v>95</v>
      </c>
      <c r="I239" s="4296"/>
    </row>
    <row r="240" spans="1:9" ht="35.450000000000003" customHeight="1">
      <c r="A240" s="11" t="s">
        <v>6605</v>
      </c>
      <c r="B240" s="11" t="s">
        <v>1609</v>
      </c>
      <c r="C240" s="11" t="s">
        <v>2015</v>
      </c>
      <c r="D240" s="11" t="str">
        <f t="shared" si="3"/>
        <v>19-1102 TC Licorice</v>
      </c>
      <c r="E240" s="11" t="s">
        <v>632</v>
      </c>
      <c r="F240" s="11">
        <v>58</v>
      </c>
      <c r="G240" s="11">
        <v>53</v>
      </c>
      <c r="H240" s="2426">
        <v>54</v>
      </c>
      <c r="I240" s="4297"/>
    </row>
    <row r="241" spans="1:9" ht="35.450000000000003" customHeight="1">
      <c r="A241" s="11" t="s">
        <v>6376</v>
      </c>
      <c r="B241" s="11" t="s">
        <v>6378</v>
      </c>
      <c r="C241" s="11" t="s">
        <v>3408</v>
      </c>
      <c r="D241" s="11" t="str">
        <f t="shared" si="3"/>
        <v>18-4023 TC Blue Ashes</v>
      </c>
      <c r="E241" s="11" t="s">
        <v>632</v>
      </c>
      <c r="F241" s="11">
        <v>59</v>
      </c>
      <c r="G241" s="11">
        <v>95</v>
      </c>
      <c r="H241" s="2426">
        <v>120</v>
      </c>
      <c r="I241" s="4286"/>
    </row>
    <row r="242" spans="1:9" ht="35.450000000000003" customHeight="1">
      <c r="A242" s="11" t="s">
        <v>7114</v>
      </c>
      <c r="B242" s="11" t="s">
        <v>9618</v>
      </c>
      <c r="C242" s="11" t="s">
        <v>3237</v>
      </c>
      <c r="D242" s="11" t="str">
        <f t="shared" si="3"/>
        <v>19-3927 TC Graphite</v>
      </c>
      <c r="E242" s="11" t="s">
        <v>632</v>
      </c>
      <c r="F242" s="11">
        <v>59</v>
      </c>
      <c r="G242" s="11">
        <v>59</v>
      </c>
      <c r="H242" s="2426">
        <v>72</v>
      </c>
      <c r="I242" s="4287"/>
    </row>
    <row r="243" spans="1:9" ht="35.450000000000003" customHeight="1">
      <c r="A243" s="11" t="s">
        <v>6571</v>
      </c>
      <c r="B243" s="11" t="s">
        <v>1617</v>
      </c>
      <c r="C243" s="11" t="s">
        <v>2001</v>
      </c>
      <c r="D243" s="11" t="str">
        <f t="shared" si="3"/>
        <v>19-0508 TC Peat</v>
      </c>
      <c r="E243" s="11" t="s">
        <v>632</v>
      </c>
      <c r="F243" s="11">
        <v>59</v>
      </c>
      <c r="G243" s="11">
        <v>58</v>
      </c>
      <c r="H243" s="2426">
        <v>54</v>
      </c>
      <c r="I243" s="4288"/>
    </row>
    <row r="244" spans="1:9" ht="35.450000000000003" customHeight="1">
      <c r="A244" s="11" t="s">
        <v>6606</v>
      </c>
      <c r="B244" s="11" t="s">
        <v>309</v>
      </c>
      <c r="C244" s="11" t="s">
        <v>2011</v>
      </c>
      <c r="D244" s="11" t="str">
        <f t="shared" si="3"/>
        <v>19-1111 TC Black Coffee</v>
      </c>
      <c r="E244" s="11" t="s">
        <v>632</v>
      </c>
      <c r="F244" s="11">
        <v>59</v>
      </c>
      <c r="G244" s="11">
        <v>48</v>
      </c>
      <c r="H244" s="2426">
        <v>47</v>
      </c>
      <c r="I244" s="4289"/>
    </row>
    <row r="245" spans="1:9" ht="35.450000000000003" customHeight="1">
      <c r="A245" s="11" t="s">
        <v>5470</v>
      </c>
      <c r="B245" s="11" t="s">
        <v>5471</v>
      </c>
      <c r="C245" s="11" t="s">
        <v>3295</v>
      </c>
      <c r="D245" s="11" t="str">
        <f t="shared" si="3"/>
        <v>16-4530 TC Aquarius</v>
      </c>
      <c r="E245" s="11" t="s">
        <v>632</v>
      </c>
      <c r="F245" s="11">
        <v>60</v>
      </c>
      <c r="G245" s="11">
        <v>173</v>
      </c>
      <c r="H245" s="2426">
        <v>212</v>
      </c>
      <c r="I245" s="4279"/>
    </row>
    <row r="246" spans="1:9" ht="35.450000000000003" customHeight="1">
      <c r="A246" s="11" t="s">
        <v>6013</v>
      </c>
      <c r="B246" s="11" t="s">
        <v>6014</v>
      </c>
      <c r="C246" s="11" t="s">
        <v>3638</v>
      </c>
      <c r="D246" s="11" t="str">
        <f t="shared" si="3"/>
        <v>17-6229 TC Medium Green</v>
      </c>
      <c r="E246" s="11" t="s">
        <v>632</v>
      </c>
      <c r="F246" s="11">
        <v>60</v>
      </c>
      <c r="G246" s="11">
        <v>130</v>
      </c>
      <c r="H246" s="2426">
        <v>78</v>
      </c>
      <c r="I246" s="4280"/>
    </row>
    <row r="247" spans="1:9" ht="35.450000000000003" customHeight="1">
      <c r="A247" s="11" t="s">
        <v>5914</v>
      </c>
      <c r="B247" s="11" t="s">
        <v>5915</v>
      </c>
      <c r="C247" s="11" t="s">
        <v>3423</v>
      </c>
      <c r="D247" s="11" t="str">
        <f t="shared" si="3"/>
        <v>17-4421 TC Larkspur</v>
      </c>
      <c r="E247" s="11" t="s">
        <v>632</v>
      </c>
      <c r="F247" s="11">
        <v>60</v>
      </c>
      <c r="G247" s="11">
        <v>125</v>
      </c>
      <c r="H247" s="2426">
        <v>144</v>
      </c>
      <c r="I247" s="4281"/>
    </row>
    <row r="248" spans="1:9" ht="35.450000000000003" customHeight="1">
      <c r="A248" s="11" t="s">
        <v>6880</v>
      </c>
      <c r="B248" s="11" t="s">
        <v>6881</v>
      </c>
      <c r="C248" s="11" t="s">
        <v>3266</v>
      </c>
      <c r="D248" s="11" t="str">
        <f t="shared" si="3"/>
        <v>19-4227 TC Indian Teal</v>
      </c>
      <c r="E248" s="11" t="s">
        <v>632</v>
      </c>
      <c r="F248" s="11">
        <v>60</v>
      </c>
      <c r="G248" s="11">
        <v>88</v>
      </c>
      <c r="H248" s="2426">
        <v>107</v>
      </c>
      <c r="I248" s="4282"/>
    </row>
    <row r="249" spans="1:9" ht="35.450000000000003" customHeight="1">
      <c r="A249" s="11" t="s">
        <v>6954</v>
      </c>
      <c r="B249" s="11" t="s">
        <v>6955</v>
      </c>
      <c r="C249" s="11" t="s">
        <v>3568</v>
      </c>
      <c r="D249" s="11" t="str">
        <f t="shared" si="3"/>
        <v>19-5914 TC Jungle Green</v>
      </c>
      <c r="E249" s="11" t="s">
        <v>632</v>
      </c>
      <c r="F249" s="11">
        <v>60</v>
      </c>
      <c r="G249" s="11">
        <v>78</v>
      </c>
      <c r="H249" s="2426">
        <v>71</v>
      </c>
      <c r="I249" s="4283"/>
    </row>
    <row r="250" spans="1:9" ht="35.450000000000003" customHeight="1">
      <c r="A250" s="11" t="s">
        <v>6834</v>
      </c>
      <c r="B250" s="11" t="s">
        <v>6835</v>
      </c>
      <c r="C250" s="11" t="s">
        <v>3227</v>
      </c>
      <c r="D250" s="11" t="str">
        <f t="shared" si="3"/>
        <v>19-4019 TC India Ink</v>
      </c>
      <c r="E250" s="11" t="s">
        <v>632</v>
      </c>
      <c r="F250" s="11">
        <v>60</v>
      </c>
      <c r="G250" s="11">
        <v>63</v>
      </c>
      <c r="H250" s="2426">
        <v>74</v>
      </c>
      <c r="I250" s="4284"/>
    </row>
    <row r="251" spans="1:9" ht="35.450000000000003" customHeight="1">
      <c r="A251" s="11" t="s">
        <v>6604</v>
      </c>
      <c r="B251" s="11" t="s">
        <v>1610</v>
      </c>
      <c r="C251" s="11" t="s">
        <v>2013</v>
      </c>
      <c r="D251" s="11" t="str">
        <f t="shared" si="3"/>
        <v>19-1101 TC After Dark</v>
      </c>
      <c r="E251" s="11" t="s">
        <v>632</v>
      </c>
      <c r="F251" s="11">
        <v>60</v>
      </c>
      <c r="G251" s="11">
        <v>53</v>
      </c>
      <c r="H251" s="2426">
        <v>53</v>
      </c>
      <c r="I251" s="4285"/>
    </row>
    <row r="252" spans="1:9" ht="35.450000000000003" customHeight="1">
      <c r="A252" s="11" t="s">
        <v>6544</v>
      </c>
      <c r="B252" s="11" t="s">
        <v>6545</v>
      </c>
      <c r="C252" s="11" t="s">
        <v>3639</v>
      </c>
      <c r="D252" s="11" t="str">
        <f t="shared" si="3"/>
        <v>18-6330 TC Juniper</v>
      </c>
      <c r="E252" s="11" t="s">
        <v>632</v>
      </c>
      <c r="F252" s="11">
        <v>61</v>
      </c>
      <c r="G252" s="11">
        <v>114</v>
      </c>
      <c r="H252" s="2426">
        <v>69</v>
      </c>
      <c r="I252" s="4275"/>
    </row>
    <row r="253" spans="1:9" ht="35.450000000000003" customHeight="1">
      <c r="A253" s="11" t="s">
        <v>6851</v>
      </c>
      <c r="B253" s="11" t="s">
        <v>764</v>
      </c>
      <c r="C253" s="11" t="s">
        <v>3142</v>
      </c>
      <c r="D253" s="11" t="str">
        <f t="shared" si="3"/>
        <v>19-4039 TC Delft</v>
      </c>
      <c r="E253" s="11" t="s">
        <v>632</v>
      </c>
      <c r="F253" s="11">
        <v>61</v>
      </c>
      <c r="G253" s="11">
        <v>94</v>
      </c>
      <c r="H253" s="2426">
        <v>140</v>
      </c>
      <c r="I253" s="4276"/>
    </row>
    <row r="254" spans="1:9" ht="35.450000000000003" customHeight="1">
      <c r="A254" s="11" t="s">
        <v>6822</v>
      </c>
      <c r="B254" s="11" t="s">
        <v>797</v>
      </c>
      <c r="C254" s="11" t="s">
        <v>3092</v>
      </c>
      <c r="D254" s="11" t="str">
        <f t="shared" si="3"/>
        <v>19-3955 TC Royal Blue</v>
      </c>
      <c r="E254" s="11" t="s">
        <v>632</v>
      </c>
      <c r="F254" s="11">
        <v>61</v>
      </c>
      <c r="G254" s="11">
        <v>66</v>
      </c>
      <c r="H254" s="2426">
        <v>139</v>
      </c>
      <c r="I254" s="4277"/>
    </row>
    <row r="255" spans="1:9" ht="35.450000000000003" customHeight="1">
      <c r="A255" s="11" t="s">
        <v>6367</v>
      </c>
      <c r="B255" s="11" t="s">
        <v>800</v>
      </c>
      <c r="C255" s="11" t="s">
        <v>3093</v>
      </c>
      <c r="D255" s="11" t="str">
        <f t="shared" si="3"/>
        <v>18-3963 TC Spectrum Blue</v>
      </c>
      <c r="E255" s="11" t="s">
        <v>632</v>
      </c>
      <c r="F255" s="11">
        <v>61</v>
      </c>
      <c r="G255" s="11">
        <v>60</v>
      </c>
      <c r="H255" s="2426">
        <v>124</v>
      </c>
      <c r="I255" s="4278"/>
    </row>
    <row r="256" spans="1:9" ht="35.450000000000003" customHeight="1">
      <c r="A256" s="11" t="s">
        <v>5895</v>
      </c>
      <c r="B256" s="11" t="s">
        <v>754</v>
      </c>
      <c r="C256" s="11" t="s">
        <v>3157</v>
      </c>
      <c r="D256" s="11" t="str">
        <f t="shared" si="3"/>
        <v>17-4131 TC Cendre Blue</v>
      </c>
      <c r="E256" s="11" t="s">
        <v>632</v>
      </c>
      <c r="F256" s="11">
        <v>62</v>
      </c>
      <c r="G256" s="11">
        <v>127</v>
      </c>
      <c r="H256" s="2426">
        <v>165</v>
      </c>
      <c r="I256" s="4270"/>
    </row>
    <row r="257" spans="1:9" ht="35.450000000000003" customHeight="1">
      <c r="A257" s="11" t="s">
        <v>6533</v>
      </c>
      <c r="B257" s="11" t="s">
        <v>8995</v>
      </c>
      <c r="C257" s="11" t="s">
        <v>3552</v>
      </c>
      <c r="D257" s="11" t="str">
        <f t="shared" si="3"/>
        <v>18-6018 TC Foliage Green</v>
      </c>
      <c r="E257" s="11" t="s">
        <v>632</v>
      </c>
      <c r="F257" s="11">
        <v>62</v>
      </c>
      <c r="G257" s="11">
        <v>111</v>
      </c>
      <c r="H257" s="2426">
        <v>88</v>
      </c>
      <c r="I257" s="4271"/>
    </row>
    <row r="258" spans="1:9" ht="35.450000000000003" customHeight="1">
      <c r="A258" s="11" t="s">
        <v>6523</v>
      </c>
      <c r="B258" s="11" t="s">
        <v>6524</v>
      </c>
      <c r="C258" s="11" t="s">
        <v>3565</v>
      </c>
      <c r="D258" s="11" t="str">
        <f t="shared" ref="D258:D321" si="4">A258 &amp; " " &amp; B258</f>
        <v>18-5718 TC Smoke Pine</v>
      </c>
      <c r="E258" s="11" t="s">
        <v>632</v>
      </c>
      <c r="F258" s="11">
        <v>62</v>
      </c>
      <c r="G258" s="11">
        <v>98</v>
      </c>
      <c r="H258" s="2426">
        <v>87</v>
      </c>
      <c r="I258" s="4272"/>
    </row>
    <row r="259" spans="1:9" ht="35.450000000000003" customHeight="1">
      <c r="A259" s="11" t="s">
        <v>6529</v>
      </c>
      <c r="B259" s="11" t="s">
        <v>6530</v>
      </c>
      <c r="C259" s="11" t="s">
        <v>3567</v>
      </c>
      <c r="D259" s="11" t="str">
        <f t="shared" si="4"/>
        <v>18-5913 TC Garden Topiary</v>
      </c>
      <c r="E259" s="11" t="s">
        <v>632</v>
      </c>
      <c r="F259" s="11">
        <v>62</v>
      </c>
      <c r="G259" s="11">
        <v>82</v>
      </c>
      <c r="H259" s="2426">
        <v>75</v>
      </c>
      <c r="I259" s="4273"/>
    </row>
    <row r="260" spans="1:9" ht="35.450000000000003" customHeight="1">
      <c r="A260" s="11" t="s">
        <v>6882</v>
      </c>
      <c r="B260" s="11" t="s">
        <v>6883</v>
      </c>
      <c r="C260" s="11" t="s">
        <v>3268</v>
      </c>
      <c r="D260" s="11" t="str">
        <f t="shared" si="4"/>
        <v>19-4229 TC Orion Blue</v>
      </c>
      <c r="E260" s="11" t="s">
        <v>632</v>
      </c>
      <c r="F260" s="11">
        <v>62</v>
      </c>
      <c r="G260" s="11">
        <v>79</v>
      </c>
      <c r="H260" s="2426">
        <v>92</v>
      </c>
      <c r="I260" s="4274"/>
    </row>
    <row r="261" spans="1:9" ht="35.450000000000003" customHeight="1">
      <c r="A261" s="11" t="s">
        <v>6847</v>
      </c>
      <c r="B261" s="11" t="s">
        <v>759</v>
      </c>
      <c r="C261" s="11" t="s">
        <v>3148</v>
      </c>
      <c r="D261" s="11" t="str">
        <f t="shared" si="4"/>
        <v>19-4030 TC True Navy</v>
      </c>
      <c r="E261" s="11" t="s">
        <v>632</v>
      </c>
      <c r="F261" s="11">
        <v>63</v>
      </c>
      <c r="G261" s="11">
        <v>82</v>
      </c>
      <c r="H261" s="2426">
        <v>119</v>
      </c>
      <c r="I261" s="4267"/>
    </row>
    <row r="262" spans="1:9" ht="35.450000000000003" customHeight="1">
      <c r="A262" s="11" t="s">
        <v>7006</v>
      </c>
      <c r="B262" s="11" t="s">
        <v>9668</v>
      </c>
      <c r="C262" s="11" t="s">
        <v>2009</v>
      </c>
      <c r="D262" s="11" t="str">
        <f t="shared" si="4"/>
        <v>19-0840 TC Delicioso</v>
      </c>
      <c r="E262" s="11" t="s">
        <v>632</v>
      </c>
      <c r="F262" s="11">
        <v>63</v>
      </c>
      <c r="G262" s="11">
        <v>53</v>
      </c>
      <c r="H262" s="2426">
        <v>47</v>
      </c>
      <c r="I262" s="4268"/>
    </row>
    <row r="263" spans="1:9" ht="35.450000000000003" customHeight="1">
      <c r="A263" s="11" t="s">
        <v>6746</v>
      </c>
      <c r="B263" s="11" t="s">
        <v>906</v>
      </c>
      <c r="C263" s="11" t="s">
        <v>2951</v>
      </c>
      <c r="D263" s="11" t="str">
        <f t="shared" si="4"/>
        <v>19-3520 TC Blackberry Cordial</v>
      </c>
      <c r="E263" s="11" t="s">
        <v>632</v>
      </c>
      <c r="F263" s="11">
        <v>63</v>
      </c>
      <c r="G263" s="11">
        <v>42</v>
      </c>
      <c r="H263" s="2426">
        <v>71</v>
      </c>
      <c r="I263" s="4269"/>
    </row>
    <row r="264" spans="1:9" ht="35.450000000000003" customHeight="1">
      <c r="A264" s="11" t="s">
        <v>5531</v>
      </c>
      <c r="B264" s="11" t="s">
        <v>5532</v>
      </c>
      <c r="C264" s="11" t="s">
        <v>3477</v>
      </c>
      <c r="D264" s="11" t="str">
        <f t="shared" si="4"/>
        <v>16-5721 TC Marine Green</v>
      </c>
      <c r="E264" s="11" t="s">
        <v>632</v>
      </c>
      <c r="F264" s="11">
        <v>64</v>
      </c>
      <c r="G264" s="11">
        <v>164</v>
      </c>
      <c r="H264" s="2426">
        <v>142</v>
      </c>
      <c r="I264" s="4260"/>
    </row>
    <row r="265" spans="1:9" ht="35.450000000000003" customHeight="1">
      <c r="A265" s="11" t="s">
        <v>6915</v>
      </c>
      <c r="B265" s="11" t="s">
        <v>6916</v>
      </c>
      <c r="C265" s="11" t="s">
        <v>3499</v>
      </c>
      <c r="D265" s="11" t="str">
        <f t="shared" si="4"/>
        <v>19-4818 TC Mallard Green</v>
      </c>
      <c r="E265" s="11" t="s">
        <v>632</v>
      </c>
      <c r="F265" s="11">
        <v>64</v>
      </c>
      <c r="G265" s="11">
        <v>94</v>
      </c>
      <c r="H265" s="2426">
        <v>92</v>
      </c>
      <c r="I265" s="4261"/>
    </row>
    <row r="266" spans="1:9" ht="35.450000000000003" customHeight="1">
      <c r="A266" s="11" t="s">
        <v>6372</v>
      </c>
      <c r="B266" s="11" t="s">
        <v>8694</v>
      </c>
      <c r="C266" s="11" t="s">
        <v>3265</v>
      </c>
      <c r="D266" s="11" t="str">
        <f t="shared" si="4"/>
        <v>18-4018 TC Real Teal</v>
      </c>
      <c r="E266" s="11" t="s">
        <v>632</v>
      </c>
      <c r="F266" s="11">
        <v>64</v>
      </c>
      <c r="G266" s="11">
        <v>93</v>
      </c>
      <c r="H266" s="2426">
        <v>115</v>
      </c>
      <c r="I266" s="4262"/>
    </row>
    <row r="267" spans="1:9" ht="35.450000000000003" customHeight="1">
      <c r="A267" s="11" t="s">
        <v>6808</v>
      </c>
      <c r="B267" s="11" t="s">
        <v>8548</v>
      </c>
      <c r="C267" s="11" t="s">
        <v>3110</v>
      </c>
      <c r="D267" s="11" t="str">
        <f t="shared" si="4"/>
        <v>19-3935 TC Deep Cobalt</v>
      </c>
      <c r="E267" s="11" t="s">
        <v>632</v>
      </c>
      <c r="F267" s="11">
        <v>64</v>
      </c>
      <c r="G267" s="11">
        <v>68</v>
      </c>
      <c r="H267" s="2426">
        <v>102</v>
      </c>
      <c r="I267" s="4263"/>
    </row>
    <row r="268" spans="1:9" ht="35.450000000000003" customHeight="1">
      <c r="A268" s="11" t="s">
        <v>6782</v>
      </c>
      <c r="B268" s="11" t="s">
        <v>104</v>
      </c>
      <c r="C268" s="11" t="s">
        <v>3068</v>
      </c>
      <c r="D268" s="11" t="str">
        <f t="shared" si="4"/>
        <v>19-3832 TC Navy Blue</v>
      </c>
      <c r="E268" s="11" t="s">
        <v>632</v>
      </c>
      <c r="F268" s="11">
        <v>64</v>
      </c>
      <c r="G268" s="11">
        <v>63</v>
      </c>
      <c r="H268" s="2426">
        <v>111</v>
      </c>
      <c r="I268" s="4264"/>
    </row>
    <row r="269" spans="1:9" ht="35.450000000000003" customHeight="1">
      <c r="A269" s="11" t="s">
        <v>6587</v>
      </c>
      <c r="B269" s="11" t="s">
        <v>1552</v>
      </c>
      <c r="C269" s="11" t="s">
        <v>2097</v>
      </c>
      <c r="D269" s="11" t="str">
        <f t="shared" si="4"/>
        <v>19-0712 TC Demitasse</v>
      </c>
      <c r="E269" s="11" t="s">
        <v>632</v>
      </c>
      <c r="F269" s="11">
        <v>64</v>
      </c>
      <c r="G269" s="11">
        <v>52</v>
      </c>
      <c r="H269" s="2426">
        <v>43</v>
      </c>
      <c r="I269" s="4265"/>
    </row>
    <row r="270" spans="1:9" ht="35.450000000000003" customHeight="1">
      <c r="A270" s="11" t="s">
        <v>6597</v>
      </c>
      <c r="B270" s="11" t="s">
        <v>7463</v>
      </c>
      <c r="C270" s="11" t="s">
        <v>2105</v>
      </c>
      <c r="D270" s="11" t="str">
        <f t="shared" si="4"/>
        <v>19-0915 TC Coffee Bean</v>
      </c>
      <c r="E270" s="11" t="s">
        <v>632</v>
      </c>
      <c r="F270" s="11">
        <v>64</v>
      </c>
      <c r="G270" s="11">
        <v>49</v>
      </c>
      <c r="H270" s="2426">
        <v>47</v>
      </c>
      <c r="I270" s="4266"/>
    </row>
    <row r="271" spans="1:9" ht="35.450000000000003" customHeight="1">
      <c r="A271" s="11" t="s">
        <v>6556</v>
      </c>
      <c r="B271" s="11" t="s">
        <v>6557</v>
      </c>
      <c r="C271" s="11" t="s">
        <v>3648</v>
      </c>
      <c r="D271" s="11" t="str">
        <f t="shared" si="4"/>
        <v>19-0315 TC Black Forest</v>
      </c>
      <c r="E271" s="11" t="s">
        <v>632</v>
      </c>
      <c r="F271" s="11">
        <v>65</v>
      </c>
      <c r="G271" s="11">
        <v>79</v>
      </c>
      <c r="H271" s="2426">
        <v>60</v>
      </c>
      <c r="I271" s="4255"/>
    </row>
    <row r="272" spans="1:9" ht="35.450000000000003" customHeight="1">
      <c r="A272" s="11" t="s">
        <v>6568</v>
      </c>
      <c r="B272" s="11" t="s">
        <v>6569</v>
      </c>
      <c r="C272" s="11" t="s">
        <v>3649</v>
      </c>
      <c r="D272" s="11" t="str">
        <f t="shared" si="4"/>
        <v>19-0419 TC Rifle Green</v>
      </c>
      <c r="E272" s="11" t="s">
        <v>632</v>
      </c>
      <c r="F272" s="11">
        <v>65</v>
      </c>
      <c r="G272" s="11">
        <v>72</v>
      </c>
      <c r="H272" s="2426">
        <v>50</v>
      </c>
      <c r="I272" s="4256"/>
    </row>
    <row r="273" spans="1:9" ht="35.450000000000003" customHeight="1">
      <c r="A273" s="11" t="s">
        <v>6863</v>
      </c>
      <c r="B273" s="11" t="s">
        <v>6864</v>
      </c>
      <c r="C273" s="11" t="s">
        <v>3231</v>
      </c>
      <c r="D273" s="11" t="str">
        <f t="shared" si="4"/>
        <v>19-4104 TC Ebony</v>
      </c>
      <c r="E273" s="11" t="s">
        <v>632</v>
      </c>
      <c r="F273" s="11">
        <v>65</v>
      </c>
      <c r="G273" s="11">
        <v>66</v>
      </c>
      <c r="H273" s="2426">
        <v>74</v>
      </c>
      <c r="I273" s="4257"/>
    </row>
    <row r="274" spans="1:9" ht="35.450000000000003" customHeight="1">
      <c r="A274" s="11" t="s">
        <v>6546</v>
      </c>
      <c r="B274" s="11" t="s">
        <v>1612</v>
      </c>
      <c r="C274" s="11" t="s">
        <v>2017</v>
      </c>
      <c r="D274" s="11" t="str">
        <f t="shared" si="4"/>
        <v>19-0000 TC Raven</v>
      </c>
      <c r="E274" s="11" t="s">
        <v>632</v>
      </c>
      <c r="F274" s="11">
        <v>65</v>
      </c>
      <c r="G274" s="11">
        <v>62</v>
      </c>
      <c r="H274" s="2426">
        <v>61</v>
      </c>
      <c r="I274" s="4258"/>
    </row>
    <row r="275" spans="1:9" ht="35.450000000000003" customHeight="1">
      <c r="A275" s="11" t="s">
        <v>6769</v>
      </c>
      <c r="B275" s="11" t="s">
        <v>8386</v>
      </c>
      <c r="C275" s="11" t="s">
        <v>2957</v>
      </c>
      <c r="D275" s="11" t="str">
        <f t="shared" si="4"/>
        <v>19-3725 TC Purple Velvet</v>
      </c>
      <c r="E275" s="11" t="s">
        <v>632</v>
      </c>
      <c r="F275" s="11">
        <v>65</v>
      </c>
      <c r="G275" s="11">
        <v>53</v>
      </c>
      <c r="H275" s="2426">
        <v>77</v>
      </c>
      <c r="I275" s="4259"/>
    </row>
    <row r="276" spans="1:9" ht="35.450000000000003" customHeight="1">
      <c r="A276" s="11" t="s">
        <v>5986</v>
      </c>
      <c r="B276" s="11" t="s">
        <v>5987</v>
      </c>
      <c r="C276" s="11" t="s">
        <v>3473</v>
      </c>
      <c r="D276" s="11" t="str">
        <f t="shared" si="4"/>
        <v>17-5722 TC Bottle Green</v>
      </c>
      <c r="E276" s="11" t="s">
        <v>632</v>
      </c>
      <c r="F276" s="11">
        <v>66</v>
      </c>
      <c r="G276" s="11">
        <v>125</v>
      </c>
      <c r="H276" s="2426">
        <v>109</v>
      </c>
      <c r="I276" s="4253"/>
    </row>
    <row r="277" spans="1:9" ht="35.450000000000003" customHeight="1">
      <c r="A277" s="11" t="s">
        <v>6454</v>
      </c>
      <c r="B277" s="11" t="s">
        <v>6455</v>
      </c>
      <c r="C277" s="11" t="s">
        <v>3369</v>
      </c>
      <c r="D277" s="11" t="str">
        <f t="shared" si="4"/>
        <v>18-4718 TC Hydro</v>
      </c>
      <c r="E277" s="11" t="s">
        <v>632</v>
      </c>
      <c r="F277" s="11">
        <v>66</v>
      </c>
      <c r="G277" s="11">
        <v>105</v>
      </c>
      <c r="H277" s="2426">
        <v>114</v>
      </c>
      <c r="I277" s="4254"/>
    </row>
    <row r="278" spans="1:9" ht="35.450000000000003" customHeight="1">
      <c r="A278" s="11" t="s">
        <v>6430</v>
      </c>
      <c r="B278" s="11" t="s">
        <v>6431</v>
      </c>
      <c r="C278" s="11" t="s">
        <v>3425</v>
      </c>
      <c r="D278" s="11" t="str">
        <f t="shared" si="4"/>
        <v>18-4417 TC Tapestry</v>
      </c>
      <c r="E278" s="11" t="s">
        <v>632</v>
      </c>
      <c r="F278" s="11">
        <v>67</v>
      </c>
      <c r="G278" s="11">
        <v>101</v>
      </c>
      <c r="H278" s="2426">
        <v>115</v>
      </c>
      <c r="I278" s="4242"/>
    </row>
    <row r="279" spans="1:9" ht="35.450000000000003" customHeight="1">
      <c r="A279" s="11" t="s">
        <v>6384</v>
      </c>
      <c r="B279" s="11" t="s">
        <v>748</v>
      </c>
      <c r="C279" s="11" t="s">
        <v>3165</v>
      </c>
      <c r="D279" s="11" t="str">
        <f t="shared" si="4"/>
        <v>18-4029 TC Federal Blue</v>
      </c>
      <c r="E279" s="11" t="s">
        <v>632</v>
      </c>
      <c r="F279" s="11">
        <v>67</v>
      </c>
      <c r="G279" s="11">
        <v>98</v>
      </c>
      <c r="H279" s="2426">
        <v>139</v>
      </c>
      <c r="I279" s="4243"/>
    </row>
    <row r="280" spans="1:9" ht="35.450000000000003" customHeight="1">
      <c r="A280" s="11" t="s">
        <v>7135</v>
      </c>
      <c r="B280" s="11" t="s">
        <v>9652</v>
      </c>
      <c r="C280" s="11" t="s">
        <v>3564</v>
      </c>
      <c r="D280" s="11" t="str">
        <f t="shared" si="4"/>
        <v>19-5621 TC Cilantro</v>
      </c>
      <c r="E280" s="11" t="s">
        <v>632</v>
      </c>
      <c r="F280" s="11">
        <v>67</v>
      </c>
      <c r="G280" s="11">
        <v>84</v>
      </c>
      <c r="H280" s="2426">
        <v>75</v>
      </c>
      <c r="I280" s="4244"/>
    </row>
    <row r="281" spans="1:9" ht="35.450000000000003" customHeight="1">
      <c r="A281" s="11" t="s">
        <v>6830</v>
      </c>
      <c r="B281" s="11" t="s">
        <v>8660</v>
      </c>
      <c r="C281" s="11" t="s">
        <v>3226</v>
      </c>
      <c r="D281" s="11" t="str">
        <f t="shared" si="4"/>
        <v>19-4014 TC Ombre Blue</v>
      </c>
      <c r="E281" s="11" t="s">
        <v>632</v>
      </c>
      <c r="F281" s="11">
        <v>67</v>
      </c>
      <c r="G281" s="11">
        <v>72</v>
      </c>
      <c r="H281" s="2426">
        <v>84</v>
      </c>
      <c r="I281" s="4245"/>
    </row>
    <row r="282" spans="1:9" ht="35.450000000000003" customHeight="1">
      <c r="A282" s="11" t="s">
        <v>7003</v>
      </c>
      <c r="B282" s="11" t="s">
        <v>9640</v>
      </c>
      <c r="C282" s="11" t="s">
        <v>2004</v>
      </c>
      <c r="D282" s="11" t="str">
        <f t="shared" si="4"/>
        <v>19-0201 TC Asphalt</v>
      </c>
      <c r="E282" s="11" t="s">
        <v>632</v>
      </c>
      <c r="F282" s="11">
        <v>67</v>
      </c>
      <c r="G282" s="11">
        <v>68</v>
      </c>
      <c r="H282" s="2426">
        <v>71</v>
      </c>
      <c r="I282" s="4246"/>
    </row>
    <row r="283" spans="1:9" ht="35.450000000000003" customHeight="1">
      <c r="A283" s="11" t="s">
        <v>6562</v>
      </c>
      <c r="B283" s="11" t="s">
        <v>6563</v>
      </c>
      <c r="C283" s="11" t="s">
        <v>3578</v>
      </c>
      <c r="D283" s="11" t="str">
        <f t="shared" si="4"/>
        <v>19-0414 TC Forest Night</v>
      </c>
      <c r="E283" s="11" t="s">
        <v>632</v>
      </c>
      <c r="F283" s="11">
        <v>67</v>
      </c>
      <c r="G283" s="11">
        <v>66</v>
      </c>
      <c r="H283" s="2426">
        <v>55</v>
      </c>
      <c r="I283" s="4247"/>
    </row>
    <row r="284" spans="1:9" ht="35.450000000000003" customHeight="1">
      <c r="A284" s="11" t="s">
        <v>7020</v>
      </c>
      <c r="B284" s="11" t="s">
        <v>9670</v>
      </c>
      <c r="C284" s="11" t="s">
        <v>2096</v>
      </c>
      <c r="D284" s="11" t="str">
        <f t="shared" si="4"/>
        <v>19-0910 TC Mulch</v>
      </c>
      <c r="E284" s="11" t="s">
        <v>632</v>
      </c>
      <c r="F284" s="11">
        <v>67</v>
      </c>
      <c r="G284" s="11">
        <v>57</v>
      </c>
      <c r="H284" s="2426">
        <v>55</v>
      </c>
      <c r="I284" s="4248"/>
    </row>
    <row r="285" spans="1:9" ht="35.450000000000003" customHeight="1">
      <c r="A285" s="11" t="s">
        <v>6763</v>
      </c>
      <c r="B285" s="11" t="s">
        <v>902</v>
      </c>
      <c r="C285" s="11" t="s">
        <v>2958</v>
      </c>
      <c r="D285" s="11" t="str">
        <f t="shared" si="4"/>
        <v>19-3712 TC Nightshade</v>
      </c>
      <c r="E285" s="11" t="s">
        <v>632</v>
      </c>
      <c r="F285" s="11">
        <v>67</v>
      </c>
      <c r="G285" s="11">
        <v>55</v>
      </c>
      <c r="H285" s="2426">
        <v>72</v>
      </c>
      <c r="I285" s="4249"/>
    </row>
    <row r="286" spans="1:9" ht="35.450000000000003" customHeight="1">
      <c r="A286" s="11" t="s">
        <v>6771</v>
      </c>
      <c r="B286" s="11" t="s">
        <v>899</v>
      </c>
      <c r="C286" s="11" t="s">
        <v>2954</v>
      </c>
      <c r="D286" s="11" t="str">
        <f t="shared" si="4"/>
        <v>19-3728 TC Grape</v>
      </c>
      <c r="E286" s="11" t="s">
        <v>632</v>
      </c>
      <c r="F286" s="11">
        <v>67</v>
      </c>
      <c r="G286" s="11">
        <v>52</v>
      </c>
      <c r="H286" s="2426">
        <v>85</v>
      </c>
      <c r="I286" s="4250"/>
    </row>
    <row r="287" spans="1:9" ht="35.450000000000003" customHeight="1">
      <c r="A287" s="11" t="s">
        <v>6601</v>
      </c>
      <c r="B287" s="11" t="s">
        <v>1547</v>
      </c>
      <c r="C287" s="11" t="s">
        <v>2103</v>
      </c>
      <c r="D287" s="11" t="str">
        <f t="shared" si="4"/>
        <v>19-1016 TC Java</v>
      </c>
      <c r="E287" s="11" t="s">
        <v>632</v>
      </c>
      <c r="F287" s="11">
        <v>67</v>
      </c>
      <c r="G287" s="11">
        <v>51</v>
      </c>
      <c r="H287" s="2426">
        <v>49</v>
      </c>
      <c r="I287" s="4251"/>
    </row>
    <row r="288" spans="1:9" ht="35.450000000000003" customHeight="1">
      <c r="A288" s="11" t="s">
        <v>6744</v>
      </c>
      <c r="B288" s="11" t="s">
        <v>8374</v>
      </c>
      <c r="C288" s="11" t="s">
        <v>2949</v>
      </c>
      <c r="D288" s="11" t="str">
        <f t="shared" si="4"/>
        <v>19-3519 TC Purple Pennant</v>
      </c>
      <c r="E288" s="11" t="s">
        <v>632</v>
      </c>
      <c r="F288" s="11">
        <v>67</v>
      </c>
      <c r="G288" s="11">
        <v>44</v>
      </c>
      <c r="H288" s="2426">
        <v>71</v>
      </c>
      <c r="I288" s="4252"/>
    </row>
    <row r="289" spans="1:9" ht="35.450000000000003" customHeight="1">
      <c r="A289" s="11" t="s">
        <v>5071</v>
      </c>
      <c r="B289" s="11" t="s">
        <v>5072</v>
      </c>
      <c r="C289" s="11" t="s">
        <v>3437</v>
      </c>
      <c r="D289" s="11" t="str">
        <f t="shared" si="4"/>
        <v>15-4722 TC Capri</v>
      </c>
      <c r="E289" s="11" t="s">
        <v>632</v>
      </c>
      <c r="F289" s="11">
        <v>68</v>
      </c>
      <c r="G289" s="11">
        <v>187</v>
      </c>
      <c r="H289" s="2426">
        <v>202</v>
      </c>
      <c r="I289" s="4236"/>
    </row>
    <row r="290" spans="1:9" ht="35.450000000000003" customHeight="1">
      <c r="A290" s="11" t="s">
        <v>5609</v>
      </c>
      <c r="B290" s="11" t="s">
        <v>5610</v>
      </c>
      <c r="C290" s="11" t="s">
        <v>3706</v>
      </c>
      <c r="D290" s="11" t="str">
        <f t="shared" si="4"/>
        <v>17-0145 TC Online Lime</v>
      </c>
      <c r="E290" s="11" t="s">
        <v>632</v>
      </c>
      <c r="F290" s="11">
        <v>68</v>
      </c>
      <c r="G290" s="11">
        <v>136</v>
      </c>
      <c r="H290" s="2426">
        <v>60</v>
      </c>
      <c r="I290" s="4237"/>
    </row>
    <row r="291" spans="1:9" ht="35.450000000000003" customHeight="1">
      <c r="A291" s="11" t="s">
        <v>7138</v>
      </c>
      <c r="B291" s="11" t="s">
        <v>9666</v>
      </c>
      <c r="C291" s="11" t="s">
        <v>3579</v>
      </c>
      <c r="D291" s="11" t="str">
        <f t="shared" si="4"/>
        <v>19-0307 TC Climbing Ivy</v>
      </c>
      <c r="E291" s="11" t="s">
        <v>632</v>
      </c>
      <c r="F291" s="11">
        <v>68</v>
      </c>
      <c r="G291" s="11">
        <v>73</v>
      </c>
      <c r="H291" s="2426">
        <v>64</v>
      </c>
      <c r="I291" s="4238"/>
    </row>
    <row r="292" spans="1:9" ht="35.450000000000003" customHeight="1">
      <c r="A292" s="11" t="s">
        <v>6570</v>
      </c>
      <c r="B292" s="11" t="s">
        <v>1618</v>
      </c>
      <c r="C292" s="11" t="s">
        <v>2000</v>
      </c>
      <c r="D292" s="11" t="str">
        <f t="shared" si="4"/>
        <v>19-0506 TC Black Ink</v>
      </c>
      <c r="E292" s="11" t="s">
        <v>632</v>
      </c>
      <c r="F292" s="11">
        <v>68</v>
      </c>
      <c r="G292" s="11">
        <v>65</v>
      </c>
      <c r="H292" s="2426">
        <v>60</v>
      </c>
      <c r="I292" s="4239"/>
    </row>
    <row r="293" spans="1:9" ht="35.450000000000003" customHeight="1">
      <c r="A293" s="11" t="s">
        <v>6784</v>
      </c>
      <c r="B293" s="11" t="s">
        <v>8505</v>
      </c>
      <c r="C293" s="11" t="s">
        <v>3069</v>
      </c>
      <c r="D293" s="11" t="str">
        <f t="shared" si="4"/>
        <v>19-3842 TC Deep Wisteria</v>
      </c>
      <c r="E293" s="11" t="s">
        <v>632</v>
      </c>
      <c r="F293" s="11">
        <v>68</v>
      </c>
      <c r="G293" s="11">
        <v>63</v>
      </c>
      <c r="H293" s="2426">
        <v>111</v>
      </c>
      <c r="I293" s="4240"/>
    </row>
    <row r="294" spans="1:9" ht="35.450000000000003" customHeight="1">
      <c r="A294" s="11" t="s">
        <v>6786</v>
      </c>
      <c r="B294" s="11" t="s">
        <v>8498</v>
      </c>
      <c r="C294" s="11" t="s">
        <v>3064</v>
      </c>
      <c r="D294" s="11" t="str">
        <f t="shared" si="4"/>
        <v>19-3847 TC Deep Blue</v>
      </c>
      <c r="E294" s="11" t="s">
        <v>632</v>
      </c>
      <c r="F294" s="11">
        <v>68</v>
      </c>
      <c r="G294" s="11">
        <v>55</v>
      </c>
      <c r="H294" s="2426">
        <v>125</v>
      </c>
      <c r="I294" s="4241"/>
    </row>
    <row r="295" spans="1:9" ht="35.450000000000003" customHeight="1">
      <c r="A295" s="11" t="s">
        <v>5136</v>
      </c>
      <c r="B295" s="11" t="s">
        <v>5137</v>
      </c>
      <c r="C295" s="11" t="s">
        <v>3710</v>
      </c>
      <c r="D295" s="11" t="str">
        <f t="shared" si="4"/>
        <v>15-6340 TC Irish Green</v>
      </c>
      <c r="E295" s="11" t="s">
        <v>632</v>
      </c>
      <c r="F295" s="11">
        <v>69</v>
      </c>
      <c r="G295" s="11">
        <v>190</v>
      </c>
      <c r="H295" s="2426">
        <v>118</v>
      </c>
      <c r="I295" s="4235"/>
    </row>
    <row r="296" spans="1:9" ht="35.450000000000003" customHeight="1">
      <c r="A296" s="11" t="s">
        <v>5098</v>
      </c>
      <c r="B296" s="11" t="s">
        <v>52</v>
      </c>
      <c r="C296" s="11" t="s">
        <v>3456</v>
      </c>
      <c r="D296" s="11" t="str">
        <f t="shared" si="4"/>
        <v>15-5519 TC Turquoise</v>
      </c>
      <c r="E296" s="11" t="s">
        <v>632</v>
      </c>
      <c r="F296" s="11">
        <v>69</v>
      </c>
      <c r="G296" s="11">
        <v>181</v>
      </c>
      <c r="H296" s="2426">
        <v>170</v>
      </c>
      <c r="I296" s="2460"/>
    </row>
    <row r="297" spans="1:9" ht="35.450000000000003" customHeight="1">
      <c r="A297" s="11" t="s">
        <v>6381</v>
      </c>
      <c r="B297" s="11" t="s">
        <v>6382</v>
      </c>
      <c r="C297" s="11" t="s">
        <v>3259</v>
      </c>
      <c r="D297" s="11" t="str">
        <f t="shared" si="4"/>
        <v>18-4026 TC Stellar</v>
      </c>
      <c r="E297" s="11" t="s">
        <v>632</v>
      </c>
      <c r="F297" s="11">
        <v>70</v>
      </c>
      <c r="G297" s="11">
        <v>100</v>
      </c>
      <c r="H297" s="2426">
        <v>126</v>
      </c>
      <c r="I297" s="4226"/>
    </row>
    <row r="298" spans="1:9" ht="35.450000000000003" customHeight="1">
      <c r="A298" s="11" t="s">
        <v>6878</v>
      </c>
      <c r="B298" s="11" t="s">
        <v>6879</v>
      </c>
      <c r="C298" s="11" t="s">
        <v>3213</v>
      </c>
      <c r="D298" s="11" t="str">
        <f t="shared" si="4"/>
        <v>19-4220 TC Dark Slate</v>
      </c>
      <c r="E298" s="11" t="s">
        <v>632</v>
      </c>
      <c r="F298" s="11">
        <v>70</v>
      </c>
      <c r="G298" s="11">
        <v>81</v>
      </c>
      <c r="H298" s="2426">
        <v>90</v>
      </c>
      <c r="I298" s="4227"/>
    </row>
    <row r="299" spans="1:9" ht="35.450000000000003" customHeight="1">
      <c r="A299" s="11" t="s">
        <v>6929</v>
      </c>
      <c r="B299" s="11" t="s">
        <v>8826</v>
      </c>
      <c r="C299" s="11" t="s">
        <v>3397</v>
      </c>
      <c r="D299" s="11" t="str">
        <f t="shared" si="4"/>
        <v>19-5004 TC Urban Chic</v>
      </c>
      <c r="E299" s="11" t="s">
        <v>632</v>
      </c>
      <c r="F299" s="11">
        <v>70</v>
      </c>
      <c r="G299" s="11">
        <v>78</v>
      </c>
      <c r="H299" s="2426">
        <v>77</v>
      </c>
      <c r="I299" s="4228"/>
    </row>
    <row r="300" spans="1:9" ht="35.450000000000003" customHeight="1">
      <c r="A300" s="11" t="s">
        <v>6804</v>
      </c>
      <c r="B300" s="11" t="s">
        <v>786</v>
      </c>
      <c r="C300" s="11" t="s">
        <v>3109</v>
      </c>
      <c r="D300" s="11" t="str">
        <f t="shared" si="4"/>
        <v>19-3926 TC Crown Blue</v>
      </c>
      <c r="E300" s="11" t="s">
        <v>632</v>
      </c>
      <c r="F300" s="11">
        <v>70</v>
      </c>
      <c r="G300" s="11">
        <v>75</v>
      </c>
      <c r="H300" s="2426">
        <v>101</v>
      </c>
      <c r="I300" s="4229"/>
    </row>
    <row r="301" spans="1:9" ht="35.450000000000003" customHeight="1">
      <c r="A301" s="11" t="s">
        <v>6991</v>
      </c>
      <c r="B301" s="11" t="s">
        <v>9628</v>
      </c>
      <c r="C301" s="11" t="s">
        <v>1970</v>
      </c>
      <c r="D301" s="11" t="str">
        <f t="shared" si="4"/>
        <v>19-3918 TC Periscope</v>
      </c>
      <c r="E301" s="11" t="s">
        <v>632</v>
      </c>
      <c r="F301" s="11">
        <v>70</v>
      </c>
      <c r="G301" s="11">
        <v>68</v>
      </c>
      <c r="H301" s="2426">
        <v>76</v>
      </c>
      <c r="I301" s="4230"/>
    </row>
    <row r="302" spans="1:9" ht="35.450000000000003" customHeight="1">
      <c r="A302" s="11" t="s">
        <v>6795</v>
      </c>
      <c r="B302" s="11" t="s">
        <v>1633</v>
      </c>
      <c r="C302" s="11" t="s">
        <v>1969</v>
      </c>
      <c r="D302" s="11" t="str">
        <f t="shared" si="4"/>
        <v>19-3908 TC Nine Iron</v>
      </c>
      <c r="E302" s="11" t="s">
        <v>632</v>
      </c>
      <c r="F302" s="11">
        <v>70</v>
      </c>
      <c r="G302" s="11">
        <v>67</v>
      </c>
      <c r="H302" s="2426">
        <v>74</v>
      </c>
      <c r="I302" s="4231"/>
    </row>
    <row r="303" spans="1:9" ht="35.450000000000003" customHeight="1">
      <c r="A303" s="11" t="s">
        <v>6754</v>
      </c>
      <c r="B303" s="11" t="s">
        <v>903</v>
      </c>
      <c r="C303" s="11" t="s">
        <v>2956</v>
      </c>
      <c r="D303" s="11" t="str">
        <f t="shared" si="4"/>
        <v>19-3617 TC Mysterioso</v>
      </c>
      <c r="E303" s="11" t="s">
        <v>632</v>
      </c>
      <c r="F303" s="11">
        <v>70</v>
      </c>
      <c r="G303" s="11">
        <v>57</v>
      </c>
      <c r="H303" s="2426">
        <v>75</v>
      </c>
      <c r="I303" s="4232"/>
    </row>
    <row r="304" spans="1:9" ht="35.450000000000003" customHeight="1">
      <c r="A304" s="11" t="s">
        <v>7081</v>
      </c>
      <c r="B304" s="11" t="s">
        <v>9502</v>
      </c>
      <c r="C304" s="11" t="s">
        <v>3032</v>
      </c>
      <c r="D304" s="11" t="str">
        <f t="shared" si="4"/>
        <v>19-3628 TC Acai</v>
      </c>
      <c r="E304" s="11" t="s">
        <v>632</v>
      </c>
      <c r="F304" s="11">
        <v>70</v>
      </c>
      <c r="G304" s="11">
        <v>41</v>
      </c>
      <c r="H304" s="2426">
        <v>90</v>
      </c>
      <c r="I304" s="4233"/>
    </row>
    <row r="305" spans="1:9" ht="35.450000000000003" customHeight="1">
      <c r="A305" s="11" t="s">
        <v>6718</v>
      </c>
      <c r="B305" s="11" t="s">
        <v>928</v>
      </c>
      <c r="C305" s="11" t="s">
        <v>2923</v>
      </c>
      <c r="D305" s="11" t="str">
        <f t="shared" si="4"/>
        <v>19-2520 TC Potent Purple</v>
      </c>
      <c r="E305" s="11" t="s">
        <v>632</v>
      </c>
      <c r="F305" s="11">
        <v>70</v>
      </c>
      <c r="G305" s="11">
        <v>38</v>
      </c>
      <c r="H305" s="2426">
        <v>57</v>
      </c>
      <c r="I305" s="4234"/>
    </row>
    <row r="306" spans="1:9" ht="35.450000000000003" customHeight="1">
      <c r="A306" s="11" t="s">
        <v>5942</v>
      </c>
      <c r="B306" s="11" t="s">
        <v>5943</v>
      </c>
      <c r="C306" s="11" t="s">
        <v>3374</v>
      </c>
      <c r="D306" s="11" t="str">
        <f t="shared" si="4"/>
        <v>17-4919 TC Teal</v>
      </c>
      <c r="E306" s="11" t="s">
        <v>632</v>
      </c>
      <c r="F306" s="11">
        <v>71</v>
      </c>
      <c r="G306" s="11">
        <v>133</v>
      </c>
      <c r="H306" s="2426">
        <v>137</v>
      </c>
      <c r="I306" s="2523"/>
    </row>
    <row r="307" spans="1:9" ht="35.450000000000003" customHeight="1">
      <c r="A307" s="11" t="s">
        <v>5928</v>
      </c>
      <c r="B307" s="11" t="s">
        <v>8855</v>
      </c>
      <c r="C307" s="11" t="s">
        <v>3424</v>
      </c>
      <c r="D307" s="11" t="str">
        <f t="shared" si="4"/>
        <v>17-4716 TC Storm Blue</v>
      </c>
      <c r="E307" s="11" t="s">
        <v>632</v>
      </c>
      <c r="F307" s="11">
        <v>71</v>
      </c>
      <c r="G307" s="11">
        <v>120</v>
      </c>
      <c r="H307" s="2426">
        <v>138</v>
      </c>
      <c r="I307" s="4219"/>
    </row>
    <row r="308" spans="1:9" ht="35.450000000000003" customHeight="1">
      <c r="A308" s="11" t="s">
        <v>6542</v>
      </c>
      <c r="B308" s="11" t="s">
        <v>6543</v>
      </c>
      <c r="C308" s="11" t="s">
        <v>3640</v>
      </c>
      <c r="D308" s="11" t="str">
        <f t="shared" si="4"/>
        <v>18-6320 TC Fairway</v>
      </c>
      <c r="E308" s="11" t="s">
        <v>632</v>
      </c>
      <c r="F308" s="11">
        <v>71</v>
      </c>
      <c r="G308" s="11">
        <v>112</v>
      </c>
      <c r="H308" s="2426">
        <v>80</v>
      </c>
      <c r="I308" s="4220"/>
    </row>
    <row r="309" spans="1:9" ht="35.450000000000003" customHeight="1">
      <c r="A309" s="11" t="s">
        <v>6035</v>
      </c>
      <c r="B309" s="11" t="s">
        <v>6036</v>
      </c>
      <c r="C309" s="11" t="s">
        <v>3707</v>
      </c>
      <c r="D309" s="11" t="str">
        <f t="shared" si="4"/>
        <v>18-0135 TC Treetop</v>
      </c>
      <c r="E309" s="11" t="s">
        <v>632</v>
      </c>
      <c r="F309" s="11">
        <v>71</v>
      </c>
      <c r="G309" s="11">
        <v>106</v>
      </c>
      <c r="H309" s="2426">
        <v>48</v>
      </c>
      <c r="I309" s="4221"/>
    </row>
    <row r="310" spans="1:9" ht="35.450000000000003" customHeight="1">
      <c r="A310" s="11" t="s">
        <v>6816</v>
      </c>
      <c r="B310" s="11" t="s">
        <v>799</v>
      </c>
      <c r="C310" s="11" t="s">
        <v>3090</v>
      </c>
      <c r="D310" s="11" t="str">
        <f t="shared" si="4"/>
        <v>19-3947 TC Orient Blue</v>
      </c>
      <c r="E310" s="11" t="s">
        <v>632</v>
      </c>
      <c r="F310" s="11">
        <v>71</v>
      </c>
      <c r="G310" s="11">
        <v>69</v>
      </c>
      <c r="H310" s="2426">
        <v>122</v>
      </c>
      <c r="I310" s="4222"/>
    </row>
    <row r="311" spans="1:9" ht="35.450000000000003" customHeight="1">
      <c r="A311" s="11" t="s">
        <v>6767</v>
      </c>
      <c r="B311" s="11" t="s">
        <v>901</v>
      </c>
      <c r="C311" s="11" t="s">
        <v>2955</v>
      </c>
      <c r="D311" s="11" t="str">
        <f t="shared" si="4"/>
        <v>19-3720 TC Gothic Grape</v>
      </c>
      <c r="E311" s="11" t="s">
        <v>632</v>
      </c>
      <c r="F311" s="11">
        <v>71</v>
      </c>
      <c r="G311" s="11">
        <v>57</v>
      </c>
      <c r="H311" s="2426">
        <v>81</v>
      </c>
      <c r="I311" s="4223"/>
    </row>
    <row r="312" spans="1:9" ht="35.450000000000003" customHeight="1">
      <c r="A312" s="11" t="s">
        <v>6765</v>
      </c>
      <c r="B312" s="11" t="s">
        <v>8419</v>
      </c>
      <c r="C312" s="11" t="s">
        <v>2987</v>
      </c>
      <c r="D312" s="11" t="str">
        <f t="shared" si="4"/>
        <v>19-3716 TC Purple Plumeria</v>
      </c>
      <c r="E312" s="11" t="s">
        <v>632</v>
      </c>
      <c r="F312" s="11">
        <v>71</v>
      </c>
      <c r="G312" s="11">
        <v>56</v>
      </c>
      <c r="H312" s="2426">
        <v>84</v>
      </c>
      <c r="I312" s="4224"/>
    </row>
    <row r="313" spans="1:9" ht="35.450000000000003" customHeight="1">
      <c r="A313" s="11" t="s">
        <v>6735</v>
      </c>
      <c r="B313" s="11" t="s">
        <v>907</v>
      </c>
      <c r="C313" s="11" t="s">
        <v>2946</v>
      </c>
      <c r="D313" s="11" t="str">
        <f t="shared" si="4"/>
        <v>19-3316 TC Plum Perfect</v>
      </c>
      <c r="E313" s="11" t="s">
        <v>632</v>
      </c>
      <c r="F313" s="11">
        <v>71</v>
      </c>
      <c r="G313" s="11">
        <v>52</v>
      </c>
      <c r="H313" s="2426">
        <v>66</v>
      </c>
      <c r="I313" s="4225"/>
    </row>
    <row r="314" spans="1:9" ht="35.450000000000003" customHeight="1">
      <c r="A314" s="11" t="s">
        <v>6019</v>
      </c>
      <c r="B314" s="11" t="s">
        <v>6020</v>
      </c>
      <c r="C314" s="11" t="s">
        <v>3714</v>
      </c>
      <c r="D314" s="11" t="str">
        <f t="shared" si="4"/>
        <v>17-6333 TC Mint Green</v>
      </c>
      <c r="E314" s="11" t="s">
        <v>632</v>
      </c>
      <c r="F314" s="11">
        <v>72</v>
      </c>
      <c r="G314" s="11">
        <v>125</v>
      </c>
      <c r="H314" s="2426">
        <v>73</v>
      </c>
      <c r="I314" s="4211"/>
    </row>
    <row r="315" spans="1:9" ht="35.450000000000003" customHeight="1">
      <c r="A315" s="11" t="s">
        <v>6389</v>
      </c>
      <c r="B315" s="11" t="s">
        <v>746</v>
      </c>
      <c r="C315" s="11" t="s">
        <v>3169</v>
      </c>
      <c r="D315" s="11" t="str">
        <f t="shared" si="4"/>
        <v>18-4039 TC Regatta</v>
      </c>
      <c r="E315" s="11" t="s">
        <v>632</v>
      </c>
      <c r="F315" s="11">
        <v>72</v>
      </c>
      <c r="G315" s="11">
        <v>122</v>
      </c>
      <c r="H315" s="2426">
        <v>183</v>
      </c>
      <c r="I315" s="4212"/>
    </row>
    <row r="316" spans="1:9" ht="35.450000000000003" customHeight="1">
      <c r="A316" s="11" t="s">
        <v>6483</v>
      </c>
      <c r="B316" s="11" t="s">
        <v>6484</v>
      </c>
      <c r="C316" s="11" t="s">
        <v>3375</v>
      </c>
      <c r="D316" s="11" t="str">
        <f t="shared" si="4"/>
        <v>18-5308 TC Blue Spruce</v>
      </c>
      <c r="E316" s="11" t="s">
        <v>632</v>
      </c>
      <c r="F316" s="11">
        <v>72</v>
      </c>
      <c r="G316" s="11">
        <v>107</v>
      </c>
      <c r="H316" s="2426">
        <v>103</v>
      </c>
      <c r="I316" s="4213"/>
    </row>
    <row r="317" spans="1:9" ht="35.450000000000003" customHeight="1">
      <c r="A317" s="11" t="s">
        <v>6810</v>
      </c>
      <c r="B317" s="11" t="s">
        <v>8502</v>
      </c>
      <c r="C317" s="11" t="s">
        <v>3067</v>
      </c>
      <c r="D317" s="11" t="str">
        <f t="shared" si="4"/>
        <v>19-3936 TC Skipper Blue</v>
      </c>
      <c r="E317" s="11" t="s">
        <v>632</v>
      </c>
      <c r="F317" s="11">
        <v>72</v>
      </c>
      <c r="G317" s="11">
        <v>74</v>
      </c>
      <c r="H317" s="2426">
        <v>114</v>
      </c>
      <c r="I317" s="4214"/>
    </row>
    <row r="318" spans="1:9" ht="35.450000000000003" customHeight="1">
      <c r="A318" s="11" t="s">
        <v>7004</v>
      </c>
      <c r="B318" s="11" t="s">
        <v>9638</v>
      </c>
      <c r="C318" s="11" t="s">
        <v>2006</v>
      </c>
      <c r="D318" s="11" t="str">
        <f t="shared" si="4"/>
        <v>19-3907 TC Forged Iron</v>
      </c>
      <c r="E318" s="11" t="s">
        <v>632</v>
      </c>
      <c r="F318" s="11">
        <v>72</v>
      </c>
      <c r="G318" s="11">
        <v>70</v>
      </c>
      <c r="H318" s="2426">
        <v>74</v>
      </c>
      <c r="I318" s="4215"/>
    </row>
    <row r="319" spans="1:9" ht="35.450000000000003" customHeight="1">
      <c r="A319" s="11" t="s">
        <v>6582</v>
      </c>
      <c r="B319" s="11" t="s">
        <v>1616</v>
      </c>
      <c r="C319" s="11" t="s">
        <v>1998</v>
      </c>
      <c r="D319" s="11" t="str">
        <f t="shared" si="4"/>
        <v>19-0608 TC Black Olive</v>
      </c>
      <c r="E319" s="11" t="s">
        <v>632</v>
      </c>
      <c r="F319" s="11">
        <v>72</v>
      </c>
      <c r="G319" s="11">
        <v>65</v>
      </c>
      <c r="H319" s="2426">
        <v>59</v>
      </c>
      <c r="I319" s="4216"/>
    </row>
    <row r="320" spans="1:9" ht="35.450000000000003" customHeight="1">
      <c r="A320" s="11" t="s">
        <v>6590</v>
      </c>
      <c r="B320" s="11" t="s">
        <v>1611</v>
      </c>
      <c r="C320" s="11" t="s">
        <v>2008</v>
      </c>
      <c r="D320" s="11" t="str">
        <f t="shared" si="4"/>
        <v>19-0812 TC Turkish Coffee</v>
      </c>
      <c r="E320" s="11" t="s">
        <v>632</v>
      </c>
      <c r="F320" s="11">
        <v>72</v>
      </c>
      <c r="G320" s="11">
        <v>63</v>
      </c>
      <c r="H320" s="2426">
        <v>57</v>
      </c>
      <c r="I320" s="4217"/>
    </row>
    <row r="321" spans="1:9" ht="35.450000000000003" customHeight="1">
      <c r="A321" s="11" t="s">
        <v>6761</v>
      </c>
      <c r="B321" s="11" t="s">
        <v>838</v>
      </c>
      <c r="C321" s="11" t="s">
        <v>3033</v>
      </c>
      <c r="D321" s="11" t="str">
        <f t="shared" si="4"/>
        <v>19-3640 TC Crown Jewel</v>
      </c>
      <c r="E321" s="11" t="s">
        <v>632</v>
      </c>
      <c r="F321" s="11">
        <v>72</v>
      </c>
      <c r="G321" s="11">
        <v>45</v>
      </c>
      <c r="H321" s="2426">
        <v>84</v>
      </c>
      <c r="I321" s="4218"/>
    </row>
    <row r="322" spans="1:9" ht="35.450000000000003" customHeight="1">
      <c r="A322" s="11" t="s">
        <v>6361</v>
      </c>
      <c r="B322" s="11" t="s">
        <v>8623</v>
      </c>
      <c r="C322" s="11" t="s">
        <v>3183</v>
      </c>
      <c r="D322" s="11" t="str">
        <f t="shared" ref="D322:D385" si="5">A322 &amp; " " &amp; B322</f>
        <v>18-3945 TC Amparo Blue</v>
      </c>
      <c r="E322" s="11" t="s">
        <v>632</v>
      </c>
      <c r="F322" s="11">
        <v>73</v>
      </c>
      <c r="G322" s="11">
        <v>96</v>
      </c>
      <c r="H322" s="2426">
        <v>168</v>
      </c>
      <c r="I322" s="4204"/>
    </row>
    <row r="323" spans="1:9" ht="35.450000000000003" customHeight="1">
      <c r="A323" s="11" t="s">
        <v>6547</v>
      </c>
      <c r="B323" s="11" t="s">
        <v>6548</v>
      </c>
      <c r="C323" s="11" t="s">
        <v>3634</v>
      </c>
      <c r="D323" s="11" t="str">
        <f t="shared" si="5"/>
        <v>19-0230 TC Garden Green</v>
      </c>
      <c r="E323" s="11" t="s">
        <v>632</v>
      </c>
      <c r="F323" s="11">
        <v>73</v>
      </c>
      <c r="G323" s="11">
        <v>94</v>
      </c>
      <c r="H323" s="2426">
        <v>53</v>
      </c>
      <c r="I323" s="4205"/>
    </row>
    <row r="324" spans="1:9" ht="35.450000000000003" customHeight="1">
      <c r="A324" s="11" t="s">
        <v>6805</v>
      </c>
      <c r="B324" s="11" t="s">
        <v>785</v>
      </c>
      <c r="C324" s="11" t="s">
        <v>3107</v>
      </c>
      <c r="D324" s="11" t="str">
        <f t="shared" si="5"/>
        <v>19-3928 TC Blue Indigo</v>
      </c>
      <c r="E324" s="11" t="s">
        <v>632</v>
      </c>
      <c r="F324" s="11">
        <v>73</v>
      </c>
      <c r="G324" s="11">
        <v>81</v>
      </c>
      <c r="H324" s="2426">
        <v>109</v>
      </c>
      <c r="I324" s="4206"/>
    </row>
    <row r="325" spans="1:9" ht="35.450000000000003" customHeight="1">
      <c r="A325" s="11" t="s">
        <v>6768</v>
      </c>
      <c r="B325" s="11" t="s">
        <v>900</v>
      </c>
      <c r="C325" s="11" t="s">
        <v>2953</v>
      </c>
      <c r="D325" s="11" t="str">
        <f t="shared" si="5"/>
        <v>19-3722 TC Mulberry Purple</v>
      </c>
      <c r="E325" s="11" t="s">
        <v>632</v>
      </c>
      <c r="F325" s="11">
        <v>73</v>
      </c>
      <c r="G325" s="11">
        <v>60</v>
      </c>
      <c r="H325" s="2426">
        <v>98</v>
      </c>
      <c r="I325" s="4207"/>
    </row>
    <row r="326" spans="1:9" ht="35.450000000000003" customHeight="1">
      <c r="A326" s="11" t="s">
        <v>6624</v>
      </c>
      <c r="B326" s="11" t="s">
        <v>7460</v>
      </c>
      <c r="C326" s="11" t="s">
        <v>2102</v>
      </c>
      <c r="D326" s="11" t="str">
        <f t="shared" si="5"/>
        <v>19-1314 TC Seal Brown</v>
      </c>
      <c r="E326" s="11" t="s">
        <v>632</v>
      </c>
      <c r="F326" s="11">
        <v>73</v>
      </c>
      <c r="G326" s="11">
        <v>59</v>
      </c>
      <c r="H326" s="2426">
        <v>57</v>
      </c>
      <c r="I326" s="4208"/>
    </row>
    <row r="327" spans="1:9" ht="35.450000000000003" customHeight="1">
      <c r="A327" s="11" t="s">
        <v>6662</v>
      </c>
      <c r="B327" s="11" t="s">
        <v>974</v>
      </c>
      <c r="C327" s="11" t="s">
        <v>2874</v>
      </c>
      <c r="D327" s="11" t="str">
        <f t="shared" si="5"/>
        <v>19-1619 TC Fudge</v>
      </c>
      <c r="E327" s="11" t="s">
        <v>632</v>
      </c>
      <c r="F327" s="11">
        <v>73</v>
      </c>
      <c r="G327" s="11">
        <v>51</v>
      </c>
      <c r="H327" s="2426">
        <v>56</v>
      </c>
      <c r="I327" s="4209"/>
    </row>
    <row r="328" spans="1:9" ht="35.450000000000003" customHeight="1">
      <c r="A328" s="11" t="s">
        <v>6705</v>
      </c>
      <c r="B328" s="11" t="s">
        <v>966</v>
      </c>
      <c r="C328" s="11" t="s">
        <v>2881</v>
      </c>
      <c r="D328" s="11" t="str">
        <f t="shared" si="5"/>
        <v>19-2118 TC Winetasting</v>
      </c>
      <c r="E328" s="11" t="s">
        <v>632</v>
      </c>
      <c r="F328" s="11">
        <v>73</v>
      </c>
      <c r="G328" s="11">
        <v>42</v>
      </c>
      <c r="H328" s="2426">
        <v>52</v>
      </c>
      <c r="I328" s="4210"/>
    </row>
    <row r="329" spans="1:9" ht="35.450000000000003" customHeight="1">
      <c r="A329" s="11" t="s">
        <v>4756</v>
      </c>
      <c r="B329" s="11" t="s">
        <v>4758</v>
      </c>
      <c r="C329" s="11" t="s">
        <v>3304</v>
      </c>
      <c r="D329" s="11" t="str">
        <f t="shared" si="5"/>
        <v>14-4522 TC Bachelor Button</v>
      </c>
      <c r="E329" s="11" t="s">
        <v>632</v>
      </c>
      <c r="F329" s="11">
        <v>74</v>
      </c>
      <c r="G329" s="11">
        <v>187</v>
      </c>
      <c r="H329" s="2426">
        <v>213</v>
      </c>
      <c r="I329" s="4196"/>
    </row>
    <row r="330" spans="1:9" ht="35.450000000000003" customHeight="1">
      <c r="A330" s="11" t="s">
        <v>6354</v>
      </c>
      <c r="B330" s="11" t="s">
        <v>766</v>
      </c>
      <c r="C330" s="11" t="s">
        <v>3141</v>
      </c>
      <c r="D330" s="11" t="str">
        <f t="shared" si="5"/>
        <v>18-3928 TC Dutch Blue</v>
      </c>
      <c r="E330" s="11" t="s">
        <v>632</v>
      </c>
      <c r="F330" s="11">
        <v>74</v>
      </c>
      <c r="G330" s="11">
        <v>99</v>
      </c>
      <c r="H330" s="2426">
        <v>141</v>
      </c>
      <c r="I330" s="4197"/>
    </row>
    <row r="331" spans="1:9" ht="35.450000000000003" customHeight="1">
      <c r="A331" s="11" t="s">
        <v>7120</v>
      </c>
      <c r="B331" s="11" t="s">
        <v>9545</v>
      </c>
      <c r="C331" s="11" t="s">
        <v>3256</v>
      </c>
      <c r="D331" s="11" t="str">
        <f t="shared" si="5"/>
        <v>19-3929 TC Vintage Indigo</v>
      </c>
      <c r="E331" s="11" t="s">
        <v>632</v>
      </c>
      <c r="F331" s="11">
        <v>74</v>
      </c>
      <c r="G331" s="11">
        <v>85</v>
      </c>
      <c r="H331" s="2426">
        <v>107</v>
      </c>
      <c r="I331" s="4198"/>
    </row>
    <row r="332" spans="1:9" ht="35.450000000000003" customHeight="1">
      <c r="A332" s="11" t="s">
        <v>6558</v>
      </c>
      <c r="B332" s="11" t="s">
        <v>6559</v>
      </c>
      <c r="C332" s="11" t="s">
        <v>3646</v>
      </c>
      <c r="D332" s="11" t="str">
        <f t="shared" si="5"/>
        <v>19-0323 TC Chive</v>
      </c>
      <c r="E332" s="11" t="s">
        <v>632</v>
      </c>
      <c r="F332" s="11">
        <v>74</v>
      </c>
      <c r="G332" s="11">
        <v>83</v>
      </c>
      <c r="H332" s="2426">
        <v>53</v>
      </c>
      <c r="I332" s="4199"/>
    </row>
    <row r="333" spans="1:9" ht="35.450000000000003" customHeight="1">
      <c r="A333" s="11" t="s">
        <v>6793</v>
      </c>
      <c r="B333" s="11" t="s">
        <v>6794</v>
      </c>
      <c r="C333" s="11" t="s">
        <v>3225</v>
      </c>
      <c r="D333" s="11" t="str">
        <f t="shared" si="5"/>
        <v>19-3906 TC Dark Shadow</v>
      </c>
      <c r="E333" s="11" t="s">
        <v>632</v>
      </c>
      <c r="F333" s="11">
        <v>74</v>
      </c>
      <c r="G333" s="11">
        <v>75</v>
      </c>
      <c r="H333" s="2426">
        <v>77</v>
      </c>
      <c r="I333" s="4200"/>
    </row>
    <row r="334" spans="1:9" ht="35.450000000000003" customHeight="1">
      <c r="A334" s="11" t="s">
        <v>6560</v>
      </c>
      <c r="B334" s="11" t="s">
        <v>1619</v>
      </c>
      <c r="C334" s="11" t="s">
        <v>1999</v>
      </c>
      <c r="D334" s="11" t="str">
        <f t="shared" si="5"/>
        <v>19-0405 TC Beluga</v>
      </c>
      <c r="E334" s="11" t="s">
        <v>632</v>
      </c>
      <c r="F334" s="11">
        <v>74</v>
      </c>
      <c r="G334" s="11">
        <v>72</v>
      </c>
      <c r="H334" s="2426">
        <v>67</v>
      </c>
      <c r="I334" s="4201"/>
    </row>
    <row r="335" spans="1:9" ht="35.450000000000003" customHeight="1">
      <c r="A335" s="11" t="s">
        <v>6583</v>
      </c>
      <c r="B335" s="11" t="s">
        <v>1615</v>
      </c>
      <c r="C335" s="11" t="s">
        <v>1997</v>
      </c>
      <c r="D335" s="11" t="str">
        <f t="shared" si="5"/>
        <v>19-0614 TC Wren</v>
      </c>
      <c r="E335" s="11" t="s">
        <v>632</v>
      </c>
      <c r="F335" s="11">
        <v>74</v>
      </c>
      <c r="G335" s="11">
        <v>65</v>
      </c>
      <c r="H335" s="2426">
        <v>57</v>
      </c>
      <c r="I335" s="4202"/>
    </row>
    <row r="336" spans="1:9" ht="35.450000000000003" customHeight="1">
      <c r="A336" s="11" t="s">
        <v>6791</v>
      </c>
      <c r="B336" s="11" t="s">
        <v>1628</v>
      </c>
      <c r="C336" s="11" t="s">
        <v>1985</v>
      </c>
      <c r="D336" s="11" t="str">
        <f t="shared" si="5"/>
        <v>19-3903 TC Shale</v>
      </c>
      <c r="E336" s="11" t="s">
        <v>632</v>
      </c>
      <c r="F336" s="11">
        <v>74</v>
      </c>
      <c r="G336" s="11">
        <v>63</v>
      </c>
      <c r="H336" s="2426">
        <v>65</v>
      </c>
      <c r="I336" s="4203"/>
    </row>
    <row r="337" spans="1:9" ht="35.450000000000003" customHeight="1">
      <c r="A337" s="11" t="s">
        <v>4796</v>
      </c>
      <c r="B337" s="11" t="s">
        <v>4797</v>
      </c>
      <c r="C337" s="11" t="s">
        <v>3529</v>
      </c>
      <c r="D337" s="11" t="str">
        <f t="shared" si="5"/>
        <v>14-5721 TC Electric Green</v>
      </c>
      <c r="E337" s="11" t="s">
        <v>632</v>
      </c>
      <c r="F337" s="11">
        <v>75</v>
      </c>
      <c r="G337" s="11">
        <v>195</v>
      </c>
      <c r="H337" s="2426">
        <v>168</v>
      </c>
      <c r="I337" s="4190"/>
    </row>
    <row r="338" spans="1:9" ht="35.450000000000003" customHeight="1">
      <c r="A338" s="11" t="s">
        <v>5578</v>
      </c>
      <c r="B338" s="11" t="s">
        <v>5579</v>
      </c>
      <c r="C338" s="11" t="s">
        <v>3677</v>
      </c>
      <c r="D338" s="11" t="str">
        <f t="shared" si="5"/>
        <v>16-6127 TC Greenbriar</v>
      </c>
      <c r="E338" s="11" t="s">
        <v>632</v>
      </c>
      <c r="F338" s="11">
        <v>75</v>
      </c>
      <c r="G338" s="11">
        <v>155</v>
      </c>
      <c r="H338" s="2426">
        <v>105</v>
      </c>
      <c r="I338" s="4191"/>
    </row>
    <row r="339" spans="1:9" ht="35.450000000000003" customHeight="1">
      <c r="A339" s="11" t="s">
        <v>6031</v>
      </c>
      <c r="B339" s="11" t="s">
        <v>6032</v>
      </c>
      <c r="C339" s="11" t="s">
        <v>3635</v>
      </c>
      <c r="D339" s="11" t="str">
        <f t="shared" si="5"/>
        <v>18-0125 TC Artichoke Green</v>
      </c>
      <c r="E339" s="11" t="s">
        <v>632</v>
      </c>
      <c r="F339" s="11">
        <v>75</v>
      </c>
      <c r="G339" s="11">
        <v>109</v>
      </c>
      <c r="H339" s="2426">
        <v>65</v>
      </c>
      <c r="I339" s="4192"/>
    </row>
    <row r="340" spans="1:9" ht="35.450000000000003" customHeight="1">
      <c r="A340" s="11" t="s">
        <v>7121</v>
      </c>
      <c r="B340" s="11" t="s">
        <v>9569</v>
      </c>
      <c r="C340" s="11" t="s">
        <v>3260</v>
      </c>
      <c r="D340" s="11" t="str">
        <f t="shared" si="5"/>
        <v>18-4028 TC Bering Sea</v>
      </c>
      <c r="E340" s="11" t="s">
        <v>632</v>
      </c>
      <c r="F340" s="11">
        <v>75</v>
      </c>
      <c r="G340" s="11">
        <v>91</v>
      </c>
      <c r="H340" s="2426">
        <v>110</v>
      </c>
      <c r="I340" s="4193"/>
    </row>
    <row r="341" spans="1:9" ht="35.450000000000003" customHeight="1">
      <c r="A341" s="11" t="s">
        <v>6591</v>
      </c>
      <c r="B341" s="11" t="s">
        <v>7451</v>
      </c>
      <c r="C341" s="11" t="s">
        <v>2094</v>
      </c>
      <c r="D341" s="11" t="str">
        <f t="shared" si="5"/>
        <v>19-0814 TC Slate Black</v>
      </c>
      <c r="E341" s="11" t="s">
        <v>632</v>
      </c>
      <c r="F341" s="11">
        <v>75</v>
      </c>
      <c r="G341" s="11">
        <v>61</v>
      </c>
      <c r="H341" s="2426">
        <v>51</v>
      </c>
      <c r="I341" s="4194"/>
    </row>
    <row r="342" spans="1:9" ht="35.450000000000003" customHeight="1">
      <c r="A342" s="11" t="s">
        <v>6756</v>
      </c>
      <c r="B342" s="11" t="s">
        <v>905</v>
      </c>
      <c r="C342" s="11" t="s">
        <v>2950</v>
      </c>
      <c r="D342" s="11" t="str">
        <f t="shared" si="5"/>
        <v>19-3619 TC Sweet Grape</v>
      </c>
      <c r="E342" s="11" t="s">
        <v>632</v>
      </c>
      <c r="F342" s="11">
        <v>75</v>
      </c>
      <c r="G342" s="11">
        <v>59</v>
      </c>
      <c r="H342" s="2426">
        <v>79</v>
      </c>
      <c r="I342" s="4195"/>
    </row>
    <row r="343" spans="1:9" ht="35.450000000000003" customHeight="1">
      <c r="A343" s="11" t="s">
        <v>5047</v>
      </c>
      <c r="B343" s="11" t="s">
        <v>8716</v>
      </c>
      <c r="C343" s="11" t="s">
        <v>3294</v>
      </c>
      <c r="D343" s="11" t="str">
        <f t="shared" si="5"/>
        <v>15-4427 TC Norse Blue</v>
      </c>
      <c r="E343" s="11" t="s">
        <v>632</v>
      </c>
      <c r="F343" s="11">
        <v>76</v>
      </c>
      <c r="G343" s="11">
        <v>165</v>
      </c>
      <c r="H343" s="2426">
        <v>199</v>
      </c>
      <c r="I343" s="4186"/>
    </row>
    <row r="344" spans="1:9" ht="35.450000000000003" customHeight="1">
      <c r="A344" s="11" t="s">
        <v>6499</v>
      </c>
      <c r="B344" s="11" t="s">
        <v>6500</v>
      </c>
      <c r="C344" s="11" t="s">
        <v>3368</v>
      </c>
      <c r="D344" s="11" t="str">
        <f t="shared" si="5"/>
        <v>18-5610 TC Brittany Blue</v>
      </c>
      <c r="E344" s="11" t="s">
        <v>632</v>
      </c>
      <c r="F344" s="11">
        <v>76</v>
      </c>
      <c r="G344" s="11">
        <v>126</v>
      </c>
      <c r="H344" s="2426">
        <v>134</v>
      </c>
      <c r="I344" s="4187"/>
    </row>
    <row r="345" spans="1:9" ht="35.450000000000003" customHeight="1">
      <c r="A345" s="11" t="s">
        <v>6474</v>
      </c>
      <c r="B345" s="11" t="s">
        <v>6475</v>
      </c>
      <c r="C345" s="11" t="s">
        <v>3383</v>
      </c>
      <c r="D345" s="11" t="str">
        <f t="shared" si="5"/>
        <v>18-5112 TC Sea Pine</v>
      </c>
      <c r="E345" s="11" t="s">
        <v>632</v>
      </c>
      <c r="F345" s="11">
        <v>76</v>
      </c>
      <c r="G345" s="11">
        <v>105</v>
      </c>
      <c r="H345" s="2426">
        <v>105</v>
      </c>
      <c r="I345" s="4188"/>
    </row>
    <row r="346" spans="1:9" ht="35.450000000000003" customHeight="1">
      <c r="A346" s="11" t="s">
        <v>6727</v>
      </c>
      <c r="B346" s="11" t="s">
        <v>909</v>
      </c>
      <c r="C346" s="11" t="s">
        <v>2948</v>
      </c>
      <c r="D346" s="11" t="str">
        <f t="shared" si="5"/>
        <v>19-3215 TC Indigo</v>
      </c>
      <c r="E346" s="11" t="s">
        <v>632</v>
      </c>
      <c r="F346" s="11">
        <v>76</v>
      </c>
      <c r="G346" s="11">
        <v>57</v>
      </c>
      <c r="H346" s="2426">
        <v>87</v>
      </c>
      <c r="I346" s="4189"/>
    </row>
    <row r="347" spans="1:9" ht="35.450000000000003" customHeight="1">
      <c r="A347" s="11" t="s">
        <v>5596</v>
      </c>
      <c r="B347" s="11" t="s">
        <v>5597</v>
      </c>
      <c r="C347" s="11" t="s">
        <v>3715</v>
      </c>
      <c r="D347" s="11" t="str">
        <f t="shared" si="5"/>
        <v>16-6444 TC Poison Green</v>
      </c>
      <c r="E347" s="11" t="s">
        <v>632</v>
      </c>
      <c r="F347" s="11">
        <v>77</v>
      </c>
      <c r="G347" s="11">
        <v>181</v>
      </c>
      <c r="H347" s="2426">
        <v>96</v>
      </c>
      <c r="I347" s="4179"/>
    </row>
    <row r="348" spans="1:9" ht="35.450000000000003" customHeight="1">
      <c r="A348" s="11" t="s">
        <v>5514</v>
      </c>
      <c r="B348" s="11" t="s">
        <v>5515</v>
      </c>
      <c r="C348" s="11" t="s">
        <v>3458</v>
      </c>
      <c r="D348" s="11" t="str">
        <f t="shared" si="5"/>
        <v>16-5418 TC Lagoon</v>
      </c>
      <c r="E348" s="11" t="s">
        <v>632</v>
      </c>
      <c r="F348" s="11">
        <v>77</v>
      </c>
      <c r="G348" s="11">
        <v>158</v>
      </c>
      <c r="H348" s="2426">
        <v>154</v>
      </c>
      <c r="I348" s="4180"/>
    </row>
    <row r="349" spans="1:9" ht="35.450000000000003" customHeight="1">
      <c r="A349" s="11" t="s">
        <v>5896</v>
      </c>
      <c r="B349" s="11" t="s">
        <v>749</v>
      </c>
      <c r="C349" s="11" t="s">
        <v>3163</v>
      </c>
      <c r="D349" s="11" t="str">
        <f t="shared" si="5"/>
        <v>17-4139 TC Azure Blue</v>
      </c>
      <c r="E349" s="11" t="s">
        <v>632</v>
      </c>
      <c r="F349" s="11">
        <v>77</v>
      </c>
      <c r="G349" s="11">
        <v>145</v>
      </c>
      <c r="H349" s="2426">
        <v>198</v>
      </c>
      <c r="I349" s="4181"/>
    </row>
    <row r="350" spans="1:9" ht="35.450000000000003" customHeight="1">
      <c r="A350" s="11" t="s">
        <v>7005</v>
      </c>
      <c r="B350" s="11" t="s">
        <v>9604</v>
      </c>
      <c r="C350" s="11" t="s">
        <v>2007</v>
      </c>
      <c r="D350" s="11" t="str">
        <f t="shared" si="5"/>
        <v>19-3901 TC Magnet</v>
      </c>
      <c r="E350" s="11" t="s">
        <v>632</v>
      </c>
      <c r="F350" s="11">
        <v>77</v>
      </c>
      <c r="G350" s="11">
        <v>75</v>
      </c>
      <c r="H350" s="2426">
        <v>79</v>
      </c>
      <c r="I350" s="4182"/>
    </row>
    <row r="351" spans="1:9" ht="35.450000000000003" customHeight="1">
      <c r="A351" s="11" t="s">
        <v>6796</v>
      </c>
      <c r="B351" s="11" t="s">
        <v>788</v>
      </c>
      <c r="C351" s="11" t="s">
        <v>3108</v>
      </c>
      <c r="D351" s="11" t="str">
        <f t="shared" si="5"/>
        <v>19-3915 TC Graystone</v>
      </c>
      <c r="E351" s="11" t="s">
        <v>632</v>
      </c>
      <c r="F351" s="11">
        <v>77</v>
      </c>
      <c r="G351" s="11">
        <v>73</v>
      </c>
      <c r="H351" s="2426">
        <v>91</v>
      </c>
      <c r="I351" s="4183"/>
    </row>
    <row r="352" spans="1:9" ht="35.450000000000003" customHeight="1">
      <c r="A352" s="11" t="s">
        <v>6788</v>
      </c>
      <c r="B352" s="11" t="s">
        <v>818</v>
      </c>
      <c r="C352" s="11" t="s">
        <v>3063</v>
      </c>
      <c r="D352" s="11" t="str">
        <f t="shared" si="5"/>
        <v>19-3850 TC Liberty</v>
      </c>
      <c r="E352" s="11" t="s">
        <v>632</v>
      </c>
      <c r="F352" s="11">
        <v>77</v>
      </c>
      <c r="G352" s="11">
        <v>68</v>
      </c>
      <c r="H352" s="2426">
        <v>138</v>
      </c>
      <c r="I352" s="4184"/>
    </row>
    <row r="353" spans="1:9" ht="35.450000000000003" customHeight="1">
      <c r="A353" s="11" t="s">
        <v>6722</v>
      </c>
      <c r="B353" s="11" t="s">
        <v>912</v>
      </c>
      <c r="C353" s="11" t="s">
        <v>2944</v>
      </c>
      <c r="D353" s="11" t="str">
        <f t="shared" si="5"/>
        <v>19-2816 TC Blackberry Wine</v>
      </c>
      <c r="E353" s="11" t="s">
        <v>632</v>
      </c>
      <c r="F353" s="11">
        <v>77</v>
      </c>
      <c r="G353" s="11">
        <v>50</v>
      </c>
      <c r="H353" s="2426">
        <v>70</v>
      </c>
      <c r="I353" s="4185"/>
    </row>
    <row r="354" spans="1:9" ht="35.450000000000003" customHeight="1">
      <c r="A354" s="11" t="s">
        <v>6424</v>
      </c>
      <c r="B354" s="11" t="s">
        <v>6425</v>
      </c>
      <c r="C354" s="11" t="s">
        <v>3406</v>
      </c>
      <c r="D354" s="11" t="str">
        <f t="shared" si="5"/>
        <v>18-4320 TC Aegean Blue</v>
      </c>
      <c r="E354" s="11" t="s">
        <v>632</v>
      </c>
      <c r="F354" s="11">
        <v>78</v>
      </c>
      <c r="G354" s="11">
        <v>110</v>
      </c>
      <c r="H354" s="2426">
        <v>129</v>
      </c>
      <c r="I354" s="4171"/>
    </row>
    <row r="355" spans="1:9" ht="35.450000000000003" customHeight="1">
      <c r="A355" s="11" t="s">
        <v>6491</v>
      </c>
      <c r="B355" s="11" t="s">
        <v>6492</v>
      </c>
      <c r="C355" s="11" t="s">
        <v>3498</v>
      </c>
      <c r="D355" s="11" t="str">
        <f t="shared" si="5"/>
        <v>18-5410 TC Silver Pine</v>
      </c>
      <c r="E355" s="11" t="s">
        <v>632</v>
      </c>
      <c r="F355" s="11">
        <v>78</v>
      </c>
      <c r="G355" s="11">
        <v>104</v>
      </c>
      <c r="H355" s="2426">
        <v>102</v>
      </c>
      <c r="I355" s="4172"/>
    </row>
    <row r="356" spans="1:9" ht="35.450000000000003" customHeight="1">
      <c r="A356" s="11" t="s">
        <v>6350</v>
      </c>
      <c r="B356" s="11" t="s">
        <v>760</v>
      </c>
      <c r="C356" s="11" t="s">
        <v>3146</v>
      </c>
      <c r="D356" s="11" t="str">
        <f t="shared" si="5"/>
        <v>18-3921 TC Bijou Blue</v>
      </c>
      <c r="E356" s="11" t="s">
        <v>632</v>
      </c>
      <c r="F356" s="11">
        <v>78</v>
      </c>
      <c r="G356" s="11">
        <v>94</v>
      </c>
      <c r="H356" s="2426">
        <v>127</v>
      </c>
      <c r="I356" s="4173"/>
    </row>
    <row r="357" spans="1:9" ht="35.450000000000003" customHeight="1">
      <c r="A357" s="11" t="s">
        <v>7104</v>
      </c>
      <c r="B357" s="11" t="s">
        <v>9632</v>
      </c>
      <c r="C357" s="11" t="s">
        <v>3212</v>
      </c>
      <c r="D357" s="11" t="str">
        <f t="shared" si="5"/>
        <v>19-4215 TC Turbulence</v>
      </c>
      <c r="E357" s="11" t="s">
        <v>632</v>
      </c>
      <c r="F357" s="11">
        <v>78</v>
      </c>
      <c r="G357" s="11">
        <v>84</v>
      </c>
      <c r="H357" s="2426">
        <v>91</v>
      </c>
      <c r="I357" s="4174"/>
    </row>
    <row r="358" spans="1:9" ht="35.450000000000003" customHeight="1">
      <c r="A358" s="11" t="s">
        <v>6797</v>
      </c>
      <c r="B358" s="11" t="s">
        <v>787</v>
      </c>
      <c r="C358" s="11" t="s">
        <v>3105</v>
      </c>
      <c r="D358" s="11" t="str">
        <f t="shared" si="5"/>
        <v>19-3919 TC Nightshadow Blue</v>
      </c>
      <c r="E358" s="11" t="s">
        <v>632</v>
      </c>
      <c r="F358" s="11">
        <v>78</v>
      </c>
      <c r="G358" s="11">
        <v>83</v>
      </c>
      <c r="H358" s="2426">
        <v>104</v>
      </c>
      <c r="I358" s="4175"/>
    </row>
    <row r="359" spans="1:9" ht="35.450000000000003" customHeight="1">
      <c r="A359" s="11" t="s">
        <v>7111</v>
      </c>
      <c r="B359" s="11" t="s">
        <v>9636</v>
      </c>
      <c r="C359" s="11" t="s">
        <v>3230</v>
      </c>
      <c r="D359" s="11" t="str">
        <f t="shared" si="5"/>
        <v>19-3910 TC Iron Gate</v>
      </c>
      <c r="E359" s="11" t="s">
        <v>632</v>
      </c>
      <c r="F359" s="11">
        <v>78</v>
      </c>
      <c r="G359" s="11">
        <v>80</v>
      </c>
      <c r="H359" s="2426">
        <v>85</v>
      </c>
      <c r="I359" s="4176"/>
    </row>
    <row r="360" spans="1:9" ht="35.450000000000003" customHeight="1">
      <c r="A360" s="11" t="s">
        <v>6596</v>
      </c>
      <c r="B360" s="11" t="s">
        <v>1551</v>
      </c>
      <c r="C360" s="11" t="s">
        <v>2095</v>
      </c>
      <c r="D360" s="11" t="str">
        <f t="shared" si="5"/>
        <v>19-0912 TC Chocolate Brown</v>
      </c>
      <c r="E360" s="11" t="s">
        <v>632</v>
      </c>
      <c r="F360" s="11">
        <v>78</v>
      </c>
      <c r="G360" s="11">
        <v>64</v>
      </c>
      <c r="H360" s="2426">
        <v>59</v>
      </c>
      <c r="I360" s="4177"/>
    </row>
    <row r="361" spans="1:9" ht="35.450000000000003" customHeight="1">
      <c r="A361" s="11" t="s">
        <v>6729</v>
      </c>
      <c r="B361" s="11" t="s">
        <v>908</v>
      </c>
      <c r="C361" s="11" t="s">
        <v>2943</v>
      </c>
      <c r="D361" s="11" t="str">
        <f t="shared" si="5"/>
        <v>19-3217 TC Shadow Purple</v>
      </c>
      <c r="E361" s="11" t="s">
        <v>632</v>
      </c>
      <c r="F361" s="11">
        <v>78</v>
      </c>
      <c r="G361" s="11">
        <v>51</v>
      </c>
      <c r="H361" s="2426">
        <v>78</v>
      </c>
      <c r="I361" s="4178"/>
    </row>
    <row r="362" spans="1:9" ht="35.450000000000003" customHeight="1">
      <c r="A362" s="11" t="s">
        <v>5561</v>
      </c>
      <c r="B362" s="11" t="s">
        <v>5562</v>
      </c>
      <c r="C362" s="11" t="s">
        <v>3667</v>
      </c>
      <c r="D362" s="11" t="str">
        <f t="shared" si="5"/>
        <v>16-5924 TC Winter Green</v>
      </c>
      <c r="E362" s="11" t="s">
        <v>632</v>
      </c>
      <c r="F362" s="11">
        <v>79</v>
      </c>
      <c r="G362" s="11">
        <v>158</v>
      </c>
      <c r="H362" s="2426">
        <v>129</v>
      </c>
      <c r="I362" s="4163"/>
    </row>
    <row r="363" spans="1:9" ht="35.450000000000003" customHeight="1">
      <c r="A363" s="11" t="s">
        <v>5888</v>
      </c>
      <c r="B363" s="11" t="s">
        <v>5890</v>
      </c>
      <c r="C363" s="11" t="s">
        <v>3175</v>
      </c>
      <c r="D363" s="11" t="str">
        <f t="shared" si="5"/>
        <v>17-4041 TC Marina</v>
      </c>
      <c r="E363" s="11" t="s">
        <v>632</v>
      </c>
      <c r="F363" s="11">
        <v>79</v>
      </c>
      <c r="G363" s="11">
        <v>132</v>
      </c>
      <c r="H363" s="2426">
        <v>196</v>
      </c>
      <c r="I363" s="2525"/>
    </row>
    <row r="364" spans="1:9" ht="35.450000000000003" customHeight="1">
      <c r="A364" s="11" t="s">
        <v>6388</v>
      </c>
      <c r="B364" s="11" t="s">
        <v>753</v>
      </c>
      <c r="C364" s="11" t="s">
        <v>3158</v>
      </c>
      <c r="D364" s="11" t="str">
        <f t="shared" si="5"/>
        <v>18-4036 TC Parisian Blue</v>
      </c>
      <c r="E364" s="11" t="s">
        <v>632</v>
      </c>
      <c r="F364" s="11">
        <v>79</v>
      </c>
      <c r="G364" s="11">
        <v>124</v>
      </c>
      <c r="H364" s="2426">
        <v>164</v>
      </c>
      <c r="I364" s="4164"/>
    </row>
    <row r="365" spans="1:9" ht="35.450000000000003" customHeight="1">
      <c r="A365" s="11" t="s">
        <v>5977</v>
      </c>
      <c r="B365" s="11" t="s">
        <v>8907</v>
      </c>
      <c r="C365" s="11" t="s">
        <v>3472</v>
      </c>
      <c r="D365" s="11" t="str">
        <f t="shared" si="5"/>
        <v>17-5513 TC Deep Sea</v>
      </c>
      <c r="E365" s="11" t="s">
        <v>632</v>
      </c>
      <c r="F365" s="11">
        <v>79</v>
      </c>
      <c r="G365" s="11">
        <v>124</v>
      </c>
      <c r="H365" s="2426">
        <v>116</v>
      </c>
      <c r="I365" s="4165"/>
    </row>
    <row r="366" spans="1:9" ht="35.450000000000003" customHeight="1">
      <c r="A366" s="11" t="s">
        <v>6538</v>
      </c>
      <c r="B366" s="11" t="s">
        <v>6539</v>
      </c>
      <c r="C366" s="11" t="s">
        <v>3551</v>
      </c>
      <c r="D366" s="11" t="str">
        <f t="shared" si="5"/>
        <v>18-6114 TC Myrtle</v>
      </c>
      <c r="E366" s="11" t="s">
        <v>632</v>
      </c>
      <c r="F366" s="11">
        <v>79</v>
      </c>
      <c r="G366" s="11">
        <v>107</v>
      </c>
      <c r="H366" s="2426">
        <v>88</v>
      </c>
      <c r="I366" s="4166"/>
    </row>
    <row r="367" spans="1:9" ht="35.450000000000003" customHeight="1">
      <c r="A367" s="11" t="s">
        <v>6600</v>
      </c>
      <c r="B367" s="11" t="s">
        <v>1548</v>
      </c>
      <c r="C367" s="11" t="s">
        <v>2101</v>
      </c>
      <c r="D367" s="11" t="str">
        <f t="shared" si="5"/>
        <v>19-1015 TC Bracken</v>
      </c>
      <c r="E367" s="11" t="s">
        <v>632</v>
      </c>
      <c r="F367" s="11">
        <v>79</v>
      </c>
      <c r="G367" s="11">
        <v>63</v>
      </c>
      <c r="H367" s="2426">
        <v>59</v>
      </c>
      <c r="I367" s="4167"/>
    </row>
    <row r="368" spans="1:9" ht="35.450000000000003" customHeight="1">
      <c r="A368" s="11" t="s">
        <v>6774</v>
      </c>
      <c r="B368" s="11" t="s">
        <v>822</v>
      </c>
      <c r="C368" s="11" t="s">
        <v>3056</v>
      </c>
      <c r="D368" s="11" t="str">
        <f t="shared" si="5"/>
        <v>19-3737 TC Heliotrope</v>
      </c>
      <c r="E368" s="11" t="s">
        <v>632</v>
      </c>
      <c r="F368" s="11">
        <v>79</v>
      </c>
      <c r="G368" s="11">
        <v>56</v>
      </c>
      <c r="H368" s="2426">
        <v>114</v>
      </c>
      <c r="I368" s="4168"/>
    </row>
    <row r="369" spans="1:9" ht="35.450000000000003" customHeight="1">
      <c r="A369" s="11" t="s">
        <v>6760</v>
      </c>
      <c r="B369" s="11" t="s">
        <v>134</v>
      </c>
      <c r="C369" s="11" t="s">
        <v>3058</v>
      </c>
      <c r="D369" s="11" t="str">
        <f t="shared" si="5"/>
        <v>19-3632 TC Petunia</v>
      </c>
      <c r="E369" s="11" t="s">
        <v>632</v>
      </c>
      <c r="F369" s="11">
        <v>79</v>
      </c>
      <c r="G369" s="11">
        <v>52</v>
      </c>
      <c r="H369" s="2426">
        <v>102</v>
      </c>
      <c r="I369" s="4169"/>
    </row>
    <row r="370" spans="1:9" ht="35.450000000000003" customHeight="1">
      <c r="A370" s="11" t="s">
        <v>6743</v>
      </c>
      <c r="B370" s="11" t="s">
        <v>910</v>
      </c>
      <c r="C370" s="11" t="s">
        <v>2940</v>
      </c>
      <c r="D370" s="11" t="str">
        <f t="shared" si="5"/>
        <v>19-3518 TC Grape Royale</v>
      </c>
      <c r="E370" s="11" t="s">
        <v>632</v>
      </c>
      <c r="F370" s="11">
        <v>79</v>
      </c>
      <c r="G370" s="11">
        <v>45</v>
      </c>
      <c r="H370" s="2426">
        <v>84</v>
      </c>
      <c r="I370" s="4170"/>
    </row>
    <row r="371" spans="1:9" ht="35.450000000000003" customHeight="1">
      <c r="A371" s="11" t="s">
        <v>6383</v>
      </c>
      <c r="B371" s="11" t="s">
        <v>765</v>
      </c>
      <c r="C371" s="11" t="s">
        <v>3140</v>
      </c>
      <c r="D371" s="11" t="str">
        <f t="shared" si="5"/>
        <v>18-4027 TC Moonlight Blue</v>
      </c>
      <c r="E371" s="11" t="s">
        <v>632</v>
      </c>
      <c r="F371" s="11">
        <v>80</v>
      </c>
      <c r="G371" s="11">
        <v>104</v>
      </c>
      <c r="H371" s="2426">
        <v>134</v>
      </c>
      <c r="I371" s="4155"/>
    </row>
    <row r="372" spans="1:9" ht="35.450000000000003" customHeight="1">
      <c r="A372" s="11" t="s">
        <v>6349</v>
      </c>
      <c r="B372" s="11" t="s">
        <v>761</v>
      </c>
      <c r="C372" s="11" t="s">
        <v>3147</v>
      </c>
      <c r="D372" s="11" t="str">
        <f t="shared" si="5"/>
        <v>18-3920 TC Coastal Fjord</v>
      </c>
      <c r="E372" s="11" t="s">
        <v>632</v>
      </c>
      <c r="F372" s="11">
        <v>80</v>
      </c>
      <c r="G372" s="11">
        <v>93</v>
      </c>
      <c r="H372" s="2426">
        <v>126</v>
      </c>
      <c r="I372" s="4156"/>
    </row>
    <row r="373" spans="1:9" ht="35.450000000000003" customHeight="1">
      <c r="A373" s="11" t="s">
        <v>6552</v>
      </c>
      <c r="B373" s="11" t="s">
        <v>6553</v>
      </c>
      <c r="C373" s="11" t="s">
        <v>3574</v>
      </c>
      <c r="D373" s="11" t="str">
        <f t="shared" si="5"/>
        <v>19-0309 TC Thyme</v>
      </c>
      <c r="E373" s="11" t="s">
        <v>632</v>
      </c>
      <c r="F373" s="11">
        <v>80</v>
      </c>
      <c r="G373" s="11">
        <v>87</v>
      </c>
      <c r="H373" s="2426">
        <v>76</v>
      </c>
      <c r="I373" s="4157"/>
    </row>
    <row r="374" spans="1:9" ht="35.450000000000003" customHeight="1">
      <c r="A374" s="11" t="s">
        <v>6764</v>
      </c>
      <c r="B374" s="11" t="s">
        <v>904</v>
      </c>
      <c r="C374" s="11" t="s">
        <v>2947</v>
      </c>
      <c r="D374" s="11" t="str">
        <f t="shared" si="5"/>
        <v>19-3714 TC Navy Cosmos</v>
      </c>
      <c r="E374" s="11" t="s">
        <v>632</v>
      </c>
      <c r="F374" s="11">
        <v>80</v>
      </c>
      <c r="G374" s="11">
        <v>59</v>
      </c>
      <c r="H374" s="2426">
        <v>83</v>
      </c>
      <c r="I374" s="4158"/>
    </row>
    <row r="375" spans="1:9" ht="35.450000000000003" customHeight="1">
      <c r="A375" s="11" t="s">
        <v>6642</v>
      </c>
      <c r="B375" s="11" t="s">
        <v>976</v>
      </c>
      <c r="C375" s="11" t="s">
        <v>2873</v>
      </c>
      <c r="D375" s="11" t="str">
        <f t="shared" si="5"/>
        <v>19-1518 TC Puce</v>
      </c>
      <c r="E375" s="11" t="s">
        <v>632</v>
      </c>
      <c r="F375" s="11">
        <v>80</v>
      </c>
      <c r="G375" s="11">
        <v>57</v>
      </c>
      <c r="H375" s="2426">
        <v>56</v>
      </c>
      <c r="I375" s="4159"/>
    </row>
    <row r="376" spans="1:9" ht="35.450000000000003" customHeight="1">
      <c r="A376" s="11" t="s">
        <v>6736</v>
      </c>
      <c r="B376" s="11" t="s">
        <v>8365</v>
      </c>
      <c r="C376" s="11" t="s">
        <v>2941</v>
      </c>
      <c r="D376" s="11" t="str">
        <f t="shared" si="5"/>
        <v>19-3323 TC Deep Purple</v>
      </c>
      <c r="E376" s="11" t="s">
        <v>632</v>
      </c>
      <c r="F376" s="11">
        <v>80</v>
      </c>
      <c r="G376" s="11">
        <v>49</v>
      </c>
      <c r="H376" s="2426">
        <v>76</v>
      </c>
      <c r="I376" s="4160"/>
    </row>
    <row r="377" spans="1:9" ht="35.450000000000003" customHeight="1">
      <c r="A377" s="11" t="s">
        <v>6626</v>
      </c>
      <c r="B377" s="11" t="s">
        <v>260</v>
      </c>
      <c r="C377" s="11" t="s">
        <v>2238</v>
      </c>
      <c r="D377" s="11" t="str">
        <f t="shared" si="5"/>
        <v>19-1317 TC Bitter Chocolate</v>
      </c>
      <c r="E377" s="11" t="s">
        <v>632</v>
      </c>
      <c r="F377" s="11">
        <v>80</v>
      </c>
      <c r="G377" s="11">
        <v>49</v>
      </c>
      <c r="H377" s="2426">
        <v>48</v>
      </c>
      <c r="I377" s="4161"/>
    </row>
    <row r="378" spans="1:9" ht="35.450000000000003" customHeight="1">
      <c r="A378" s="11" t="s">
        <v>6668</v>
      </c>
      <c r="B378" s="11" t="s">
        <v>961</v>
      </c>
      <c r="C378" s="11" t="s">
        <v>2887</v>
      </c>
      <c r="D378" s="11" t="str">
        <f t="shared" si="5"/>
        <v>19-1627 TC Port Royale</v>
      </c>
      <c r="E378" s="11" t="s">
        <v>632</v>
      </c>
      <c r="F378" s="11">
        <v>80</v>
      </c>
      <c r="G378" s="11">
        <v>43</v>
      </c>
      <c r="H378" s="2426">
        <v>51</v>
      </c>
      <c r="I378" s="4162"/>
    </row>
    <row r="379" spans="1:9" ht="35.450000000000003" customHeight="1">
      <c r="A379" s="11" t="s">
        <v>6379</v>
      </c>
      <c r="B379" s="11" t="s">
        <v>6380</v>
      </c>
      <c r="C379" s="11" t="s">
        <v>3255</v>
      </c>
      <c r="D379" s="11" t="str">
        <f t="shared" si="5"/>
        <v>18-4025 TC Copen Blue</v>
      </c>
      <c r="E379" s="11" t="s">
        <v>632</v>
      </c>
      <c r="F379" s="11">
        <v>81</v>
      </c>
      <c r="G379" s="11">
        <v>107</v>
      </c>
      <c r="H379" s="2426">
        <v>132</v>
      </c>
      <c r="I379" s="4151"/>
    </row>
    <row r="380" spans="1:9" ht="35.450000000000003" customHeight="1">
      <c r="A380" s="11" t="s">
        <v>6356</v>
      </c>
      <c r="B380" s="11" t="s">
        <v>793</v>
      </c>
      <c r="C380" s="11" t="s">
        <v>3097</v>
      </c>
      <c r="D380" s="11" t="str">
        <f t="shared" si="5"/>
        <v>18-3932 TC Marlin</v>
      </c>
      <c r="E380" s="11" t="s">
        <v>632</v>
      </c>
      <c r="F380" s="11">
        <v>81</v>
      </c>
      <c r="G380" s="11">
        <v>91</v>
      </c>
      <c r="H380" s="2426">
        <v>135</v>
      </c>
      <c r="I380" s="4152"/>
    </row>
    <row r="381" spans="1:9" ht="35.450000000000003" customHeight="1">
      <c r="A381" s="11" t="s">
        <v>6667</v>
      </c>
      <c r="B381" s="11" t="s">
        <v>967</v>
      </c>
      <c r="C381" s="11" t="s">
        <v>2878</v>
      </c>
      <c r="D381" s="11" t="str">
        <f t="shared" si="5"/>
        <v>19-1625 TC Decadent Chocolate</v>
      </c>
      <c r="E381" s="11" t="s">
        <v>632</v>
      </c>
      <c r="F381" s="11">
        <v>81</v>
      </c>
      <c r="G381" s="11">
        <v>50</v>
      </c>
      <c r="H381" s="2426">
        <v>53</v>
      </c>
      <c r="I381" s="4153"/>
    </row>
    <row r="382" spans="1:9" ht="35.450000000000003" customHeight="1">
      <c r="A382" s="11" t="s">
        <v>6730</v>
      </c>
      <c r="B382" s="11" t="s">
        <v>911</v>
      </c>
      <c r="C382" s="11" t="s">
        <v>2942</v>
      </c>
      <c r="D382" s="11" t="str">
        <f t="shared" si="5"/>
        <v>19-3218 TC Plum Purple</v>
      </c>
      <c r="E382" s="11" t="s">
        <v>632</v>
      </c>
      <c r="F382" s="11">
        <v>81</v>
      </c>
      <c r="G382" s="11">
        <v>48</v>
      </c>
      <c r="H382" s="2426">
        <v>78</v>
      </c>
      <c r="I382" s="4154"/>
    </row>
    <row r="383" spans="1:9" ht="35.450000000000003" customHeight="1">
      <c r="A383" s="11" t="s">
        <v>5466</v>
      </c>
      <c r="B383" s="11" t="s">
        <v>5467</v>
      </c>
      <c r="C383" s="11" t="s">
        <v>3290</v>
      </c>
      <c r="D383" s="11" t="str">
        <f t="shared" si="5"/>
        <v>16-4525 TC Maui Blue</v>
      </c>
      <c r="E383" s="11" t="s">
        <v>632</v>
      </c>
      <c r="F383" s="11">
        <v>82</v>
      </c>
      <c r="G383" s="11">
        <v>162</v>
      </c>
      <c r="H383" s="2426">
        <v>180</v>
      </c>
      <c r="I383" s="4147"/>
    </row>
    <row r="384" spans="1:9" ht="35.450000000000003" customHeight="1">
      <c r="A384" s="11" t="s">
        <v>6045</v>
      </c>
      <c r="B384" s="11" t="s">
        <v>9098</v>
      </c>
      <c r="C384" s="11" t="s">
        <v>3645</v>
      </c>
      <c r="D384" s="11" t="str">
        <f t="shared" si="5"/>
        <v>18-0317 TC Bronze Green</v>
      </c>
      <c r="E384" s="11" t="s">
        <v>632</v>
      </c>
      <c r="F384" s="11">
        <v>82</v>
      </c>
      <c r="G384" s="11">
        <v>95</v>
      </c>
      <c r="H384" s="2426">
        <v>72</v>
      </c>
      <c r="I384" s="4148"/>
    </row>
    <row r="385" spans="1:9" ht="35.450000000000003" customHeight="1">
      <c r="A385" s="11" t="s">
        <v>6999</v>
      </c>
      <c r="B385" s="11" t="s">
        <v>9602</v>
      </c>
      <c r="C385" s="11" t="s">
        <v>1983</v>
      </c>
      <c r="D385" s="11" t="str">
        <f t="shared" si="5"/>
        <v>19-3900 TC Pavement</v>
      </c>
      <c r="E385" s="11" t="s">
        <v>632</v>
      </c>
      <c r="F385" s="11">
        <v>82</v>
      </c>
      <c r="G385" s="11">
        <v>77</v>
      </c>
      <c r="H385" s="2426">
        <v>80</v>
      </c>
      <c r="I385" s="4149"/>
    </row>
    <row r="386" spans="1:9" ht="35.450000000000003" customHeight="1">
      <c r="A386" s="11" t="s">
        <v>6659</v>
      </c>
      <c r="B386" s="11" t="s">
        <v>975</v>
      </c>
      <c r="C386" s="11" t="s">
        <v>2870</v>
      </c>
      <c r="D386" s="11" t="str">
        <f t="shared" ref="D386:D449" si="6">A386 &amp; " " &amp; B386</f>
        <v>19-1606 TC Raisin</v>
      </c>
      <c r="E386" s="11" t="s">
        <v>632</v>
      </c>
      <c r="F386" s="11">
        <v>82</v>
      </c>
      <c r="G386" s="11">
        <v>65</v>
      </c>
      <c r="H386" s="2426">
        <v>68</v>
      </c>
      <c r="I386" s="4150"/>
    </row>
    <row r="387" spans="1:9" ht="35.450000000000003" customHeight="1">
      <c r="A387" s="11" t="s">
        <v>5083</v>
      </c>
      <c r="B387" s="11" t="s">
        <v>5085</v>
      </c>
      <c r="C387" s="11" t="s">
        <v>3443</v>
      </c>
      <c r="D387" s="11" t="str">
        <f t="shared" si="6"/>
        <v>15-5217 TC Blue Turquoise</v>
      </c>
      <c r="E387" s="11" t="s">
        <v>632</v>
      </c>
      <c r="F387" s="11">
        <v>83</v>
      </c>
      <c r="G387" s="11">
        <v>176</v>
      </c>
      <c r="H387" s="2426">
        <v>174</v>
      </c>
      <c r="I387" s="2498"/>
    </row>
    <row r="388" spans="1:9" ht="35.450000000000003" customHeight="1">
      <c r="A388" s="11" t="s">
        <v>5448</v>
      </c>
      <c r="B388" s="11" t="s">
        <v>8593</v>
      </c>
      <c r="C388" s="11" t="s">
        <v>3156</v>
      </c>
      <c r="D388" s="11" t="str">
        <f t="shared" si="6"/>
        <v>16-4134 TC Bonnie Blue</v>
      </c>
      <c r="E388" s="11" t="s">
        <v>632</v>
      </c>
      <c r="F388" s="11">
        <v>83</v>
      </c>
      <c r="G388" s="11">
        <v>156</v>
      </c>
      <c r="H388" s="2426">
        <v>204</v>
      </c>
      <c r="I388" s="4139"/>
    </row>
    <row r="389" spans="1:9" ht="35.450000000000003" customHeight="1">
      <c r="A389" s="11" t="s">
        <v>6033</v>
      </c>
      <c r="B389" s="11" t="s">
        <v>6034</v>
      </c>
      <c r="C389" s="11" t="s">
        <v>3633</v>
      </c>
      <c r="D389" s="11" t="str">
        <f t="shared" si="6"/>
        <v>18-0130 TC Cactus</v>
      </c>
      <c r="E389" s="11" t="s">
        <v>632</v>
      </c>
      <c r="F389" s="11">
        <v>83</v>
      </c>
      <c r="G389" s="11">
        <v>113</v>
      </c>
      <c r="H389" s="2426">
        <v>61</v>
      </c>
      <c r="I389" s="4140"/>
    </row>
    <row r="390" spans="1:9" ht="35.450000000000003" customHeight="1">
      <c r="A390" s="11" t="s">
        <v>6450</v>
      </c>
      <c r="B390" s="11" t="s">
        <v>6451</v>
      </c>
      <c r="C390" s="11" t="s">
        <v>3382</v>
      </c>
      <c r="D390" s="11" t="str">
        <f t="shared" si="6"/>
        <v>18-4612 TC North Atlantic</v>
      </c>
      <c r="E390" s="11" t="s">
        <v>632</v>
      </c>
      <c r="F390" s="11">
        <v>83</v>
      </c>
      <c r="G390" s="11">
        <v>109</v>
      </c>
      <c r="H390" s="2426">
        <v>112</v>
      </c>
      <c r="I390" s="4141"/>
    </row>
    <row r="391" spans="1:9" ht="35.450000000000003" customHeight="1">
      <c r="A391" s="11" t="s">
        <v>6531</v>
      </c>
      <c r="B391" s="11" t="s">
        <v>6532</v>
      </c>
      <c r="C391" s="11" t="s">
        <v>3556</v>
      </c>
      <c r="D391" s="11" t="str">
        <f t="shared" si="6"/>
        <v>18-6011 TC Duck Green</v>
      </c>
      <c r="E391" s="11" t="s">
        <v>632</v>
      </c>
      <c r="F391" s="11">
        <v>83</v>
      </c>
      <c r="G391" s="11">
        <v>102</v>
      </c>
      <c r="H391" s="2426">
        <v>92</v>
      </c>
      <c r="I391" s="4142"/>
    </row>
    <row r="392" spans="1:9" ht="35.450000000000003" customHeight="1">
      <c r="A392" s="11" t="s">
        <v>6578</v>
      </c>
      <c r="B392" s="11" t="s">
        <v>6579</v>
      </c>
      <c r="C392" s="11" t="s">
        <v>3864</v>
      </c>
      <c r="D392" s="11" t="str">
        <f t="shared" si="6"/>
        <v>19-0515 TC Olive Night</v>
      </c>
      <c r="E392" s="11" t="s">
        <v>632</v>
      </c>
      <c r="F392" s="11">
        <v>83</v>
      </c>
      <c r="G392" s="11">
        <v>80</v>
      </c>
      <c r="H392" s="2426">
        <v>64</v>
      </c>
      <c r="I392" s="4143"/>
    </row>
    <row r="393" spans="1:9" ht="35.450000000000003" customHeight="1">
      <c r="A393" s="11" t="s">
        <v>6775</v>
      </c>
      <c r="B393" s="11" t="s">
        <v>8487</v>
      </c>
      <c r="C393" s="11" t="s">
        <v>3055</v>
      </c>
      <c r="D393" s="11" t="str">
        <f t="shared" si="6"/>
        <v>19-3748 TC Prism Violet</v>
      </c>
      <c r="E393" s="11" t="s">
        <v>632</v>
      </c>
      <c r="F393" s="11">
        <v>83</v>
      </c>
      <c r="G393" s="11">
        <v>61</v>
      </c>
      <c r="H393" s="2426">
        <v>125</v>
      </c>
      <c r="I393" s="4144"/>
    </row>
    <row r="394" spans="1:9" ht="35.450000000000003" customHeight="1">
      <c r="A394" s="11" t="s">
        <v>6717</v>
      </c>
      <c r="B394" s="11" t="s">
        <v>929</v>
      </c>
      <c r="C394" s="11" t="s">
        <v>2922</v>
      </c>
      <c r="D394" s="11" t="str">
        <f t="shared" si="6"/>
        <v>19-2514 TC Italian Plum</v>
      </c>
      <c r="E394" s="11" t="s">
        <v>632</v>
      </c>
      <c r="F394" s="11">
        <v>83</v>
      </c>
      <c r="G394" s="11">
        <v>49</v>
      </c>
      <c r="H394" s="2426">
        <v>70</v>
      </c>
      <c r="I394" s="4145"/>
    </row>
    <row r="395" spans="1:9" ht="35.450000000000003" customHeight="1">
      <c r="A395" s="11" t="s">
        <v>6677</v>
      </c>
      <c r="B395" s="11" t="s">
        <v>960</v>
      </c>
      <c r="C395" s="11" t="s">
        <v>2888</v>
      </c>
      <c r="D395" s="11" t="str">
        <f t="shared" si="6"/>
        <v>19-1718 TC Fig</v>
      </c>
      <c r="E395" s="11" t="s">
        <v>632</v>
      </c>
      <c r="F395" s="11">
        <v>83</v>
      </c>
      <c r="G395" s="11">
        <v>45</v>
      </c>
      <c r="H395" s="2426">
        <v>59</v>
      </c>
      <c r="I395" s="4146"/>
    </row>
    <row r="396" spans="1:9" ht="35.450000000000003" customHeight="1">
      <c r="A396" s="11" t="s">
        <v>5502</v>
      </c>
      <c r="B396" s="11" t="s">
        <v>5503</v>
      </c>
      <c r="C396" s="11" t="s">
        <v>3486</v>
      </c>
      <c r="D396" s="11" t="str">
        <f t="shared" si="6"/>
        <v>16-5119 TC Sea Blue</v>
      </c>
      <c r="E396" s="11" t="s">
        <v>632</v>
      </c>
      <c r="F396" s="11">
        <v>84</v>
      </c>
      <c r="G396" s="11">
        <v>159</v>
      </c>
      <c r="H396" s="2426">
        <v>152</v>
      </c>
      <c r="I396" s="4129"/>
    </row>
    <row r="397" spans="1:9" ht="35.450000000000003" customHeight="1">
      <c r="A397" s="11" t="s">
        <v>5893</v>
      </c>
      <c r="B397" s="11" t="s">
        <v>5894</v>
      </c>
      <c r="C397" s="11" t="s">
        <v>3257</v>
      </c>
      <c r="D397" s="11" t="str">
        <f t="shared" si="6"/>
        <v>17-4123 TC Niagara</v>
      </c>
      <c r="E397" s="11" t="s">
        <v>632</v>
      </c>
      <c r="F397" s="11">
        <v>84</v>
      </c>
      <c r="G397" s="11">
        <v>135</v>
      </c>
      <c r="H397" s="2426">
        <v>164</v>
      </c>
      <c r="I397" s="4130"/>
    </row>
    <row r="398" spans="1:9" ht="35.450000000000003" customHeight="1">
      <c r="A398" s="11" t="s">
        <v>6030</v>
      </c>
      <c r="B398" s="11" t="s">
        <v>670</v>
      </c>
      <c r="C398" s="11" t="s">
        <v>3637</v>
      </c>
      <c r="D398" s="11" t="str">
        <f t="shared" si="6"/>
        <v>18-0121 TC Elm Green</v>
      </c>
      <c r="E398" s="11" t="s">
        <v>632</v>
      </c>
      <c r="F398" s="11">
        <v>84</v>
      </c>
      <c r="G398" s="11">
        <v>112</v>
      </c>
      <c r="H398" s="2426">
        <v>83</v>
      </c>
      <c r="I398" s="4131"/>
    </row>
    <row r="399" spans="1:9" ht="35.450000000000003" customHeight="1">
      <c r="A399" s="11" t="s">
        <v>6347</v>
      </c>
      <c r="B399" s="11" t="s">
        <v>8686</v>
      </c>
      <c r="C399" s="11" t="s">
        <v>3263</v>
      </c>
      <c r="D399" s="11" t="str">
        <f t="shared" si="6"/>
        <v>18-3918 TC China Blue</v>
      </c>
      <c r="E399" s="11" t="s">
        <v>632</v>
      </c>
      <c r="F399" s="11">
        <v>84</v>
      </c>
      <c r="G399" s="11">
        <v>100</v>
      </c>
      <c r="H399" s="2426">
        <v>119</v>
      </c>
      <c r="I399" s="4132"/>
    </row>
    <row r="400" spans="1:9" ht="35.450000000000003" customHeight="1">
      <c r="A400" s="11" t="s">
        <v>6048</v>
      </c>
      <c r="B400" s="11" t="s">
        <v>6049</v>
      </c>
      <c r="C400" s="11" t="s">
        <v>3647</v>
      </c>
      <c r="D400" s="11" t="str">
        <f t="shared" si="6"/>
        <v>18-0322 TC Cypress</v>
      </c>
      <c r="E400" s="11" t="s">
        <v>632</v>
      </c>
      <c r="F400" s="11">
        <v>84</v>
      </c>
      <c r="G400" s="11">
        <v>90</v>
      </c>
      <c r="H400" s="2426">
        <v>62</v>
      </c>
      <c r="I400" s="4133"/>
    </row>
    <row r="401" spans="1:9" ht="35.450000000000003" customHeight="1">
      <c r="A401" s="11" t="s">
        <v>6574</v>
      </c>
      <c r="B401" s="11" t="s">
        <v>6575</v>
      </c>
      <c r="C401" s="11" t="s">
        <v>3865</v>
      </c>
      <c r="D401" s="11" t="str">
        <f t="shared" si="6"/>
        <v>19-0511 TC Grape Leaf</v>
      </c>
      <c r="E401" s="11" t="s">
        <v>632</v>
      </c>
      <c r="F401" s="11">
        <v>84</v>
      </c>
      <c r="G401" s="11">
        <v>81</v>
      </c>
      <c r="H401" s="2426">
        <v>68</v>
      </c>
      <c r="I401" s="4134"/>
    </row>
    <row r="402" spans="1:9" ht="35.450000000000003" customHeight="1">
      <c r="A402" s="11" t="s">
        <v>6772</v>
      </c>
      <c r="B402" s="11" t="s">
        <v>819</v>
      </c>
      <c r="C402" s="11" t="s">
        <v>3054</v>
      </c>
      <c r="D402" s="11" t="str">
        <f t="shared" si="6"/>
        <v>19-3730 TC Gentian Violet</v>
      </c>
      <c r="E402" s="11" t="s">
        <v>632</v>
      </c>
      <c r="F402" s="11">
        <v>84</v>
      </c>
      <c r="G402" s="11">
        <v>66</v>
      </c>
      <c r="H402" s="2426">
        <v>117</v>
      </c>
      <c r="I402" s="4135"/>
    </row>
    <row r="403" spans="1:9" ht="35.450000000000003" customHeight="1">
      <c r="A403" s="11" t="s">
        <v>6612</v>
      </c>
      <c r="B403" s="11" t="s">
        <v>7437</v>
      </c>
      <c r="C403" s="11" t="s">
        <v>2079</v>
      </c>
      <c r="D403" s="11" t="str">
        <f t="shared" si="6"/>
        <v>19-1218 TC Potting Soil</v>
      </c>
      <c r="E403" s="11" t="s">
        <v>632</v>
      </c>
      <c r="F403" s="11">
        <v>84</v>
      </c>
      <c r="G403" s="11">
        <v>57</v>
      </c>
      <c r="H403" s="2426">
        <v>45</v>
      </c>
      <c r="I403" s="4136"/>
    </row>
    <row r="404" spans="1:9" ht="35.450000000000003" customHeight="1">
      <c r="A404" s="11" t="s">
        <v>6666</v>
      </c>
      <c r="B404" s="11" t="s">
        <v>885</v>
      </c>
      <c r="C404" s="11" t="s">
        <v>2972</v>
      </c>
      <c r="D404" s="11" t="str">
        <f t="shared" si="6"/>
        <v>19-1624 TC Sassafras</v>
      </c>
      <c r="E404" s="11" t="s">
        <v>632</v>
      </c>
      <c r="F404" s="11">
        <v>84</v>
      </c>
      <c r="G404" s="11">
        <v>53</v>
      </c>
      <c r="H404" s="2426">
        <v>59</v>
      </c>
      <c r="I404" s="4137"/>
    </row>
    <row r="405" spans="1:9" ht="35.450000000000003" customHeight="1">
      <c r="A405" s="11" t="s">
        <v>6749</v>
      </c>
      <c r="B405" s="11" t="s">
        <v>840</v>
      </c>
      <c r="C405" s="11" t="s">
        <v>3031</v>
      </c>
      <c r="D405" s="11" t="str">
        <f t="shared" si="6"/>
        <v>19-3528 TC Imperial Purple</v>
      </c>
      <c r="E405" s="11" t="s">
        <v>632</v>
      </c>
      <c r="F405" s="11">
        <v>84</v>
      </c>
      <c r="G405" s="11">
        <v>44</v>
      </c>
      <c r="H405" s="2426">
        <v>93</v>
      </c>
      <c r="I405" s="4138"/>
    </row>
    <row r="406" spans="1:9" ht="35.450000000000003" customHeight="1">
      <c r="A406" s="11" t="s">
        <v>5108</v>
      </c>
      <c r="B406" s="11" t="s">
        <v>8958</v>
      </c>
      <c r="C406" s="11" t="s">
        <v>3519</v>
      </c>
      <c r="D406" s="11" t="str">
        <f t="shared" si="6"/>
        <v>15-5718 TC Biscay Green</v>
      </c>
      <c r="E406" s="11" t="s">
        <v>632</v>
      </c>
      <c r="F406" s="11">
        <v>85</v>
      </c>
      <c r="G406" s="11">
        <v>198</v>
      </c>
      <c r="H406" s="2426">
        <v>169</v>
      </c>
      <c r="I406" s="4120"/>
    </row>
    <row r="407" spans="1:9" ht="35.450000000000003" customHeight="1">
      <c r="A407" s="11" t="s">
        <v>5592</v>
      </c>
      <c r="B407" s="11" t="s">
        <v>5593</v>
      </c>
      <c r="C407" s="11" t="s">
        <v>3716</v>
      </c>
      <c r="D407" s="11" t="str">
        <f t="shared" si="6"/>
        <v>16-6339 TC Vibrant Green</v>
      </c>
      <c r="E407" s="11" t="s">
        <v>632</v>
      </c>
      <c r="F407" s="11">
        <v>85</v>
      </c>
      <c r="G407" s="11">
        <v>168</v>
      </c>
      <c r="H407" s="2426">
        <v>96</v>
      </c>
      <c r="I407" s="4121"/>
    </row>
    <row r="408" spans="1:9" ht="35.450000000000003" customHeight="1">
      <c r="A408" s="11" t="s">
        <v>5938</v>
      </c>
      <c r="B408" s="11" t="s">
        <v>5939</v>
      </c>
      <c r="C408" s="11" t="s">
        <v>3373</v>
      </c>
      <c r="D408" s="11" t="str">
        <f t="shared" si="6"/>
        <v>17-4818 TC Bristol Blue</v>
      </c>
      <c r="E408" s="11" t="s">
        <v>632</v>
      </c>
      <c r="F408" s="11">
        <v>85</v>
      </c>
      <c r="G408" s="11">
        <v>143</v>
      </c>
      <c r="H408" s="2426">
        <v>145</v>
      </c>
      <c r="I408" s="4122"/>
    </row>
    <row r="409" spans="1:9" ht="35.450000000000003" customHeight="1">
      <c r="A409" s="11" t="s">
        <v>6011</v>
      </c>
      <c r="B409" s="11" t="s">
        <v>9080</v>
      </c>
      <c r="C409" s="11" t="s">
        <v>3629</v>
      </c>
      <c r="D409" s="11" t="str">
        <f t="shared" si="6"/>
        <v>17-6219 TC Deep Grass Green</v>
      </c>
      <c r="E409" s="11" t="s">
        <v>632</v>
      </c>
      <c r="F409" s="11">
        <v>85</v>
      </c>
      <c r="G409" s="11">
        <v>131</v>
      </c>
      <c r="H409" s="2426">
        <v>103</v>
      </c>
      <c r="I409" s="4123"/>
    </row>
    <row r="410" spans="1:9" ht="35.450000000000003" customHeight="1">
      <c r="A410" s="11" t="s">
        <v>6374</v>
      </c>
      <c r="B410" s="11" t="s">
        <v>6375</v>
      </c>
      <c r="C410" s="11" t="s">
        <v>3254</v>
      </c>
      <c r="D410" s="11" t="str">
        <f t="shared" si="6"/>
        <v>18-4020 TC Captain's Blue</v>
      </c>
      <c r="E410" s="11" t="s">
        <v>632</v>
      </c>
      <c r="F410" s="11">
        <v>85</v>
      </c>
      <c r="G410" s="11">
        <v>112</v>
      </c>
      <c r="H410" s="2426">
        <v>136</v>
      </c>
      <c r="I410" s="4124"/>
    </row>
    <row r="411" spans="1:9" ht="35.450000000000003" customHeight="1">
      <c r="A411" s="11" t="s">
        <v>6501</v>
      </c>
      <c r="B411" s="11" t="s">
        <v>6502</v>
      </c>
      <c r="C411" s="11" t="s">
        <v>3396</v>
      </c>
      <c r="D411" s="11" t="str">
        <f t="shared" si="6"/>
        <v>18-5611 TC Dark Forest</v>
      </c>
      <c r="E411" s="11" t="s">
        <v>632</v>
      </c>
      <c r="F411" s="11">
        <v>85</v>
      </c>
      <c r="G411" s="11">
        <v>105</v>
      </c>
      <c r="H411" s="2426">
        <v>98</v>
      </c>
      <c r="I411" s="4125"/>
    </row>
    <row r="412" spans="1:9" ht="35.450000000000003" customHeight="1">
      <c r="A412" s="11" t="s">
        <v>6554</v>
      </c>
      <c r="B412" s="11" t="s">
        <v>6555</v>
      </c>
      <c r="C412" s="11" t="s">
        <v>3394</v>
      </c>
      <c r="D412" s="11" t="str">
        <f t="shared" si="6"/>
        <v>19-0312 TC Beetle</v>
      </c>
      <c r="E412" s="11" t="s">
        <v>632</v>
      </c>
      <c r="F412" s="11">
        <v>85</v>
      </c>
      <c r="G412" s="11">
        <v>88</v>
      </c>
      <c r="H412" s="2426">
        <v>76</v>
      </c>
      <c r="I412" s="4126"/>
    </row>
    <row r="413" spans="1:9" ht="35.450000000000003" customHeight="1">
      <c r="A413" s="11" t="s">
        <v>6696</v>
      </c>
      <c r="B413" s="11" t="s">
        <v>914</v>
      </c>
      <c r="C413" s="11" t="s">
        <v>2945</v>
      </c>
      <c r="D413" s="11" t="str">
        <f t="shared" si="6"/>
        <v>19-2009 TC Hortensia</v>
      </c>
      <c r="E413" s="11" t="s">
        <v>632</v>
      </c>
      <c r="F413" s="11">
        <v>85</v>
      </c>
      <c r="G413" s="11">
        <v>59</v>
      </c>
      <c r="H413" s="2426">
        <v>80</v>
      </c>
      <c r="I413" s="4127"/>
    </row>
    <row r="414" spans="1:9" ht="35.450000000000003" customHeight="1">
      <c r="A414" s="11" t="s">
        <v>6637</v>
      </c>
      <c r="B414" s="11" t="s">
        <v>7609</v>
      </c>
      <c r="C414" s="11" t="s">
        <v>2235</v>
      </c>
      <c r="D414" s="11" t="str">
        <f t="shared" si="6"/>
        <v>19-1420 TC Deep Mahogany</v>
      </c>
      <c r="E414" s="11" t="s">
        <v>632</v>
      </c>
      <c r="F414" s="11">
        <v>85</v>
      </c>
      <c r="G414" s="11">
        <v>59</v>
      </c>
      <c r="H414" s="2426">
        <v>57</v>
      </c>
      <c r="I414" s="4128"/>
    </row>
    <row r="415" spans="1:9" ht="35.450000000000003" customHeight="1">
      <c r="A415" s="11" t="s">
        <v>5088</v>
      </c>
      <c r="B415" s="11" t="s">
        <v>5089</v>
      </c>
      <c r="C415" s="11" t="s">
        <v>3527</v>
      </c>
      <c r="D415" s="11" t="str">
        <f t="shared" si="6"/>
        <v>15-5416 TC Florida Keys</v>
      </c>
      <c r="E415" s="11" t="s">
        <v>632</v>
      </c>
      <c r="F415" s="11">
        <v>86</v>
      </c>
      <c r="G415" s="11">
        <v>190</v>
      </c>
      <c r="H415" s="2426">
        <v>171</v>
      </c>
      <c r="I415" s="4116"/>
    </row>
    <row r="416" spans="1:9" ht="35.450000000000003" customHeight="1">
      <c r="A416" s="11" t="s">
        <v>6503</v>
      </c>
      <c r="B416" s="11" t="s">
        <v>6504</v>
      </c>
      <c r="C416" s="11" t="s">
        <v>3376</v>
      </c>
      <c r="D416" s="11" t="str">
        <f t="shared" si="6"/>
        <v>18-5612 TC Sagebrush Green</v>
      </c>
      <c r="E416" s="11" t="s">
        <v>632</v>
      </c>
      <c r="F416" s="11">
        <v>86</v>
      </c>
      <c r="G416" s="11">
        <v>117</v>
      </c>
      <c r="H416" s="2426">
        <v>114</v>
      </c>
      <c r="I416" s="4117"/>
    </row>
    <row r="417" spans="1:9" ht="35.450000000000003" customHeight="1">
      <c r="A417" s="11" t="s">
        <v>6757</v>
      </c>
      <c r="B417" s="11" t="s">
        <v>8380</v>
      </c>
      <c r="C417" s="11" t="s">
        <v>2952</v>
      </c>
      <c r="D417" s="11" t="str">
        <f t="shared" si="6"/>
        <v>19-3620 TC Purple Reign</v>
      </c>
      <c r="E417" s="11" t="s">
        <v>632</v>
      </c>
      <c r="F417" s="11">
        <v>86</v>
      </c>
      <c r="G417" s="11">
        <v>69</v>
      </c>
      <c r="H417" s="2426">
        <v>107</v>
      </c>
      <c r="I417" s="4118"/>
    </row>
    <row r="418" spans="1:9" ht="35.450000000000003" customHeight="1">
      <c r="A418" s="11" t="s">
        <v>7083</v>
      </c>
      <c r="B418" s="11" t="s">
        <v>9504</v>
      </c>
      <c r="C418" s="11" t="s">
        <v>3057</v>
      </c>
      <c r="D418" s="11" t="str">
        <f t="shared" si="6"/>
        <v>19-3638 TC Tillandsia Purple</v>
      </c>
      <c r="E418" s="11" t="s">
        <v>632</v>
      </c>
      <c r="F418" s="11">
        <v>86</v>
      </c>
      <c r="G418" s="11">
        <v>52</v>
      </c>
      <c r="H418" s="2426">
        <v>116</v>
      </c>
      <c r="I418" s="4119"/>
    </row>
    <row r="419" spans="1:9" ht="35.450000000000003" customHeight="1">
      <c r="A419" s="11" t="s">
        <v>6515</v>
      </c>
      <c r="B419" s="11" t="s">
        <v>9003</v>
      </c>
      <c r="C419" s="11" t="s">
        <v>3558</v>
      </c>
      <c r="D419" s="11" t="str">
        <f t="shared" si="6"/>
        <v>18-5622 TC Frosty Spruce</v>
      </c>
      <c r="E419" s="11" t="s">
        <v>632</v>
      </c>
      <c r="F419" s="11">
        <v>87</v>
      </c>
      <c r="G419" s="11">
        <v>130</v>
      </c>
      <c r="H419" s="2426">
        <v>112</v>
      </c>
      <c r="I419" s="4112"/>
    </row>
    <row r="420" spans="1:9" ht="35.450000000000003" customHeight="1">
      <c r="A420" s="11" t="s">
        <v>6406</v>
      </c>
      <c r="B420" s="11" t="s">
        <v>6407</v>
      </c>
      <c r="C420" s="11" t="s">
        <v>3286</v>
      </c>
      <c r="D420" s="11" t="str">
        <f t="shared" si="6"/>
        <v>18-4217 TC Bluestone</v>
      </c>
      <c r="E420" s="11" t="s">
        <v>632</v>
      </c>
      <c r="F420" s="11">
        <v>87</v>
      </c>
      <c r="G420" s="11">
        <v>114</v>
      </c>
      <c r="H420" s="2426">
        <v>132</v>
      </c>
      <c r="I420" s="4113"/>
    </row>
    <row r="421" spans="1:9" ht="35.450000000000003" customHeight="1">
      <c r="A421" s="11" t="s">
        <v>6497</v>
      </c>
      <c r="B421" s="11" t="s">
        <v>6498</v>
      </c>
      <c r="C421" s="11" t="s">
        <v>3395</v>
      </c>
      <c r="D421" s="11" t="str">
        <f t="shared" si="6"/>
        <v>18-5606 TC Balsam Green</v>
      </c>
      <c r="E421" s="11" t="s">
        <v>632</v>
      </c>
      <c r="F421" s="11">
        <v>87</v>
      </c>
      <c r="G421" s="11">
        <v>102</v>
      </c>
      <c r="H421" s="2426">
        <v>100</v>
      </c>
      <c r="I421" s="4114"/>
    </row>
    <row r="422" spans="1:9" ht="35.450000000000003" customHeight="1">
      <c r="A422" s="11" t="s">
        <v>6580</v>
      </c>
      <c r="B422" s="11" t="s">
        <v>6581</v>
      </c>
      <c r="C422" s="11" t="s">
        <v>3857</v>
      </c>
      <c r="D422" s="11" t="str">
        <f t="shared" si="6"/>
        <v>19-0516 TC Dark Olive</v>
      </c>
      <c r="E422" s="11" t="s">
        <v>632</v>
      </c>
      <c r="F422" s="11">
        <v>87</v>
      </c>
      <c r="G422" s="11">
        <v>77</v>
      </c>
      <c r="H422" s="2426">
        <v>53</v>
      </c>
      <c r="I422" s="4115"/>
    </row>
    <row r="423" spans="1:9" ht="35.450000000000003" customHeight="1">
      <c r="A423" s="11" t="s">
        <v>4771</v>
      </c>
      <c r="B423" s="11" t="s">
        <v>4772</v>
      </c>
      <c r="C423" s="11" t="s">
        <v>3436</v>
      </c>
      <c r="D423" s="11" t="str">
        <f t="shared" si="6"/>
        <v>14-4816 TC Blue Radiance</v>
      </c>
      <c r="E423" s="11" t="s">
        <v>632</v>
      </c>
      <c r="F423" s="11">
        <v>88</v>
      </c>
      <c r="G423" s="11">
        <v>201</v>
      </c>
      <c r="H423" s="2426">
        <v>212</v>
      </c>
      <c r="I423" s="4100"/>
    </row>
    <row r="424" spans="1:9" ht="35.450000000000003" customHeight="1">
      <c r="A424" s="11" t="s">
        <v>4781</v>
      </c>
      <c r="B424" s="11" t="s">
        <v>4782</v>
      </c>
      <c r="C424" s="11" t="s">
        <v>3526</v>
      </c>
      <c r="D424" s="11" t="str">
        <f t="shared" si="6"/>
        <v>14-5420 TC Cockatoo</v>
      </c>
      <c r="E424" s="11" t="s">
        <v>632</v>
      </c>
      <c r="F424" s="11">
        <v>88</v>
      </c>
      <c r="G424" s="11">
        <v>200</v>
      </c>
      <c r="H424" s="2426">
        <v>182</v>
      </c>
      <c r="I424" s="4101"/>
    </row>
    <row r="425" spans="1:9" ht="35.450000000000003" customHeight="1">
      <c r="A425" s="11" t="s">
        <v>5548</v>
      </c>
      <c r="B425" s="11" t="s">
        <v>5550</v>
      </c>
      <c r="C425" s="11" t="s">
        <v>3559</v>
      </c>
      <c r="D425" s="11" t="str">
        <f t="shared" si="6"/>
        <v>16-5820 TC Green Spruce</v>
      </c>
      <c r="E425" s="11" t="s">
        <v>632</v>
      </c>
      <c r="F425" s="11">
        <v>88</v>
      </c>
      <c r="G425" s="11">
        <v>159</v>
      </c>
      <c r="H425" s="2426">
        <v>126</v>
      </c>
      <c r="I425" s="4102"/>
    </row>
    <row r="426" spans="1:9" ht="35.450000000000003" customHeight="1">
      <c r="A426" s="11" t="s">
        <v>5885</v>
      </c>
      <c r="B426" s="11" t="s">
        <v>750</v>
      </c>
      <c r="C426" s="11" t="s">
        <v>3164</v>
      </c>
      <c r="D426" s="11" t="str">
        <f t="shared" si="6"/>
        <v>17-4027 TC Riviera</v>
      </c>
      <c r="E426" s="11" t="s">
        <v>632</v>
      </c>
      <c r="F426" s="11">
        <v>88</v>
      </c>
      <c r="G426" s="11">
        <v>121</v>
      </c>
      <c r="H426" s="2426">
        <v>162</v>
      </c>
      <c r="I426" s="4103"/>
    </row>
    <row r="427" spans="1:9" ht="35.450000000000003" customHeight="1">
      <c r="A427" s="11" t="s">
        <v>7103</v>
      </c>
      <c r="B427" s="11" t="s">
        <v>9634</v>
      </c>
      <c r="C427" s="11" t="s">
        <v>3211</v>
      </c>
      <c r="D427" s="11" t="str">
        <f t="shared" si="6"/>
        <v>18-4214 TC Stormy Weather</v>
      </c>
      <c r="E427" s="11" t="s">
        <v>632</v>
      </c>
      <c r="F427" s="11">
        <v>88</v>
      </c>
      <c r="G427" s="11">
        <v>100</v>
      </c>
      <c r="H427" s="2426">
        <v>109</v>
      </c>
      <c r="I427" s="4104"/>
    </row>
    <row r="428" spans="1:9" ht="35.450000000000003" customHeight="1">
      <c r="A428" s="11" t="s">
        <v>7088</v>
      </c>
      <c r="B428" s="11" t="s">
        <v>9626</v>
      </c>
      <c r="C428" s="11" t="s">
        <v>3106</v>
      </c>
      <c r="D428" s="11" t="str">
        <f t="shared" si="6"/>
        <v>18-3912 TC Grisaille</v>
      </c>
      <c r="E428" s="11" t="s">
        <v>632</v>
      </c>
      <c r="F428" s="11">
        <v>88</v>
      </c>
      <c r="G428" s="11">
        <v>94</v>
      </c>
      <c r="H428" s="2426">
        <v>111</v>
      </c>
      <c r="I428" s="4105"/>
    </row>
    <row r="429" spans="1:9" ht="35.450000000000003" customHeight="1">
      <c r="A429" s="11" t="s">
        <v>6576</v>
      </c>
      <c r="B429" s="11" t="s">
        <v>6577</v>
      </c>
      <c r="C429" s="11" t="s">
        <v>3863</v>
      </c>
      <c r="D429" s="11" t="str">
        <f t="shared" si="6"/>
        <v>19-0512 TC Ivy Green</v>
      </c>
      <c r="E429" s="11" t="s">
        <v>632</v>
      </c>
      <c r="F429" s="11">
        <v>88</v>
      </c>
      <c r="G429" s="11">
        <v>84</v>
      </c>
      <c r="H429" s="2426">
        <v>66</v>
      </c>
      <c r="I429" s="4106"/>
    </row>
    <row r="430" spans="1:9" ht="35.450000000000003" customHeight="1">
      <c r="A430" s="11" t="s">
        <v>6599</v>
      </c>
      <c r="B430" s="11" t="s">
        <v>1439</v>
      </c>
      <c r="C430" s="11" t="s">
        <v>2234</v>
      </c>
      <c r="D430" s="11" t="str">
        <f t="shared" si="6"/>
        <v>19-1012 TC French Roast</v>
      </c>
      <c r="E430" s="11" t="s">
        <v>632</v>
      </c>
      <c r="F430" s="11">
        <v>88</v>
      </c>
      <c r="G430" s="11">
        <v>66</v>
      </c>
      <c r="H430" s="2426">
        <v>63</v>
      </c>
      <c r="I430" s="4107"/>
    </row>
    <row r="431" spans="1:9" ht="35.450000000000003" customHeight="1">
      <c r="A431" s="11" t="s">
        <v>6608</v>
      </c>
      <c r="B431" s="11" t="s">
        <v>1546</v>
      </c>
      <c r="C431" s="11" t="s">
        <v>2100</v>
      </c>
      <c r="D431" s="11" t="str">
        <f t="shared" si="6"/>
        <v>19-1118 TC Chestnut</v>
      </c>
      <c r="E431" s="11" t="s">
        <v>632</v>
      </c>
      <c r="F431" s="11">
        <v>88</v>
      </c>
      <c r="G431" s="11">
        <v>64</v>
      </c>
      <c r="H431" s="2426">
        <v>57</v>
      </c>
      <c r="I431" s="4108"/>
    </row>
    <row r="432" spans="1:9" ht="35.450000000000003" customHeight="1">
      <c r="A432" s="11" t="s">
        <v>6665</v>
      </c>
      <c r="B432" s="11" t="s">
        <v>968</v>
      </c>
      <c r="C432" s="11" t="s">
        <v>2880</v>
      </c>
      <c r="D432" s="11" t="str">
        <f t="shared" si="6"/>
        <v>19-1623 TC Vineyard Wine</v>
      </c>
      <c r="E432" s="11" t="s">
        <v>632</v>
      </c>
      <c r="F432" s="11">
        <v>88</v>
      </c>
      <c r="G432" s="11">
        <v>54</v>
      </c>
      <c r="H432" s="2426">
        <v>61</v>
      </c>
      <c r="I432" s="4109"/>
    </row>
    <row r="433" spans="1:9" ht="35.450000000000003" customHeight="1">
      <c r="A433" s="11" t="s">
        <v>6628</v>
      </c>
      <c r="B433" s="11" t="s">
        <v>1438</v>
      </c>
      <c r="C433" s="11" t="s">
        <v>2236</v>
      </c>
      <c r="D433" s="11" t="str">
        <f t="shared" si="6"/>
        <v>19-1321 TC Rum Raisin</v>
      </c>
      <c r="E433" s="11" t="s">
        <v>632</v>
      </c>
      <c r="F433" s="11">
        <v>88</v>
      </c>
      <c r="G433" s="11">
        <v>52</v>
      </c>
      <c r="H433" s="2426">
        <v>50</v>
      </c>
      <c r="I433" s="4110"/>
    </row>
    <row r="434" spans="1:9" ht="35.450000000000003" customHeight="1">
      <c r="A434" s="11" t="s">
        <v>6651</v>
      </c>
      <c r="B434" s="11" t="s">
        <v>8306</v>
      </c>
      <c r="C434" s="11" t="s">
        <v>2886</v>
      </c>
      <c r="D434" s="11" t="str">
        <f t="shared" si="6"/>
        <v>19-1528 TC Windsor Wine</v>
      </c>
      <c r="E434" s="11" t="s">
        <v>632</v>
      </c>
      <c r="F434" s="11">
        <v>88</v>
      </c>
      <c r="G434" s="11">
        <v>43</v>
      </c>
      <c r="H434" s="2426">
        <v>54</v>
      </c>
      <c r="I434" s="4111"/>
    </row>
    <row r="435" spans="1:9" ht="35.450000000000003" customHeight="1">
      <c r="A435" s="11" t="s">
        <v>6719</v>
      </c>
      <c r="B435" s="11" t="s">
        <v>918</v>
      </c>
      <c r="C435" s="11" t="s">
        <v>2937</v>
      </c>
      <c r="D435" s="11" t="str">
        <f t="shared" si="6"/>
        <v>19-2524 TC Dark Purple</v>
      </c>
      <c r="E435" s="11" t="s">
        <v>632</v>
      </c>
      <c r="F435" s="11">
        <v>88</v>
      </c>
      <c r="G435" s="11">
        <v>33</v>
      </c>
      <c r="H435" s="2426">
        <v>71</v>
      </c>
      <c r="I435" s="2449"/>
    </row>
    <row r="436" spans="1:9" ht="35.450000000000003" customHeight="1">
      <c r="A436" s="11" t="s">
        <v>5512</v>
      </c>
      <c r="B436" s="11" t="s">
        <v>8921</v>
      </c>
      <c r="C436" s="11" t="s">
        <v>3485</v>
      </c>
      <c r="D436" s="11" t="str">
        <f t="shared" si="6"/>
        <v>16-5412 TC Agate Green</v>
      </c>
      <c r="E436" s="11" t="s">
        <v>632</v>
      </c>
      <c r="F436" s="11">
        <v>89</v>
      </c>
      <c r="G436" s="11">
        <v>159</v>
      </c>
      <c r="H436" s="2426">
        <v>153</v>
      </c>
      <c r="I436" s="4094"/>
    </row>
    <row r="437" spans="1:9" ht="35.450000000000003" customHeight="1">
      <c r="A437" s="11" t="s">
        <v>6028</v>
      </c>
      <c r="B437" s="11" t="s">
        <v>6029</v>
      </c>
      <c r="C437" s="11" t="s">
        <v>3636</v>
      </c>
      <c r="D437" s="11" t="str">
        <f t="shared" si="6"/>
        <v>18-0119 TC Willow Bough</v>
      </c>
      <c r="E437" s="11" t="s">
        <v>632</v>
      </c>
      <c r="F437" s="11">
        <v>89</v>
      </c>
      <c r="G437" s="11">
        <v>117</v>
      </c>
      <c r="H437" s="2426">
        <v>77</v>
      </c>
      <c r="I437" s="4095"/>
    </row>
    <row r="438" spans="1:9" ht="35.450000000000003" customHeight="1">
      <c r="A438" s="11" t="s">
        <v>6351</v>
      </c>
      <c r="B438" s="11" t="s">
        <v>6352</v>
      </c>
      <c r="C438" s="11" t="s">
        <v>3253</v>
      </c>
      <c r="D438" s="11" t="str">
        <f t="shared" si="6"/>
        <v>18-3922 TC Coronet Blue</v>
      </c>
      <c r="E438" s="11" t="s">
        <v>632</v>
      </c>
      <c r="F438" s="11">
        <v>89</v>
      </c>
      <c r="G438" s="11">
        <v>114</v>
      </c>
      <c r="H438" s="2426">
        <v>142</v>
      </c>
      <c r="I438" s="4096"/>
    </row>
    <row r="439" spans="1:9" ht="35.450000000000003" customHeight="1">
      <c r="A439" s="11" t="s">
        <v>6038</v>
      </c>
      <c r="B439" s="11" t="s">
        <v>6039</v>
      </c>
      <c r="C439" s="11" t="s">
        <v>3822</v>
      </c>
      <c r="D439" s="11" t="str">
        <f t="shared" si="6"/>
        <v>18-0228 TC Pesto</v>
      </c>
      <c r="E439" s="11" t="s">
        <v>632</v>
      </c>
      <c r="F439" s="11">
        <v>89</v>
      </c>
      <c r="G439" s="11">
        <v>95</v>
      </c>
      <c r="H439" s="2426">
        <v>52</v>
      </c>
      <c r="I439" s="4097"/>
    </row>
    <row r="440" spans="1:9" ht="35.450000000000003" customHeight="1">
      <c r="A440" s="11" t="s">
        <v>6629</v>
      </c>
      <c r="B440" s="11" t="s">
        <v>1437</v>
      </c>
      <c r="C440" s="11" t="s">
        <v>2237</v>
      </c>
      <c r="D440" s="11" t="str">
        <f t="shared" si="6"/>
        <v>19-1322 TC Brown Stone</v>
      </c>
      <c r="E440" s="11" t="s">
        <v>632</v>
      </c>
      <c r="F440" s="11">
        <v>89</v>
      </c>
      <c r="G440" s="11">
        <v>60</v>
      </c>
      <c r="H440" s="2426">
        <v>57</v>
      </c>
      <c r="I440" s="4098"/>
    </row>
    <row r="441" spans="1:9" ht="35.450000000000003" customHeight="1">
      <c r="A441" s="11" t="s">
        <v>6742</v>
      </c>
      <c r="B441" s="11" t="s">
        <v>841</v>
      </c>
      <c r="C441" s="11" t="s">
        <v>3030</v>
      </c>
      <c r="D441" s="11" t="str">
        <f t="shared" si="6"/>
        <v>19-3514 TC Majesty</v>
      </c>
      <c r="E441" s="11" t="s">
        <v>632</v>
      </c>
      <c r="F441" s="11">
        <v>89</v>
      </c>
      <c r="G441" s="11">
        <v>55</v>
      </c>
      <c r="H441" s="2426">
        <v>97</v>
      </c>
      <c r="I441" s="4099"/>
    </row>
    <row r="442" spans="1:9" ht="35.450000000000003" customHeight="1">
      <c r="A442" s="11" t="s">
        <v>6358</v>
      </c>
      <c r="B442" s="11" t="s">
        <v>778</v>
      </c>
      <c r="C442" s="11" t="s">
        <v>3136</v>
      </c>
      <c r="D442" s="11" t="str">
        <f t="shared" si="6"/>
        <v>18-3937 TC Blue Yonder</v>
      </c>
      <c r="E442" s="11" t="s">
        <v>632</v>
      </c>
      <c r="F442" s="11">
        <v>90</v>
      </c>
      <c r="G442" s="11">
        <v>119</v>
      </c>
      <c r="H442" s="2426">
        <v>168</v>
      </c>
      <c r="I442" s="4086"/>
    </row>
    <row r="443" spans="1:9" ht="35.450000000000003" customHeight="1">
      <c r="A443" s="11" t="s">
        <v>6359</v>
      </c>
      <c r="B443" s="11" t="s">
        <v>77</v>
      </c>
      <c r="C443" s="11" t="s">
        <v>3061</v>
      </c>
      <c r="D443" s="11" t="str">
        <f t="shared" si="6"/>
        <v>18-3943 TC Blue Iris</v>
      </c>
      <c r="E443" s="11" t="s">
        <v>632</v>
      </c>
      <c r="F443" s="11">
        <v>90</v>
      </c>
      <c r="G443" s="11">
        <v>91</v>
      </c>
      <c r="H443" s="2426">
        <v>159</v>
      </c>
      <c r="I443" s="2455"/>
    </row>
    <row r="444" spans="1:9" ht="35.450000000000003" customHeight="1">
      <c r="A444" s="11" t="s">
        <v>6595</v>
      </c>
      <c r="B444" s="11" t="s">
        <v>1614</v>
      </c>
      <c r="C444" s="11" t="s">
        <v>1996</v>
      </c>
      <c r="D444" s="11" t="str">
        <f t="shared" si="6"/>
        <v>19-0822 TC Tarmac</v>
      </c>
      <c r="E444" s="11" t="s">
        <v>632</v>
      </c>
      <c r="F444" s="11">
        <v>90</v>
      </c>
      <c r="G444" s="11">
        <v>83</v>
      </c>
      <c r="H444" s="2426">
        <v>72</v>
      </c>
      <c r="I444" s="4087"/>
    </row>
    <row r="445" spans="1:9" ht="35.450000000000003" customHeight="1">
      <c r="A445" s="11" t="s">
        <v>6759</v>
      </c>
      <c r="B445" s="11" t="s">
        <v>839</v>
      </c>
      <c r="C445" s="11" t="s">
        <v>3027</v>
      </c>
      <c r="D445" s="11" t="str">
        <f t="shared" si="6"/>
        <v>19-3622 TC Loganberry</v>
      </c>
      <c r="E445" s="11" t="s">
        <v>632</v>
      </c>
      <c r="F445" s="11">
        <v>90</v>
      </c>
      <c r="G445" s="11">
        <v>71</v>
      </c>
      <c r="H445" s="2426">
        <v>105</v>
      </c>
      <c r="I445" s="4088"/>
    </row>
    <row r="446" spans="1:9" ht="35.450000000000003" customHeight="1">
      <c r="A446" s="11" t="s">
        <v>6610</v>
      </c>
      <c r="B446" s="11" t="s">
        <v>1545</v>
      </c>
      <c r="C446" s="11" t="s">
        <v>2099</v>
      </c>
      <c r="D446" s="11" t="str">
        <f t="shared" si="6"/>
        <v>19-1213 TC Shopping Bag</v>
      </c>
      <c r="E446" s="11" t="s">
        <v>632</v>
      </c>
      <c r="F446" s="11">
        <v>90</v>
      </c>
      <c r="G446" s="11">
        <v>71</v>
      </c>
      <c r="H446" s="2426">
        <v>67</v>
      </c>
      <c r="I446" s="4089"/>
    </row>
    <row r="447" spans="1:9" ht="35.450000000000003" customHeight="1">
      <c r="A447" s="11" t="s">
        <v>6593</v>
      </c>
      <c r="B447" s="11" t="s">
        <v>1555</v>
      </c>
      <c r="C447" s="11" t="s">
        <v>2086</v>
      </c>
      <c r="D447" s="11" t="str">
        <f t="shared" si="6"/>
        <v>19-0815 TC Desert Palm</v>
      </c>
      <c r="E447" s="11" t="s">
        <v>632</v>
      </c>
      <c r="F447" s="11">
        <v>90</v>
      </c>
      <c r="G447" s="11">
        <v>70</v>
      </c>
      <c r="H447" s="2426">
        <v>50</v>
      </c>
      <c r="I447" s="4090"/>
    </row>
    <row r="448" spans="1:9" ht="35.450000000000003" customHeight="1">
      <c r="A448" s="11" t="s">
        <v>6721</v>
      </c>
      <c r="B448" s="11" t="s">
        <v>913</v>
      </c>
      <c r="C448" s="11" t="s">
        <v>2939</v>
      </c>
      <c r="D448" s="11" t="str">
        <f t="shared" si="6"/>
        <v>19-2814 TC Wineberry</v>
      </c>
      <c r="E448" s="11" t="s">
        <v>632</v>
      </c>
      <c r="F448" s="11">
        <v>90</v>
      </c>
      <c r="G448" s="11">
        <v>57</v>
      </c>
      <c r="H448" s="2426">
        <v>91</v>
      </c>
      <c r="I448" s="4091"/>
    </row>
    <row r="449" spans="1:9" ht="35.450000000000003" customHeight="1">
      <c r="A449" s="11" t="s">
        <v>6731</v>
      </c>
      <c r="B449" s="11" t="s">
        <v>847</v>
      </c>
      <c r="C449" s="11" t="s">
        <v>3024</v>
      </c>
      <c r="D449" s="11" t="str">
        <f t="shared" si="6"/>
        <v>19-3220 TC Plum</v>
      </c>
      <c r="E449" s="11" t="s">
        <v>632</v>
      </c>
      <c r="F449" s="11">
        <v>90</v>
      </c>
      <c r="G449" s="11">
        <v>49</v>
      </c>
      <c r="H449" s="2426">
        <v>93</v>
      </c>
      <c r="I449" s="4092"/>
    </row>
    <row r="450" spans="1:9" ht="35.450000000000003" customHeight="1">
      <c r="A450" s="11" t="s">
        <v>6708</v>
      </c>
      <c r="B450" s="11" t="s">
        <v>930</v>
      </c>
      <c r="C450" s="11" t="s">
        <v>2921</v>
      </c>
      <c r="D450" s="11" t="str">
        <f t="shared" ref="D450:D513" si="7">A450 &amp; " " &amp; B450</f>
        <v>19-2315 TC Grape Wine</v>
      </c>
      <c r="E450" s="11" t="s">
        <v>632</v>
      </c>
      <c r="F450" s="11">
        <v>90</v>
      </c>
      <c r="G450" s="11">
        <v>47</v>
      </c>
      <c r="H450" s="2426">
        <v>67</v>
      </c>
      <c r="I450" s="4093"/>
    </row>
    <row r="451" spans="1:9" ht="35.450000000000003" customHeight="1">
      <c r="A451" s="11" t="s">
        <v>5460</v>
      </c>
      <c r="B451" s="11" t="s">
        <v>5461</v>
      </c>
      <c r="C451" s="11" t="s">
        <v>3297</v>
      </c>
      <c r="D451" s="11" t="str">
        <f t="shared" si="7"/>
        <v>16-4421 TC Blue Mist</v>
      </c>
      <c r="E451" s="11" t="s">
        <v>632</v>
      </c>
      <c r="F451" s="11">
        <v>91</v>
      </c>
      <c r="G451" s="11">
        <v>172</v>
      </c>
      <c r="H451" s="2426">
        <v>195</v>
      </c>
      <c r="I451" s="4076"/>
    </row>
    <row r="452" spans="1:9" ht="35.450000000000003" customHeight="1">
      <c r="A452" s="11" t="s">
        <v>5887</v>
      </c>
      <c r="B452" s="11" t="s">
        <v>768</v>
      </c>
      <c r="C452" s="11" t="s">
        <v>3134</v>
      </c>
      <c r="D452" s="11" t="str">
        <f t="shared" si="7"/>
        <v>17-4037 TC Ultramarine</v>
      </c>
      <c r="E452" s="11" t="s">
        <v>632</v>
      </c>
      <c r="F452" s="11">
        <v>91</v>
      </c>
      <c r="G452" s="11">
        <v>126</v>
      </c>
      <c r="H452" s="2426">
        <v>189</v>
      </c>
      <c r="I452" s="4077"/>
    </row>
    <row r="453" spans="1:9" ht="35.450000000000003" customHeight="1">
      <c r="A453" s="11" t="s">
        <v>5882</v>
      </c>
      <c r="B453" s="11" t="s">
        <v>5884</v>
      </c>
      <c r="C453" s="11" t="s">
        <v>3258</v>
      </c>
      <c r="D453" s="11" t="str">
        <f t="shared" si="7"/>
        <v>17-4023 TC Blue Heaven</v>
      </c>
      <c r="E453" s="11" t="s">
        <v>632</v>
      </c>
      <c r="F453" s="11">
        <v>91</v>
      </c>
      <c r="G453" s="11">
        <v>126</v>
      </c>
      <c r="H453" s="2426">
        <v>152</v>
      </c>
      <c r="I453" s="4078"/>
    </row>
    <row r="454" spans="1:9" ht="35.450000000000003" customHeight="1">
      <c r="A454" s="11" t="s">
        <v>6540</v>
      </c>
      <c r="B454" s="11" t="s">
        <v>6541</v>
      </c>
      <c r="C454" s="11" t="s">
        <v>3549</v>
      </c>
      <c r="D454" s="11" t="str">
        <f t="shared" si="7"/>
        <v>18-6216 TC Comfrey</v>
      </c>
      <c r="E454" s="11" t="s">
        <v>632</v>
      </c>
      <c r="F454" s="11">
        <v>91</v>
      </c>
      <c r="G454" s="11">
        <v>121</v>
      </c>
      <c r="H454" s="2426">
        <v>97</v>
      </c>
      <c r="I454" s="4079"/>
    </row>
    <row r="455" spans="1:9" ht="35.450000000000003" customHeight="1">
      <c r="A455" s="11" t="s">
        <v>5992</v>
      </c>
      <c r="B455" s="11" t="s">
        <v>5993</v>
      </c>
      <c r="C455" s="11" t="s">
        <v>3550</v>
      </c>
      <c r="D455" s="11" t="str">
        <f t="shared" si="7"/>
        <v>17-5912 TC Dark Ivy</v>
      </c>
      <c r="E455" s="11" t="s">
        <v>632</v>
      </c>
      <c r="F455" s="11">
        <v>91</v>
      </c>
      <c r="G455" s="11">
        <v>119</v>
      </c>
      <c r="H455" s="2426">
        <v>99</v>
      </c>
      <c r="I455" s="4080"/>
    </row>
    <row r="456" spans="1:9" ht="35.450000000000003" customHeight="1">
      <c r="A456" s="11" t="s">
        <v>7143</v>
      </c>
      <c r="B456" s="11" t="s">
        <v>9664</v>
      </c>
      <c r="C456" s="11" t="s">
        <v>3861</v>
      </c>
      <c r="D456" s="11" t="str">
        <f t="shared" si="7"/>
        <v>18-0523 TC Winter Moss</v>
      </c>
      <c r="E456" s="11" t="s">
        <v>632</v>
      </c>
      <c r="F456" s="11">
        <v>91</v>
      </c>
      <c r="G456" s="11">
        <v>90</v>
      </c>
      <c r="H456" s="2426">
        <v>65</v>
      </c>
      <c r="I456" s="4081"/>
    </row>
    <row r="457" spans="1:9" ht="35.450000000000003" customHeight="1">
      <c r="A457" s="11" t="s">
        <v>6589</v>
      </c>
      <c r="B457" s="11" t="s">
        <v>1621</v>
      </c>
      <c r="C457" s="11" t="s">
        <v>1989</v>
      </c>
      <c r="D457" s="11" t="str">
        <f t="shared" si="7"/>
        <v>19-0810 TC Major Brown</v>
      </c>
      <c r="E457" s="11" t="s">
        <v>632</v>
      </c>
      <c r="F457" s="11">
        <v>91</v>
      </c>
      <c r="G457" s="11">
        <v>81</v>
      </c>
      <c r="H457" s="2426">
        <v>73</v>
      </c>
      <c r="I457" s="4082"/>
    </row>
    <row r="458" spans="1:9" ht="35.450000000000003" customHeight="1">
      <c r="A458" s="11" t="s">
        <v>6585</v>
      </c>
      <c r="B458" s="11" t="s">
        <v>1623</v>
      </c>
      <c r="C458" s="11" t="s">
        <v>1995</v>
      </c>
      <c r="D458" s="11" t="str">
        <f t="shared" si="7"/>
        <v>19-0618 TC Beech</v>
      </c>
      <c r="E458" s="11" t="s">
        <v>632</v>
      </c>
      <c r="F458" s="11">
        <v>91</v>
      </c>
      <c r="G458" s="11">
        <v>79</v>
      </c>
      <c r="H458" s="2426">
        <v>59</v>
      </c>
      <c r="I458" s="4083"/>
    </row>
    <row r="459" spans="1:9" ht="35.450000000000003" customHeight="1">
      <c r="A459" s="11" t="s">
        <v>6663</v>
      </c>
      <c r="B459" s="11" t="s">
        <v>973</v>
      </c>
      <c r="C459" s="11" t="s">
        <v>2871</v>
      </c>
      <c r="D459" s="11" t="str">
        <f t="shared" si="7"/>
        <v>19-1620 TC Huckleberry</v>
      </c>
      <c r="E459" s="11" t="s">
        <v>632</v>
      </c>
      <c r="F459" s="11">
        <v>91</v>
      </c>
      <c r="G459" s="11">
        <v>67</v>
      </c>
      <c r="H459" s="2426">
        <v>73</v>
      </c>
      <c r="I459" s="4084"/>
    </row>
    <row r="460" spans="1:9" ht="35.450000000000003" customHeight="1">
      <c r="A460" s="11" t="s">
        <v>6676</v>
      </c>
      <c r="B460" s="11" t="s">
        <v>936</v>
      </c>
      <c r="C460" s="11" t="s">
        <v>2916</v>
      </c>
      <c r="D460" s="11" t="str">
        <f t="shared" si="7"/>
        <v>19-1716 TC Mauve Wine</v>
      </c>
      <c r="E460" s="11" t="s">
        <v>632</v>
      </c>
      <c r="F460" s="11">
        <v>91</v>
      </c>
      <c r="G460" s="11">
        <v>54</v>
      </c>
      <c r="H460" s="2426">
        <v>68</v>
      </c>
      <c r="I460" s="4085"/>
    </row>
    <row r="461" spans="1:9" ht="35.450000000000003" customHeight="1">
      <c r="A461" s="11" t="s">
        <v>5045</v>
      </c>
      <c r="B461" s="11" t="s">
        <v>5046</v>
      </c>
      <c r="C461" s="11" t="s">
        <v>3293</v>
      </c>
      <c r="D461" s="11" t="str">
        <f t="shared" si="7"/>
        <v>15-4421 TC Blue Grotto</v>
      </c>
      <c r="E461" s="11" t="s">
        <v>632</v>
      </c>
      <c r="F461" s="11">
        <v>92</v>
      </c>
      <c r="G461" s="11">
        <v>172</v>
      </c>
      <c r="H461" s="2426">
        <v>206</v>
      </c>
      <c r="I461" s="4064"/>
    </row>
    <row r="462" spans="1:9" ht="35.450000000000003" customHeight="1">
      <c r="A462" s="11" t="s">
        <v>5042</v>
      </c>
      <c r="B462" s="11" t="s">
        <v>756</v>
      </c>
      <c r="C462" s="11" t="s">
        <v>3155</v>
      </c>
      <c r="D462" s="11" t="str">
        <f t="shared" si="7"/>
        <v>15-4323 TC Ethereal Blue</v>
      </c>
      <c r="E462" s="11" t="s">
        <v>632</v>
      </c>
      <c r="F462" s="11">
        <v>92</v>
      </c>
      <c r="G462" s="11">
        <v>166</v>
      </c>
      <c r="H462" s="2426">
        <v>206</v>
      </c>
      <c r="I462" s="4065"/>
    </row>
    <row r="463" spans="1:9" ht="35.450000000000003" customHeight="1">
      <c r="A463" s="11" t="s">
        <v>5900</v>
      </c>
      <c r="B463" s="11" t="s">
        <v>5901</v>
      </c>
      <c r="C463" s="11" t="s">
        <v>3262</v>
      </c>
      <c r="D463" s="11" t="str">
        <f t="shared" si="7"/>
        <v>17-4320 TC Adriatic Blue</v>
      </c>
      <c r="E463" s="11" t="s">
        <v>632</v>
      </c>
      <c r="F463" s="11">
        <v>92</v>
      </c>
      <c r="G463" s="11">
        <v>137</v>
      </c>
      <c r="H463" s="2426">
        <v>155</v>
      </c>
      <c r="I463" s="4066"/>
    </row>
    <row r="464" spans="1:9" ht="35.450000000000003" customHeight="1">
      <c r="A464" s="11" t="s">
        <v>6408</v>
      </c>
      <c r="B464" s="11" t="s">
        <v>8689</v>
      </c>
      <c r="C464" s="11" t="s">
        <v>3264</v>
      </c>
      <c r="D464" s="11" t="str">
        <f t="shared" si="7"/>
        <v>18-4220 TC Provincial Blue</v>
      </c>
      <c r="E464" s="11" t="s">
        <v>632</v>
      </c>
      <c r="F464" s="11">
        <v>92</v>
      </c>
      <c r="G464" s="11">
        <v>121</v>
      </c>
      <c r="H464" s="2426">
        <v>142</v>
      </c>
      <c r="I464" s="4067"/>
    </row>
    <row r="465" spans="1:9" ht="35.450000000000003" customHeight="1">
      <c r="A465" s="11" t="s">
        <v>6404</v>
      </c>
      <c r="B465" s="11" t="s">
        <v>6405</v>
      </c>
      <c r="C465" s="11" t="s">
        <v>3279</v>
      </c>
      <c r="D465" s="11" t="str">
        <f t="shared" si="7"/>
        <v>18-4215 TC Blue Mirage</v>
      </c>
      <c r="E465" s="11" t="s">
        <v>632</v>
      </c>
      <c r="F465" s="11">
        <v>92</v>
      </c>
      <c r="G465" s="11">
        <v>109</v>
      </c>
      <c r="H465" s="2426">
        <v>124</v>
      </c>
      <c r="I465" s="4068"/>
    </row>
    <row r="466" spans="1:9" ht="35.450000000000003" customHeight="1">
      <c r="A466" s="11" t="s">
        <v>6360</v>
      </c>
      <c r="B466" s="11" t="s">
        <v>805</v>
      </c>
      <c r="C466" s="11" t="s">
        <v>3085</v>
      </c>
      <c r="D466" s="11" t="str">
        <f t="shared" si="7"/>
        <v>18-3944 TC Violet Storm</v>
      </c>
      <c r="E466" s="11" t="s">
        <v>632</v>
      </c>
      <c r="F466" s="11">
        <v>92</v>
      </c>
      <c r="G466" s="11">
        <v>97</v>
      </c>
      <c r="H466" s="2426">
        <v>157</v>
      </c>
      <c r="I466" s="4069"/>
    </row>
    <row r="467" spans="1:9" ht="35.450000000000003" customHeight="1">
      <c r="A467" s="11" t="s">
        <v>6040</v>
      </c>
      <c r="B467" s="11" t="s">
        <v>1639</v>
      </c>
      <c r="C467" s="11" t="s">
        <v>1959</v>
      </c>
      <c r="D467" s="11" t="str">
        <f t="shared" si="7"/>
        <v>18-0306 TC Gunmetal</v>
      </c>
      <c r="E467" s="11" t="s">
        <v>632</v>
      </c>
      <c r="F467" s="11">
        <v>92</v>
      </c>
      <c r="G467" s="11">
        <v>93</v>
      </c>
      <c r="H467" s="2426">
        <v>91</v>
      </c>
      <c r="I467" s="4070"/>
    </row>
    <row r="468" spans="1:9" ht="35.450000000000003" customHeight="1">
      <c r="A468" s="11" t="s">
        <v>6989</v>
      </c>
      <c r="B468" s="11" t="s">
        <v>9616</v>
      </c>
      <c r="C468" s="11" t="s">
        <v>1966</v>
      </c>
      <c r="D468" s="11" t="str">
        <f t="shared" si="7"/>
        <v>18-5210 TC Eiffel Tower</v>
      </c>
      <c r="E468" s="11" t="s">
        <v>632</v>
      </c>
      <c r="F468" s="11">
        <v>92</v>
      </c>
      <c r="G468" s="11">
        <v>86</v>
      </c>
      <c r="H468" s="2426">
        <v>88</v>
      </c>
      <c r="I468" s="4071"/>
    </row>
    <row r="469" spans="1:9" ht="35.450000000000003" customHeight="1">
      <c r="A469" s="11" t="s">
        <v>6602</v>
      </c>
      <c r="B469" s="11" t="s">
        <v>1550</v>
      </c>
      <c r="C469" s="11" t="s">
        <v>2092</v>
      </c>
      <c r="D469" s="11" t="str">
        <f t="shared" si="7"/>
        <v>19-1020 TC Dark Earth</v>
      </c>
      <c r="E469" s="11" t="s">
        <v>632</v>
      </c>
      <c r="F469" s="11">
        <v>92</v>
      </c>
      <c r="G469" s="11">
        <v>73</v>
      </c>
      <c r="H469" s="2426">
        <v>57</v>
      </c>
      <c r="I469" s="4072"/>
    </row>
    <row r="470" spans="1:9" ht="35.450000000000003" customHeight="1">
      <c r="A470" s="11" t="s">
        <v>6660</v>
      </c>
      <c r="B470" s="11" t="s">
        <v>933</v>
      </c>
      <c r="C470" s="11" t="s">
        <v>2920</v>
      </c>
      <c r="D470" s="11" t="str">
        <f t="shared" si="7"/>
        <v>19-1608 TC Prune Purple</v>
      </c>
      <c r="E470" s="11" t="s">
        <v>632</v>
      </c>
      <c r="F470" s="11">
        <v>92</v>
      </c>
      <c r="G470" s="11">
        <v>58</v>
      </c>
      <c r="H470" s="2426">
        <v>77</v>
      </c>
      <c r="I470" s="4073"/>
    </row>
    <row r="471" spans="1:9" ht="35.450000000000003" customHeight="1">
      <c r="A471" s="11" t="s">
        <v>6678</v>
      </c>
      <c r="B471" s="11" t="s">
        <v>1067</v>
      </c>
      <c r="C471" s="11" t="s">
        <v>2743</v>
      </c>
      <c r="D471" s="11" t="str">
        <f t="shared" si="7"/>
        <v>19-1725 TC Tawny Port</v>
      </c>
      <c r="E471" s="11" t="s">
        <v>632</v>
      </c>
      <c r="F471" s="11">
        <v>92</v>
      </c>
      <c r="G471" s="11">
        <v>44</v>
      </c>
      <c r="H471" s="2426">
        <v>53</v>
      </c>
      <c r="I471" s="4074"/>
    </row>
    <row r="472" spans="1:9" ht="35.450000000000003" customHeight="1">
      <c r="A472" s="11" t="s">
        <v>6645</v>
      </c>
      <c r="B472" s="11" t="s">
        <v>965</v>
      </c>
      <c r="C472" s="11" t="s">
        <v>2885</v>
      </c>
      <c r="D472" s="11" t="str">
        <f t="shared" si="7"/>
        <v>19-1522 TC Zinfandel</v>
      </c>
      <c r="E472" s="11" t="s">
        <v>632</v>
      </c>
      <c r="F472" s="11">
        <v>92</v>
      </c>
      <c r="G472" s="11">
        <v>41</v>
      </c>
      <c r="H472" s="2426">
        <v>53</v>
      </c>
      <c r="I472" s="4075"/>
    </row>
    <row r="473" spans="1:9" ht="35.450000000000003" customHeight="1">
      <c r="A473" s="11" t="s">
        <v>5483</v>
      </c>
      <c r="B473" s="11" t="s">
        <v>5484</v>
      </c>
      <c r="C473" s="11" t="s">
        <v>3367</v>
      </c>
      <c r="D473" s="11" t="str">
        <f t="shared" si="7"/>
        <v>16-4719 TC Porcelain</v>
      </c>
      <c r="E473" s="11" t="s">
        <v>632</v>
      </c>
      <c r="F473" s="11">
        <v>93</v>
      </c>
      <c r="G473" s="11">
        <v>156</v>
      </c>
      <c r="H473" s="2426">
        <v>164</v>
      </c>
      <c r="I473" s="4060"/>
    </row>
    <row r="474" spans="1:9" ht="35.450000000000003" customHeight="1">
      <c r="A474" s="11" t="s">
        <v>5446</v>
      </c>
      <c r="B474" s="11" t="s">
        <v>755</v>
      </c>
      <c r="C474" s="11" t="s">
        <v>3154</v>
      </c>
      <c r="D474" s="11" t="str">
        <f t="shared" si="7"/>
        <v>16-4127 TC Heritage Blue</v>
      </c>
      <c r="E474" s="11" t="s">
        <v>632</v>
      </c>
      <c r="F474" s="11">
        <v>93</v>
      </c>
      <c r="G474" s="11">
        <v>150</v>
      </c>
      <c r="H474" s="2426">
        <v>188</v>
      </c>
      <c r="I474" s="4061"/>
    </row>
    <row r="475" spans="1:9" ht="35.450000000000003" customHeight="1">
      <c r="A475" s="11" t="s">
        <v>6607</v>
      </c>
      <c r="B475" s="11" t="s">
        <v>1549</v>
      </c>
      <c r="C475" s="11" t="s">
        <v>2091</v>
      </c>
      <c r="D475" s="11" t="str">
        <f t="shared" si="7"/>
        <v>19-1116 TC Carafe</v>
      </c>
      <c r="E475" s="11" t="s">
        <v>632</v>
      </c>
      <c r="F475" s="11">
        <v>93</v>
      </c>
      <c r="G475" s="11">
        <v>71</v>
      </c>
      <c r="H475" s="2426">
        <v>58</v>
      </c>
      <c r="I475" s="4062"/>
    </row>
    <row r="476" spans="1:9" ht="35.450000000000003" customHeight="1">
      <c r="A476" s="11" t="s">
        <v>6664</v>
      </c>
      <c r="B476" s="11" t="s">
        <v>972</v>
      </c>
      <c r="C476" s="11" t="s">
        <v>2872</v>
      </c>
      <c r="D476" s="11" t="str">
        <f t="shared" si="7"/>
        <v>19-1621 TC Catawba Grape</v>
      </c>
      <c r="E476" s="11" t="s">
        <v>632</v>
      </c>
      <c r="F476" s="11">
        <v>93</v>
      </c>
      <c r="G476" s="11">
        <v>60</v>
      </c>
      <c r="H476" s="2426">
        <v>67</v>
      </c>
      <c r="I476" s="4063"/>
    </row>
    <row r="477" spans="1:9" ht="35.450000000000003" customHeight="1">
      <c r="A477" s="11" t="s">
        <v>6052</v>
      </c>
      <c r="B477" s="11" t="s">
        <v>6053</v>
      </c>
      <c r="C477" s="11" t="s">
        <v>3821</v>
      </c>
      <c r="D477" s="11" t="str">
        <f t="shared" si="7"/>
        <v>18-0328 TC Cedar Green</v>
      </c>
      <c r="E477" s="11" t="s">
        <v>632</v>
      </c>
      <c r="F477" s="11">
        <v>94</v>
      </c>
      <c r="G477" s="11">
        <v>103</v>
      </c>
      <c r="H477" s="2426">
        <v>55</v>
      </c>
      <c r="I477" s="4057"/>
    </row>
    <row r="478" spans="1:9" ht="35.450000000000003" customHeight="1">
      <c r="A478" s="11" t="s">
        <v>6990</v>
      </c>
      <c r="B478" s="11" t="s">
        <v>9614</v>
      </c>
      <c r="C478" s="11" t="s">
        <v>1968</v>
      </c>
      <c r="D478" s="11" t="str">
        <f t="shared" si="7"/>
        <v>18-3907 TC Tornado</v>
      </c>
      <c r="E478" s="11" t="s">
        <v>632</v>
      </c>
      <c r="F478" s="11">
        <v>94</v>
      </c>
      <c r="G478" s="11">
        <v>91</v>
      </c>
      <c r="H478" s="2426">
        <v>96</v>
      </c>
      <c r="I478" s="4058"/>
    </row>
    <row r="479" spans="1:9" ht="35.450000000000003" customHeight="1">
      <c r="A479" s="11" t="s">
        <v>6594</v>
      </c>
      <c r="B479" s="11" t="s">
        <v>1620</v>
      </c>
      <c r="C479" s="11" t="s">
        <v>1992</v>
      </c>
      <c r="D479" s="11" t="str">
        <f t="shared" si="7"/>
        <v>19-0820 TC Canteen</v>
      </c>
      <c r="E479" s="11" t="s">
        <v>632</v>
      </c>
      <c r="F479" s="11">
        <v>94</v>
      </c>
      <c r="G479" s="11">
        <v>83</v>
      </c>
      <c r="H479" s="2426">
        <v>71</v>
      </c>
      <c r="I479" s="4059"/>
    </row>
    <row r="480" spans="1:9" ht="35.450000000000003" customHeight="1">
      <c r="A480" s="11" t="s">
        <v>6026</v>
      </c>
      <c r="B480" s="11" t="s">
        <v>6027</v>
      </c>
      <c r="C480" s="11" t="s">
        <v>3641</v>
      </c>
      <c r="D480" s="11" t="str">
        <f t="shared" si="7"/>
        <v>18-0117 TC Vineyard Green</v>
      </c>
      <c r="E480" s="11" t="s">
        <v>632</v>
      </c>
      <c r="F480" s="11">
        <v>95</v>
      </c>
      <c r="G480" s="11">
        <v>115</v>
      </c>
      <c r="H480" s="2426">
        <v>85</v>
      </c>
      <c r="I480" s="4049"/>
    </row>
    <row r="481" spans="1:9" ht="35.450000000000003" customHeight="1">
      <c r="A481" s="11" t="s">
        <v>6370</v>
      </c>
      <c r="B481" s="11" t="s">
        <v>6371</v>
      </c>
      <c r="C481" s="11" t="s">
        <v>3390</v>
      </c>
      <c r="D481" s="11" t="str">
        <f t="shared" si="7"/>
        <v>18-4011 TC Goblin Blue</v>
      </c>
      <c r="E481" s="11" t="s">
        <v>632</v>
      </c>
      <c r="F481" s="11">
        <v>95</v>
      </c>
      <c r="G481" s="11">
        <v>114</v>
      </c>
      <c r="H481" s="2426">
        <v>120</v>
      </c>
      <c r="I481" s="4050"/>
    </row>
    <row r="482" spans="1:9" ht="35.450000000000003" customHeight="1">
      <c r="A482" s="11" t="s">
        <v>6364</v>
      </c>
      <c r="B482" s="11" t="s">
        <v>804</v>
      </c>
      <c r="C482" s="11" t="s">
        <v>3086</v>
      </c>
      <c r="D482" s="11" t="str">
        <f t="shared" si="7"/>
        <v>18-3946 TC Baja Blue</v>
      </c>
      <c r="E482" s="11" t="s">
        <v>632</v>
      </c>
      <c r="F482" s="11">
        <v>95</v>
      </c>
      <c r="G482" s="11">
        <v>109</v>
      </c>
      <c r="H482" s="2426">
        <v>176</v>
      </c>
      <c r="I482" s="4051"/>
    </row>
    <row r="483" spans="1:9" ht="35.450000000000003" customHeight="1">
      <c r="A483" s="11" t="s">
        <v>6037</v>
      </c>
      <c r="B483" s="11" t="s">
        <v>1636</v>
      </c>
      <c r="C483" s="11" t="s">
        <v>1967</v>
      </c>
      <c r="D483" s="11" t="str">
        <f t="shared" si="7"/>
        <v>18-0201 TC Castlerock</v>
      </c>
      <c r="E483" s="11" t="s">
        <v>632</v>
      </c>
      <c r="F483" s="11">
        <v>95</v>
      </c>
      <c r="G483" s="11">
        <v>94</v>
      </c>
      <c r="H483" s="2426">
        <v>98</v>
      </c>
      <c r="I483" s="4052"/>
    </row>
    <row r="484" spans="1:9" ht="35.450000000000003" customHeight="1">
      <c r="A484" s="11" t="s">
        <v>6792</v>
      </c>
      <c r="B484" s="11" t="s">
        <v>1627</v>
      </c>
      <c r="C484" s="11" t="s">
        <v>1984</v>
      </c>
      <c r="D484" s="11" t="str">
        <f t="shared" si="7"/>
        <v>19-3905 TC Rabbit</v>
      </c>
      <c r="E484" s="11" t="s">
        <v>632</v>
      </c>
      <c r="F484" s="11">
        <v>95</v>
      </c>
      <c r="G484" s="11">
        <v>87</v>
      </c>
      <c r="H484" s="2426">
        <v>92</v>
      </c>
      <c r="I484" s="4053"/>
    </row>
    <row r="485" spans="1:9" ht="35.450000000000003" customHeight="1">
      <c r="A485" s="11" t="s">
        <v>7079</v>
      </c>
      <c r="B485" s="11" t="s">
        <v>9508</v>
      </c>
      <c r="C485" s="11" t="s">
        <v>3026</v>
      </c>
      <c r="D485" s="11" t="str">
        <f t="shared" si="7"/>
        <v>18-3620 TC Mystical</v>
      </c>
      <c r="E485" s="11" t="s">
        <v>632</v>
      </c>
      <c r="F485" s="11">
        <v>95</v>
      </c>
      <c r="G485" s="11">
        <v>78</v>
      </c>
      <c r="H485" s="2426">
        <v>114</v>
      </c>
      <c r="I485" s="4054"/>
    </row>
    <row r="486" spans="1:9" ht="35.450000000000003" customHeight="1">
      <c r="A486" s="11" t="s">
        <v>7019</v>
      </c>
      <c r="B486" s="11" t="s">
        <v>9387</v>
      </c>
      <c r="C486" s="11" t="s">
        <v>2093</v>
      </c>
      <c r="D486" s="11" t="str">
        <f t="shared" si="7"/>
        <v>19-0916 TC Rain Drum</v>
      </c>
      <c r="E486" s="11" t="s">
        <v>632</v>
      </c>
      <c r="F486" s="11">
        <v>95</v>
      </c>
      <c r="G486" s="11">
        <v>76</v>
      </c>
      <c r="H486" s="2426">
        <v>64</v>
      </c>
      <c r="I486" s="4055"/>
    </row>
    <row r="487" spans="1:9" ht="35.450000000000003" customHeight="1">
      <c r="A487" s="11" t="s">
        <v>6339</v>
      </c>
      <c r="B487" s="11" t="s">
        <v>823</v>
      </c>
      <c r="C487" s="11" t="s">
        <v>3053</v>
      </c>
      <c r="D487" s="11" t="str">
        <f t="shared" si="7"/>
        <v>18-3838 TC Ultra Violet</v>
      </c>
      <c r="E487" s="11" t="s">
        <v>632</v>
      </c>
      <c r="F487" s="11">
        <v>95</v>
      </c>
      <c r="G487" s="11">
        <v>75</v>
      </c>
      <c r="H487" s="2426">
        <v>139</v>
      </c>
      <c r="I487" s="4056"/>
    </row>
    <row r="488" spans="1:9" ht="35.450000000000003" customHeight="1">
      <c r="A488" s="11" t="s">
        <v>4778</v>
      </c>
      <c r="B488" s="11" t="s">
        <v>4780</v>
      </c>
      <c r="C488" s="11" t="s">
        <v>3528</v>
      </c>
      <c r="D488" s="11" t="str">
        <f t="shared" si="7"/>
        <v>14-5416 TC Bermuda</v>
      </c>
      <c r="E488" s="11" t="s">
        <v>632</v>
      </c>
      <c r="F488" s="11">
        <v>96</v>
      </c>
      <c r="G488" s="11">
        <v>201</v>
      </c>
      <c r="H488" s="2426">
        <v>179</v>
      </c>
      <c r="I488" s="4039"/>
    </row>
    <row r="489" spans="1:9" ht="35.450000000000003" customHeight="1">
      <c r="A489" s="11" t="s">
        <v>5120</v>
      </c>
      <c r="B489" s="11" t="s">
        <v>695</v>
      </c>
      <c r="C489" s="11" t="s">
        <v>3675</v>
      </c>
      <c r="D489" s="11" t="str">
        <f t="shared" si="7"/>
        <v>15-6123 TC Jade Cream</v>
      </c>
      <c r="E489" s="11" t="s">
        <v>632</v>
      </c>
      <c r="F489" s="11">
        <v>96</v>
      </c>
      <c r="G489" s="11">
        <v>184</v>
      </c>
      <c r="H489" s="2426">
        <v>146</v>
      </c>
      <c r="I489" s="4040"/>
    </row>
    <row r="490" spans="1:9" ht="35.450000000000003" customHeight="1">
      <c r="A490" s="11" t="s">
        <v>5504</v>
      </c>
      <c r="B490" s="11" t="s">
        <v>5505</v>
      </c>
      <c r="C490" s="11" t="s">
        <v>3353</v>
      </c>
      <c r="D490" s="11" t="str">
        <f t="shared" si="7"/>
        <v>16-5121 TC Meadowbrook</v>
      </c>
      <c r="E490" s="11" t="s">
        <v>632</v>
      </c>
      <c r="F490" s="11">
        <v>96</v>
      </c>
      <c r="G490" s="11">
        <v>160</v>
      </c>
      <c r="H490" s="2426">
        <v>163</v>
      </c>
      <c r="I490" s="4041"/>
    </row>
    <row r="491" spans="1:9" ht="35.450000000000003" customHeight="1">
      <c r="A491" s="11" t="s">
        <v>6353</v>
      </c>
      <c r="B491" s="11" t="s">
        <v>794</v>
      </c>
      <c r="C491" s="11" t="s">
        <v>3096</v>
      </c>
      <c r="D491" s="11" t="str">
        <f t="shared" si="7"/>
        <v>18-3927 TC Velvet Morning</v>
      </c>
      <c r="E491" s="11" t="s">
        <v>632</v>
      </c>
      <c r="F491" s="11">
        <v>96</v>
      </c>
      <c r="G491" s="11">
        <v>104</v>
      </c>
      <c r="H491" s="2426">
        <v>141</v>
      </c>
      <c r="I491" s="4042"/>
    </row>
    <row r="492" spans="1:9" ht="35.450000000000003" customHeight="1">
      <c r="A492" s="11" t="s">
        <v>6340</v>
      </c>
      <c r="B492" s="11" t="s">
        <v>8494</v>
      </c>
      <c r="C492" s="11" t="s">
        <v>3062</v>
      </c>
      <c r="D492" s="11" t="str">
        <f t="shared" si="7"/>
        <v>18-3840 TC Purple Opulence</v>
      </c>
      <c r="E492" s="11" t="s">
        <v>632</v>
      </c>
      <c r="F492" s="11">
        <v>96</v>
      </c>
      <c r="G492" s="11">
        <v>86</v>
      </c>
      <c r="H492" s="2426">
        <v>154</v>
      </c>
      <c r="I492" s="4043"/>
    </row>
    <row r="493" spans="1:9" ht="35.450000000000003" customHeight="1">
      <c r="A493" s="11" t="s">
        <v>6320</v>
      </c>
      <c r="B493" s="11" t="s">
        <v>842</v>
      </c>
      <c r="C493" s="11" t="s">
        <v>3025</v>
      </c>
      <c r="D493" s="11" t="str">
        <f t="shared" si="7"/>
        <v>18-3615 TC Imperial Palace</v>
      </c>
      <c r="E493" s="11" t="s">
        <v>632</v>
      </c>
      <c r="F493" s="11">
        <v>96</v>
      </c>
      <c r="G493" s="11">
        <v>78</v>
      </c>
      <c r="H493" s="2426">
        <v>122</v>
      </c>
      <c r="I493" s="4044"/>
    </row>
    <row r="494" spans="1:9" ht="35.450000000000003" customHeight="1">
      <c r="A494" s="11" t="s">
        <v>6762</v>
      </c>
      <c r="B494" s="11" t="s">
        <v>849</v>
      </c>
      <c r="C494" s="11" t="s">
        <v>3017</v>
      </c>
      <c r="D494" s="11" t="str">
        <f t="shared" si="7"/>
        <v>19-3642 TC Royal Purple</v>
      </c>
      <c r="E494" s="11" t="s">
        <v>632</v>
      </c>
      <c r="F494" s="11">
        <v>96</v>
      </c>
      <c r="G494" s="11">
        <v>63</v>
      </c>
      <c r="H494" s="2426">
        <v>131</v>
      </c>
      <c r="I494" s="4045"/>
    </row>
    <row r="495" spans="1:9" ht="35.450000000000003" customHeight="1">
      <c r="A495" s="11" t="s">
        <v>6697</v>
      </c>
      <c r="B495" s="11" t="s">
        <v>932</v>
      </c>
      <c r="C495" s="11" t="s">
        <v>2919</v>
      </c>
      <c r="D495" s="11" t="str">
        <f t="shared" si="7"/>
        <v>19-2014 TC Prune</v>
      </c>
      <c r="E495" s="11" t="s">
        <v>632</v>
      </c>
      <c r="F495" s="11">
        <v>96</v>
      </c>
      <c r="G495" s="11">
        <v>55</v>
      </c>
      <c r="H495" s="2426">
        <v>73</v>
      </c>
      <c r="I495" s="4046"/>
    </row>
    <row r="496" spans="1:9" ht="35.450000000000003" customHeight="1">
      <c r="A496" s="11" t="s">
        <v>6643</v>
      </c>
      <c r="B496" s="11" t="s">
        <v>8298</v>
      </c>
      <c r="C496" s="11" t="s">
        <v>2879</v>
      </c>
      <c r="D496" s="11" t="str">
        <f t="shared" si="7"/>
        <v>19-1521 TC Red Mahogany</v>
      </c>
      <c r="E496" s="11" t="s">
        <v>632</v>
      </c>
      <c r="F496" s="11">
        <v>96</v>
      </c>
      <c r="G496" s="11">
        <v>55</v>
      </c>
      <c r="H496" s="2426">
        <v>61</v>
      </c>
      <c r="I496" s="4047"/>
    </row>
    <row r="497" spans="1:9" ht="35.450000000000003" customHeight="1">
      <c r="A497" s="11" t="s">
        <v>6631</v>
      </c>
      <c r="B497" s="11" t="s">
        <v>1434</v>
      </c>
      <c r="C497" s="11" t="s">
        <v>2245</v>
      </c>
      <c r="D497" s="11" t="str">
        <f t="shared" si="7"/>
        <v>19-1327 TC Andorra</v>
      </c>
      <c r="E497" s="11" t="s">
        <v>632</v>
      </c>
      <c r="F497" s="11">
        <v>96</v>
      </c>
      <c r="G497" s="11">
        <v>53</v>
      </c>
      <c r="H497" s="2426">
        <v>53</v>
      </c>
      <c r="I497" s="4048"/>
    </row>
    <row r="498" spans="1:9" ht="35.450000000000003" customHeight="1">
      <c r="A498" s="11" t="s">
        <v>7130</v>
      </c>
      <c r="B498" s="11" t="s">
        <v>9585</v>
      </c>
      <c r="C498" s="11" t="s">
        <v>3366</v>
      </c>
      <c r="D498" s="11" t="str">
        <f t="shared" si="7"/>
        <v>15-4714 TC Aquarelle</v>
      </c>
      <c r="E498" s="11" t="s">
        <v>632</v>
      </c>
      <c r="F498" s="11">
        <v>97</v>
      </c>
      <c r="G498" s="11">
        <v>170</v>
      </c>
      <c r="H498" s="2426">
        <v>177</v>
      </c>
      <c r="I498" s="4029"/>
    </row>
    <row r="499" spans="1:9" ht="35.450000000000003" customHeight="1">
      <c r="A499" s="11" t="s">
        <v>5464</v>
      </c>
      <c r="B499" s="11" t="s">
        <v>8852</v>
      </c>
      <c r="C499" s="11" t="s">
        <v>3422</v>
      </c>
      <c r="D499" s="11" t="str">
        <f t="shared" si="7"/>
        <v>16-4519 TC Delphinium Blue</v>
      </c>
      <c r="E499" s="11" t="s">
        <v>632</v>
      </c>
      <c r="F499" s="11">
        <v>97</v>
      </c>
      <c r="G499" s="11">
        <v>152</v>
      </c>
      <c r="H499" s="2426">
        <v>174</v>
      </c>
      <c r="I499" s="4030"/>
    </row>
    <row r="500" spans="1:9" ht="35.450000000000003" customHeight="1">
      <c r="A500" s="11" t="s">
        <v>5527</v>
      </c>
      <c r="B500" s="11" t="s">
        <v>5528</v>
      </c>
      <c r="C500" s="11" t="s">
        <v>3471</v>
      </c>
      <c r="D500" s="11" t="str">
        <f t="shared" si="7"/>
        <v>16-5515 TC Beryl Green</v>
      </c>
      <c r="E500" s="11" t="s">
        <v>632</v>
      </c>
      <c r="F500" s="11">
        <v>97</v>
      </c>
      <c r="G500" s="11">
        <v>145</v>
      </c>
      <c r="H500" s="2426">
        <v>135</v>
      </c>
      <c r="I500" s="4031"/>
    </row>
    <row r="501" spans="1:9" ht="35.450000000000003" customHeight="1">
      <c r="A501" s="11" t="s">
        <v>5886</v>
      </c>
      <c r="B501" s="11" t="s">
        <v>779</v>
      </c>
      <c r="C501" s="11" t="s">
        <v>3137</v>
      </c>
      <c r="D501" s="11" t="str">
        <f t="shared" si="7"/>
        <v>17-4030 TC Silver Lake Blue</v>
      </c>
      <c r="E501" s="11" t="s">
        <v>632</v>
      </c>
      <c r="F501" s="11">
        <v>97</v>
      </c>
      <c r="G501" s="11">
        <v>139</v>
      </c>
      <c r="H501" s="2426">
        <v>185</v>
      </c>
      <c r="I501" s="4032"/>
    </row>
    <row r="502" spans="1:9" ht="35.450000000000003" customHeight="1">
      <c r="A502" s="11" t="s">
        <v>6024</v>
      </c>
      <c r="B502" s="11" t="s">
        <v>9078</v>
      </c>
      <c r="C502" s="11" t="s">
        <v>3628</v>
      </c>
      <c r="D502" s="11" t="str">
        <f t="shared" si="7"/>
        <v>18-0110 TC English Ivy</v>
      </c>
      <c r="E502" s="11" t="s">
        <v>632</v>
      </c>
      <c r="F502" s="11">
        <v>97</v>
      </c>
      <c r="G502" s="11">
        <v>132</v>
      </c>
      <c r="H502" s="2426">
        <v>91</v>
      </c>
      <c r="I502" s="4033"/>
    </row>
    <row r="503" spans="1:9" ht="35.450000000000003" customHeight="1">
      <c r="A503" s="11" t="s">
        <v>6000</v>
      </c>
      <c r="B503" s="11" t="s">
        <v>6001</v>
      </c>
      <c r="C503" s="11" t="s">
        <v>3548</v>
      </c>
      <c r="D503" s="11" t="str">
        <f t="shared" si="7"/>
        <v>17-6009 TC Laurel Wreath</v>
      </c>
      <c r="E503" s="11" t="s">
        <v>632</v>
      </c>
      <c r="F503" s="11">
        <v>97</v>
      </c>
      <c r="G503" s="11">
        <v>111</v>
      </c>
      <c r="H503" s="2426">
        <v>101</v>
      </c>
      <c r="I503" s="4034"/>
    </row>
    <row r="504" spans="1:9" ht="35.450000000000003" customHeight="1">
      <c r="A504" s="11" t="s">
        <v>6057</v>
      </c>
      <c r="B504" s="11" t="s">
        <v>6058</v>
      </c>
      <c r="C504" s="11" t="s">
        <v>3644</v>
      </c>
      <c r="D504" s="11" t="str">
        <f t="shared" si="7"/>
        <v>18-0420 TC Four Leaf Clover</v>
      </c>
      <c r="E504" s="11" t="s">
        <v>632</v>
      </c>
      <c r="F504" s="11">
        <v>97</v>
      </c>
      <c r="G504" s="11">
        <v>102</v>
      </c>
      <c r="H504" s="2426">
        <v>82</v>
      </c>
      <c r="I504" s="4035"/>
    </row>
    <row r="505" spans="1:9" ht="35.450000000000003" customHeight="1">
      <c r="A505" s="11" t="s">
        <v>6609</v>
      </c>
      <c r="B505" s="11" t="s">
        <v>683</v>
      </c>
      <c r="C505" s="11" t="s">
        <v>2078</v>
      </c>
      <c r="D505" s="11" t="str">
        <f t="shared" si="7"/>
        <v>19-1121 TC Pinecone</v>
      </c>
      <c r="E505" s="11" t="s">
        <v>632</v>
      </c>
      <c r="F505" s="11">
        <v>97</v>
      </c>
      <c r="G505" s="11">
        <v>71</v>
      </c>
      <c r="H505" s="2426">
        <v>59</v>
      </c>
      <c r="I505" s="4036"/>
    </row>
    <row r="506" spans="1:9" ht="35.450000000000003" customHeight="1">
      <c r="A506" s="11" t="s">
        <v>6706</v>
      </c>
      <c r="B506" s="11" t="s">
        <v>931</v>
      </c>
      <c r="C506" s="11" t="s">
        <v>2918</v>
      </c>
      <c r="D506" s="11" t="str">
        <f t="shared" si="7"/>
        <v>19-2311 TC Eggplant</v>
      </c>
      <c r="E506" s="11" t="s">
        <v>632</v>
      </c>
      <c r="F506" s="11">
        <v>97</v>
      </c>
      <c r="G506" s="11">
        <v>63</v>
      </c>
      <c r="H506" s="2426">
        <v>76</v>
      </c>
      <c r="I506" s="4037"/>
    </row>
    <row r="507" spans="1:9" ht="35.450000000000003" customHeight="1">
      <c r="A507" s="11" t="s">
        <v>6650</v>
      </c>
      <c r="B507" s="11" t="s">
        <v>963</v>
      </c>
      <c r="C507" s="11" t="s">
        <v>2883</v>
      </c>
      <c r="D507" s="11" t="str">
        <f t="shared" si="7"/>
        <v>19-1526 TC Chocolate Truffle</v>
      </c>
      <c r="E507" s="11" t="s">
        <v>632</v>
      </c>
      <c r="F507" s="11">
        <v>97</v>
      </c>
      <c r="G507" s="11">
        <v>46</v>
      </c>
      <c r="H507" s="2426">
        <v>53</v>
      </c>
      <c r="I507" s="4038"/>
    </row>
    <row r="508" spans="1:9" ht="35.450000000000003" customHeight="1">
      <c r="A508" s="11" t="s">
        <v>6343</v>
      </c>
      <c r="B508" s="11" t="s">
        <v>6344</v>
      </c>
      <c r="C508" s="11" t="s">
        <v>3208</v>
      </c>
      <c r="D508" s="11" t="str">
        <f t="shared" si="7"/>
        <v>18-3910 TC Folkstone Gray</v>
      </c>
      <c r="E508" s="11" t="s">
        <v>632</v>
      </c>
      <c r="F508" s="11">
        <v>98</v>
      </c>
      <c r="G508" s="11">
        <v>104</v>
      </c>
      <c r="H508" s="2426">
        <v>121</v>
      </c>
      <c r="I508" s="4024"/>
    </row>
    <row r="509" spans="1:9" ht="35.450000000000003" customHeight="1">
      <c r="A509" s="11" t="s">
        <v>6332</v>
      </c>
      <c r="B509" s="11" t="s">
        <v>817</v>
      </c>
      <c r="C509" s="11" t="s">
        <v>3066</v>
      </c>
      <c r="D509" s="11" t="str">
        <f t="shared" si="7"/>
        <v>18-3817 TC Heron</v>
      </c>
      <c r="E509" s="11" t="s">
        <v>632</v>
      </c>
      <c r="F509" s="11">
        <v>98</v>
      </c>
      <c r="G509" s="11">
        <v>97</v>
      </c>
      <c r="H509" s="2426">
        <v>126</v>
      </c>
      <c r="I509" s="4025"/>
    </row>
    <row r="510" spans="1:9" ht="35.450000000000003" customHeight="1">
      <c r="A510" s="11" t="s">
        <v>6056</v>
      </c>
      <c r="B510" s="11" t="s">
        <v>1630</v>
      </c>
      <c r="C510" s="11" t="s">
        <v>1982</v>
      </c>
      <c r="D510" s="11" t="str">
        <f t="shared" si="7"/>
        <v>18-0403 TC Dark Gull Gray</v>
      </c>
      <c r="E510" s="11" t="s">
        <v>632</v>
      </c>
      <c r="F510" s="11">
        <v>98</v>
      </c>
      <c r="G510" s="11">
        <v>93</v>
      </c>
      <c r="H510" s="2426">
        <v>93</v>
      </c>
      <c r="I510" s="4026"/>
    </row>
    <row r="511" spans="1:9" ht="35.450000000000003" customHeight="1">
      <c r="A511" s="11" t="s">
        <v>6777</v>
      </c>
      <c r="B511" s="11" t="s">
        <v>1608</v>
      </c>
      <c r="C511" s="11" t="s">
        <v>2005</v>
      </c>
      <c r="D511" s="11" t="str">
        <f t="shared" si="7"/>
        <v>19-3803 TC Plum Kitten</v>
      </c>
      <c r="E511" s="11" t="s">
        <v>632</v>
      </c>
      <c r="F511" s="11">
        <v>98</v>
      </c>
      <c r="G511" s="11">
        <v>91</v>
      </c>
      <c r="H511" s="2426">
        <v>92</v>
      </c>
      <c r="I511" s="4027"/>
    </row>
    <row r="512" spans="1:9" ht="35.450000000000003" customHeight="1">
      <c r="A512" s="11" t="s">
        <v>6725</v>
      </c>
      <c r="B512" s="11" t="s">
        <v>990</v>
      </c>
      <c r="C512" s="11" t="s">
        <v>2852</v>
      </c>
      <c r="D512" s="11" t="str">
        <f t="shared" si="7"/>
        <v>19-3022 TC Gloxinia</v>
      </c>
      <c r="E512" s="11" t="s">
        <v>632</v>
      </c>
      <c r="F512" s="11">
        <v>98</v>
      </c>
      <c r="G512" s="11">
        <v>46</v>
      </c>
      <c r="H512" s="2426">
        <v>90</v>
      </c>
      <c r="I512" s="4028"/>
    </row>
    <row r="513" spans="1:9" ht="35.450000000000003" customHeight="1">
      <c r="A513" s="11" t="s">
        <v>5875</v>
      </c>
      <c r="B513" s="11" t="s">
        <v>780</v>
      </c>
      <c r="C513" s="11" t="s">
        <v>3135</v>
      </c>
      <c r="D513" s="11" t="str">
        <f t="shared" si="7"/>
        <v>17-3936 TC Blue Bonnet</v>
      </c>
      <c r="E513" s="11" t="s">
        <v>632</v>
      </c>
      <c r="F513" s="11">
        <v>99</v>
      </c>
      <c r="G513" s="11">
        <v>132</v>
      </c>
      <c r="H513" s="2426">
        <v>184</v>
      </c>
      <c r="I513" s="4018"/>
    </row>
    <row r="514" spans="1:9" ht="35.450000000000003" customHeight="1">
      <c r="A514" s="11" t="s">
        <v>6586</v>
      </c>
      <c r="B514" s="11" t="s">
        <v>125</v>
      </c>
      <c r="C514" s="11" t="s">
        <v>3856</v>
      </c>
      <c r="D514" s="11" t="str">
        <f t="shared" ref="D514:D577" si="8">A514 &amp; " " &amp; B514</f>
        <v>19-0622 TC Military Olive</v>
      </c>
      <c r="E514" s="11" t="s">
        <v>632</v>
      </c>
      <c r="F514" s="11">
        <v>99</v>
      </c>
      <c r="G514" s="11">
        <v>86</v>
      </c>
      <c r="H514" s="2426">
        <v>59</v>
      </c>
      <c r="I514" s="4019"/>
    </row>
    <row r="515" spans="1:9" ht="35.450000000000003" customHeight="1">
      <c r="A515" s="11" t="s">
        <v>6306</v>
      </c>
      <c r="B515" s="11" t="s">
        <v>8481</v>
      </c>
      <c r="C515" s="11" t="s">
        <v>3049</v>
      </c>
      <c r="D515" s="11" t="str">
        <f t="shared" si="8"/>
        <v>18-3410 TC Vintage Violet</v>
      </c>
      <c r="E515" s="11" t="s">
        <v>632</v>
      </c>
      <c r="F515" s="11">
        <v>99</v>
      </c>
      <c r="G515" s="11">
        <v>79</v>
      </c>
      <c r="H515" s="2426">
        <v>98</v>
      </c>
      <c r="I515" s="4020"/>
    </row>
    <row r="516" spans="1:9" ht="35.450000000000003" customHeight="1">
      <c r="A516" s="11" t="s">
        <v>7080</v>
      </c>
      <c r="B516" s="11" t="s">
        <v>9506</v>
      </c>
      <c r="C516" s="11" t="s">
        <v>3028</v>
      </c>
      <c r="D516" s="11" t="str">
        <f t="shared" si="8"/>
        <v>18-3635 TC Picasso Lily</v>
      </c>
      <c r="E516" s="11" t="s">
        <v>632</v>
      </c>
      <c r="F516" s="11">
        <v>99</v>
      </c>
      <c r="G516" s="11">
        <v>72</v>
      </c>
      <c r="H516" s="2426">
        <v>120</v>
      </c>
      <c r="I516" s="4021"/>
    </row>
    <row r="517" spans="1:9" ht="35.450000000000003" customHeight="1">
      <c r="A517" s="11" t="s">
        <v>6640</v>
      </c>
      <c r="B517" s="11" t="s">
        <v>1443</v>
      </c>
      <c r="C517" s="11" t="s">
        <v>2229</v>
      </c>
      <c r="D517" s="11" t="str">
        <f t="shared" si="8"/>
        <v>19-1431 TC Fudgesickle</v>
      </c>
      <c r="E517" s="11" t="s">
        <v>632</v>
      </c>
      <c r="F517" s="11">
        <v>99</v>
      </c>
      <c r="G517" s="11">
        <v>64</v>
      </c>
      <c r="H517" s="2426">
        <v>58</v>
      </c>
      <c r="I517" s="4022"/>
    </row>
    <row r="518" spans="1:9" ht="35.450000000000003" customHeight="1">
      <c r="A518" s="11" t="s">
        <v>6614</v>
      </c>
      <c r="B518" s="11" t="s">
        <v>1448</v>
      </c>
      <c r="C518" s="11" t="s">
        <v>2231</v>
      </c>
      <c r="D518" s="11" t="str">
        <f t="shared" si="8"/>
        <v>19-1220 TC Cappuccino</v>
      </c>
      <c r="E518" s="11" t="s">
        <v>632</v>
      </c>
      <c r="F518" s="11">
        <v>99</v>
      </c>
      <c r="G518" s="11">
        <v>63</v>
      </c>
      <c r="H518" s="2426">
        <v>51</v>
      </c>
      <c r="I518" s="4023"/>
    </row>
    <row r="519" spans="1:9" ht="35.450000000000003" customHeight="1">
      <c r="A519" s="11" t="s">
        <v>5114</v>
      </c>
      <c r="B519" s="11" t="s">
        <v>5115</v>
      </c>
      <c r="C519" s="11" t="s">
        <v>3520</v>
      </c>
      <c r="D519" s="11" t="str">
        <f t="shared" si="8"/>
        <v>15-5819 TC Spearmint</v>
      </c>
      <c r="E519" s="11" t="s">
        <v>632</v>
      </c>
      <c r="F519" s="11">
        <v>100</v>
      </c>
      <c r="G519" s="11">
        <v>191</v>
      </c>
      <c r="H519" s="2426">
        <v>164</v>
      </c>
      <c r="I519" s="4006"/>
    </row>
    <row r="520" spans="1:9" ht="35.450000000000003" customHeight="1">
      <c r="A520" s="11" t="s">
        <v>5064</v>
      </c>
      <c r="B520" s="11" t="s">
        <v>5066</v>
      </c>
      <c r="C520" s="11" t="s">
        <v>3420</v>
      </c>
      <c r="D520" s="11" t="str">
        <f t="shared" si="8"/>
        <v>15-4717 TC Aqua</v>
      </c>
      <c r="E520" s="11" t="s">
        <v>632</v>
      </c>
      <c r="F520" s="11">
        <v>100</v>
      </c>
      <c r="G520" s="11">
        <v>161</v>
      </c>
      <c r="H520" s="2426">
        <v>173</v>
      </c>
      <c r="I520" s="4007"/>
    </row>
    <row r="521" spans="1:9" ht="35.450000000000003" customHeight="1">
      <c r="A521" s="11" t="s">
        <v>5500</v>
      </c>
      <c r="B521" s="11" t="s">
        <v>5501</v>
      </c>
      <c r="C521" s="11" t="s">
        <v>3365</v>
      </c>
      <c r="D521" s="11" t="str">
        <f t="shared" si="8"/>
        <v>16-5114 TC Dusty Turquoise</v>
      </c>
      <c r="E521" s="11" t="s">
        <v>632</v>
      </c>
      <c r="F521" s="11">
        <v>100</v>
      </c>
      <c r="G521" s="11">
        <v>155</v>
      </c>
      <c r="H521" s="2426">
        <v>158</v>
      </c>
      <c r="I521" s="2462"/>
    </row>
    <row r="522" spans="1:9" ht="35.450000000000003" customHeight="1">
      <c r="A522" s="11" t="s">
        <v>5940</v>
      </c>
      <c r="B522" s="11" t="s">
        <v>5941</v>
      </c>
      <c r="C522" s="11" t="s">
        <v>3339</v>
      </c>
      <c r="D522" s="11" t="str">
        <f t="shared" si="8"/>
        <v>17-4911 TC Arctic</v>
      </c>
      <c r="E522" s="11" t="s">
        <v>632</v>
      </c>
      <c r="F522" s="11">
        <v>100</v>
      </c>
      <c r="G522" s="11">
        <v>133</v>
      </c>
      <c r="H522" s="2426">
        <v>137</v>
      </c>
      <c r="I522" s="4008"/>
    </row>
    <row r="523" spans="1:9" ht="35.450000000000003" customHeight="1">
      <c r="A523" s="11" t="s">
        <v>6357</v>
      </c>
      <c r="B523" s="11" t="s">
        <v>773</v>
      </c>
      <c r="C523" s="11" t="s">
        <v>3127</v>
      </c>
      <c r="D523" s="11" t="str">
        <f t="shared" si="8"/>
        <v>18-3935 TC Wedgewood</v>
      </c>
      <c r="E523" s="11" t="s">
        <v>632</v>
      </c>
      <c r="F523" s="11">
        <v>100</v>
      </c>
      <c r="G523" s="11">
        <v>121</v>
      </c>
      <c r="H523" s="2426">
        <v>179</v>
      </c>
      <c r="I523" s="4009"/>
    </row>
    <row r="524" spans="1:9" ht="35.450000000000003" customHeight="1">
      <c r="A524" s="11" t="s">
        <v>6022</v>
      </c>
      <c r="B524" s="11" t="s">
        <v>6023</v>
      </c>
      <c r="C524" s="11" t="s">
        <v>3642</v>
      </c>
      <c r="D524" s="11" t="str">
        <f t="shared" si="8"/>
        <v>18-0108 TC Dill</v>
      </c>
      <c r="E524" s="11" t="s">
        <v>632</v>
      </c>
      <c r="F524" s="11">
        <v>100</v>
      </c>
      <c r="G524" s="11">
        <v>119</v>
      </c>
      <c r="H524" s="2426">
        <v>85</v>
      </c>
      <c r="I524" s="4010"/>
    </row>
    <row r="525" spans="1:9" ht="35.450000000000003" customHeight="1">
      <c r="A525" s="11" t="s">
        <v>6355</v>
      </c>
      <c r="B525" s="11" t="s">
        <v>816</v>
      </c>
      <c r="C525" s="11" t="s">
        <v>3065</v>
      </c>
      <c r="D525" s="11" t="str">
        <f t="shared" si="8"/>
        <v>18-3930 TC Bleached Denim</v>
      </c>
      <c r="E525" s="11" t="s">
        <v>632</v>
      </c>
      <c r="F525" s="11">
        <v>100</v>
      </c>
      <c r="G525" s="11">
        <v>111</v>
      </c>
      <c r="H525" s="2426">
        <v>155</v>
      </c>
      <c r="I525" s="4011"/>
    </row>
    <row r="526" spans="1:9" ht="35.450000000000003" customHeight="1">
      <c r="A526" s="11" t="s">
        <v>6068</v>
      </c>
      <c r="B526" s="11" t="s">
        <v>1660</v>
      </c>
      <c r="C526" s="11" t="s">
        <v>1923</v>
      </c>
      <c r="D526" s="11" t="str">
        <f t="shared" si="8"/>
        <v>18-0510 TC Castor Gray</v>
      </c>
      <c r="E526" s="11" t="s">
        <v>632</v>
      </c>
      <c r="F526" s="11">
        <v>100</v>
      </c>
      <c r="G526" s="11">
        <v>103</v>
      </c>
      <c r="H526" s="2426">
        <v>98</v>
      </c>
      <c r="I526" s="4012"/>
    </row>
    <row r="527" spans="1:9" ht="35.450000000000003" customHeight="1">
      <c r="A527" s="11" t="s">
        <v>6070</v>
      </c>
      <c r="B527" s="11" t="s">
        <v>6071</v>
      </c>
      <c r="C527" s="11" t="s">
        <v>3862</v>
      </c>
      <c r="D527" s="11" t="str">
        <f t="shared" si="8"/>
        <v>18-0515 TC Dusty Olive</v>
      </c>
      <c r="E527" s="11" t="s">
        <v>632</v>
      </c>
      <c r="F527" s="11">
        <v>100</v>
      </c>
      <c r="G527" s="11">
        <v>99</v>
      </c>
      <c r="H527" s="2426">
        <v>86</v>
      </c>
      <c r="I527" s="2458"/>
    </row>
    <row r="528" spans="1:9" ht="35.450000000000003" customHeight="1">
      <c r="A528" s="11" t="s">
        <v>6335</v>
      </c>
      <c r="B528" s="11" t="s">
        <v>821</v>
      </c>
      <c r="C528" s="11" t="s">
        <v>3059</v>
      </c>
      <c r="D528" s="11" t="str">
        <f t="shared" si="8"/>
        <v>18-3828 TC Corsican Blue</v>
      </c>
      <c r="E528" s="11" t="s">
        <v>632</v>
      </c>
      <c r="F528" s="11">
        <v>100</v>
      </c>
      <c r="G528" s="11">
        <v>96</v>
      </c>
      <c r="H528" s="2426">
        <v>147</v>
      </c>
      <c r="I528" s="4013"/>
    </row>
    <row r="529" spans="1:9" ht="35.450000000000003" customHeight="1">
      <c r="A529" s="11" t="s">
        <v>6072</v>
      </c>
      <c r="B529" s="11" t="s">
        <v>6073</v>
      </c>
      <c r="C529" s="11" t="s">
        <v>3860</v>
      </c>
      <c r="D529" s="11" t="str">
        <f t="shared" si="8"/>
        <v>18-0521 TC Burnt Olive</v>
      </c>
      <c r="E529" s="11" t="s">
        <v>632</v>
      </c>
      <c r="F529" s="11">
        <v>100</v>
      </c>
      <c r="G529" s="11">
        <v>96</v>
      </c>
      <c r="H529" s="2426">
        <v>73</v>
      </c>
      <c r="I529" s="4014"/>
    </row>
    <row r="530" spans="1:9" ht="35.450000000000003" customHeight="1">
      <c r="A530" s="11" t="s">
        <v>6707</v>
      </c>
      <c r="B530" s="11" t="s">
        <v>935</v>
      </c>
      <c r="C530" s="11" t="s">
        <v>2915</v>
      </c>
      <c r="D530" s="11" t="str">
        <f t="shared" si="8"/>
        <v>19-2312 TC Crushed Violets</v>
      </c>
      <c r="E530" s="11" t="s">
        <v>632</v>
      </c>
      <c r="F530" s="11">
        <v>100</v>
      </c>
      <c r="G530" s="11">
        <v>58</v>
      </c>
      <c r="H530" s="2426">
        <v>76</v>
      </c>
      <c r="I530" s="4015"/>
    </row>
    <row r="531" spans="1:9" ht="35.450000000000003" customHeight="1">
      <c r="A531" s="11" t="s">
        <v>6661</v>
      </c>
      <c r="B531" s="11" t="s">
        <v>962</v>
      </c>
      <c r="C531" s="11" t="s">
        <v>2884</v>
      </c>
      <c r="D531" s="11" t="str">
        <f t="shared" si="8"/>
        <v>19-1617 TC Burgundy</v>
      </c>
      <c r="E531" s="11" t="s">
        <v>632</v>
      </c>
      <c r="F531" s="11">
        <v>100</v>
      </c>
      <c r="G531" s="11">
        <v>49</v>
      </c>
      <c r="H531" s="2426">
        <v>62</v>
      </c>
      <c r="I531" s="4016"/>
    </row>
    <row r="532" spans="1:9" ht="35.450000000000003" customHeight="1">
      <c r="A532" s="11" t="s">
        <v>7070</v>
      </c>
      <c r="B532" s="11" t="s">
        <v>7145</v>
      </c>
      <c r="C532" s="11" t="s">
        <v>2739</v>
      </c>
      <c r="D532" s="11" t="str">
        <f t="shared" si="8"/>
        <v>19-1724 TC Cabernet</v>
      </c>
      <c r="E532" s="11" t="s">
        <v>632</v>
      </c>
      <c r="F532" s="11">
        <v>100</v>
      </c>
      <c r="G532" s="11">
        <v>36</v>
      </c>
      <c r="H532" s="2426">
        <v>46</v>
      </c>
      <c r="I532" s="4017"/>
    </row>
    <row r="533" spans="1:9" ht="35.450000000000003" customHeight="1">
      <c r="A533" s="11" t="s">
        <v>5604</v>
      </c>
      <c r="B533" s="11" t="s">
        <v>5605</v>
      </c>
      <c r="C533" s="11" t="s">
        <v>3627</v>
      </c>
      <c r="D533" s="11" t="str">
        <f t="shared" si="8"/>
        <v>17-0123 TC Stone Green</v>
      </c>
      <c r="E533" s="11" t="s">
        <v>632</v>
      </c>
      <c r="F533" s="11">
        <v>101</v>
      </c>
      <c r="G533" s="11">
        <v>142</v>
      </c>
      <c r="H533" s="2426">
        <v>103</v>
      </c>
      <c r="I533" s="3998"/>
    </row>
    <row r="534" spans="1:9" ht="35.450000000000003" customHeight="1">
      <c r="A534" s="11" t="s">
        <v>5439</v>
      </c>
      <c r="B534" s="11" t="s">
        <v>769</v>
      </c>
      <c r="C534" s="11" t="s">
        <v>3133</v>
      </c>
      <c r="D534" s="11" t="str">
        <f t="shared" si="8"/>
        <v>16-4032 TC Provence</v>
      </c>
      <c r="E534" s="11" t="s">
        <v>632</v>
      </c>
      <c r="F534" s="11">
        <v>101</v>
      </c>
      <c r="G534" s="11">
        <v>141</v>
      </c>
      <c r="H534" s="2426">
        <v>198</v>
      </c>
      <c r="I534" s="3999"/>
    </row>
    <row r="535" spans="1:9" ht="35.450000000000003" customHeight="1">
      <c r="A535" s="11" t="s">
        <v>5960</v>
      </c>
      <c r="B535" s="11" t="s">
        <v>5961</v>
      </c>
      <c r="C535" s="11" t="s">
        <v>3380</v>
      </c>
      <c r="D535" s="11" t="str">
        <f t="shared" si="8"/>
        <v>17-5111 TC Oil Blue</v>
      </c>
      <c r="E535" s="11" t="s">
        <v>632</v>
      </c>
      <c r="F535" s="11">
        <v>101</v>
      </c>
      <c r="G535" s="11">
        <v>140</v>
      </c>
      <c r="H535" s="2426">
        <v>136</v>
      </c>
      <c r="I535" s="4000"/>
    </row>
    <row r="536" spans="1:9" ht="35.450000000000003" customHeight="1">
      <c r="A536" s="11" t="s">
        <v>5868</v>
      </c>
      <c r="B536" s="11" t="s">
        <v>767</v>
      </c>
      <c r="C536" s="11" t="s">
        <v>3139</v>
      </c>
      <c r="D536" s="11" t="str">
        <f t="shared" si="8"/>
        <v>17-3923 TC Colony Blue</v>
      </c>
      <c r="E536" s="11" t="s">
        <v>632</v>
      </c>
      <c r="F536" s="11">
        <v>101</v>
      </c>
      <c r="G536" s="11">
        <v>118</v>
      </c>
      <c r="H536" s="2426">
        <v>154</v>
      </c>
      <c r="I536" s="4001"/>
    </row>
    <row r="537" spans="1:9" ht="35.450000000000003" customHeight="1">
      <c r="A537" s="11" t="s">
        <v>6021</v>
      </c>
      <c r="B537" s="11" t="s">
        <v>1640</v>
      </c>
      <c r="C537" s="11" t="s">
        <v>1957</v>
      </c>
      <c r="D537" s="11" t="str">
        <f t="shared" si="8"/>
        <v>18-0000 TC Smoked Pearl</v>
      </c>
      <c r="E537" s="11" t="s">
        <v>632</v>
      </c>
      <c r="F537" s="11">
        <v>101</v>
      </c>
      <c r="G537" s="11">
        <v>100</v>
      </c>
      <c r="H537" s="2426">
        <v>102</v>
      </c>
      <c r="I537" s="4002"/>
    </row>
    <row r="538" spans="1:9" ht="35.450000000000003" customHeight="1">
      <c r="A538" s="11" t="s">
        <v>6061</v>
      </c>
      <c r="B538" s="11" t="s">
        <v>6062</v>
      </c>
      <c r="C538" s="11" t="s">
        <v>3834</v>
      </c>
      <c r="D538" s="11" t="str">
        <f t="shared" si="8"/>
        <v>18-0426 TC Capulet Olive</v>
      </c>
      <c r="E538" s="11" t="s">
        <v>632</v>
      </c>
      <c r="F538" s="11">
        <v>101</v>
      </c>
      <c r="G538" s="11">
        <v>99</v>
      </c>
      <c r="H538" s="2426">
        <v>68</v>
      </c>
      <c r="I538" s="4003"/>
    </row>
    <row r="539" spans="1:9" ht="35.450000000000003" customHeight="1">
      <c r="A539" s="11" t="s">
        <v>6584</v>
      </c>
      <c r="B539" s="11" t="s">
        <v>1556</v>
      </c>
      <c r="C539" s="11" t="s">
        <v>2087</v>
      </c>
      <c r="D539" s="11" t="str">
        <f t="shared" si="8"/>
        <v>19-0617 TC Teak</v>
      </c>
      <c r="E539" s="11" t="s">
        <v>632</v>
      </c>
      <c r="F539" s="11">
        <v>101</v>
      </c>
      <c r="G539" s="11">
        <v>83</v>
      </c>
      <c r="H539" s="2426">
        <v>65</v>
      </c>
      <c r="I539" s="4004"/>
    </row>
    <row r="540" spans="1:9" ht="35.450000000000003" customHeight="1">
      <c r="A540" s="11" t="s">
        <v>6753</v>
      </c>
      <c r="B540" s="11" t="s">
        <v>844</v>
      </c>
      <c r="C540" s="11" t="s">
        <v>3020</v>
      </c>
      <c r="D540" s="11" t="str">
        <f t="shared" si="8"/>
        <v>19-3542 TC Pansy</v>
      </c>
      <c r="E540" s="11" t="s">
        <v>632</v>
      </c>
      <c r="F540" s="11">
        <v>101</v>
      </c>
      <c r="G540" s="11">
        <v>61</v>
      </c>
      <c r="H540" s="2426">
        <v>124</v>
      </c>
      <c r="I540" s="4005"/>
    </row>
    <row r="541" spans="1:9" ht="35.450000000000003" customHeight="1">
      <c r="A541" s="11" t="s">
        <v>5573</v>
      </c>
      <c r="B541" s="11" t="s">
        <v>5574</v>
      </c>
      <c r="C541" s="11" t="s">
        <v>3674</v>
      </c>
      <c r="D541" s="11" t="str">
        <f t="shared" si="8"/>
        <v>16-6030 TC Katydid</v>
      </c>
      <c r="E541" s="11" t="s">
        <v>632</v>
      </c>
      <c r="F541" s="11">
        <v>102</v>
      </c>
      <c r="G541" s="11">
        <v>188</v>
      </c>
      <c r="H541" s="2426">
        <v>145</v>
      </c>
      <c r="I541" s="3989"/>
    </row>
    <row r="542" spans="1:9" ht="35.450000000000003" customHeight="1">
      <c r="A542" s="11" t="s">
        <v>5878</v>
      </c>
      <c r="B542" s="11" t="s">
        <v>5879</v>
      </c>
      <c r="C542" s="11" t="s">
        <v>3252</v>
      </c>
      <c r="D542" s="11" t="str">
        <f t="shared" si="8"/>
        <v>17-4020 TC Blue Shadow</v>
      </c>
      <c r="E542" s="11" t="s">
        <v>632</v>
      </c>
      <c r="F542" s="11">
        <v>102</v>
      </c>
      <c r="G542" s="11">
        <v>130</v>
      </c>
      <c r="H542" s="2426">
        <v>154</v>
      </c>
      <c r="I542" s="3990"/>
    </row>
    <row r="543" spans="1:9" ht="35.450000000000003" customHeight="1">
      <c r="A543" s="11" t="s">
        <v>6043</v>
      </c>
      <c r="B543" s="11" t="s">
        <v>6044</v>
      </c>
      <c r="C543" s="11" t="s">
        <v>3833</v>
      </c>
      <c r="D543" s="11" t="str">
        <f t="shared" si="8"/>
        <v>18-0316 TC Olivine</v>
      </c>
      <c r="E543" s="11" t="s">
        <v>632</v>
      </c>
      <c r="F543" s="11">
        <v>102</v>
      </c>
      <c r="G543" s="11">
        <v>107</v>
      </c>
      <c r="H543" s="2426">
        <v>84</v>
      </c>
      <c r="I543" s="3991"/>
    </row>
    <row r="544" spans="1:9" ht="35.450000000000003" customHeight="1">
      <c r="A544" s="11" t="s">
        <v>6988</v>
      </c>
      <c r="B544" s="11" t="s">
        <v>9630</v>
      </c>
      <c r="C544" s="11" t="s">
        <v>1964</v>
      </c>
      <c r="D544" s="11" t="str">
        <f t="shared" si="8"/>
        <v>18-4006 TC Quiet Shade</v>
      </c>
      <c r="E544" s="11" t="s">
        <v>632</v>
      </c>
      <c r="F544" s="11">
        <v>102</v>
      </c>
      <c r="G544" s="11">
        <v>103</v>
      </c>
      <c r="H544" s="2426">
        <v>109</v>
      </c>
      <c r="I544" s="3992"/>
    </row>
    <row r="545" spans="1:9" ht="35.450000000000003" customHeight="1">
      <c r="A545" s="11" t="s">
        <v>6482</v>
      </c>
      <c r="B545" s="11" t="s">
        <v>1634</v>
      </c>
      <c r="C545" s="11" t="s">
        <v>1965</v>
      </c>
      <c r="D545" s="11" t="str">
        <f t="shared" si="8"/>
        <v>18-5203 TC Pewter</v>
      </c>
      <c r="E545" s="11" t="s">
        <v>632</v>
      </c>
      <c r="F545" s="11">
        <v>102</v>
      </c>
      <c r="G545" s="11">
        <v>101</v>
      </c>
      <c r="H545" s="2426">
        <v>100</v>
      </c>
      <c r="I545" s="3993"/>
    </row>
    <row r="546" spans="1:9" ht="35.450000000000003" customHeight="1">
      <c r="A546" s="11" t="s">
        <v>6334</v>
      </c>
      <c r="B546" s="11" t="s">
        <v>801</v>
      </c>
      <c r="C546" s="11" t="s">
        <v>3089</v>
      </c>
      <c r="D546" s="11" t="str">
        <f t="shared" si="8"/>
        <v>18-3820 TC Twilight Purple</v>
      </c>
      <c r="E546" s="11" t="s">
        <v>632</v>
      </c>
      <c r="F546" s="11">
        <v>102</v>
      </c>
      <c r="G546" s="11">
        <v>100</v>
      </c>
      <c r="H546" s="2426">
        <v>139</v>
      </c>
      <c r="I546" s="3994"/>
    </row>
    <row r="547" spans="1:9" ht="35.450000000000003" customHeight="1">
      <c r="A547" s="11" t="s">
        <v>6618</v>
      </c>
      <c r="B547" s="11" t="s">
        <v>1446</v>
      </c>
      <c r="C547" s="11" t="s">
        <v>2226</v>
      </c>
      <c r="D547" s="11" t="str">
        <f t="shared" si="8"/>
        <v>19-1235 TC Brunette</v>
      </c>
      <c r="E547" s="11" t="s">
        <v>632</v>
      </c>
      <c r="F547" s="11">
        <v>102</v>
      </c>
      <c r="G547" s="11">
        <v>66</v>
      </c>
      <c r="H547" s="2426">
        <v>56</v>
      </c>
      <c r="I547" s="3995"/>
    </row>
    <row r="548" spans="1:9" ht="35.450000000000003" customHeight="1">
      <c r="A548" s="11" t="s">
        <v>6649</v>
      </c>
      <c r="B548" s="11" t="s">
        <v>964</v>
      </c>
      <c r="C548" s="11" t="s">
        <v>2882</v>
      </c>
      <c r="D548" s="11" t="str">
        <f t="shared" si="8"/>
        <v>19-1525 TC Port</v>
      </c>
      <c r="E548" s="11" t="s">
        <v>632</v>
      </c>
      <c r="F548" s="11">
        <v>102</v>
      </c>
      <c r="G548" s="11">
        <v>51</v>
      </c>
      <c r="H548" s="2426">
        <v>54</v>
      </c>
      <c r="I548" s="3996"/>
    </row>
    <row r="549" spans="1:9" ht="35.450000000000003" customHeight="1">
      <c r="A549" s="11" t="s">
        <v>6751</v>
      </c>
      <c r="B549" s="11" t="s">
        <v>8456</v>
      </c>
      <c r="C549" s="11" t="s">
        <v>3023</v>
      </c>
      <c r="D549" s="11" t="str">
        <f t="shared" si="8"/>
        <v>19-3540 TC Purple Magic</v>
      </c>
      <c r="E549" s="11" t="s">
        <v>632</v>
      </c>
      <c r="F549" s="11">
        <v>102</v>
      </c>
      <c r="G549" s="11">
        <v>50</v>
      </c>
      <c r="H549" s="2426">
        <v>113</v>
      </c>
      <c r="I549" s="3997"/>
    </row>
    <row r="550" spans="1:9" ht="35.450000000000003" customHeight="1">
      <c r="A550" s="11" t="s">
        <v>5086</v>
      </c>
      <c r="B550" s="11" t="s">
        <v>5087</v>
      </c>
      <c r="C550" s="11" t="s">
        <v>3442</v>
      </c>
      <c r="D550" s="11" t="str">
        <f t="shared" si="8"/>
        <v>15-5218 TC Pool Blue</v>
      </c>
      <c r="E550" s="11" t="s">
        <v>632</v>
      </c>
      <c r="F550" s="11">
        <v>103</v>
      </c>
      <c r="G550" s="11">
        <v>188</v>
      </c>
      <c r="H550" s="2426">
        <v>179</v>
      </c>
      <c r="I550" s="3982"/>
    </row>
    <row r="551" spans="1:9" ht="35.450000000000003" customHeight="1">
      <c r="A551" s="11" t="s">
        <v>6345</v>
      </c>
      <c r="B551" s="11" t="s">
        <v>6346</v>
      </c>
      <c r="C551" s="11" t="s">
        <v>3207</v>
      </c>
      <c r="D551" s="11" t="str">
        <f t="shared" si="8"/>
        <v>18-3916 TC Flint Stone</v>
      </c>
      <c r="E551" s="11" t="s">
        <v>632</v>
      </c>
      <c r="F551" s="11">
        <v>103</v>
      </c>
      <c r="G551" s="11">
        <v>114</v>
      </c>
      <c r="H551" s="2426">
        <v>131</v>
      </c>
      <c r="I551" s="3983"/>
    </row>
    <row r="552" spans="1:9" ht="35.450000000000003" customHeight="1">
      <c r="A552" s="11" t="s">
        <v>6063</v>
      </c>
      <c r="B552" s="11" t="s">
        <v>6064</v>
      </c>
      <c r="C552" s="11" t="s">
        <v>3828</v>
      </c>
      <c r="D552" s="11" t="str">
        <f t="shared" si="8"/>
        <v>18-0430 TC Avocado</v>
      </c>
      <c r="E552" s="11" t="s">
        <v>632</v>
      </c>
      <c r="F552" s="11">
        <v>103</v>
      </c>
      <c r="G552" s="11">
        <v>98</v>
      </c>
      <c r="H552" s="2426">
        <v>50</v>
      </c>
      <c r="I552" s="3984"/>
    </row>
    <row r="553" spans="1:9" ht="35.450000000000003" customHeight="1">
      <c r="A553" s="11" t="s">
        <v>6342</v>
      </c>
      <c r="B553" s="11" t="s">
        <v>1629</v>
      </c>
      <c r="C553" s="11" t="s">
        <v>1981</v>
      </c>
      <c r="D553" s="11" t="str">
        <f t="shared" si="8"/>
        <v>18-3905 TC Excalibur</v>
      </c>
      <c r="E553" s="11" t="s">
        <v>632</v>
      </c>
      <c r="F553" s="11">
        <v>103</v>
      </c>
      <c r="G553" s="11">
        <v>97</v>
      </c>
      <c r="H553" s="2426">
        <v>104</v>
      </c>
      <c r="I553" s="3985"/>
    </row>
    <row r="554" spans="1:9" ht="35.450000000000003" customHeight="1">
      <c r="A554" s="11" t="s">
        <v>6326</v>
      </c>
      <c r="B554" s="11" t="s">
        <v>876</v>
      </c>
      <c r="C554" s="11" t="s">
        <v>2986</v>
      </c>
      <c r="D554" s="11" t="str">
        <f t="shared" si="8"/>
        <v>18-3714 TC Mulled Grape</v>
      </c>
      <c r="E554" s="11" t="s">
        <v>632</v>
      </c>
      <c r="F554" s="11">
        <v>103</v>
      </c>
      <c r="G554" s="11">
        <v>90</v>
      </c>
      <c r="H554" s="2426">
        <v>116</v>
      </c>
      <c r="I554" s="3986"/>
    </row>
    <row r="555" spans="1:9" ht="35.450000000000003" customHeight="1">
      <c r="A555" s="11" t="s">
        <v>6086</v>
      </c>
      <c r="B555" s="11" t="s">
        <v>6087</v>
      </c>
      <c r="C555" s="11" t="s">
        <v>3852</v>
      </c>
      <c r="D555" s="11" t="str">
        <f t="shared" si="8"/>
        <v>18-0627 TC Fir Green</v>
      </c>
      <c r="E555" s="11" t="s">
        <v>632</v>
      </c>
      <c r="F555" s="11">
        <v>103</v>
      </c>
      <c r="G555" s="11">
        <v>89</v>
      </c>
      <c r="H555" s="2426">
        <v>42</v>
      </c>
      <c r="I555" s="3987"/>
    </row>
    <row r="556" spans="1:9" ht="35.450000000000003" customHeight="1">
      <c r="A556" s="11" t="s">
        <v>6168</v>
      </c>
      <c r="B556" s="11" t="s">
        <v>934</v>
      </c>
      <c r="C556" s="11" t="s">
        <v>2917</v>
      </c>
      <c r="D556" s="11" t="str">
        <f t="shared" si="8"/>
        <v>18-1411 TC Plum Wine</v>
      </c>
      <c r="E556" s="11" t="s">
        <v>632</v>
      </c>
      <c r="F556" s="11">
        <v>103</v>
      </c>
      <c r="G556" s="11">
        <v>69</v>
      </c>
      <c r="H556" s="2426">
        <v>80</v>
      </c>
      <c r="I556" s="3988"/>
    </row>
    <row r="557" spans="1:9" ht="35.450000000000003" customHeight="1">
      <c r="A557" s="11" t="s">
        <v>6473</v>
      </c>
      <c r="B557" s="11" t="s">
        <v>250</v>
      </c>
      <c r="C557" s="11" t="s">
        <v>1958</v>
      </c>
      <c r="D557" s="11" t="str">
        <f t="shared" si="8"/>
        <v>18-5105 TC Sedona Sage</v>
      </c>
      <c r="E557" s="11" t="s">
        <v>632</v>
      </c>
      <c r="F557" s="11">
        <v>104</v>
      </c>
      <c r="G557" s="11">
        <v>109</v>
      </c>
      <c r="H557" s="2426">
        <v>108</v>
      </c>
      <c r="I557" s="3973"/>
    </row>
    <row r="558" spans="1:9" ht="35.450000000000003" customHeight="1">
      <c r="A558" s="11" t="s">
        <v>6067</v>
      </c>
      <c r="B558" s="11" t="s">
        <v>1638</v>
      </c>
      <c r="C558" s="11" t="s">
        <v>1956</v>
      </c>
      <c r="D558" s="11" t="str">
        <f t="shared" si="8"/>
        <v>18-0503 TC Gargoyle</v>
      </c>
      <c r="E558" s="11" t="s">
        <v>632</v>
      </c>
      <c r="F558" s="11">
        <v>104</v>
      </c>
      <c r="G558" s="11">
        <v>103</v>
      </c>
      <c r="H558" s="2426">
        <v>103</v>
      </c>
      <c r="I558" s="3974"/>
    </row>
    <row r="559" spans="1:9" ht="35.450000000000003" customHeight="1">
      <c r="A559" s="11" t="s">
        <v>6081</v>
      </c>
      <c r="B559" s="11" t="s">
        <v>1625</v>
      </c>
      <c r="C559" s="11" t="s">
        <v>1993</v>
      </c>
      <c r="D559" s="11" t="str">
        <f t="shared" si="8"/>
        <v>18-0615 TC Stone Gray</v>
      </c>
      <c r="E559" s="11" t="s">
        <v>632</v>
      </c>
      <c r="F559" s="11">
        <v>104</v>
      </c>
      <c r="G559" s="11">
        <v>94</v>
      </c>
      <c r="H559" s="2426">
        <v>79</v>
      </c>
      <c r="I559" s="3975"/>
    </row>
    <row r="560" spans="1:9" ht="35.450000000000003" customHeight="1">
      <c r="A560" s="11" t="s">
        <v>6977</v>
      </c>
      <c r="B560" s="11" t="s">
        <v>9355</v>
      </c>
      <c r="C560" s="11" t="s">
        <v>1898</v>
      </c>
      <c r="D560" s="11" t="str">
        <f t="shared" si="8"/>
        <v>19-0808 TC Morel</v>
      </c>
      <c r="E560" s="11" t="s">
        <v>632</v>
      </c>
      <c r="F560" s="11">
        <v>104</v>
      </c>
      <c r="G560" s="11">
        <v>92</v>
      </c>
      <c r="H560" s="2426">
        <v>83</v>
      </c>
      <c r="I560" s="3976"/>
    </row>
    <row r="561" spans="1:9" ht="35.450000000000003" customHeight="1">
      <c r="A561" s="11" t="s">
        <v>6588</v>
      </c>
      <c r="B561" s="11" t="s">
        <v>1622</v>
      </c>
      <c r="C561" s="11" t="s">
        <v>1991</v>
      </c>
      <c r="D561" s="11" t="str">
        <f t="shared" si="8"/>
        <v>19-0809 TC Chocolate Chip</v>
      </c>
      <c r="E561" s="11" t="s">
        <v>632</v>
      </c>
      <c r="F561" s="11">
        <v>104</v>
      </c>
      <c r="G561" s="11">
        <v>90</v>
      </c>
      <c r="H561" s="2426">
        <v>78</v>
      </c>
      <c r="I561" s="3977"/>
    </row>
    <row r="562" spans="1:9" ht="35.450000000000003" customHeight="1">
      <c r="A562" s="11" t="s">
        <v>6611</v>
      </c>
      <c r="B562" s="11" t="s">
        <v>1562</v>
      </c>
      <c r="C562" s="11" t="s">
        <v>2077</v>
      </c>
      <c r="D562" s="11" t="str">
        <f t="shared" si="8"/>
        <v>19-1217 TC Mustang</v>
      </c>
      <c r="E562" s="11" t="s">
        <v>632</v>
      </c>
      <c r="F562" s="11">
        <v>104</v>
      </c>
      <c r="G562" s="11">
        <v>75</v>
      </c>
      <c r="H562" s="2426">
        <v>64</v>
      </c>
      <c r="I562" s="3978"/>
    </row>
    <row r="563" spans="1:9" ht="35.450000000000003" customHeight="1">
      <c r="A563" s="11" t="s">
        <v>6732</v>
      </c>
      <c r="B563" s="11" t="s">
        <v>8361</v>
      </c>
      <c r="C563" s="11" t="s">
        <v>2936</v>
      </c>
      <c r="D563" s="11" t="str">
        <f t="shared" si="8"/>
        <v>19-3223 TC Purple Passion</v>
      </c>
      <c r="E563" s="11" t="s">
        <v>632</v>
      </c>
      <c r="F563" s="11">
        <v>104</v>
      </c>
      <c r="G563" s="11">
        <v>61</v>
      </c>
      <c r="H563" s="2426">
        <v>98</v>
      </c>
      <c r="I563" s="3979"/>
    </row>
    <row r="564" spans="1:9" ht="35.450000000000003" customHeight="1">
      <c r="A564" s="11" t="s">
        <v>6630</v>
      </c>
      <c r="B564" s="11" t="s">
        <v>1435</v>
      </c>
      <c r="C564" s="11" t="s">
        <v>2242</v>
      </c>
      <c r="D564" s="11" t="str">
        <f t="shared" si="8"/>
        <v>19-1325 TC Hot Chocolate</v>
      </c>
      <c r="E564" s="11" t="s">
        <v>632</v>
      </c>
      <c r="F564" s="11">
        <v>104</v>
      </c>
      <c r="G564" s="11">
        <v>59</v>
      </c>
      <c r="H564" s="2426">
        <v>57</v>
      </c>
      <c r="I564" s="3980"/>
    </row>
    <row r="565" spans="1:9" ht="35.450000000000003" customHeight="1">
      <c r="A565" s="11" t="s">
        <v>6734</v>
      </c>
      <c r="B565" s="11" t="s">
        <v>988</v>
      </c>
      <c r="C565" s="11" t="s">
        <v>2851</v>
      </c>
      <c r="D565" s="11" t="str">
        <f t="shared" si="8"/>
        <v>19-3230 TC Grape Juice</v>
      </c>
      <c r="E565" s="11" t="s">
        <v>632</v>
      </c>
      <c r="F565" s="11">
        <v>104</v>
      </c>
      <c r="G565" s="11">
        <v>41</v>
      </c>
      <c r="H565" s="2426">
        <v>97</v>
      </c>
      <c r="I565" s="3981"/>
    </row>
    <row r="566" spans="1:9" ht="35.450000000000003" customHeight="1">
      <c r="A566" s="11" t="s">
        <v>5590</v>
      </c>
      <c r="B566" s="11" t="s">
        <v>5591</v>
      </c>
      <c r="C566" s="11" t="s">
        <v>3713</v>
      </c>
      <c r="D566" s="11" t="str">
        <f t="shared" si="8"/>
        <v>16-6329 TC Peppermint</v>
      </c>
      <c r="E566" s="11" t="s">
        <v>632</v>
      </c>
      <c r="F566" s="11">
        <v>105</v>
      </c>
      <c r="G566" s="11">
        <v>158</v>
      </c>
      <c r="H566" s="2426">
        <v>109</v>
      </c>
      <c r="I566" s="3964"/>
    </row>
    <row r="567" spans="1:9" ht="35.450000000000003" customHeight="1">
      <c r="A567" s="11" t="s">
        <v>5606</v>
      </c>
      <c r="B567" s="11" t="s">
        <v>5608</v>
      </c>
      <c r="C567" s="11" t="s">
        <v>3632</v>
      </c>
      <c r="D567" s="11" t="str">
        <f t="shared" si="8"/>
        <v>17-0133 TC Fluorite Green</v>
      </c>
      <c r="E567" s="11" t="s">
        <v>632</v>
      </c>
      <c r="F567" s="11">
        <v>105</v>
      </c>
      <c r="G567" s="11">
        <v>145</v>
      </c>
      <c r="H567" s="2426">
        <v>88</v>
      </c>
      <c r="I567" s="3965"/>
    </row>
    <row r="568" spans="1:9" ht="35.450000000000003" customHeight="1">
      <c r="A568" s="11" t="s">
        <v>6436</v>
      </c>
      <c r="B568" s="11" t="s">
        <v>6437</v>
      </c>
      <c r="C568" s="11" t="s">
        <v>3389</v>
      </c>
      <c r="D568" s="11" t="str">
        <f t="shared" si="8"/>
        <v>18-4510 TC Trooper</v>
      </c>
      <c r="E568" s="11" t="s">
        <v>632</v>
      </c>
      <c r="F568" s="11">
        <v>105</v>
      </c>
      <c r="G568" s="11">
        <v>122</v>
      </c>
      <c r="H568" s="2426">
        <v>126</v>
      </c>
      <c r="I568" s="3966"/>
    </row>
    <row r="569" spans="1:9" ht="35.450000000000003" customHeight="1">
      <c r="A569" s="11" t="s">
        <v>6337</v>
      </c>
      <c r="B569" s="11" t="s">
        <v>806</v>
      </c>
      <c r="C569" s="11" t="s">
        <v>3084</v>
      </c>
      <c r="D569" s="11" t="str">
        <f t="shared" si="8"/>
        <v>18-3833 TC Dusted Peri</v>
      </c>
      <c r="E569" s="11" t="s">
        <v>632</v>
      </c>
      <c r="F569" s="11">
        <v>105</v>
      </c>
      <c r="G569" s="11">
        <v>107</v>
      </c>
      <c r="H569" s="2426">
        <v>160</v>
      </c>
      <c r="I569" s="3967"/>
    </row>
    <row r="570" spans="1:9" ht="35.450000000000003" customHeight="1">
      <c r="A570" s="11" t="s">
        <v>6069</v>
      </c>
      <c r="B570" s="11" t="s">
        <v>1681</v>
      </c>
      <c r="C570" s="11" t="s">
        <v>1900</v>
      </c>
      <c r="D570" s="11" t="str">
        <f t="shared" si="8"/>
        <v>18-0513 TC Bungee Cord</v>
      </c>
      <c r="E570" s="11" t="s">
        <v>632</v>
      </c>
      <c r="F570" s="11">
        <v>105</v>
      </c>
      <c r="G570" s="11">
        <v>97</v>
      </c>
      <c r="H570" s="2426">
        <v>86</v>
      </c>
      <c r="I570" s="3968"/>
    </row>
    <row r="571" spans="1:9" ht="35.450000000000003" customHeight="1">
      <c r="A571" s="11" t="s">
        <v>6091</v>
      </c>
      <c r="B571" s="11" t="s">
        <v>1624</v>
      </c>
      <c r="C571" s="11" t="s">
        <v>1994</v>
      </c>
      <c r="D571" s="11" t="str">
        <f t="shared" si="8"/>
        <v>18-0820 TC Capers</v>
      </c>
      <c r="E571" s="11" t="s">
        <v>632</v>
      </c>
      <c r="F571" s="11">
        <v>105</v>
      </c>
      <c r="G571" s="11">
        <v>94</v>
      </c>
      <c r="H571" s="2426">
        <v>75</v>
      </c>
      <c r="I571" s="3969"/>
    </row>
    <row r="572" spans="1:9" ht="35.450000000000003" customHeight="1">
      <c r="A572" s="11" t="s">
        <v>6165</v>
      </c>
      <c r="B572" s="11" t="s">
        <v>869</v>
      </c>
      <c r="C572" s="11" t="s">
        <v>2994</v>
      </c>
      <c r="D572" s="11" t="str">
        <f t="shared" si="8"/>
        <v>18-1404 TC Sparrow</v>
      </c>
      <c r="E572" s="11" t="s">
        <v>632</v>
      </c>
      <c r="F572" s="11">
        <v>105</v>
      </c>
      <c r="G572" s="11">
        <v>89</v>
      </c>
      <c r="H572" s="2426">
        <v>92</v>
      </c>
      <c r="I572" s="3970"/>
    </row>
    <row r="573" spans="1:9" ht="35.450000000000003" customHeight="1">
      <c r="A573" s="11" t="s">
        <v>6723</v>
      </c>
      <c r="B573" s="11" t="s">
        <v>991</v>
      </c>
      <c r="C573" s="11" t="s">
        <v>2850</v>
      </c>
      <c r="D573" s="11" t="str">
        <f t="shared" si="8"/>
        <v>19-2820 TC Phlox</v>
      </c>
      <c r="E573" s="11" t="s">
        <v>632</v>
      </c>
      <c r="F573" s="11">
        <v>105</v>
      </c>
      <c r="G573" s="11">
        <v>45</v>
      </c>
      <c r="H573" s="2426">
        <v>93</v>
      </c>
      <c r="I573" s="3971"/>
    </row>
    <row r="574" spans="1:9" ht="35.450000000000003" customHeight="1">
      <c r="A574" s="11" t="s">
        <v>6711</v>
      </c>
      <c r="B574" s="11" t="s">
        <v>8249</v>
      </c>
      <c r="C574" s="11" t="s">
        <v>2838</v>
      </c>
      <c r="D574" s="11" t="str">
        <f t="shared" si="8"/>
        <v>19-2430 TC Purple Potion</v>
      </c>
      <c r="E574" s="11" t="s">
        <v>632</v>
      </c>
      <c r="F574" s="11">
        <v>105</v>
      </c>
      <c r="G574" s="11">
        <v>39</v>
      </c>
      <c r="H574" s="2426">
        <v>70</v>
      </c>
      <c r="I574" s="3972"/>
    </row>
    <row r="575" spans="1:9" ht="35.450000000000003" customHeight="1">
      <c r="A575" s="11" t="s">
        <v>5958</v>
      </c>
      <c r="B575" s="11" t="s">
        <v>5959</v>
      </c>
      <c r="C575" s="11" t="s">
        <v>3381</v>
      </c>
      <c r="D575" s="11" t="str">
        <f t="shared" si="8"/>
        <v>17-5110 TC Trellis</v>
      </c>
      <c r="E575" s="11" t="s">
        <v>632</v>
      </c>
      <c r="F575" s="11">
        <v>106</v>
      </c>
      <c r="G575" s="11">
        <v>137</v>
      </c>
      <c r="H575" s="2426">
        <v>136</v>
      </c>
      <c r="I575" s="3955"/>
    </row>
    <row r="576" spans="1:9" ht="35.450000000000003" customHeight="1">
      <c r="A576" s="11" t="s">
        <v>6065</v>
      </c>
      <c r="B576" s="11" t="s">
        <v>9297</v>
      </c>
      <c r="C576" s="11" t="s">
        <v>3820</v>
      </c>
      <c r="D576" s="11" t="str">
        <f t="shared" si="8"/>
        <v xml:space="preserve">18-0435 TC Calla Green </v>
      </c>
      <c r="E576" s="11" t="s">
        <v>632</v>
      </c>
      <c r="F576" s="11">
        <v>106</v>
      </c>
      <c r="G576" s="11">
        <v>111</v>
      </c>
      <c r="H576" s="2426">
        <v>52</v>
      </c>
      <c r="I576" s="3956"/>
    </row>
    <row r="577" spans="1:9" ht="35.450000000000003" customHeight="1">
      <c r="A577" s="11" t="s">
        <v>6076</v>
      </c>
      <c r="B577" s="11" t="s">
        <v>6077</v>
      </c>
      <c r="C577" s="11" t="s">
        <v>3827</v>
      </c>
      <c r="D577" s="11" t="str">
        <f t="shared" si="8"/>
        <v>18-0527 TC Olive Branch</v>
      </c>
      <c r="E577" s="11" t="s">
        <v>632</v>
      </c>
      <c r="F577" s="11">
        <v>106</v>
      </c>
      <c r="G577" s="11">
        <v>106</v>
      </c>
      <c r="H577" s="2426">
        <v>69</v>
      </c>
      <c r="I577" s="3957"/>
    </row>
    <row r="578" spans="1:9" ht="35.450000000000003" customHeight="1">
      <c r="A578" s="11" t="s">
        <v>6331</v>
      </c>
      <c r="B578" s="11" t="s">
        <v>875</v>
      </c>
      <c r="C578" s="11" t="s">
        <v>2985</v>
      </c>
      <c r="D578" s="11" t="str">
        <f t="shared" ref="D578:D641" si="9">A578 &amp; " " &amp; B578</f>
        <v>18-3812 TC Cadet</v>
      </c>
      <c r="E578" s="11" t="s">
        <v>632</v>
      </c>
      <c r="F578" s="11">
        <v>106</v>
      </c>
      <c r="G578" s="11">
        <v>99</v>
      </c>
      <c r="H578" s="2426">
        <v>120</v>
      </c>
      <c r="I578" s="3958"/>
    </row>
    <row r="579" spans="1:9" ht="35.450000000000003" customHeight="1">
      <c r="A579" s="11" t="s">
        <v>6105</v>
      </c>
      <c r="B579" s="11" t="s">
        <v>7443</v>
      </c>
      <c r="C579" s="11" t="s">
        <v>2085</v>
      </c>
      <c r="D579" s="11" t="str">
        <f t="shared" si="9"/>
        <v>18-0930 TC Coffee Liqueúr</v>
      </c>
      <c r="E579" s="11" t="s">
        <v>632</v>
      </c>
      <c r="F579" s="11">
        <v>106</v>
      </c>
      <c r="G579" s="11">
        <v>81</v>
      </c>
      <c r="H579" s="2426">
        <v>59</v>
      </c>
      <c r="I579" s="3959"/>
    </row>
    <row r="580" spans="1:9" ht="35.450000000000003" customHeight="1">
      <c r="A580" s="11" t="s">
        <v>6750</v>
      </c>
      <c r="B580" s="11" t="s">
        <v>845</v>
      </c>
      <c r="C580" s="11" t="s">
        <v>3022</v>
      </c>
      <c r="D580" s="11" t="str">
        <f t="shared" si="9"/>
        <v>19-3536 TC Amaranth Purple</v>
      </c>
      <c r="E580" s="11" t="s">
        <v>632</v>
      </c>
      <c r="F580" s="11">
        <v>106</v>
      </c>
      <c r="G580" s="11">
        <v>57</v>
      </c>
      <c r="H580" s="2426">
        <v>123</v>
      </c>
      <c r="I580" s="3960"/>
    </row>
    <row r="581" spans="1:9" ht="35.450000000000003" customHeight="1">
      <c r="A581" s="11" t="s">
        <v>6632</v>
      </c>
      <c r="B581" s="11" t="s">
        <v>7620</v>
      </c>
      <c r="C581" s="11" t="s">
        <v>2244</v>
      </c>
      <c r="D581" s="11" t="str">
        <f t="shared" si="9"/>
        <v>19-1331 TC Madder Brown</v>
      </c>
      <c r="E581" s="11" t="s">
        <v>632</v>
      </c>
      <c r="F581" s="11">
        <v>106</v>
      </c>
      <c r="G581" s="11">
        <v>51</v>
      </c>
      <c r="H581" s="2426">
        <v>49</v>
      </c>
      <c r="I581" s="3961"/>
    </row>
    <row r="582" spans="1:9" ht="35.450000000000003" customHeight="1">
      <c r="A582" s="11" t="s">
        <v>7052</v>
      </c>
      <c r="B582" s="11" t="s">
        <v>9469</v>
      </c>
      <c r="C582" s="11" t="s">
        <v>2549</v>
      </c>
      <c r="D582" s="11" t="str">
        <f t="shared" si="9"/>
        <v>19-1337 TC Fired Brick</v>
      </c>
      <c r="E582" s="11" t="s">
        <v>632</v>
      </c>
      <c r="F582" s="11">
        <v>106</v>
      </c>
      <c r="G582" s="11">
        <v>46</v>
      </c>
      <c r="H582" s="2426">
        <v>42</v>
      </c>
      <c r="I582" s="3962"/>
    </row>
    <row r="583" spans="1:9" ht="35.450000000000003" customHeight="1">
      <c r="A583" s="11" t="s">
        <v>7068</v>
      </c>
      <c r="B583" s="11" t="s">
        <v>9472</v>
      </c>
      <c r="C583" s="11" t="s">
        <v>2731</v>
      </c>
      <c r="D583" s="11" t="str">
        <f t="shared" si="9"/>
        <v>19-1535 TC Syrah</v>
      </c>
      <c r="E583" s="11" t="s">
        <v>632</v>
      </c>
      <c r="F583" s="11">
        <v>106</v>
      </c>
      <c r="G583" s="11">
        <v>40</v>
      </c>
      <c r="H583" s="2426">
        <v>44</v>
      </c>
      <c r="I583" s="3963"/>
    </row>
    <row r="584" spans="1:9" ht="35.450000000000003" customHeight="1">
      <c r="A584" s="11" t="s">
        <v>4821</v>
      </c>
      <c r="B584" s="11" t="s">
        <v>9128</v>
      </c>
      <c r="C584" s="11" t="s">
        <v>3673</v>
      </c>
      <c r="D584" s="11" t="str">
        <f t="shared" si="9"/>
        <v>14-6330 TC Spring Bud</v>
      </c>
      <c r="E584" s="11" t="s">
        <v>632</v>
      </c>
      <c r="F584" s="11">
        <v>107</v>
      </c>
      <c r="G584" s="11">
        <v>205</v>
      </c>
      <c r="H584" s="2426">
        <v>156</v>
      </c>
      <c r="I584" s="3947"/>
    </row>
    <row r="585" spans="1:9" ht="35.450000000000003" customHeight="1">
      <c r="A585" s="11" t="s">
        <v>5062</v>
      </c>
      <c r="B585" s="11" t="s">
        <v>5063</v>
      </c>
      <c r="C585" s="11" t="s">
        <v>3352</v>
      </c>
      <c r="D585" s="11" t="str">
        <f t="shared" si="9"/>
        <v>15-4715 TC Aqua Sea</v>
      </c>
      <c r="E585" s="11" t="s">
        <v>632</v>
      </c>
      <c r="F585" s="11">
        <v>107</v>
      </c>
      <c r="G585" s="11">
        <v>170</v>
      </c>
      <c r="H585" s="2426">
        <v>174</v>
      </c>
      <c r="I585" s="3948"/>
    </row>
    <row r="586" spans="1:9" ht="35.450000000000003" customHeight="1">
      <c r="A586" s="11" t="s">
        <v>5620</v>
      </c>
      <c r="B586" s="11" t="s">
        <v>5621</v>
      </c>
      <c r="C586" s="11" t="s">
        <v>3631</v>
      </c>
      <c r="D586" s="11" t="str">
        <f t="shared" si="9"/>
        <v>17-0230 TC Forest Green</v>
      </c>
      <c r="E586" s="11" t="s">
        <v>632</v>
      </c>
      <c r="F586" s="11">
        <v>107</v>
      </c>
      <c r="G586" s="11">
        <v>141</v>
      </c>
      <c r="H586" s="2426">
        <v>83</v>
      </c>
      <c r="I586" s="3949"/>
    </row>
    <row r="587" spans="1:9" ht="35.450000000000003" customHeight="1">
      <c r="A587" s="11" t="s">
        <v>7131</v>
      </c>
      <c r="B587" s="11" t="s">
        <v>9650</v>
      </c>
      <c r="C587" s="11" t="s">
        <v>3393</v>
      </c>
      <c r="D587" s="11" t="str">
        <f t="shared" si="9"/>
        <v>18-5806 TC Agave Green</v>
      </c>
      <c r="E587" s="11" t="s">
        <v>632</v>
      </c>
      <c r="F587" s="11">
        <v>107</v>
      </c>
      <c r="G587" s="11">
        <v>113</v>
      </c>
      <c r="H587" s="2426">
        <v>105</v>
      </c>
      <c r="I587" s="3950"/>
    </row>
    <row r="588" spans="1:9" ht="35.450000000000003" customHeight="1">
      <c r="A588" s="11" t="s">
        <v>6311</v>
      </c>
      <c r="B588" s="11" t="s">
        <v>828</v>
      </c>
      <c r="C588" s="11" t="s">
        <v>3047</v>
      </c>
      <c r="D588" s="11" t="str">
        <f t="shared" si="9"/>
        <v>18-3513 TC Grape Compote</v>
      </c>
      <c r="E588" s="11" t="s">
        <v>632</v>
      </c>
      <c r="F588" s="11">
        <v>107</v>
      </c>
      <c r="G588" s="11">
        <v>88</v>
      </c>
      <c r="H588" s="2426">
        <v>118</v>
      </c>
      <c r="I588" s="3951"/>
    </row>
    <row r="589" spans="1:9" ht="35.450000000000003" customHeight="1">
      <c r="A589" s="11" t="s">
        <v>6104</v>
      </c>
      <c r="B589" s="11" t="s">
        <v>1559</v>
      </c>
      <c r="C589" s="11" t="s">
        <v>2084</v>
      </c>
      <c r="D589" s="11" t="str">
        <f t="shared" si="9"/>
        <v>18-0928 TC Sepia</v>
      </c>
      <c r="E589" s="11" t="s">
        <v>632</v>
      </c>
      <c r="F589" s="11">
        <v>107</v>
      </c>
      <c r="G589" s="11">
        <v>84</v>
      </c>
      <c r="H589" s="2426">
        <v>62</v>
      </c>
      <c r="I589" s="3952"/>
    </row>
    <row r="590" spans="1:9" ht="35.450000000000003" customHeight="1">
      <c r="A590" s="11" t="s">
        <v>6641</v>
      </c>
      <c r="B590" s="11" t="s">
        <v>1442</v>
      </c>
      <c r="C590" s="11" t="s">
        <v>2228</v>
      </c>
      <c r="D590" s="11" t="str">
        <f t="shared" si="9"/>
        <v>19-1436 TC Cinnamon</v>
      </c>
      <c r="E590" s="11" t="s">
        <v>632</v>
      </c>
      <c r="F590" s="11">
        <v>107</v>
      </c>
      <c r="G590" s="11">
        <v>65</v>
      </c>
      <c r="H590" s="2426">
        <v>57</v>
      </c>
      <c r="I590" s="3953"/>
    </row>
    <row r="591" spans="1:9" ht="35.450000000000003" customHeight="1">
      <c r="A591" s="11" t="s">
        <v>6710</v>
      </c>
      <c r="B591" s="11" t="s">
        <v>1001</v>
      </c>
      <c r="C591" s="11" t="s">
        <v>2836</v>
      </c>
      <c r="D591" s="11" t="str">
        <f t="shared" si="9"/>
        <v>19-2428 TC Magenta Purple</v>
      </c>
      <c r="E591" s="11" t="s">
        <v>632</v>
      </c>
      <c r="F591" s="11">
        <v>107</v>
      </c>
      <c r="G591" s="11">
        <v>38</v>
      </c>
      <c r="H591" s="2426">
        <v>75</v>
      </c>
      <c r="I591" s="3954"/>
    </row>
    <row r="592" spans="1:9" ht="35.450000000000003" customHeight="1">
      <c r="A592" s="11" t="s">
        <v>6080</v>
      </c>
      <c r="B592" s="11" t="s">
        <v>1635</v>
      </c>
      <c r="C592" s="11" t="s">
        <v>1962</v>
      </c>
      <c r="D592" s="11" t="str">
        <f t="shared" si="9"/>
        <v>18-0601 TC Charcoal Gray</v>
      </c>
      <c r="E592" s="11" t="s">
        <v>632</v>
      </c>
      <c r="F592" s="11">
        <v>108</v>
      </c>
      <c r="G592" s="11">
        <v>104</v>
      </c>
      <c r="H592" s="2426">
        <v>104</v>
      </c>
      <c r="I592" s="3940"/>
    </row>
    <row r="593" spans="1:9" ht="35.450000000000003" customHeight="1">
      <c r="A593" s="11" t="s">
        <v>6327</v>
      </c>
      <c r="B593" s="11" t="s">
        <v>827</v>
      </c>
      <c r="C593" s="11" t="s">
        <v>3048</v>
      </c>
      <c r="D593" s="11" t="str">
        <f t="shared" si="9"/>
        <v>18-3715 TC Montana Grape</v>
      </c>
      <c r="E593" s="11" t="s">
        <v>632</v>
      </c>
      <c r="F593" s="11">
        <v>108</v>
      </c>
      <c r="G593" s="11">
        <v>89</v>
      </c>
      <c r="H593" s="2426">
        <v>113</v>
      </c>
      <c r="I593" s="3941"/>
    </row>
    <row r="594" spans="1:9" ht="35.450000000000003" customHeight="1">
      <c r="A594" s="11" t="s">
        <v>6244</v>
      </c>
      <c r="B594" s="11" t="s">
        <v>886</v>
      </c>
      <c r="C594" s="11" t="s">
        <v>2970</v>
      </c>
      <c r="D594" s="11" t="str">
        <f t="shared" si="9"/>
        <v>18-1706 TC Black Plum</v>
      </c>
      <c r="E594" s="11" t="s">
        <v>632</v>
      </c>
      <c r="F594" s="11">
        <v>108</v>
      </c>
      <c r="G594" s="11">
        <v>87</v>
      </c>
      <c r="H594" s="2426">
        <v>101</v>
      </c>
      <c r="I594" s="3942"/>
    </row>
    <row r="595" spans="1:9" ht="35.450000000000003" customHeight="1">
      <c r="A595" s="11" t="s">
        <v>6167</v>
      </c>
      <c r="B595" s="11" t="s">
        <v>977</v>
      </c>
      <c r="C595" s="11" t="s">
        <v>2869</v>
      </c>
      <c r="D595" s="11" t="str">
        <f t="shared" si="9"/>
        <v>18-1409 TC Peppercorn</v>
      </c>
      <c r="E595" s="11" t="s">
        <v>632</v>
      </c>
      <c r="F595" s="11">
        <v>108</v>
      </c>
      <c r="G595" s="11">
        <v>86</v>
      </c>
      <c r="H595" s="2426">
        <v>86</v>
      </c>
      <c r="I595" s="3943"/>
    </row>
    <row r="596" spans="1:9" ht="35.450000000000003" customHeight="1">
      <c r="A596" s="11" t="s">
        <v>6136</v>
      </c>
      <c r="B596" s="11" t="s">
        <v>1563</v>
      </c>
      <c r="C596" s="11" t="s">
        <v>2074</v>
      </c>
      <c r="D596" s="11" t="str">
        <f t="shared" si="9"/>
        <v>18-1222 TC Cocoa Brown</v>
      </c>
      <c r="E596" s="11" t="s">
        <v>632</v>
      </c>
      <c r="F596" s="11">
        <v>108</v>
      </c>
      <c r="G596" s="11">
        <v>80</v>
      </c>
      <c r="H596" s="2426">
        <v>67</v>
      </c>
      <c r="I596" s="3944"/>
    </row>
    <row r="597" spans="1:9" ht="35.450000000000003" customHeight="1">
      <c r="A597" s="11" t="s">
        <v>6312</v>
      </c>
      <c r="B597" s="11" t="s">
        <v>843</v>
      </c>
      <c r="C597" s="11" t="s">
        <v>3029</v>
      </c>
      <c r="D597" s="11" t="str">
        <f t="shared" si="9"/>
        <v>18-3518 TC Patrician Purple</v>
      </c>
      <c r="E597" s="11" t="s">
        <v>632</v>
      </c>
      <c r="F597" s="11">
        <v>108</v>
      </c>
      <c r="G597" s="11">
        <v>78</v>
      </c>
      <c r="H597" s="2426">
        <v>121</v>
      </c>
      <c r="I597" s="3945"/>
    </row>
    <row r="598" spans="1:9" ht="35.450000000000003" customHeight="1">
      <c r="A598" s="11" t="s">
        <v>7071</v>
      </c>
      <c r="B598" s="11" t="s">
        <v>9474</v>
      </c>
      <c r="C598" s="11" t="s">
        <v>2741</v>
      </c>
      <c r="D598" s="11" t="str">
        <f t="shared" si="9"/>
        <v>19-1930 TC Pomegranate</v>
      </c>
      <c r="E598" s="11" t="s">
        <v>632</v>
      </c>
      <c r="F598" s="11">
        <v>108</v>
      </c>
      <c r="G598" s="11">
        <v>40</v>
      </c>
      <c r="H598" s="2426">
        <v>49</v>
      </c>
      <c r="I598" s="3946"/>
    </row>
    <row r="599" spans="1:9" ht="35.450000000000003" customHeight="1">
      <c r="A599" s="11" t="s">
        <v>4824</v>
      </c>
      <c r="B599" s="11" t="s">
        <v>9169</v>
      </c>
      <c r="C599" s="11" t="s">
        <v>3709</v>
      </c>
      <c r="D599" s="11" t="str">
        <f t="shared" si="9"/>
        <v>14-6340 TC Spring Bouquet</v>
      </c>
      <c r="E599" s="11" t="s">
        <v>632</v>
      </c>
      <c r="F599" s="11">
        <v>109</v>
      </c>
      <c r="G599" s="11">
        <v>206</v>
      </c>
      <c r="H599" s="2426">
        <v>135</v>
      </c>
      <c r="I599" s="3931"/>
    </row>
    <row r="600" spans="1:9" ht="35.450000000000003" customHeight="1">
      <c r="A600" s="11" t="s">
        <v>5029</v>
      </c>
      <c r="B600" s="11" t="s">
        <v>8598</v>
      </c>
      <c r="C600" s="11" t="s">
        <v>3161</v>
      </c>
      <c r="D600" s="11" t="str">
        <f t="shared" si="9"/>
        <v>15-4225 TC Alaskan Blue</v>
      </c>
      <c r="E600" s="11" t="s">
        <v>632</v>
      </c>
      <c r="F600" s="11">
        <v>109</v>
      </c>
      <c r="G600" s="11">
        <v>169</v>
      </c>
      <c r="H600" s="2426">
        <v>210</v>
      </c>
      <c r="I600" s="3932"/>
    </row>
    <row r="601" spans="1:9" ht="35.450000000000003" customHeight="1">
      <c r="A601" s="11" t="s">
        <v>5497</v>
      </c>
      <c r="B601" s="11" t="s">
        <v>5499</v>
      </c>
      <c r="C601" s="11" t="s">
        <v>3484</v>
      </c>
      <c r="D601" s="11" t="str">
        <f t="shared" si="9"/>
        <v>16-5112 TC Canton</v>
      </c>
      <c r="E601" s="11" t="s">
        <v>632</v>
      </c>
      <c r="F601" s="11">
        <v>109</v>
      </c>
      <c r="G601" s="11">
        <v>162</v>
      </c>
      <c r="H601" s="2426">
        <v>158</v>
      </c>
      <c r="I601" s="3933"/>
    </row>
    <row r="602" spans="1:9" ht="35.450000000000003" customHeight="1">
      <c r="A602" s="11" t="s">
        <v>5481</v>
      </c>
      <c r="B602" s="11" t="s">
        <v>5482</v>
      </c>
      <c r="C602" s="11" t="s">
        <v>3372</v>
      </c>
      <c r="D602" s="11" t="str">
        <f t="shared" si="9"/>
        <v>16-4712 TC Mineral Blue</v>
      </c>
      <c r="E602" s="11" t="s">
        <v>632</v>
      </c>
      <c r="F602" s="11">
        <v>109</v>
      </c>
      <c r="G602" s="11">
        <v>145</v>
      </c>
      <c r="H602" s="2426">
        <v>146</v>
      </c>
      <c r="I602" s="3934"/>
    </row>
    <row r="603" spans="1:9" ht="35.450000000000003" customHeight="1">
      <c r="A603" s="11" t="s">
        <v>5912</v>
      </c>
      <c r="B603" s="11" t="s">
        <v>5913</v>
      </c>
      <c r="C603" s="11" t="s">
        <v>3285</v>
      </c>
      <c r="D603" s="11" t="str">
        <f t="shared" si="9"/>
        <v>17-4412 TC Smoke Blue</v>
      </c>
      <c r="E603" s="11" t="s">
        <v>632</v>
      </c>
      <c r="F603" s="11">
        <v>109</v>
      </c>
      <c r="G603" s="11">
        <v>137</v>
      </c>
      <c r="H603" s="2426">
        <v>148</v>
      </c>
      <c r="I603" s="3935"/>
    </row>
    <row r="604" spans="1:9" ht="35.450000000000003" customHeight="1">
      <c r="A604" s="11" t="s">
        <v>6338</v>
      </c>
      <c r="B604" s="11" t="s">
        <v>820</v>
      </c>
      <c r="C604" s="11" t="s">
        <v>3060</v>
      </c>
      <c r="D604" s="11" t="str">
        <f t="shared" si="9"/>
        <v>18-3834 TC Veronica</v>
      </c>
      <c r="E604" s="11" t="s">
        <v>632</v>
      </c>
      <c r="F604" s="11">
        <v>109</v>
      </c>
      <c r="G604" s="11">
        <v>102</v>
      </c>
      <c r="H604" s="2426">
        <v>149</v>
      </c>
      <c r="I604" s="3936"/>
    </row>
    <row r="605" spans="1:9" ht="35.450000000000003" customHeight="1">
      <c r="A605" s="11" t="s">
        <v>6243</v>
      </c>
      <c r="B605" s="11" t="s">
        <v>868</v>
      </c>
      <c r="C605" s="11" t="s">
        <v>2993</v>
      </c>
      <c r="D605" s="11" t="str">
        <f t="shared" si="9"/>
        <v>18-1703 TC Shark</v>
      </c>
      <c r="E605" s="11" t="s">
        <v>632</v>
      </c>
      <c r="F605" s="11">
        <v>109</v>
      </c>
      <c r="G605" s="11">
        <v>99</v>
      </c>
      <c r="H605" s="2426">
        <v>107</v>
      </c>
      <c r="I605" s="3937"/>
    </row>
    <row r="606" spans="1:9" ht="35.450000000000003" customHeight="1">
      <c r="A606" s="11" t="s">
        <v>7002</v>
      </c>
      <c r="B606" s="11" t="s">
        <v>9353</v>
      </c>
      <c r="C606" s="11" t="s">
        <v>1990</v>
      </c>
      <c r="D606" s="11" t="str">
        <f t="shared" si="9"/>
        <v>18-1304 TC Falcon</v>
      </c>
      <c r="E606" s="11" t="s">
        <v>632</v>
      </c>
      <c r="F606" s="11">
        <v>109</v>
      </c>
      <c r="G606" s="11">
        <v>98</v>
      </c>
      <c r="H606" s="2426">
        <v>91</v>
      </c>
      <c r="I606" s="3938"/>
    </row>
    <row r="607" spans="1:9" ht="35.450000000000003" customHeight="1">
      <c r="A607" s="11" t="s">
        <v>6330</v>
      </c>
      <c r="B607" s="11" t="s">
        <v>824</v>
      </c>
      <c r="C607" s="11" t="s">
        <v>3052</v>
      </c>
      <c r="D607" s="11" t="str">
        <f t="shared" si="9"/>
        <v>18-3737 TC Passion Flower</v>
      </c>
      <c r="E607" s="11" t="s">
        <v>632</v>
      </c>
      <c r="F607" s="11">
        <v>109</v>
      </c>
      <c r="G607" s="11">
        <v>86</v>
      </c>
      <c r="H607" s="2426">
        <v>152</v>
      </c>
      <c r="I607" s="3939"/>
    </row>
    <row r="608" spans="1:9" ht="35.450000000000003" customHeight="1">
      <c r="A608" s="11" t="s">
        <v>5447</v>
      </c>
      <c r="B608" s="11" t="s">
        <v>751</v>
      </c>
      <c r="C608" s="11" t="s">
        <v>3162</v>
      </c>
      <c r="D608" s="11" t="str">
        <f t="shared" si="9"/>
        <v>16-4132 TC Little Boy Blue</v>
      </c>
      <c r="E608" s="11" t="s">
        <v>632</v>
      </c>
      <c r="F608" s="11">
        <v>110</v>
      </c>
      <c r="G608" s="11">
        <v>162</v>
      </c>
      <c r="H608" s="2426">
        <v>213</v>
      </c>
      <c r="I608" s="3920"/>
    </row>
    <row r="609" spans="1:9" ht="35.450000000000003" customHeight="1">
      <c r="A609" s="11" t="s">
        <v>5874</v>
      </c>
      <c r="B609" s="11" t="s">
        <v>774</v>
      </c>
      <c r="C609" s="11" t="s">
        <v>3126</v>
      </c>
      <c r="D609" s="11" t="str">
        <f t="shared" si="9"/>
        <v>17-3934 TC Persian Jewel</v>
      </c>
      <c r="E609" s="11" t="s">
        <v>632</v>
      </c>
      <c r="F609" s="11">
        <v>110</v>
      </c>
      <c r="G609" s="11">
        <v>129</v>
      </c>
      <c r="H609" s="2426">
        <v>190</v>
      </c>
      <c r="I609" s="3921"/>
    </row>
    <row r="610" spans="1:9" ht="35.450000000000003" customHeight="1">
      <c r="A610" s="11" t="s">
        <v>6452</v>
      </c>
      <c r="B610" s="11" t="s">
        <v>8815</v>
      </c>
      <c r="C610" s="11" t="s">
        <v>3388</v>
      </c>
      <c r="D610" s="11" t="str">
        <f t="shared" si="9"/>
        <v>18-4711 TC Stormy Sea</v>
      </c>
      <c r="E610" s="11" t="s">
        <v>632</v>
      </c>
      <c r="F610" s="11">
        <v>110</v>
      </c>
      <c r="G610" s="11">
        <v>128</v>
      </c>
      <c r="H610" s="2426">
        <v>130</v>
      </c>
      <c r="I610" s="3922"/>
    </row>
    <row r="611" spans="1:9" ht="35.450000000000003" customHeight="1">
      <c r="A611" s="11" t="s">
        <v>5876</v>
      </c>
      <c r="B611" s="11" t="s">
        <v>762</v>
      </c>
      <c r="C611" s="11" t="s">
        <v>3145</v>
      </c>
      <c r="D611" s="11" t="str">
        <f t="shared" si="9"/>
        <v>17-4015 TC Infinity</v>
      </c>
      <c r="E611" s="11" t="s">
        <v>632</v>
      </c>
      <c r="F611" s="11">
        <v>110</v>
      </c>
      <c r="G611" s="11">
        <v>126</v>
      </c>
      <c r="H611" s="2426">
        <v>153</v>
      </c>
      <c r="I611" s="3923"/>
    </row>
    <row r="612" spans="1:9" ht="35.450000000000003" customHeight="1">
      <c r="A612" s="11" t="s">
        <v>6059</v>
      </c>
      <c r="B612" s="11" t="s">
        <v>9305</v>
      </c>
      <c r="C612" s="11" t="s">
        <v>3832</v>
      </c>
      <c r="D612" s="11" t="str">
        <f t="shared" si="9"/>
        <v>18-0422 TC Loden Green</v>
      </c>
      <c r="E612" s="11" t="s">
        <v>632</v>
      </c>
      <c r="F612" s="11">
        <v>110</v>
      </c>
      <c r="G612" s="11">
        <v>113</v>
      </c>
      <c r="H612" s="2426">
        <v>83</v>
      </c>
      <c r="I612" s="3924"/>
    </row>
    <row r="613" spans="1:9" ht="35.450000000000003" customHeight="1">
      <c r="A613" s="11" t="s">
        <v>6041</v>
      </c>
      <c r="B613" s="11" t="s">
        <v>9017</v>
      </c>
      <c r="C613" s="11" t="s">
        <v>3573</v>
      </c>
      <c r="D613" s="11" t="str">
        <f t="shared" si="9"/>
        <v>18-0312 TC Deep Lichen Green</v>
      </c>
      <c r="E613" s="11" t="s">
        <v>632</v>
      </c>
      <c r="F613" s="11">
        <v>110</v>
      </c>
      <c r="G613" s="11">
        <v>110</v>
      </c>
      <c r="H613" s="2426">
        <v>92</v>
      </c>
      <c r="I613" s="3925"/>
    </row>
    <row r="614" spans="1:9" ht="35.450000000000003" customHeight="1">
      <c r="A614" s="11" t="s">
        <v>6118</v>
      </c>
      <c r="B614" s="11" t="s">
        <v>1553</v>
      </c>
      <c r="C614" s="11" t="s">
        <v>2089</v>
      </c>
      <c r="D614" s="11" t="str">
        <f t="shared" si="9"/>
        <v>18-1016 TC Cub</v>
      </c>
      <c r="E614" s="11" t="s">
        <v>632</v>
      </c>
      <c r="F614" s="11">
        <v>110</v>
      </c>
      <c r="G614" s="11">
        <v>92</v>
      </c>
      <c r="H614" s="2426">
        <v>75</v>
      </c>
      <c r="I614" s="3926"/>
    </row>
    <row r="615" spans="1:9" ht="35.450000000000003" customHeight="1">
      <c r="A615" s="11" t="s">
        <v>6121</v>
      </c>
      <c r="B615" s="11" t="s">
        <v>1569</v>
      </c>
      <c r="C615" s="11" t="s">
        <v>2069</v>
      </c>
      <c r="D615" s="11" t="str">
        <f t="shared" si="9"/>
        <v>18-1027 TC Bison</v>
      </c>
      <c r="E615" s="11" t="s">
        <v>632</v>
      </c>
      <c r="F615" s="11">
        <v>110</v>
      </c>
      <c r="G615" s="11">
        <v>79</v>
      </c>
      <c r="H615" s="2426">
        <v>58</v>
      </c>
      <c r="I615" s="3927"/>
    </row>
    <row r="616" spans="1:9" ht="35.450000000000003" customHeight="1">
      <c r="A616" s="11" t="s">
        <v>6170</v>
      </c>
      <c r="B616" s="11" t="s">
        <v>969</v>
      </c>
      <c r="C616" s="11" t="s">
        <v>2877</v>
      </c>
      <c r="D616" s="11" t="str">
        <f t="shared" si="9"/>
        <v>18-1415 TC Marron</v>
      </c>
      <c r="E616" s="11" t="s">
        <v>632</v>
      </c>
      <c r="F616" s="11">
        <v>110</v>
      </c>
      <c r="G616" s="11">
        <v>76</v>
      </c>
      <c r="H616" s="2426">
        <v>75</v>
      </c>
      <c r="I616" s="3928"/>
    </row>
    <row r="617" spans="1:9" ht="35.450000000000003" customHeight="1">
      <c r="A617" s="11" t="s">
        <v>6617</v>
      </c>
      <c r="B617" s="11" t="s">
        <v>1561</v>
      </c>
      <c r="C617" s="11" t="s">
        <v>2076</v>
      </c>
      <c r="D617" s="11" t="str">
        <f t="shared" si="9"/>
        <v>19-1230 TC Friar Brown</v>
      </c>
      <c r="E617" s="11" t="s">
        <v>632</v>
      </c>
      <c r="F617" s="11">
        <v>110</v>
      </c>
      <c r="G617" s="11">
        <v>73</v>
      </c>
      <c r="H617" s="2426">
        <v>58</v>
      </c>
      <c r="I617" s="3929"/>
    </row>
    <row r="618" spans="1:9" ht="35.450000000000003" customHeight="1">
      <c r="A618" s="11" t="s">
        <v>6627</v>
      </c>
      <c r="B618" s="11" t="s">
        <v>1445</v>
      </c>
      <c r="C618" s="11" t="s">
        <v>2227</v>
      </c>
      <c r="D618" s="11" t="str">
        <f t="shared" si="9"/>
        <v>19-1320 TC Sable</v>
      </c>
      <c r="E618" s="11" t="s">
        <v>632</v>
      </c>
      <c r="F618" s="11">
        <v>110</v>
      </c>
      <c r="G618" s="11">
        <v>64</v>
      </c>
      <c r="H618" s="2426">
        <v>60</v>
      </c>
      <c r="I618" s="3930"/>
    </row>
    <row r="619" spans="1:9" ht="35.450000000000003" customHeight="1">
      <c r="A619" s="11" t="s">
        <v>5146</v>
      </c>
      <c r="B619" s="11" t="s">
        <v>5147</v>
      </c>
      <c r="C619" s="11" t="s">
        <v>3712</v>
      </c>
      <c r="D619" s="11" t="str">
        <f t="shared" si="9"/>
        <v>15-6432 TC Shamrock</v>
      </c>
      <c r="E619" s="11" t="s">
        <v>632</v>
      </c>
      <c r="F619" s="11">
        <v>111</v>
      </c>
      <c r="G619" s="11">
        <v>162</v>
      </c>
      <c r="H619" s="2426">
        <v>107</v>
      </c>
      <c r="I619" s="3914"/>
    </row>
    <row r="620" spans="1:9" ht="35.450000000000003" customHeight="1">
      <c r="A620" s="11" t="s">
        <v>5476</v>
      </c>
      <c r="B620" s="11" t="s">
        <v>8764</v>
      </c>
      <c r="C620" s="11" t="s">
        <v>3338</v>
      </c>
      <c r="D620" s="11" t="str">
        <f t="shared" si="9"/>
        <v>16-4612 TC Reef Waters</v>
      </c>
      <c r="E620" s="11" t="s">
        <v>632</v>
      </c>
      <c r="F620" s="11">
        <v>111</v>
      </c>
      <c r="G620" s="11">
        <v>159</v>
      </c>
      <c r="H620" s="2426">
        <v>169</v>
      </c>
      <c r="I620" s="3915"/>
    </row>
    <row r="621" spans="1:9" ht="35.450000000000003" customHeight="1">
      <c r="A621" s="11" t="s">
        <v>6015</v>
      </c>
      <c r="B621" s="11" t="s">
        <v>6016</v>
      </c>
      <c r="C621" s="11" t="s">
        <v>3626</v>
      </c>
      <c r="D621" s="11" t="str">
        <f t="shared" si="9"/>
        <v>17-6319 TC Kashmir</v>
      </c>
      <c r="E621" s="11" t="s">
        <v>632</v>
      </c>
      <c r="F621" s="11">
        <v>111</v>
      </c>
      <c r="G621" s="11">
        <v>141</v>
      </c>
      <c r="H621" s="2426">
        <v>106</v>
      </c>
      <c r="I621" s="3916"/>
    </row>
    <row r="622" spans="1:9" ht="35.450000000000003" customHeight="1">
      <c r="A622" s="11" t="s">
        <v>5602</v>
      </c>
      <c r="B622" s="11" t="s">
        <v>5603</v>
      </c>
      <c r="C622" s="11" t="s">
        <v>3620</v>
      </c>
      <c r="D622" s="11" t="str">
        <f t="shared" si="9"/>
        <v>17-0119 TC Turf Green</v>
      </c>
      <c r="E622" s="11" t="s">
        <v>632</v>
      </c>
      <c r="F622" s="11">
        <v>111</v>
      </c>
      <c r="G622" s="11">
        <v>140</v>
      </c>
      <c r="H622" s="2426">
        <v>105</v>
      </c>
      <c r="I622" s="3917"/>
    </row>
    <row r="623" spans="1:9" ht="35.450000000000003" customHeight="1">
      <c r="A623" s="11" t="s">
        <v>6740</v>
      </c>
      <c r="B623" s="11" t="s">
        <v>916</v>
      </c>
      <c r="C623" s="11" t="s">
        <v>2934</v>
      </c>
      <c r="D623" s="11" t="str">
        <f t="shared" si="9"/>
        <v>19-3424 TC Sunset Purple</v>
      </c>
      <c r="E623" s="11" t="s">
        <v>632</v>
      </c>
      <c r="F623" s="11">
        <v>111</v>
      </c>
      <c r="G623" s="11">
        <v>69</v>
      </c>
      <c r="H623" s="2426">
        <v>110</v>
      </c>
      <c r="I623" s="3918"/>
    </row>
    <row r="624" spans="1:9" ht="35.450000000000003" customHeight="1">
      <c r="A624" s="11" t="s">
        <v>6709</v>
      </c>
      <c r="B624" s="11" t="s">
        <v>948</v>
      </c>
      <c r="C624" s="11" t="s">
        <v>2902</v>
      </c>
      <c r="D624" s="11" t="str">
        <f t="shared" si="9"/>
        <v>19-2410 TC Amaranth</v>
      </c>
      <c r="E624" s="11" t="s">
        <v>632</v>
      </c>
      <c r="F624" s="11">
        <v>111</v>
      </c>
      <c r="G624" s="11">
        <v>60</v>
      </c>
      <c r="H624" s="2426">
        <v>86</v>
      </c>
      <c r="I624" s="3919"/>
    </row>
    <row r="625" spans="1:9" ht="35.450000000000003" customHeight="1">
      <c r="A625" s="11" t="s">
        <v>5474</v>
      </c>
      <c r="B625" s="11" t="s">
        <v>5475</v>
      </c>
      <c r="C625" s="11" t="s">
        <v>3421</v>
      </c>
      <c r="D625" s="11" t="str">
        <f t="shared" si="9"/>
        <v>16-4610 TC Stillwater</v>
      </c>
      <c r="E625" s="11" t="s">
        <v>632</v>
      </c>
      <c r="F625" s="11">
        <v>112</v>
      </c>
      <c r="G625" s="11">
        <v>164</v>
      </c>
      <c r="H625" s="2426">
        <v>176</v>
      </c>
      <c r="I625" s="3905"/>
    </row>
    <row r="626" spans="1:9" ht="35.450000000000003" customHeight="1">
      <c r="A626" s="11" t="s">
        <v>5559</v>
      </c>
      <c r="B626" s="11" t="s">
        <v>5560</v>
      </c>
      <c r="C626" s="11" t="s">
        <v>3666</v>
      </c>
      <c r="D626" s="11" t="str">
        <f t="shared" si="9"/>
        <v>16-5919 TC Crème de Menthe</v>
      </c>
      <c r="E626" s="11" t="s">
        <v>632</v>
      </c>
      <c r="F626" s="11">
        <v>112</v>
      </c>
      <c r="G626" s="11">
        <v>163</v>
      </c>
      <c r="H626" s="2426">
        <v>141</v>
      </c>
      <c r="I626" s="3906"/>
    </row>
    <row r="627" spans="1:9" ht="35.450000000000003" customHeight="1">
      <c r="A627" s="11" t="s">
        <v>5557</v>
      </c>
      <c r="B627" s="11" t="s">
        <v>9063</v>
      </c>
      <c r="C627" s="11" t="s">
        <v>3608</v>
      </c>
      <c r="D627" s="11" t="str">
        <f t="shared" si="9"/>
        <v>16-5917 TC Malachite Green</v>
      </c>
      <c r="E627" s="11" t="s">
        <v>632</v>
      </c>
      <c r="F627" s="11">
        <v>112</v>
      </c>
      <c r="G627" s="11">
        <v>154</v>
      </c>
      <c r="H627" s="2426">
        <v>137</v>
      </c>
      <c r="I627" s="3907"/>
    </row>
    <row r="628" spans="1:9" ht="35.450000000000003" customHeight="1">
      <c r="A628" s="11" t="s">
        <v>5866</v>
      </c>
      <c r="B628" s="11" t="s">
        <v>796</v>
      </c>
      <c r="C628" s="11" t="s">
        <v>3095</v>
      </c>
      <c r="D628" s="11" t="str">
        <f t="shared" si="9"/>
        <v>17-3922 TC Blue Ice</v>
      </c>
      <c r="E628" s="11" t="s">
        <v>632</v>
      </c>
      <c r="F628" s="11">
        <v>112</v>
      </c>
      <c r="G628" s="11">
        <v>120</v>
      </c>
      <c r="H628" s="2426">
        <v>155</v>
      </c>
      <c r="I628" s="3908"/>
    </row>
    <row r="629" spans="1:9" ht="35.450000000000003" customHeight="1">
      <c r="A629" s="11" t="s">
        <v>6166</v>
      </c>
      <c r="B629" s="11" t="s">
        <v>887</v>
      </c>
      <c r="C629" s="11" t="s">
        <v>2971</v>
      </c>
      <c r="D629" s="11" t="str">
        <f t="shared" si="9"/>
        <v>18-1405 TC Flint</v>
      </c>
      <c r="E629" s="11" t="s">
        <v>632</v>
      </c>
      <c r="F629" s="11">
        <v>112</v>
      </c>
      <c r="G629" s="11">
        <v>88</v>
      </c>
      <c r="H629" s="2426">
        <v>97</v>
      </c>
      <c r="I629" s="3909"/>
    </row>
    <row r="630" spans="1:9" ht="35.450000000000003" customHeight="1">
      <c r="A630" s="11" t="s">
        <v>6124</v>
      </c>
      <c r="B630" s="11" t="s">
        <v>1567</v>
      </c>
      <c r="C630" s="11" t="s">
        <v>2071</v>
      </c>
      <c r="D630" s="11" t="str">
        <f t="shared" si="9"/>
        <v>18-1033 TC Dachshund</v>
      </c>
      <c r="E630" s="11" t="s">
        <v>632</v>
      </c>
      <c r="F630" s="11">
        <v>112</v>
      </c>
      <c r="G630" s="11">
        <v>79</v>
      </c>
      <c r="H630" s="2426">
        <v>55</v>
      </c>
      <c r="I630" s="3910"/>
    </row>
    <row r="631" spans="1:9" ht="35.450000000000003" customHeight="1">
      <c r="A631" s="11" t="s">
        <v>6125</v>
      </c>
      <c r="B631" s="11" t="s">
        <v>1566</v>
      </c>
      <c r="C631" s="11" t="s">
        <v>2070</v>
      </c>
      <c r="D631" s="11" t="str">
        <f t="shared" si="9"/>
        <v>18-1048 TC Monk's Robe</v>
      </c>
      <c r="E631" s="11" t="s">
        <v>632</v>
      </c>
      <c r="F631" s="11">
        <v>112</v>
      </c>
      <c r="G631" s="11">
        <v>72</v>
      </c>
      <c r="H631" s="2426">
        <v>34</v>
      </c>
      <c r="I631" s="3911"/>
    </row>
    <row r="632" spans="1:9" ht="35.450000000000003" customHeight="1">
      <c r="A632" s="11" t="s">
        <v>6647</v>
      </c>
      <c r="B632" s="11" t="s">
        <v>8134</v>
      </c>
      <c r="C632" s="11" t="s">
        <v>2736</v>
      </c>
      <c r="D632" s="11" t="str">
        <f t="shared" si="9"/>
        <v>19-1524 TC Oxblood Red</v>
      </c>
      <c r="E632" s="11" t="s">
        <v>632</v>
      </c>
      <c r="F632" s="11">
        <v>112</v>
      </c>
      <c r="G632" s="11">
        <v>57</v>
      </c>
      <c r="H632" s="2426">
        <v>63</v>
      </c>
      <c r="I632" s="3912"/>
    </row>
    <row r="633" spans="1:9" ht="35.450000000000003" customHeight="1">
      <c r="A633" s="11" t="s">
        <v>6679</v>
      </c>
      <c r="B633" s="11" t="s">
        <v>1066</v>
      </c>
      <c r="C633" s="11" t="s">
        <v>2742</v>
      </c>
      <c r="D633" s="11" t="str">
        <f t="shared" si="9"/>
        <v>19-1726 TC Cordovan</v>
      </c>
      <c r="E633" s="11" t="s">
        <v>632</v>
      </c>
      <c r="F633" s="11">
        <v>112</v>
      </c>
      <c r="G633" s="11">
        <v>47</v>
      </c>
      <c r="H633" s="2426">
        <v>59</v>
      </c>
      <c r="I633" s="3913"/>
    </row>
    <row r="634" spans="1:9" ht="35.450000000000003" customHeight="1">
      <c r="A634" s="11" t="s">
        <v>5864</v>
      </c>
      <c r="B634" s="11" t="s">
        <v>8639</v>
      </c>
      <c r="C634" s="11" t="s">
        <v>3200</v>
      </c>
      <c r="D634" s="11" t="str">
        <f t="shared" si="9"/>
        <v>17-3920 TC English Manor</v>
      </c>
      <c r="E634" s="11" t="s">
        <v>632</v>
      </c>
      <c r="F634" s="11">
        <v>113</v>
      </c>
      <c r="G634" s="11">
        <v>129</v>
      </c>
      <c r="H634" s="2426">
        <v>164</v>
      </c>
      <c r="I634" s="3899"/>
    </row>
    <row r="635" spans="1:9" ht="35.450000000000003" customHeight="1">
      <c r="A635" s="11" t="s">
        <v>5860</v>
      </c>
      <c r="B635" s="11" t="s">
        <v>8637</v>
      </c>
      <c r="C635" s="11" t="s">
        <v>3199</v>
      </c>
      <c r="D635" s="11" t="str">
        <f t="shared" si="9"/>
        <v>17-3918 TC Country Blue</v>
      </c>
      <c r="E635" s="11" t="s">
        <v>632</v>
      </c>
      <c r="F635" s="11">
        <v>113</v>
      </c>
      <c r="G635" s="11">
        <v>127</v>
      </c>
      <c r="H635" s="2426">
        <v>155</v>
      </c>
      <c r="I635" s="3900"/>
    </row>
    <row r="636" spans="1:9" ht="35.450000000000003" customHeight="1">
      <c r="A636" s="11" t="s">
        <v>6008</v>
      </c>
      <c r="B636" s="11" t="s">
        <v>6010</v>
      </c>
      <c r="C636" s="11" t="s">
        <v>3555</v>
      </c>
      <c r="D636" s="11" t="str">
        <f t="shared" si="9"/>
        <v>17-6212 TC Sea Spray</v>
      </c>
      <c r="E636" s="11" t="s">
        <v>632</v>
      </c>
      <c r="F636" s="11">
        <v>113</v>
      </c>
      <c r="G636" s="11">
        <v>126</v>
      </c>
      <c r="H636" s="2426">
        <v>111</v>
      </c>
      <c r="I636" s="3901"/>
    </row>
    <row r="637" spans="1:9" ht="35.450000000000003" customHeight="1">
      <c r="A637" s="11" t="s">
        <v>7087</v>
      </c>
      <c r="B637" s="11" t="s">
        <v>9515</v>
      </c>
      <c r="C637" s="11" t="s">
        <v>3104</v>
      </c>
      <c r="D637" s="11" t="str">
        <f t="shared" si="9"/>
        <v>18-3933 TC Blue Granite</v>
      </c>
      <c r="E637" s="11" t="s">
        <v>632</v>
      </c>
      <c r="F637" s="11">
        <v>113</v>
      </c>
      <c r="G637" s="11">
        <v>115</v>
      </c>
      <c r="H637" s="2426">
        <v>136</v>
      </c>
      <c r="I637" s="3902"/>
    </row>
    <row r="638" spans="1:9" ht="35.450000000000003" customHeight="1">
      <c r="A638" s="11" t="s">
        <v>6088</v>
      </c>
      <c r="B638" s="11" t="s">
        <v>12</v>
      </c>
      <c r="C638" s="11" t="s">
        <v>3851</v>
      </c>
      <c r="D638" s="11" t="str">
        <f t="shared" si="9"/>
        <v>18-0629 TC Lizard</v>
      </c>
      <c r="E638" s="11" t="s">
        <v>632</v>
      </c>
      <c r="F638" s="11">
        <v>113</v>
      </c>
      <c r="G638" s="11">
        <v>100</v>
      </c>
      <c r="H638" s="2426">
        <v>62</v>
      </c>
      <c r="I638" s="3903"/>
    </row>
    <row r="639" spans="1:9" ht="35.450000000000003" customHeight="1">
      <c r="A639" s="11" t="s">
        <v>6616</v>
      </c>
      <c r="B639" s="11" t="s">
        <v>1447</v>
      </c>
      <c r="C639" s="11" t="s">
        <v>2225</v>
      </c>
      <c r="D639" s="11" t="str">
        <f t="shared" si="9"/>
        <v>19-1228 TC Root Beer</v>
      </c>
      <c r="E639" s="11" t="s">
        <v>632</v>
      </c>
      <c r="F639" s="11">
        <v>113</v>
      </c>
      <c r="G639" s="11">
        <v>74</v>
      </c>
      <c r="H639" s="2426">
        <v>65</v>
      </c>
      <c r="I639" s="3904"/>
    </row>
    <row r="640" spans="1:9" ht="35.450000000000003" customHeight="1">
      <c r="A640" s="11" t="s">
        <v>5043</v>
      </c>
      <c r="B640" s="11" t="s">
        <v>5044</v>
      </c>
      <c r="C640" s="11" t="s">
        <v>3289</v>
      </c>
      <c r="D640" s="11" t="str">
        <f t="shared" si="9"/>
        <v>15-4415 TC Milky Blue</v>
      </c>
      <c r="E640" s="11" t="s">
        <v>632</v>
      </c>
      <c r="F640" s="11">
        <v>114</v>
      </c>
      <c r="G640" s="11">
        <v>168</v>
      </c>
      <c r="H640" s="2426">
        <v>186</v>
      </c>
      <c r="I640" s="3891"/>
    </row>
    <row r="641" spans="1:9" ht="35.450000000000003" customHeight="1">
      <c r="A641" s="11" t="s">
        <v>5545</v>
      </c>
      <c r="B641" s="11" t="s">
        <v>5547</v>
      </c>
      <c r="C641" s="11" t="s">
        <v>3557</v>
      </c>
      <c r="D641" s="11" t="str">
        <f t="shared" si="9"/>
        <v>16-5815 TC Feldspar</v>
      </c>
      <c r="E641" s="11" t="s">
        <v>632</v>
      </c>
      <c r="F641" s="11">
        <v>114</v>
      </c>
      <c r="G641" s="11">
        <v>155</v>
      </c>
      <c r="H641" s="2426">
        <v>139</v>
      </c>
      <c r="I641" s="3892"/>
    </row>
    <row r="642" spans="1:9" ht="35.450000000000003" customHeight="1">
      <c r="A642" s="11" t="s">
        <v>5435</v>
      </c>
      <c r="B642" s="11" t="s">
        <v>140</v>
      </c>
      <c r="C642" s="11" t="s">
        <v>3138</v>
      </c>
      <c r="D642" s="11" t="str">
        <f t="shared" ref="D642:D705" si="10">A642 &amp; " " &amp; B642</f>
        <v>16-4021 TC Allure</v>
      </c>
      <c r="E642" s="11" t="s">
        <v>632</v>
      </c>
      <c r="F642" s="11">
        <v>114</v>
      </c>
      <c r="G642" s="11">
        <v>145</v>
      </c>
      <c r="H642" s="2426">
        <v>180</v>
      </c>
      <c r="I642" s="3893"/>
    </row>
    <row r="643" spans="1:9" ht="35.450000000000003" customHeight="1">
      <c r="A643" s="11" t="s">
        <v>6368</v>
      </c>
      <c r="B643" s="11" t="s">
        <v>7344</v>
      </c>
      <c r="C643" s="11" t="s">
        <v>1963</v>
      </c>
      <c r="D643" s="11" t="str">
        <f t="shared" si="10"/>
        <v>18-4005 TC Steel Gray</v>
      </c>
      <c r="E643" s="11" t="s">
        <v>632</v>
      </c>
      <c r="F643" s="11">
        <v>114</v>
      </c>
      <c r="G643" s="11">
        <v>111</v>
      </c>
      <c r="H643" s="2426">
        <v>112</v>
      </c>
      <c r="I643" s="3894"/>
    </row>
    <row r="644" spans="1:9" ht="35.450000000000003" customHeight="1">
      <c r="A644" s="11" t="s">
        <v>6102</v>
      </c>
      <c r="B644" s="11" t="s">
        <v>1560</v>
      </c>
      <c r="C644" s="11" t="s">
        <v>2083</v>
      </c>
      <c r="D644" s="11" t="str">
        <f t="shared" si="10"/>
        <v>18-0920 TC Kangaroo</v>
      </c>
      <c r="E644" s="11" t="s">
        <v>632</v>
      </c>
      <c r="F644" s="11">
        <v>114</v>
      </c>
      <c r="G644" s="11">
        <v>94</v>
      </c>
      <c r="H644" s="2426">
        <v>67</v>
      </c>
      <c r="I644" s="3895"/>
    </row>
    <row r="645" spans="1:9" ht="35.450000000000003" customHeight="1">
      <c r="A645" s="11" t="s">
        <v>6308</v>
      </c>
      <c r="B645" s="11" t="s">
        <v>915</v>
      </c>
      <c r="C645" s="11" t="s">
        <v>2938</v>
      </c>
      <c r="D645" s="11" t="str">
        <f t="shared" si="10"/>
        <v>18-3415 TC Grape Jam</v>
      </c>
      <c r="E645" s="11" t="s">
        <v>632</v>
      </c>
      <c r="F645" s="11">
        <v>114</v>
      </c>
      <c r="G645" s="11">
        <v>86</v>
      </c>
      <c r="H645" s="2426">
        <v>113</v>
      </c>
      <c r="I645" s="3896"/>
    </row>
    <row r="646" spans="1:9" ht="35.450000000000003" customHeight="1">
      <c r="A646" s="11" t="s">
        <v>6128</v>
      </c>
      <c r="B646" s="11" t="s">
        <v>1565</v>
      </c>
      <c r="C646" s="11" t="s">
        <v>2075</v>
      </c>
      <c r="D646" s="11" t="str">
        <f t="shared" si="10"/>
        <v>18-1124 TC Partridge</v>
      </c>
      <c r="E646" s="11" t="s">
        <v>632</v>
      </c>
      <c r="F646" s="11">
        <v>114</v>
      </c>
      <c r="G646" s="11">
        <v>84</v>
      </c>
      <c r="H646" s="2426">
        <v>64</v>
      </c>
      <c r="I646" s="3897"/>
    </row>
    <row r="647" spans="1:9" ht="35.450000000000003" customHeight="1">
      <c r="A647" s="11" t="s">
        <v>6698</v>
      </c>
      <c r="B647" s="11" t="s">
        <v>1040</v>
      </c>
      <c r="C647" s="11" t="s">
        <v>2779</v>
      </c>
      <c r="D647" s="11" t="str">
        <f t="shared" si="10"/>
        <v>19-2024 TC Rhododendron</v>
      </c>
      <c r="E647" s="11" t="s">
        <v>632</v>
      </c>
      <c r="F647" s="11">
        <v>114</v>
      </c>
      <c r="G647" s="11">
        <v>43</v>
      </c>
      <c r="H647" s="2426">
        <v>63</v>
      </c>
      <c r="I647" s="3898"/>
    </row>
    <row r="648" spans="1:9" ht="35.450000000000003" customHeight="1">
      <c r="A648" s="11" t="s">
        <v>5493</v>
      </c>
      <c r="B648" s="11" t="s">
        <v>5495</v>
      </c>
      <c r="C648" s="11" t="s">
        <v>3470</v>
      </c>
      <c r="D648" s="11" t="str">
        <f t="shared" si="10"/>
        <v>16-5109 TC Wasabi</v>
      </c>
      <c r="E648" s="11" t="s">
        <v>632</v>
      </c>
      <c r="F648" s="11">
        <v>115</v>
      </c>
      <c r="G648" s="11">
        <v>168</v>
      </c>
      <c r="H648" s="2426">
        <v>158</v>
      </c>
      <c r="I648" s="3884"/>
    </row>
    <row r="649" spans="1:9" ht="35.450000000000003" customHeight="1">
      <c r="A649" s="11" t="s">
        <v>5172</v>
      </c>
      <c r="B649" s="11" t="s">
        <v>9190</v>
      </c>
      <c r="C649" s="11" t="s">
        <v>3728</v>
      </c>
      <c r="D649" s="11" t="str">
        <f t="shared" si="10"/>
        <v>16-0233 TC Meadow Green</v>
      </c>
      <c r="E649" s="11" t="s">
        <v>632</v>
      </c>
      <c r="F649" s="11">
        <v>115</v>
      </c>
      <c r="G649" s="11">
        <v>153</v>
      </c>
      <c r="H649" s="2426">
        <v>87</v>
      </c>
      <c r="I649" s="3885"/>
    </row>
    <row r="650" spans="1:9" ht="35.450000000000003" customHeight="1">
      <c r="A650" s="11" t="s">
        <v>5437</v>
      </c>
      <c r="B650" s="11" t="s">
        <v>8562</v>
      </c>
      <c r="C650" s="11" t="s">
        <v>3125</v>
      </c>
      <c r="D650" s="11" t="str">
        <f t="shared" si="10"/>
        <v>16-4031 TC Cornflower Blue</v>
      </c>
      <c r="E650" s="11" t="s">
        <v>632</v>
      </c>
      <c r="F650" s="11">
        <v>115</v>
      </c>
      <c r="G650" s="11">
        <v>145</v>
      </c>
      <c r="H650" s="2426">
        <v>200</v>
      </c>
      <c r="I650" s="3886"/>
    </row>
    <row r="651" spans="1:9" ht="35.450000000000003" customHeight="1">
      <c r="A651" s="11" t="s">
        <v>5575</v>
      </c>
      <c r="B651" s="11" t="s">
        <v>5577</v>
      </c>
      <c r="C651" s="11" t="s">
        <v>3625</v>
      </c>
      <c r="D651" s="11" t="str">
        <f t="shared" si="10"/>
        <v>16-6116 TC Shale Green</v>
      </c>
      <c r="E651" s="11" t="s">
        <v>632</v>
      </c>
      <c r="F651" s="11">
        <v>115</v>
      </c>
      <c r="G651" s="11">
        <v>144</v>
      </c>
      <c r="H651" s="2426">
        <v>114</v>
      </c>
      <c r="I651" s="3887"/>
    </row>
    <row r="652" spans="1:9" ht="35.450000000000003" customHeight="1">
      <c r="A652" s="11" t="s">
        <v>6986</v>
      </c>
      <c r="B652" s="11" t="s">
        <v>9644</v>
      </c>
      <c r="C652" s="11" t="s">
        <v>1944</v>
      </c>
      <c r="D652" s="11" t="str">
        <f t="shared" si="10"/>
        <v>18-5102 TC Brushed Nickel</v>
      </c>
      <c r="E652" s="11" t="s">
        <v>632</v>
      </c>
      <c r="F652" s="11">
        <v>115</v>
      </c>
      <c r="G652" s="11">
        <v>112</v>
      </c>
      <c r="H652" s="2426">
        <v>111</v>
      </c>
      <c r="I652" s="3888"/>
    </row>
    <row r="653" spans="1:9" ht="35.450000000000003" customHeight="1">
      <c r="A653" s="11" t="s">
        <v>6149</v>
      </c>
      <c r="B653" s="11" t="s">
        <v>1613</v>
      </c>
      <c r="C653" s="11" t="s">
        <v>2003</v>
      </c>
      <c r="D653" s="11" t="str">
        <f t="shared" si="10"/>
        <v>18-1306 TC Iron</v>
      </c>
      <c r="E653" s="11" t="s">
        <v>632</v>
      </c>
      <c r="F653" s="11">
        <v>115</v>
      </c>
      <c r="G653" s="11">
        <v>100</v>
      </c>
      <c r="H653" s="2426">
        <v>96</v>
      </c>
      <c r="I653" s="3889"/>
    </row>
    <row r="654" spans="1:9" ht="35.450000000000003" customHeight="1">
      <c r="A654" s="11" t="s">
        <v>6116</v>
      </c>
      <c r="B654" s="11" t="s">
        <v>1554</v>
      </c>
      <c r="C654" s="11" t="s">
        <v>2088</v>
      </c>
      <c r="D654" s="11" t="str">
        <f t="shared" si="10"/>
        <v>18-1015 TC Shitake</v>
      </c>
      <c r="E654" s="11" t="s">
        <v>632</v>
      </c>
      <c r="F654" s="11">
        <v>115</v>
      </c>
      <c r="G654" s="11">
        <v>98</v>
      </c>
      <c r="H654" s="2426">
        <v>83</v>
      </c>
      <c r="I654" s="3890"/>
    </row>
    <row r="655" spans="1:9" ht="35.450000000000003" customHeight="1">
      <c r="A655" s="11" t="s">
        <v>6639</v>
      </c>
      <c r="B655" s="11" t="s">
        <v>1444</v>
      </c>
      <c r="C655" s="11" t="s">
        <v>2230</v>
      </c>
      <c r="D655" s="11" t="str">
        <f t="shared" si="10"/>
        <v>19-1430 TC Mink</v>
      </c>
      <c r="E655" s="11" t="s">
        <v>632</v>
      </c>
      <c r="F655" s="11">
        <v>115</v>
      </c>
      <c r="G655" s="11">
        <v>75</v>
      </c>
      <c r="H655" s="2426">
        <v>66</v>
      </c>
      <c r="I655" s="2450"/>
    </row>
    <row r="656" spans="1:9" ht="35.450000000000003" customHeight="1">
      <c r="A656" s="11" t="s">
        <v>5618</v>
      </c>
      <c r="B656" s="11" t="s">
        <v>5619</v>
      </c>
      <c r="C656" s="11" t="s">
        <v>3621</v>
      </c>
      <c r="D656" s="11" t="str">
        <f t="shared" si="10"/>
        <v>17-0220 TC Watercress</v>
      </c>
      <c r="E656" s="11" t="s">
        <v>632</v>
      </c>
      <c r="F656" s="11">
        <v>116</v>
      </c>
      <c r="G656" s="11">
        <v>140</v>
      </c>
      <c r="H656" s="2426">
        <v>105</v>
      </c>
      <c r="I656" s="3878"/>
    </row>
    <row r="657" spans="1:9" ht="35.450000000000003" customHeight="1">
      <c r="A657" s="11" t="s">
        <v>5891</v>
      </c>
      <c r="B657" s="11" t="s">
        <v>5892</v>
      </c>
      <c r="C657" s="11" t="s">
        <v>3278</v>
      </c>
      <c r="D657" s="11" t="str">
        <f t="shared" si="10"/>
        <v>17-4111 TC Citadel</v>
      </c>
      <c r="E657" s="11" t="s">
        <v>632</v>
      </c>
      <c r="F657" s="11">
        <v>116</v>
      </c>
      <c r="G657" s="11">
        <v>137</v>
      </c>
      <c r="H657" s="2426">
        <v>149</v>
      </c>
      <c r="I657" s="3879"/>
    </row>
    <row r="658" spans="1:9" ht="35.450000000000003" customHeight="1">
      <c r="A658" s="11" t="s">
        <v>5859</v>
      </c>
      <c r="B658" s="11" t="s">
        <v>789</v>
      </c>
      <c r="C658" s="11" t="s">
        <v>3102</v>
      </c>
      <c r="D658" s="11" t="str">
        <f t="shared" si="10"/>
        <v>17-3917 TC Stonewash</v>
      </c>
      <c r="E658" s="11" t="s">
        <v>632</v>
      </c>
      <c r="F658" s="11">
        <v>116</v>
      </c>
      <c r="G658" s="11">
        <v>128</v>
      </c>
      <c r="H658" s="2426">
        <v>154</v>
      </c>
      <c r="I658" s="3880"/>
    </row>
    <row r="659" spans="1:9" ht="35.450000000000003" customHeight="1">
      <c r="A659" s="11" t="s">
        <v>5633</v>
      </c>
      <c r="B659" s="11" t="s">
        <v>5634</v>
      </c>
      <c r="C659" s="11" t="s">
        <v>3844</v>
      </c>
      <c r="D659" s="11" t="str">
        <f t="shared" si="10"/>
        <v>17-0517 TC Dusky Green</v>
      </c>
      <c r="E659" s="11" t="s">
        <v>632</v>
      </c>
      <c r="F659" s="11">
        <v>116</v>
      </c>
      <c r="G659" s="11">
        <v>108</v>
      </c>
      <c r="H659" s="2426">
        <v>87</v>
      </c>
      <c r="I659" s="3881"/>
    </row>
    <row r="660" spans="1:9" ht="35.450000000000003" customHeight="1">
      <c r="A660" s="11" t="s">
        <v>6314</v>
      </c>
      <c r="B660" s="11" t="s">
        <v>8446</v>
      </c>
      <c r="C660" s="11" t="s">
        <v>3016</v>
      </c>
      <c r="D660" s="11" t="str">
        <f t="shared" si="10"/>
        <v>18-3520 TC Purple Heart</v>
      </c>
      <c r="E660" s="11" t="s">
        <v>632</v>
      </c>
      <c r="F660" s="11">
        <v>116</v>
      </c>
      <c r="G660" s="11">
        <v>85</v>
      </c>
      <c r="H660" s="2426">
        <v>135</v>
      </c>
      <c r="I660" s="3882"/>
    </row>
    <row r="661" spans="1:9" ht="35.450000000000003" customHeight="1">
      <c r="A661" s="11" t="s">
        <v>6636</v>
      </c>
      <c r="B661" s="11" t="s">
        <v>1432</v>
      </c>
      <c r="C661" s="11" t="s">
        <v>2243</v>
      </c>
      <c r="D661" s="11" t="str">
        <f t="shared" si="10"/>
        <v>19-1338 TC Russet Brown</v>
      </c>
      <c r="E661" s="11" t="s">
        <v>632</v>
      </c>
      <c r="F661" s="11">
        <v>116</v>
      </c>
      <c r="G661" s="11">
        <v>51</v>
      </c>
      <c r="H661" s="2426">
        <v>50</v>
      </c>
      <c r="I661" s="3883"/>
    </row>
    <row r="662" spans="1:9" ht="35.450000000000003" customHeight="1">
      <c r="A662" s="11" t="s">
        <v>5176</v>
      </c>
      <c r="B662" s="11" t="s">
        <v>5177</v>
      </c>
      <c r="C662" s="11" t="s">
        <v>3727</v>
      </c>
      <c r="D662" s="11" t="str">
        <f t="shared" si="10"/>
        <v>16-0237 TC Foliage</v>
      </c>
      <c r="E662" s="11" t="s">
        <v>632</v>
      </c>
      <c r="F662" s="11">
        <v>117</v>
      </c>
      <c r="G662" s="11">
        <v>161</v>
      </c>
      <c r="H662" s="2426">
        <v>79</v>
      </c>
      <c r="I662" s="3868"/>
    </row>
    <row r="663" spans="1:9" ht="35.450000000000003" customHeight="1">
      <c r="A663" s="11" t="s">
        <v>5168</v>
      </c>
      <c r="B663" s="11" t="s">
        <v>5169</v>
      </c>
      <c r="C663" s="11" t="s">
        <v>3693</v>
      </c>
      <c r="D663" s="11" t="str">
        <f t="shared" si="10"/>
        <v>16-0228 TC Jade Green</v>
      </c>
      <c r="E663" s="11" t="s">
        <v>632</v>
      </c>
      <c r="F663" s="11">
        <v>117</v>
      </c>
      <c r="G663" s="11">
        <v>148</v>
      </c>
      <c r="H663" s="2426">
        <v>101</v>
      </c>
      <c r="I663" s="3869"/>
    </row>
    <row r="664" spans="1:9" ht="35.450000000000003" customHeight="1">
      <c r="A664" s="11" t="s">
        <v>6050</v>
      </c>
      <c r="B664" s="11" t="s">
        <v>9295</v>
      </c>
      <c r="C664" s="11" t="s">
        <v>3819</v>
      </c>
      <c r="D664" s="11" t="str">
        <f t="shared" si="10"/>
        <v>18-0324 TC Calliste Green</v>
      </c>
      <c r="E664" s="11" t="s">
        <v>632</v>
      </c>
      <c r="F664" s="11">
        <v>117</v>
      </c>
      <c r="G664" s="11">
        <v>122</v>
      </c>
      <c r="H664" s="2426">
        <v>78</v>
      </c>
      <c r="I664" s="3870"/>
    </row>
    <row r="665" spans="1:9" ht="35.450000000000003" customHeight="1">
      <c r="A665" s="11" t="s">
        <v>6084</v>
      </c>
      <c r="B665" s="11" t="s">
        <v>6085</v>
      </c>
      <c r="C665" s="11" t="s">
        <v>3850</v>
      </c>
      <c r="D665" s="11" t="str">
        <f t="shared" si="10"/>
        <v>18-0622 TC Olive Drab</v>
      </c>
      <c r="E665" s="11" t="s">
        <v>632</v>
      </c>
      <c r="F665" s="11">
        <v>117</v>
      </c>
      <c r="G665" s="11">
        <v>109</v>
      </c>
      <c r="H665" s="2426">
        <v>71</v>
      </c>
      <c r="I665" s="3871"/>
    </row>
    <row r="666" spans="1:9" ht="35.450000000000003" customHeight="1">
      <c r="A666" s="11" t="s">
        <v>6324</v>
      </c>
      <c r="B666" s="11" t="s">
        <v>8411</v>
      </c>
      <c r="C666" s="11" t="s">
        <v>2980</v>
      </c>
      <c r="D666" s="11" t="str">
        <f t="shared" si="10"/>
        <v>18-3712 TC Purple Sage</v>
      </c>
      <c r="E666" s="11" t="s">
        <v>632</v>
      </c>
      <c r="F666" s="11">
        <v>117</v>
      </c>
      <c r="G666" s="11">
        <v>105</v>
      </c>
      <c r="H666" s="2426">
        <v>126</v>
      </c>
      <c r="I666" s="3872"/>
    </row>
    <row r="667" spans="1:9" ht="35.450000000000003" customHeight="1">
      <c r="A667" s="11" t="s">
        <v>6092</v>
      </c>
      <c r="B667" s="11" t="s">
        <v>6093</v>
      </c>
      <c r="C667" s="11" t="s">
        <v>3855</v>
      </c>
      <c r="D667" s="11" t="str">
        <f t="shared" si="10"/>
        <v>18-0825 TC Nutria</v>
      </c>
      <c r="E667" s="11" t="s">
        <v>632</v>
      </c>
      <c r="F667" s="11">
        <v>117</v>
      </c>
      <c r="G667" s="11">
        <v>102</v>
      </c>
      <c r="H667" s="2426">
        <v>62</v>
      </c>
      <c r="I667" s="3873"/>
    </row>
    <row r="668" spans="1:9" ht="35.450000000000003" customHeight="1">
      <c r="A668" s="11" t="s">
        <v>6123</v>
      </c>
      <c r="B668" s="11" t="s">
        <v>1568</v>
      </c>
      <c r="C668" s="11" t="s">
        <v>2072</v>
      </c>
      <c r="D668" s="11" t="str">
        <f t="shared" si="10"/>
        <v>18-1031 TC Toffee</v>
      </c>
      <c r="E668" s="11" t="s">
        <v>632</v>
      </c>
      <c r="F668" s="11">
        <v>117</v>
      </c>
      <c r="G668" s="11">
        <v>81</v>
      </c>
      <c r="H668" s="2426">
        <v>57</v>
      </c>
      <c r="I668" s="3874"/>
    </row>
    <row r="669" spans="1:9" ht="35.450000000000003" customHeight="1">
      <c r="A669" s="11" t="s">
        <v>6619</v>
      </c>
      <c r="B669" s="11" t="s">
        <v>7564</v>
      </c>
      <c r="C669" s="11" t="s">
        <v>2200</v>
      </c>
      <c r="D669" s="11" t="str">
        <f t="shared" si="10"/>
        <v>19-1241 TC Tortoise Shell</v>
      </c>
      <c r="E669" s="11" t="s">
        <v>632</v>
      </c>
      <c r="F669" s="11">
        <v>117</v>
      </c>
      <c r="G669" s="11">
        <v>71</v>
      </c>
      <c r="H669" s="2426">
        <v>52</v>
      </c>
      <c r="I669" s="3875"/>
    </row>
    <row r="670" spans="1:9" ht="35.450000000000003" customHeight="1">
      <c r="A670" s="11" t="s">
        <v>6738</v>
      </c>
      <c r="B670" s="11" t="s">
        <v>917</v>
      </c>
      <c r="C670" s="11" t="s">
        <v>2935</v>
      </c>
      <c r="D670" s="11" t="str">
        <f t="shared" si="10"/>
        <v>19-3325 TC Wood Violet</v>
      </c>
      <c r="E670" s="11" t="s">
        <v>632</v>
      </c>
      <c r="F670" s="11">
        <v>117</v>
      </c>
      <c r="G670" s="11">
        <v>64</v>
      </c>
      <c r="H670" s="2426">
        <v>106</v>
      </c>
      <c r="I670" s="3876"/>
    </row>
    <row r="671" spans="1:9" ht="35.450000000000003" customHeight="1">
      <c r="A671" s="11" t="s">
        <v>7061</v>
      </c>
      <c r="B671" s="11" t="s">
        <v>9467</v>
      </c>
      <c r="C671" s="11" t="s">
        <v>2628</v>
      </c>
      <c r="D671" s="11" t="str">
        <f t="shared" si="10"/>
        <v>19-1531 TC Sun-Dried Tomato</v>
      </c>
      <c r="E671" s="11" t="s">
        <v>632</v>
      </c>
      <c r="F671" s="11">
        <v>117</v>
      </c>
      <c r="G671" s="11">
        <v>35</v>
      </c>
      <c r="H671" s="2426">
        <v>41</v>
      </c>
      <c r="I671" s="3877"/>
    </row>
    <row r="672" spans="1:9" ht="35.450000000000003" customHeight="1">
      <c r="A672" s="11" t="s">
        <v>4791</v>
      </c>
      <c r="B672" s="11" t="s">
        <v>4792</v>
      </c>
      <c r="C672" s="11" t="s">
        <v>3512</v>
      </c>
      <c r="D672" s="11" t="str">
        <f t="shared" si="10"/>
        <v>14-5713 TC Cascade</v>
      </c>
      <c r="E672" s="11" t="s">
        <v>632</v>
      </c>
      <c r="F672" s="11">
        <v>118</v>
      </c>
      <c r="G672" s="11">
        <v>193</v>
      </c>
      <c r="H672" s="2426">
        <v>178</v>
      </c>
      <c r="I672" s="3857"/>
    </row>
    <row r="673" spans="1:9" ht="35.450000000000003" customHeight="1">
      <c r="A673" s="11" t="s">
        <v>4819</v>
      </c>
      <c r="B673" s="11" t="s">
        <v>9119</v>
      </c>
      <c r="C673" s="11" t="s">
        <v>3664</v>
      </c>
      <c r="D673" s="11" t="str">
        <f t="shared" si="10"/>
        <v>14-6329 TC Absinthe Green</v>
      </c>
      <c r="E673" s="11" t="s">
        <v>632</v>
      </c>
      <c r="F673" s="11">
        <v>118</v>
      </c>
      <c r="G673" s="11">
        <v>181</v>
      </c>
      <c r="H673" s="2426">
        <v>131</v>
      </c>
      <c r="I673" s="3858"/>
    </row>
    <row r="674" spans="1:9" ht="35.450000000000003" customHeight="1">
      <c r="A674" s="11" t="s">
        <v>5060</v>
      </c>
      <c r="B674" s="11" t="s">
        <v>5061</v>
      </c>
      <c r="C674" s="11" t="s">
        <v>3337</v>
      </c>
      <c r="D674" s="11" t="str">
        <f t="shared" si="10"/>
        <v>15-4712 TC Marine Blue</v>
      </c>
      <c r="E674" s="11" t="s">
        <v>632</v>
      </c>
      <c r="F674" s="11">
        <v>118</v>
      </c>
      <c r="G674" s="11">
        <v>175</v>
      </c>
      <c r="H674" s="2426">
        <v>182</v>
      </c>
      <c r="I674" s="3859"/>
    </row>
    <row r="675" spans="1:9" ht="35.450000000000003" customHeight="1">
      <c r="A675" s="11" t="s">
        <v>5081</v>
      </c>
      <c r="B675" s="11" t="s">
        <v>5082</v>
      </c>
      <c r="C675" s="11" t="s">
        <v>3371</v>
      </c>
      <c r="D675" s="11" t="str">
        <f t="shared" si="10"/>
        <v>15-5210 TC Nile Blue</v>
      </c>
      <c r="E675" s="11" t="s">
        <v>632</v>
      </c>
      <c r="F675" s="11">
        <v>118</v>
      </c>
      <c r="G675" s="11">
        <v>167</v>
      </c>
      <c r="H675" s="2426">
        <v>171</v>
      </c>
      <c r="I675" s="3860"/>
    </row>
    <row r="676" spans="1:9" ht="35.450000000000003" customHeight="1">
      <c r="A676" s="11" t="s">
        <v>5458</v>
      </c>
      <c r="B676" s="11" t="s">
        <v>5459</v>
      </c>
      <c r="C676" s="11" t="s">
        <v>3282</v>
      </c>
      <c r="D676" s="11" t="str">
        <f t="shared" si="10"/>
        <v>16-4414 TC Cameo Blue</v>
      </c>
      <c r="E676" s="11" t="s">
        <v>632</v>
      </c>
      <c r="F676" s="11">
        <v>118</v>
      </c>
      <c r="G676" s="11">
        <v>157</v>
      </c>
      <c r="H676" s="2426">
        <v>166</v>
      </c>
      <c r="I676" s="3861"/>
    </row>
    <row r="677" spans="1:9" ht="35.450000000000003" customHeight="1">
      <c r="A677" s="11" t="s">
        <v>5622</v>
      </c>
      <c r="B677" s="11" t="s">
        <v>5623</v>
      </c>
      <c r="C677" s="11" t="s">
        <v>3630</v>
      </c>
      <c r="D677" s="11" t="str">
        <f t="shared" si="10"/>
        <v>17-0235 TC Piquant Green</v>
      </c>
      <c r="E677" s="11" t="s">
        <v>632</v>
      </c>
      <c r="F677" s="11">
        <v>118</v>
      </c>
      <c r="G677" s="11">
        <v>147</v>
      </c>
      <c r="H677" s="2426">
        <v>88</v>
      </c>
      <c r="I677" s="3862"/>
    </row>
    <row r="678" spans="1:9" ht="35.450000000000003" customHeight="1">
      <c r="A678" s="11" t="s">
        <v>6017</v>
      </c>
      <c r="B678" s="11" t="s">
        <v>6018</v>
      </c>
      <c r="C678" s="11" t="s">
        <v>3623</v>
      </c>
      <c r="D678" s="11" t="str">
        <f t="shared" si="10"/>
        <v>17-6323 TC Hedge Green</v>
      </c>
      <c r="E678" s="11" t="s">
        <v>632</v>
      </c>
      <c r="F678" s="11">
        <v>118</v>
      </c>
      <c r="G678" s="11">
        <v>138</v>
      </c>
      <c r="H678" s="2426">
        <v>117</v>
      </c>
      <c r="I678" s="3863"/>
    </row>
    <row r="679" spans="1:9" ht="35.450000000000003" customHeight="1">
      <c r="A679" s="11" t="s">
        <v>5869</v>
      </c>
      <c r="B679" s="11" t="s">
        <v>795</v>
      </c>
      <c r="C679" s="11" t="s">
        <v>3094</v>
      </c>
      <c r="D679" s="11" t="str">
        <f t="shared" si="10"/>
        <v>17-3924 TC Lavender Violet</v>
      </c>
      <c r="E679" s="11" t="s">
        <v>632</v>
      </c>
      <c r="F679" s="11">
        <v>118</v>
      </c>
      <c r="G679" s="11">
        <v>123</v>
      </c>
      <c r="H679" s="2426">
        <v>165</v>
      </c>
      <c r="I679" s="3864"/>
    </row>
    <row r="680" spans="1:9" ht="35.450000000000003" customHeight="1">
      <c r="A680" s="11" t="s">
        <v>6994</v>
      </c>
      <c r="B680" s="11" t="s">
        <v>9600</v>
      </c>
      <c r="C680" s="11" t="s">
        <v>1975</v>
      </c>
      <c r="D680" s="11" t="str">
        <f t="shared" si="10"/>
        <v>18-4016 TC December Sky</v>
      </c>
      <c r="E680" s="11" t="s">
        <v>632</v>
      </c>
      <c r="F680" s="11">
        <v>118</v>
      </c>
      <c r="G680" s="11">
        <v>114</v>
      </c>
      <c r="H680" s="2426">
        <v>117</v>
      </c>
      <c r="I680" s="3865"/>
    </row>
    <row r="681" spans="1:9" ht="35.450000000000003" customHeight="1">
      <c r="A681" s="11" t="s">
        <v>6287</v>
      </c>
      <c r="B681" s="11" t="s">
        <v>924</v>
      </c>
      <c r="C681" s="11" t="s">
        <v>2930</v>
      </c>
      <c r="D681" s="11" t="str">
        <f t="shared" si="10"/>
        <v>18-3013 TC Berry Conserve</v>
      </c>
      <c r="E681" s="11" t="s">
        <v>632</v>
      </c>
      <c r="F681" s="11">
        <v>118</v>
      </c>
      <c r="G681" s="11">
        <v>82</v>
      </c>
      <c r="H681" s="2426">
        <v>105</v>
      </c>
      <c r="I681" s="3866"/>
    </row>
    <row r="682" spans="1:9" ht="35.450000000000003" customHeight="1">
      <c r="A682" s="11" t="s">
        <v>6747</v>
      </c>
      <c r="B682" s="11" t="s">
        <v>8448</v>
      </c>
      <c r="C682" s="11" t="s">
        <v>3015</v>
      </c>
      <c r="D682" s="11" t="str">
        <f t="shared" si="10"/>
        <v>19-3526 TC Meadow Violet</v>
      </c>
      <c r="E682" s="11" t="s">
        <v>632</v>
      </c>
      <c r="F682" s="11">
        <v>118</v>
      </c>
      <c r="G682" s="11">
        <v>79</v>
      </c>
      <c r="H682" s="2426">
        <v>130</v>
      </c>
      <c r="I682" s="3867"/>
    </row>
    <row r="683" spans="1:9" ht="35.450000000000003" customHeight="1">
      <c r="A683" s="11" t="s">
        <v>4794</v>
      </c>
      <c r="B683" s="11" t="s">
        <v>4795</v>
      </c>
      <c r="C683" s="11" t="s">
        <v>3518</v>
      </c>
      <c r="D683" s="11" t="str">
        <f t="shared" si="10"/>
        <v>14-5718 TC Opal</v>
      </c>
      <c r="E683" s="11" t="s">
        <v>632</v>
      </c>
      <c r="F683" s="11">
        <v>119</v>
      </c>
      <c r="G683" s="11">
        <v>207</v>
      </c>
      <c r="H683" s="2426">
        <v>183</v>
      </c>
      <c r="I683" s="3846"/>
    </row>
    <row r="684" spans="1:9" ht="35.450000000000003" customHeight="1">
      <c r="A684" s="11" t="s">
        <v>5040</v>
      </c>
      <c r="B684" s="11" t="s">
        <v>757</v>
      </c>
      <c r="C684" s="11" t="s">
        <v>3153</v>
      </c>
      <c r="D684" s="11" t="str">
        <f t="shared" si="10"/>
        <v>15-4319 TC Air Blue</v>
      </c>
      <c r="E684" s="11" t="s">
        <v>632</v>
      </c>
      <c r="F684" s="11">
        <v>119</v>
      </c>
      <c r="G684" s="11">
        <v>172</v>
      </c>
      <c r="H684" s="2426">
        <v>199</v>
      </c>
      <c r="I684" s="3847"/>
    </row>
    <row r="685" spans="1:9" ht="35.450000000000003" customHeight="1">
      <c r="A685" s="11" t="s">
        <v>5588</v>
      </c>
      <c r="B685" s="11" t="s">
        <v>5589</v>
      </c>
      <c r="C685" s="11" t="s">
        <v>3657</v>
      </c>
      <c r="D685" s="11" t="str">
        <f t="shared" si="10"/>
        <v>16-6324 TC Jadesheen</v>
      </c>
      <c r="E685" s="11" t="s">
        <v>632</v>
      </c>
      <c r="F685" s="11">
        <v>119</v>
      </c>
      <c r="G685" s="11">
        <v>162</v>
      </c>
      <c r="H685" s="2426">
        <v>118</v>
      </c>
      <c r="I685" s="3848"/>
    </row>
    <row r="686" spans="1:9" ht="35.450000000000003" customHeight="1">
      <c r="A686" s="11" t="s">
        <v>6054</v>
      </c>
      <c r="B686" s="11" t="s">
        <v>6055</v>
      </c>
      <c r="C686" s="11" t="s">
        <v>3817</v>
      </c>
      <c r="D686" s="11" t="str">
        <f t="shared" si="10"/>
        <v>18-0332 TC Grasshopper</v>
      </c>
      <c r="E686" s="11" t="s">
        <v>632</v>
      </c>
      <c r="F686" s="11">
        <v>119</v>
      </c>
      <c r="G686" s="11">
        <v>130</v>
      </c>
      <c r="H686" s="2426">
        <v>74</v>
      </c>
      <c r="I686" s="3849"/>
    </row>
    <row r="687" spans="1:9" ht="35.450000000000003" customHeight="1">
      <c r="A687" s="11" t="s">
        <v>6127</v>
      </c>
      <c r="B687" s="11" t="s">
        <v>1679</v>
      </c>
      <c r="C687" s="11" t="s">
        <v>1899</v>
      </c>
      <c r="D687" s="11" t="str">
        <f t="shared" si="10"/>
        <v>18-1112 TC Walnut</v>
      </c>
      <c r="E687" s="11" t="s">
        <v>632</v>
      </c>
      <c r="F687" s="11">
        <v>119</v>
      </c>
      <c r="G687" s="11">
        <v>106</v>
      </c>
      <c r="H687" s="2426">
        <v>95</v>
      </c>
      <c r="I687" s="3850"/>
    </row>
    <row r="688" spans="1:9" ht="35.450000000000003" customHeight="1">
      <c r="A688" s="11" t="s">
        <v>6321</v>
      </c>
      <c r="B688" s="11" t="s">
        <v>678</v>
      </c>
      <c r="C688" s="11" t="s">
        <v>3018</v>
      </c>
      <c r="D688" s="11" t="str">
        <f t="shared" si="10"/>
        <v>18-3633 TC Deep Lavender</v>
      </c>
      <c r="E688" s="11" t="s">
        <v>632</v>
      </c>
      <c r="F688" s="11">
        <v>119</v>
      </c>
      <c r="G688" s="11">
        <v>84</v>
      </c>
      <c r="H688" s="2426">
        <v>150</v>
      </c>
      <c r="I688" s="3851"/>
    </row>
    <row r="689" spans="1:9" ht="35.450000000000003" customHeight="1">
      <c r="A689" s="11" t="s">
        <v>6317</v>
      </c>
      <c r="B689" s="11" t="s">
        <v>848</v>
      </c>
      <c r="C689" s="11" t="s">
        <v>3019</v>
      </c>
      <c r="D689" s="11" t="str">
        <f t="shared" si="10"/>
        <v>18-3531 TC Royal Lilac</v>
      </c>
      <c r="E689" s="11" t="s">
        <v>632</v>
      </c>
      <c r="F689" s="11">
        <v>119</v>
      </c>
      <c r="G689" s="11">
        <v>77</v>
      </c>
      <c r="H689" s="2426">
        <v>142</v>
      </c>
      <c r="I689" s="3852"/>
    </row>
    <row r="690" spans="1:9" ht="35.450000000000003" customHeight="1">
      <c r="A690" s="11" t="s">
        <v>6739</v>
      </c>
      <c r="B690" s="11" t="s">
        <v>677</v>
      </c>
      <c r="C690" s="11" t="s">
        <v>2848</v>
      </c>
      <c r="D690" s="11" t="str">
        <f t="shared" si="10"/>
        <v>19-3336 TC Sparkling Grape</v>
      </c>
      <c r="E690" s="11" t="s">
        <v>632</v>
      </c>
      <c r="F690" s="11">
        <v>119</v>
      </c>
      <c r="G690" s="11">
        <v>51</v>
      </c>
      <c r="H690" s="2426">
        <v>118</v>
      </c>
      <c r="I690" s="3853"/>
    </row>
    <row r="691" spans="1:9" ht="35.450000000000003" customHeight="1">
      <c r="A691" s="11" t="s">
        <v>6669</v>
      </c>
      <c r="B691" s="11" t="s">
        <v>1068</v>
      </c>
      <c r="C691" s="11" t="s">
        <v>2740</v>
      </c>
      <c r="D691" s="11" t="str">
        <f t="shared" si="10"/>
        <v>19-1629 TC Ruby Wine</v>
      </c>
      <c r="E691" s="11" t="s">
        <v>632</v>
      </c>
      <c r="F691" s="11">
        <v>119</v>
      </c>
      <c r="G691" s="11">
        <v>51</v>
      </c>
      <c r="H691" s="2426">
        <v>59</v>
      </c>
      <c r="I691" s="3854"/>
    </row>
    <row r="692" spans="1:9" ht="35.450000000000003" customHeight="1">
      <c r="A692" s="11" t="s">
        <v>6670</v>
      </c>
      <c r="B692" s="11" t="s">
        <v>1074</v>
      </c>
      <c r="C692" s="11" t="s">
        <v>2733</v>
      </c>
      <c r="D692" s="11" t="str">
        <f t="shared" si="10"/>
        <v>19-1650 TC Biking Red</v>
      </c>
      <c r="E692" s="11" t="s">
        <v>632</v>
      </c>
      <c r="F692" s="11">
        <v>119</v>
      </c>
      <c r="G692" s="11">
        <v>33</v>
      </c>
      <c r="H692" s="2426">
        <v>46</v>
      </c>
      <c r="I692" s="3855"/>
    </row>
    <row r="693" spans="1:9" ht="35.450000000000003" customHeight="1">
      <c r="A693" s="11" t="s">
        <v>7069</v>
      </c>
      <c r="B693" s="11" t="s">
        <v>7144</v>
      </c>
      <c r="C693" s="11" t="s">
        <v>2734</v>
      </c>
      <c r="D693" s="11" t="str">
        <f t="shared" si="10"/>
        <v>19-1652 TC Rhubarb</v>
      </c>
      <c r="E693" s="11" t="s">
        <v>632</v>
      </c>
      <c r="F693" s="11">
        <v>119</v>
      </c>
      <c r="G693" s="11">
        <v>32</v>
      </c>
      <c r="H693" s="2426">
        <v>47</v>
      </c>
      <c r="I693" s="3856"/>
    </row>
    <row r="694" spans="1:9" ht="35.450000000000003" customHeight="1">
      <c r="A694" s="11" t="s">
        <v>7127</v>
      </c>
      <c r="B694" s="11" t="s">
        <v>9581</v>
      </c>
      <c r="C694" s="11" t="s">
        <v>3296</v>
      </c>
      <c r="D694" s="11" t="str">
        <f t="shared" si="10"/>
        <v>14-4310 TC Blue Topaz</v>
      </c>
      <c r="E694" s="11" t="s">
        <v>632</v>
      </c>
      <c r="F694" s="11">
        <v>120</v>
      </c>
      <c r="G694" s="11">
        <v>189</v>
      </c>
      <c r="H694" s="2426">
        <v>212</v>
      </c>
      <c r="I694" s="3841"/>
    </row>
    <row r="695" spans="1:9" ht="35.450000000000003" customHeight="1">
      <c r="A695" s="11" t="s">
        <v>5613</v>
      </c>
      <c r="B695" s="11" t="s">
        <v>9073</v>
      </c>
      <c r="C695" s="11" t="s">
        <v>3624</v>
      </c>
      <c r="D695" s="11" t="str">
        <f t="shared" si="10"/>
        <v>17-0210 TC Loden Frost</v>
      </c>
      <c r="E695" s="11" t="s">
        <v>632</v>
      </c>
      <c r="F695" s="11">
        <v>120</v>
      </c>
      <c r="G695" s="11">
        <v>143</v>
      </c>
      <c r="H695" s="2426">
        <v>116</v>
      </c>
      <c r="I695" s="3842"/>
    </row>
    <row r="696" spans="1:9" ht="35.450000000000003" customHeight="1">
      <c r="A696" s="11" t="s">
        <v>6995</v>
      </c>
      <c r="B696" s="11" t="s">
        <v>9612</v>
      </c>
      <c r="C696" s="11" t="s">
        <v>1976</v>
      </c>
      <c r="D696" s="11" t="str">
        <f t="shared" si="10"/>
        <v>17-1503 TC Storm Front</v>
      </c>
      <c r="E696" s="11" t="s">
        <v>632</v>
      </c>
      <c r="F696" s="11">
        <v>120</v>
      </c>
      <c r="G696" s="11">
        <v>115</v>
      </c>
      <c r="H696" s="2426">
        <v>118</v>
      </c>
      <c r="I696" s="3843"/>
    </row>
    <row r="697" spans="1:9" ht="35.450000000000003" customHeight="1">
      <c r="A697" s="11" t="s">
        <v>6741</v>
      </c>
      <c r="B697" s="11" t="s">
        <v>846</v>
      </c>
      <c r="C697" s="11" t="s">
        <v>3021</v>
      </c>
      <c r="D697" s="11" t="str">
        <f t="shared" si="10"/>
        <v>19-3438 TC Bright Violet</v>
      </c>
      <c r="E697" s="11" t="s">
        <v>632</v>
      </c>
      <c r="F697" s="11">
        <v>120</v>
      </c>
      <c r="G697" s="11">
        <v>67</v>
      </c>
      <c r="H697" s="2426">
        <v>132</v>
      </c>
      <c r="I697" s="3844"/>
    </row>
    <row r="698" spans="1:9" ht="35.450000000000003" customHeight="1">
      <c r="A698" s="11" t="s">
        <v>6693</v>
      </c>
      <c r="B698" s="11" t="s">
        <v>1072</v>
      </c>
      <c r="C698" s="11" t="s">
        <v>2732</v>
      </c>
      <c r="D698" s="11" t="str">
        <f t="shared" si="10"/>
        <v>19-1934 TC Tibetan Red</v>
      </c>
      <c r="E698" s="11" t="s">
        <v>632</v>
      </c>
      <c r="F698" s="11">
        <v>120</v>
      </c>
      <c r="G698" s="11">
        <v>42</v>
      </c>
      <c r="H698" s="2426">
        <v>57</v>
      </c>
      <c r="I698" s="3845"/>
    </row>
    <row r="699" spans="1:9" ht="35.450000000000003" customHeight="1">
      <c r="A699" s="11" t="s">
        <v>4831</v>
      </c>
      <c r="B699" s="11" t="s">
        <v>4832</v>
      </c>
      <c r="C699" s="11" t="s">
        <v>3704</v>
      </c>
      <c r="D699" s="11" t="str">
        <f t="shared" si="10"/>
        <v>15-0146 TC Green Flash</v>
      </c>
      <c r="E699" s="11" t="s">
        <v>632</v>
      </c>
      <c r="F699" s="11">
        <v>121</v>
      </c>
      <c r="G699" s="11">
        <v>199</v>
      </c>
      <c r="H699" s="2426">
        <v>83</v>
      </c>
      <c r="I699" s="3836"/>
    </row>
    <row r="700" spans="1:9" ht="35.450000000000003" customHeight="1">
      <c r="A700" s="11" t="s">
        <v>5150</v>
      </c>
      <c r="B700" s="11" t="s">
        <v>5151</v>
      </c>
      <c r="C700" s="11" t="s">
        <v>3698</v>
      </c>
      <c r="D700" s="11" t="str">
        <f t="shared" si="10"/>
        <v>15-6442 TC Bud Green</v>
      </c>
      <c r="E700" s="11" t="s">
        <v>632</v>
      </c>
      <c r="F700" s="11">
        <v>121</v>
      </c>
      <c r="G700" s="11">
        <v>180</v>
      </c>
      <c r="H700" s="2426">
        <v>101</v>
      </c>
      <c r="I700" s="3837"/>
    </row>
    <row r="701" spans="1:9" ht="35.450000000000003" customHeight="1">
      <c r="A701" s="11" t="s">
        <v>5880</v>
      </c>
      <c r="B701" s="11" t="s">
        <v>5881</v>
      </c>
      <c r="C701" s="11" t="s">
        <v>3251</v>
      </c>
      <c r="D701" s="11" t="str">
        <f t="shared" si="10"/>
        <v>17-4021 TC Faded Denim</v>
      </c>
      <c r="E701" s="11" t="s">
        <v>632</v>
      </c>
      <c r="F701" s="11">
        <v>121</v>
      </c>
      <c r="G701" s="11">
        <v>142</v>
      </c>
      <c r="H701" s="2426">
        <v>164</v>
      </c>
      <c r="I701" s="3838"/>
    </row>
    <row r="702" spans="1:9" ht="35.450000000000003" customHeight="1">
      <c r="A702" s="11" t="s">
        <v>5857</v>
      </c>
      <c r="B702" s="11" t="s">
        <v>5858</v>
      </c>
      <c r="C702" s="11" t="s">
        <v>3197</v>
      </c>
      <c r="D702" s="11" t="str">
        <f t="shared" si="10"/>
        <v>17-3915 TC Tempest</v>
      </c>
      <c r="E702" s="11" t="s">
        <v>632</v>
      </c>
      <c r="F702" s="11">
        <v>121</v>
      </c>
      <c r="G702" s="11">
        <v>131</v>
      </c>
      <c r="H702" s="2426">
        <v>155</v>
      </c>
      <c r="I702" s="3839"/>
    </row>
    <row r="703" spans="1:9" ht="35.450000000000003" customHeight="1">
      <c r="A703" s="11" t="s">
        <v>6603</v>
      </c>
      <c r="B703" s="11" t="s">
        <v>1355</v>
      </c>
      <c r="C703" s="11" t="s">
        <v>2360</v>
      </c>
      <c r="D703" s="11" t="str">
        <f t="shared" si="10"/>
        <v>19-1034 TC Breen</v>
      </c>
      <c r="E703" s="11" t="s">
        <v>632</v>
      </c>
      <c r="F703" s="11">
        <v>121</v>
      </c>
      <c r="G703" s="11">
        <v>93</v>
      </c>
      <c r="H703" s="2426">
        <v>52</v>
      </c>
      <c r="I703" s="3840"/>
    </row>
    <row r="704" spans="1:9" ht="35.450000000000003" customHeight="1">
      <c r="A704" s="11" t="s">
        <v>4793</v>
      </c>
      <c r="B704" s="11" t="s">
        <v>716</v>
      </c>
      <c r="C704" s="11" t="s">
        <v>3517</v>
      </c>
      <c r="D704" s="11" t="str">
        <f t="shared" si="10"/>
        <v>14-5714 TC Lucite Green</v>
      </c>
      <c r="E704" s="11" t="s">
        <v>632</v>
      </c>
      <c r="F704" s="11">
        <v>122</v>
      </c>
      <c r="G704" s="11">
        <v>204</v>
      </c>
      <c r="H704" s="2426">
        <v>184</v>
      </c>
      <c r="I704" s="3824"/>
    </row>
    <row r="705" spans="1:9" ht="35.450000000000003" customHeight="1">
      <c r="A705" s="11" t="s">
        <v>5174</v>
      </c>
      <c r="B705" s="11" t="s">
        <v>5175</v>
      </c>
      <c r="C705" s="11" t="s">
        <v>3736</v>
      </c>
      <c r="D705" s="11" t="str">
        <f t="shared" si="10"/>
        <v>16-0235 TC Kiwi</v>
      </c>
      <c r="E705" s="11" t="s">
        <v>632</v>
      </c>
      <c r="F705" s="11">
        <v>122</v>
      </c>
      <c r="G705" s="11">
        <v>171</v>
      </c>
      <c r="H705" s="2426">
        <v>85</v>
      </c>
      <c r="I705" s="3825"/>
    </row>
    <row r="706" spans="1:9" ht="35.450000000000003" customHeight="1">
      <c r="A706" s="11" t="s">
        <v>5433</v>
      </c>
      <c r="B706" s="11" t="s">
        <v>8570</v>
      </c>
      <c r="C706" s="11" t="s">
        <v>3132</v>
      </c>
      <c r="D706" s="11" t="str">
        <f t="shared" ref="D706:D769" si="11">A706 &amp; " " &amp; B706</f>
        <v>16-4020 TC Della Robbia Blue</v>
      </c>
      <c r="E706" s="11" t="s">
        <v>632</v>
      </c>
      <c r="F706" s="11">
        <v>122</v>
      </c>
      <c r="G706" s="11">
        <v>157</v>
      </c>
      <c r="H706" s="2426">
        <v>203</v>
      </c>
      <c r="I706" s="3826"/>
    </row>
    <row r="707" spans="1:9" ht="35.450000000000003" customHeight="1">
      <c r="A707" s="11" t="s">
        <v>5586</v>
      </c>
      <c r="B707" s="11" t="s">
        <v>5587</v>
      </c>
      <c r="C707" s="11" t="s">
        <v>3618</v>
      </c>
      <c r="D707" s="11" t="str">
        <f t="shared" si="11"/>
        <v>16-6318 TC Mineral Green</v>
      </c>
      <c r="E707" s="11" t="s">
        <v>632</v>
      </c>
      <c r="F707" s="11">
        <v>122</v>
      </c>
      <c r="G707" s="11">
        <v>155</v>
      </c>
      <c r="H707" s="2426">
        <v>120</v>
      </c>
      <c r="I707" s="3827"/>
    </row>
    <row r="708" spans="1:9" ht="35.450000000000003" customHeight="1">
      <c r="A708" s="11" t="s">
        <v>5910</v>
      </c>
      <c r="B708" s="11" t="s">
        <v>5911</v>
      </c>
      <c r="C708" s="11" t="s">
        <v>3387</v>
      </c>
      <c r="D708" s="11" t="str">
        <f t="shared" si="11"/>
        <v>17-4408 TC Lead</v>
      </c>
      <c r="E708" s="11" t="s">
        <v>632</v>
      </c>
      <c r="F708" s="11">
        <v>122</v>
      </c>
      <c r="G708" s="11">
        <v>137</v>
      </c>
      <c r="H708" s="2426">
        <v>143</v>
      </c>
      <c r="I708" s="3828"/>
    </row>
    <row r="709" spans="1:9" ht="35.450000000000003" customHeight="1">
      <c r="A709" s="11" t="s">
        <v>6094</v>
      </c>
      <c r="B709" s="11" t="s">
        <v>6095</v>
      </c>
      <c r="C709" s="11" t="s">
        <v>3854</v>
      </c>
      <c r="D709" s="11" t="str">
        <f t="shared" si="11"/>
        <v>18-0830 TC Butternut</v>
      </c>
      <c r="E709" s="11" t="s">
        <v>632</v>
      </c>
      <c r="F709" s="11">
        <v>122</v>
      </c>
      <c r="G709" s="11">
        <v>100</v>
      </c>
      <c r="H709" s="2426">
        <v>63</v>
      </c>
      <c r="I709" s="3829"/>
    </row>
    <row r="710" spans="1:9" ht="35.450000000000003" customHeight="1">
      <c r="A710" s="11" t="s">
        <v>6096</v>
      </c>
      <c r="B710" s="11" t="s">
        <v>6097</v>
      </c>
      <c r="C710" s="11" t="s">
        <v>3792</v>
      </c>
      <c r="D710" s="11" t="str">
        <f t="shared" si="11"/>
        <v>18-0832 TC Plantation</v>
      </c>
      <c r="E710" s="11" t="s">
        <v>632</v>
      </c>
      <c r="F710" s="11">
        <v>122</v>
      </c>
      <c r="G710" s="11">
        <v>99</v>
      </c>
      <c r="H710" s="2426">
        <v>50</v>
      </c>
      <c r="I710" s="3830"/>
    </row>
    <row r="711" spans="1:9" ht="35.450000000000003" customHeight="1">
      <c r="A711" s="11" t="s">
        <v>6285</v>
      </c>
      <c r="B711" s="11" t="s">
        <v>8353</v>
      </c>
      <c r="C711" s="11" t="s">
        <v>2929</v>
      </c>
      <c r="D711" s="11" t="str">
        <f t="shared" si="11"/>
        <v>18-3012 TC Purple Gumdrop</v>
      </c>
      <c r="E711" s="11" t="s">
        <v>632</v>
      </c>
      <c r="F711" s="11">
        <v>122</v>
      </c>
      <c r="G711" s="11">
        <v>89</v>
      </c>
      <c r="H711" s="2426">
        <v>111</v>
      </c>
      <c r="I711" s="3831"/>
    </row>
    <row r="712" spans="1:9" ht="35.450000000000003" customHeight="1">
      <c r="A712" s="11" t="s">
        <v>6130</v>
      </c>
      <c r="B712" s="11" t="s">
        <v>1564</v>
      </c>
      <c r="C712" s="11" t="s">
        <v>2073</v>
      </c>
      <c r="D712" s="11" t="str">
        <f t="shared" si="11"/>
        <v>18-1130 TC Aztec</v>
      </c>
      <c r="E712" s="11" t="s">
        <v>632</v>
      </c>
      <c r="F712" s="11">
        <v>122</v>
      </c>
      <c r="G712" s="11">
        <v>87</v>
      </c>
      <c r="H712" s="2426">
        <v>71</v>
      </c>
      <c r="I712" s="3832"/>
    </row>
    <row r="713" spans="1:9" ht="35.450000000000003" customHeight="1">
      <c r="A713" s="11" t="s">
        <v>6316</v>
      </c>
      <c r="B713" s="11" t="s">
        <v>919</v>
      </c>
      <c r="C713" s="11" t="s">
        <v>2932</v>
      </c>
      <c r="D713" s="11" t="str">
        <f t="shared" si="11"/>
        <v>18-3522 TC Crushed Grape</v>
      </c>
      <c r="E713" s="11" t="s">
        <v>632</v>
      </c>
      <c r="F713" s="11">
        <v>122</v>
      </c>
      <c r="G713" s="11">
        <v>84</v>
      </c>
      <c r="H713" s="2426">
        <v>127</v>
      </c>
      <c r="I713" s="3833"/>
    </row>
    <row r="714" spans="1:9" ht="35.450000000000003" customHeight="1">
      <c r="A714" s="11" t="s">
        <v>6212</v>
      </c>
      <c r="B714" s="11" t="s">
        <v>937</v>
      </c>
      <c r="C714" s="11" t="s">
        <v>2913</v>
      </c>
      <c r="D714" s="11" t="str">
        <f t="shared" si="11"/>
        <v>18-1614 TC Nocturne</v>
      </c>
      <c r="E714" s="11" t="s">
        <v>632</v>
      </c>
      <c r="F714" s="11">
        <v>122</v>
      </c>
      <c r="G714" s="11">
        <v>75</v>
      </c>
      <c r="H714" s="2426">
        <v>86</v>
      </c>
      <c r="I714" s="3834"/>
    </row>
    <row r="715" spans="1:9" ht="35.450000000000003" customHeight="1">
      <c r="A715" s="11" t="s">
        <v>6701</v>
      </c>
      <c r="B715" s="11" t="s">
        <v>8178</v>
      </c>
      <c r="C715" s="11" t="s">
        <v>2777</v>
      </c>
      <c r="D715" s="11" t="str">
        <f t="shared" si="11"/>
        <v>19-2030 TC Beet Red</v>
      </c>
      <c r="E715" s="11" t="s">
        <v>632</v>
      </c>
      <c r="F715" s="11">
        <v>122</v>
      </c>
      <c r="G715" s="11">
        <v>31</v>
      </c>
      <c r="H715" s="2426">
        <v>61</v>
      </c>
      <c r="I715" s="3835"/>
    </row>
    <row r="716" spans="1:9" ht="35.450000000000003" customHeight="1">
      <c r="A716" s="11" t="s">
        <v>4766</v>
      </c>
      <c r="B716" s="11" t="s">
        <v>4767</v>
      </c>
      <c r="C716" s="11" t="s">
        <v>3361</v>
      </c>
      <c r="D716" s="11" t="str">
        <f t="shared" si="11"/>
        <v>14-4811 TC Aqua Sky</v>
      </c>
      <c r="E716" s="11" t="s">
        <v>632</v>
      </c>
      <c r="F716" s="11">
        <v>123</v>
      </c>
      <c r="G716" s="11">
        <v>196</v>
      </c>
      <c r="H716" s="2426">
        <v>196</v>
      </c>
      <c r="I716" s="2496"/>
    </row>
    <row r="717" spans="1:9" ht="35.450000000000003" customHeight="1">
      <c r="A717" s="11" t="s">
        <v>5106</v>
      </c>
      <c r="B717" s="11" t="s">
        <v>5107</v>
      </c>
      <c r="C717" s="11" t="s">
        <v>3513</v>
      </c>
      <c r="D717" s="11" t="str">
        <f t="shared" si="11"/>
        <v>15-5711 TC Dusty Jade Green</v>
      </c>
      <c r="E717" s="11" t="s">
        <v>632</v>
      </c>
      <c r="F717" s="11">
        <v>123</v>
      </c>
      <c r="G717" s="11">
        <v>181</v>
      </c>
      <c r="H717" s="2426">
        <v>163</v>
      </c>
      <c r="I717" s="2461"/>
    </row>
    <row r="718" spans="1:9" ht="35.450000000000003" customHeight="1">
      <c r="A718" s="11" t="s">
        <v>5148</v>
      </c>
      <c r="B718" s="11" t="s">
        <v>5149</v>
      </c>
      <c r="C718" s="11" t="s">
        <v>3697</v>
      </c>
      <c r="D718" s="11" t="str">
        <f t="shared" si="11"/>
        <v>15-6437 TC Grass Green</v>
      </c>
      <c r="E718" s="11" t="s">
        <v>632</v>
      </c>
      <c r="F718" s="11">
        <v>123</v>
      </c>
      <c r="G718" s="11">
        <v>179</v>
      </c>
      <c r="H718" s="2426">
        <v>105</v>
      </c>
      <c r="I718" s="3821"/>
    </row>
    <row r="719" spans="1:9" ht="35.450000000000003" customHeight="1">
      <c r="A719" s="11" t="s">
        <v>5444</v>
      </c>
      <c r="B719" s="11" t="s">
        <v>747</v>
      </c>
      <c r="C719" s="11" t="s">
        <v>3168</v>
      </c>
      <c r="D719" s="11" t="str">
        <f t="shared" si="11"/>
        <v>16-4120 TC Dusk Blue</v>
      </c>
      <c r="E719" s="11" t="s">
        <v>632</v>
      </c>
      <c r="F719" s="11">
        <v>123</v>
      </c>
      <c r="G719" s="11">
        <v>160</v>
      </c>
      <c r="H719" s="2426">
        <v>192</v>
      </c>
      <c r="I719" s="2454"/>
    </row>
    <row r="720" spans="1:9" ht="35.450000000000003" customHeight="1">
      <c r="A720" s="11" t="s">
        <v>6078</v>
      </c>
      <c r="B720" s="11" t="s">
        <v>6079</v>
      </c>
      <c r="C720" s="11" t="s">
        <v>3734</v>
      </c>
      <c r="D720" s="11" t="str">
        <f t="shared" si="11"/>
        <v>18-0538 TC Woodbine</v>
      </c>
      <c r="E720" s="11" t="s">
        <v>632</v>
      </c>
      <c r="F720" s="11">
        <v>123</v>
      </c>
      <c r="G720" s="11">
        <v>127</v>
      </c>
      <c r="H720" s="2426">
        <v>50</v>
      </c>
      <c r="I720" s="3822"/>
    </row>
    <row r="721" spans="1:9" ht="35.450000000000003" customHeight="1">
      <c r="A721" s="11" t="s">
        <v>6151</v>
      </c>
      <c r="B721" s="11" t="s">
        <v>7455</v>
      </c>
      <c r="C721" s="11" t="s">
        <v>2098</v>
      </c>
      <c r="D721" s="11" t="str">
        <f t="shared" si="11"/>
        <v>18-1312 TC Deep Taupe</v>
      </c>
      <c r="E721" s="11" t="s">
        <v>632</v>
      </c>
      <c r="F721" s="11">
        <v>123</v>
      </c>
      <c r="G721" s="11">
        <v>102</v>
      </c>
      <c r="H721" s="2426">
        <v>96</v>
      </c>
      <c r="I721" s="3823"/>
    </row>
    <row r="722" spans="1:9" ht="35.450000000000003" customHeight="1">
      <c r="A722" s="11" t="s">
        <v>5134</v>
      </c>
      <c r="B722" s="11" t="s">
        <v>5135</v>
      </c>
      <c r="C722" s="11" t="s">
        <v>3663</v>
      </c>
      <c r="D722" s="11" t="str">
        <f t="shared" si="11"/>
        <v>15-6322 TC Light Grass Green</v>
      </c>
      <c r="E722" s="11" t="s">
        <v>632</v>
      </c>
      <c r="F722" s="11">
        <v>124</v>
      </c>
      <c r="G722" s="11">
        <v>182</v>
      </c>
      <c r="H722" s="2426">
        <v>142</v>
      </c>
      <c r="I722" s="3810"/>
    </row>
    <row r="723" spans="1:9" ht="35.450000000000003" customHeight="1">
      <c r="A723" s="11" t="s">
        <v>5118</v>
      </c>
      <c r="B723" s="11" t="s">
        <v>5119</v>
      </c>
      <c r="C723" s="11" t="s">
        <v>3660</v>
      </c>
      <c r="D723" s="11" t="str">
        <f t="shared" si="11"/>
        <v>15-6120 TC Ming</v>
      </c>
      <c r="E723" s="11" t="s">
        <v>632</v>
      </c>
      <c r="F723" s="11">
        <v>124</v>
      </c>
      <c r="G723" s="11">
        <v>176</v>
      </c>
      <c r="H723" s="2426">
        <v>138</v>
      </c>
      <c r="I723" s="3811"/>
    </row>
    <row r="724" spans="1:9" ht="35.450000000000003" customHeight="1">
      <c r="A724" s="11" t="s">
        <v>4817</v>
      </c>
      <c r="B724" s="11" t="s">
        <v>9115</v>
      </c>
      <c r="C724" s="11" t="s">
        <v>3661</v>
      </c>
      <c r="D724" s="11" t="str">
        <f t="shared" si="11"/>
        <v>14-6327 TC Zephyr Green</v>
      </c>
      <c r="E724" s="11" t="s">
        <v>632</v>
      </c>
      <c r="F724" s="11">
        <v>124</v>
      </c>
      <c r="G724" s="11">
        <v>176</v>
      </c>
      <c r="H724" s="2426">
        <v>131</v>
      </c>
      <c r="I724" s="3812"/>
    </row>
    <row r="725" spans="1:9" ht="35.450000000000003" customHeight="1">
      <c r="A725" s="11" t="s">
        <v>5956</v>
      </c>
      <c r="B725" s="11" t="s">
        <v>8821</v>
      </c>
      <c r="C725" s="11" t="s">
        <v>3392</v>
      </c>
      <c r="D725" s="11" t="str">
        <f t="shared" si="11"/>
        <v>17-5107 TC Chinois Green</v>
      </c>
      <c r="E725" s="11" t="s">
        <v>632</v>
      </c>
      <c r="F725" s="11">
        <v>124</v>
      </c>
      <c r="G725" s="11">
        <v>140</v>
      </c>
      <c r="H725" s="2426">
        <v>135</v>
      </c>
      <c r="I725" s="3813"/>
    </row>
    <row r="726" spans="1:9" ht="35.450000000000003" customHeight="1">
      <c r="A726" s="11" t="s">
        <v>5872</v>
      </c>
      <c r="B726" s="11" t="s">
        <v>8522</v>
      </c>
      <c r="C726" s="11" t="s">
        <v>3083</v>
      </c>
      <c r="D726" s="11" t="str">
        <f t="shared" si="11"/>
        <v>17-3932 TC Deep Periwinkle</v>
      </c>
      <c r="E726" s="11" t="s">
        <v>632</v>
      </c>
      <c r="F726" s="11">
        <v>124</v>
      </c>
      <c r="G726" s="11">
        <v>131</v>
      </c>
      <c r="H726" s="2426">
        <v>188</v>
      </c>
      <c r="I726" s="3814"/>
    </row>
    <row r="727" spans="1:9" ht="35.450000000000003" customHeight="1">
      <c r="A727" s="11" t="s">
        <v>6089</v>
      </c>
      <c r="B727" s="11" t="s">
        <v>6090</v>
      </c>
      <c r="C727" s="11" t="s">
        <v>3853</v>
      </c>
      <c r="D727" s="11" t="str">
        <f t="shared" si="11"/>
        <v>18-0724 TC Gothic Olive</v>
      </c>
      <c r="E727" s="11" t="s">
        <v>632</v>
      </c>
      <c r="F727" s="11">
        <v>124</v>
      </c>
      <c r="G727" s="11">
        <v>110</v>
      </c>
      <c r="H727" s="2426">
        <v>79</v>
      </c>
      <c r="I727" s="3815"/>
    </row>
    <row r="728" spans="1:9" ht="35.450000000000003" customHeight="1">
      <c r="A728" s="11" t="s">
        <v>6295</v>
      </c>
      <c r="B728" s="11" t="s">
        <v>921</v>
      </c>
      <c r="C728" s="11" t="s">
        <v>2933</v>
      </c>
      <c r="D728" s="11" t="str">
        <f t="shared" si="11"/>
        <v>18-3218 TC Concord Grape</v>
      </c>
      <c r="E728" s="11" t="s">
        <v>632</v>
      </c>
      <c r="F728" s="11">
        <v>124</v>
      </c>
      <c r="G728" s="11">
        <v>83</v>
      </c>
      <c r="H728" s="2426">
        <v>121</v>
      </c>
      <c r="I728" s="3816"/>
    </row>
    <row r="729" spans="1:9" ht="35.450000000000003" customHeight="1">
      <c r="A729" s="11" t="s">
        <v>6172</v>
      </c>
      <c r="B729" s="11" t="s">
        <v>1044</v>
      </c>
      <c r="C729" s="11" t="s">
        <v>2771</v>
      </c>
      <c r="D729" s="11" t="str">
        <f t="shared" si="11"/>
        <v>18-1420 TC Wild Ginger</v>
      </c>
      <c r="E729" s="11" t="s">
        <v>632</v>
      </c>
      <c r="F729" s="11">
        <v>124</v>
      </c>
      <c r="G729" s="11">
        <v>76</v>
      </c>
      <c r="H729" s="2426">
        <v>83</v>
      </c>
      <c r="I729" s="3817"/>
    </row>
    <row r="730" spans="1:9" ht="35.450000000000003" customHeight="1">
      <c r="A730" s="11" t="s">
        <v>6635</v>
      </c>
      <c r="B730" s="11" t="s">
        <v>1433</v>
      </c>
      <c r="C730" s="11" t="s">
        <v>2240</v>
      </c>
      <c r="D730" s="11" t="str">
        <f t="shared" si="11"/>
        <v>19-1334 TC Henna</v>
      </c>
      <c r="E730" s="11" t="s">
        <v>632</v>
      </c>
      <c r="F730" s="11">
        <v>124</v>
      </c>
      <c r="G730" s="11">
        <v>66</v>
      </c>
      <c r="H730" s="2426">
        <v>60</v>
      </c>
      <c r="I730" s="3818"/>
    </row>
    <row r="731" spans="1:9" ht="35.450000000000003" customHeight="1">
      <c r="A731" s="11" t="s">
        <v>6699</v>
      </c>
      <c r="B731" s="11" t="s">
        <v>8180</v>
      </c>
      <c r="C731" s="11" t="s">
        <v>2778</v>
      </c>
      <c r="D731" s="11" t="str">
        <f t="shared" si="11"/>
        <v>19-2025 TC Red Plum</v>
      </c>
      <c r="E731" s="11" t="s">
        <v>632</v>
      </c>
      <c r="F731" s="11">
        <v>124</v>
      </c>
      <c r="G731" s="11">
        <v>41</v>
      </c>
      <c r="H731" s="2426">
        <v>70</v>
      </c>
      <c r="I731" s="3819"/>
    </row>
    <row r="732" spans="1:9" ht="35.450000000000003" customHeight="1">
      <c r="A732" s="11" t="s">
        <v>6694</v>
      </c>
      <c r="B732" s="11" t="s">
        <v>1077</v>
      </c>
      <c r="C732" s="11" t="s">
        <v>2725</v>
      </c>
      <c r="D732" s="11" t="str">
        <f t="shared" si="11"/>
        <v>19-1940 TC Rumba Red</v>
      </c>
      <c r="E732" s="11" t="s">
        <v>632</v>
      </c>
      <c r="F732" s="11">
        <v>124</v>
      </c>
      <c r="G732" s="11">
        <v>36</v>
      </c>
      <c r="H732" s="2426">
        <v>57</v>
      </c>
      <c r="I732" s="3820"/>
    </row>
    <row r="733" spans="1:9" ht="35.450000000000003" customHeight="1">
      <c r="A733" s="11" t="s">
        <v>5166</v>
      </c>
      <c r="B733" s="11" t="s">
        <v>5167</v>
      </c>
      <c r="C733" s="11" t="s">
        <v>3619</v>
      </c>
      <c r="D733" s="11" t="str">
        <f t="shared" si="11"/>
        <v>16-0224 TC Green Eyes</v>
      </c>
      <c r="E733" s="11" t="s">
        <v>632</v>
      </c>
      <c r="F733" s="11">
        <v>125</v>
      </c>
      <c r="G733" s="11">
        <v>149</v>
      </c>
      <c r="H733" s="2426">
        <v>109</v>
      </c>
      <c r="I733" s="3808"/>
    </row>
    <row r="734" spans="1:9" ht="35.450000000000003" customHeight="1">
      <c r="A734" s="11" t="s">
        <v>5852</v>
      </c>
      <c r="B734" s="11" t="s">
        <v>826</v>
      </c>
      <c r="C734" s="11" t="s">
        <v>3050</v>
      </c>
      <c r="D734" s="11" t="str">
        <f t="shared" si="11"/>
        <v>17-3826 TC Aster Purple</v>
      </c>
      <c r="E734" s="11" t="s">
        <v>632</v>
      </c>
      <c r="F734" s="11">
        <v>125</v>
      </c>
      <c r="G734" s="11">
        <v>116</v>
      </c>
      <c r="H734" s="2426">
        <v>168</v>
      </c>
      <c r="I734" s="3809"/>
    </row>
    <row r="735" spans="1:9" ht="35.450000000000003" customHeight="1">
      <c r="A735" s="11" t="s">
        <v>7060</v>
      </c>
      <c r="B735" s="11" t="s">
        <v>7148</v>
      </c>
      <c r="C735" s="11" t="s">
        <v>2627</v>
      </c>
      <c r="D735" s="11" t="str">
        <f t="shared" si="11"/>
        <v>19-1555 TC Red Dahlia</v>
      </c>
      <c r="E735" s="11" t="s">
        <v>632</v>
      </c>
      <c r="F735" s="11">
        <v>125</v>
      </c>
      <c r="G735" s="11">
        <v>32</v>
      </c>
      <c r="H735" s="2426">
        <v>39</v>
      </c>
      <c r="I735" s="2451"/>
    </row>
    <row r="736" spans="1:9" ht="35.450000000000003" customHeight="1">
      <c r="A736" s="11" t="s">
        <v>4521</v>
      </c>
      <c r="B736" s="11" t="s">
        <v>4523</v>
      </c>
      <c r="C736" s="11" t="s">
        <v>3708</v>
      </c>
      <c r="D736" s="11" t="str">
        <f t="shared" si="11"/>
        <v>14-0156 TC Summer Green</v>
      </c>
      <c r="E736" s="11" t="s">
        <v>632</v>
      </c>
      <c r="F736" s="11">
        <v>126</v>
      </c>
      <c r="G736" s="11">
        <v>211</v>
      </c>
      <c r="H736" s="2426">
        <v>127</v>
      </c>
      <c r="I736" s="3798"/>
    </row>
    <row r="737" spans="1:9" ht="35.450000000000003" customHeight="1">
      <c r="A737" s="11" t="s">
        <v>4865</v>
      </c>
      <c r="B737" s="11" t="s">
        <v>4866</v>
      </c>
      <c r="C737" s="11" t="s">
        <v>3703</v>
      </c>
      <c r="D737" s="11" t="str">
        <f t="shared" si="11"/>
        <v>15-0545 TC Jasmine Green</v>
      </c>
      <c r="E737" s="11" t="s">
        <v>632</v>
      </c>
      <c r="F737" s="11">
        <v>126</v>
      </c>
      <c r="G737" s="11">
        <v>200</v>
      </c>
      <c r="H737" s="2426">
        <v>69</v>
      </c>
      <c r="I737" s="3799"/>
    </row>
    <row r="738" spans="1:9" ht="35.450000000000003" customHeight="1">
      <c r="A738" s="11" t="s">
        <v>5615</v>
      </c>
      <c r="B738" s="11" t="s">
        <v>9089</v>
      </c>
      <c r="C738" s="11" t="s">
        <v>3622</v>
      </c>
      <c r="D738" s="11" t="str">
        <f t="shared" si="11"/>
        <v>17-0215 TC Aspen Green</v>
      </c>
      <c r="E738" s="11" t="s">
        <v>632</v>
      </c>
      <c r="F738" s="11">
        <v>126</v>
      </c>
      <c r="G738" s="11">
        <v>155</v>
      </c>
      <c r="H738" s="2426">
        <v>118</v>
      </c>
      <c r="I738" s="3800"/>
    </row>
    <row r="739" spans="1:9" ht="35.450000000000003" customHeight="1">
      <c r="A739" s="11" t="s">
        <v>5543</v>
      </c>
      <c r="B739" s="11" t="s">
        <v>5544</v>
      </c>
      <c r="C739" s="11" t="s">
        <v>3546</v>
      </c>
      <c r="D739" s="11" t="str">
        <f t="shared" si="11"/>
        <v>16-5810 TC Green Bay</v>
      </c>
      <c r="E739" s="11" t="s">
        <v>632</v>
      </c>
      <c r="F739" s="11">
        <v>126</v>
      </c>
      <c r="G739" s="11">
        <v>146</v>
      </c>
      <c r="H739" s="2426">
        <v>133</v>
      </c>
      <c r="I739" s="3801"/>
    </row>
    <row r="740" spans="1:9" ht="35.450000000000003" customHeight="1">
      <c r="A740" s="11" t="s">
        <v>7086</v>
      </c>
      <c r="B740" s="11" t="s">
        <v>9610</v>
      </c>
      <c r="C740" s="11" t="s">
        <v>3103</v>
      </c>
      <c r="D740" s="11" t="str">
        <f t="shared" si="11"/>
        <v>17-3907 TC Quicksilver</v>
      </c>
      <c r="E740" s="11" t="s">
        <v>632</v>
      </c>
      <c r="F740" s="11">
        <v>126</v>
      </c>
      <c r="G740" s="11">
        <v>125</v>
      </c>
      <c r="H740" s="2426">
        <v>136</v>
      </c>
      <c r="I740" s="3802"/>
    </row>
    <row r="741" spans="1:9" ht="35.450000000000003" customHeight="1">
      <c r="A741" s="11" t="s">
        <v>5854</v>
      </c>
      <c r="B741" s="11" t="s">
        <v>825</v>
      </c>
      <c r="C741" s="11" t="s">
        <v>3051</v>
      </c>
      <c r="D741" s="11" t="str">
        <f t="shared" si="11"/>
        <v>17-3834 TC Dahlia Purple</v>
      </c>
      <c r="E741" s="11" t="s">
        <v>632</v>
      </c>
      <c r="F741" s="11">
        <v>126</v>
      </c>
      <c r="G741" s="11">
        <v>110</v>
      </c>
      <c r="H741" s="2426">
        <v>172</v>
      </c>
      <c r="I741" s="3803"/>
    </row>
    <row r="742" spans="1:9" ht="35.450000000000003" customHeight="1">
      <c r="A742" s="11" t="s">
        <v>6154</v>
      </c>
      <c r="B742" s="11" t="s">
        <v>1456</v>
      </c>
      <c r="C742" s="11" t="s">
        <v>2213</v>
      </c>
      <c r="D742" s="11" t="str">
        <f t="shared" si="11"/>
        <v>18-1314 TC Acorn</v>
      </c>
      <c r="E742" s="11" t="s">
        <v>632</v>
      </c>
      <c r="F742" s="11">
        <v>126</v>
      </c>
      <c r="G742" s="11">
        <v>94</v>
      </c>
      <c r="H742" s="2426">
        <v>82</v>
      </c>
      <c r="I742" s="3804"/>
    </row>
    <row r="743" spans="1:9" ht="35.450000000000003" customHeight="1">
      <c r="A743" s="11" t="s">
        <v>6157</v>
      </c>
      <c r="B743" s="11" t="s">
        <v>1441</v>
      </c>
      <c r="C743" s="11" t="s">
        <v>2233</v>
      </c>
      <c r="D743" s="11" t="str">
        <f t="shared" si="11"/>
        <v>18-1326 TC Nutmeg</v>
      </c>
      <c r="E743" s="11" t="s">
        <v>632</v>
      </c>
      <c r="F743" s="11">
        <v>126</v>
      </c>
      <c r="G743" s="11">
        <v>92</v>
      </c>
      <c r="H743" s="2426">
        <v>84</v>
      </c>
      <c r="I743" s="3805"/>
    </row>
    <row r="744" spans="1:9" ht="35.450000000000003" customHeight="1">
      <c r="A744" s="11" t="s">
        <v>6653</v>
      </c>
      <c r="B744" s="11" t="s">
        <v>1070</v>
      </c>
      <c r="C744" s="11" t="s">
        <v>2738</v>
      </c>
      <c r="D744" s="11" t="str">
        <f t="shared" si="11"/>
        <v>19-1530 TC Burnt Russet</v>
      </c>
      <c r="E744" s="11" t="s">
        <v>632</v>
      </c>
      <c r="F744" s="11">
        <v>126</v>
      </c>
      <c r="G744" s="11">
        <v>57</v>
      </c>
      <c r="H744" s="2426">
        <v>64</v>
      </c>
      <c r="I744" s="3806"/>
    </row>
    <row r="745" spans="1:9" ht="35.450000000000003" customHeight="1">
      <c r="A745" s="11" t="s">
        <v>6656</v>
      </c>
      <c r="B745" s="11" t="s">
        <v>1207</v>
      </c>
      <c r="C745" s="11" t="s">
        <v>2548</v>
      </c>
      <c r="D745" s="11" t="str">
        <f t="shared" si="11"/>
        <v>19-1540 TC Burnt Henna</v>
      </c>
      <c r="E745" s="11" t="s">
        <v>632</v>
      </c>
      <c r="F745" s="11">
        <v>126</v>
      </c>
      <c r="G745" s="11">
        <v>57</v>
      </c>
      <c r="H745" s="2426">
        <v>47</v>
      </c>
      <c r="I745" s="3807"/>
    </row>
    <row r="746" spans="1:9" ht="35.450000000000003" customHeight="1">
      <c r="A746" s="11" t="s">
        <v>4804</v>
      </c>
      <c r="B746" s="11" t="s">
        <v>4806</v>
      </c>
      <c r="C746" s="11" t="s">
        <v>3665</v>
      </c>
      <c r="D746" s="11" t="str">
        <f t="shared" si="11"/>
        <v>14-6017 TC Neptune Green</v>
      </c>
      <c r="E746" s="11" t="s">
        <v>632</v>
      </c>
      <c r="F746" s="11">
        <v>127</v>
      </c>
      <c r="G746" s="11">
        <v>187</v>
      </c>
      <c r="H746" s="2426">
        <v>158</v>
      </c>
      <c r="I746" s="3794"/>
    </row>
    <row r="747" spans="1:9" ht="35.450000000000003" customHeight="1">
      <c r="A747" s="11" t="s">
        <v>7124</v>
      </c>
      <c r="B747" s="11" t="s">
        <v>9624</v>
      </c>
      <c r="C747" s="11" t="s">
        <v>3277</v>
      </c>
      <c r="D747" s="11" t="str">
        <f t="shared" si="11"/>
        <v>15-4307 TC Tradewinds</v>
      </c>
      <c r="E747" s="11" t="s">
        <v>632</v>
      </c>
      <c r="F747" s="11">
        <v>127</v>
      </c>
      <c r="G747" s="11">
        <v>135</v>
      </c>
      <c r="H747" s="2426">
        <v>147</v>
      </c>
      <c r="I747" s="3795"/>
    </row>
    <row r="748" spans="1:9" ht="35.450000000000003" customHeight="1">
      <c r="A748" s="11" t="s">
        <v>6996</v>
      </c>
      <c r="B748" s="11" t="s">
        <v>9608</v>
      </c>
      <c r="C748" s="11" t="s">
        <v>1978</v>
      </c>
      <c r="D748" s="11" t="str">
        <f t="shared" si="11"/>
        <v>17-3911 TC Silver Filigree</v>
      </c>
      <c r="E748" s="11" t="s">
        <v>632</v>
      </c>
      <c r="F748" s="11">
        <v>127</v>
      </c>
      <c r="G748" s="11">
        <v>124</v>
      </c>
      <c r="H748" s="2426">
        <v>129</v>
      </c>
      <c r="I748" s="3796"/>
    </row>
    <row r="749" spans="1:9" ht="35.450000000000003" customHeight="1">
      <c r="A749" s="11" t="s">
        <v>6119</v>
      </c>
      <c r="B749" s="11" t="s">
        <v>1558</v>
      </c>
      <c r="C749" s="11" t="s">
        <v>2081</v>
      </c>
      <c r="D749" s="11" t="str">
        <f t="shared" si="11"/>
        <v>18-1018 TC Otter</v>
      </c>
      <c r="E749" s="11" t="s">
        <v>632</v>
      </c>
      <c r="F749" s="11">
        <v>127</v>
      </c>
      <c r="G749" s="11">
        <v>103</v>
      </c>
      <c r="H749" s="2426">
        <v>79</v>
      </c>
      <c r="I749" s="3797"/>
    </row>
    <row r="750" spans="1:9" ht="35.450000000000003" customHeight="1">
      <c r="A750" s="11" t="s">
        <v>5600</v>
      </c>
      <c r="B750" s="11" t="s">
        <v>5601</v>
      </c>
      <c r="C750" s="11" t="s">
        <v>3831</v>
      </c>
      <c r="D750" s="11" t="str">
        <f t="shared" si="11"/>
        <v>17-0115 TC Oil Green</v>
      </c>
      <c r="E750" s="11" t="s">
        <v>632</v>
      </c>
      <c r="F750" s="11">
        <v>128</v>
      </c>
      <c r="G750" s="11">
        <v>133</v>
      </c>
      <c r="H750" s="2426">
        <v>109</v>
      </c>
      <c r="I750" s="3780"/>
    </row>
    <row r="751" spans="1:9" ht="35.450000000000003" customHeight="1">
      <c r="A751" s="11" t="s">
        <v>6397</v>
      </c>
      <c r="B751" s="11" t="s">
        <v>1659</v>
      </c>
      <c r="C751" s="11" t="s">
        <v>1922</v>
      </c>
      <c r="D751" s="11" t="str">
        <f t="shared" si="11"/>
        <v>18-4105 TC Moon Mist</v>
      </c>
      <c r="E751" s="11" t="s">
        <v>632</v>
      </c>
      <c r="F751" s="11">
        <v>128</v>
      </c>
      <c r="G751" s="11">
        <v>129</v>
      </c>
      <c r="H751" s="2426">
        <v>125</v>
      </c>
      <c r="I751" s="3781"/>
    </row>
    <row r="752" spans="1:9" ht="35.450000000000003" customHeight="1">
      <c r="A752" s="11" t="s">
        <v>6993</v>
      </c>
      <c r="B752" s="11" t="s">
        <v>665</v>
      </c>
      <c r="C752" s="11" t="s">
        <v>1974</v>
      </c>
      <c r="D752" s="11" t="str">
        <f t="shared" si="11"/>
        <v>17-4014 TC Titanium</v>
      </c>
      <c r="E752" s="11" t="s">
        <v>632</v>
      </c>
      <c r="F752" s="11">
        <v>128</v>
      </c>
      <c r="G752" s="11">
        <v>125</v>
      </c>
      <c r="H752" s="2426">
        <v>127</v>
      </c>
      <c r="I752" s="2442"/>
    </row>
    <row r="753" spans="1:9" ht="35.450000000000003" customHeight="1">
      <c r="A753" s="11" t="s">
        <v>5641</v>
      </c>
      <c r="B753" s="11" t="s">
        <v>5643</v>
      </c>
      <c r="C753" s="11" t="s">
        <v>3572</v>
      </c>
      <c r="D753" s="11" t="str">
        <f t="shared" si="11"/>
        <v>17-0613 TC Vetiver</v>
      </c>
      <c r="E753" s="11" t="s">
        <v>632</v>
      </c>
      <c r="F753" s="11">
        <v>128</v>
      </c>
      <c r="G753" s="11">
        <v>125</v>
      </c>
      <c r="H753" s="2426">
        <v>111</v>
      </c>
      <c r="I753" s="3782"/>
    </row>
    <row r="754" spans="1:9" ht="35.450000000000003" customHeight="1">
      <c r="A754" s="11" t="s">
        <v>6976</v>
      </c>
      <c r="B754" s="11" t="s">
        <v>9357</v>
      </c>
      <c r="C754" s="11" t="s">
        <v>1895</v>
      </c>
      <c r="D754" s="11" t="str">
        <f t="shared" si="11"/>
        <v>18-1108 TC Fallen Rock</v>
      </c>
      <c r="E754" s="11" t="s">
        <v>632</v>
      </c>
      <c r="F754" s="11">
        <v>128</v>
      </c>
      <c r="G754" s="11">
        <v>118</v>
      </c>
      <c r="H754" s="2426">
        <v>105</v>
      </c>
      <c r="I754" s="3783"/>
    </row>
    <row r="755" spans="1:9" ht="35.450000000000003" customHeight="1">
      <c r="A755" s="11" t="s">
        <v>6082</v>
      </c>
      <c r="B755" s="11" t="s">
        <v>7270</v>
      </c>
      <c r="C755" s="11" t="s">
        <v>1882</v>
      </c>
      <c r="D755" s="11" t="str">
        <f t="shared" si="11"/>
        <v>18-0617 TC Covert Green</v>
      </c>
      <c r="E755" s="11" t="s">
        <v>632</v>
      </c>
      <c r="F755" s="11">
        <v>128</v>
      </c>
      <c r="G755" s="11">
        <v>118</v>
      </c>
      <c r="H755" s="2426">
        <v>95</v>
      </c>
      <c r="I755" s="3784"/>
    </row>
    <row r="756" spans="1:9" ht="35.450000000000003" customHeight="1">
      <c r="A756" s="11" t="s">
        <v>6328</v>
      </c>
      <c r="B756" s="11" t="s">
        <v>8472</v>
      </c>
      <c r="C756" s="11" t="s">
        <v>3041</v>
      </c>
      <c r="D756" s="11" t="str">
        <f t="shared" si="11"/>
        <v>18-3718 TC Purple Haze</v>
      </c>
      <c r="E756" s="11" t="s">
        <v>632</v>
      </c>
      <c r="F756" s="11">
        <v>128</v>
      </c>
      <c r="G756" s="11">
        <v>115</v>
      </c>
      <c r="H756" s="2426">
        <v>150</v>
      </c>
      <c r="I756" s="3785"/>
    </row>
    <row r="757" spans="1:9" ht="35.450000000000003" customHeight="1">
      <c r="A757" s="11" t="s">
        <v>5663</v>
      </c>
      <c r="B757" s="11" t="s">
        <v>1626</v>
      </c>
      <c r="C757" s="11" t="s">
        <v>1987</v>
      </c>
      <c r="D757" s="11" t="str">
        <f t="shared" si="11"/>
        <v>17-0909 TC Fossil</v>
      </c>
      <c r="E757" s="11" t="s">
        <v>632</v>
      </c>
      <c r="F757" s="11">
        <v>128</v>
      </c>
      <c r="G757" s="11">
        <v>111</v>
      </c>
      <c r="H757" s="2426">
        <v>99</v>
      </c>
      <c r="I757" s="3786"/>
    </row>
    <row r="758" spans="1:9" ht="35.450000000000003" customHeight="1">
      <c r="A758" s="11" t="s">
        <v>6210</v>
      </c>
      <c r="B758" s="11" t="s">
        <v>980</v>
      </c>
      <c r="C758" s="11" t="s">
        <v>2865</v>
      </c>
      <c r="D758" s="11" t="str">
        <f t="shared" si="11"/>
        <v>18-1612 TC Rose Taupe</v>
      </c>
      <c r="E758" s="11" t="s">
        <v>632</v>
      </c>
      <c r="F758" s="11">
        <v>128</v>
      </c>
      <c r="G758" s="11">
        <v>96</v>
      </c>
      <c r="H758" s="2426">
        <v>98</v>
      </c>
      <c r="I758" s="3787"/>
    </row>
    <row r="759" spans="1:9" ht="35.450000000000003" customHeight="1">
      <c r="A759" s="11" t="s">
        <v>6100</v>
      </c>
      <c r="B759" s="11" t="s">
        <v>6101</v>
      </c>
      <c r="C759" s="11" t="s">
        <v>3791</v>
      </c>
      <c r="D759" s="11" t="str">
        <f t="shared" si="11"/>
        <v>18-0840 TC Tapenade</v>
      </c>
      <c r="E759" s="11" t="s">
        <v>632</v>
      </c>
      <c r="F759" s="11">
        <v>128</v>
      </c>
      <c r="G759" s="11">
        <v>93</v>
      </c>
      <c r="H759" s="2426">
        <v>36</v>
      </c>
      <c r="I759" s="2517"/>
    </row>
    <row r="760" spans="1:9" ht="35.450000000000003" customHeight="1">
      <c r="A760" s="11" t="s">
        <v>6200</v>
      </c>
      <c r="B760" s="11" t="s">
        <v>981</v>
      </c>
      <c r="C760" s="11" t="s">
        <v>2866</v>
      </c>
      <c r="D760" s="11" t="str">
        <f t="shared" si="11"/>
        <v>18-1512 TC Rose Brown</v>
      </c>
      <c r="E760" s="11" t="s">
        <v>632</v>
      </c>
      <c r="F760" s="11">
        <v>128</v>
      </c>
      <c r="G760" s="11">
        <v>86</v>
      </c>
      <c r="H760" s="2426">
        <v>91</v>
      </c>
      <c r="I760" s="3788"/>
    </row>
    <row r="761" spans="1:9" ht="35.450000000000003" customHeight="1">
      <c r="A761" s="11" t="s">
        <v>6245</v>
      </c>
      <c r="B761" s="11" t="s">
        <v>944</v>
      </c>
      <c r="C761" s="11" t="s">
        <v>2906</v>
      </c>
      <c r="D761" s="11" t="str">
        <f t="shared" si="11"/>
        <v>18-1709 TC Tulipwood</v>
      </c>
      <c r="E761" s="11" t="s">
        <v>632</v>
      </c>
      <c r="F761" s="11">
        <v>128</v>
      </c>
      <c r="G761" s="11">
        <v>84</v>
      </c>
      <c r="H761" s="2426">
        <v>102</v>
      </c>
      <c r="I761" s="3789"/>
    </row>
    <row r="762" spans="1:9" ht="35.450000000000003" customHeight="1">
      <c r="A762" s="11" t="s">
        <v>6171</v>
      </c>
      <c r="B762" s="11" t="s">
        <v>939</v>
      </c>
      <c r="C762" s="11" t="s">
        <v>2914</v>
      </c>
      <c r="D762" s="11" t="str">
        <f t="shared" si="11"/>
        <v>18-1418 TC Crushed Berry</v>
      </c>
      <c r="E762" s="11" t="s">
        <v>632</v>
      </c>
      <c r="F762" s="11">
        <v>128</v>
      </c>
      <c r="G762" s="11">
        <v>79</v>
      </c>
      <c r="H762" s="2426">
        <v>90</v>
      </c>
      <c r="I762" s="3790"/>
    </row>
    <row r="763" spans="1:9" ht="35.450000000000003" customHeight="1">
      <c r="A763" s="11" t="s">
        <v>6634</v>
      </c>
      <c r="B763" s="11" t="s">
        <v>1449</v>
      </c>
      <c r="C763" s="11" t="s">
        <v>2224</v>
      </c>
      <c r="D763" s="11" t="str">
        <f t="shared" si="11"/>
        <v>19-1333 TC Sequoia</v>
      </c>
      <c r="E763" s="11" t="s">
        <v>632</v>
      </c>
      <c r="F763" s="11">
        <v>128</v>
      </c>
      <c r="G763" s="11">
        <v>72</v>
      </c>
      <c r="H763" s="2426">
        <v>57</v>
      </c>
      <c r="I763" s="3791"/>
    </row>
    <row r="764" spans="1:9" ht="35.450000000000003" customHeight="1">
      <c r="A764" s="11" t="s">
        <v>6265</v>
      </c>
      <c r="B764" s="11" t="s">
        <v>1041</v>
      </c>
      <c r="C764" s="11" t="s">
        <v>2775</v>
      </c>
      <c r="D764" s="11" t="str">
        <f t="shared" si="11"/>
        <v>18-2027 TC Beaujolais</v>
      </c>
      <c r="E764" s="11" t="s">
        <v>632</v>
      </c>
      <c r="F764" s="11">
        <v>128</v>
      </c>
      <c r="G764" s="11">
        <v>48</v>
      </c>
      <c r="H764" s="2426">
        <v>76</v>
      </c>
      <c r="I764" s="3792"/>
    </row>
    <row r="765" spans="1:9" ht="35.450000000000003" customHeight="1">
      <c r="A765" s="11" t="s">
        <v>6714</v>
      </c>
      <c r="B765" s="11" t="s">
        <v>998</v>
      </c>
      <c r="C765" s="11" t="s">
        <v>2837</v>
      </c>
      <c r="D765" s="11" t="str">
        <f t="shared" si="11"/>
        <v>19-2432 TC Raspberry Radiance</v>
      </c>
      <c r="E765" s="11" t="s">
        <v>632</v>
      </c>
      <c r="F765" s="11">
        <v>128</v>
      </c>
      <c r="G765" s="11">
        <v>42</v>
      </c>
      <c r="H765" s="2426">
        <v>80</v>
      </c>
      <c r="I765" s="3793"/>
    </row>
    <row r="766" spans="1:9" ht="35.450000000000003" customHeight="1">
      <c r="A766" s="11" t="s">
        <v>4469</v>
      </c>
      <c r="B766" s="11" t="s">
        <v>4471</v>
      </c>
      <c r="C766" s="11" t="s">
        <v>3449</v>
      </c>
      <c r="D766" s="11" t="str">
        <f t="shared" si="11"/>
        <v>13-5313 TC Aruba Blue</v>
      </c>
      <c r="E766" s="11" t="s">
        <v>632</v>
      </c>
      <c r="F766" s="11">
        <v>129</v>
      </c>
      <c r="G766" s="11">
        <v>215</v>
      </c>
      <c r="H766" s="2426">
        <v>211</v>
      </c>
      <c r="I766" s="3767"/>
    </row>
    <row r="767" spans="1:9" ht="35.450000000000003" customHeight="1">
      <c r="A767" s="11" t="s">
        <v>4776</v>
      </c>
      <c r="B767" s="11" t="s">
        <v>4777</v>
      </c>
      <c r="C767" s="11" t="s">
        <v>3511</v>
      </c>
      <c r="D767" s="11" t="str">
        <f t="shared" si="11"/>
        <v>14-5413 TC Holiday</v>
      </c>
      <c r="E767" s="11" t="s">
        <v>632</v>
      </c>
      <c r="F767" s="11">
        <v>129</v>
      </c>
      <c r="G767" s="11">
        <v>195</v>
      </c>
      <c r="H767" s="2426">
        <v>180</v>
      </c>
      <c r="I767" s="3768"/>
    </row>
    <row r="768" spans="1:9" ht="35.450000000000003" customHeight="1">
      <c r="A768" s="11" t="s">
        <v>5015</v>
      </c>
      <c r="B768" s="11" t="s">
        <v>777</v>
      </c>
      <c r="C768" s="11" t="s">
        <v>3124</v>
      </c>
      <c r="D768" s="11" t="str">
        <f t="shared" si="11"/>
        <v>15-3930 TC Vista Blue</v>
      </c>
      <c r="E768" s="11" t="s">
        <v>632</v>
      </c>
      <c r="F768" s="11">
        <v>129</v>
      </c>
      <c r="G768" s="11">
        <v>160</v>
      </c>
      <c r="H768" s="2426">
        <v>212</v>
      </c>
      <c r="I768" s="3769"/>
    </row>
    <row r="769" spans="1:9" ht="35.450000000000003" customHeight="1">
      <c r="A769" s="11" t="s">
        <v>7100</v>
      </c>
      <c r="B769" s="11" t="s">
        <v>9543</v>
      </c>
      <c r="C769" s="11" t="s">
        <v>3195</v>
      </c>
      <c r="D769" s="11" t="str">
        <f t="shared" si="11"/>
        <v>15-3932 TC Bel Air Blue</v>
      </c>
      <c r="E769" s="11" t="s">
        <v>632</v>
      </c>
      <c r="F769" s="11">
        <v>129</v>
      </c>
      <c r="G769" s="11">
        <v>154</v>
      </c>
      <c r="H769" s="2426">
        <v>193</v>
      </c>
      <c r="I769" s="3770"/>
    </row>
    <row r="770" spans="1:9" ht="35.450000000000003" customHeight="1">
      <c r="A770" s="11" t="s">
        <v>5629</v>
      </c>
      <c r="B770" s="11" t="s">
        <v>5630</v>
      </c>
      <c r="C770" s="11" t="s">
        <v>3733</v>
      </c>
      <c r="D770" s="11" t="str">
        <f t="shared" ref="D770:D833" si="12">A770 &amp; " " &amp; B770</f>
        <v>17-0336 TC Peridot</v>
      </c>
      <c r="E770" s="11" t="s">
        <v>632</v>
      </c>
      <c r="F770" s="11">
        <v>129</v>
      </c>
      <c r="G770" s="11">
        <v>149</v>
      </c>
      <c r="H770" s="2426">
        <v>72</v>
      </c>
      <c r="I770" s="3771"/>
    </row>
    <row r="771" spans="1:9" ht="35.450000000000003" customHeight="1">
      <c r="A771" s="11" t="s">
        <v>5539</v>
      </c>
      <c r="B771" s="11" t="s">
        <v>5540</v>
      </c>
      <c r="C771" s="11" t="s">
        <v>3547</v>
      </c>
      <c r="D771" s="11" t="str">
        <f t="shared" si="12"/>
        <v>16-5807 TC Lily Pad</v>
      </c>
      <c r="E771" s="11" t="s">
        <v>632</v>
      </c>
      <c r="F771" s="11">
        <v>129</v>
      </c>
      <c r="G771" s="11">
        <v>143</v>
      </c>
      <c r="H771" s="2426">
        <v>132</v>
      </c>
      <c r="I771" s="2522"/>
    </row>
    <row r="772" spans="1:9" ht="35.450000000000003" customHeight="1">
      <c r="A772" s="11" t="s">
        <v>5627</v>
      </c>
      <c r="B772" s="11" t="s">
        <v>5628</v>
      </c>
      <c r="C772" s="11" t="s">
        <v>3818</v>
      </c>
      <c r="D772" s="11" t="str">
        <f t="shared" si="12"/>
        <v>17-0330 TC Turtle Green</v>
      </c>
      <c r="E772" s="11" t="s">
        <v>632</v>
      </c>
      <c r="F772" s="11">
        <v>129</v>
      </c>
      <c r="G772" s="11">
        <v>137</v>
      </c>
      <c r="H772" s="2426">
        <v>78</v>
      </c>
      <c r="I772" s="3772"/>
    </row>
    <row r="773" spans="1:9" ht="35.450000000000003" customHeight="1">
      <c r="A773" s="11" t="s">
        <v>6074</v>
      </c>
      <c r="B773" s="11" t="s">
        <v>6075</v>
      </c>
      <c r="C773" s="11" t="s">
        <v>3826</v>
      </c>
      <c r="D773" s="11" t="str">
        <f t="shared" si="12"/>
        <v>18-0525 TC Iguana</v>
      </c>
      <c r="E773" s="11" t="s">
        <v>632</v>
      </c>
      <c r="F773" s="11">
        <v>129</v>
      </c>
      <c r="G773" s="11">
        <v>132</v>
      </c>
      <c r="H773" s="2426">
        <v>85</v>
      </c>
      <c r="I773" s="3773"/>
    </row>
    <row r="774" spans="1:9" ht="35.450000000000003" customHeight="1">
      <c r="A774" s="11" t="s">
        <v>7101</v>
      </c>
      <c r="B774" s="11" t="s">
        <v>9513</v>
      </c>
      <c r="C774" s="11" t="s">
        <v>3198</v>
      </c>
      <c r="D774" s="11" t="str">
        <f t="shared" si="12"/>
        <v>17-3933 TC Silver Bullet</v>
      </c>
      <c r="E774" s="11" t="s">
        <v>632</v>
      </c>
      <c r="F774" s="11">
        <v>129</v>
      </c>
      <c r="G774" s="11">
        <v>131</v>
      </c>
      <c r="H774" s="2426">
        <v>154</v>
      </c>
      <c r="I774" s="3774"/>
    </row>
    <row r="775" spans="1:9" ht="35.450000000000003" customHeight="1">
      <c r="A775" s="11" t="s">
        <v>5644</v>
      </c>
      <c r="B775" s="11" t="s">
        <v>5645</v>
      </c>
      <c r="C775" s="11" t="s">
        <v>3843</v>
      </c>
      <c r="D775" s="11" t="str">
        <f t="shared" si="12"/>
        <v>17-0618 TC Mermaid</v>
      </c>
      <c r="E775" s="11" t="s">
        <v>632</v>
      </c>
      <c r="F775" s="11">
        <v>129</v>
      </c>
      <c r="G775" s="11">
        <v>122</v>
      </c>
      <c r="H775" s="2426">
        <v>101</v>
      </c>
      <c r="I775" s="3775"/>
    </row>
    <row r="776" spans="1:9" ht="35.450000000000003" customHeight="1">
      <c r="A776" s="11" t="s">
        <v>5646</v>
      </c>
      <c r="B776" s="11" t="s">
        <v>5647</v>
      </c>
      <c r="C776" s="11" t="s">
        <v>3848</v>
      </c>
      <c r="D776" s="11" t="str">
        <f t="shared" si="12"/>
        <v>17-0620 TC Aloe</v>
      </c>
      <c r="E776" s="11" t="s">
        <v>632</v>
      </c>
      <c r="F776" s="11">
        <v>129</v>
      </c>
      <c r="G776" s="11">
        <v>122</v>
      </c>
      <c r="H776" s="2426">
        <v>96</v>
      </c>
      <c r="I776" s="3776"/>
    </row>
    <row r="777" spans="1:9" ht="35.450000000000003" customHeight="1">
      <c r="A777" s="11" t="s">
        <v>7018</v>
      </c>
      <c r="B777" s="11" t="s">
        <v>9373</v>
      </c>
      <c r="C777" s="11" t="s">
        <v>2090</v>
      </c>
      <c r="D777" s="11" t="str">
        <f t="shared" si="12"/>
        <v>18-1017 TC Caribou</v>
      </c>
      <c r="E777" s="11" t="s">
        <v>632</v>
      </c>
      <c r="F777" s="11">
        <v>129</v>
      </c>
      <c r="G777" s="11">
        <v>109</v>
      </c>
      <c r="H777" s="2426">
        <v>94</v>
      </c>
      <c r="I777" s="3777"/>
    </row>
    <row r="778" spans="1:9" ht="35.450000000000003" customHeight="1">
      <c r="A778" s="11" t="s">
        <v>6107</v>
      </c>
      <c r="B778" s="11" t="s">
        <v>1329</v>
      </c>
      <c r="C778" s="11" t="s">
        <v>2396</v>
      </c>
      <c r="D778" s="11" t="str">
        <f t="shared" si="12"/>
        <v>18-0933 TC Rubber</v>
      </c>
      <c r="E778" s="11" t="s">
        <v>632</v>
      </c>
      <c r="F778" s="11">
        <v>129</v>
      </c>
      <c r="G778" s="11">
        <v>91</v>
      </c>
      <c r="H778" s="2426">
        <v>55</v>
      </c>
      <c r="I778" s="3778"/>
    </row>
    <row r="779" spans="1:9" ht="35.450000000000003" customHeight="1">
      <c r="A779" s="11" t="s">
        <v>6654</v>
      </c>
      <c r="B779" s="11" t="s">
        <v>1076</v>
      </c>
      <c r="C779" s="11" t="s">
        <v>2730</v>
      </c>
      <c r="D779" s="11" t="str">
        <f t="shared" si="12"/>
        <v>19-1532 TC Rosewood</v>
      </c>
      <c r="E779" s="11" t="s">
        <v>632</v>
      </c>
      <c r="F779" s="11">
        <v>129</v>
      </c>
      <c r="G779" s="11">
        <v>54</v>
      </c>
      <c r="H779" s="2426">
        <v>57</v>
      </c>
      <c r="I779" s="3779"/>
    </row>
    <row r="780" spans="1:9" ht="35.450000000000003" customHeight="1">
      <c r="A780" s="11" t="s">
        <v>4815</v>
      </c>
      <c r="B780" s="11" t="s">
        <v>4816</v>
      </c>
      <c r="C780" s="11" t="s">
        <v>3662</v>
      </c>
      <c r="D780" s="11" t="str">
        <f t="shared" si="12"/>
        <v>14-6324 TC Peapod</v>
      </c>
      <c r="E780" s="11" t="s">
        <v>632</v>
      </c>
      <c r="F780" s="11">
        <v>130</v>
      </c>
      <c r="G780" s="11">
        <v>177</v>
      </c>
      <c r="H780" s="2426">
        <v>133</v>
      </c>
      <c r="I780" s="3759"/>
    </row>
    <row r="781" spans="1:9" ht="35.450000000000003" customHeight="1">
      <c r="A781" s="11" t="s">
        <v>5442</v>
      </c>
      <c r="B781" s="11" t="s">
        <v>5443</v>
      </c>
      <c r="C781" s="11" t="s">
        <v>3283</v>
      </c>
      <c r="D781" s="11" t="str">
        <f t="shared" si="12"/>
        <v>16-4114 TC Stone Blue</v>
      </c>
      <c r="E781" s="11" t="s">
        <v>632</v>
      </c>
      <c r="F781" s="11">
        <v>130</v>
      </c>
      <c r="G781" s="11">
        <v>156</v>
      </c>
      <c r="H781" s="2426">
        <v>165</v>
      </c>
      <c r="I781" s="3760"/>
    </row>
    <row r="782" spans="1:9" ht="35.450000000000003" customHeight="1">
      <c r="A782" s="11" t="s">
        <v>5741</v>
      </c>
      <c r="B782" s="11" t="s">
        <v>1648</v>
      </c>
      <c r="C782" s="11" t="s">
        <v>1943</v>
      </c>
      <c r="D782" s="11" t="str">
        <f t="shared" si="12"/>
        <v>17-1500 TC Steeple Gray</v>
      </c>
      <c r="E782" s="11" t="s">
        <v>632</v>
      </c>
      <c r="F782" s="11">
        <v>130</v>
      </c>
      <c r="G782" s="11">
        <v>126</v>
      </c>
      <c r="H782" s="2426">
        <v>124</v>
      </c>
      <c r="I782" s="3761"/>
    </row>
    <row r="783" spans="1:9" ht="35.450000000000003" customHeight="1">
      <c r="A783" s="11" t="s">
        <v>6126</v>
      </c>
      <c r="B783" s="11" t="s">
        <v>1680</v>
      </c>
      <c r="C783" s="11" t="s">
        <v>1897</v>
      </c>
      <c r="D783" s="11" t="str">
        <f t="shared" si="12"/>
        <v>18-1110 TC Brindle</v>
      </c>
      <c r="E783" s="11" t="s">
        <v>632</v>
      </c>
      <c r="F783" s="11">
        <v>130</v>
      </c>
      <c r="G783" s="11">
        <v>119</v>
      </c>
      <c r="H783" s="2426">
        <v>107</v>
      </c>
      <c r="I783" s="3762"/>
    </row>
    <row r="784" spans="1:9" ht="35.450000000000003" customHeight="1">
      <c r="A784" s="11" t="s">
        <v>5724</v>
      </c>
      <c r="B784" s="11" t="s">
        <v>7278</v>
      </c>
      <c r="C784" s="11" t="s">
        <v>1891</v>
      </c>
      <c r="D784" s="11" t="str">
        <f t="shared" si="12"/>
        <v>17-1410 TC Pine Bark</v>
      </c>
      <c r="E784" s="11" t="s">
        <v>632</v>
      </c>
      <c r="F784" s="11">
        <v>130</v>
      </c>
      <c r="G784" s="11">
        <v>112</v>
      </c>
      <c r="H784" s="2426">
        <v>100</v>
      </c>
      <c r="I784" s="3763"/>
    </row>
    <row r="785" spans="1:9" ht="35.450000000000003" customHeight="1">
      <c r="A785" s="11" t="s">
        <v>6110</v>
      </c>
      <c r="B785" s="11" t="s">
        <v>7740</v>
      </c>
      <c r="C785" s="11" t="s">
        <v>2353</v>
      </c>
      <c r="D785" s="11" t="str">
        <f t="shared" si="12"/>
        <v>18-0937 TC Bronze Brown</v>
      </c>
      <c r="E785" s="11" t="s">
        <v>632</v>
      </c>
      <c r="F785" s="11">
        <v>130</v>
      </c>
      <c r="G785" s="11">
        <v>94</v>
      </c>
      <c r="H785" s="2426">
        <v>47</v>
      </c>
      <c r="I785" s="3764"/>
    </row>
    <row r="786" spans="1:9" ht="35.450000000000003" customHeight="1">
      <c r="A786" s="11" t="s">
        <v>6174</v>
      </c>
      <c r="B786" s="11" t="s">
        <v>1436</v>
      </c>
      <c r="C786" s="11" t="s">
        <v>2239</v>
      </c>
      <c r="D786" s="11" t="str">
        <f t="shared" si="12"/>
        <v>18-1425 TC Mahogany</v>
      </c>
      <c r="E786" s="11" t="s">
        <v>632</v>
      </c>
      <c r="F786" s="11">
        <v>130</v>
      </c>
      <c r="G786" s="11">
        <v>77</v>
      </c>
      <c r="H786" s="2426">
        <v>70</v>
      </c>
      <c r="I786" s="3765"/>
    </row>
    <row r="787" spans="1:9" ht="35.450000000000003" customHeight="1">
      <c r="A787" s="11" t="s">
        <v>6724</v>
      </c>
      <c r="B787" s="11" t="s">
        <v>993</v>
      </c>
      <c r="C787" s="11" t="s">
        <v>2845</v>
      </c>
      <c r="D787" s="11" t="str">
        <f t="shared" si="12"/>
        <v>19-2924 TC Hollyhock</v>
      </c>
      <c r="E787" s="11" t="s">
        <v>632</v>
      </c>
      <c r="F787" s="11">
        <v>130</v>
      </c>
      <c r="G787" s="11">
        <v>50</v>
      </c>
      <c r="H787" s="2426">
        <v>112</v>
      </c>
      <c r="I787" s="3766"/>
    </row>
    <row r="788" spans="1:9" ht="35.450000000000003" customHeight="1">
      <c r="A788" s="11" t="s">
        <v>4768</v>
      </c>
      <c r="B788" s="11" t="s">
        <v>4770</v>
      </c>
      <c r="C788" s="11" t="s">
        <v>3435</v>
      </c>
      <c r="D788" s="11" t="str">
        <f t="shared" si="12"/>
        <v>14-4814 TC Angel Blue</v>
      </c>
      <c r="E788" s="11" t="s">
        <v>632</v>
      </c>
      <c r="F788" s="11">
        <v>131</v>
      </c>
      <c r="G788" s="11">
        <v>197</v>
      </c>
      <c r="H788" s="2426">
        <v>205</v>
      </c>
      <c r="I788" s="3753"/>
    </row>
    <row r="789" spans="1:9" ht="35.450000000000003" customHeight="1">
      <c r="A789" s="11" t="s">
        <v>5423</v>
      </c>
      <c r="B789" s="11" t="s">
        <v>775</v>
      </c>
      <c r="C789" s="11" t="s">
        <v>3122</v>
      </c>
      <c r="D789" s="11" t="str">
        <f t="shared" si="12"/>
        <v>16-3929 TC Grapemist</v>
      </c>
      <c r="E789" s="11" t="s">
        <v>632</v>
      </c>
      <c r="F789" s="11">
        <v>131</v>
      </c>
      <c r="G789" s="11">
        <v>152</v>
      </c>
      <c r="H789" s="2426">
        <v>202</v>
      </c>
      <c r="I789" s="3754"/>
    </row>
    <row r="790" spans="1:9" ht="35.450000000000003" customHeight="1">
      <c r="A790" s="11" t="s">
        <v>5743</v>
      </c>
      <c r="B790" s="11" t="s">
        <v>1631</v>
      </c>
      <c r="C790" s="11" t="s">
        <v>1973</v>
      </c>
      <c r="D790" s="11" t="str">
        <f t="shared" si="12"/>
        <v>17-1502 TC Cloudburst</v>
      </c>
      <c r="E790" s="11" t="s">
        <v>632</v>
      </c>
      <c r="F790" s="11">
        <v>131</v>
      </c>
      <c r="G790" s="11">
        <v>127</v>
      </c>
      <c r="H790" s="2426">
        <v>127</v>
      </c>
      <c r="I790" s="3755"/>
    </row>
    <row r="791" spans="1:9" ht="35.450000000000003" customHeight="1">
      <c r="A791" s="11" t="s">
        <v>6120</v>
      </c>
      <c r="B791" s="11" t="s">
        <v>1557</v>
      </c>
      <c r="C791" s="11" t="s">
        <v>2080</v>
      </c>
      <c r="D791" s="11" t="str">
        <f t="shared" si="12"/>
        <v>18-1022 TC Ermine</v>
      </c>
      <c r="E791" s="11" t="s">
        <v>632</v>
      </c>
      <c r="F791" s="11">
        <v>131</v>
      </c>
      <c r="G791" s="11">
        <v>107</v>
      </c>
      <c r="H791" s="2426">
        <v>79</v>
      </c>
      <c r="I791" s="3756"/>
    </row>
    <row r="792" spans="1:9" ht="35.450000000000003" customHeight="1">
      <c r="A792" s="11" t="s">
        <v>6310</v>
      </c>
      <c r="B792" s="11" t="s">
        <v>920</v>
      </c>
      <c r="C792" s="11" t="s">
        <v>2931</v>
      </c>
      <c r="D792" s="11" t="str">
        <f t="shared" si="12"/>
        <v>18-3418 TC Chinese Violet</v>
      </c>
      <c r="E792" s="11" t="s">
        <v>632</v>
      </c>
      <c r="F792" s="11">
        <v>131</v>
      </c>
      <c r="G792" s="11">
        <v>94</v>
      </c>
      <c r="H792" s="2426">
        <v>129</v>
      </c>
      <c r="I792" s="3757"/>
    </row>
    <row r="793" spans="1:9" ht="35.450000000000003" customHeight="1">
      <c r="A793" s="11" t="s">
        <v>6145</v>
      </c>
      <c r="B793" s="11" t="s">
        <v>1452</v>
      </c>
      <c r="C793" s="11" t="s">
        <v>2221</v>
      </c>
      <c r="D793" s="11" t="str">
        <f t="shared" si="12"/>
        <v>18-1242 TC Brown Patina</v>
      </c>
      <c r="E793" s="11" t="s">
        <v>632</v>
      </c>
      <c r="F793" s="11">
        <v>131</v>
      </c>
      <c r="G793" s="11">
        <v>79</v>
      </c>
      <c r="H793" s="2426">
        <v>61</v>
      </c>
      <c r="I793" s="3758"/>
    </row>
    <row r="794" spans="1:9" ht="35.450000000000003" customHeight="1">
      <c r="A794" s="11" t="s">
        <v>6215</v>
      </c>
      <c r="B794" s="11" t="s">
        <v>1043</v>
      </c>
      <c r="C794" s="11" t="s">
        <v>2770</v>
      </c>
      <c r="D794" s="11" t="str">
        <f t="shared" si="12"/>
        <v>18-1619 TC Maroon</v>
      </c>
      <c r="E794" s="11" t="s">
        <v>632</v>
      </c>
      <c r="F794" s="11">
        <v>131</v>
      </c>
      <c r="G794" s="11">
        <v>70</v>
      </c>
      <c r="H794" s="2426">
        <v>85</v>
      </c>
      <c r="I794" s="2452"/>
    </row>
    <row r="795" spans="1:9" ht="35.450000000000003" customHeight="1">
      <c r="A795" s="11" t="s">
        <v>7094</v>
      </c>
      <c r="B795" s="11" t="s">
        <v>9525</v>
      </c>
      <c r="C795" s="11" t="s">
        <v>3123</v>
      </c>
      <c r="D795" s="11" t="str">
        <f t="shared" si="12"/>
        <v>16-4030 TC Hydrangea</v>
      </c>
      <c r="E795" s="11" t="s">
        <v>632</v>
      </c>
      <c r="F795" s="11">
        <v>132</v>
      </c>
      <c r="G795" s="11">
        <v>155</v>
      </c>
      <c r="H795" s="2426">
        <v>204</v>
      </c>
      <c r="I795" s="3743"/>
    </row>
    <row r="796" spans="1:9" ht="35.450000000000003" customHeight="1">
      <c r="A796" s="11" t="s">
        <v>5624</v>
      </c>
      <c r="B796" s="11" t="s">
        <v>5626</v>
      </c>
      <c r="C796" s="11" t="s">
        <v>3816</v>
      </c>
      <c r="D796" s="11" t="str">
        <f t="shared" si="12"/>
        <v>17-0324 TC Epsom</v>
      </c>
      <c r="E796" s="11" t="s">
        <v>632</v>
      </c>
      <c r="F796" s="11">
        <v>132</v>
      </c>
      <c r="G796" s="11">
        <v>145</v>
      </c>
      <c r="H796" s="2426">
        <v>97</v>
      </c>
      <c r="I796" s="3744"/>
    </row>
    <row r="797" spans="1:9" ht="35.450000000000003" customHeight="1">
      <c r="A797" s="11" t="s">
        <v>5871</v>
      </c>
      <c r="B797" s="11" t="s">
        <v>807</v>
      </c>
      <c r="C797" s="11" t="s">
        <v>3082</v>
      </c>
      <c r="D797" s="11" t="str">
        <f t="shared" si="12"/>
        <v>17-3930 TC Jacaranda</v>
      </c>
      <c r="E797" s="11" t="s">
        <v>632</v>
      </c>
      <c r="F797" s="11">
        <v>132</v>
      </c>
      <c r="G797" s="11">
        <v>141</v>
      </c>
      <c r="H797" s="2426">
        <v>197</v>
      </c>
      <c r="I797" s="3745"/>
    </row>
    <row r="798" spans="1:9" ht="35.450000000000003" customHeight="1">
      <c r="A798" s="11" t="s">
        <v>5908</v>
      </c>
      <c r="B798" s="11" t="s">
        <v>5909</v>
      </c>
      <c r="C798" s="11" t="s">
        <v>3210</v>
      </c>
      <c r="D798" s="11" t="str">
        <f t="shared" si="12"/>
        <v>17-4405 TC Monument</v>
      </c>
      <c r="E798" s="11" t="s">
        <v>632</v>
      </c>
      <c r="F798" s="11">
        <v>132</v>
      </c>
      <c r="G798" s="11">
        <v>137</v>
      </c>
      <c r="H798" s="2426">
        <v>140</v>
      </c>
      <c r="I798" s="2444"/>
    </row>
    <row r="799" spans="1:9" ht="35.450000000000003" customHeight="1">
      <c r="A799" s="11" t="s">
        <v>5598</v>
      </c>
      <c r="B799" s="11" t="s">
        <v>7351</v>
      </c>
      <c r="C799" s="11" t="s">
        <v>1977</v>
      </c>
      <c r="D799" s="11" t="str">
        <f t="shared" si="12"/>
        <v>17-0000 TC Frost Gray</v>
      </c>
      <c r="E799" s="11" t="s">
        <v>632</v>
      </c>
      <c r="F799" s="11">
        <v>132</v>
      </c>
      <c r="G799" s="11">
        <v>130</v>
      </c>
      <c r="H799" s="2426">
        <v>131</v>
      </c>
      <c r="I799" s="3746"/>
    </row>
    <row r="800" spans="1:9" ht="35.450000000000003" customHeight="1">
      <c r="A800" s="11" t="s">
        <v>6978</v>
      </c>
      <c r="B800" s="11" t="s">
        <v>9351</v>
      </c>
      <c r="C800" s="11" t="s">
        <v>1914</v>
      </c>
      <c r="D800" s="11" t="str">
        <f t="shared" si="12"/>
        <v>18-1210 TC Driftwood</v>
      </c>
      <c r="E800" s="11" t="s">
        <v>632</v>
      </c>
      <c r="F800" s="11">
        <v>132</v>
      </c>
      <c r="G800" s="11">
        <v>122</v>
      </c>
      <c r="H800" s="2426">
        <v>117</v>
      </c>
      <c r="I800" s="3747"/>
    </row>
    <row r="801" spans="1:9" ht="35.450000000000003" customHeight="1">
      <c r="A801" s="11" t="s">
        <v>5650</v>
      </c>
      <c r="B801" s="11" t="s">
        <v>5651</v>
      </c>
      <c r="C801" s="11" t="s">
        <v>3846</v>
      </c>
      <c r="D801" s="11" t="str">
        <f t="shared" si="12"/>
        <v>17-0627 TC Dried Herb</v>
      </c>
      <c r="E801" s="11" t="s">
        <v>632</v>
      </c>
      <c r="F801" s="11">
        <v>132</v>
      </c>
      <c r="G801" s="11">
        <v>122</v>
      </c>
      <c r="H801" s="2426">
        <v>89</v>
      </c>
      <c r="I801" s="3748"/>
    </row>
    <row r="802" spans="1:9" ht="35.450000000000003" customHeight="1">
      <c r="A802" s="11" t="s">
        <v>6323</v>
      </c>
      <c r="B802" s="11" t="s">
        <v>881</v>
      </c>
      <c r="C802" s="11" t="s">
        <v>2979</v>
      </c>
      <c r="D802" s="11" t="str">
        <f t="shared" si="12"/>
        <v>18-3710 TC Gray Ridge</v>
      </c>
      <c r="E802" s="11" t="s">
        <v>632</v>
      </c>
      <c r="F802" s="11">
        <v>132</v>
      </c>
      <c r="G802" s="11">
        <v>121</v>
      </c>
      <c r="H802" s="2426">
        <v>134</v>
      </c>
      <c r="I802" s="3749"/>
    </row>
    <row r="803" spans="1:9" ht="35.450000000000003" customHeight="1">
      <c r="A803" s="11" t="s">
        <v>6176</v>
      </c>
      <c r="B803" s="11" t="s">
        <v>1071</v>
      </c>
      <c r="C803" s="11" t="s">
        <v>2735</v>
      </c>
      <c r="D803" s="11" t="str">
        <f t="shared" si="12"/>
        <v>18-1426 TC Apple Butter</v>
      </c>
      <c r="E803" s="11" t="s">
        <v>632</v>
      </c>
      <c r="F803" s="11">
        <v>132</v>
      </c>
      <c r="G803" s="11">
        <v>75</v>
      </c>
      <c r="H803" s="2426">
        <v>77</v>
      </c>
      <c r="I803" s="3750"/>
    </row>
    <row r="804" spans="1:9" ht="35.450000000000003" customHeight="1">
      <c r="A804" s="11" t="s">
        <v>6301</v>
      </c>
      <c r="B804" s="11" t="s">
        <v>992</v>
      </c>
      <c r="C804" s="11" t="s">
        <v>2847</v>
      </c>
      <c r="D804" s="11" t="str">
        <f t="shared" si="12"/>
        <v>18-3324 TC Dahlia</v>
      </c>
      <c r="E804" s="11" t="s">
        <v>632</v>
      </c>
      <c r="F804" s="11">
        <v>132</v>
      </c>
      <c r="G804" s="11">
        <v>62</v>
      </c>
      <c r="H804" s="2426">
        <v>131</v>
      </c>
      <c r="I804" s="3751"/>
    </row>
    <row r="805" spans="1:9" ht="35.450000000000003" customHeight="1">
      <c r="A805" s="11" t="s">
        <v>6703</v>
      </c>
      <c r="B805" s="11" t="s">
        <v>1039</v>
      </c>
      <c r="C805" s="11" t="s">
        <v>2776</v>
      </c>
      <c r="D805" s="11" t="str">
        <f t="shared" si="12"/>
        <v>19-2033 TC Anemone</v>
      </c>
      <c r="E805" s="11" t="s">
        <v>632</v>
      </c>
      <c r="F805" s="11">
        <v>132</v>
      </c>
      <c r="G805" s="11">
        <v>44</v>
      </c>
      <c r="H805" s="2426">
        <v>72</v>
      </c>
      <c r="I805" s="3752"/>
    </row>
    <row r="806" spans="1:9" ht="35.450000000000003" customHeight="1">
      <c r="A806" s="11" t="s">
        <v>7129</v>
      </c>
      <c r="B806" s="11" t="s">
        <v>9587</v>
      </c>
      <c r="C806" s="11" t="s">
        <v>3360</v>
      </c>
      <c r="D806" s="11" t="str">
        <f t="shared" si="12"/>
        <v>14-4812 TC Aqua Splash</v>
      </c>
      <c r="E806" s="11" t="s">
        <v>632</v>
      </c>
      <c r="F806" s="11">
        <v>133</v>
      </c>
      <c r="G806" s="11">
        <v>206</v>
      </c>
      <c r="H806" s="2426">
        <v>209</v>
      </c>
      <c r="I806" s="2524"/>
    </row>
    <row r="807" spans="1:9" ht="35.450000000000003" customHeight="1">
      <c r="A807" s="11" t="s">
        <v>5862</v>
      </c>
      <c r="B807" s="11" t="s">
        <v>8558</v>
      </c>
      <c r="C807" s="11" t="s">
        <v>3121</v>
      </c>
      <c r="D807" s="11" t="str">
        <f t="shared" si="12"/>
        <v>17-3919 TC Purple Impression</v>
      </c>
      <c r="E807" s="11" t="s">
        <v>632</v>
      </c>
      <c r="F807" s="11">
        <v>133</v>
      </c>
      <c r="G807" s="11">
        <v>143</v>
      </c>
      <c r="H807" s="2426">
        <v>177</v>
      </c>
      <c r="I807" s="3734"/>
    </row>
    <row r="808" spans="1:9" ht="35.450000000000003" customHeight="1">
      <c r="A808" s="11" t="s">
        <v>5635</v>
      </c>
      <c r="B808" s="11" t="s">
        <v>5636</v>
      </c>
      <c r="C808" s="11" t="s">
        <v>3825</v>
      </c>
      <c r="D808" s="11" t="str">
        <f t="shared" si="12"/>
        <v>17-0525 TC Mosstone</v>
      </c>
      <c r="E808" s="11" t="s">
        <v>632</v>
      </c>
      <c r="F808" s="11">
        <v>133</v>
      </c>
      <c r="G808" s="11">
        <v>137</v>
      </c>
      <c r="H808" s="2426">
        <v>97</v>
      </c>
      <c r="I808" s="3735"/>
    </row>
    <row r="809" spans="1:9" ht="35.450000000000003" customHeight="1">
      <c r="A809" s="11" t="s">
        <v>5652</v>
      </c>
      <c r="B809" s="11" t="s">
        <v>5653</v>
      </c>
      <c r="C809" s="11" t="s">
        <v>3785</v>
      </c>
      <c r="D809" s="11" t="str">
        <f t="shared" si="12"/>
        <v>17-0636 TC Green Moss</v>
      </c>
      <c r="E809" s="11" t="s">
        <v>632</v>
      </c>
      <c r="F809" s="11">
        <v>133</v>
      </c>
      <c r="G809" s="11">
        <v>121</v>
      </c>
      <c r="H809" s="2426">
        <v>70</v>
      </c>
      <c r="I809" s="3736"/>
    </row>
    <row r="810" spans="1:9" ht="35.450000000000003" customHeight="1">
      <c r="A810" s="11" t="s">
        <v>6294</v>
      </c>
      <c r="B810" s="11" t="s">
        <v>923</v>
      </c>
      <c r="C810" s="11" t="s">
        <v>2928</v>
      </c>
      <c r="D810" s="11" t="str">
        <f t="shared" si="12"/>
        <v>18-3211 TC Grapeade</v>
      </c>
      <c r="E810" s="11" t="s">
        <v>632</v>
      </c>
      <c r="F810" s="11">
        <v>133</v>
      </c>
      <c r="G810" s="11">
        <v>103</v>
      </c>
      <c r="H810" s="2426">
        <v>123</v>
      </c>
      <c r="I810" s="3737"/>
    </row>
    <row r="811" spans="1:9" ht="35.450000000000003" customHeight="1">
      <c r="A811" s="11" t="s">
        <v>6137</v>
      </c>
      <c r="B811" s="11" t="s">
        <v>7586</v>
      </c>
      <c r="C811" s="11" t="s">
        <v>2215</v>
      </c>
      <c r="D811" s="11" t="str">
        <f t="shared" si="12"/>
        <v>18-1229 TC Carob Brown</v>
      </c>
      <c r="E811" s="11" t="s">
        <v>632</v>
      </c>
      <c r="F811" s="11">
        <v>133</v>
      </c>
      <c r="G811" s="11">
        <v>92</v>
      </c>
      <c r="H811" s="2426">
        <v>76</v>
      </c>
      <c r="I811" s="3738"/>
    </row>
    <row r="812" spans="1:9" ht="35.450000000000003" customHeight="1">
      <c r="A812" s="11" t="s">
        <v>6142</v>
      </c>
      <c r="B812" s="11" t="s">
        <v>7595</v>
      </c>
      <c r="C812" s="11" t="s">
        <v>2222</v>
      </c>
      <c r="D812" s="11" t="str">
        <f t="shared" si="12"/>
        <v>18-1238 TC Rustic Brown</v>
      </c>
      <c r="E812" s="11" t="s">
        <v>632</v>
      </c>
      <c r="F812" s="11">
        <v>133</v>
      </c>
      <c r="G812" s="11">
        <v>81</v>
      </c>
      <c r="H812" s="2426">
        <v>65</v>
      </c>
      <c r="I812" s="3739"/>
    </row>
    <row r="813" spans="1:9" ht="35.450000000000003" customHeight="1">
      <c r="A813" s="11" t="s">
        <v>6247</v>
      </c>
      <c r="B813" s="11" t="s">
        <v>950</v>
      </c>
      <c r="C813" s="11" t="s">
        <v>2901</v>
      </c>
      <c r="D813" s="11" t="str">
        <f t="shared" si="12"/>
        <v>18-1716 TC Damson</v>
      </c>
      <c r="E813" s="11" t="s">
        <v>632</v>
      </c>
      <c r="F813" s="11">
        <v>133</v>
      </c>
      <c r="G813" s="11">
        <v>76</v>
      </c>
      <c r="H813" s="2426">
        <v>101</v>
      </c>
      <c r="I813" s="3740"/>
    </row>
    <row r="814" spans="1:9" ht="35.450000000000003" customHeight="1">
      <c r="A814" s="11" t="s">
        <v>6726</v>
      </c>
      <c r="B814" s="11" t="s">
        <v>989</v>
      </c>
      <c r="C814" s="11" t="s">
        <v>2849</v>
      </c>
      <c r="D814" s="11" t="str">
        <f t="shared" si="12"/>
        <v>19-3138 TC Byzantium</v>
      </c>
      <c r="E814" s="11" t="s">
        <v>632</v>
      </c>
      <c r="F814" s="11">
        <v>133</v>
      </c>
      <c r="G814" s="11">
        <v>59</v>
      </c>
      <c r="H814" s="2426">
        <v>123</v>
      </c>
      <c r="I814" s="3741"/>
    </row>
    <row r="815" spans="1:9" ht="35.450000000000003" customHeight="1">
      <c r="A815" s="11" t="s">
        <v>6713</v>
      </c>
      <c r="B815" s="11" t="s">
        <v>999</v>
      </c>
      <c r="C815" s="11" t="s">
        <v>2835</v>
      </c>
      <c r="D815" s="11" t="str">
        <f t="shared" si="12"/>
        <v>19-2431 TC Boysenberry</v>
      </c>
      <c r="E815" s="11" t="s">
        <v>632</v>
      </c>
      <c r="F815" s="11">
        <v>133</v>
      </c>
      <c r="G815" s="11">
        <v>50</v>
      </c>
      <c r="H815" s="2426">
        <v>92</v>
      </c>
      <c r="I815" s="3742"/>
    </row>
    <row r="816" spans="1:9" ht="35.450000000000003" customHeight="1">
      <c r="A816" s="11" t="s">
        <v>5144</v>
      </c>
      <c r="B816" s="11" t="s">
        <v>5145</v>
      </c>
      <c r="C816" s="11" t="s">
        <v>3699</v>
      </c>
      <c r="D816" s="11" t="str">
        <f t="shared" si="12"/>
        <v>15-6428 TC Green Tea</v>
      </c>
      <c r="E816" s="11" t="s">
        <v>632</v>
      </c>
      <c r="F816" s="11">
        <v>134</v>
      </c>
      <c r="G816" s="11">
        <v>169</v>
      </c>
      <c r="H816" s="2426">
        <v>111</v>
      </c>
      <c r="I816" s="3726"/>
    </row>
    <row r="817" spans="1:9" ht="35.450000000000003" customHeight="1">
      <c r="A817" s="11" t="s">
        <v>5555</v>
      </c>
      <c r="B817" s="11" t="s">
        <v>8987</v>
      </c>
      <c r="C817" s="11" t="s">
        <v>3545</v>
      </c>
      <c r="D817" s="11" t="str">
        <f t="shared" si="12"/>
        <v>16-5907 TC Granite Green</v>
      </c>
      <c r="E817" s="11" t="s">
        <v>632</v>
      </c>
      <c r="F817" s="11">
        <v>134</v>
      </c>
      <c r="G817" s="11">
        <v>162</v>
      </c>
      <c r="H817" s="2426">
        <v>147</v>
      </c>
      <c r="I817" s="3727"/>
    </row>
    <row r="818" spans="1:9" ht="35.450000000000003" customHeight="1">
      <c r="A818" s="11" t="s">
        <v>5456</v>
      </c>
      <c r="B818" s="11" t="s">
        <v>5457</v>
      </c>
      <c r="C818" s="11" t="s">
        <v>3284</v>
      </c>
      <c r="D818" s="11" t="str">
        <f t="shared" si="12"/>
        <v>16-4411 TC Tourmaline</v>
      </c>
      <c r="E818" s="11" t="s">
        <v>632</v>
      </c>
      <c r="F818" s="11">
        <v>134</v>
      </c>
      <c r="G818" s="11">
        <v>161</v>
      </c>
      <c r="H818" s="2426">
        <v>169</v>
      </c>
      <c r="I818" s="3728"/>
    </row>
    <row r="819" spans="1:9" ht="35.450000000000003" customHeight="1">
      <c r="A819" s="11" t="s">
        <v>5429</v>
      </c>
      <c r="B819" s="11" t="s">
        <v>5430</v>
      </c>
      <c r="C819" s="11" t="s">
        <v>3249</v>
      </c>
      <c r="D819" s="11" t="str">
        <f t="shared" si="12"/>
        <v>16-4013 TC Ashley Blue</v>
      </c>
      <c r="E819" s="11" t="s">
        <v>632</v>
      </c>
      <c r="F819" s="11">
        <v>134</v>
      </c>
      <c r="G819" s="11">
        <v>153</v>
      </c>
      <c r="H819" s="2426">
        <v>171</v>
      </c>
      <c r="I819" s="3729"/>
    </row>
    <row r="820" spans="1:9" ht="35.450000000000003" customHeight="1">
      <c r="A820" s="11" t="s">
        <v>6131</v>
      </c>
      <c r="B820" s="11" t="s">
        <v>1457</v>
      </c>
      <c r="C820" s="11" t="s">
        <v>2217</v>
      </c>
      <c r="D820" s="11" t="str">
        <f t="shared" si="12"/>
        <v>18-1137 TC Rawhide</v>
      </c>
      <c r="E820" s="11" t="s">
        <v>632</v>
      </c>
      <c r="F820" s="11">
        <v>134</v>
      </c>
      <c r="G820" s="11">
        <v>94</v>
      </c>
      <c r="H820" s="2426">
        <v>73</v>
      </c>
      <c r="I820" s="3730"/>
    </row>
    <row r="821" spans="1:9" ht="35.450000000000003" customHeight="1">
      <c r="A821" s="11" t="s">
        <v>6211</v>
      </c>
      <c r="B821" s="11" t="s">
        <v>938</v>
      </c>
      <c r="C821" s="11" t="s">
        <v>2912</v>
      </c>
      <c r="D821" s="11" t="str">
        <f t="shared" si="12"/>
        <v>18-1613 TC Renaissance Rose</v>
      </c>
      <c r="E821" s="11" t="s">
        <v>632</v>
      </c>
      <c r="F821" s="11">
        <v>134</v>
      </c>
      <c r="G821" s="11">
        <v>85</v>
      </c>
      <c r="H821" s="2426">
        <v>96</v>
      </c>
      <c r="I821" s="3731"/>
    </row>
    <row r="822" spans="1:9" ht="35.450000000000003" customHeight="1">
      <c r="A822" s="11" t="s">
        <v>6288</v>
      </c>
      <c r="B822" s="11" t="s">
        <v>697</v>
      </c>
      <c r="C822" s="11" t="s">
        <v>2832</v>
      </c>
      <c r="D822" s="11" t="str">
        <f t="shared" si="12"/>
        <v>18-3015 TC Amethyst</v>
      </c>
      <c r="E822" s="11" t="s">
        <v>632</v>
      </c>
      <c r="F822" s="11">
        <v>134</v>
      </c>
      <c r="G822" s="11">
        <v>77</v>
      </c>
      <c r="H822" s="2426">
        <v>117</v>
      </c>
      <c r="I822" s="3732"/>
    </row>
    <row r="823" spans="1:9" ht="35.450000000000003" customHeight="1">
      <c r="A823" s="11" t="s">
        <v>7024</v>
      </c>
      <c r="B823" s="11" t="s">
        <v>9433</v>
      </c>
      <c r="C823" s="11" t="s">
        <v>2191</v>
      </c>
      <c r="D823" s="11" t="str">
        <f t="shared" si="12"/>
        <v>18-1148 TC Caramel Café</v>
      </c>
      <c r="E823" s="11" t="s">
        <v>632</v>
      </c>
      <c r="F823" s="11">
        <v>134</v>
      </c>
      <c r="G823" s="11">
        <v>76</v>
      </c>
      <c r="H823" s="2426">
        <v>36</v>
      </c>
      <c r="I823" s="3733"/>
    </row>
    <row r="824" spans="1:9" ht="35.450000000000003" customHeight="1">
      <c r="A824" s="11" t="s">
        <v>4477</v>
      </c>
      <c r="B824" s="11" t="s">
        <v>4478</v>
      </c>
      <c r="C824" s="11" t="s">
        <v>3525</v>
      </c>
      <c r="D824" s="11" t="str">
        <f t="shared" si="12"/>
        <v>13-5414 TC Ice Green</v>
      </c>
      <c r="E824" s="11" t="s">
        <v>632</v>
      </c>
      <c r="F824" s="11">
        <v>135</v>
      </c>
      <c r="G824" s="11">
        <v>216</v>
      </c>
      <c r="H824" s="2426">
        <v>195</v>
      </c>
      <c r="I824" s="3718"/>
    </row>
    <row r="825" spans="1:9" ht="35.450000000000003" customHeight="1">
      <c r="A825" s="11" t="s">
        <v>4479</v>
      </c>
      <c r="B825" s="11" t="s">
        <v>4480</v>
      </c>
      <c r="C825" s="11" t="s">
        <v>3516</v>
      </c>
      <c r="D825" s="11" t="str">
        <f t="shared" si="12"/>
        <v>13-5714 TC Cabbage</v>
      </c>
      <c r="E825" s="11" t="s">
        <v>632</v>
      </c>
      <c r="F825" s="11">
        <v>135</v>
      </c>
      <c r="G825" s="11">
        <v>215</v>
      </c>
      <c r="H825" s="2426">
        <v>190</v>
      </c>
      <c r="I825" s="3719"/>
    </row>
    <row r="826" spans="1:9" ht="35.450000000000003" customHeight="1">
      <c r="A826" s="11" t="s">
        <v>4754</v>
      </c>
      <c r="B826" s="11" t="s">
        <v>4755</v>
      </c>
      <c r="C826" s="11" t="s">
        <v>3331</v>
      </c>
      <c r="D826" s="11" t="str">
        <f t="shared" si="12"/>
        <v>14-4516 TC Petit four</v>
      </c>
      <c r="E826" s="11" t="s">
        <v>632</v>
      </c>
      <c r="F826" s="11">
        <v>135</v>
      </c>
      <c r="G826" s="11">
        <v>194</v>
      </c>
      <c r="H826" s="2426">
        <v>212</v>
      </c>
      <c r="I826" s="3720"/>
    </row>
    <row r="827" spans="1:9" ht="35.450000000000003" customHeight="1">
      <c r="A827" s="11" t="s">
        <v>5079</v>
      </c>
      <c r="B827" s="11" t="s">
        <v>5080</v>
      </c>
      <c r="C827" s="11" t="s">
        <v>3351</v>
      </c>
      <c r="D827" s="11" t="str">
        <f t="shared" si="12"/>
        <v>15-5209 TC Aqua Haze</v>
      </c>
      <c r="E827" s="11" t="s">
        <v>632</v>
      </c>
      <c r="F827" s="11">
        <v>135</v>
      </c>
      <c r="G827" s="11">
        <v>185</v>
      </c>
      <c r="H827" s="2426">
        <v>188</v>
      </c>
      <c r="I827" s="3721"/>
    </row>
    <row r="828" spans="1:9" ht="35.450000000000003" customHeight="1">
      <c r="A828" s="11" t="s">
        <v>5582</v>
      </c>
      <c r="B828" s="11" t="s">
        <v>5583</v>
      </c>
      <c r="C828" s="11" t="s">
        <v>3617</v>
      </c>
      <c r="D828" s="11" t="str">
        <f t="shared" si="12"/>
        <v>16-6216 TC Basil</v>
      </c>
      <c r="E828" s="11" t="s">
        <v>632</v>
      </c>
      <c r="F828" s="11">
        <v>135</v>
      </c>
      <c r="G828" s="11">
        <v>159</v>
      </c>
      <c r="H828" s="2426">
        <v>132</v>
      </c>
      <c r="I828" s="3722"/>
    </row>
    <row r="829" spans="1:9" ht="35.450000000000003" customHeight="1">
      <c r="A829" s="11" t="s">
        <v>5440</v>
      </c>
      <c r="B829" s="11" t="s">
        <v>5441</v>
      </c>
      <c r="C829" s="11" t="s">
        <v>3276</v>
      </c>
      <c r="D829" s="11" t="str">
        <f t="shared" si="12"/>
        <v>16-4109 TC Arona</v>
      </c>
      <c r="E829" s="11" t="s">
        <v>632</v>
      </c>
      <c r="F829" s="11">
        <v>135</v>
      </c>
      <c r="G829" s="11">
        <v>155</v>
      </c>
      <c r="H829" s="2426">
        <v>163</v>
      </c>
      <c r="I829" s="3723"/>
    </row>
    <row r="830" spans="1:9" ht="35.450000000000003" customHeight="1">
      <c r="A830" s="11" t="s">
        <v>6155</v>
      </c>
      <c r="B830" s="11" t="s">
        <v>1455</v>
      </c>
      <c r="C830" s="11" t="s">
        <v>2214</v>
      </c>
      <c r="D830" s="11" t="str">
        <f t="shared" si="12"/>
        <v>18-1320 TC Clove</v>
      </c>
      <c r="E830" s="11" t="s">
        <v>632</v>
      </c>
      <c r="F830" s="11">
        <v>135</v>
      </c>
      <c r="G830" s="11">
        <v>97</v>
      </c>
      <c r="H830" s="2426">
        <v>85</v>
      </c>
      <c r="I830" s="3724"/>
    </row>
    <row r="831" spans="1:9" ht="35.450000000000003" customHeight="1">
      <c r="A831" s="11" t="s">
        <v>6139</v>
      </c>
      <c r="B831" s="11" t="s">
        <v>1453</v>
      </c>
      <c r="C831" s="11" t="s">
        <v>2223</v>
      </c>
      <c r="D831" s="11" t="str">
        <f t="shared" si="12"/>
        <v>18-1230 TC Coconut Shell</v>
      </c>
      <c r="E831" s="11" t="s">
        <v>632</v>
      </c>
      <c r="F831" s="11">
        <v>135</v>
      </c>
      <c r="G831" s="11">
        <v>78</v>
      </c>
      <c r="H831" s="2426">
        <v>60</v>
      </c>
      <c r="I831" s="3725"/>
    </row>
    <row r="832" spans="1:9" ht="35.450000000000003" customHeight="1">
      <c r="A832" s="11" t="s">
        <v>7128</v>
      </c>
      <c r="B832" s="11" t="s">
        <v>9583</v>
      </c>
      <c r="C832" s="11" t="s">
        <v>3332</v>
      </c>
      <c r="D832" s="11" t="str">
        <f t="shared" si="12"/>
        <v>14-4511 TC Gulf Stream</v>
      </c>
      <c r="E832" s="11" t="s">
        <v>632</v>
      </c>
      <c r="F832" s="11">
        <v>136</v>
      </c>
      <c r="G832" s="11">
        <v>195</v>
      </c>
      <c r="H832" s="2426">
        <v>208</v>
      </c>
      <c r="I832" s="3710"/>
    </row>
    <row r="833" spans="1:9" ht="35.450000000000003" customHeight="1">
      <c r="A833" s="11" t="s">
        <v>4845</v>
      </c>
      <c r="B833" s="11" t="s">
        <v>4846</v>
      </c>
      <c r="C833" s="11" t="s">
        <v>3726</v>
      </c>
      <c r="D833" s="11" t="str">
        <f t="shared" si="12"/>
        <v>15-0343 TC Greenery</v>
      </c>
      <c r="E833" s="11" t="s">
        <v>632</v>
      </c>
      <c r="F833" s="11">
        <v>136</v>
      </c>
      <c r="G833" s="11">
        <v>176</v>
      </c>
      <c r="H833" s="2426">
        <v>75</v>
      </c>
      <c r="I833" s="3711"/>
    </row>
    <row r="834" spans="1:9" ht="35.450000000000003" customHeight="1">
      <c r="A834" s="11" t="s">
        <v>6006</v>
      </c>
      <c r="B834" s="11" t="s">
        <v>6007</v>
      </c>
      <c r="C834" s="11" t="s">
        <v>3595</v>
      </c>
      <c r="D834" s="11" t="str">
        <f t="shared" ref="D834:D897" si="13">A834 &amp; " " &amp; B834</f>
        <v>17-6206 TC Shadow</v>
      </c>
      <c r="E834" s="11" t="s">
        <v>632</v>
      </c>
      <c r="F834" s="11">
        <v>136</v>
      </c>
      <c r="G834" s="11">
        <v>141</v>
      </c>
      <c r="H834" s="2426">
        <v>130</v>
      </c>
      <c r="I834" s="3712"/>
    </row>
    <row r="835" spans="1:9" ht="35.450000000000003" customHeight="1">
      <c r="A835" s="11" t="s">
        <v>6268</v>
      </c>
      <c r="B835" s="11" t="s">
        <v>942</v>
      </c>
      <c r="C835" s="11" t="s">
        <v>2904</v>
      </c>
      <c r="D835" s="11" t="str">
        <f t="shared" si="13"/>
        <v>18-2109 TC Grape Shake</v>
      </c>
      <c r="E835" s="11" t="s">
        <v>632</v>
      </c>
      <c r="F835" s="11">
        <v>136</v>
      </c>
      <c r="G835" s="11">
        <v>105</v>
      </c>
      <c r="H835" s="2426">
        <v>113</v>
      </c>
      <c r="I835" s="3713"/>
    </row>
    <row r="836" spans="1:9" ht="35.450000000000003" customHeight="1">
      <c r="A836" s="11" t="s">
        <v>6213</v>
      </c>
      <c r="B836" s="11" t="s">
        <v>8285</v>
      </c>
      <c r="C836" s="11" t="s">
        <v>2867</v>
      </c>
      <c r="D836" s="11" t="str">
        <f t="shared" si="13"/>
        <v>18-1616 TC Roan Rouge</v>
      </c>
      <c r="E836" s="11" t="s">
        <v>632</v>
      </c>
      <c r="F836" s="11">
        <v>136</v>
      </c>
      <c r="G836" s="11">
        <v>81</v>
      </c>
      <c r="H836" s="2426">
        <v>87</v>
      </c>
      <c r="I836" s="3714"/>
    </row>
    <row r="837" spans="1:9" ht="35.450000000000003" customHeight="1">
      <c r="A837" s="11" t="s">
        <v>6248</v>
      </c>
      <c r="B837" s="11" t="s">
        <v>8169</v>
      </c>
      <c r="C837" s="11" t="s">
        <v>2769</v>
      </c>
      <c r="D837" s="11" t="str">
        <f t="shared" si="13"/>
        <v>18-1718 TC Hawthorn Rose</v>
      </c>
      <c r="E837" s="11" t="s">
        <v>632</v>
      </c>
      <c r="F837" s="11">
        <v>136</v>
      </c>
      <c r="G837" s="11">
        <v>76</v>
      </c>
      <c r="H837" s="2426">
        <v>94</v>
      </c>
      <c r="I837" s="3715"/>
    </row>
    <row r="838" spans="1:9" ht="35.450000000000003" customHeight="1">
      <c r="A838" s="11" t="s">
        <v>6655</v>
      </c>
      <c r="B838" s="11" t="s">
        <v>1069</v>
      </c>
      <c r="C838" s="11" t="s">
        <v>2737</v>
      </c>
      <c r="D838" s="11" t="str">
        <f t="shared" si="13"/>
        <v>19-1533 TC Cowhide</v>
      </c>
      <c r="E838" s="11" t="s">
        <v>632</v>
      </c>
      <c r="F838" s="11">
        <v>136</v>
      </c>
      <c r="G838" s="11">
        <v>67</v>
      </c>
      <c r="H838" s="2426">
        <v>68</v>
      </c>
      <c r="I838" s="3716"/>
    </row>
    <row r="839" spans="1:9" ht="35.450000000000003" customHeight="1">
      <c r="A839" s="11" t="s">
        <v>6621</v>
      </c>
      <c r="B839" s="11" t="s">
        <v>7616</v>
      </c>
      <c r="C839" s="11" t="s">
        <v>2241</v>
      </c>
      <c r="D839" s="11" t="str">
        <f t="shared" si="13"/>
        <v>19-1245 TC Arabian Spice</v>
      </c>
      <c r="E839" s="11" t="s">
        <v>632</v>
      </c>
      <c r="F839" s="11">
        <v>136</v>
      </c>
      <c r="G839" s="11">
        <v>67</v>
      </c>
      <c r="H839" s="2426">
        <v>50</v>
      </c>
      <c r="I839" s="3717"/>
    </row>
    <row r="840" spans="1:9" ht="35.450000000000003" customHeight="1">
      <c r="A840" s="11" t="s">
        <v>5077</v>
      </c>
      <c r="B840" s="11" t="s">
        <v>5078</v>
      </c>
      <c r="C840" s="11" t="s">
        <v>3346</v>
      </c>
      <c r="D840" s="11" t="str">
        <f t="shared" si="13"/>
        <v>15-5207 TC Aquifer</v>
      </c>
      <c r="E840" s="11" t="s">
        <v>632</v>
      </c>
      <c r="F840" s="11">
        <v>137</v>
      </c>
      <c r="G840" s="11">
        <v>172</v>
      </c>
      <c r="H840" s="2426">
        <v>172</v>
      </c>
      <c r="I840" s="3705"/>
    </row>
    <row r="841" spans="1:9" ht="35.450000000000003" customHeight="1">
      <c r="A841" s="11" t="s">
        <v>5155</v>
      </c>
      <c r="B841" s="11" t="s">
        <v>5156</v>
      </c>
      <c r="C841" s="11" t="s">
        <v>3700</v>
      </c>
      <c r="D841" s="11" t="str">
        <f t="shared" si="13"/>
        <v>16-0123 TC Tendril</v>
      </c>
      <c r="E841" s="11" t="s">
        <v>632</v>
      </c>
      <c r="F841" s="11">
        <v>137</v>
      </c>
      <c r="G841" s="11">
        <v>160</v>
      </c>
      <c r="H841" s="2426">
        <v>107</v>
      </c>
      <c r="I841" s="3706"/>
    </row>
    <row r="842" spans="1:9" ht="35.450000000000003" customHeight="1">
      <c r="A842" s="11" t="s">
        <v>5431</v>
      </c>
      <c r="B842" s="11" t="s">
        <v>5432</v>
      </c>
      <c r="C842" s="11" t="s">
        <v>3196</v>
      </c>
      <c r="D842" s="11" t="str">
        <f t="shared" si="13"/>
        <v>16-4019 TC Forever Blue</v>
      </c>
      <c r="E842" s="11" t="s">
        <v>632</v>
      </c>
      <c r="F842" s="11">
        <v>137</v>
      </c>
      <c r="G842" s="11">
        <v>155</v>
      </c>
      <c r="H842" s="2426">
        <v>184</v>
      </c>
      <c r="I842" s="3707"/>
    </row>
    <row r="843" spans="1:9" ht="35.450000000000003" customHeight="1">
      <c r="A843" s="11" t="s">
        <v>5851</v>
      </c>
      <c r="B843" s="11" t="s">
        <v>877</v>
      </c>
      <c r="C843" s="11" t="s">
        <v>2984</v>
      </c>
      <c r="D843" s="11" t="str">
        <f t="shared" si="13"/>
        <v>17-3817 TC Daybreak</v>
      </c>
      <c r="E843" s="11" t="s">
        <v>632</v>
      </c>
      <c r="F843" s="11">
        <v>137</v>
      </c>
      <c r="G843" s="11">
        <v>129</v>
      </c>
      <c r="H843" s="2426">
        <v>160</v>
      </c>
      <c r="I843" s="2504"/>
    </row>
    <row r="844" spans="1:9" ht="35.450000000000003" customHeight="1">
      <c r="A844" s="11" t="s">
        <v>5850</v>
      </c>
      <c r="B844" s="11" t="s">
        <v>878</v>
      </c>
      <c r="C844" s="11" t="s">
        <v>2983</v>
      </c>
      <c r="D844" s="11" t="str">
        <f t="shared" si="13"/>
        <v>17-3812 TC Dusk</v>
      </c>
      <c r="E844" s="11" t="s">
        <v>632</v>
      </c>
      <c r="F844" s="11">
        <v>137</v>
      </c>
      <c r="G844" s="11">
        <v>127</v>
      </c>
      <c r="H844" s="2426">
        <v>152</v>
      </c>
      <c r="I844" s="3708"/>
    </row>
    <row r="845" spans="1:9" ht="35.450000000000003" customHeight="1">
      <c r="A845" s="11" t="s">
        <v>6284</v>
      </c>
      <c r="B845" s="11" t="s">
        <v>941</v>
      </c>
      <c r="C845" s="11" t="s">
        <v>2908</v>
      </c>
      <c r="D845" s="11" t="str">
        <f t="shared" si="13"/>
        <v>18-3011 TC Argyle Purple</v>
      </c>
      <c r="E845" s="11" t="s">
        <v>632</v>
      </c>
      <c r="F845" s="11">
        <v>137</v>
      </c>
      <c r="G845" s="11">
        <v>92</v>
      </c>
      <c r="H845" s="2426">
        <v>121</v>
      </c>
      <c r="I845" s="3709"/>
    </row>
    <row r="846" spans="1:9" ht="35.450000000000003" customHeight="1">
      <c r="A846" s="11" t="s">
        <v>4733</v>
      </c>
      <c r="B846" s="11" t="s">
        <v>4734</v>
      </c>
      <c r="C846" s="11" t="s">
        <v>3292</v>
      </c>
      <c r="D846" s="11" t="str">
        <f t="shared" si="13"/>
        <v>14-4318 TC Sky Blue</v>
      </c>
      <c r="E846" s="11" t="s">
        <v>632</v>
      </c>
      <c r="F846" s="11">
        <v>138</v>
      </c>
      <c r="G846" s="11">
        <v>186</v>
      </c>
      <c r="H846" s="2426">
        <v>211</v>
      </c>
      <c r="I846" s="3695"/>
    </row>
    <row r="847" spans="1:9" ht="35.450000000000003" customHeight="1">
      <c r="A847" s="11" t="s">
        <v>5162</v>
      </c>
      <c r="B847" s="11" t="s">
        <v>5164</v>
      </c>
      <c r="C847" s="11" t="s">
        <v>3615</v>
      </c>
      <c r="D847" s="11" t="str">
        <f t="shared" si="13"/>
        <v>16-0220 TC Mistletoe</v>
      </c>
      <c r="E847" s="11" t="s">
        <v>632</v>
      </c>
      <c r="F847" s="11">
        <v>138</v>
      </c>
      <c r="G847" s="11">
        <v>162</v>
      </c>
      <c r="H847" s="2426">
        <v>130</v>
      </c>
      <c r="I847" s="3696"/>
    </row>
    <row r="848" spans="1:9" ht="35.450000000000003" customHeight="1">
      <c r="A848" s="11" t="s">
        <v>5479</v>
      </c>
      <c r="B848" s="11" t="s">
        <v>5480</v>
      </c>
      <c r="C848" s="11" t="s">
        <v>3385</v>
      </c>
      <c r="D848" s="11" t="str">
        <f t="shared" si="13"/>
        <v>16-4706 TC Silver Blue</v>
      </c>
      <c r="E848" s="11" t="s">
        <v>632</v>
      </c>
      <c r="F848" s="11">
        <v>138</v>
      </c>
      <c r="G848" s="11">
        <v>154</v>
      </c>
      <c r="H848" s="2426">
        <v>154</v>
      </c>
      <c r="I848" s="3697"/>
    </row>
    <row r="849" spans="1:9" ht="35.450000000000003" customHeight="1">
      <c r="A849" s="11" t="s">
        <v>5537</v>
      </c>
      <c r="B849" s="11" t="s">
        <v>5538</v>
      </c>
      <c r="C849" s="11" t="s">
        <v>3377</v>
      </c>
      <c r="D849" s="11" t="str">
        <f t="shared" si="13"/>
        <v>16-5806 TC Green Milieu</v>
      </c>
      <c r="E849" s="11" t="s">
        <v>632</v>
      </c>
      <c r="F849" s="11">
        <v>138</v>
      </c>
      <c r="G849" s="11">
        <v>153</v>
      </c>
      <c r="H849" s="2426">
        <v>146</v>
      </c>
      <c r="I849" s="3698"/>
    </row>
    <row r="850" spans="1:9" ht="35.450000000000003" customHeight="1">
      <c r="A850" s="11" t="s">
        <v>5534</v>
      </c>
      <c r="B850" s="11" t="s">
        <v>8819</v>
      </c>
      <c r="C850" s="11" t="s">
        <v>3391</v>
      </c>
      <c r="D850" s="11" t="str">
        <f t="shared" si="13"/>
        <v>16-5804 TC Slate Gray</v>
      </c>
      <c r="E850" s="11" t="s">
        <v>632</v>
      </c>
      <c r="F850" s="11">
        <v>138</v>
      </c>
      <c r="G850" s="11">
        <v>150</v>
      </c>
      <c r="H850" s="2426">
        <v>145</v>
      </c>
      <c r="I850" s="3699"/>
    </row>
    <row r="851" spans="1:9" ht="35.450000000000003" customHeight="1">
      <c r="A851" s="11" t="s">
        <v>5745</v>
      </c>
      <c r="B851" s="11" t="s">
        <v>1647</v>
      </c>
      <c r="C851" s="11" t="s">
        <v>1942</v>
      </c>
      <c r="D851" s="11" t="str">
        <f t="shared" si="13"/>
        <v>17-1506 TC Cinder</v>
      </c>
      <c r="E851" s="11" t="s">
        <v>632</v>
      </c>
      <c r="F851" s="11">
        <v>138</v>
      </c>
      <c r="G851" s="11">
        <v>126</v>
      </c>
      <c r="H851" s="2426">
        <v>120</v>
      </c>
      <c r="I851" s="3700"/>
    </row>
    <row r="852" spans="1:9" ht="35.450000000000003" customHeight="1">
      <c r="A852" s="11" t="s">
        <v>5689</v>
      </c>
      <c r="B852" s="11" t="s">
        <v>7268</v>
      </c>
      <c r="C852" s="11" t="s">
        <v>1881</v>
      </c>
      <c r="D852" s="11" t="str">
        <f t="shared" si="13"/>
        <v>17-1118 TC Lead Gray</v>
      </c>
      <c r="E852" s="11" t="s">
        <v>632</v>
      </c>
      <c r="F852" s="11">
        <v>138</v>
      </c>
      <c r="G852" s="11">
        <v>121</v>
      </c>
      <c r="H852" s="2426">
        <v>99</v>
      </c>
      <c r="I852" s="3701"/>
    </row>
    <row r="853" spans="1:9" ht="35.450000000000003" customHeight="1">
      <c r="A853" s="11" t="s">
        <v>5667</v>
      </c>
      <c r="B853" s="11" t="s">
        <v>1575</v>
      </c>
      <c r="C853" s="11" t="s">
        <v>2064</v>
      </c>
      <c r="D853" s="11" t="str">
        <f t="shared" si="13"/>
        <v>17-0935 TC Dull Gold</v>
      </c>
      <c r="E853" s="11" t="s">
        <v>632</v>
      </c>
      <c r="F853" s="11">
        <v>138</v>
      </c>
      <c r="G853" s="11">
        <v>111</v>
      </c>
      <c r="H853" s="2426">
        <v>72</v>
      </c>
      <c r="I853" s="3702"/>
    </row>
    <row r="854" spans="1:9" ht="35.450000000000003" customHeight="1">
      <c r="A854" s="11" t="s">
        <v>6273</v>
      </c>
      <c r="B854" s="11" t="s">
        <v>996</v>
      </c>
      <c r="C854" s="11" t="s">
        <v>2843</v>
      </c>
      <c r="D854" s="11" t="str">
        <f t="shared" si="13"/>
        <v>18-2320 TC Clover</v>
      </c>
      <c r="E854" s="11" t="s">
        <v>632</v>
      </c>
      <c r="F854" s="11">
        <v>138</v>
      </c>
      <c r="G854" s="11">
        <v>51</v>
      </c>
      <c r="H854" s="2426">
        <v>113</v>
      </c>
      <c r="I854" s="3703"/>
    </row>
    <row r="855" spans="1:9" ht="35.450000000000003" customHeight="1">
      <c r="A855" s="11" t="s">
        <v>6672</v>
      </c>
      <c r="B855" s="11" t="s">
        <v>1080</v>
      </c>
      <c r="C855" s="11" t="s">
        <v>2724</v>
      </c>
      <c r="D855" s="11" t="str">
        <f t="shared" si="13"/>
        <v>19-1656 TC Rio Red</v>
      </c>
      <c r="E855" s="11" t="s">
        <v>632</v>
      </c>
      <c r="F855" s="11">
        <v>138</v>
      </c>
      <c r="G855" s="11">
        <v>34</v>
      </c>
      <c r="H855" s="2426">
        <v>50</v>
      </c>
      <c r="I855" s="3704"/>
    </row>
    <row r="856" spans="1:9" ht="35.450000000000003" customHeight="1">
      <c r="A856" s="11" t="s">
        <v>4519</v>
      </c>
      <c r="B856" s="11" t="s">
        <v>4520</v>
      </c>
      <c r="C856" s="11" t="s">
        <v>3659</v>
      </c>
      <c r="D856" s="11" t="str">
        <f t="shared" si="13"/>
        <v>14-0127 TC Greengage</v>
      </c>
      <c r="E856" s="11" t="s">
        <v>632</v>
      </c>
      <c r="F856" s="11">
        <v>139</v>
      </c>
      <c r="G856" s="11">
        <v>194</v>
      </c>
      <c r="H856" s="2426">
        <v>140</v>
      </c>
      <c r="I856" s="3687"/>
    </row>
    <row r="857" spans="1:9" ht="35.450000000000003" customHeight="1">
      <c r="A857" s="11" t="s">
        <v>4813</v>
      </c>
      <c r="B857" s="11" t="s">
        <v>4814</v>
      </c>
      <c r="C857" s="11" t="s">
        <v>3656</v>
      </c>
      <c r="D857" s="11" t="str">
        <f t="shared" si="13"/>
        <v>14-6319 TC Meadow</v>
      </c>
      <c r="E857" s="11" t="s">
        <v>632</v>
      </c>
      <c r="F857" s="11">
        <v>139</v>
      </c>
      <c r="G857" s="11">
        <v>186</v>
      </c>
      <c r="H857" s="2426">
        <v>148</v>
      </c>
      <c r="I857" s="3688"/>
    </row>
    <row r="858" spans="1:9" ht="35.450000000000003" customHeight="1">
      <c r="A858" s="11" t="s">
        <v>5742</v>
      </c>
      <c r="B858" s="11" t="s">
        <v>1641</v>
      </c>
      <c r="C858" s="11" t="s">
        <v>1954</v>
      </c>
      <c r="D858" s="11" t="str">
        <f t="shared" si="13"/>
        <v>17-1501 TC Wild Dove</v>
      </c>
      <c r="E858" s="11" t="s">
        <v>632</v>
      </c>
      <c r="F858" s="11">
        <v>139</v>
      </c>
      <c r="G858" s="11">
        <v>140</v>
      </c>
      <c r="H858" s="2426">
        <v>137</v>
      </c>
      <c r="I858" s="3689"/>
    </row>
    <row r="859" spans="1:9" ht="35.450000000000003" customHeight="1">
      <c r="A859" s="11" t="s">
        <v>5845</v>
      </c>
      <c r="B859" s="11" t="s">
        <v>851</v>
      </c>
      <c r="C859" s="11" t="s">
        <v>3009</v>
      </c>
      <c r="D859" s="11" t="str">
        <f t="shared" si="13"/>
        <v>17-3730 TC Paisley Purple</v>
      </c>
      <c r="E859" s="11" t="s">
        <v>632</v>
      </c>
      <c r="F859" s="11">
        <v>139</v>
      </c>
      <c r="G859" s="11">
        <v>121</v>
      </c>
      <c r="H859" s="2426">
        <v>177</v>
      </c>
      <c r="I859" s="3690"/>
    </row>
    <row r="860" spans="1:9" ht="35.450000000000003" customHeight="1">
      <c r="A860" s="11" t="s">
        <v>6261</v>
      </c>
      <c r="B860" s="11" t="s">
        <v>979</v>
      </c>
      <c r="C860" s="11" t="s">
        <v>2864</v>
      </c>
      <c r="D860" s="11" t="str">
        <f t="shared" si="13"/>
        <v>18-1807 TC Twilight Mauve</v>
      </c>
      <c r="E860" s="11" t="s">
        <v>632</v>
      </c>
      <c r="F860" s="11">
        <v>139</v>
      </c>
      <c r="G860" s="11">
        <v>111</v>
      </c>
      <c r="H860" s="2426">
        <v>112</v>
      </c>
      <c r="I860" s="3691"/>
    </row>
    <row r="861" spans="1:9" ht="35.450000000000003" customHeight="1">
      <c r="A861" s="11" t="s">
        <v>7016</v>
      </c>
      <c r="B861" s="11" t="s">
        <v>9385</v>
      </c>
      <c r="C861" s="11" t="s">
        <v>2068</v>
      </c>
      <c r="D861" s="11" t="str">
        <f t="shared" si="13"/>
        <v>18-1029 TC Toasted Coconut</v>
      </c>
      <c r="E861" s="11" t="s">
        <v>632</v>
      </c>
      <c r="F861" s="11">
        <v>139</v>
      </c>
      <c r="G861" s="11">
        <v>106</v>
      </c>
      <c r="H861" s="2426">
        <v>79</v>
      </c>
      <c r="I861" s="2511"/>
    </row>
    <row r="862" spans="1:9" ht="35.450000000000003" customHeight="1">
      <c r="A862" s="11" t="s">
        <v>6173</v>
      </c>
      <c r="B862" s="11" t="s">
        <v>1440</v>
      </c>
      <c r="C862" s="11" t="s">
        <v>2232</v>
      </c>
      <c r="D862" s="11" t="str">
        <f t="shared" si="13"/>
        <v>18-1421 TC Cognac</v>
      </c>
      <c r="E862" s="11" t="s">
        <v>632</v>
      </c>
      <c r="F862" s="11">
        <v>139</v>
      </c>
      <c r="G862" s="11">
        <v>100</v>
      </c>
      <c r="H862" s="2426">
        <v>90</v>
      </c>
      <c r="I862" s="3692"/>
    </row>
    <row r="863" spans="1:9" ht="35.450000000000003" customHeight="1">
      <c r="A863" s="11" t="s">
        <v>6319</v>
      </c>
      <c r="B863" s="11" t="s">
        <v>850</v>
      </c>
      <c r="C863" s="11" t="s">
        <v>3014</v>
      </c>
      <c r="D863" s="11" t="str">
        <f t="shared" si="13"/>
        <v>18-3533 TC Dewberry</v>
      </c>
      <c r="E863" s="11" t="s">
        <v>632</v>
      </c>
      <c r="F863" s="11">
        <v>139</v>
      </c>
      <c r="G863" s="11">
        <v>88</v>
      </c>
      <c r="H863" s="2426">
        <v>151</v>
      </c>
      <c r="I863" s="3693"/>
    </row>
    <row r="864" spans="1:9" ht="35.450000000000003" customHeight="1">
      <c r="A864" s="11" t="s">
        <v>6250</v>
      </c>
      <c r="B864" s="11" t="s">
        <v>949</v>
      </c>
      <c r="C864" s="11" t="s">
        <v>2900</v>
      </c>
      <c r="D864" s="11" t="str">
        <f t="shared" si="13"/>
        <v>18-1720 TC Violet Quartz</v>
      </c>
      <c r="E864" s="11" t="s">
        <v>632</v>
      </c>
      <c r="F864" s="11">
        <v>139</v>
      </c>
      <c r="G864" s="11">
        <v>73</v>
      </c>
      <c r="H864" s="2426">
        <v>99</v>
      </c>
      <c r="I864" s="3694"/>
    </row>
    <row r="865" spans="1:9" ht="35.450000000000003" customHeight="1">
      <c r="A865" s="11" t="s">
        <v>5013</v>
      </c>
      <c r="B865" s="11" t="s">
        <v>488</v>
      </c>
      <c r="C865" s="11" t="s">
        <v>3131</v>
      </c>
      <c r="D865" s="11" t="str">
        <f t="shared" si="13"/>
        <v>15-3920 TC Placid Blue</v>
      </c>
      <c r="E865" s="11" t="s">
        <v>632</v>
      </c>
      <c r="F865" s="11">
        <v>140</v>
      </c>
      <c r="G865" s="11">
        <v>173</v>
      </c>
      <c r="H865" s="2426">
        <v>211</v>
      </c>
      <c r="I865" s="3676"/>
    </row>
    <row r="866" spans="1:9" ht="35.450000000000003" customHeight="1">
      <c r="A866" s="11" t="s">
        <v>5454</v>
      </c>
      <c r="B866" s="11" t="s">
        <v>5455</v>
      </c>
      <c r="C866" s="11" t="s">
        <v>3384</v>
      </c>
      <c r="D866" s="11" t="str">
        <f t="shared" si="13"/>
        <v>16-4408 TC Slate</v>
      </c>
      <c r="E866" s="11" t="s">
        <v>632</v>
      </c>
      <c r="F866" s="11">
        <v>140</v>
      </c>
      <c r="G866" s="11">
        <v>159</v>
      </c>
      <c r="H866" s="2426">
        <v>161</v>
      </c>
      <c r="I866" s="3677"/>
    </row>
    <row r="867" spans="1:9" ht="35.450000000000003" customHeight="1">
      <c r="A867" s="11" t="s">
        <v>5427</v>
      </c>
      <c r="B867" s="11" t="s">
        <v>5428</v>
      </c>
      <c r="C867" s="11" t="s">
        <v>3250</v>
      </c>
      <c r="D867" s="11" t="str">
        <f t="shared" si="13"/>
        <v>16-4010 TC Dusty Blue</v>
      </c>
      <c r="E867" s="11" t="s">
        <v>632</v>
      </c>
      <c r="F867" s="11">
        <v>140</v>
      </c>
      <c r="G867" s="11">
        <v>157</v>
      </c>
      <c r="H867" s="2426">
        <v>173</v>
      </c>
      <c r="I867" s="2443"/>
    </row>
    <row r="868" spans="1:9" ht="35.450000000000003" customHeight="1">
      <c r="A868" s="11" t="s">
        <v>5420</v>
      </c>
      <c r="B868" s="11" t="s">
        <v>776</v>
      </c>
      <c r="C868" s="11" t="s">
        <v>3120</v>
      </c>
      <c r="D868" s="11" t="str">
        <f t="shared" si="13"/>
        <v>16-3920 TC Lavender Lustre</v>
      </c>
      <c r="E868" s="11" t="s">
        <v>632</v>
      </c>
      <c r="F868" s="11">
        <v>140</v>
      </c>
      <c r="G868" s="11">
        <v>156</v>
      </c>
      <c r="H868" s="2426">
        <v>193</v>
      </c>
      <c r="I868" s="3678"/>
    </row>
    <row r="869" spans="1:9" ht="35.450000000000003" customHeight="1">
      <c r="A869" s="11" t="s">
        <v>5541</v>
      </c>
      <c r="B869" s="11" t="s">
        <v>5542</v>
      </c>
      <c r="C869" s="11" t="s">
        <v>3544</v>
      </c>
      <c r="D869" s="11" t="str">
        <f t="shared" si="13"/>
        <v>16-5808 TC Iceberg Green</v>
      </c>
      <c r="E869" s="11" t="s">
        <v>632</v>
      </c>
      <c r="F869" s="11">
        <v>140</v>
      </c>
      <c r="G869" s="11">
        <v>156</v>
      </c>
      <c r="H869" s="2426">
        <v>146</v>
      </c>
      <c r="I869" s="3679"/>
    </row>
    <row r="870" spans="1:9" ht="35.450000000000003" customHeight="1">
      <c r="A870" s="11" t="s">
        <v>5870</v>
      </c>
      <c r="B870" s="11" t="s">
        <v>802</v>
      </c>
      <c r="C870" s="11" t="s">
        <v>3088</v>
      </c>
      <c r="D870" s="11" t="str">
        <f t="shared" si="13"/>
        <v>17-3925 TC Persian Violet</v>
      </c>
      <c r="E870" s="11" t="s">
        <v>632</v>
      </c>
      <c r="F870" s="11">
        <v>140</v>
      </c>
      <c r="G870" s="11">
        <v>142</v>
      </c>
      <c r="H870" s="2426">
        <v>178</v>
      </c>
      <c r="I870" s="3680"/>
    </row>
    <row r="871" spans="1:9" ht="35.450000000000003" customHeight="1">
      <c r="A871" s="11" t="s">
        <v>5671</v>
      </c>
      <c r="B871" s="11" t="s">
        <v>5672</v>
      </c>
      <c r="C871" s="11" t="s">
        <v>3847</v>
      </c>
      <c r="D871" s="11" t="str">
        <f t="shared" si="13"/>
        <v>17-1019 TC Elmwood</v>
      </c>
      <c r="E871" s="11" t="s">
        <v>632</v>
      </c>
      <c r="F871" s="11">
        <v>140</v>
      </c>
      <c r="G871" s="11">
        <v>124</v>
      </c>
      <c r="H871" s="2426">
        <v>97</v>
      </c>
      <c r="I871" s="3681"/>
    </row>
    <row r="872" spans="1:9" ht="35.450000000000003" customHeight="1">
      <c r="A872" s="11" t="s">
        <v>6132</v>
      </c>
      <c r="B872" s="11" t="s">
        <v>1472</v>
      </c>
      <c r="C872" s="11" t="s">
        <v>2199</v>
      </c>
      <c r="D872" s="11" t="str">
        <f t="shared" si="13"/>
        <v>18-1140 TC Mocha Bisque</v>
      </c>
      <c r="E872" s="11" t="s">
        <v>632</v>
      </c>
      <c r="F872" s="11">
        <v>140</v>
      </c>
      <c r="G872" s="11">
        <v>84</v>
      </c>
      <c r="H872" s="2426">
        <v>58</v>
      </c>
      <c r="I872" s="3682"/>
    </row>
    <row r="873" spans="1:9" ht="35.450000000000003" customHeight="1">
      <c r="A873" s="11" t="s">
        <v>6146</v>
      </c>
      <c r="B873" s="11" t="s">
        <v>1470</v>
      </c>
      <c r="C873" s="11" t="s">
        <v>2198</v>
      </c>
      <c r="D873" s="11" t="str">
        <f t="shared" si="13"/>
        <v>18-1244 TC Ginger Bread</v>
      </c>
      <c r="E873" s="11" t="s">
        <v>632</v>
      </c>
      <c r="F873" s="11">
        <v>140</v>
      </c>
      <c r="G873" s="11">
        <v>74</v>
      </c>
      <c r="H873" s="2426">
        <v>47</v>
      </c>
      <c r="I873" s="3683"/>
    </row>
    <row r="874" spans="1:9" ht="35.450000000000003" customHeight="1">
      <c r="A874" s="11" t="s">
        <v>6251</v>
      </c>
      <c r="B874" s="11" t="s">
        <v>1042</v>
      </c>
      <c r="C874" s="11" t="s">
        <v>2768</v>
      </c>
      <c r="D874" s="11" t="str">
        <f t="shared" si="13"/>
        <v>18-1725 TC Dry Rose</v>
      </c>
      <c r="E874" s="11" t="s">
        <v>632</v>
      </c>
      <c r="F874" s="11">
        <v>140</v>
      </c>
      <c r="G874" s="11">
        <v>71</v>
      </c>
      <c r="H874" s="2426">
        <v>89</v>
      </c>
      <c r="I874" s="3684"/>
    </row>
    <row r="875" spans="1:9" ht="35.450000000000003" customHeight="1">
      <c r="A875" s="11" t="s">
        <v>6657</v>
      </c>
      <c r="B875" s="11" t="s">
        <v>1075</v>
      </c>
      <c r="C875" s="11" t="s">
        <v>2729</v>
      </c>
      <c r="D875" s="11" t="str">
        <f t="shared" si="13"/>
        <v>19-1543 TC Brick Red</v>
      </c>
      <c r="E875" s="11" t="s">
        <v>632</v>
      </c>
      <c r="F875" s="11">
        <v>140</v>
      </c>
      <c r="G875" s="11">
        <v>55</v>
      </c>
      <c r="H875" s="2426">
        <v>62</v>
      </c>
      <c r="I875" s="3685"/>
    </row>
    <row r="876" spans="1:9" ht="35.450000000000003" customHeight="1">
      <c r="A876" s="11" t="s">
        <v>6282</v>
      </c>
      <c r="B876" s="11" t="s">
        <v>8257</v>
      </c>
      <c r="C876" s="11" t="s">
        <v>2844</v>
      </c>
      <c r="D876" s="11" t="str">
        <f t="shared" si="13"/>
        <v>18-2929 TC Purple Wine</v>
      </c>
      <c r="E876" s="11" t="s">
        <v>632</v>
      </c>
      <c r="F876" s="11">
        <v>140</v>
      </c>
      <c r="G876" s="11">
        <v>53</v>
      </c>
      <c r="H876" s="2426">
        <v>115</v>
      </c>
      <c r="I876" s="3686"/>
    </row>
    <row r="877" spans="1:9" ht="35.450000000000003" customHeight="1">
      <c r="A877" s="11" t="s">
        <v>4843</v>
      </c>
      <c r="B877" s="11" t="s">
        <v>9197</v>
      </c>
      <c r="C877" s="11" t="s">
        <v>3725</v>
      </c>
      <c r="D877" s="11" t="str">
        <f t="shared" si="13"/>
        <v>15-0341 TC Parrot Green</v>
      </c>
      <c r="E877" s="11" t="s">
        <v>632</v>
      </c>
      <c r="F877" s="11">
        <v>141</v>
      </c>
      <c r="G877" s="11">
        <v>176</v>
      </c>
      <c r="H877" s="2426">
        <v>81</v>
      </c>
      <c r="I877" s="3668"/>
    </row>
    <row r="878" spans="1:9" ht="35.450000000000003" customHeight="1">
      <c r="A878" s="11" t="s">
        <v>5954</v>
      </c>
      <c r="B878" s="11" t="s">
        <v>5955</v>
      </c>
      <c r="C878" s="11" t="s">
        <v>3224</v>
      </c>
      <c r="D878" s="11" t="str">
        <f t="shared" si="13"/>
        <v>17-5102 TC Griffin</v>
      </c>
      <c r="E878" s="11" t="s">
        <v>632</v>
      </c>
      <c r="F878" s="11">
        <v>141</v>
      </c>
      <c r="G878" s="11">
        <v>143</v>
      </c>
      <c r="H878" s="2426">
        <v>143</v>
      </c>
      <c r="I878" s="3669"/>
    </row>
    <row r="879" spans="1:9" ht="35.450000000000003" customHeight="1">
      <c r="A879" s="11" t="s">
        <v>5637</v>
      </c>
      <c r="B879" s="11" t="s">
        <v>5638</v>
      </c>
      <c r="C879" s="11" t="s">
        <v>3815</v>
      </c>
      <c r="D879" s="11" t="str">
        <f t="shared" si="13"/>
        <v>17-0535 TC Green Olive</v>
      </c>
      <c r="E879" s="11" t="s">
        <v>632</v>
      </c>
      <c r="F879" s="11">
        <v>141</v>
      </c>
      <c r="G879" s="11">
        <v>139</v>
      </c>
      <c r="H879" s="2426">
        <v>85</v>
      </c>
      <c r="I879" s="3670"/>
    </row>
    <row r="880" spans="1:9" ht="35.450000000000003" customHeight="1">
      <c r="A880" s="11" t="s">
        <v>5709</v>
      </c>
      <c r="B880" s="11" t="s">
        <v>1686</v>
      </c>
      <c r="C880" s="11" t="s">
        <v>1889</v>
      </c>
      <c r="D880" s="11" t="str">
        <f t="shared" si="13"/>
        <v>17-1310 TC Timber Wolf</v>
      </c>
      <c r="E880" s="11" t="s">
        <v>632</v>
      </c>
      <c r="F880" s="11">
        <v>141</v>
      </c>
      <c r="G880" s="11">
        <v>128</v>
      </c>
      <c r="H880" s="2426">
        <v>112</v>
      </c>
      <c r="I880" s="3671"/>
    </row>
    <row r="881" spans="1:9" ht="35.450000000000003" customHeight="1">
      <c r="A881" s="11" t="s">
        <v>7001</v>
      </c>
      <c r="B881" s="11" t="s">
        <v>9365</v>
      </c>
      <c r="C881" s="11" t="s">
        <v>1988</v>
      </c>
      <c r="D881" s="11" t="str">
        <f t="shared" si="13"/>
        <v>17-1311 TC Desert Taupe</v>
      </c>
      <c r="E881" s="11" t="s">
        <v>632</v>
      </c>
      <c r="F881" s="11">
        <v>141</v>
      </c>
      <c r="G881" s="11">
        <v>126</v>
      </c>
      <c r="H881" s="2426">
        <v>113</v>
      </c>
      <c r="I881" s="3672"/>
    </row>
    <row r="882" spans="1:9" ht="35.450000000000003" customHeight="1">
      <c r="A882" s="11" t="s">
        <v>6246</v>
      </c>
      <c r="B882" s="11" t="s">
        <v>943</v>
      </c>
      <c r="C882" s="11" t="s">
        <v>2907</v>
      </c>
      <c r="D882" s="11" t="str">
        <f t="shared" si="13"/>
        <v>18-1710 TC Grape Nectar</v>
      </c>
      <c r="E882" s="11" t="s">
        <v>632</v>
      </c>
      <c r="F882" s="11">
        <v>141</v>
      </c>
      <c r="G882" s="11">
        <v>92</v>
      </c>
      <c r="H882" s="2426">
        <v>116</v>
      </c>
      <c r="I882" s="3673"/>
    </row>
    <row r="883" spans="1:9" ht="35.450000000000003" customHeight="1">
      <c r="A883" s="11" t="s">
        <v>6303</v>
      </c>
      <c r="B883" s="11" t="s">
        <v>8260</v>
      </c>
      <c r="C883" s="11" t="s">
        <v>2846</v>
      </c>
      <c r="D883" s="11" t="str">
        <f t="shared" si="13"/>
        <v>18-3331 TC Hyacinth Violet</v>
      </c>
      <c r="E883" s="11" t="s">
        <v>632</v>
      </c>
      <c r="F883" s="11">
        <v>141</v>
      </c>
      <c r="G883" s="11">
        <v>70</v>
      </c>
      <c r="H883" s="2426">
        <v>135</v>
      </c>
      <c r="I883" s="3674"/>
    </row>
    <row r="884" spans="1:9" ht="35.450000000000003" customHeight="1">
      <c r="A884" s="11" t="s">
        <v>6623</v>
      </c>
      <c r="B884" s="11" t="s">
        <v>1237</v>
      </c>
      <c r="C884" s="11" t="s">
        <v>2510</v>
      </c>
      <c r="D884" s="11" t="str">
        <f t="shared" si="13"/>
        <v>19-1250 TC Picante</v>
      </c>
      <c r="E884" s="11" t="s">
        <v>632</v>
      </c>
      <c r="F884" s="11">
        <v>141</v>
      </c>
      <c r="G884" s="11">
        <v>63</v>
      </c>
      <c r="H884" s="2426">
        <v>45</v>
      </c>
      <c r="I884" s="3675"/>
    </row>
    <row r="885" spans="1:9" ht="35.450000000000003" customHeight="1">
      <c r="A885" s="11" t="s">
        <v>4789</v>
      </c>
      <c r="B885" s="11" t="s">
        <v>4790</v>
      </c>
      <c r="C885" s="11" t="s">
        <v>3510</v>
      </c>
      <c r="D885" s="11" t="str">
        <f t="shared" si="13"/>
        <v>14-5711 TC Ocean Wave</v>
      </c>
      <c r="E885" s="11" t="s">
        <v>632</v>
      </c>
      <c r="F885" s="11">
        <v>142</v>
      </c>
      <c r="G885" s="11">
        <v>197</v>
      </c>
      <c r="H885" s="2426">
        <v>182</v>
      </c>
      <c r="I885" s="3664"/>
    </row>
    <row r="886" spans="1:9" ht="35.450000000000003" customHeight="1">
      <c r="A886" s="11" t="s">
        <v>5906</v>
      </c>
      <c r="B886" s="11" t="s">
        <v>7335</v>
      </c>
      <c r="C886" s="11" t="s">
        <v>1955</v>
      </c>
      <c r="D886" s="11" t="str">
        <f t="shared" si="13"/>
        <v>17-4402 TC Neutral Gray</v>
      </c>
      <c r="E886" s="11" t="s">
        <v>632</v>
      </c>
      <c r="F886" s="11">
        <v>142</v>
      </c>
      <c r="G886" s="11">
        <v>145</v>
      </c>
      <c r="H886" s="2426">
        <v>143</v>
      </c>
      <c r="I886" s="3665"/>
    </row>
    <row r="887" spans="1:9" ht="35.450000000000003" customHeight="1">
      <c r="A887" s="11" t="s">
        <v>5648</v>
      </c>
      <c r="B887" s="11" t="s">
        <v>5649</v>
      </c>
      <c r="C887" s="11" t="s">
        <v>3845</v>
      </c>
      <c r="D887" s="11" t="str">
        <f t="shared" si="13"/>
        <v>17-0625 TC Boa</v>
      </c>
      <c r="E887" s="11" t="s">
        <v>632</v>
      </c>
      <c r="F887" s="11">
        <v>142</v>
      </c>
      <c r="G887" s="11">
        <v>133</v>
      </c>
      <c r="H887" s="2426">
        <v>95</v>
      </c>
      <c r="I887" s="3666"/>
    </row>
    <row r="888" spans="1:9" ht="35.450000000000003" customHeight="1">
      <c r="A888" s="11" t="s">
        <v>5654</v>
      </c>
      <c r="B888" s="11" t="s">
        <v>1687</v>
      </c>
      <c r="C888" s="11" t="s">
        <v>1890</v>
      </c>
      <c r="D888" s="11" t="str">
        <f t="shared" si="13"/>
        <v>17-0808 TC Taupe Gray</v>
      </c>
      <c r="E888" s="11" t="s">
        <v>632</v>
      </c>
      <c r="F888" s="11">
        <v>142</v>
      </c>
      <c r="G888" s="11">
        <v>124</v>
      </c>
      <c r="H888" s="2426">
        <v>113</v>
      </c>
      <c r="I888" s="3667"/>
    </row>
    <row r="889" spans="1:9" ht="35.450000000000003" customHeight="1">
      <c r="A889" s="11" t="s">
        <v>5037</v>
      </c>
      <c r="B889" s="11" t="s">
        <v>5039</v>
      </c>
      <c r="C889" s="11" t="s">
        <v>3261</v>
      </c>
      <c r="D889" s="11" t="str">
        <f t="shared" si="13"/>
        <v>15-4312 TC Forget-Me-Not</v>
      </c>
      <c r="E889" s="11" t="s">
        <v>632</v>
      </c>
      <c r="F889" s="11">
        <v>143</v>
      </c>
      <c r="G889" s="11">
        <v>173</v>
      </c>
      <c r="H889" s="2426">
        <v>189</v>
      </c>
      <c r="I889" s="3655"/>
    </row>
    <row r="890" spans="1:9" ht="35.450000000000003" customHeight="1">
      <c r="A890" s="11" t="s">
        <v>5451</v>
      </c>
      <c r="B890" s="11" t="s">
        <v>5453</v>
      </c>
      <c r="C890" s="11" t="s">
        <v>3386</v>
      </c>
      <c r="D890" s="11" t="str">
        <f t="shared" si="13"/>
        <v>16-4404 TC Abyss</v>
      </c>
      <c r="E890" s="11" t="s">
        <v>632</v>
      </c>
      <c r="F890" s="11">
        <v>143</v>
      </c>
      <c r="G890" s="11">
        <v>158</v>
      </c>
      <c r="H890" s="2426">
        <v>157</v>
      </c>
      <c r="I890" s="3656"/>
    </row>
    <row r="891" spans="1:9" ht="35.450000000000003" customHeight="1">
      <c r="A891" s="11" t="s">
        <v>5611</v>
      </c>
      <c r="B891" s="11" t="s">
        <v>1649</v>
      </c>
      <c r="C891" s="11" t="s">
        <v>1941</v>
      </c>
      <c r="D891" s="11" t="str">
        <f t="shared" si="13"/>
        <v>17-0205 TC Elephant Skin</v>
      </c>
      <c r="E891" s="11" t="s">
        <v>632</v>
      </c>
      <c r="F891" s="11">
        <v>143</v>
      </c>
      <c r="G891" s="11">
        <v>137</v>
      </c>
      <c r="H891" s="2426">
        <v>130</v>
      </c>
      <c r="I891" s="3657"/>
    </row>
    <row r="892" spans="1:9" ht="35.450000000000003" customHeight="1">
      <c r="A892" s="11" t="s">
        <v>5848</v>
      </c>
      <c r="B892" s="11" t="s">
        <v>8408</v>
      </c>
      <c r="C892" s="11" t="s">
        <v>2978</v>
      </c>
      <c r="D892" s="11" t="str">
        <f t="shared" si="13"/>
        <v>17-3810 TC Purple Ash</v>
      </c>
      <c r="E892" s="11" t="s">
        <v>632</v>
      </c>
      <c r="F892" s="11">
        <v>143</v>
      </c>
      <c r="G892" s="11">
        <v>131</v>
      </c>
      <c r="H892" s="2426">
        <v>149</v>
      </c>
      <c r="I892" s="3658"/>
    </row>
    <row r="893" spans="1:9" ht="35.450000000000003" customHeight="1">
      <c r="A893" s="11" t="s">
        <v>5701</v>
      </c>
      <c r="B893" s="11" t="s">
        <v>1665</v>
      </c>
      <c r="C893" s="11" t="s">
        <v>1915</v>
      </c>
      <c r="D893" s="11" t="str">
        <f t="shared" si="13"/>
        <v>17-1212 TC Fungi</v>
      </c>
      <c r="E893" s="11" t="s">
        <v>632</v>
      </c>
      <c r="F893" s="11">
        <v>143</v>
      </c>
      <c r="G893" s="11">
        <v>129</v>
      </c>
      <c r="H893" s="2426">
        <v>119</v>
      </c>
      <c r="I893" s="3659"/>
    </row>
    <row r="894" spans="1:9" ht="35.450000000000003" customHeight="1">
      <c r="A894" s="11" t="s">
        <v>5840</v>
      </c>
      <c r="B894" s="11" t="s">
        <v>833</v>
      </c>
      <c r="C894" s="11" t="s">
        <v>3040</v>
      </c>
      <c r="D894" s="11" t="str">
        <f t="shared" si="13"/>
        <v>17-3615 TC Chalk Violet</v>
      </c>
      <c r="E894" s="11" t="s">
        <v>632</v>
      </c>
      <c r="F894" s="11">
        <v>143</v>
      </c>
      <c r="G894" s="11">
        <v>125</v>
      </c>
      <c r="H894" s="2426">
        <v>165</v>
      </c>
      <c r="I894" s="3660"/>
    </row>
    <row r="895" spans="1:9" ht="35.450000000000003" customHeight="1">
      <c r="A895" s="11" t="s">
        <v>6156</v>
      </c>
      <c r="B895" s="11" t="s">
        <v>1454</v>
      </c>
      <c r="C895" s="11" t="s">
        <v>2212</v>
      </c>
      <c r="D895" s="11" t="str">
        <f t="shared" si="13"/>
        <v>18-1321 TC Brownie</v>
      </c>
      <c r="E895" s="11" t="s">
        <v>632</v>
      </c>
      <c r="F895" s="11">
        <v>143</v>
      </c>
      <c r="G895" s="11">
        <v>114</v>
      </c>
      <c r="H895" s="2426">
        <v>101</v>
      </c>
      <c r="I895" s="3661"/>
    </row>
    <row r="896" spans="1:9" ht="35.450000000000003" customHeight="1">
      <c r="A896" s="11" t="s">
        <v>6141</v>
      </c>
      <c r="B896" s="11" t="s">
        <v>146</v>
      </c>
      <c r="C896" s="11" t="s">
        <v>2216</v>
      </c>
      <c r="D896" s="11" t="str">
        <f t="shared" si="13"/>
        <v>18-1235 TC Russet</v>
      </c>
      <c r="E896" s="11" t="s">
        <v>632</v>
      </c>
      <c r="F896" s="11">
        <v>143</v>
      </c>
      <c r="G896" s="11">
        <v>95</v>
      </c>
      <c r="H896" s="2426">
        <v>80</v>
      </c>
      <c r="I896" s="3662"/>
    </row>
    <row r="897" spans="1:9" ht="35.450000000000003" customHeight="1">
      <c r="A897" s="11" t="s">
        <v>6201</v>
      </c>
      <c r="B897" s="11" t="s">
        <v>1210</v>
      </c>
      <c r="C897" s="11" t="s">
        <v>2547</v>
      </c>
      <c r="D897" s="11" t="str">
        <f t="shared" si="13"/>
        <v>18-1531 TC Barn Red</v>
      </c>
      <c r="E897" s="11" t="s">
        <v>632</v>
      </c>
      <c r="F897" s="11">
        <v>143</v>
      </c>
      <c r="G897" s="11">
        <v>66</v>
      </c>
      <c r="H897" s="2426">
        <v>59</v>
      </c>
      <c r="I897" s="3663"/>
    </row>
    <row r="898" spans="1:9" ht="35.450000000000003" customHeight="1">
      <c r="A898" s="11" t="s">
        <v>5490</v>
      </c>
      <c r="B898" s="11" t="s">
        <v>5492</v>
      </c>
      <c r="C898" s="11" t="s">
        <v>3379</v>
      </c>
      <c r="D898" s="11" t="str">
        <f t="shared" ref="D898:D961" si="14">A898 &amp; " " &amp; B898</f>
        <v>16-5106 TC Blue Surf</v>
      </c>
      <c r="E898" s="11" t="s">
        <v>632</v>
      </c>
      <c r="F898" s="11">
        <v>144</v>
      </c>
      <c r="G898" s="11">
        <v>168</v>
      </c>
      <c r="H898" s="2426">
        <v>164</v>
      </c>
      <c r="I898" s="3652"/>
    </row>
    <row r="899" spans="1:9" ht="35.450000000000003" customHeight="1">
      <c r="A899" s="11" t="s">
        <v>5184</v>
      </c>
      <c r="B899" s="11" t="s">
        <v>5185</v>
      </c>
      <c r="C899" s="11" t="s">
        <v>3812</v>
      </c>
      <c r="D899" s="11" t="str">
        <f t="shared" si="14"/>
        <v>16-0439 TC Spinach Green</v>
      </c>
      <c r="E899" s="11" t="s">
        <v>632</v>
      </c>
      <c r="F899" s="11">
        <v>144</v>
      </c>
      <c r="G899" s="11">
        <v>155</v>
      </c>
      <c r="H899" s="2426">
        <v>76</v>
      </c>
      <c r="I899" s="3653"/>
    </row>
    <row r="900" spans="1:9" ht="35.450000000000003" customHeight="1">
      <c r="A900" s="11" t="s">
        <v>5674</v>
      </c>
      <c r="B900" s="11" t="s">
        <v>1573</v>
      </c>
      <c r="C900" s="11" t="s">
        <v>2062</v>
      </c>
      <c r="D900" s="11" t="str">
        <f t="shared" si="14"/>
        <v>17-1028 TC Antique Bronze</v>
      </c>
      <c r="E900" s="11" t="s">
        <v>632</v>
      </c>
      <c r="F900" s="11">
        <v>144</v>
      </c>
      <c r="G900" s="11">
        <v>121</v>
      </c>
      <c r="H900" s="2426">
        <v>84</v>
      </c>
      <c r="I900" s="2470"/>
    </row>
    <row r="901" spans="1:9" ht="35.450000000000003" customHeight="1">
      <c r="A901" s="11" t="s">
        <v>6289</v>
      </c>
      <c r="B901" s="11" t="s">
        <v>8254</v>
      </c>
      <c r="C901" s="11" t="s">
        <v>2842</v>
      </c>
      <c r="D901" s="11" t="str">
        <f t="shared" si="14"/>
        <v>18-3022 TC Deep Orchid</v>
      </c>
      <c r="E901" s="11" t="s">
        <v>632</v>
      </c>
      <c r="F901" s="11">
        <v>144</v>
      </c>
      <c r="G901" s="11">
        <v>63</v>
      </c>
      <c r="H901" s="2426">
        <v>117</v>
      </c>
      <c r="I901" s="3654"/>
    </row>
    <row r="902" spans="1:9" ht="35.450000000000003" customHeight="1">
      <c r="A902" s="11" t="s">
        <v>5142</v>
      </c>
      <c r="B902" s="11" t="s">
        <v>5143</v>
      </c>
      <c r="C902" s="11" t="s">
        <v>3692</v>
      </c>
      <c r="D902" s="11" t="str">
        <f t="shared" si="14"/>
        <v>15-6423 TC Forest Shade</v>
      </c>
      <c r="E902" s="11" t="s">
        <v>632</v>
      </c>
      <c r="F902" s="11">
        <v>145</v>
      </c>
      <c r="G902" s="11">
        <v>172</v>
      </c>
      <c r="H902" s="2426">
        <v>128</v>
      </c>
      <c r="I902" s="3642"/>
    </row>
    <row r="903" spans="1:9" ht="35.450000000000003" customHeight="1">
      <c r="A903" s="11" t="s">
        <v>5421</v>
      </c>
      <c r="B903" s="11" t="s">
        <v>809</v>
      </c>
      <c r="C903" s="11" t="s">
        <v>3081</v>
      </c>
      <c r="D903" s="11" t="str">
        <f t="shared" si="14"/>
        <v>16-3925 TC Easter Egg</v>
      </c>
      <c r="E903" s="11" t="s">
        <v>632</v>
      </c>
      <c r="F903" s="11">
        <v>145</v>
      </c>
      <c r="G903" s="11">
        <v>155</v>
      </c>
      <c r="H903" s="2426">
        <v>201</v>
      </c>
      <c r="I903" s="3643"/>
    </row>
    <row r="904" spans="1:9" ht="35.450000000000003" customHeight="1">
      <c r="A904" s="11" t="s">
        <v>5178</v>
      </c>
      <c r="B904" s="11" t="s">
        <v>5179</v>
      </c>
      <c r="C904" s="11" t="s">
        <v>3824</v>
      </c>
      <c r="D904" s="11" t="str">
        <f t="shared" si="14"/>
        <v>16-0421 TC Sage</v>
      </c>
      <c r="E904" s="11" t="s">
        <v>632</v>
      </c>
      <c r="F904" s="11">
        <v>145</v>
      </c>
      <c r="G904" s="11">
        <v>148</v>
      </c>
      <c r="H904" s="2426">
        <v>110</v>
      </c>
      <c r="I904" s="3644"/>
    </row>
    <row r="905" spans="1:9" ht="35.450000000000003" customHeight="1">
      <c r="A905" s="11" t="s">
        <v>5846</v>
      </c>
      <c r="B905" s="11" t="s">
        <v>870</v>
      </c>
      <c r="C905" s="11" t="s">
        <v>2992</v>
      </c>
      <c r="D905" s="11" t="str">
        <f t="shared" si="14"/>
        <v>17-3802 TC Gull</v>
      </c>
      <c r="E905" s="11" t="s">
        <v>632</v>
      </c>
      <c r="F905" s="11">
        <v>145</v>
      </c>
      <c r="G905" s="11">
        <v>140</v>
      </c>
      <c r="H905" s="2426">
        <v>143</v>
      </c>
      <c r="I905" s="3645"/>
    </row>
    <row r="906" spans="1:9" ht="35.450000000000003" customHeight="1">
      <c r="A906" s="11" t="s">
        <v>5612</v>
      </c>
      <c r="B906" s="11" t="s">
        <v>1661</v>
      </c>
      <c r="C906" s="11" t="s">
        <v>1921</v>
      </c>
      <c r="D906" s="11" t="str">
        <f t="shared" si="14"/>
        <v>17-0207 TC Rock Ridge</v>
      </c>
      <c r="E906" s="11" t="s">
        <v>632</v>
      </c>
      <c r="F906" s="11">
        <v>145</v>
      </c>
      <c r="G906" s="11">
        <v>140</v>
      </c>
      <c r="H906" s="2426">
        <v>134</v>
      </c>
      <c r="I906" s="3646"/>
    </row>
    <row r="907" spans="1:9" ht="35.450000000000003" customHeight="1">
      <c r="A907" s="11" t="s">
        <v>5639</v>
      </c>
      <c r="B907" s="11" t="s">
        <v>1695</v>
      </c>
      <c r="C907" s="11" t="s">
        <v>1878</v>
      </c>
      <c r="D907" s="11" t="str">
        <f t="shared" si="14"/>
        <v>17-0610 TC Laurel Oak</v>
      </c>
      <c r="E907" s="11" t="s">
        <v>632</v>
      </c>
      <c r="F907" s="11">
        <v>145</v>
      </c>
      <c r="G907" s="11">
        <v>140</v>
      </c>
      <c r="H907" s="2426">
        <v>126</v>
      </c>
      <c r="I907" s="3647"/>
    </row>
    <row r="908" spans="1:9" ht="35.450000000000003" customHeight="1">
      <c r="A908" s="11" t="s">
        <v>5839</v>
      </c>
      <c r="B908" s="11" t="s">
        <v>829</v>
      </c>
      <c r="C908" s="11" t="s">
        <v>3046</v>
      </c>
      <c r="D908" s="11" t="str">
        <f t="shared" si="14"/>
        <v>17-3612 TC Orchid Mist</v>
      </c>
      <c r="E908" s="11" t="s">
        <v>632</v>
      </c>
      <c r="F908" s="11">
        <v>145</v>
      </c>
      <c r="G908" s="11">
        <v>119</v>
      </c>
      <c r="H908" s="2426">
        <v>152</v>
      </c>
      <c r="I908" s="3648"/>
    </row>
    <row r="909" spans="1:9" ht="35.450000000000003" customHeight="1">
      <c r="A909" s="11" t="s">
        <v>6113</v>
      </c>
      <c r="B909" s="11" t="s">
        <v>7738</v>
      </c>
      <c r="C909" s="11" t="s">
        <v>2352</v>
      </c>
      <c r="D909" s="11" t="str">
        <f t="shared" si="14"/>
        <v>18-0940 TC Golden Brown</v>
      </c>
      <c r="E909" s="11" t="s">
        <v>632</v>
      </c>
      <c r="F909" s="11">
        <v>145</v>
      </c>
      <c r="G909" s="11">
        <v>103</v>
      </c>
      <c r="H909" s="2426">
        <v>47</v>
      </c>
      <c r="I909" s="3649"/>
    </row>
    <row r="910" spans="1:9" ht="35.450000000000003" customHeight="1">
      <c r="A910" s="11" t="s">
        <v>6134</v>
      </c>
      <c r="B910" s="11" t="s">
        <v>1476</v>
      </c>
      <c r="C910" s="11" t="s">
        <v>2193</v>
      </c>
      <c r="D910" s="11" t="str">
        <f t="shared" si="14"/>
        <v>18-1154 TC Glazed Ginger</v>
      </c>
      <c r="E910" s="11" t="s">
        <v>632</v>
      </c>
      <c r="F910" s="11">
        <v>145</v>
      </c>
      <c r="G910" s="11">
        <v>85</v>
      </c>
      <c r="H910" s="2426">
        <v>43</v>
      </c>
      <c r="I910" s="3650"/>
    </row>
    <row r="911" spans="1:9" ht="35.450000000000003" customHeight="1">
      <c r="A911" s="11" t="s">
        <v>6186</v>
      </c>
      <c r="B911" s="11" t="s">
        <v>7944</v>
      </c>
      <c r="C911" s="11" t="s">
        <v>2546</v>
      </c>
      <c r="D911" s="11" t="str">
        <f t="shared" si="14"/>
        <v>18-1442 TC Red Ochre</v>
      </c>
      <c r="E911" s="11" t="s">
        <v>632</v>
      </c>
      <c r="F911" s="11">
        <v>145</v>
      </c>
      <c r="G911" s="11">
        <v>56</v>
      </c>
      <c r="H911" s="2426">
        <v>50</v>
      </c>
      <c r="I911" s="3651"/>
    </row>
    <row r="912" spans="1:9" ht="35.450000000000003" customHeight="1">
      <c r="A912" s="11" t="s">
        <v>5130</v>
      </c>
      <c r="B912" s="11" t="s">
        <v>5131</v>
      </c>
      <c r="C912" s="11" t="s">
        <v>3691</v>
      </c>
      <c r="D912" s="11" t="str">
        <f t="shared" si="14"/>
        <v>15-6316 TC Fair Green</v>
      </c>
      <c r="E912" s="11" t="s">
        <v>632</v>
      </c>
      <c r="F912" s="11">
        <v>146</v>
      </c>
      <c r="G912" s="11">
        <v>175</v>
      </c>
      <c r="H912" s="2426">
        <v>136</v>
      </c>
      <c r="I912" s="3630"/>
    </row>
    <row r="913" spans="1:9" ht="35.450000000000003" customHeight="1">
      <c r="A913" s="11" t="s">
        <v>7089</v>
      </c>
      <c r="B913" s="11" t="s">
        <v>9622</v>
      </c>
      <c r="C913" s="11" t="s">
        <v>3113</v>
      </c>
      <c r="D913" s="11" t="str">
        <f t="shared" si="14"/>
        <v>16-3916 TC Sleet</v>
      </c>
      <c r="E913" s="11" t="s">
        <v>632</v>
      </c>
      <c r="F913" s="11">
        <v>146</v>
      </c>
      <c r="G913" s="11">
        <v>148</v>
      </c>
      <c r="H913" s="2426">
        <v>155</v>
      </c>
      <c r="I913" s="3631"/>
    </row>
    <row r="914" spans="1:9" ht="35.450000000000003" customHeight="1">
      <c r="A914" s="11" t="s">
        <v>6985</v>
      </c>
      <c r="B914" s="11" t="s">
        <v>9597</v>
      </c>
      <c r="C914" s="11" t="s">
        <v>1940</v>
      </c>
      <c r="D914" s="11" t="str">
        <f t="shared" si="14"/>
        <v>16-5101 TC Wet Weather</v>
      </c>
      <c r="E914" s="11" t="s">
        <v>632</v>
      </c>
      <c r="F914" s="11">
        <v>146</v>
      </c>
      <c r="G914" s="11">
        <v>144</v>
      </c>
      <c r="H914" s="2426">
        <v>144</v>
      </c>
      <c r="I914" s="3632"/>
    </row>
    <row r="915" spans="1:9" ht="35.450000000000003" customHeight="1">
      <c r="A915" s="11" t="s">
        <v>5188</v>
      </c>
      <c r="B915" s="11" t="s">
        <v>5190</v>
      </c>
      <c r="C915" s="11" t="s">
        <v>3849</v>
      </c>
      <c r="D915" s="11" t="str">
        <f t="shared" si="14"/>
        <v>16-0526 TC Cedar</v>
      </c>
      <c r="E915" s="11" t="s">
        <v>632</v>
      </c>
      <c r="F915" s="11">
        <v>146</v>
      </c>
      <c r="G915" s="11">
        <v>142</v>
      </c>
      <c r="H915" s="2426">
        <v>100</v>
      </c>
      <c r="I915" s="3633"/>
    </row>
    <row r="916" spans="1:9" ht="35.450000000000003" customHeight="1">
      <c r="A916" s="11" t="s">
        <v>5824</v>
      </c>
      <c r="B916" s="11" t="s">
        <v>871</v>
      </c>
      <c r="C916" s="11" t="s">
        <v>2991</v>
      </c>
      <c r="D916" s="11" t="str">
        <f t="shared" si="14"/>
        <v>17-2601 TC Zinc</v>
      </c>
      <c r="E916" s="11" t="s">
        <v>632</v>
      </c>
      <c r="F916" s="11">
        <v>146</v>
      </c>
      <c r="G916" s="11">
        <v>137</v>
      </c>
      <c r="H916" s="2426">
        <v>138</v>
      </c>
      <c r="I916" s="3634"/>
    </row>
    <row r="917" spans="1:9" ht="35.450000000000003" customHeight="1">
      <c r="A917" s="11" t="s">
        <v>6975</v>
      </c>
      <c r="B917" s="11" t="s">
        <v>9363</v>
      </c>
      <c r="C917" s="11" t="s">
        <v>1888</v>
      </c>
      <c r="D917" s="11" t="str">
        <f t="shared" si="14"/>
        <v>16-1109 TC Greige</v>
      </c>
      <c r="E917" s="11" t="s">
        <v>632</v>
      </c>
      <c r="F917" s="11">
        <v>146</v>
      </c>
      <c r="G917" s="11">
        <v>132</v>
      </c>
      <c r="H917" s="2426">
        <v>117</v>
      </c>
      <c r="I917" s="3635"/>
    </row>
    <row r="918" spans="1:9" ht="35.450000000000003" customHeight="1">
      <c r="A918" s="11" t="s">
        <v>5655</v>
      </c>
      <c r="B918" s="11" t="s">
        <v>5656</v>
      </c>
      <c r="C918" s="11" t="s">
        <v>3784</v>
      </c>
      <c r="D918" s="11" t="str">
        <f t="shared" si="14"/>
        <v>17-0836 TC Ecru Olive</v>
      </c>
      <c r="E918" s="11" t="s">
        <v>632</v>
      </c>
      <c r="F918" s="11">
        <v>146</v>
      </c>
      <c r="G918" s="11">
        <v>123</v>
      </c>
      <c r="H918" s="2426">
        <v>60</v>
      </c>
      <c r="I918" s="3636"/>
    </row>
    <row r="919" spans="1:9" ht="35.450000000000003" customHeight="1">
      <c r="A919" s="11" t="s">
        <v>6297</v>
      </c>
      <c r="B919" s="11" t="s">
        <v>922</v>
      </c>
      <c r="C919" s="11" t="s">
        <v>2927</v>
      </c>
      <c r="D919" s="11" t="str">
        <f t="shared" si="14"/>
        <v>18-3220 TC Very Grape</v>
      </c>
      <c r="E919" s="11" t="s">
        <v>632</v>
      </c>
      <c r="F919" s="11">
        <v>146</v>
      </c>
      <c r="G919" s="11">
        <v>114</v>
      </c>
      <c r="H919" s="2426">
        <v>136</v>
      </c>
      <c r="I919" s="3637"/>
    </row>
    <row r="920" spans="1:9" ht="35.450000000000003" customHeight="1">
      <c r="A920" s="11" t="s">
        <v>6112</v>
      </c>
      <c r="B920" s="11" t="s">
        <v>1356</v>
      </c>
      <c r="C920" s="11" t="s">
        <v>2359</v>
      </c>
      <c r="D920" s="11" t="str">
        <f t="shared" si="14"/>
        <v>18-0939 TC Cumin</v>
      </c>
      <c r="E920" s="11" t="s">
        <v>632</v>
      </c>
      <c r="F920" s="11">
        <v>146</v>
      </c>
      <c r="G920" s="11">
        <v>114</v>
      </c>
      <c r="H920" s="2426">
        <v>64</v>
      </c>
      <c r="I920" s="3638"/>
    </row>
    <row r="921" spans="1:9" ht="35.450000000000003" customHeight="1">
      <c r="A921" s="11" t="s">
        <v>5728</v>
      </c>
      <c r="B921" s="11" t="s">
        <v>1458</v>
      </c>
      <c r="C921" s="11" t="s">
        <v>2211</v>
      </c>
      <c r="D921" s="11" t="str">
        <f t="shared" si="14"/>
        <v>17-1422 TC Raw Umber</v>
      </c>
      <c r="E921" s="11" t="s">
        <v>632</v>
      </c>
      <c r="F921" s="11">
        <v>146</v>
      </c>
      <c r="G921" s="11">
        <v>112</v>
      </c>
      <c r="H921" s="2426">
        <v>95</v>
      </c>
      <c r="I921" s="3639"/>
    </row>
    <row r="922" spans="1:9" ht="35.450000000000003" customHeight="1">
      <c r="A922" s="11" t="s">
        <v>5843</v>
      </c>
      <c r="B922" s="11" t="s">
        <v>852</v>
      </c>
      <c r="C922" s="11" t="s">
        <v>3012</v>
      </c>
      <c r="D922" s="11" t="str">
        <f t="shared" si="14"/>
        <v>17-3628 TC Amethyst Orchid</v>
      </c>
      <c r="E922" s="11" t="s">
        <v>632</v>
      </c>
      <c r="F922" s="11">
        <v>146</v>
      </c>
      <c r="G922" s="11">
        <v>106</v>
      </c>
      <c r="H922" s="2426">
        <v>166</v>
      </c>
      <c r="I922" s="3640"/>
    </row>
    <row r="923" spans="1:9" ht="35.450000000000003" customHeight="1">
      <c r="A923" s="11" t="s">
        <v>6720</v>
      </c>
      <c r="B923" s="11" t="s">
        <v>994</v>
      </c>
      <c r="C923" s="11" t="s">
        <v>2841</v>
      </c>
      <c r="D923" s="11" t="str">
        <f t="shared" si="14"/>
        <v>19-2630 TC Wild Aster</v>
      </c>
      <c r="E923" s="11" t="s">
        <v>632</v>
      </c>
      <c r="F923" s="11">
        <v>146</v>
      </c>
      <c r="G923" s="11">
        <v>49</v>
      </c>
      <c r="H923" s="2426">
        <v>111</v>
      </c>
      <c r="I923" s="3641"/>
    </row>
    <row r="924" spans="1:9" ht="35.450000000000003" customHeight="1">
      <c r="A924" s="11" t="s">
        <v>4714</v>
      </c>
      <c r="B924" s="11" t="s">
        <v>770</v>
      </c>
      <c r="C924" s="11" t="s">
        <v>3130</v>
      </c>
      <c r="D924" s="11" t="str">
        <f t="shared" si="14"/>
        <v>14-4121 TC Blue Bell</v>
      </c>
      <c r="E924" s="11" t="s">
        <v>632</v>
      </c>
      <c r="F924" s="11">
        <v>147</v>
      </c>
      <c r="G924" s="11">
        <v>180</v>
      </c>
      <c r="H924" s="2426">
        <v>215</v>
      </c>
      <c r="I924" s="3624"/>
    </row>
    <row r="925" spans="1:9" ht="35.450000000000003" customHeight="1">
      <c r="A925" s="11" t="s">
        <v>5631</v>
      </c>
      <c r="B925" s="11" t="s">
        <v>5632</v>
      </c>
      <c r="C925" s="11" t="s">
        <v>3842</v>
      </c>
      <c r="D925" s="11" t="str">
        <f t="shared" si="14"/>
        <v>17-0510 TC Silver Sage</v>
      </c>
      <c r="E925" s="11" t="s">
        <v>632</v>
      </c>
      <c r="F925" s="11">
        <v>147</v>
      </c>
      <c r="G925" s="11">
        <v>139</v>
      </c>
      <c r="H925" s="2426">
        <v>120</v>
      </c>
      <c r="I925" s="3625"/>
    </row>
    <row r="926" spans="1:9" ht="35.450000000000003" customHeight="1">
      <c r="A926" s="11" t="s">
        <v>5688</v>
      </c>
      <c r="B926" s="11" t="s">
        <v>1691</v>
      </c>
      <c r="C926" s="11" t="s">
        <v>1879</v>
      </c>
      <c r="D926" s="11" t="str">
        <f t="shared" si="14"/>
        <v>17-1113 TC Coriander</v>
      </c>
      <c r="E926" s="11" t="s">
        <v>632</v>
      </c>
      <c r="F926" s="11">
        <v>147</v>
      </c>
      <c r="G926" s="11">
        <v>135</v>
      </c>
      <c r="H926" s="2426">
        <v>114</v>
      </c>
      <c r="I926" s="3626"/>
    </row>
    <row r="927" spans="1:9" ht="35.450000000000003" customHeight="1">
      <c r="A927" s="11" t="s">
        <v>7022</v>
      </c>
      <c r="B927" s="11" t="s">
        <v>9371</v>
      </c>
      <c r="C927" s="11" t="s">
        <v>2120</v>
      </c>
      <c r="D927" s="11" t="str">
        <f t="shared" si="14"/>
        <v>17-1316 TC Portabella</v>
      </c>
      <c r="E927" s="11" t="s">
        <v>632</v>
      </c>
      <c r="F927" s="11">
        <v>147</v>
      </c>
      <c r="G927" s="11">
        <v>123</v>
      </c>
      <c r="H927" s="2426">
        <v>106</v>
      </c>
      <c r="I927" s="3627"/>
    </row>
    <row r="928" spans="1:9" ht="35.450000000000003" customHeight="1">
      <c r="A928" s="11" t="s">
        <v>5841</v>
      </c>
      <c r="B928" s="11" t="s">
        <v>853</v>
      </c>
      <c r="C928" s="11" t="s">
        <v>3011</v>
      </c>
      <c r="D928" s="11" t="str">
        <f t="shared" si="14"/>
        <v>17-3619 TC Hyacinth</v>
      </c>
      <c r="E928" s="11" t="s">
        <v>632</v>
      </c>
      <c r="F928" s="11">
        <v>147</v>
      </c>
      <c r="G928" s="11">
        <v>108</v>
      </c>
      <c r="H928" s="2426">
        <v>167</v>
      </c>
      <c r="I928" s="3628"/>
    </row>
    <row r="929" spans="1:9" ht="35.450000000000003" customHeight="1">
      <c r="A929" s="11" t="s">
        <v>6122</v>
      </c>
      <c r="B929" s="11" t="s">
        <v>1483</v>
      </c>
      <c r="C929" s="11" t="s">
        <v>2183</v>
      </c>
      <c r="D929" s="11" t="str">
        <f t="shared" si="14"/>
        <v>18-1030 TC Thrush</v>
      </c>
      <c r="E929" s="11" t="s">
        <v>632</v>
      </c>
      <c r="F929" s="11">
        <v>147</v>
      </c>
      <c r="G929" s="11">
        <v>107</v>
      </c>
      <c r="H929" s="2426">
        <v>79</v>
      </c>
      <c r="I929" s="3629"/>
    </row>
    <row r="930" spans="1:9" ht="35.450000000000003" customHeight="1">
      <c r="A930" s="11" t="s">
        <v>5424</v>
      </c>
      <c r="B930" s="11" t="s">
        <v>803</v>
      </c>
      <c r="C930" s="11" t="s">
        <v>3087</v>
      </c>
      <c r="D930" s="11" t="str">
        <f t="shared" si="14"/>
        <v>16-3930 TC Thistle Down</v>
      </c>
      <c r="E930" s="11" t="s">
        <v>632</v>
      </c>
      <c r="F930" s="11">
        <v>148</v>
      </c>
      <c r="G930" s="11">
        <v>153</v>
      </c>
      <c r="H930" s="2426">
        <v>187</v>
      </c>
      <c r="I930" s="3615"/>
    </row>
    <row r="931" spans="1:9" ht="35.450000000000003" customHeight="1">
      <c r="A931" s="11" t="s">
        <v>6984</v>
      </c>
      <c r="B931" s="11" t="s">
        <v>9646</v>
      </c>
      <c r="C931" s="11" t="s">
        <v>1938</v>
      </c>
      <c r="D931" s="11" t="str">
        <f t="shared" si="14"/>
        <v>16-4400 TC Mourning Dove</v>
      </c>
      <c r="E931" s="11" t="s">
        <v>632</v>
      </c>
      <c r="F931" s="11">
        <v>148</v>
      </c>
      <c r="G931" s="11">
        <v>144</v>
      </c>
      <c r="H931" s="2426">
        <v>139</v>
      </c>
      <c r="I931" s="3616"/>
    </row>
    <row r="932" spans="1:9" ht="35.450000000000003" customHeight="1">
      <c r="A932" s="11" t="s">
        <v>5855</v>
      </c>
      <c r="B932" s="11" t="s">
        <v>883</v>
      </c>
      <c r="C932" s="11" t="s">
        <v>2976</v>
      </c>
      <c r="D932" s="11" t="str">
        <f t="shared" si="14"/>
        <v>17-3906 TC Minimal Gray</v>
      </c>
      <c r="E932" s="11" t="s">
        <v>632</v>
      </c>
      <c r="F932" s="11">
        <v>148</v>
      </c>
      <c r="G932" s="11">
        <v>141</v>
      </c>
      <c r="H932" s="2426">
        <v>153</v>
      </c>
      <c r="I932" s="3617"/>
    </row>
    <row r="933" spans="1:9" ht="35.450000000000003" customHeight="1">
      <c r="A933" s="11" t="s">
        <v>5713</v>
      </c>
      <c r="B933" s="11" t="s">
        <v>1527</v>
      </c>
      <c r="C933" s="11" t="s">
        <v>2126</v>
      </c>
      <c r="D933" s="11" t="str">
        <f t="shared" si="14"/>
        <v>17-1321 TC Woodsmoke</v>
      </c>
      <c r="E933" s="11" t="s">
        <v>632</v>
      </c>
      <c r="F933" s="11">
        <v>148</v>
      </c>
      <c r="G933" s="11">
        <v>119</v>
      </c>
      <c r="H933" s="2426">
        <v>100</v>
      </c>
      <c r="I933" s="3618"/>
    </row>
    <row r="934" spans="1:9" ht="35.450000000000003" customHeight="1">
      <c r="A934" s="11" t="s">
        <v>5748</v>
      </c>
      <c r="B934" s="11" t="s">
        <v>946</v>
      </c>
      <c r="C934" s="11" t="s">
        <v>2905</v>
      </c>
      <c r="D934" s="11" t="str">
        <f t="shared" si="14"/>
        <v>17-1511 TC Wistful Mauve</v>
      </c>
      <c r="E934" s="11" t="s">
        <v>632</v>
      </c>
      <c r="F934" s="11">
        <v>148</v>
      </c>
      <c r="G934" s="11">
        <v>108</v>
      </c>
      <c r="H934" s="2426">
        <v>116</v>
      </c>
      <c r="I934" s="3619"/>
    </row>
    <row r="935" spans="1:9" ht="35.450000000000003" customHeight="1">
      <c r="A935" s="11" t="s">
        <v>7078</v>
      </c>
      <c r="B935" s="11" t="s">
        <v>9496</v>
      </c>
      <c r="C935" s="11" t="s">
        <v>3013</v>
      </c>
      <c r="D935" s="11" t="str">
        <f t="shared" si="14"/>
        <v>18-3628 TC Bellflower</v>
      </c>
      <c r="E935" s="11" t="s">
        <v>632</v>
      </c>
      <c r="F935" s="11">
        <v>148</v>
      </c>
      <c r="G935" s="11">
        <v>105</v>
      </c>
      <c r="H935" s="2426">
        <v>162</v>
      </c>
      <c r="I935" s="3620"/>
    </row>
    <row r="936" spans="1:9" ht="35.450000000000003" customHeight="1">
      <c r="A936" s="11" t="s">
        <v>6291</v>
      </c>
      <c r="B936" s="11" t="s">
        <v>1003</v>
      </c>
      <c r="C936" s="11" t="s">
        <v>2831</v>
      </c>
      <c r="D936" s="11" t="str">
        <f t="shared" si="14"/>
        <v>18-3025 TC Striking Purple</v>
      </c>
      <c r="E936" s="11" t="s">
        <v>632</v>
      </c>
      <c r="F936" s="11">
        <v>148</v>
      </c>
      <c r="G936" s="11">
        <v>78</v>
      </c>
      <c r="H936" s="2426">
        <v>135</v>
      </c>
      <c r="I936" s="3621"/>
    </row>
    <row r="937" spans="1:9" ht="35.450000000000003" customHeight="1">
      <c r="A937" s="11" t="s">
        <v>7025</v>
      </c>
      <c r="B937" s="11" t="s">
        <v>9427</v>
      </c>
      <c r="C937" s="11" t="s">
        <v>2192</v>
      </c>
      <c r="D937" s="11" t="str">
        <f t="shared" si="14"/>
        <v>18-1246 TC Umber</v>
      </c>
      <c r="E937" s="11" t="s">
        <v>632</v>
      </c>
      <c r="F937" s="11">
        <v>148</v>
      </c>
      <c r="G937" s="11">
        <v>74</v>
      </c>
      <c r="H937" s="2426">
        <v>31</v>
      </c>
      <c r="I937" s="3622"/>
    </row>
    <row r="938" spans="1:9" ht="35.450000000000003" customHeight="1">
      <c r="A938" s="11" t="s">
        <v>7067</v>
      </c>
      <c r="B938" s="11" t="s">
        <v>7147</v>
      </c>
      <c r="C938" s="11" t="s">
        <v>2723</v>
      </c>
      <c r="D938" s="11" t="str">
        <f t="shared" si="14"/>
        <v>19-1863 TC Scooter</v>
      </c>
      <c r="E938" s="11" t="s">
        <v>632</v>
      </c>
      <c r="F938" s="11">
        <v>148</v>
      </c>
      <c r="G938" s="11">
        <v>30</v>
      </c>
      <c r="H938" s="2426">
        <v>50</v>
      </c>
      <c r="I938" s="3623"/>
    </row>
    <row r="939" spans="1:9" ht="35.450000000000003" customHeight="1">
      <c r="A939" s="11" t="s">
        <v>4752</v>
      </c>
      <c r="B939" s="11" t="s">
        <v>4753</v>
      </c>
      <c r="C939" s="11" t="s">
        <v>3329</v>
      </c>
      <c r="D939" s="11" t="str">
        <f t="shared" si="14"/>
        <v>14-4512 TC Porcelain Blue</v>
      </c>
      <c r="E939" s="11" t="s">
        <v>632</v>
      </c>
      <c r="F939" s="11">
        <v>149</v>
      </c>
      <c r="G939" s="11">
        <v>192</v>
      </c>
      <c r="H939" s="2426">
        <v>203</v>
      </c>
      <c r="I939" s="3607"/>
    </row>
    <row r="940" spans="1:9" ht="35.450000000000003" customHeight="1">
      <c r="A940" s="11" t="s">
        <v>5510</v>
      </c>
      <c r="B940" s="11" t="s">
        <v>5511</v>
      </c>
      <c r="C940" s="11" t="s">
        <v>3378</v>
      </c>
      <c r="D940" s="11" t="str">
        <f t="shared" si="14"/>
        <v>16-5304 TC Jadeite</v>
      </c>
      <c r="E940" s="11" t="s">
        <v>632</v>
      </c>
      <c r="F940" s="11">
        <v>149</v>
      </c>
      <c r="G940" s="11">
        <v>166</v>
      </c>
      <c r="H940" s="2426">
        <v>159</v>
      </c>
      <c r="I940" s="3608"/>
    </row>
    <row r="941" spans="1:9" ht="35.450000000000003" customHeight="1">
      <c r="A941" s="11" t="s">
        <v>5419</v>
      </c>
      <c r="B941" s="11" t="s">
        <v>781</v>
      </c>
      <c r="C941" s="11" t="s">
        <v>3117</v>
      </c>
      <c r="D941" s="11" t="str">
        <f t="shared" si="14"/>
        <v>16-3919 TC Eventide</v>
      </c>
      <c r="E941" s="11" t="s">
        <v>632</v>
      </c>
      <c r="F941" s="11">
        <v>149</v>
      </c>
      <c r="G941" s="11">
        <v>158</v>
      </c>
      <c r="H941" s="2426">
        <v>183</v>
      </c>
      <c r="I941" s="3609"/>
    </row>
    <row r="942" spans="1:9" ht="35.450000000000003" customHeight="1">
      <c r="A942" s="11" t="s">
        <v>5571</v>
      </c>
      <c r="B942" s="11" t="s">
        <v>5572</v>
      </c>
      <c r="C942" s="11" t="s">
        <v>3616</v>
      </c>
      <c r="D942" s="11" t="str">
        <f t="shared" si="14"/>
        <v>16-6008 TC Seagrass</v>
      </c>
      <c r="E942" s="11" t="s">
        <v>632</v>
      </c>
      <c r="F942" s="11">
        <v>149</v>
      </c>
      <c r="G942" s="11">
        <v>152</v>
      </c>
      <c r="H942" s="2426">
        <v>137</v>
      </c>
      <c r="I942" s="3610"/>
    </row>
    <row r="943" spans="1:9" ht="35.450000000000003" customHeight="1">
      <c r="A943" s="11" t="s">
        <v>5700</v>
      </c>
      <c r="B943" s="11" t="s">
        <v>1666</v>
      </c>
      <c r="C943" s="11" t="s">
        <v>1913</v>
      </c>
      <c r="D943" s="11" t="str">
        <f t="shared" si="14"/>
        <v>17-1210 TC Moon Rock</v>
      </c>
      <c r="E943" s="11" t="s">
        <v>632</v>
      </c>
      <c r="F943" s="11">
        <v>149</v>
      </c>
      <c r="G943" s="11">
        <v>139</v>
      </c>
      <c r="H943" s="2426">
        <v>132</v>
      </c>
      <c r="I943" s="3611"/>
    </row>
    <row r="944" spans="1:9" ht="35.450000000000003" customHeight="1">
      <c r="A944" s="11" t="s">
        <v>5746</v>
      </c>
      <c r="B944" s="11" t="s">
        <v>978</v>
      </c>
      <c r="C944" s="11" t="s">
        <v>2868</v>
      </c>
      <c r="D944" s="11" t="str">
        <f t="shared" si="14"/>
        <v>17-1510 TC Antler</v>
      </c>
      <c r="E944" s="11" t="s">
        <v>632</v>
      </c>
      <c r="F944" s="11">
        <v>149</v>
      </c>
      <c r="G944" s="11">
        <v>122</v>
      </c>
      <c r="H944" s="2426">
        <v>118</v>
      </c>
      <c r="I944" s="3612"/>
    </row>
    <row r="945" spans="1:10" ht="35.450000000000003" customHeight="1">
      <c r="A945" s="11" t="s">
        <v>6218</v>
      </c>
      <c r="B945" s="11" t="s">
        <v>8124</v>
      </c>
      <c r="C945" s="11" t="s">
        <v>2726</v>
      </c>
      <c r="D945" s="11" t="str">
        <f t="shared" si="14"/>
        <v>18-1631 TC Earth Red</v>
      </c>
      <c r="E945" s="11" t="s">
        <v>632</v>
      </c>
      <c r="F945" s="11">
        <v>149</v>
      </c>
      <c r="G945" s="11">
        <v>66</v>
      </c>
      <c r="H945" s="2426">
        <v>78</v>
      </c>
      <c r="I945" s="3613"/>
    </row>
    <row r="946" spans="1:10" ht="35.450000000000003" customHeight="1">
      <c r="A946" s="11" t="s">
        <v>6671</v>
      </c>
      <c r="B946" s="11" t="s">
        <v>1073</v>
      </c>
      <c r="C946" s="11" t="s">
        <v>2728</v>
      </c>
      <c r="D946" s="11" t="str">
        <f t="shared" si="14"/>
        <v>19-1655 TC Garnet</v>
      </c>
      <c r="E946" s="11" t="s">
        <v>632</v>
      </c>
      <c r="F946" s="11">
        <v>149</v>
      </c>
      <c r="G946" s="11">
        <v>54</v>
      </c>
      <c r="H946" s="2426">
        <v>64</v>
      </c>
      <c r="I946" s="3614"/>
    </row>
    <row r="947" spans="1:10" ht="35.450000000000003" customHeight="1">
      <c r="A947" s="11" t="s">
        <v>4475</v>
      </c>
      <c r="B947" s="11" t="s">
        <v>4476</v>
      </c>
      <c r="C947" s="11" t="s">
        <v>3524</v>
      </c>
      <c r="D947" s="11" t="str">
        <f t="shared" si="14"/>
        <v>13-5412 TC Beach Glass</v>
      </c>
      <c r="E947" s="11" t="s">
        <v>632</v>
      </c>
      <c r="F947" s="11">
        <v>150</v>
      </c>
      <c r="G947" s="11">
        <v>223</v>
      </c>
      <c r="H947" s="2426">
        <v>206</v>
      </c>
      <c r="I947" s="3602"/>
    </row>
    <row r="948" spans="1:10" ht="35.450000000000003" customHeight="1">
      <c r="A948" s="11" t="s">
        <v>4722</v>
      </c>
      <c r="B948" s="11" t="s">
        <v>4724</v>
      </c>
      <c r="C948" s="11" t="s">
        <v>3194</v>
      </c>
      <c r="D948" s="11" t="str">
        <f t="shared" si="14"/>
        <v>14-4214 TC Powder Blue</v>
      </c>
      <c r="E948" s="11" t="s">
        <v>632</v>
      </c>
      <c r="F948" s="11">
        <v>150</v>
      </c>
      <c r="G948" s="11">
        <v>179</v>
      </c>
      <c r="H948" s="2426">
        <v>210</v>
      </c>
      <c r="I948" s="3603"/>
      <c r="J948" s="4682"/>
    </row>
    <row r="949" spans="1:10" ht="35.450000000000003" customHeight="1">
      <c r="A949" s="11" t="s">
        <v>7092</v>
      </c>
      <c r="B949" s="11" t="s">
        <v>9523</v>
      </c>
      <c r="C949" s="11" t="s">
        <v>3118</v>
      </c>
      <c r="D949" s="11" t="str">
        <f t="shared" si="14"/>
        <v>16-3921 TC Blue Heron</v>
      </c>
      <c r="E949" s="11" t="s">
        <v>632</v>
      </c>
      <c r="F949" s="11">
        <v>150</v>
      </c>
      <c r="G949" s="11">
        <v>163</v>
      </c>
      <c r="H949" s="2426">
        <v>199</v>
      </c>
      <c r="I949" s="3604"/>
      <c r="J949" s="4682"/>
    </row>
    <row r="950" spans="1:10" ht="35.450000000000003" customHeight="1">
      <c r="A950" s="11" t="s">
        <v>5793</v>
      </c>
      <c r="B950" s="11" t="s">
        <v>951</v>
      </c>
      <c r="C950" s="11" t="s">
        <v>2899</v>
      </c>
      <c r="D950" s="11" t="str">
        <f t="shared" si="14"/>
        <v>17-1710 TC Bordeaux</v>
      </c>
      <c r="E950" s="11" t="s">
        <v>632</v>
      </c>
      <c r="F950" s="11">
        <v>150</v>
      </c>
      <c r="G950" s="11">
        <v>99</v>
      </c>
      <c r="H950" s="2426">
        <v>123</v>
      </c>
      <c r="I950" s="3605"/>
    </row>
    <row r="951" spans="1:10" ht="35.450000000000003" customHeight="1">
      <c r="A951" s="11" t="s">
        <v>6183</v>
      </c>
      <c r="B951" s="11" t="s">
        <v>721</v>
      </c>
      <c r="C951" s="11" t="s">
        <v>2534</v>
      </c>
      <c r="D951" s="11" t="str">
        <f t="shared" si="14"/>
        <v>18-1438 TC Marsala</v>
      </c>
      <c r="E951" s="11" t="s">
        <v>632</v>
      </c>
      <c r="F951" s="11">
        <v>150</v>
      </c>
      <c r="G951" s="11">
        <v>79</v>
      </c>
      <c r="H951" s="2426">
        <v>76</v>
      </c>
      <c r="I951" s="2502"/>
    </row>
    <row r="952" spans="1:10" ht="35.450000000000003" customHeight="1">
      <c r="A952" s="11" t="s">
        <v>6689</v>
      </c>
      <c r="B952" s="11" t="s">
        <v>8174</v>
      </c>
      <c r="C952" s="11" t="s">
        <v>2774</v>
      </c>
      <c r="D952" s="11" t="str">
        <f t="shared" si="14"/>
        <v>19-1850 TC Red Bud</v>
      </c>
      <c r="E952" s="11" t="s">
        <v>632</v>
      </c>
      <c r="F952" s="11">
        <v>150</v>
      </c>
      <c r="G952" s="11">
        <v>45</v>
      </c>
      <c r="H952" s="2426">
        <v>73</v>
      </c>
      <c r="I952" s="3606"/>
    </row>
    <row r="953" spans="1:10" ht="35.450000000000003" customHeight="1">
      <c r="A953" s="11" t="s">
        <v>5116</v>
      </c>
      <c r="B953" s="11" t="s">
        <v>5117</v>
      </c>
      <c r="C953" s="11" t="s">
        <v>3654</v>
      </c>
      <c r="D953" s="11" t="str">
        <f t="shared" si="14"/>
        <v>15-6114 TC Hemlock</v>
      </c>
      <c r="E953" s="11" t="s">
        <v>632</v>
      </c>
      <c r="F953" s="11">
        <v>151</v>
      </c>
      <c r="G953" s="11">
        <v>193</v>
      </c>
      <c r="H953" s="2426">
        <v>161</v>
      </c>
      <c r="I953" s="3591"/>
    </row>
    <row r="954" spans="1:10" ht="35.450000000000003" customHeight="1">
      <c r="A954" s="11" t="s">
        <v>4538</v>
      </c>
      <c r="B954" s="11" t="s">
        <v>4539</v>
      </c>
      <c r="C954" s="11" t="s">
        <v>3724</v>
      </c>
      <c r="D954" s="11" t="str">
        <f t="shared" si="14"/>
        <v>14-0244 TC Bright Lime Green</v>
      </c>
      <c r="E954" s="11" t="s">
        <v>632</v>
      </c>
      <c r="F954" s="11">
        <v>151</v>
      </c>
      <c r="G954" s="11">
        <v>188</v>
      </c>
      <c r="H954" s="2426">
        <v>98</v>
      </c>
      <c r="I954" s="3592"/>
    </row>
    <row r="955" spans="1:10" ht="35.450000000000003" customHeight="1">
      <c r="A955" s="11" t="s">
        <v>6983</v>
      </c>
      <c r="B955" s="11" t="s">
        <v>9349</v>
      </c>
      <c r="C955" s="11" t="s">
        <v>1935</v>
      </c>
      <c r="D955" s="11" t="str">
        <f t="shared" si="14"/>
        <v>16-3800 TC Satellite</v>
      </c>
      <c r="E955" s="11" t="s">
        <v>632</v>
      </c>
      <c r="F955" s="11">
        <v>151</v>
      </c>
      <c r="G955" s="11">
        <v>141</v>
      </c>
      <c r="H955" s="2426">
        <v>137</v>
      </c>
      <c r="I955" s="3593"/>
    </row>
    <row r="956" spans="1:10" ht="35.450000000000003" customHeight="1">
      <c r="A956" s="11" t="s">
        <v>5727</v>
      </c>
      <c r="B956" s="11" t="s">
        <v>1526</v>
      </c>
      <c r="C956" s="11" t="s">
        <v>2125</v>
      </c>
      <c r="D956" s="11" t="str">
        <f t="shared" si="14"/>
        <v>17-1418 TC Ginger Snap</v>
      </c>
      <c r="E956" s="11" t="s">
        <v>632</v>
      </c>
      <c r="F956" s="11">
        <v>151</v>
      </c>
      <c r="G956" s="11">
        <v>125</v>
      </c>
      <c r="H956" s="2426">
        <v>112</v>
      </c>
      <c r="I956" s="3594"/>
    </row>
    <row r="957" spans="1:10" ht="35.450000000000003" customHeight="1">
      <c r="A957" s="11" t="s">
        <v>7017</v>
      </c>
      <c r="B957" s="11" t="s">
        <v>9383</v>
      </c>
      <c r="C957" s="11" t="s">
        <v>2082</v>
      </c>
      <c r="D957" s="11" t="str">
        <f t="shared" si="14"/>
        <v>17-1038 TC Tiger's Eye</v>
      </c>
      <c r="E957" s="11" t="s">
        <v>632</v>
      </c>
      <c r="F957" s="11">
        <v>151</v>
      </c>
      <c r="G957" s="11">
        <v>124</v>
      </c>
      <c r="H957" s="2426">
        <v>97</v>
      </c>
      <c r="I957" s="3595"/>
    </row>
    <row r="958" spans="1:10" ht="35.450000000000003" customHeight="1">
      <c r="A958" s="11" t="s">
        <v>5691</v>
      </c>
      <c r="B958" s="11" t="s">
        <v>1357</v>
      </c>
      <c r="C958" s="11" t="s">
        <v>2356</v>
      </c>
      <c r="D958" s="11" t="str">
        <f t="shared" si="14"/>
        <v>17-1125 TC Dijon</v>
      </c>
      <c r="E958" s="11" t="s">
        <v>632</v>
      </c>
      <c r="F958" s="11">
        <v>151</v>
      </c>
      <c r="G958" s="11">
        <v>117</v>
      </c>
      <c r="H958" s="2426">
        <v>76</v>
      </c>
      <c r="I958" s="3596"/>
    </row>
    <row r="959" spans="1:10" ht="35.450000000000003" customHeight="1">
      <c r="A959" s="11" t="s">
        <v>5668</v>
      </c>
      <c r="B959" s="11" t="s">
        <v>1360</v>
      </c>
      <c r="C959" s="11" t="s">
        <v>2358</v>
      </c>
      <c r="D959" s="11" t="str">
        <f t="shared" si="14"/>
        <v>17-0942 TC Medal Bronze</v>
      </c>
      <c r="E959" s="11" t="s">
        <v>632</v>
      </c>
      <c r="F959" s="11">
        <v>151</v>
      </c>
      <c r="G959" s="11">
        <v>117</v>
      </c>
      <c r="H959" s="2426">
        <v>71</v>
      </c>
      <c r="I959" s="2521"/>
    </row>
    <row r="960" spans="1:10" ht="35.450000000000003" customHeight="1">
      <c r="A960" s="11" t="s">
        <v>5677</v>
      </c>
      <c r="B960" s="11" t="s">
        <v>1572</v>
      </c>
      <c r="C960" s="11" t="s">
        <v>2066</v>
      </c>
      <c r="D960" s="11" t="str">
        <f t="shared" si="14"/>
        <v>17-1044 TC Chipmunk</v>
      </c>
      <c r="E960" s="11" t="s">
        <v>632</v>
      </c>
      <c r="F960" s="11">
        <v>151</v>
      </c>
      <c r="G960" s="11">
        <v>111</v>
      </c>
      <c r="H960" s="2426">
        <v>76</v>
      </c>
      <c r="I960" s="3597"/>
    </row>
    <row r="961" spans="1:9" ht="35.450000000000003" customHeight="1">
      <c r="A961" s="11" t="s">
        <v>6133</v>
      </c>
      <c r="B961" s="11" t="s">
        <v>1477</v>
      </c>
      <c r="C961" s="11" t="s">
        <v>2190</v>
      </c>
      <c r="D961" s="11" t="str">
        <f t="shared" si="14"/>
        <v>18-1142 TC Leather Brown</v>
      </c>
      <c r="E961" s="11" t="s">
        <v>632</v>
      </c>
      <c r="F961" s="11">
        <v>151</v>
      </c>
      <c r="G961" s="11">
        <v>87</v>
      </c>
      <c r="H961" s="2426">
        <v>43</v>
      </c>
      <c r="I961" s="3598"/>
    </row>
    <row r="962" spans="1:9" ht="35.450000000000003" customHeight="1">
      <c r="A962" s="11" t="s">
        <v>6280</v>
      </c>
      <c r="B962" s="11" t="s">
        <v>8245</v>
      </c>
      <c r="C962" s="11" t="s">
        <v>2834</v>
      </c>
      <c r="D962" s="11" t="str">
        <f t="shared" ref="D962:D1025" si="15">A962 &amp; " " &amp; B962</f>
        <v>18-2527 TC Baton Rouge</v>
      </c>
      <c r="E962" s="11" t="s">
        <v>632</v>
      </c>
      <c r="F962" s="11">
        <v>151</v>
      </c>
      <c r="G962" s="11">
        <v>60</v>
      </c>
      <c r="H962" s="2426">
        <v>108</v>
      </c>
      <c r="I962" s="3599"/>
    </row>
    <row r="963" spans="1:9" ht="35.450000000000003" customHeight="1">
      <c r="A963" s="11" t="s">
        <v>6206</v>
      </c>
      <c r="B963" s="11" t="s">
        <v>1238</v>
      </c>
      <c r="C963" s="11" t="s">
        <v>2513</v>
      </c>
      <c r="D963" s="11" t="str">
        <f t="shared" si="15"/>
        <v>18-1547 TC Bossa Nova</v>
      </c>
      <c r="E963" s="11" t="s">
        <v>632</v>
      </c>
      <c r="F963" s="11">
        <v>151</v>
      </c>
      <c r="G963" s="11">
        <v>58</v>
      </c>
      <c r="H963" s="2426">
        <v>54</v>
      </c>
      <c r="I963" s="3600"/>
    </row>
    <row r="964" spans="1:9" ht="35.450000000000003" customHeight="1">
      <c r="A964" s="11" t="s">
        <v>6687</v>
      </c>
      <c r="B964" s="11" t="s">
        <v>8126</v>
      </c>
      <c r="C964" s="11" t="s">
        <v>2727</v>
      </c>
      <c r="D964" s="11" t="str">
        <f t="shared" si="15"/>
        <v>19-1840 TC Deep Claret</v>
      </c>
      <c r="E964" s="11" t="s">
        <v>632</v>
      </c>
      <c r="F964" s="11">
        <v>151</v>
      </c>
      <c r="G964" s="11">
        <v>52</v>
      </c>
      <c r="H964" s="2426">
        <v>67</v>
      </c>
      <c r="I964" s="3601"/>
    </row>
    <row r="965" spans="1:9" ht="35.450000000000003" customHeight="1">
      <c r="A965" s="11" t="s">
        <v>5033</v>
      </c>
      <c r="B965" s="11" t="s">
        <v>5034</v>
      </c>
      <c r="C965" s="11" t="s">
        <v>3223</v>
      </c>
      <c r="D965" s="11" t="str">
        <f t="shared" si="15"/>
        <v>15-4305 TC Quarry</v>
      </c>
      <c r="E965" s="11" t="s">
        <v>632</v>
      </c>
      <c r="F965" s="11">
        <v>152</v>
      </c>
      <c r="G965" s="11">
        <v>160</v>
      </c>
      <c r="H965" s="2426">
        <v>165</v>
      </c>
      <c r="I965" s="3579"/>
    </row>
    <row r="966" spans="1:9" ht="35.450000000000003" customHeight="1">
      <c r="A966" s="11" t="s">
        <v>5478</v>
      </c>
      <c r="B966" s="11" t="s">
        <v>1653</v>
      </c>
      <c r="C966" s="11" t="s">
        <v>1932</v>
      </c>
      <c r="D966" s="11" t="str">
        <f t="shared" si="15"/>
        <v>16-4702 TC Limestone</v>
      </c>
      <c r="E966" s="11" t="s">
        <v>632</v>
      </c>
      <c r="F966" s="11">
        <v>152</v>
      </c>
      <c r="G966" s="11">
        <v>154</v>
      </c>
      <c r="H966" s="2426">
        <v>152</v>
      </c>
      <c r="I966" s="3580"/>
    </row>
    <row r="967" spans="1:9" ht="35.450000000000003" customHeight="1">
      <c r="A967" s="11" t="s">
        <v>6997</v>
      </c>
      <c r="B967" s="11" t="s">
        <v>9620</v>
      </c>
      <c r="C967" s="11" t="s">
        <v>1979</v>
      </c>
      <c r="D967" s="11" t="str">
        <f t="shared" si="15"/>
        <v>16-3915 TC Alloy</v>
      </c>
      <c r="E967" s="11" t="s">
        <v>632</v>
      </c>
      <c r="F967" s="11">
        <v>152</v>
      </c>
      <c r="G967" s="11">
        <v>151</v>
      </c>
      <c r="H967" s="2426">
        <v>154</v>
      </c>
      <c r="I967" s="3581"/>
    </row>
    <row r="968" spans="1:9" ht="35.450000000000003" customHeight="1">
      <c r="A968" s="11" t="s">
        <v>5856</v>
      </c>
      <c r="B968" s="11" t="s">
        <v>882</v>
      </c>
      <c r="C968" s="11" t="s">
        <v>2975</v>
      </c>
      <c r="D968" s="11" t="str">
        <f t="shared" si="15"/>
        <v>17-3910 TC Lavender Gray</v>
      </c>
      <c r="E968" s="11" t="s">
        <v>632</v>
      </c>
      <c r="F968" s="11">
        <v>152</v>
      </c>
      <c r="G968" s="11">
        <v>144</v>
      </c>
      <c r="H968" s="2426">
        <v>162</v>
      </c>
      <c r="I968" s="3582"/>
    </row>
    <row r="969" spans="1:9" ht="35.450000000000003" customHeight="1">
      <c r="A969" s="11" t="s">
        <v>5744</v>
      </c>
      <c r="B969" s="11" t="s">
        <v>893</v>
      </c>
      <c r="C969" s="11" t="s">
        <v>2964</v>
      </c>
      <c r="D969" s="11" t="str">
        <f t="shared" si="15"/>
        <v>17-1505 TC Quail</v>
      </c>
      <c r="E969" s="11" t="s">
        <v>632</v>
      </c>
      <c r="F969" s="11">
        <v>152</v>
      </c>
      <c r="G969" s="11">
        <v>134</v>
      </c>
      <c r="H969" s="2426">
        <v>140</v>
      </c>
      <c r="I969" s="3583"/>
    </row>
    <row r="970" spans="1:9" ht="35.450000000000003" customHeight="1">
      <c r="A970" s="11" t="s">
        <v>5844</v>
      </c>
      <c r="B970" s="11" t="s">
        <v>832</v>
      </c>
      <c r="C970" s="11" t="s">
        <v>3038</v>
      </c>
      <c r="D970" s="11" t="str">
        <f t="shared" si="15"/>
        <v>17-3725 TC Bougainvillea</v>
      </c>
      <c r="E970" s="11" t="s">
        <v>632</v>
      </c>
      <c r="F970" s="11">
        <v>152</v>
      </c>
      <c r="G970" s="11">
        <v>132</v>
      </c>
      <c r="H970" s="2426">
        <v>185</v>
      </c>
      <c r="I970" s="3584"/>
    </row>
    <row r="971" spans="1:9" ht="35.450000000000003" customHeight="1">
      <c r="A971" s="11" t="s">
        <v>5673</v>
      </c>
      <c r="B971" s="11" t="s">
        <v>1574</v>
      </c>
      <c r="C971" s="11" t="s">
        <v>2061</v>
      </c>
      <c r="D971" s="11" t="str">
        <f t="shared" si="15"/>
        <v>17-1022 TC Kelp</v>
      </c>
      <c r="E971" s="11" t="s">
        <v>632</v>
      </c>
      <c r="F971" s="11">
        <v>152</v>
      </c>
      <c r="G971" s="11">
        <v>132</v>
      </c>
      <c r="H971" s="2426">
        <v>103</v>
      </c>
      <c r="I971" s="3585"/>
    </row>
    <row r="972" spans="1:9" ht="35.450000000000003" customHeight="1">
      <c r="A972" s="11" t="s">
        <v>5675</v>
      </c>
      <c r="B972" s="11" t="s">
        <v>1359</v>
      </c>
      <c r="C972" s="11" t="s">
        <v>2357</v>
      </c>
      <c r="D972" s="11" t="str">
        <f t="shared" si="15"/>
        <v>17-1036 TC Bistre</v>
      </c>
      <c r="E972" s="11" t="s">
        <v>632</v>
      </c>
      <c r="F972" s="11">
        <v>152</v>
      </c>
      <c r="G972" s="11">
        <v>117</v>
      </c>
      <c r="H972" s="2426">
        <v>74</v>
      </c>
      <c r="I972" s="3586"/>
    </row>
    <row r="973" spans="1:9" ht="35.450000000000003" customHeight="1">
      <c r="A973" s="11" t="s">
        <v>5778</v>
      </c>
      <c r="B973" s="11" t="s">
        <v>8334</v>
      </c>
      <c r="C973" s="11" t="s">
        <v>2911</v>
      </c>
      <c r="D973" s="11" t="str">
        <f t="shared" si="15"/>
        <v>17-1614 TC Deco Rose</v>
      </c>
      <c r="E973" s="11" t="s">
        <v>632</v>
      </c>
      <c r="F973" s="11">
        <v>152</v>
      </c>
      <c r="G973" s="11">
        <v>95</v>
      </c>
      <c r="H973" s="2426">
        <v>104</v>
      </c>
      <c r="I973" s="3587"/>
    </row>
    <row r="974" spans="1:9" ht="35.450000000000003" customHeight="1">
      <c r="A974" s="11" t="s">
        <v>6144</v>
      </c>
      <c r="B974" s="11" t="s">
        <v>1471</v>
      </c>
      <c r="C974" s="11" t="s">
        <v>2197</v>
      </c>
      <c r="D974" s="11" t="str">
        <f t="shared" si="15"/>
        <v>18-1239 TC Sierra</v>
      </c>
      <c r="E974" s="11" t="s">
        <v>632</v>
      </c>
      <c r="F974" s="11">
        <v>152</v>
      </c>
      <c r="G974" s="11">
        <v>92</v>
      </c>
      <c r="H974" s="2426">
        <v>65</v>
      </c>
      <c r="I974" s="3588"/>
    </row>
    <row r="975" spans="1:9" ht="35.450000000000003" customHeight="1">
      <c r="A975" s="11" t="s">
        <v>6178</v>
      </c>
      <c r="B975" s="11" t="s">
        <v>1450</v>
      </c>
      <c r="C975" s="11" t="s">
        <v>2218</v>
      </c>
      <c r="D975" s="11" t="str">
        <f t="shared" si="15"/>
        <v>18-1433 TC Chutney</v>
      </c>
      <c r="E975" s="11" t="s">
        <v>632</v>
      </c>
      <c r="F975" s="11">
        <v>152</v>
      </c>
      <c r="G975" s="11">
        <v>89</v>
      </c>
      <c r="H975" s="2426">
        <v>75</v>
      </c>
      <c r="I975" s="3589"/>
    </row>
    <row r="976" spans="1:9" ht="35.450000000000003" customHeight="1">
      <c r="A976" s="11" t="s">
        <v>6704</v>
      </c>
      <c r="B976" s="11" t="s">
        <v>1038</v>
      </c>
      <c r="C976" s="11" t="s">
        <v>2772</v>
      </c>
      <c r="D976" s="11" t="str">
        <f t="shared" si="15"/>
        <v>19-2047 TC Sangria</v>
      </c>
      <c r="E976" s="11" t="s">
        <v>632</v>
      </c>
      <c r="F976" s="11">
        <v>152</v>
      </c>
      <c r="G976" s="11">
        <v>37</v>
      </c>
      <c r="H976" s="2426">
        <v>81</v>
      </c>
      <c r="I976" s="3590"/>
    </row>
    <row r="977" spans="1:9" ht="35.450000000000003" customHeight="1">
      <c r="A977" s="11" t="s">
        <v>4468</v>
      </c>
      <c r="B977" s="11" t="s">
        <v>700</v>
      </c>
      <c r="C977" s="11" t="s">
        <v>3350</v>
      </c>
      <c r="D977" s="11" t="str">
        <f t="shared" si="15"/>
        <v>13-5309 TC Pastel Turquoise</v>
      </c>
      <c r="E977" s="11" t="s">
        <v>632</v>
      </c>
      <c r="F977" s="11">
        <v>153</v>
      </c>
      <c r="G977" s="11">
        <v>197</v>
      </c>
      <c r="H977" s="2426">
        <v>196</v>
      </c>
      <c r="I977" s="3568"/>
    </row>
    <row r="978" spans="1:9" ht="35.450000000000003" customHeight="1">
      <c r="A978" s="11" t="s">
        <v>4750</v>
      </c>
      <c r="B978" s="11" t="s">
        <v>4751</v>
      </c>
      <c r="C978" s="11" t="s">
        <v>3336</v>
      </c>
      <c r="D978" s="11" t="str">
        <f t="shared" si="15"/>
        <v>14-4510 TC Aquatic</v>
      </c>
      <c r="E978" s="11" t="s">
        <v>632</v>
      </c>
      <c r="F978" s="11">
        <v>153</v>
      </c>
      <c r="G978" s="11">
        <v>193</v>
      </c>
      <c r="H978" s="2426">
        <v>204</v>
      </c>
      <c r="I978" s="3569"/>
    </row>
    <row r="979" spans="1:9" ht="35.450000000000003" customHeight="1">
      <c r="A979" s="11" t="s">
        <v>5055</v>
      </c>
      <c r="B979" s="11" t="s">
        <v>5056</v>
      </c>
      <c r="C979" s="11" t="s">
        <v>3345</v>
      </c>
      <c r="D979" s="11" t="str">
        <f t="shared" si="15"/>
        <v>15-4706 TC Gray Mist</v>
      </c>
      <c r="E979" s="11" t="s">
        <v>632</v>
      </c>
      <c r="F979" s="11">
        <v>153</v>
      </c>
      <c r="G979" s="11">
        <v>174</v>
      </c>
      <c r="H979" s="2426">
        <v>174</v>
      </c>
      <c r="I979" s="3570"/>
    </row>
    <row r="980" spans="1:9" ht="35.450000000000003" customHeight="1">
      <c r="A980" s="11" t="s">
        <v>5553</v>
      </c>
      <c r="B980" s="11" t="s">
        <v>7331</v>
      </c>
      <c r="C980" s="11" t="s">
        <v>1952</v>
      </c>
      <c r="D980" s="11" t="str">
        <f t="shared" si="15"/>
        <v>16-5904 TC Wrought Iron</v>
      </c>
      <c r="E980" s="11" t="s">
        <v>632</v>
      </c>
      <c r="F980" s="11">
        <v>153</v>
      </c>
      <c r="G980" s="11">
        <v>158</v>
      </c>
      <c r="H980" s="2426">
        <v>152</v>
      </c>
      <c r="I980" s="3571"/>
    </row>
    <row r="981" spans="1:9" ht="35.450000000000003" customHeight="1">
      <c r="A981" s="11" t="s">
        <v>5159</v>
      </c>
      <c r="B981" s="11" t="s">
        <v>5161</v>
      </c>
      <c r="C981" s="11" t="s">
        <v>3830</v>
      </c>
      <c r="D981" s="11" t="str">
        <f t="shared" si="15"/>
        <v>16-0213 TC Tea</v>
      </c>
      <c r="E981" s="11" t="s">
        <v>632</v>
      </c>
      <c r="F981" s="11">
        <v>153</v>
      </c>
      <c r="G981" s="11">
        <v>155</v>
      </c>
      <c r="H981" s="2426">
        <v>133</v>
      </c>
      <c r="I981" s="3572"/>
    </row>
    <row r="982" spans="1:9" ht="35.450000000000003" customHeight="1">
      <c r="A982" s="11" t="s">
        <v>5670</v>
      </c>
      <c r="B982" s="11" t="s">
        <v>1694</v>
      </c>
      <c r="C982" s="11" t="s">
        <v>1880</v>
      </c>
      <c r="D982" s="11" t="str">
        <f t="shared" si="15"/>
        <v>17-1009 TC Dune</v>
      </c>
      <c r="E982" s="11" t="s">
        <v>632</v>
      </c>
      <c r="F982" s="11">
        <v>153</v>
      </c>
      <c r="G982" s="11">
        <v>137</v>
      </c>
      <c r="H982" s="2426">
        <v>120</v>
      </c>
      <c r="I982" s="3573"/>
    </row>
    <row r="983" spans="1:9" ht="35.450000000000003" customHeight="1">
      <c r="A983" s="11" t="s">
        <v>5665</v>
      </c>
      <c r="B983" s="11" t="s">
        <v>5666</v>
      </c>
      <c r="C983" s="11" t="s">
        <v>3787</v>
      </c>
      <c r="D983" s="11" t="str">
        <f t="shared" si="15"/>
        <v>17-0929 TC Fennel Seed</v>
      </c>
      <c r="E983" s="11" t="s">
        <v>632</v>
      </c>
      <c r="F983" s="11">
        <v>153</v>
      </c>
      <c r="G983" s="11">
        <v>132</v>
      </c>
      <c r="H983" s="2426">
        <v>86</v>
      </c>
      <c r="I983" s="2516"/>
    </row>
    <row r="984" spans="1:9" ht="35.450000000000003" customHeight="1">
      <c r="A984" s="11" t="s">
        <v>6098</v>
      </c>
      <c r="B984" s="11" t="s">
        <v>6099</v>
      </c>
      <c r="C984" s="11" t="s">
        <v>3790</v>
      </c>
      <c r="D984" s="11" t="str">
        <f t="shared" si="15"/>
        <v>18-0835 TC Dried Tobacco</v>
      </c>
      <c r="E984" s="11" t="s">
        <v>632</v>
      </c>
      <c r="F984" s="11">
        <v>153</v>
      </c>
      <c r="G984" s="11">
        <v>123</v>
      </c>
      <c r="H984" s="2426">
        <v>56</v>
      </c>
      <c r="I984" s="3574"/>
    </row>
    <row r="985" spans="1:9" ht="35.450000000000003" customHeight="1">
      <c r="A985" s="11" t="s">
        <v>5726</v>
      </c>
      <c r="B985" s="11" t="s">
        <v>1521</v>
      </c>
      <c r="C985" s="11" t="s">
        <v>2134</v>
      </c>
      <c r="D985" s="11" t="str">
        <f t="shared" si="15"/>
        <v>17-1417 TC Beaver Fur</v>
      </c>
      <c r="E985" s="11" t="s">
        <v>632</v>
      </c>
      <c r="F985" s="11">
        <v>153</v>
      </c>
      <c r="G985" s="11">
        <v>120</v>
      </c>
      <c r="H985" s="2426">
        <v>103</v>
      </c>
      <c r="I985" s="3575"/>
    </row>
    <row r="986" spans="1:9" ht="35.450000000000003" customHeight="1">
      <c r="A986" s="11" t="s">
        <v>6115</v>
      </c>
      <c r="B986" s="11" t="s">
        <v>1334</v>
      </c>
      <c r="C986" s="11" t="s">
        <v>2389</v>
      </c>
      <c r="D986" s="11" t="str">
        <f t="shared" si="15"/>
        <v>18-0950 TC Cathay Spice</v>
      </c>
      <c r="E986" s="11" t="s">
        <v>632</v>
      </c>
      <c r="F986" s="11">
        <v>153</v>
      </c>
      <c r="G986" s="11">
        <v>100</v>
      </c>
      <c r="H986" s="2426">
        <v>44</v>
      </c>
      <c r="I986" s="3576"/>
    </row>
    <row r="987" spans="1:9" ht="35.450000000000003" customHeight="1">
      <c r="A987" s="11" t="s">
        <v>5777</v>
      </c>
      <c r="B987" s="11" t="s">
        <v>952</v>
      </c>
      <c r="C987" s="11" t="s">
        <v>2898</v>
      </c>
      <c r="D987" s="11" t="str">
        <f t="shared" si="15"/>
        <v>17-1612 TC Mellow Mauve</v>
      </c>
      <c r="E987" s="11" t="s">
        <v>632</v>
      </c>
      <c r="F987" s="11">
        <v>153</v>
      </c>
      <c r="G987" s="11">
        <v>99</v>
      </c>
      <c r="H987" s="2426">
        <v>120</v>
      </c>
      <c r="I987" s="3577"/>
    </row>
    <row r="988" spans="1:9" ht="35.450000000000003" customHeight="1">
      <c r="A988" s="11" t="s">
        <v>6305</v>
      </c>
      <c r="B988" s="11" t="s">
        <v>995</v>
      </c>
      <c r="C988" s="11" t="s">
        <v>2840</v>
      </c>
      <c r="D988" s="11" t="str">
        <f t="shared" si="15"/>
        <v>18-3339 TC Vivid Viola</v>
      </c>
      <c r="E988" s="11" t="s">
        <v>632</v>
      </c>
      <c r="F988" s="11">
        <v>153</v>
      </c>
      <c r="G988" s="11">
        <v>60</v>
      </c>
      <c r="H988" s="2426">
        <v>124</v>
      </c>
      <c r="I988" s="3578"/>
    </row>
    <row r="989" spans="1:9" ht="35.450000000000003" customHeight="1">
      <c r="A989" s="11" t="s">
        <v>5180</v>
      </c>
      <c r="B989" s="11" t="s">
        <v>5181</v>
      </c>
      <c r="C989" s="11" t="s">
        <v>3814</v>
      </c>
      <c r="D989" s="11" t="str">
        <f t="shared" si="15"/>
        <v>16-0430 TC Fern</v>
      </c>
      <c r="E989" s="11" t="s">
        <v>632</v>
      </c>
      <c r="F989" s="11">
        <v>154</v>
      </c>
      <c r="G989" s="11">
        <v>160</v>
      </c>
      <c r="H989" s="2426">
        <v>103</v>
      </c>
      <c r="I989" s="3557"/>
    </row>
    <row r="990" spans="1:9" ht="35.450000000000003" customHeight="1">
      <c r="A990" s="11" t="s">
        <v>7085</v>
      </c>
      <c r="B990" s="11" t="s">
        <v>9511</v>
      </c>
      <c r="C990" s="11" t="s">
        <v>3101</v>
      </c>
      <c r="D990" s="11" t="str">
        <f t="shared" si="15"/>
        <v>15-3912 TC Aleutian</v>
      </c>
      <c r="E990" s="11" t="s">
        <v>632</v>
      </c>
      <c r="F990" s="11">
        <v>154</v>
      </c>
      <c r="G990" s="11">
        <v>158</v>
      </c>
      <c r="H990" s="2426">
        <v>179</v>
      </c>
      <c r="I990" s="3558"/>
    </row>
    <row r="991" spans="1:9" ht="35.450000000000003" customHeight="1">
      <c r="A991" s="11" t="s">
        <v>5426</v>
      </c>
      <c r="B991" s="11" t="s">
        <v>808</v>
      </c>
      <c r="C991" s="11" t="s">
        <v>3080</v>
      </c>
      <c r="D991" s="11" t="str">
        <f t="shared" si="15"/>
        <v>16-3931 TC Sweet Lavender</v>
      </c>
      <c r="E991" s="11" t="s">
        <v>632</v>
      </c>
      <c r="F991" s="11">
        <v>154</v>
      </c>
      <c r="G991" s="11">
        <v>155</v>
      </c>
      <c r="H991" s="2426">
        <v>193</v>
      </c>
      <c r="I991" s="3559"/>
    </row>
    <row r="992" spans="1:9" ht="35.450000000000003" customHeight="1">
      <c r="A992" s="11" t="s">
        <v>5686</v>
      </c>
      <c r="B992" s="11" t="s">
        <v>1693</v>
      </c>
      <c r="C992" s="11" t="s">
        <v>1877</v>
      </c>
      <c r="D992" s="11" t="str">
        <f t="shared" si="15"/>
        <v>17-1107 TC Seneca Rock</v>
      </c>
      <c r="E992" s="11" t="s">
        <v>632</v>
      </c>
      <c r="F992" s="11">
        <v>154</v>
      </c>
      <c r="G992" s="11">
        <v>146</v>
      </c>
      <c r="H992" s="2426">
        <v>127</v>
      </c>
      <c r="I992" s="3560"/>
    </row>
    <row r="993" spans="1:9" ht="35.450000000000003" customHeight="1">
      <c r="A993" s="11" t="s">
        <v>6979</v>
      </c>
      <c r="B993" s="11" t="s">
        <v>9359</v>
      </c>
      <c r="C993" s="11" t="s">
        <v>1917</v>
      </c>
      <c r="D993" s="11" t="str">
        <f t="shared" si="15"/>
        <v>16-0205 TC Vintage Khaki</v>
      </c>
      <c r="E993" s="11" t="s">
        <v>632</v>
      </c>
      <c r="F993" s="11">
        <v>154</v>
      </c>
      <c r="G993" s="11">
        <v>145</v>
      </c>
      <c r="H993" s="2426">
        <v>134</v>
      </c>
      <c r="I993" s="3561"/>
    </row>
    <row r="994" spans="1:9" ht="35.450000000000003" customHeight="1">
      <c r="A994" s="11" t="s">
        <v>5197</v>
      </c>
      <c r="B994" s="11" t="s">
        <v>5199</v>
      </c>
      <c r="C994" s="11" t="s">
        <v>3788</v>
      </c>
      <c r="D994" s="11" t="str">
        <f t="shared" si="15"/>
        <v>16-0632 TC Willow</v>
      </c>
      <c r="E994" s="11" t="s">
        <v>632</v>
      </c>
      <c r="F994" s="11">
        <v>154</v>
      </c>
      <c r="G994" s="11">
        <v>139</v>
      </c>
      <c r="H994" s="2426">
        <v>79</v>
      </c>
      <c r="I994" s="3562"/>
    </row>
    <row r="995" spans="1:9" ht="35.450000000000003" customHeight="1">
      <c r="A995" s="11" t="s">
        <v>5659</v>
      </c>
      <c r="B995" s="11" t="s">
        <v>5660</v>
      </c>
      <c r="C995" s="11" t="s">
        <v>3783</v>
      </c>
      <c r="D995" s="11" t="str">
        <f t="shared" si="15"/>
        <v>17-0840 TC Amber Green</v>
      </c>
      <c r="E995" s="11" t="s">
        <v>632</v>
      </c>
      <c r="F995" s="11">
        <v>154</v>
      </c>
      <c r="G995" s="11">
        <v>128</v>
      </c>
      <c r="H995" s="2426">
        <v>58</v>
      </c>
      <c r="I995" s="3563"/>
    </row>
    <row r="996" spans="1:9" ht="35.450000000000003" customHeight="1">
      <c r="A996" s="11" t="s">
        <v>5715</v>
      </c>
      <c r="B996" s="11" t="s">
        <v>1570</v>
      </c>
      <c r="C996" s="11" t="s">
        <v>2067</v>
      </c>
      <c r="D996" s="11" t="str">
        <f t="shared" si="15"/>
        <v>17-1327 TC Tobacco Brown</v>
      </c>
      <c r="E996" s="11" t="s">
        <v>632</v>
      </c>
      <c r="F996" s="11">
        <v>154</v>
      </c>
      <c r="G996" s="11">
        <v>115</v>
      </c>
      <c r="H996" s="2426">
        <v>82</v>
      </c>
      <c r="I996" s="3564"/>
    </row>
    <row r="997" spans="1:9" ht="35.450000000000003" customHeight="1">
      <c r="A997" s="11" t="s">
        <v>5776</v>
      </c>
      <c r="B997" s="11" t="s">
        <v>945</v>
      </c>
      <c r="C997" s="11" t="s">
        <v>2903</v>
      </c>
      <c r="D997" s="11" t="str">
        <f t="shared" si="15"/>
        <v>17-1610 TC Dusky Orchid</v>
      </c>
      <c r="E997" s="11" t="s">
        <v>632</v>
      </c>
      <c r="F997" s="11">
        <v>154</v>
      </c>
      <c r="G997" s="11">
        <v>113</v>
      </c>
      <c r="H997" s="2426">
        <v>130</v>
      </c>
      <c r="I997" s="3565"/>
    </row>
    <row r="998" spans="1:9" ht="35.450000000000003" customHeight="1">
      <c r="A998" s="11" t="s">
        <v>6159</v>
      </c>
      <c r="B998" s="11" t="s">
        <v>1451</v>
      </c>
      <c r="C998" s="11" t="s">
        <v>2220</v>
      </c>
      <c r="D998" s="11" t="str">
        <f t="shared" si="15"/>
        <v>18-1336 TC Copper Brown</v>
      </c>
      <c r="E998" s="11" t="s">
        <v>632</v>
      </c>
      <c r="F998" s="11">
        <v>154</v>
      </c>
      <c r="G998" s="11">
        <v>96</v>
      </c>
      <c r="H998" s="2426">
        <v>81</v>
      </c>
      <c r="I998" s="3566"/>
    </row>
    <row r="999" spans="1:9" ht="35.450000000000003" customHeight="1">
      <c r="A999" s="11" t="s">
        <v>6194</v>
      </c>
      <c r="B999" s="11" t="s">
        <v>1211</v>
      </c>
      <c r="C999" s="11" t="s">
        <v>2545</v>
      </c>
      <c r="D999" s="11" t="str">
        <f t="shared" si="15"/>
        <v>18-1449 TC Ketchup</v>
      </c>
      <c r="E999" s="11" t="s">
        <v>632</v>
      </c>
      <c r="F999" s="11">
        <v>154</v>
      </c>
      <c r="G999" s="11">
        <v>56</v>
      </c>
      <c r="H999" s="2426">
        <v>45</v>
      </c>
      <c r="I999" s="3567"/>
    </row>
    <row r="1000" spans="1:9" ht="35.450000000000003" customHeight="1">
      <c r="A1000" s="11" t="s">
        <v>5113</v>
      </c>
      <c r="B1000" s="11" t="s">
        <v>110</v>
      </c>
      <c r="C1000" s="11" t="s">
        <v>3607</v>
      </c>
      <c r="D1000" s="11" t="str">
        <f t="shared" si="15"/>
        <v>15-5812 TC Lichen</v>
      </c>
      <c r="E1000" s="11" t="s">
        <v>632</v>
      </c>
      <c r="F1000" s="11">
        <v>155</v>
      </c>
      <c r="G1000" s="11">
        <v>194</v>
      </c>
      <c r="H1000" s="2426">
        <v>177</v>
      </c>
      <c r="I1000" s="3549"/>
    </row>
    <row r="1001" spans="1:9" ht="35.450000000000003" customHeight="1">
      <c r="A1001" s="11" t="s">
        <v>4802</v>
      </c>
      <c r="B1001" s="11" t="s">
        <v>4803</v>
      </c>
      <c r="C1001" s="11" t="s">
        <v>3606</v>
      </c>
      <c r="D1001" s="11" t="str">
        <f t="shared" si="15"/>
        <v>14-6011 TC Grayed Jade</v>
      </c>
      <c r="E1001" s="11" t="s">
        <v>632</v>
      </c>
      <c r="F1001" s="11">
        <v>155</v>
      </c>
      <c r="G1001" s="11">
        <v>190</v>
      </c>
      <c r="H1001" s="2426">
        <v>169</v>
      </c>
      <c r="I1001" s="3550"/>
    </row>
    <row r="1002" spans="1:9" ht="35.450000000000003" customHeight="1">
      <c r="A1002" s="11" t="s">
        <v>5024</v>
      </c>
      <c r="B1002" s="11" t="s">
        <v>5025</v>
      </c>
      <c r="C1002" s="11" t="s">
        <v>3193</v>
      </c>
      <c r="D1002" s="11" t="str">
        <f t="shared" si="15"/>
        <v>15-4020 TC Cerulean</v>
      </c>
      <c r="E1002" s="11" t="s">
        <v>632</v>
      </c>
      <c r="F1002" s="11">
        <v>155</v>
      </c>
      <c r="G1002" s="11">
        <v>183</v>
      </c>
      <c r="H1002" s="2426">
        <v>212</v>
      </c>
      <c r="I1002" s="3551"/>
    </row>
    <row r="1003" spans="1:9" ht="35.450000000000003" customHeight="1">
      <c r="A1003" s="11" t="s">
        <v>5170</v>
      </c>
      <c r="B1003" s="11" t="s">
        <v>9200</v>
      </c>
      <c r="C1003" s="11" t="s">
        <v>3729</v>
      </c>
      <c r="D1003" s="11" t="str">
        <f t="shared" si="15"/>
        <v>16-0230 TC Macaw Green</v>
      </c>
      <c r="E1003" s="11" t="s">
        <v>632</v>
      </c>
      <c r="F1003" s="11">
        <v>155</v>
      </c>
      <c r="G1003" s="11">
        <v>181</v>
      </c>
      <c r="H1003" s="2426">
        <v>62</v>
      </c>
      <c r="I1003" s="3552"/>
    </row>
    <row r="1004" spans="1:9" ht="35.450000000000003" customHeight="1">
      <c r="A1004" s="11" t="s">
        <v>5022</v>
      </c>
      <c r="B1004" s="11" t="s">
        <v>5023</v>
      </c>
      <c r="C1004" s="11" t="s">
        <v>3206</v>
      </c>
      <c r="D1004" s="11" t="str">
        <f t="shared" si="15"/>
        <v>15-4008 TC Blue Fog</v>
      </c>
      <c r="E1004" s="11" t="s">
        <v>632</v>
      </c>
      <c r="F1004" s="11">
        <v>155</v>
      </c>
      <c r="G1004" s="11">
        <v>171</v>
      </c>
      <c r="H1004" s="2426">
        <v>187</v>
      </c>
      <c r="I1004" s="3553"/>
    </row>
    <row r="1005" spans="1:9" ht="35.450000000000003" customHeight="1">
      <c r="A1005" s="11" t="s">
        <v>7093</v>
      </c>
      <c r="B1005" s="11" t="s">
        <v>9529</v>
      </c>
      <c r="C1005" s="11" t="s">
        <v>3119</v>
      </c>
      <c r="D1005" s="11" t="str">
        <f t="shared" si="15"/>
        <v>16-3922 TC Brunnera Blue</v>
      </c>
      <c r="E1005" s="11" t="s">
        <v>632</v>
      </c>
      <c r="F1005" s="11">
        <v>155</v>
      </c>
      <c r="G1005" s="11">
        <v>169</v>
      </c>
      <c r="H1005" s="2426">
        <v>202</v>
      </c>
      <c r="I1005" s="3554"/>
    </row>
    <row r="1006" spans="1:9" ht="35.450000000000003" customHeight="1">
      <c r="A1006" s="11" t="s">
        <v>5752</v>
      </c>
      <c r="B1006" s="11" t="s">
        <v>970</v>
      </c>
      <c r="C1006" s="11" t="s">
        <v>2876</v>
      </c>
      <c r="D1006" s="11" t="str">
        <f t="shared" si="15"/>
        <v>17-1516 TC Burlwood</v>
      </c>
      <c r="E1006" s="11" t="s">
        <v>632</v>
      </c>
      <c r="F1006" s="11">
        <v>155</v>
      </c>
      <c r="G1006" s="11">
        <v>113</v>
      </c>
      <c r="H1006" s="2426">
        <v>107</v>
      </c>
      <c r="I1006" s="3555"/>
    </row>
    <row r="1007" spans="1:9" ht="35.450000000000003" customHeight="1">
      <c r="A1007" s="11" t="s">
        <v>7028</v>
      </c>
      <c r="B1007" s="11" t="s">
        <v>9437</v>
      </c>
      <c r="C1007" s="11" t="s">
        <v>2210</v>
      </c>
      <c r="D1007" s="11" t="str">
        <f t="shared" si="15"/>
        <v>18-1345 TC Cinnamon Stick</v>
      </c>
      <c r="E1007" s="11" t="s">
        <v>632</v>
      </c>
      <c r="F1007" s="11">
        <v>155</v>
      </c>
      <c r="G1007" s="11">
        <v>71</v>
      </c>
      <c r="H1007" s="2426">
        <v>34</v>
      </c>
      <c r="I1007" s="3556"/>
    </row>
    <row r="1008" spans="1:9" ht="35.450000000000003" customHeight="1">
      <c r="A1008" s="11" t="s">
        <v>6658</v>
      </c>
      <c r="B1008" s="11" t="s">
        <v>1151</v>
      </c>
      <c r="C1008" s="11" t="s">
        <v>2626</v>
      </c>
      <c r="D1008" s="11" t="str">
        <f t="shared" si="15"/>
        <v>19-1557 TC Chili Pepper</v>
      </c>
      <c r="E1008" s="11" t="s">
        <v>632</v>
      </c>
      <c r="F1008" s="11">
        <v>155</v>
      </c>
      <c r="G1008" s="11">
        <v>27</v>
      </c>
      <c r="H1008" s="2426">
        <v>48</v>
      </c>
      <c r="I1008" s="2499"/>
    </row>
    <row r="1009" spans="1:12" ht="35.450000000000003" customHeight="1">
      <c r="A1009" s="11" t="s">
        <v>4764</v>
      </c>
      <c r="B1009" s="11" t="s">
        <v>4765</v>
      </c>
      <c r="C1009" s="11" t="s">
        <v>3349</v>
      </c>
      <c r="D1009" s="11" t="str">
        <f t="shared" si="15"/>
        <v>14-4810 TC Canal Blue</v>
      </c>
      <c r="E1009" s="11" t="s">
        <v>632</v>
      </c>
      <c r="F1009" s="11">
        <v>156</v>
      </c>
      <c r="G1009" s="11">
        <v>194</v>
      </c>
      <c r="H1009" s="2426">
        <v>197</v>
      </c>
      <c r="I1009" s="3541"/>
    </row>
    <row r="1010" spans="1:12" ht="35.450000000000003" customHeight="1">
      <c r="A1010" s="11" t="s">
        <v>4841</v>
      </c>
      <c r="B1010" s="11" t="s">
        <v>9194</v>
      </c>
      <c r="C1010" s="11" t="s">
        <v>3731</v>
      </c>
      <c r="D1010" s="11" t="str">
        <f t="shared" si="15"/>
        <v>15-0336 TC Herbal Garden</v>
      </c>
      <c r="E1010" s="11" t="s">
        <v>632</v>
      </c>
      <c r="F1010" s="11">
        <v>156</v>
      </c>
      <c r="G1010" s="11">
        <v>173</v>
      </c>
      <c r="H1010" s="2426">
        <v>96</v>
      </c>
      <c r="I1010" s="3542"/>
    </row>
    <row r="1011" spans="1:12" ht="35.450000000000003" customHeight="1">
      <c r="A1011" s="11" t="s">
        <v>5415</v>
      </c>
      <c r="B1011" s="11" t="s">
        <v>8517</v>
      </c>
      <c r="C1011" s="11" t="s">
        <v>3079</v>
      </c>
      <c r="D1011" s="11" t="str">
        <f t="shared" si="15"/>
        <v>16-3907 TC Dapple Gray</v>
      </c>
      <c r="E1011" s="11" t="s">
        <v>632</v>
      </c>
      <c r="F1011" s="11">
        <v>156</v>
      </c>
      <c r="G1011" s="11">
        <v>155</v>
      </c>
      <c r="H1011" s="2426">
        <v>167</v>
      </c>
      <c r="I1011" s="3543"/>
    </row>
    <row r="1012" spans="1:12" ht="35.450000000000003" customHeight="1">
      <c r="A1012" s="11" t="s">
        <v>6982</v>
      </c>
      <c r="B1012" s="11" t="s">
        <v>9642</v>
      </c>
      <c r="C1012" s="11" t="s">
        <v>1933</v>
      </c>
      <c r="D1012" s="11" t="str">
        <f t="shared" si="15"/>
        <v>16-4703 TC Ghost Gray</v>
      </c>
      <c r="E1012" s="11" t="s">
        <v>632</v>
      </c>
      <c r="F1012" s="11">
        <v>156</v>
      </c>
      <c r="G1012" s="11">
        <v>155</v>
      </c>
      <c r="H1012" s="2426">
        <v>152</v>
      </c>
      <c r="I1012" s="3544"/>
    </row>
    <row r="1013" spans="1:12" ht="35.450000000000003" customHeight="1">
      <c r="A1013" s="11" t="s">
        <v>5687</v>
      </c>
      <c r="B1013" s="11" t="s">
        <v>1692</v>
      </c>
      <c r="C1013" s="11" t="s">
        <v>1876</v>
      </c>
      <c r="D1013" s="11" t="str">
        <f t="shared" si="15"/>
        <v>17-1109 TC Chinchilla</v>
      </c>
      <c r="E1013" s="11" t="s">
        <v>632</v>
      </c>
      <c r="F1013" s="11">
        <v>156</v>
      </c>
      <c r="G1013" s="11">
        <v>142</v>
      </c>
      <c r="H1013" s="2426">
        <v>123</v>
      </c>
      <c r="I1013" s="3545"/>
    </row>
    <row r="1014" spans="1:12" ht="35.450000000000003" customHeight="1">
      <c r="A1014" s="11" t="s">
        <v>5661</v>
      </c>
      <c r="B1014" s="11" t="s">
        <v>9264</v>
      </c>
      <c r="C1014" s="11" t="s">
        <v>3789</v>
      </c>
      <c r="D1014" s="11" t="str">
        <f t="shared" si="15"/>
        <v>17-0843 TC Bronze Mist</v>
      </c>
      <c r="E1014" s="11" t="s">
        <v>632</v>
      </c>
      <c r="F1014" s="11">
        <v>156</v>
      </c>
      <c r="G1014" s="11">
        <v>126</v>
      </c>
      <c r="H1014" s="2426">
        <v>65</v>
      </c>
      <c r="I1014" s="3546"/>
    </row>
    <row r="1015" spans="1:12" ht="35.450000000000003" customHeight="1">
      <c r="A1015" s="11" t="s">
        <v>6184</v>
      </c>
      <c r="B1015" s="11" t="s">
        <v>7591</v>
      </c>
      <c r="C1015" s="11" t="s">
        <v>2219</v>
      </c>
      <c r="D1015" s="11" t="str">
        <f t="shared" si="15"/>
        <v>18-1441 TC Baked Clay</v>
      </c>
      <c r="E1015" s="11" t="s">
        <v>632</v>
      </c>
      <c r="F1015" s="11">
        <v>156</v>
      </c>
      <c r="G1015" s="11">
        <v>86</v>
      </c>
      <c r="H1015" s="2426">
        <v>66</v>
      </c>
      <c r="I1015" s="3547"/>
    </row>
    <row r="1016" spans="1:12" ht="35.450000000000003" customHeight="1">
      <c r="A1016" s="11" t="s">
        <v>6205</v>
      </c>
      <c r="B1016" s="11" t="s">
        <v>1239</v>
      </c>
      <c r="C1016" s="11" t="s">
        <v>2512</v>
      </c>
      <c r="D1016" s="11" t="str">
        <f t="shared" si="15"/>
        <v>18-1540 TC Cinnabar</v>
      </c>
      <c r="E1016" s="11" t="s">
        <v>632</v>
      </c>
      <c r="F1016" s="11">
        <v>156</v>
      </c>
      <c r="G1016" s="11">
        <v>69</v>
      </c>
      <c r="H1016" s="2426">
        <v>59</v>
      </c>
      <c r="I1016" s="3548"/>
    </row>
    <row r="1017" spans="1:12" ht="35.450000000000003" customHeight="1">
      <c r="A1017" s="11" t="s">
        <v>4730</v>
      </c>
      <c r="B1017" s="11" t="s">
        <v>714</v>
      </c>
      <c r="C1017" s="11" t="s">
        <v>3288</v>
      </c>
      <c r="D1017" s="11" t="str">
        <f t="shared" si="15"/>
        <v>14-4313 TC Aquamarine</v>
      </c>
      <c r="E1017" s="11" t="s">
        <v>632</v>
      </c>
      <c r="F1017" s="11">
        <v>157</v>
      </c>
      <c r="G1017" s="11">
        <v>195</v>
      </c>
      <c r="H1017" s="2426">
        <v>212</v>
      </c>
      <c r="I1017" s="2453"/>
    </row>
    <row r="1018" spans="1:12" ht="35.450000000000003" customHeight="1">
      <c r="A1018" s="11" t="s">
        <v>5412</v>
      </c>
      <c r="B1018" s="11" t="s">
        <v>879</v>
      </c>
      <c r="C1018" s="11" t="s">
        <v>2981</v>
      </c>
      <c r="D1018" s="11" t="str">
        <f t="shared" si="15"/>
        <v>16-3812 TC Heirloom Lilac</v>
      </c>
      <c r="E1018" s="11" t="s">
        <v>632</v>
      </c>
      <c r="F1018" s="11">
        <v>157</v>
      </c>
      <c r="G1018" s="11">
        <v>150</v>
      </c>
      <c r="H1018" s="2426">
        <v>178</v>
      </c>
      <c r="I1018" s="3535"/>
    </row>
    <row r="1019" spans="1:12" ht="35.450000000000003" customHeight="1">
      <c r="A1019" s="11" t="s">
        <v>5773</v>
      </c>
      <c r="B1019" s="11" t="s">
        <v>888</v>
      </c>
      <c r="C1019" s="11" t="s">
        <v>2969</v>
      </c>
      <c r="D1019" s="11" t="str">
        <f t="shared" si="15"/>
        <v>17-1605 TC Elderberry</v>
      </c>
      <c r="E1019" s="11" t="s">
        <v>632</v>
      </c>
      <c r="F1019" s="11">
        <v>157</v>
      </c>
      <c r="G1019" s="11">
        <v>132</v>
      </c>
      <c r="H1019" s="2426">
        <v>142</v>
      </c>
      <c r="I1019" s="3536"/>
    </row>
    <row r="1020" spans="1:12" ht="35.450000000000003" customHeight="1">
      <c r="A1020" s="11" t="s">
        <v>7077</v>
      </c>
      <c r="B1020" s="11" t="s">
        <v>9498</v>
      </c>
      <c r="C1020" s="11" t="s">
        <v>3010</v>
      </c>
      <c r="D1020" s="11" t="str">
        <f t="shared" si="15"/>
        <v>17-3617 TC English Lavender</v>
      </c>
      <c r="E1020" s="11" t="s">
        <v>632</v>
      </c>
      <c r="F1020" s="11">
        <v>157</v>
      </c>
      <c r="G1020" s="11">
        <v>123</v>
      </c>
      <c r="H1020" s="2426">
        <v>176</v>
      </c>
      <c r="I1020" s="3537"/>
    </row>
    <row r="1021" spans="1:12" ht="35.450000000000003" customHeight="1">
      <c r="A1021" s="11" t="s">
        <v>5692</v>
      </c>
      <c r="B1021" s="11" t="s">
        <v>7743</v>
      </c>
      <c r="C1021" s="11" t="s">
        <v>2355</v>
      </c>
      <c r="D1021" s="11" t="str">
        <f t="shared" si="15"/>
        <v>17-1128 TC Bone Brown</v>
      </c>
      <c r="E1021" s="11" t="s">
        <v>632</v>
      </c>
      <c r="F1021" s="11">
        <v>157</v>
      </c>
      <c r="G1021" s="11">
        <v>116</v>
      </c>
      <c r="H1021" s="2426">
        <v>70</v>
      </c>
      <c r="I1021" s="3538"/>
    </row>
    <row r="1022" spans="1:12" ht="35.450000000000003" customHeight="1">
      <c r="A1022" s="11" t="s">
        <v>6279</v>
      </c>
      <c r="B1022" s="11" t="s">
        <v>1096</v>
      </c>
      <c r="C1022" s="11" t="s">
        <v>2703</v>
      </c>
      <c r="D1022" s="11" t="str">
        <f t="shared" si="15"/>
        <v>18-2525 TC Magenta Haze</v>
      </c>
      <c r="E1022" s="11" t="s">
        <v>632</v>
      </c>
      <c r="F1022" s="11">
        <v>157</v>
      </c>
      <c r="G1022" s="11">
        <v>68</v>
      </c>
      <c r="H1022" s="2426">
        <v>110</v>
      </c>
      <c r="I1022" s="3539"/>
      <c r="L1022" s="11" t="s">
        <v>9716</v>
      </c>
    </row>
    <row r="1023" spans="1:12" ht="35.450000000000003" customHeight="1">
      <c r="A1023" s="11" t="s">
        <v>7059</v>
      </c>
      <c r="B1023" s="11" t="s">
        <v>9463</v>
      </c>
      <c r="C1023" s="11" t="s">
        <v>2625</v>
      </c>
      <c r="D1023" s="11" t="str">
        <f t="shared" si="15"/>
        <v>19-1559 TC Scarlet Sage</v>
      </c>
      <c r="E1023" s="11" t="s">
        <v>632</v>
      </c>
      <c r="F1023" s="11">
        <v>157</v>
      </c>
      <c r="G1023" s="11">
        <v>32</v>
      </c>
      <c r="H1023" s="2426">
        <v>47</v>
      </c>
      <c r="I1023" s="3540"/>
    </row>
    <row r="1024" spans="1:12" ht="35.450000000000003" customHeight="1">
      <c r="A1024" s="11" t="s">
        <v>4748</v>
      </c>
      <c r="B1024" s="11" t="s">
        <v>4749</v>
      </c>
      <c r="C1024" s="11" t="s">
        <v>3274</v>
      </c>
      <c r="D1024" s="11" t="str">
        <f t="shared" si="15"/>
        <v>14-4508 TC Stratosphere</v>
      </c>
      <c r="E1024" s="11" t="s">
        <v>632</v>
      </c>
      <c r="F1024" s="11">
        <v>158</v>
      </c>
      <c r="G1024" s="11">
        <v>193</v>
      </c>
      <c r="H1024" s="2426">
        <v>204</v>
      </c>
      <c r="I1024" s="3526"/>
    </row>
    <row r="1025" spans="1:9" ht="35.450000000000003" customHeight="1">
      <c r="A1025" s="11" t="s">
        <v>5132</v>
      </c>
      <c r="B1025" s="11" t="s">
        <v>5133</v>
      </c>
      <c r="C1025" s="11" t="s">
        <v>3690</v>
      </c>
      <c r="D1025" s="11" t="str">
        <f t="shared" si="15"/>
        <v>15-6317 TC Quiet Green</v>
      </c>
      <c r="E1025" s="11" t="s">
        <v>632</v>
      </c>
      <c r="F1025" s="11">
        <v>158</v>
      </c>
      <c r="G1025" s="11">
        <v>188</v>
      </c>
      <c r="H1025" s="2426">
        <v>151</v>
      </c>
      <c r="I1025" s="3527"/>
    </row>
    <row r="1026" spans="1:9" ht="35.450000000000003" customHeight="1">
      <c r="A1026" s="11" t="s">
        <v>4746</v>
      </c>
      <c r="B1026" s="11" t="s">
        <v>4747</v>
      </c>
      <c r="C1026" s="11" t="s">
        <v>3281</v>
      </c>
      <c r="D1026" s="11" t="str">
        <f t="shared" ref="D1026:D1089" si="16">A1026 &amp; " " &amp; B1026</f>
        <v>14-4506 TC Ether</v>
      </c>
      <c r="E1026" s="11" t="s">
        <v>632</v>
      </c>
      <c r="F1026" s="11">
        <v>158</v>
      </c>
      <c r="G1026" s="11">
        <v>182</v>
      </c>
      <c r="H1026" s="2426">
        <v>184</v>
      </c>
      <c r="I1026" s="3528"/>
    </row>
    <row r="1027" spans="1:9" ht="35.450000000000003" customHeight="1">
      <c r="A1027" s="11" t="s">
        <v>7099</v>
      </c>
      <c r="B1027" s="11" t="s">
        <v>9541</v>
      </c>
      <c r="C1027" s="11" t="s">
        <v>3192</v>
      </c>
      <c r="D1027" s="11" t="str">
        <f t="shared" si="16"/>
        <v>15-4030 TC Chambray Blue</v>
      </c>
      <c r="E1027" s="11" t="s">
        <v>632</v>
      </c>
      <c r="F1027" s="11">
        <v>158</v>
      </c>
      <c r="G1027" s="11">
        <v>180</v>
      </c>
      <c r="H1027" s="2426">
        <v>211</v>
      </c>
      <c r="I1027" s="3529"/>
    </row>
    <row r="1028" spans="1:9" ht="35.450000000000003" customHeight="1">
      <c r="A1028" s="11" t="s">
        <v>5414</v>
      </c>
      <c r="B1028" s="11" t="s">
        <v>65</v>
      </c>
      <c r="C1028" s="11" t="s">
        <v>3039</v>
      </c>
      <c r="D1028" s="11" t="str">
        <f t="shared" si="16"/>
        <v>16-3823 TC Violet Tulip</v>
      </c>
      <c r="E1028" s="11" t="s">
        <v>632</v>
      </c>
      <c r="F1028" s="11">
        <v>158</v>
      </c>
      <c r="G1028" s="11">
        <v>145</v>
      </c>
      <c r="H1028" s="2426">
        <v>195</v>
      </c>
      <c r="I1028" s="3530"/>
    </row>
    <row r="1029" spans="1:9" ht="35.450000000000003" customHeight="1">
      <c r="A1029" s="11" t="s">
        <v>5714</v>
      </c>
      <c r="B1029" s="11" t="s">
        <v>1522</v>
      </c>
      <c r="C1029" s="11" t="s">
        <v>2133</v>
      </c>
      <c r="D1029" s="11" t="str">
        <f t="shared" si="16"/>
        <v>17-1322 TC Burro</v>
      </c>
      <c r="E1029" s="11" t="s">
        <v>632</v>
      </c>
      <c r="F1029" s="11">
        <v>158</v>
      </c>
      <c r="G1029" s="11">
        <v>126</v>
      </c>
      <c r="H1029" s="2426">
        <v>103</v>
      </c>
      <c r="I1029" s="3531"/>
    </row>
    <row r="1030" spans="1:9" ht="35.450000000000003" customHeight="1">
      <c r="A1030" s="11" t="s">
        <v>7026</v>
      </c>
      <c r="B1030" s="11" t="s">
        <v>9439</v>
      </c>
      <c r="C1030" s="11" t="s">
        <v>2207</v>
      </c>
      <c r="D1030" s="11" t="str">
        <f t="shared" si="16"/>
        <v>18-1340 TC Potter's Clay</v>
      </c>
      <c r="E1030" s="11" t="s">
        <v>632</v>
      </c>
      <c r="F1030" s="11">
        <v>158</v>
      </c>
      <c r="G1030" s="11">
        <v>70</v>
      </c>
      <c r="H1030" s="2426">
        <v>36</v>
      </c>
      <c r="I1030" s="3532"/>
    </row>
    <row r="1031" spans="1:9" ht="35.450000000000003" customHeight="1">
      <c r="A1031" s="11" t="s">
        <v>6715</v>
      </c>
      <c r="B1031" s="11" t="s">
        <v>8243</v>
      </c>
      <c r="C1031" s="11" t="s">
        <v>2833</v>
      </c>
      <c r="D1031" s="11" t="str">
        <f t="shared" si="16"/>
        <v>19-2434 TC Festival Fuchsia</v>
      </c>
      <c r="E1031" s="11" t="s">
        <v>632</v>
      </c>
      <c r="F1031" s="11">
        <v>158</v>
      </c>
      <c r="G1031" s="11">
        <v>44</v>
      </c>
      <c r="H1031" s="2426">
        <v>106</v>
      </c>
      <c r="I1031" s="3533"/>
    </row>
    <row r="1032" spans="1:9" ht="35.450000000000003" customHeight="1">
      <c r="A1032" s="11" t="s">
        <v>6692</v>
      </c>
      <c r="B1032" s="11" t="s">
        <v>1078</v>
      </c>
      <c r="C1032" s="11" t="s">
        <v>2722</v>
      </c>
      <c r="D1032" s="11" t="str">
        <f t="shared" si="16"/>
        <v>19-1862 TC Jester Red</v>
      </c>
      <c r="E1032" s="11" t="s">
        <v>632</v>
      </c>
      <c r="F1032" s="11">
        <v>158</v>
      </c>
      <c r="G1032" s="11">
        <v>16</v>
      </c>
      <c r="H1032" s="2426">
        <v>48</v>
      </c>
      <c r="I1032" s="3534"/>
    </row>
    <row r="1033" spans="1:9" ht="35.450000000000003" customHeight="1">
      <c r="A1033" s="11" t="s">
        <v>4461</v>
      </c>
      <c r="B1033" s="11" t="s">
        <v>4462</v>
      </c>
      <c r="C1033" s="11" t="s">
        <v>3359</v>
      </c>
      <c r="D1033" s="11" t="str">
        <f t="shared" si="16"/>
        <v>13-4910 TC Blue Tint</v>
      </c>
      <c r="E1033" s="11" t="s">
        <v>632</v>
      </c>
      <c r="F1033" s="11">
        <v>159</v>
      </c>
      <c r="G1033" s="11">
        <v>217</v>
      </c>
      <c r="H1033" s="2426">
        <v>215</v>
      </c>
      <c r="I1033" s="3513"/>
    </row>
    <row r="1034" spans="1:9" ht="35.450000000000003" customHeight="1">
      <c r="A1034" s="11" t="s">
        <v>4551</v>
      </c>
      <c r="B1034" s="11" t="s">
        <v>4552</v>
      </c>
      <c r="C1034" s="11" t="s">
        <v>3702</v>
      </c>
      <c r="D1034" s="11" t="str">
        <f t="shared" si="16"/>
        <v>14-0452 TC Lime Green</v>
      </c>
      <c r="E1034" s="11" t="s">
        <v>632</v>
      </c>
      <c r="F1034" s="11">
        <v>159</v>
      </c>
      <c r="G1034" s="11">
        <v>193</v>
      </c>
      <c r="H1034" s="2426">
        <v>49</v>
      </c>
      <c r="I1034" s="3514"/>
    </row>
    <row r="1035" spans="1:9" ht="35.450000000000003" customHeight="1">
      <c r="A1035" s="11" t="s">
        <v>4811</v>
      </c>
      <c r="B1035" s="11" t="s">
        <v>4812</v>
      </c>
      <c r="C1035" s="11" t="s">
        <v>3655</v>
      </c>
      <c r="D1035" s="11" t="str">
        <f t="shared" si="16"/>
        <v>14-6316 TC Sprucestone</v>
      </c>
      <c r="E1035" s="11" t="s">
        <v>632</v>
      </c>
      <c r="F1035" s="11">
        <v>159</v>
      </c>
      <c r="G1035" s="11">
        <v>192</v>
      </c>
      <c r="H1035" s="2426">
        <v>156</v>
      </c>
      <c r="I1035" s="3515"/>
    </row>
    <row r="1036" spans="1:9" ht="35.450000000000003" customHeight="1">
      <c r="A1036" s="11" t="s">
        <v>4839</v>
      </c>
      <c r="B1036" s="11" t="s">
        <v>4840</v>
      </c>
      <c r="C1036" s="11" t="s">
        <v>3732</v>
      </c>
      <c r="D1036" s="11" t="str">
        <f t="shared" si="16"/>
        <v>15-0332 TC Leaf Green</v>
      </c>
      <c r="E1036" s="11" t="s">
        <v>632</v>
      </c>
      <c r="F1036" s="11">
        <v>159</v>
      </c>
      <c r="G1036" s="11">
        <v>175</v>
      </c>
      <c r="H1036" s="2426">
        <v>108</v>
      </c>
      <c r="I1036" s="3516"/>
    </row>
    <row r="1037" spans="1:9" ht="35.450000000000003" customHeight="1">
      <c r="A1037" s="11" t="s">
        <v>5152</v>
      </c>
      <c r="B1037" s="11" t="s">
        <v>68</v>
      </c>
      <c r="C1037" s="11" t="s">
        <v>1961</v>
      </c>
      <c r="D1037" s="11" t="str">
        <f t="shared" si="16"/>
        <v>16-0000 TC Paloma</v>
      </c>
      <c r="E1037" s="11" t="s">
        <v>632</v>
      </c>
      <c r="F1037" s="11">
        <v>159</v>
      </c>
      <c r="G1037" s="11">
        <v>156</v>
      </c>
      <c r="H1037" s="2426">
        <v>153</v>
      </c>
      <c r="I1037" s="3517"/>
    </row>
    <row r="1038" spans="1:9" ht="35.450000000000003" customHeight="1">
      <c r="A1038" s="11" t="s">
        <v>5417</v>
      </c>
      <c r="B1038" s="11" t="s">
        <v>790</v>
      </c>
      <c r="C1038" s="11" t="s">
        <v>2977</v>
      </c>
      <c r="D1038" s="11" t="str">
        <f t="shared" si="16"/>
        <v>16-3911 TC Lavender Aura</v>
      </c>
      <c r="E1038" s="11" t="s">
        <v>632</v>
      </c>
      <c r="F1038" s="11">
        <v>159</v>
      </c>
      <c r="G1038" s="11">
        <v>153</v>
      </c>
      <c r="H1038" s="2426">
        <v>170</v>
      </c>
      <c r="I1038" s="3518"/>
    </row>
    <row r="1039" spans="1:9" ht="35.450000000000003" customHeight="1">
      <c r="A1039" s="11" t="s">
        <v>5232</v>
      </c>
      <c r="B1039" s="11" t="s">
        <v>664</v>
      </c>
      <c r="C1039" s="11" t="s">
        <v>1894</v>
      </c>
      <c r="D1039" s="11" t="str">
        <f t="shared" si="16"/>
        <v>16-1107 TC Aluminum</v>
      </c>
      <c r="E1039" s="11" t="s">
        <v>632</v>
      </c>
      <c r="F1039" s="11">
        <v>159</v>
      </c>
      <c r="G1039" s="11">
        <v>149</v>
      </c>
      <c r="H1039" s="2426">
        <v>134</v>
      </c>
      <c r="I1039" s="3519"/>
    </row>
    <row r="1040" spans="1:9" ht="35.450000000000003" customHeight="1">
      <c r="A1040" s="11" t="s">
        <v>5710</v>
      </c>
      <c r="B1040" s="11" t="s">
        <v>1685</v>
      </c>
      <c r="C1040" s="11" t="s">
        <v>1887</v>
      </c>
      <c r="D1040" s="11" t="str">
        <f t="shared" si="16"/>
        <v>17-1312 TC Silver Mink</v>
      </c>
      <c r="E1040" s="11" t="s">
        <v>632</v>
      </c>
      <c r="F1040" s="11">
        <v>159</v>
      </c>
      <c r="G1040" s="11">
        <v>141</v>
      </c>
      <c r="H1040" s="2426">
        <v>124</v>
      </c>
      <c r="I1040" s="2463"/>
    </row>
    <row r="1041" spans="1:9" ht="35.450000000000003" customHeight="1">
      <c r="A1041" s="11" t="s">
        <v>7082</v>
      </c>
      <c r="B1041" s="11" t="s">
        <v>9500</v>
      </c>
      <c r="C1041" s="11" t="s">
        <v>3045</v>
      </c>
      <c r="D1041" s="11" t="str">
        <f t="shared" si="16"/>
        <v>16-3817 TC Rhapsody</v>
      </c>
      <c r="E1041" s="11" t="s">
        <v>632</v>
      </c>
      <c r="F1041" s="11">
        <v>159</v>
      </c>
      <c r="G1041" s="11">
        <v>134</v>
      </c>
      <c r="H1041" s="2426">
        <v>170</v>
      </c>
      <c r="I1041" s="3520"/>
    </row>
    <row r="1042" spans="1:9" ht="35.450000000000003" customHeight="1">
      <c r="A1042" s="11" t="s">
        <v>5711</v>
      </c>
      <c r="B1042" s="11" t="s">
        <v>1528</v>
      </c>
      <c r="C1042" s="11" t="s">
        <v>2127</v>
      </c>
      <c r="D1042" s="11" t="str">
        <f t="shared" si="16"/>
        <v>17-1319 TC Amphora</v>
      </c>
      <c r="E1042" s="11" t="s">
        <v>632</v>
      </c>
      <c r="F1042" s="11">
        <v>159</v>
      </c>
      <c r="G1042" s="11">
        <v>134</v>
      </c>
      <c r="H1042" s="2426">
        <v>114</v>
      </c>
      <c r="I1042" s="3521"/>
    </row>
    <row r="1043" spans="1:9" ht="35.450000000000003" customHeight="1">
      <c r="A1043" s="11" t="s">
        <v>5838</v>
      </c>
      <c r="B1043" s="11" t="s">
        <v>925</v>
      </c>
      <c r="C1043" s="11" t="s">
        <v>2926</v>
      </c>
      <c r="D1043" s="11" t="str">
        <f t="shared" si="16"/>
        <v>17-3410 TC Valerian</v>
      </c>
      <c r="E1043" s="11" t="s">
        <v>632</v>
      </c>
      <c r="F1043" s="11">
        <v>159</v>
      </c>
      <c r="G1043" s="11">
        <v>122</v>
      </c>
      <c r="H1043" s="2426">
        <v>147</v>
      </c>
      <c r="I1043" s="3522"/>
    </row>
    <row r="1044" spans="1:9" ht="35.450000000000003" customHeight="1">
      <c r="A1044" s="11" t="s">
        <v>6148</v>
      </c>
      <c r="B1044" s="11" t="s">
        <v>1464</v>
      </c>
      <c r="C1044" s="11" t="s">
        <v>2209</v>
      </c>
      <c r="D1044" s="11" t="str">
        <f t="shared" si="16"/>
        <v>18-1250 TC Bombay Brown</v>
      </c>
      <c r="E1044" s="11" t="s">
        <v>632</v>
      </c>
      <c r="F1044" s="11">
        <v>159</v>
      </c>
      <c r="G1044" s="11">
        <v>81</v>
      </c>
      <c r="H1044" s="2426">
        <v>48</v>
      </c>
      <c r="I1044" s="3523"/>
    </row>
    <row r="1045" spans="1:9" ht="35.450000000000003" customHeight="1">
      <c r="A1045" s="11" t="s">
        <v>5795</v>
      </c>
      <c r="B1045" s="11" t="s">
        <v>1045</v>
      </c>
      <c r="C1045" s="11" t="s">
        <v>2767</v>
      </c>
      <c r="D1045" s="11" t="str">
        <f t="shared" si="16"/>
        <v>17-1723 TC Malaga</v>
      </c>
      <c r="E1045" s="11" t="s">
        <v>632</v>
      </c>
      <c r="F1045" s="11">
        <v>159</v>
      </c>
      <c r="G1045" s="11">
        <v>80</v>
      </c>
      <c r="H1045" s="2426">
        <v>105</v>
      </c>
      <c r="I1045" s="3524"/>
    </row>
    <row r="1046" spans="1:9" ht="35.450000000000003" customHeight="1">
      <c r="A1046" s="11" t="s">
        <v>6190</v>
      </c>
      <c r="B1046" s="11" t="s">
        <v>1242</v>
      </c>
      <c r="C1046" s="11" t="s">
        <v>2511</v>
      </c>
      <c r="D1046" s="11" t="str">
        <f t="shared" si="16"/>
        <v>18-1444 TC Tandori Spice</v>
      </c>
      <c r="E1046" s="11" t="s">
        <v>632</v>
      </c>
      <c r="F1046" s="11">
        <v>159</v>
      </c>
      <c r="G1046" s="11">
        <v>68</v>
      </c>
      <c r="H1046" s="2426">
        <v>64</v>
      </c>
      <c r="I1046" s="3525"/>
    </row>
    <row r="1047" spans="1:9" ht="35.450000000000003" customHeight="1">
      <c r="A1047" s="11" t="s">
        <v>4234</v>
      </c>
      <c r="B1047" s="11" t="s">
        <v>4236</v>
      </c>
      <c r="C1047" s="11" t="s">
        <v>3658</v>
      </c>
      <c r="D1047" s="11" t="str">
        <f t="shared" si="16"/>
        <v>13-0117 TC Green Ash</v>
      </c>
      <c r="E1047" s="11" t="s">
        <v>632</v>
      </c>
      <c r="F1047" s="11">
        <v>160</v>
      </c>
      <c r="G1047" s="11">
        <v>218</v>
      </c>
      <c r="H1047" s="2426">
        <v>169</v>
      </c>
      <c r="I1047" s="3503"/>
    </row>
    <row r="1048" spans="1:9" ht="35.450000000000003" customHeight="1">
      <c r="A1048" s="11" t="s">
        <v>5019</v>
      </c>
      <c r="B1048" s="11" t="s">
        <v>8673</v>
      </c>
      <c r="C1048" s="11" t="s">
        <v>3248</v>
      </c>
      <c r="D1048" s="11" t="str">
        <f t="shared" si="16"/>
        <v>15-4005 TC Dream Blue</v>
      </c>
      <c r="E1048" s="11" t="s">
        <v>632</v>
      </c>
      <c r="F1048" s="11">
        <v>160</v>
      </c>
      <c r="G1048" s="11">
        <v>188</v>
      </c>
      <c r="H1048" s="2426">
        <v>208</v>
      </c>
      <c r="I1048" s="3504"/>
    </row>
    <row r="1049" spans="1:9" ht="35.450000000000003" customHeight="1">
      <c r="A1049" s="11" t="s">
        <v>5182</v>
      </c>
      <c r="B1049" s="11" t="s">
        <v>5183</v>
      </c>
      <c r="C1049" s="11" t="s">
        <v>3730</v>
      </c>
      <c r="D1049" s="11" t="str">
        <f t="shared" si="16"/>
        <v>16-0435 TC Dark Citron</v>
      </c>
      <c r="E1049" s="11" t="s">
        <v>632</v>
      </c>
      <c r="F1049" s="11">
        <v>160</v>
      </c>
      <c r="G1049" s="11">
        <v>172</v>
      </c>
      <c r="H1049" s="2426">
        <v>79</v>
      </c>
      <c r="I1049" s="3505"/>
    </row>
    <row r="1050" spans="1:9" ht="35.450000000000003" customHeight="1">
      <c r="A1050" s="11" t="s">
        <v>5450</v>
      </c>
      <c r="B1050" s="11" t="s">
        <v>1651</v>
      </c>
      <c r="C1050" s="11" t="s">
        <v>1939</v>
      </c>
      <c r="D1050" s="11" t="str">
        <f t="shared" si="16"/>
        <v>16-4402 TC Drizzle</v>
      </c>
      <c r="E1050" s="11" t="s">
        <v>632</v>
      </c>
      <c r="F1050" s="11">
        <v>160</v>
      </c>
      <c r="G1050" s="11">
        <v>159</v>
      </c>
      <c r="H1050" s="2426">
        <v>156</v>
      </c>
      <c r="I1050" s="3506"/>
    </row>
    <row r="1051" spans="1:9" ht="35.450000000000003" customHeight="1">
      <c r="A1051" s="11" t="s">
        <v>5191</v>
      </c>
      <c r="B1051" s="11" t="s">
        <v>5192</v>
      </c>
      <c r="C1051" s="11" t="s">
        <v>3782</v>
      </c>
      <c r="D1051" s="11" t="str">
        <f t="shared" si="16"/>
        <v>16-0532 TC Moss</v>
      </c>
      <c r="E1051" s="11" t="s">
        <v>632</v>
      </c>
      <c r="F1051" s="11">
        <v>160</v>
      </c>
      <c r="G1051" s="11">
        <v>157</v>
      </c>
      <c r="H1051" s="2426">
        <v>89</v>
      </c>
      <c r="I1051" s="3507"/>
    </row>
    <row r="1052" spans="1:9" ht="35.450000000000003" customHeight="1">
      <c r="A1052" s="11" t="s">
        <v>5533</v>
      </c>
      <c r="B1052" s="11" t="s">
        <v>1650</v>
      </c>
      <c r="C1052" s="11" t="s">
        <v>1937</v>
      </c>
      <c r="D1052" s="11" t="str">
        <f t="shared" si="16"/>
        <v>16-5803 TC Flint Gray</v>
      </c>
      <c r="E1052" s="11" t="s">
        <v>632</v>
      </c>
      <c r="F1052" s="11">
        <v>160</v>
      </c>
      <c r="G1052" s="11">
        <v>156</v>
      </c>
      <c r="H1052" s="2426">
        <v>152</v>
      </c>
      <c r="I1052" s="3508"/>
    </row>
    <row r="1053" spans="1:9" ht="35.450000000000003" customHeight="1">
      <c r="A1053" s="11" t="s">
        <v>5406</v>
      </c>
      <c r="B1053" s="11" t="s">
        <v>1632</v>
      </c>
      <c r="C1053" s="11" t="s">
        <v>1971</v>
      </c>
      <c r="D1053" s="11" t="str">
        <f t="shared" si="16"/>
        <v>16-3802 TC Ash</v>
      </c>
      <c r="E1053" s="11" t="s">
        <v>632</v>
      </c>
      <c r="F1053" s="11">
        <v>160</v>
      </c>
      <c r="G1053" s="11">
        <v>153</v>
      </c>
      <c r="H1053" s="2426">
        <v>152</v>
      </c>
      <c r="I1053" s="3509"/>
    </row>
    <row r="1054" spans="1:9" ht="35.450000000000003" customHeight="1">
      <c r="A1054" s="11" t="s">
        <v>5202</v>
      </c>
      <c r="B1054" s="11" t="s">
        <v>9319</v>
      </c>
      <c r="C1054" s="11" t="s">
        <v>3840</v>
      </c>
      <c r="D1054" s="11" t="str">
        <f t="shared" si="16"/>
        <v>16-0713 TC Slate Green</v>
      </c>
      <c r="E1054" s="11" t="s">
        <v>632</v>
      </c>
      <c r="F1054" s="11">
        <v>160</v>
      </c>
      <c r="G1054" s="11">
        <v>152</v>
      </c>
      <c r="H1054" s="2426">
        <v>124</v>
      </c>
      <c r="I1054" s="3510"/>
    </row>
    <row r="1055" spans="1:9" ht="35.450000000000003" customHeight="1">
      <c r="A1055" s="11" t="s">
        <v>5717</v>
      </c>
      <c r="B1055" s="11" t="s">
        <v>1484</v>
      </c>
      <c r="C1055" s="11" t="s">
        <v>2182</v>
      </c>
      <c r="D1055" s="11" t="str">
        <f t="shared" si="16"/>
        <v>17-1330 TC Lion</v>
      </c>
      <c r="E1055" s="11" t="s">
        <v>632</v>
      </c>
      <c r="F1055" s="11">
        <v>160</v>
      </c>
      <c r="G1055" s="11">
        <v>113</v>
      </c>
      <c r="H1055" s="2426">
        <v>79</v>
      </c>
      <c r="I1055" s="3511"/>
    </row>
    <row r="1056" spans="1:9" ht="35.450000000000003" customHeight="1">
      <c r="A1056" s="11" t="s">
        <v>7027</v>
      </c>
      <c r="B1056" s="11" t="s">
        <v>9417</v>
      </c>
      <c r="C1056" s="11" t="s">
        <v>2208</v>
      </c>
      <c r="D1056" s="11" t="str">
        <f t="shared" si="16"/>
        <v>18-1163 TC Pumpkin Spice</v>
      </c>
      <c r="E1056" s="11" t="s">
        <v>632</v>
      </c>
      <c r="F1056" s="11">
        <v>160</v>
      </c>
      <c r="G1056" s="11">
        <v>92</v>
      </c>
      <c r="H1056" s="2426">
        <v>23</v>
      </c>
      <c r="I1056" s="3512"/>
    </row>
    <row r="1057" spans="1:9" ht="35.450000000000003" customHeight="1">
      <c r="A1057" s="11" t="s">
        <v>4473</v>
      </c>
      <c r="B1057" s="11" t="s">
        <v>4474</v>
      </c>
      <c r="C1057" s="11" t="s">
        <v>3523</v>
      </c>
      <c r="D1057" s="11" t="str">
        <f t="shared" si="16"/>
        <v>13-5409 TC Yucca</v>
      </c>
      <c r="E1057" s="11" t="s">
        <v>632</v>
      </c>
      <c r="F1057" s="11">
        <v>161</v>
      </c>
      <c r="G1057" s="11">
        <v>215</v>
      </c>
      <c r="H1057" s="2426">
        <v>201</v>
      </c>
      <c r="I1057" s="3491"/>
    </row>
    <row r="1058" spans="1:9" ht="35.450000000000003" customHeight="1">
      <c r="A1058" s="11" t="s">
        <v>4535</v>
      </c>
      <c r="B1058" s="11" t="s">
        <v>4537</v>
      </c>
      <c r="C1058" s="11" t="s">
        <v>3735</v>
      </c>
      <c r="D1058" s="11" t="str">
        <f t="shared" si="16"/>
        <v>14-0232 TC Jade Lime</v>
      </c>
      <c r="E1058" s="11" t="s">
        <v>632</v>
      </c>
      <c r="F1058" s="11">
        <v>161</v>
      </c>
      <c r="G1058" s="11">
        <v>202</v>
      </c>
      <c r="H1058" s="2426">
        <v>123</v>
      </c>
      <c r="I1058" s="3492"/>
    </row>
    <row r="1059" spans="1:9" ht="35.450000000000003" customHeight="1">
      <c r="A1059" s="11" t="s">
        <v>4453</v>
      </c>
      <c r="B1059" s="11" t="s">
        <v>8756</v>
      </c>
      <c r="C1059" s="11" t="s">
        <v>3330</v>
      </c>
      <c r="D1059" s="11" t="str">
        <f t="shared" si="16"/>
        <v>13-4411 TC Crystal Blue</v>
      </c>
      <c r="E1059" s="11" t="s">
        <v>632</v>
      </c>
      <c r="F1059" s="11">
        <v>161</v>
      </c>
      <c r="G1059" s="11">
        <v>200</v>
      </c>
      <c r="H1059" s="2426">
        <v>219</v>
      </c>
      <c r="I1059" s="3493"/>
    </row>
    <row r="1060" spans="1:9" ht="35.450000000000003" customHeight="1">
      <c r="A1060" s="11" t="s">
        <v>5140</v>
      </c>
      <c r="B1060" s="11" t="s">
        <v>5141</v>
      </c>
      <c r="C1060" s="11" t="s">
        <v>3799</v>
      </c>
      <c r="D1060" s="11" t="str">
        <f t="shared" si="16"/>
        <v>15-6414 TC Reseda</v>
      </c>
      <c r="E1060" s="11" t="s">
        <v>632</v>
      </c>
      <c r="F1060" s="11">
        <v>161</v>
      </c>
      <c r="G1060" s="11">
        <v>173</v>
      </c>
      <c r="H1060" s="2426">
        <v>146</v>
      </c>
      <c r="I1060" s="3494"/>
    </row>
    <row r="1061" spans="1:9" ht="35.450000000000003" customHeight="1">
      <c r="A1061" s="11" t="s">
        <v>6998</v>
      </c>
      <c r="B1061" s="11" t="s">
        <v>9606</v>
      </c>
      <c r="C1061" s="11" t="s">
        <v>1980</v>
      </c>
      <c r="D1061" s="11" t="str">
        <f t="shared" si="16"/>
        <v>16-3850 TC Silver Sconce</v>
      </c>
      <c r="E1061" s="11" t="s">
        <v>632</v>
      </c>
      <c r="F1061" s="11">
        <v>161</v>
      </c>
      <c r="G1061" s="11">
        <v>159</v>
      </c>
      <c r="H1061" s="2426">
        <v>165</v>
      </c>
      <c r="I1061" s="3495"/>
    </row>
    <row r="1062" spans="1:9" ht="35.450000000000003" customHeight="1">
      <c r="A1062" s="11" t="s">
        <v>5410</v>
      </c>
      <c r="B1062" s="11" t="s">
        <v>880</v>
      </c>
      <c r="C1062" s="11" t="s">
        <v>2982</v>
      </c>
      <c r="D1062" s="11" t="str">
        <f t="shared" si="16"/>
        <v>16-3810 TC Wisteria</v>
      </c>
      <c r="E1062" s="11" t="s">
        <v>632</v>
      </c>
      <c r="F1062" s="11">
        <v>161</v>
      </c>
      <c r="G1062" s="11">
        <v>152</v>
      </c>
      <c r="H1062" s="2426">
        <v>175</v>
      </c>
      <c r="I1062" s="3496"/>
    </row>
    <row r="1063" spans="1:9" ht="35.450000000000003" customHeight="1">
      <c r="A1063" s="11" t="s">
        <v>5836</v>
      </c>
      <c r="B1063" s="11" t="s">
        <v>854</v>
      </c>
      <c r="C1063" s="11" t="s">
        <v>3008</v>
      </c>
      <c r="D1063" s="11" t="str">
        <f t="shared" si="16"/>
        <v>17-3313 TC Dusty Lavender</v>
      </c>
      <c r="E1063" s="11" t="s">
        <v>632</v>
      </c>
      <c r="F1063" s="11">
        <v>161</v>
      </c>
      <c r="G1063" s="11">
        <v>117</v>
      </c>
      <c r="H1063" s="2426">
        <v>156</v>
      </c>
      <c r="I1063" s="2435"/>
    </row>
    <row r="1064" spans="1:9" ht="35.450000000000003" customHeight="1">
      <c r="A1064" s="11" t="s">
        <v>5695</v>
      </c>
      <c r="B1064" s="11" t="s">
        <v>1571</v>
      </c>
      <c r="C1064" s="11" t="s">
        <v>2065</v>
      </c>
      <c r="D1064" s="11" t="str">
        <f t="shared" si="16"/>
        <v>17-1134 TC Brown Sugar</v>
      </c>
      <c r="E1064" s="11" t="s">
        <v>632</v>
      </c>
      <c r="F1064" s="11">
        <v>161</v>
      </c>
      <c r="G1064" s="11">
        <v>114</v>
      </c>
      <c r="H1064" s="2426">
        <v>73</v>
      </c>
      <c r="I1064" s="3497"/>
    </row>
    <row r="1065" spans="1:9" ht="35.450000000000003" customHeight="1">
      <c r="A1065" s="11" t="s">
        <v>5758</v>
      </c>
      <c r="B1065" s="11" t="s">
        <v>1226</v>
      </c>
      <c r="C1065" s="11" t="s">
        <v>2526</v>
      </c>
      <c r="D1065" s="11" t="str">
        <f t="shared" si="16"/>
        <v>17-1525 TC Cedar Wood</v>
      </c>
      <c r="E1065" s="11" t="s">
        <v>632</v>
      </c>
      <c r="F1065" s="11">
        <v>161</v>
      </c>
      <c r="G1065" s="11">
        <v>101</v>
      </c>
      <c r="H1065" s="2426">
        <v>91</v>
      </c>
      <c r="I1065" s="3498"/>
    </row>
    <row r="1066" spans="1:9" ht="35.450000000000003" customHeight="1">
      <c r="A1066" s="11" t="s">
        <v>6160</v>
      </c>
      <c r="B1066" s="11" t="s">
        <v>1243</v>
      </c>
      <c r="C1066" s="11" t="s">
        <v>2509</v>
      </c>
      <c r="D1066" s="11" t="str">
        <f t="shared" si="16"/>
        <v>18-1343 TC Auburn</v>
      </c>
      <c r="E1066" s="11" t="s">
        <v>632</v>
      </c>
      <c r="F1066" s="11">
        <v>161</v>
      </c>
      <c r="G1066" s="11">
        <v>88</v>
      </c>
      <c r="H1066" s="2426">
        <v>67</v>
      </c>
      <c r="I1066" s="3499"/>
    </row>
    <row r="1067" spans="1:9" ht="35.450000000000003" customHeight="1">
      <c r="A1067" s="11" t="s">
        <v>7023</v>
      </c>
      <c r="B1067" s="11" t="s">
        <v>9425</v>
      </c>
      <c r="C1067" s="11" t="s">
        <v>2189</v>
      </c>
      <c r="D1067" s="11" t="str">
        <f t="shared" si="16"/>
        <v>17-1342 TC Autumnal</v>
      </c>
      <c r="E1067" s="11" t="s">
        <v>632</v>
      </c>
      <c r="F1067" s="11">
        <v>161</v>
      </c>
      <c r="G1067" s="11">
        <v>83</v>
      </c>
      <c r="H1067" s="2426">
        <v>37</v>
      </c>
      <c r="I1067" s="3500"/>
    </row>
    <row r="1068" spans="1:9" ht="35.450000000000003" customHeight="1">
      <c r="A1068" s="11" t="s">
        <v>6163</v>
      </c>
      <c r="B1068" s="11" t="s">
        <v>1215</v>
      </c>
      <c r="C1068" s="11" t="s">
        <v>2541</v>
      </c>
      <c r="D1068" s="11" t="str">
        <f t="shared" si="16"/>
        <v>18-1350 TC Burnt Brick</v>
      </c>
      <c r="E1068" s="11" t="s">
        <v>632</v>
      </c>
      <c r="F1068" s="11">
        <v>161</v>
      </c>
      <c r="G1068" s="11">
        <v>77</v>
      </c>
      <c r="H1068" s="2426">
        <v>58</v>
      </c>
      <c r="I1068" s="3501"/>
    </row>
    <row r="1069" spans="1:9" ht="35.450000000000003" customHeight="1">
      <c r="A1069" s="11" t="s">
        <v>7058</v>
      </c>
      <c r="B1069" s="11" t="s">
        <v>9459</v>
      </c>
      <c r="C1069" s="11" t="s">
        <v>2624</v>
      </c>
      <c r="D1069" s="11" t="str">
        <f t="shared" si="16"/>
        <v>19-1758 TC Haute Red</v>
      </c>
      <c r="E1069" s="11" t="s">
        <v>632</v>
      </c>
      <c r="F1069" s="11">
        <v>161</v>
      </c>
      <c r="G1069" s="11">
        <v>23</v>
      </c>
      <c r="H1069" s="2426">
        <v>41</v>
      </c>
      <c r="I1069" s="3502"/>
    </row>
    <row r="1070" spans="1:9" ht="35.450000000000003" customHeight="1">
      <c r="A1070" s="11" t="s">
        <v>5035</v>
      </c>
      <c r="B1070" s="11" t="s">
        <v>5036</v>
      </c>
      <c r="C1070" s="11" t="s">
        <v>3275</v>
      </c>
      <c r="D1070" s="11" t="str">
        <f t="shared" si="16"/>
        <v>15-4309 TC Sterling Blue</v>
      </c>
      <c r="E1070" s="11" t="s">
        <v>632</v>
      </c>
      <c r="F1070" s="11">
        <v>162</v>
      </c>
      <c r="G1070" s="11">
        <v>185</v>
      </c>
      <c r="H1070" s="2426">
        <v>194</v>
      </c>
      <c r="I1070" s="3478"/>
    </row>
    <row r="1071" spans="1:9" ht="35.450000000000003" customHeight="1">
      <c r="A1071" s="11" t="s">
        <v>4725</v>
      </c>
      <c r="B1071" s="11" t="s">
        <v>4727</v>
      </c>
      <c r="C1071" s="11" t="s">
        <v>3280</v>
      </c>
      <c r="D1071" s="11" t="str">
        <f t="shared" si="16"/>
        <v>14-4306 TC Cloud Blue</v>
      </c>
      <c r="E1071" s="11" t="s">
        <v>632</v>
      </c>
      <c r="F1071" s="11">
        <v>162</v>
      </c>
      <c r="G1071" s="11">
        <v>182</v>
      </c>
      <c r="H1071" s="2426">
        <v>185</v>
      </c>
      <c r="I1071" s="3479"/>
    </row>
    <row r="1072" spans="1:9" ht="35.450000000000003" customHeight="1">
      <c r="A1072" s="11" t="s">
        <v>4775</v>
      </c>
      <c r="B1072" s="11" t="s">
        <v>205</v>
      </c>
      <c r="C1072" s="11" t="s">
        <v>3872</v>
      </c>
      <c r="D1072" s="11" t="str">
        <f t="shared" si="16"/>
        <v>14-5002 TC Silver</v>
      </c>
      <c r="E1072" s="11" t="s">
        <v>632</v>
      </c>
      <c r="F1072" s="11">
        <v>162</v>
      </c>
      <c r="G1072" s="11">
        <v>162</v>
      </c>
      <c r="H1072" s="2426">
        <v>161</v>
      </c>
      <c r="I1072" s="3480"/>
    </row>
    <row r="1073" spans="1:9" ht="35.450000000000003" customHeight="1">
      <c r="A1073" s="11" t="s">
        <v>5009</v>
      </c>
      <c r="B1073" s="11" t="s">
        <v>8515</v>
      </c>
      <c r="C1073" s="11" t="s">
        <v>3077</v>
      </c>
      <c r="D1073" s="11" t="str">
        <f t="shared" si="16"/>
        <v>15-3910 TC Languid Lavender</v>
      </c>
      <c r="E1073" s="11" t="s">
        <v>632</v>
      </c>
      <c r="F1073" s="11">
        <v>162</v>
      </c>
      <c r="G1073" s="11">
        <v>161</v>
      </c>
      <c r="H1073" s="2426">
        <v>186</v>
      </c>
      <c r="I1073" s="3481"/>
    </row>
    <row r="1074" spans="1:9" ht="35.450000000000003" customHeight="1">
      <c r="A1074" s="11" t="s">
        <v>5157</v>
      </c>
      <c r="B1074" s="11" t="s">
        <v>7304</v>
      </c>
      <c r="C1074" s="11" t="s">
        <v>1920</v>
      </c>
      <c r="D1074" s="11" t="str">
        <f t="shared" si="16"/>
        <v>16-0207 TC London Fog</v>
      </c>
      <c r="E1074" s="11" t="s">
        <v>632</v>
      </c>
      <c r="F1074" s="11">
        <v>162</v>
      </c>
      <c r="G1074" s="11">
        <v>158</v>
      </c>
      <c r="H1074" s="2426">
        <v>146</v>
      </c>
      <c r="I1074" s="3482"/>
    </row>
    <row r="1075" spans="1:9" ht="35.450000000000003" customHeight="1">
      <c r="A1075" s="11" t="s">
        <v>5847</v>
      </c>
      <c r="B1075" s="11" t="s">
        <v>892</v>
      </c>
      <c r="C1075" s="11" t="s">
        <v>2965</v>
      </c>
      <c r="D1075" s="11" t="str">
        <f t="shared" si="16"/>
        <v>17-3808 TC Nirvana</v>
      </c>
      <c r="E1075" s="11" t="s">
        <v>632</v>
      </c>
      <c r="F1075" s="11">
        <v>162</v>
      </c>
      <c r="G1075" s="11">
        <v>145</v>
      </c>
      <c r="H1075" s="2426">
        <v>155</v>
      </c>
      <c r="I1075" s="3483"/>
    </row>
    <row r="1076" spans="1:9" ht="35.450000000000003" customHeight="1">
      <c r="A1076" s="11" t="s">
        <v>5309</v>
      </c>
      <c r="B1076" s="11" t="s">
        <v>1530</v>
      </c>
      <c r="C1076" s="11" t="s">
        <v>2124</v>
      </c>
      <c r="D1076" s="11" t="str">
        <f t="shared" si="16"/>
        <v>16-1414 TC Chanterelle</v>
      </c>
      <c r="E1076" s="11" t="s">
        <v>632</v>
      </c>
      <c r="F1076" s="11">
        <v>162</v>
      </c>
      <c r="G1076" s="11">
        <v>135</v>
      </c>
      <c r="H1076" s="2426">
        <v>118</v>
      </c>
      <c r="I1076" s="3484"/>
    </row>
    <row r="1077" spans="1:9" ht="35.450000000000003" customHeight="1">
      <c r="A1077" s="11" t="s">
        <v>6180</v>
      </c>
      <c r="B1077" s="11" t="s">
        <v>7923</v>
      </c>
      <c r="C1077" s="11" t="s">
        <v>2527</v>
      </c>
      <c r="D1077" s="11" t="str">
        <f t="shared" si="16"/>
        <v>18-1435 TC Withered Rose</v>
      </c>
      <c r="E1077" s="11" t="s">
        <v>632</v>
      </c>
      <c r="F1077" s="11">
        <v>162</v>
      </c>
      <c r="G1077" s="11">
        <v>102</v>
      </c>
      <c r="H1077" s="2426">
        <v>102</v>
      </c>
      <c r="I1077" s="3485"/>
    </row>
    <row r="1078" spans="1:9" ht="35.450000000000003" customHeight="1">
      <c r="A1078" s="11" t="s">
        <v>6179</v>
      </c>
      <c r="B1078" s="11" t="s">
        <v>1214</v>
      </c>
      <c r="C1078" s="11" t="s">
        <v>2539</v>
      </c>
      <c r="D1078" s="11" t="str">
        <f t="shared" si="16"/>
        <v>18-1434 TC Etruscan Red</v>
      </c>
      <c r="E1078" s="11" t="s">
        <v>632</v>
      </c>
      <c r="F1078" s="11">
        <v>162</v>
      </c>
      <c r="G1078" s="11">
        <v>87</v>
      </c>
      <c r="H1078" s="2426">
        <v>75</v>
      </c>
      <c r="I1078" s="3486"/>
    </row>
    <row r="1079" spans="1:9" ht="35.450000000000003" customHeight="1">
      <c r="A1079" s="11" t="s">
        <v>7051</v>
      </c>
      <c r="B1079" s="11" t="s">
        <v>9441</v>
      </c>
      <c r="C1079" s="11" t="s">
        <v>2504</v>
      </c>
      <c r="D1079" s="11" t="str">
        <f t="shared" si="16"/>
        <v>18-1355 TC Rooibos Tea</v>
      </c>
      <c r="E1079" s="11" t="s">
        <v>632</v>
      </c>
      <c r="F1079" s="11">
        <v>162</v>
      </c>
      <c r="G1079" s="11">
        <v>60</v>
      </c>
      <c r="H1079" s="2426">
        <v>38</v>
      </c>
      <c r="I1079" s="3487"/>
    </row>
    <row r="1080" spans="1:9" ht="35.450000000000003" customHeight="1">
      <c r="A1080" s="11" t="s">
        <v>7064</v>
      </c>
      <c r="B1080" s="11" t="s">
        <v>9490</v>
      </c>
      <c r="C1080" s="11" t="s">
        <v>2666</v>
      </c>
      <c r="D1080" s="11" t="str">
        <f t="shared" si="16"/>
        <v>19-2041 TC Cherries Jubilee</v>
      </c>
      <c r="E1080" s="11" t="s">
        <v>632</v>
      </c>
      <c r="F1080" s="11">
        <v>162</v>
      </c>
      <c r="G1080" s="11">
        <v>36</v>
      </c>
      <c r="H1080" s="2426">
        <v>82</v>
      </c>
      <c r="I1080" s="3488"/>
    </row>
    <row r="1081" spans="1:9" ht="35.450000000000003" customHeight="1">
      <c r="A1081" s="11" t="s">
        <v>7057</v>
      </c>
      <c r="B1081" s="11" t="s">
        <v>9455</v>
      </c>
      <c r="C1081" s="11" t="s">
        <v>2623</v>
      </c>
      <c r="D1081" s="11" t="str">
        <f t="shared" si="16"/>
        <v>19-1662 TC Samba</v>
      </c>
      <c r="E1081" s="11" t="s">
        <v>632</v>
      </c>
      <c r="F1081" s="11">
        <v>162</v>
      </c>
      <c r="G1081" s="11">
        <v>36</v>
      </c>
      <c r="H1081" s="2426">
        <v>47</v>
      </c>
      <c r="I1081" s="3489"/>
    </row>
    <row r="1082" spans="1:9" ht="35.450000000000003" customHeight="1">
      <c r="A1082" s="11" t="s">
        <v>6691</v>
      </c>
      <c r="B1082" s="11" t="s">
        <v>1124</v>
      </c>
      <c r="C1082" s="11" t="s">
        <v>2663</v>
      </c>
      <c r="D1082" s="11" t="str">
        <f t="shared" si="16"/>
        <v>19-1860 TC Persian Red</v>
      </c>
      <c r="E1082" s="11" t="s">
        <v>632</v>
      </c>
      <c r="F1082" s="11">
        <v>162</v>
      </c>
      <c r="G1082" s="11">
        <v>20</v>
      </c>
      <c r="H1082" s="2426">
        <v>65</v>
      </c>
      <c r="I1082" s="3490"/>
    </row>
    <row r="1083" spans="1:9" ht="35.450000000000003" customHeight="1">
      <c r="A1083" s="11" t="s">
        <v>4762</v>
      </c>
      <c r="B1083" s="11" t="s">
        <v>4763</v>
      </c>
      <c r="C1083" s="11" t="s">
        <v>3364</v>
      </c>
      <c r="D1083" s="11" t="str">
        <f t="shared" si="16"/>
        <v>14-4809 TC Eggshell Blue</v>
      </c>
      <c r="E1083" s="11" t="s">
        <v>632</v>
      </c>
      <c r="F1083" s="11">
        <v>163</v>
      </c>
      <c r="G1083" s="11">
        <v>204</v>
      </c>
      <c r="H1083" s="2426">
        <v>201</v>
      </c>
      <c r="I1083" s="3463"/>
    </row>
    <row r="1084" spans="1:9" ht="35.450000000000003" customHeight="1">
      <c r="A1084" s="11" t="s">
        <v>4517</v>
      </c>
      <c r="B1084" s="11" t="s">
        <v>9155</v>
      </c>
      <c r="C1084" s="11" t="s">
        <v>3696</v>
      </c>
      <c r="D1084" s="11" t="str">
        <f t="shared" si="16"/>
        <v>14-0123 TC Arcadian Green</v>
      </c>
      <c r="E1084" s="11" t="s">
        <v>632</v>
      </c>
      <c r="F1084" s="11">
        <v>163</v>
      </c>
      <c r="G1084" s="11">
        <v>200</v>
      </c>
      <c r="H1084" s="2426">
        <v>147</v>
      </c>
      <c r="I1084" s="3464"/>
    </row>
    <row r="1085" spans="1:9" ht="35.450000000000003" customHeight="1">
      <c r="A1085" s="11" t="s">
        <v>4533</v>
      </c>
      <c r="B1085" s="11" t="s">
        <v>9226</v>
      </c>
      <c r="C1085" s="11" t="s">
        <v>3756</v>
      </c>
      <c r="D1085" s="11" t="str">
        <f t="shared" si="16"/>
        <v>14-0226 TC Opaline Green</v>
      </c>
      <c r="E1085" s="11" t="s">
        <v>632</v>
      </c>
      <c r="F1085" s="11">
        <v>163</v>
      </c>
      <c r="G1085" s="11">
        <v>197</v>
      </c>
      <c r="H1085" s="2426">
        <v>125</v>
      </c>
      <c r="I1085" s="3465"/>
    </row>
    <row r="1086" spans="1:9" ht="35.450000000000003" customHeight="1">
      <c r="A1086" s="11" t="s">
        <v>5027</v>
      </c>
      <c r="B1086" s="11" t="s">
        <v>5028</v>
      </c>
      <c r="C1086" s="11" t="s">
        <v>3246</v>
      </c>
      <c r="D1086" s="11" t="str">
        <f t="shared" si="16"/>
        <v>15-4105 TC Angel Falls</v>
      </c>
      <c r="E1086" s="11" t="s">
        <v>632</v>
      </c>
      <c r="F1086" s="11">
        <v>163</v>
      </c>
      <c r="G1086" s="11">
        <v>189</v>
      </c>
      <c r="H1086" s="2426">
        <v>211</v>
      </c>
      <c r="I1086" s="3466"/>
    </row>
    <row r="1087" spans="1:9" ht="35.450000000000003" customHeight="1">
      <c r="A1087" s="11" t="s">
        <v>5104</v>
      </c>
      <c r="B1087" s="11" t="s">
        <v>8984</v>
      </c>
      <c r="C1087" s="11" t="s">
        <v>3543</v>
      </c>
      <c r="D1087" s="11" t="str">
        <f t="shared" si="16"/>
        <v>15-5706 TC Frosty Green</v>
      </c>
      <c r="E1087" s="11" t="s">
        <v>632</v>
      </c>
      <c r="F1087" s="11">
        <v>163</v>
      </c>
      <c r="G1087" s="11">
        <v>181</v>
      </c>
      <c r="H1087" s="2426">
        <v>166</v>
      </c>
      <c r="I1087" s="3467"/>
    </row>
    <row r="1088" spans="1:9" ht="35.450000000000003" customHeight="1">
      <c r="A1088" s="11" t="s">
        <v>4720</v>
      </c>
      <c r="B1088" s="11" t="s">
        <v>4721</v>
      </c>
      <c r="C1088" s="11" t="s">
        <v>3205</v>
      </c>
      <c r="D1088" s="11" t="str">
        <f t="shared" si="16"/>
        <v>14-4210 TC Celestial Blue</v>
      </c>
      <c r="E1088" s="11" t="s">
        <v>632</v>
      </c>
      <c r="F1088" s="11">
        <v>163</v>
      </c>
      <c r="G1088" s="11">
        <v>180</v>
      </c>
      <c r="H1088" s="2426">
        <v>196</v>
      </c>
      <c r="I1088" s="3468"/>
    </row>
    <row r="1089" spans="1:9" ht="35.450000000000003" customHeight="1">
      <c r="A1089" s="11" t="s">
        <v>6987</v>
      </c>
      <c r="B1089" s="11" t="s">
        <v>9648</v>
      </c>
      <c r="C1089" s="11" t="s">
        <v>1951</v>
      </c>
      <c r="D1089" s="11" t="str">
        <f t="shared" si="16"/>
        <v>15-4306 TC Belgian Block</v>
      </c>
      <c r="E1089" s="11" t="s">
        <v>632</v>
      </c>
      <c r="F1089" s="11">
        <v>163</v>
      </c>
      <c r="G1089" s="11">
        <v>169</v>
      </c>
      <c r="H1089" s="2426">
        <v>166</v>
      </c>
      <c r="I1089" s="3469"/>
    </row>
    <row r="1090" spans="1:9" ht="35.450000000000003" customHeight="1">
      <c r="A1090" s="11" t="s">
        <v>4854</v>
      </c>
      <c r="B1090" s="11" t="s">
        <v>4855</v>
      </c>
      <c r="C1090" s="11" t="s">
        <v>3811</v>
      </c>
      <c r="D1090" s="11" t="str">
        <f t="shared" ref="D1090:D1153" si="17">A1090 &amp; " " &amp; B1090</f>
        <v>15-0531 TC Sweet Pea</v>
      </c>
      <c r="E1090" s="11" t="s">
        <v>632</v>
      </c>
      <c r="F1090" s="11">
        <v>163</v>
      </c>
      <c r="G1090" s="11">
        <v>169</v>
      </c>
      <c r="H1090" s="2426">
        <v>105</v>
      </c>
      <c r="I1090" s="3470"/>
    </row>
    <row r="1091" spans="1:9" ht="35.450000000000003" customHeight="1">
      <c r="A1091" s="11" t="s">
        <v>5193</v>
      </c>
      <c r="B1091" s="11" t="s">
        <v>5194</v>
      </c>
      <c r="C1091" s="11" t="s">
        <v>3781</v>
      </c>
      <c r="D1091" s="11" t="str">
        <f t="shared" si="17"/>
        <v>16-0540 TC Oasis</v>
      </c>
      <c r="E1091" s="11" t="s">
        <v>632</v>
      </c>
      <c r="F1091" s="11">
        <v>163</v>
      </c>
      <c r="G1091" s="11">
        <v>160</v>
      </c>
      <c r="H1091" s="2426">
        <v>78</v>
      </c>
      <c r="I1091" s="3471"/>
    </row>
    <row r="1092" spans="1:9" ht="35.450000000000003" customHeight="1">
      <c r="A1092" s="11" t="s">
        <v>5195</v>
      </c>
      <c r="B1092" s="11" t="s">
        <v>5196</v>
      </c>
      <c r="C1092" s="11" t="s">
        <v>3841</v>
      </c>
      <c r="D1092" s="11" t="str">
        <f t="shared" si="17"/>
        <v>16-0613 TC Elm</v>
      </c>
      <c r="E1092" s="11" t="s">
        <v>632</v>
      </c>
      <c r="F1092" s="11">
        <v>163</v>
      </c>
      <c r="G1092" s="11">
        <v>159</v>
      </c>
      <c r="H1092" s="2426">
        <v>134</v>
      </c>
      <c r="I1092" s="3472"/>
    </row>
    <row r="1093" spans="1:9" ht="35.450000000000003" customHeight="1">
      <c r="A1093" s="11" t="s">
        <v>5204</v>
      </c>
      <c r="B1093" s="11" t="s">
        <v>5205</v>
      </c>
      <c r="C1093" s="11" t="s">
        <v>3786</v>
      </c>
      <c r="D1093" s="11" t="str">
        <f t="shared" si="17"/>
        <v>16-0726 TC Khaki</v>
      </c>
      <c r="E1093" s="11" t="s">
        <v>632</v>
      </c>
      <c r="F1093" s="11">
        <v>163</v>
      </c>
      <c r="G1093" s="11">
        <v>146</v>
      </c>
      <c r="H1093" s="2426">
        <v>100</v>
      </c>
      <c r="I1093" s="3473"/>
    </row>
    <row r="1094" spans="1:9" ht="35.450000000000003" customHeight="1">
      <c r="A1094" s="11" t="s">
        <v>5732</v>
      </c>
      <c r="B1094" s="11" t="s">
        <v>1478</v>
      </c>
      <c r="C1094" s="11" t="s">
        <v>2185</v>
      </c>
      <c r="D1094" s="11" t="str">
        <f t="shared" si="17"/>
        <v>17-1430 TC Pecan Brown</v>
      </c>
      <c r="E1094" s="11" t="s">
        <v>632</v>
      </c>
      <c r="F1094" s="11">
        <v>163</v>
      </c>
      <c r="G1094" s="11">
        <v>110</v>
      </c>
      <c r="H1094" s="2426">
        <v>81</v>
      </c>
      <c r="I1094" s="3474"/>
    </row>
    <row r="1095" spans="1:9" ht="35.450000000000003" customHeight="1">
      <c r="A1095" s="11" t="s">
        <v>5719</v>
      </c>
      <c r="B1095" s="11" t="s">
        <v>1479</v>
      </c>
      <c r="C1095" s="11" t="s">
        <v>2188</v>
      </c>
      <c r="D1095" s="11" t="str">
        <f t="shared" si="17"/>
        <v>17-1340 TC Adobe</v>
      </c>
      <c r="E1095" s="11" t="s">
        <v>632</v>
      </c>
      <c r="F1095" s="11">
        <v>163</v>
      </c>
      <c r="G1095" s="11">
        <v>98</v>
      </c>
      <c r="H1095" s="2426">
        <v>59</v>
      </c>
      <c r="I1095" s="3475"/>
    </row>
    <row r="1096" spans="1:9" ht="35.450000000000003" customHeight="1">
      <c r="A1096" s="11" t="s">
        <v>5805</v>
      </c>
      <c r="B1096" s="11" t="s">
        <v>8319</v>
      </c>
      <c r="C1096" s="11" t="s">
        <v>2897</v>
      </c>
      <c r="D1096" s="11" t="str">
        <f t="shared" si="17"/>
        <v>17-1818 TC Red Violet</v>
      </c>
      <c r="E1096" s="11" t="s">
        <v>632</v>
      </c>
      <c r="F1096" s="11">
        <v>163</v>
      </c>
      <c r="G1096" s="11">
        <v>87</v>
      </c>
      <c r="H1096" s="2426">
        <v>118</v>
      </c>
      <c r="I1096" s="3476"/>
    </row>
    <row r="1097" spans="1:9" ht="35.450000000000003" customHeight="1">
      <c r="A1097" s="11" t="s">
        <v>7072</v>
      </c>
      <c r="B1097" s="11" t="s">
        <v>9494</v>
      </c>
      <c r="C1097" s="11" t="s">
        <v>2773</v>
      </c>
      <c r="D1097" s="11" t="str">
        <f t="shared" si="17"/>
        <v>19-2045 TC Vivacious</v>
      </c>
      <c r="E1097" s="11" t="s">
        <v>632</v>
      </c>
      <c r="F1097" s="11">
        <v>163</v>
      </c>
      <c r="G1097" s="11">
        <v>40</v>
      </c>
      <c r="H1097" s="2426">
        <v>87</v>
      </c>
      <c r="I1097" s="3477"/>
    </row>
    <row r="1098" spans="1:9" ht="35.450000000000003" customHeight="1">
      <c r="A1098" s="11" t="s">
        <v>4836</v>
      </c>
      <c r="B1098" s="11" t="s">
        <v>4838</v>
      </c>
      <c r="C1098" s="11" t="s">
        <v>3823</v>
      </c>
      <c r="D1098" s="11" t="str">
        <f t="shared" si="17"/>
        <v>15-0326 TC Tarragon</v>
      </c>
      <c r="E1098" s="11" t="s">
        <v>632</v>
      </c>
      <c r="F1098" s="11">
        <v>164</v>
      </c>
      <c r="G1098" s="11">
        <v>174</v>
      </c>
      <c r="H1098" s="2426">
        <v>119</v>
      </c>
      <c r="I1098" s="3451"/>
    </row>
    <row r="1099" spans="1:9" ht="35.450000000000003" customHeight="1">
      <c r="A1099" s="11" t="s">
        <v>5404</v>
      </c>
      <c r="B1099" s="11" t="s">
        <v>1642</v>
      </c>
      <c r="C1099" s="11" t="s">
        <v>1953</v>
      </c>
      <c r="D1099" s="11" t="str">
        <f t="shared" si="17"/>
        <v>16-3801 TC Opal Gray</v>
      </c>
      <c r="E1099" s="11" t="s">
        <v>632</v>
      </c>
      <c r="F1099" s="11">
        <v>164</v>
      </c>
      <c r="G1099" s="11">
        <v>158</v>
      </c>
      <c r="H1099" s="2426">
        <v>158</v>
      </c>
      <c r="I1099" s="2494"/>
    </row>
    <row r="1100" spans="1:9" ht="35.450000000000003" customHeight="1">
      <c r="A1100" s="11" t="s">
        <v>5409</v>
      </c>
      <c r="B1100" s="11" t="s">
        <v>872</v>
      </c>
      <c r="C1100" s="11" t="s">
        <v>2990</v>
      </c>
      <c r="D1100" s="11" t="str">
        <f t="shared" si="17"/>
        <v>16-3803 TC Gull Gray</v>
      </c>
      <c r="E1100" s="11" t="s">
        <v>632</v>
      </c>
      <c r="F1100" s="11">
        <v>164</v>
      </c>
      <c r="G1100" s="11">
        <v>156</v>
      </c>
      <c r="H1100" s="2426">
        <v>160</v>
      </c>
      <c r="I1100" s="3452"/>
    </row>
    <row r="1101" spans="1:9" ht="35.450000000000003" customHeight="1">
      <c r="A1101" s="11" t="s">
        <v>5186</v>
      </c>
      <c r="B1101" s="11" t="s">
        <v>5187</v>
      </c>
      <c r="C1101" s="11" t="s">
        <v>3839</v>
      </c>
      <c r="D1101" s="11" t="str">
        <f t="shared" si="17"/>
        <v>16-0518 TC Gray Green</v>
      </c>
      <c r="E1101" s="11" t="s">
        <v>632</v>
      </c>
      <c r="F1101" s="11">
        <v>164</v>
      </c>
      <c r="G1101" s="11">
        <v>154</v>
      </c>
      <c r="H1101" s="2426">
        <v>121</v>
      </c>
      <c r="I1101" s="3453"/>
    </row>
    <row r="1102" spans="1:9" ht="35.450000000000003" customHeight="1">
      <c r="A1102" s="11" t="s">
        <v>6974</v>
      </c>
      <c r="B1102" s="11" t="s">
        <v>9361</v>
      </c>
      <c r="C1102" s="11" t="s">
        <v>1885</v>
      </c>
      <c r="D1102" s="11" t="str">
        <f t="shared" si="17"/>
        <v>16-1104 TC Crockery</v>
      </c>
      <c r="E1102" s="11" t="s">
        <v>632</v>
      </c>
      <c r="F1102" s="11">
        <v>164</v>
      </c>
      <c r="G1102" s="11">
        <v>152</v>
      </c>
      <c r="H1102" s="2426">
        <v>135</v>
      </c>
      <c r="I1102" s="3454"/>
    </row>
    <row r="1103" spans="1:9" ht="35.450000000000003" customHeight="1">
      <c r="A1103" s="11" t="s">
        <v>5235</v>
      </c>
      <c r="B1103" s="11" t="s">
        <v>5236</v>
      </c>
      <c r="C1103" s="11" t="s">
        <v>3838</v>
      </c>
      <c r="D1103" s="11" t="str">
        <f t="shared" si="17"/>
        <v>16-1118 TC Sponge</v>
      </c>
      <c r="E1103" s="11" t="s">
        <v>632</v>
      </c>
      <c r="F1103" s="11">
        <v>164</v>
      </c>
      <c r="G1103" s="11">
        <v>151</v>
      </c>
      <c r="H1103" s="2426">
        <v>117</v>
      </c>
      <c r="I1103" s="3455"/>
    </row>
    <row r="1104" spans="1:9" ht="35.450000000000003" customHeight="1">
      <c r="A1104" s="11" t="s">
        <v>5694</v>
      </c>
      <c r="B1104" s="11" t="s">
        <v>1361</v>
      </c>
      <c r="C1104" s="11" t="s">
        <v>2351</v>
      </c>
      <c r="D1104" s="11" t="str">
        <f t="shared" si="17"/>
        <v>17-1129 TC Wood Thrush</v>
      </c>
      <c r="E1104" s="11" t="s">
        <v>632</v>
      </c>
      <c r="F1104" s="11">
        <v>164</v>
      </c>
      <c r="G1104" s="11">
        <v>125</v>
      </c>
      <c r="H1104" s="2426">
        <v>67</v>
      </c>
      <c r="I1104" s="3456"/>
    </row>
    <row r="1105" spans="1:9" ht="35.450000000000003" customHeight="1">
      <c r="A1105" s="11" t="s">
        <v>5708</v>
      </c>
      <c r="B1105" s="11" t="s">
        <v>1481</v>
      </c>
      <c r="C1105" s="11" t="s">
        <v>2184</v>
      </c>
      <c r="D1105" s="11" t="str">
        <f t="shared" si="17"/>
        <v>17-1230 TC Mocha Mousse</v>
      </c>
      <c r="E1105" s="11" t="s">
        <v>632</v>
      </c>
      <c r="F1105" s="11">
        <v>164</v>
      </c>
      <c r="G1105" s="11">
        <v>120</v>
      </c>
      <c r="H1105" s="2426">
        <v>100</v>
      </c>
      <c r="I1105" s="3457"/>
    </row>
    <row r="1106" spans="1:9" ht="35.450000000000003" customHeight="1">
      <c r="A1106" s="11" t="s">
        <v>5749</v>
      </c>
      <c r="B1106" s="11" t="s">
        <v>940</v>
      </c>
      <c r="C1106" s="11" t="s">
        <v>2910</v>
      </c>
      <c r="D1106" s="11" t="str">
        <f t="shared" si="17"/>
        <v>17-1512 TC Nostalgia Rose</v>
      </c>
      <c r="E1106" s="11" t="s">
        <v>632</v>
      </c>
      <c r="F1106" s="11">
        <v>164</v>
      </c>
      <c r="G1106" s="11">
        <v>119</v>
      </c>
      <c r="H1106" s="2426">
        <v>126</v>
      </c>
      <c r="I1106" s="3458"/>
    </row>
    <row r="1107" spans="1:9" ht="35.450000000000003" customHeight="1">
      <c r="A1107" s="11" t="s">
        <v>5696</v>
      </c>
      <c r="B1107" s="11" t="s">
        <v>1485</v>
      </c>
      <c r="C1107" s="11" t="s">
        <v>2180</v>
      </c>
      <c r="D1107" s="11" t="str">
        <f t="shared" si="17"/>
        <v>17-1137 TC Cashew</v>
      </c>
      <c r="E1107" s="11" t="s">
        <v>632</v>
      </c>
      <c r="F1107" s="11">
        <v>164</v>
      </c>
      <c r="G1107" s="11">
        <v>113</v>
      </c>
      <c r="H1107" s="2426">
        <v>73</v>
      </c>
      <c r="I1107" s="3459"/>
    </row>
    <row r="1108" spans="1:9" ht="35.450000000000003" customHeight="1">
      <c r="A1108" s="11" t="s">
        <v>5780</v>
      </c>
      <c r="B1108" s="11" t="s">
        <v>1046</v>
      </c>
      <c r="C1108" s="11" t="s">
        <v>2766</v>
      </c>
      <c r="D1108" s="11" t="str">
        <f t="shared" si="17"/>
        <v>17-1623 TC Rose Wine</v>
      </c>
      <c r="E1108" s="11" t="s">
        <v>632</v>
      </c>
      <c r="F1108" s="11">
        <v>164</v>
      </c>
      <c r="G1108" s="11">
        <v>89</v>
      </c>
      <c r="H1108" s="2426">
        <v>109</v>
      </c>
      <c r="I1108" s="3460"/>
    </row>
    <row r="1109" spans="1:9" ht="35.450000000000003" customHeight="1">
      <c r="A1109" s="11" t="s">
        <v>6235</v>
      </c>
      <c r="B1109" s="11" t="s">
        <v>1208</v>
      </c>
      <c r="C1109" s="11" t="s">
        <v>2544</v>
      </c>
      <c r="D1109" s="11" t="str">
        <f t="shared" si="17"/>
        <v>18-1658 TC Pompeian Red</v>
      </c>
      <c r="E1109" s="11" t="s">
        <v>632</v>
      </c>
      <c r="F1109" s="11">
        <v>164</v>
      </c>
      <c r="G1109" s="11">
        <v>41</v>
      </c>
      <c r="H1109" s="2426">
        <v>46</v>
      </c>
      <c r="I1109" s="3461"/>
    </row>
    <row r="1110" spans="1:9" ht="35.450000000000003" customHeight="1">
      <c r="A1110" s="11" t="s">
        <v>6695</v>
      </c>
      <c r="B1110" s="11" t="s">
        <v>680</v>
      </c>
      <c r="C1110" s="11" t="s">
        <v>2664</v>
      </c>
      <c r="D1110" s="11" t="str">
        <f t="shared" si="17"/>
        <v>19-1955 TC Cerise</v>
      </c>
      <c r="E1110" s="11" t="s">
        <v>632</v>
      </c>
      <c r="F1110" s="11">
        <v>164</v>
      </c>
      <c r="G1110" s="11">
        <v>18</v>
      </c>
      <c r="H1110" s="2426">
        <v>71</v>
      </c>
      <c r="I1110" s="3462"/>
    </row>
    <row r="1111" spans="1:9" ht="35.450000000000003" customHeight="1">
      <c r="A1111" s="11" t="s">
        <v>4457</v>
      </c>
      <c r="B1111" s="11" t="s">
        <v>4458</v>
      </c>
      <c r="C1111" s="11" t="s">
        <v>3328</v>
      </c>
      <c r="D1111" s="11" t="str">
        <f t="shared" si="17"/>
        <v>13-4809 TC Plume</v>
      </c>
      <c r="E1111" s="11" t="s">
        <v>632</v>
      </c>
      <c r="F1111" s="11">
        <v>165</v>
      </c>
      <c r="G1111" s="11">
        <v>207</v>
      </c>
      <c r="H1111" s="2426">
        <v>213</v>
      </c>
      <c r="I1111" s="3440"/>
    </row>
    <row r="1112" spans="1:9" ht="35.450000000000003" customHeight="1">
      <c r="A1112" s="11" t="s">
        <v>7126</v>
      </c>
      <c r="B1112" s="11" t="s">
        <v>9567</v>
      </c>
      <c r="C1112" s="11" t="s">
        <v>3291</v>
      </c>
      <c r="D1112" s="11" t="str">
        <f t="shared" si="17"/>
        <v>14-4317 TC Cool Blue</v>
      </c>
      <c r="E1112" s="11" t="s">
        <v>632</v>
      </c>
      <c r="F1112" s="11">
        <v>165</v>
      </c>
      <c r="G1112" s="11">
        <v>197</v>
      </c>
      <c r="H1112" s="2426">
        <v>217</v>
      </c>
      <c r="I1112" s="3441"/>
    </row>
    <row r="1113" spans="1:9" ht="35.450000000000003" customHeight="1">
      <c r="A1113" s="11" t="s">
        <v>5057</v>
      </c>
      <c r="B1113" s="11" t="s">
        <v>5059</v>
      </c>
      <c r="C1113" s="11" t="s">
        <v>3370</v>
      </c>
      <c r="D1113" s="11" t="str">
        <f t="shared" si="17"/>
        <v>15-4707 TC Blue Haze</v>
      </c>
      <c r="E1113" s="11" t="s">
        <v>632</v>
      </c>
      <c r="F1113" s="11">
        <v>165</v>
      </c>
      <c r="G1113" s="11">
        <v>188</v>
      </c>
      <c r="H1113" s="2426">
        <v>187</v>
      </c>
      <c r="I1113" s="3442"/>
    </row>
    <row r="1114" spans="1:9" ht="35.450000000000003" customHeight="1">
      <c r="A1114" s="11" t="s">
        <v>4713</v>
      </c>
      <c r="B1114" s="11" t="s">
        <v>771</v>
      </c>
      <c r="C1114" s="11" t="s">
        <v>3129</v>
      </c>
      <c r="D1114" s="11" t="str">
        <f t="shared" si="17"/>
        <v>14-4115 TC Cashmere Blue</v>
      </c>
      <c r="E1114" s="11" t="s">
        <v>632</v>
      </c>
      <c r="F1114" s="11">
        <v>165</v>
      </c>
      <c r="G1114" s="11">
        <v>184</v>
      </c>
      <c r="H1114" s="2426">
        <v>208</v>
      </c>
      <c r="I1114" s="3443"/>
    </row>
    <row r="1115" spans="1:9" ht="35.450000000000003" customHeight="1">
      <c r="A1115" s="11" t="s">
        <v>5011</v>
      </c>
      <c r="B1115" s="11" t="s">
        <v>8631</v>
      </c>
      <c r="C1115" s="11" t="s">
        <v>3191</v>
      </c>
      <c r="D1115" s="11" t="str">
        <f t="shared" si="17"/>
        <v>15-3915 TC Kentucky Blue</v>
      </c>
      <c r="E1115" s="11" t="s">
        <v>632</v>
      </c>
      <c r="F1115" s="11">
        <v>165</v>
      </c>
      <c r="G1115" s="11">
        <v>179</v>
      </c>
      <c r="H1115" s="2426">
        <v>204</v>
      </c>
      <c r="I1115" s="3444"/>
    </row>
    <row r="1116" spans="1:9" ht="35.450000000000003" customHeight="1">
      <c r="A1116" s="11" t="s">
        <v>5075</v>
      </c>
      <c r="B1116" s="11" t="s">
        <v>5076</v>
      </c>
      <c r="C1116" s="11" t="s">
        <v>3585</v>
      </c>
      <c r="D1116" s="11" t="str">
        <f t="shared" si="17"/>
        <v>15-5205 TC Aqua Gray</v>
      </c>
      <c r="E1116" s="11" t="s">
        <v>632</v>
      </c>
      <c r="F1116" s="11">
        <v>165</v>
      </c>
      <c r="G1116" s="11">
        <v>178</v>
      </c>
      <c r="H1116" s="2426">
        <v>170</v>
      </c>
      <c r="I1116" s="3445"/>
    </row>
    <row r="1117" spans="1:9" ht="35.450000000000003" customHeight="1">
      <c r="A1117" s="11" t="s">
        <v>5231</v>
      </c>
      <c r="B1117" s="11" t="s">
        <v>1688</v>
      </c>
      <c r="C1117" s="11" t="s">
        <v>1886</v>
      </c>
      <c r="D1117" s="11" t="str">
        <f t="shared" si="17"/>
        <v>16-1106 TC Tuffet</v>
      </c>
      <c r="E1117" s="11" t="s">
        <v>632</v>
      </c>
      <c r="F1117" s="11">
        <v>165</v>
      </c>
      <c r="G1117" s="11">
        <v>151</v>
      </c>
      <c r="H1117" s="2426">
        <v>136</v>
      </c>
      <c r="I1117" s="3446"/>
    </row>
    <row r="1118" spans="1:9" ht="35.450000000000003" customHeight="1">
      <c r="A1118" s="11" t="s">
        <v>7076</v>
      </c>
      <c r="B1118" s="11" t="s">
        <v>7146</v>
      </c>
      <c r="C1118" s="11" t="s">
        <v>2855</v>
      </c>
      <c r="D1118" s="11" t="str">
        <f t="shared" si="17"/>
        <v>15-1506 TC Etherea</v>
      </c>
      <c r="E1118" s="11" t="s">
        <v>632</v>
      </c>
      <c r="F1118" s="11">
        <v>165</v>
      </c>
      <c r="G1118" s="11">
        <v>149</v>
      </c>
      <c r="H1118" s="2426">
        <v>143</v>
      </c>
      <c r="I1118" s="3447"/>
    </row>
    <row r="1119" spans="1:9" ht="35.450000000000003" customHeight="1">
      <c r="A1119" s="11" t="s">
        <v>5392</v>
      </c>
      <c r="B1119" s="11" t="s">
        <v>889</v>
      </c>
      <c r="C1119" s="11" t="s">
        <v>2968</v>
      </c>
      <c r="D1119" s="11" t="str">
        <f t="shared" si="17"/>
        <v>16-3304 TC Sea Fog</v>
      </c>
      <c r="E1119" s="11" t="s">
        <v>632</v>
      </c>
      <c r="F1119" s="11">
        <v>165</v>
      </c>
      <c r="G1119" s="11">
        <v>146</v>
      </c>
      <c r="H1119" s="2426">
        <v>157</v>
      </c>
      <c r="I1119" s="3448"/>
    </row>
    <row r="1120" spans="1:9" ht="35.450000000000003" customHeight="1">
      <c r="A1120" s="11" t="s">
        <v>5308</v>
      </c>
      <c r="B1120" s="11" t="s">
        <v>1531</v>
      </c>
      <c r="C1120" s="11" t="s">
        <v>2122</v>
      </c>
      <c r="D1120" s="11" t="str">
        <f t="shared" si="17"/>
        <v>16-1412 TC Stucco</v>
      </c>
      <c r="E1120" s="11" t="s">
        <v>632</v>
      </c>
      <c r="F1120" s="11">
        <v>165</v>
      </c>
      <c r="G1120" s="11">
        <v>141</v>
      </c>
      <c r="H1120" s="2426">
        <v>127</v>
      </c>
      <c r="I1120" s="3449"/>
    </row>
    <row r="1121" spans="1:9" ht="35.450000000000003" customHeight="1">
      <c r="A1121" s="11" t="s">
        <v>7063</v>
      </c>
      <c r="B1121" s="11" t="s">
        <v>9488</v>
      </c>
      <c r="C1121" s="11" t="s">
        <v>2665</v>
      </c>
      <c r="D1121" s="11" t="str">
        <f t="shared" si="17"/>
        <v>19-2039 TC Granita</v>
      </c>
      <c r="E1121" s="11" t="s">
        <v>632</v>
      </c>
      <c r="F1121" s="11">
        <v>165</v>
      </c>
      <c r="G1121" s="11">
        <v>35</v>
      </c>
      <c r="H1121" s="2426">
        <v>80</v>
      </c>
      <c r="I1121" s="3450"/>
    </row>
    <row r="1122" spans="1:9" ht="35.450000000000003" customHeight="1">
      <c r="A1122" s="11" t="s">
        <v>5234</v>
      </c>
      <c r="B1122" s="11" t="s">
        <v>1696</v>
      </c>
      <c r="C1122" s="11" t="s">
        <v>1875</v>
      </c>
      <c r="D1122" s="11" t="str">
        <f t="shared" si="17"/>
        <v>16-1110 TC Olive Gray</v>
      </c>
      <c r="E1122" s="11" t="s">
        <v>632</v>
      </c>
      <c r="F1122" s="11">
        <v>166</v>
      </c>
      <c r="G1122" s="11">
        <v>153</v>
      </c>
      <c r="H1122" s="2426">
        <v>122</v>
      </c>
      <c r="I1122" s="3433"/>
    </row>
    <row r="1123" spans="1:9" ht="35.450000000000003" customHeight="1">
      <c r="A1123" s="11" t="s">
        <v>5413</v>
      </c>
      <c r="B1123" s="11" t="s">
        <v>830</v>
      </c>
      <c r="C1123" s="11" t="s">
        <v>3044</v>
      </c>
      <c r="D1123" s="11" t="str">
        <f t="shared" si="17"/>
        <v>16-3815 TC Viola</v>
      </c>
      <c r="E1123" s="11" t="s">
        <v>632</v>
      </c>
      <c r="F1123" s="11">
        <v>166</v>
      </c>
      <c r="G1123" s="11">
        <v>146</v>
      </c>
      <c r="H1123" s="2426">
        <v>186</v>
      </c>
      <c r="I1123" s="3434"/>
    </row>
    <row r="1124" spans="1:9" ht="35.450000000000003" customHeight="1">
      <c r="A1124" s="11" t="s">
        <v>5712</v>
      </c>
      <c r="B1124" s="11" t="s">
        <v>1579</v>
      </c>
      <c r="C1124" s="11" t="s">
        <v>2056</v>
      </c>
      <c r="D1124" s="11" t="str">
        <f t="shared" si="17"/>
        <v>17-1320 TC Tannin</v>
      </c>
      <c r="E1124" s="11" t="s">
        <v>632</v>
      </c>
      <c r="F1124" s="11">
        <v>166</v>
      </c>
      <c r="G1124" s="11">
        <v>138</v>
      </c>
      <c r="H1124" s="2426">
        <v>109</v>
      </c>
      <c r="I1124" s="2465"/>
    </row>
    <row r="1125" spans="1:9" ht="35.450000000000003" customHeight="1">
      <c r="A1125" s="11" t="s">
        <v>7074</v>
      </c>
      <c r="B1125" s="11" t="s">
        <v>9484</v>
      </c>
      <c r="C1125" s="11" t="s">
        <v>2806</v>
      </c>
      <c r="D1125" s="11" t="str">
        <f t="shared" si="17"/>
        <v>17-1609 TC Mesa Rose</v>
      </c>
      <c r="E1125" s="11" t="s">
        <v>632</v>
      </c>
      <c r="F1125" s="11">
        <v>166</v>
      </c>
      <c r="G1125" s="11">
        <v>110</v>
      </c>
      <c r="H1125" s="2426">
        <v>122</v>
      </c>
      <c r="I1125" s="3435"/>
    </row>
    <row r="1126" spans="1:9" ht="35.450000000000003" customHeight="1">
      <c r="A1126" s="11" t="s">
        <v>5718</v>
      </c>
      <c r="B1126" s="11" t="s">
        <v>1480</v>
      </c>
      <c r="C1126" s="11" t="s">
        <v>2187</v>
      </c>
      <c r="D1126" s="11" t="str">
        <f t="shared" si="17"/>
        <v>17-1336 TC Bran</v>
      </c>
      <c r="E1126" s="11" t="s">
        <v>632</v>
      </c>
      <c r="F1126" s="11">
        <v>166</v>
      </c>
      <c r="G1126" s="11">
        <v>110</v>
      </c>
      <c r="H1126" s="2426">
        <v>74</v>
      </c>
      <c r="I1126" s="3436"/>
    </row>
    <row r="1127" spans="1:9" ht="35.450000000000003" customHeight="1">
      <c r="A1127" s="11" t="s">
        <v>5699</v>
      </c>
      <c r="B1127" s="11" t="s">
        <v>1473</v>
      </c>
      <c r="C1127" s="11" t="s">
        <v>2196</v>
      </c>
      <c r="D1127" s="11" t="str">
        <f t="shared" si="17"/>
        <v>17-1147 TC Amber Brown</v>
      </c>
      <c r="E1127" s="11" t="s">
        <v>632</v>
      </c>
      <c r="F1127" s="11">
        <v>166</v>
      </c>
      <c r="G1127" s="11">
        <v>102</v>
      </c>
      <c r="H1127" s="2426">
        <v>70</v>
      </c>
      <c r="I1127" s="3437"/>
    </row>
    <row r="1128" spans="1:9" ht="35.450000000000003" customHeight="1">
      <c r="A1128" s="11" t="s">
        <v>6189</v>
      </c>
      <c r="B1128" s="11" t="s">
        <v>1213</v>
      </c>
      <c r="C1128" s="11" t="s">
        <v>2540</v>
      </c>
      <c r="D1128" s="11" t="str">
        <f t="shared" si="17"/>
        <v>18-1443 TC Redwood</v>
      </c>
      <c r="E1128" s="11" t="s">
        <v>632</v>
      </c>
      <c r="F1128" s="11">
        <v>166</v>
      </c>
      <c r="G1128" s="11">
        <v>89</v>
      </c>
      <c r="H1128" s="2426">
        <v>76</v>
      </c>
      <c r="I1128" s="3438"/>
    </row>
    <row r="1129" spans="1:9" ht="35.450000000000003" customHeight="1">
      <c r="A1129" s="11" t="s">
        <v>5825</v>
      </c>
      <c r="B1129" s="11" t="s">
        <v>997</v>
      </c>
      <c r="C1129" s="11" t="s">
        <v>2839</v>
      </c>
      <c r="D1129" s="11" t="str">
        <f t="shared" si="17"/>
        <v>17-2617 TC Dahlia Mauve</v>
      </c>
      <c r="E1129" s="11" t="s">
        <v>632</v>
      </c>
      <c r="F1129" s="11">
        <v>166</v>
      </c>
      <c r="G1129" s="11">
        <v>79</v>
      </c>
      <c r="H1129" s="2426">
        <v>130</v>
      </c>
      <c r="I1129" s="3439"/>
    </row>
    <row r="1130" spans="1:9" ht="35.450000000000003" customHeight="1">
      <c r="A1130" s="11" t="s">
        <v>4515</v>
      </c>
      <c r="B1130" s="11" t="s">
        <v>4516</v>
      </c>
      <c r="C1130" s="11" t="s">
        <v>3689</v>
      </c>
      <c r="D1130" s="11" t="str">
        <f t="shared" si="17"/>
        <v>14-0121 TC Nile Green</v>
      </c>
      <c r="E1130" s="11" t="s">
        <v>632</v>
      </c>
      <c r="F1130" s="11">
        <v>167</v>
      </c>
      <c r="G1130" s="11">
        <v>199</v>
      </c>
      <c r="H1130" s="2426">
        <v>150</v>
      </c>
      <c r="I1130" s="3421"/>
    </row>
    <row r="1131" spans="1:9" ht="35.450000000000003" customHeight="1">
      <c r="A1131" s="11" t="s">
        <v>5153</v>
      </c>
      <c r="B1131" s="11" t="s">
        <v>5154</v>
      </c>
      <c r="C1131" s="11" t="s">
        <v>3594</v>
      </c>
      <c r="D1131" s="11" t="str">
        <f t="shared" si="17"/>
        <v>16-0110 TC Desert Sage</v>
      </c>
      <c r="E1131" s="11" t="s">
        <v>632</v>
      </c>
      <c r="F1131" s="11">
        <v>167</v>
      </c>
      <c r="G1131" s="11">
        <v>174</v>
      </c>
      <c r="H1131" s="2426">
        <v>158</v>
      </c>
      <c r="I1131" s="3422"/>
    </row>
    <row r="1132" spans="1:9" ht="35.450000000000003" customHeight="1">
      <c r="A1132" s="11" t="s">
        <v>6992</v>
      </c>
      <c r="B1132" s="11" t="s">
        <v>9347</v>
      </c>
      <c r="C1132" s="11" t="s">
        <v>1972</v>
      </c>
      <c r="D1132" s="11" t="str">
        <f t="shared" si="17"/>
        <v>15-3800 TC Porpoise</v>
      </c>
      <c r="E1132" s="11" t="s">
        <v>632</v>
      </c>
      <c r="F1132" s="11">
        <v>167</v>
      </c>
      <c r="G1132" s="11">
        <v>161</v>
      </c>
      <c r="H1132" s="2426">
        <v>158</v>
      </c>
      <c r="I1132" s="3423"/>
    </row>
    <row r="1133" spans="1:9" ht="35.450000000000003" customHeight="1">
      <c r="A1133" s="11" t="s">
        <v>5233</v>
      </c>
      <c r="B1133" s="11" t="s">
        <v>1697</v>
      </c>
      <c r="C1133" s="11" t="s">
        <v>1874</v>
      </c>
      <c r="D1133" s="11" t="str">
        <f t="shared" si="17"/>
        <v>16-1108 TC Twill</v>
      </c>
      <c r="E1133" s="11" t="s">
        <v>632</v>
      </c>
      <c r="F1133" s="11">
        <v>167</v>
      </c>
      <c r="G1133" s="11">
        <v>155</v>
      </c>
      <c r="H1133" s="2426">
        <v>130</v>
      </c>
      <c r="I1133" s="3424"/>
    </row>
    <row r="1134" spans="1:9" ht="35.450000000000003" customHeight="1">
      <c r="A1134" s="11" t="s">
        <v>5310</v>
      </c>
      <c r="B1134" s="11" t="s">
        <v>1529</v>
      </c>
      <c r="C1134" s="11" t="s">
        <v>2123</v>
      </c>
      <c r="D1134" s="11" t="str">
        <f t="shared" si="17"/>
        <v>16-1415 TC Almondine</v>
      </c>
      <c r="E1134" s="11" t="s">
        <v>632</v>
      </c>
      <c r="F1134" s="11">
        <v>167</v>
      </c>
      <c r="G1134" s="11">
        <v>140</v>
      </c>
      <c r="H1134" s="2426">
        <v>123</v>
      </c>
      <c r="I1134" s="3425"/>
    </row>
    <row r="1135" spans="1:9" ht="35.450000000000003" customHeight="1">
      <c r="A1135" s="11" t="s">
        <v>5314</v>
      </c>
      <c r="B1135" s="11" t="s">
        <v>1486</v>
      </c>
      <c r="C1135" s="11" t="s">
        <v>2181</v>
      </c>
      <c r="D1135" s="11" t="str">
        <f t="shared" si="17"/>
        <v>16-1432 TC Almond</v>
      </c>
      <c r="E1135" s="11" t="s">
        <v>632</v>
      </c>
      <c r="F1135" s="11">
        <v>167</v>
      </c>
      <c r="G1135" s="11">
        <v>117</v>
      </c>
      <c r="H1135" s="2426">
        <v>77</v>
      </c>
      <c r="I1135" s="3426"/>
    </row>
    <row r="1136" spans="1:9" ht="35.450000000000003" customHeight="1">
      <c r="A1136" s="11" t="s">
        <v>6108</v>
      </c>
      <c r="B1136" s="11" t="s">
        <v>7781</v>
      </c>
      <c r="C1136" s="11" t="s">
        <v>2388</v>
      </c>
      <c r="D1136" s="11" t="str">
        <f t="shared" si="17"/>
        <v>18-0935 TC Buckthorn Brown</v>
      </c>
      <c r="E1136" s="11" t="s">
        <v>632</v>
      </c>
      <c r="F1136" s="11">
        <v>167</v>
      </c>
      <c r="G1136" s="11">
        <v>111</v>
      </c>
      <c r="H1136" s="2426">
        <v>31</v>
      </c>
      <c r="I1136" s="3427"/>
    </row>
    <row r="1137" spans="1:9" ht="35.450000000000003" customHeight="1">
      <c r="A1137" s="11" t="s">
        <v>5831</v>
      </c>
      <c r="B1137" s="11" t="s">
        <v>1004</v>
      </c>
      <c r="C1137" s="11" t="s">
        <v>2823</v>
      </c>
      <c r="D1137" s="11" t="str">
        <f t="shared" si="17"/>
        <v>17-3014 TC Mulberry</v>
      </c>
      <c r="E1137" s="11" t="s">
        <v>632</v>
      </c>
      <c r="F1137" s="11">
        <v>167</v>
      </c>
      <c r="G1137" s="11">
        <v>108</v>
      </c>
      <c r="H1137" s="2426">
        <v>151</v>
      </c>
      <c r="I1137" s="3428"/>
    </row>
    <row r="1138" spans="1:9" ht="35.450000000000003" customHeight="1">
      <c r="A1138" s="11" t="s">
        <v>5837</v>
      </c>
      <c r="B1138" s="11" t="s">
        <v>1002</v>
      </c>
      <c r="C1138" s="11" t="s">
        <v>2824</v>
      </c>
      <c r="D1138" s="11" t="str">
        <f t="shared" si="17"/>
        <v>17-3323 TC Iris Orchid</v>
      </c>
      <c r="E1138" s="11" t="s">
        <v>632</v>
      </c>
      <c r="F1138" s="11">
        <v>167</v>
      </c>
      <c r="G1138" s="11">
        <v>103</v>
      </c>
      <c r="H1138" s="2426">
        <v>162</v>
      </c>
      <c r="I1138" s="3429"/>
    </row>
    <row r="1139" spans="1:9" ht="35.450000000000003" customHeight="1">
      <c r="A1139" s="11" t="s">
        <v>5755</v>
      </c>
      <c r="B1139" s="11" t="s">
        <v>1047</v>
      </c>
      <c r="C1139" s="11" t="s">
        <v>2765</v>
      </c>
      <c r="D1139" s="11" t="str">
        <f t="shared" si="17"/>
        <v>17-1522 TC Mauvewood</v>
      </c>
      <c r="E1139" s="11" t="s">
        <v>632</v>
      </c>
      <c r="F1139" s="11">
        <v>167</v>
      </c>
      <c r="G1139" s="11">
        <v>93</v>
      </c>
      <c r="H1139" s="2426">
        <v>103</v>
      </c>
      <c r="I1139" s="3430"/>
    </row>
    <row r="1140" spans="1:9" ht="35.450000000000003" customHeight="1">
      <c r="A1140" s="11" t="s">
        <v>6162</v>
      </c>
      <c r="B1140" s="11" t="s">
        <v>1216</v>
      </c>
      <c r="C1140" s="11" t="s">
        <v>2538</v>
      </c>
      <c r="D1140" s="11" t="str">
        <f t="shared" si="17"/>
        <v>18-1346 TC Bruschetta</v>
      </c>
      <c r="E1140" s="11" t="s">
        <v>632</v>
      </c>
      <c r="F1140" s="11">
        <v>167</v>
      </c>
      <c r="G1140" s="11">
        <v>89</v>
      </c>
      <c r="H1140" s="2426">
        <v>73</v>
      </c>
      <c r="I1140" s="3431"/>
    </row>
    <row r="1141" spans="1:9" ht="35.450000000000003" customHeight="1">
      <c r="A1141" s="11" t="s">
        <v>6680</v>
      </c>
      <c r="B1141" s="11" t="s">
        <v>1079</v>
      </c>
      <c r="C1141" s="11" t="s">
        <v>2721</v>
      </c>
      <c r="D1141" s="11" t="str">
        <f t="shared" si="17"/>
        <v>19-1759 TC American Beauty</v>
      </c>
      <c r="E1141" s="11" t="s">
        <v>632</v>
      </c>
      <c r="F1141" s="11">
        <v>167</v>
      </c>
      <c r="G1141" s="11">
        <v>51</v>
      </c>
      <c r="H1141" s="2426">
        <v>64</v>
      </c>
      <c r="I1141" s="3432"/>
    </row>
    <row r="1142" spans="1:9" ht="35.450000000000003" customHeight="1">
      <c r="A1142" s="11" t="s">
        <v>4773</v>
      </c>
      <c r="B1142" s="11" t="s">
        <v>8790</v>
      </c>
      <c r="C1142" s="11" t="s">
        <v>3363</v>
      </c>
      <c r="D1142" s="11" t="str">
        <f t="shared" si="17"/>
        <v>14-4908 TC Harbor Gray</v>
      </c>
      <c r="E1142" s="11" t="s">
        <v>632</v>
      </c>
      <c r="F1142" s="11">
        <v>168</v>
      </c>
      <c r="G1142" s="11">
        <v>192</v>
      </c>
      <c r="H1142" s="2426">
        <v>187</v>
      </c>
      <c r="I1142" s="3413"/>
    </row>
    <row r="1143" spans="1:9" ht="35.450000000000003" customHeight="1">
      <c r="A1143" s="11" t="s">
        <v>5128</v>
      </c>
      <c r="B1143" s="11" t="s">
        <v>5129</v>
      </c>
      <c r="C1143" s="11" t="s">
        <v>3614</v>
      </c>
      <c r="D1143" s="11" t="str">
        <f t="shared" si="17"/>
        <v>15-6315 TC Smoke Green</v>
      </c>
      <c r="E1143" s="11" t="s">
        <v>632</v>
      </c>
      <c r="F1143" s="11">
        <v>168</v>
      </c>
      <c r="G1143" s="11">
        <v>187</v>
      </c>
      <c r="H1143" s="2426">
        <v>162</v>
      </c>
      <c r="I1143" s="3414"/>
    </row>
    <row r="1144" spans="1:9" ht="35.450000000000003" customHeight="1">
      <c r="A1144" s="11" t="s">
        <v>5124</v>
      </c>
      <c r="B1144" s="11" t="s">
        <v>5125</v>
      </c>
      <c r="C1144" s="11" t="s">
        <v>3798</v>
      </c>
      <c r="D1144" s="11" t="str">
        <f t="shared" si="17"/>
        <v>15-6310 TC Swamp</v>
      </c>
      <c r="E1144" s="11" t="s">
        <v>632</v>
      </c>
      <c r="F1144" s="11">
        <v>168</v>
      </c>
      <c r="G1144" s="11">
        <v>177</v>
      </c>
      <c r="H1144" s="2426">
        <v>151</v>
      </c>
      <c r="I1144" s="3415"/>
    </row>
    <row r="1145" spans="1:9" ht="35.450000000000003" customHeight="1">
      <c r="A1145" s="11" t="s">
        <v>5051</v>
      </c>
      <c r="B1145" s="11" t="s">
        <v>7329</v>
      </c>
      <c r="C1145" s="11" t="s">
        <v>1950</v>
      </c>
      <c r="D1145" s="11" t="str">
        <f t="shared" si="17"/>
        <v>15-4702 TC Puritan Gray</v>
      </c>
      <c r="E1145" s="11" t="s">
        <v>632</v>
      </c>
      <c r="F1145" s="11">
        <v>168</v>
      </c>
      <c r="G1145" s="11">
        <v>176</v>
      </c>
      <c r="H1145" s="2426">
        <v>174</v>
      </c>
      <c r="I1145" s="3416"/>
    </row>
    <row r="1146" spans="1:9" ht="35.450000000000003" customHeight="1">
      <c r="A1146" s="11" t="s">
        <v>5306</v>
      </c>
      <c r="B1146" s="11" t="s">
        <v>1667</v>
      </c>
      <c r="C1146" s="11" t="s">
        <v>1912</v>
      </c>
      <c r="D1146" s="11" t="str">
        <f t="shared" si="17"/>
        <v>16-1406 TC Atmosphere</v>
      </c>
      <c r="E1146" s="11" t="s">
        <v>632</v>
      </c>
      <c r="F1146" s="11">
        <v>168</v>
      </c>
      <c r="G1146" s="11">
        <v>156</v>
      </c>
      <c r="H1146" s="2426">
        <v>148</v>
      </c>
      <c r="I1146" s="3417"/>
    </row>
    <row r="1147" spans="1:9" ht="35.450000000000003" customHeight="1">
      <c r="A1147" s="11" t="s">
        <v>5209</v>
      </c>
      <c r="B1147" s="11" t="s">
        <v>1672</v>
      </c>
      <c r="C1147" s="11" t="s">
        <v>1907</v>
      </c>
      <c r="D1147" s="11" t="str">
        <f t="shared" si="17"/>
        <v>16-0806 TC Goat</v>
      </c>
      <c r="E1147" s="11" t="s">
        <v>632</v>
      </c>
      <c r="F1147" s="11">
        <v>168</v>
      </c>
      <c r="G1147" s="11">
        <v>154</v>
      </c>
      <c r="H1147" s="2426">
        <v>145</v>
      </c>
      <c r="I1147" s="3418"/>
    </row>
    <row r="1148" spans="1:9" ht="35.450000000000003" customHeight="1">
      <c r="A1148" s="11" t="s">
        <v>5307</v>
      </c>
      <c r="B1148" s="11" t="s">
        <v>1682</v>
      </c>
      <c r="C1148" s="11" t="s">
        <v>1896</v>
      </c>
      <c r="D1148" s="11" t="str">
        <f t="shared" si="17"/>
        <v>16-1407 TC Cobblestone</v>
      </c>
      <c r="E1148" s="11" t="s">
        <v>632</v>
      </c>
      <c r="F1148" s="11">
        <v>168</v>
      </c>
      <c r="G1148" s="11">
        <v>154</v>
      </c>
      <c r="H1148" s="2426">
        <v>142</v>
      </c>
      <c r="I1148" s="3419"/>
    </row>
    <row r="1149" spans="1:9" ht="35.450000000000003" customHeight="1">
      <c r="A1149" s="11" t="s">
        <v>6274</v>
      </c>
      <c r="B1149" s="11" t="s">
        <v>1098</v>
      </c>
      <c r="C1149" s="11" t="s">
        <v>2702</v>
      </c>
      <c r="D1149" s="11" t="str">
        <f t="shared" si="17"/>
        <v>18-2326 TC Cactus Flower</v>
      </c>
      <c r="E1149" s="11" t="s">
        <v>632</v>
      </c>
      <c r="F1149" s="11">
        <v>168</v>
      </c>
      <c r="G1149" s="11">
        <v>62</v>
      </c>
      <c r="H1149" s="2426">
        <v>108</v>
      </c>
      <c r="I1149" s="3420"/>
    </row>
    <row r="1150" spans="1:9" ht="35.450000000000003" customHeight="1">
      <c r="A1150" s="11" t="s">
        <v>4247</v>
      </c>
      <c r="B1150" s="11" t="s">
        <v>4248</v>
      </c>
      <c r="C1150" s="11" t="s">
        <v>3695</v>
      </c>
      <c r="D1150" s="11" t="str">
        <f t="shared" si="17"/>
        <v>13-0221 TC Pistachio Green</v>
      </c>
      <c r="E1150" s="11" t="s">
        <v>632</v>
      </c>
      <c r="F1150" s="11">
        <v>169</v>
      </c>
      <c r="G1150" s="11">
        <v>211</v>
      </c>
      <c r="H1150" s="2426">
        <v>158</v>
      </c>
      <c r="I1150" s="3402"/>
    </row>
    <row r="1151" spans="1:9" ht="35.450000000000003" customHeight="1">
      <c r="A1151" s="11" t="s">
        <v>7125</v>
      </c>
      <c r="B1151" s="11" t="s">
        <v>9579</v>
      </c>
      <c r="C1151" s="11" t="s">
        <v>3287</v>
      </c>
      <c r="D1151" s="11" t="str">
        <f t="shared" si="17"/>
        <v>14-4311 TC Corydalis Blue</v>
      </c>
      <c r="E1151" s="11" t="s">
        <v>632</v>
      </c>
      <c r="F1151" s="11">
        <v>169</v>
      </c>
      <c r="G1151" s="11">
        <v>202</v>
      </c>
      <c r="H1151" s="2426">
        <v>218</v>
      </c>
      <c r="I1151" s="3403"/>
    </row>
    <row r="1152" spans="1:9" ht="35.450000000000003" customHeight="1">
      <c r="A1152" s="11" t="s">
        <v>4728</v>
      </c>
      <c r="B1152" s="11" t="s">
        <v>4729</v>
      </c>
      <c r="C1152" s="11" t="s">
        <v>3273</v>
      </c>
      <c r="D1152" s="11" t="str">
        <f t="shared" si="17"/>
        <v>14-4307 TC Winter Sky</v>
      </c>
      <c r="E1152" s="11" t="s">
        <v>632</v>
      </c>
      <c r="F1152" s="11">
        <v>169</v>
      </c>
      <c r="G1152" s="11">
        <v>192</v>
      </c>
      <c r="H1152" s="2426">
        <v>203</v>
      </c>
      <c r="I1152" s="3404"/>
    </row>
    <row r="1153" spans="1:9" ht="35.450000000000003" customHeight="1">
      <c r="A1153" s="11" t="s">
        <v>4783</v>
      </c>
      <c r="B1153" s="11" t="s">
        <v>4785</v>
      </c>
      <c r="C1153" s="11" t="s">
        <v>3542</v>
      </c>
      <c r="D1153" s="11" t="str">
        <f t="shared" si="17"/>
        <v>14-5706 TC Silt Green</v>
      </c>
      <c r="E1153" s="11" t="s">
        <v>632</v>
      </c>
      <c r="F1153" s="11">
        <v>169</v>
      </c>
      <c r="G1153" s="11">
        <v>189</v>
      </c>
      <c r="H1153" s="2426">
        <v>177</v>
      </c>
      <c r="I1153" s="3405"/>
    </row>
    <row r="1154" spans="1:9" ht="35.450000000000003" customHeight="1">
      <c r="A1154" s="11" t="s">
        <v>5054</v>
      </c>
      <c r="B1154" s="11" t="s">
        <v>1643</v>
      </c>
      <c r="C1154" s="11" t="s">
        <v>1948</v>
      </c>
      <c r="D1154" s="11" t="str">
        <f t="shared" ref="D1154:D1217" si="18">A1154 &amp; " " &amp; B1154</f>
        <v>15-4704 TC Pigeon</v>
      </c>
      <c r="E1154" s="11" t="s">
        <v>632</v>
      </c>
      <c r="F1154" s="11">
        <v>169</v>
      </c>
      <c r="G1154" s="11">
        <v>175</v>
      </c>
      <c r="H1154" s="2426">
        <v>170</v>
      </c>
      <c r="I1154" s="3406"/>
    </row>
    <row r="1155" spans="1:9" ht="35.450000000000003" customHeight="1">
      <c r="A1155" s="11" t="s">
        <v>7084</v>
      </c>
      <c r="B1155" s="11" t="s">
        <v>7149</v>
      </c>
      <c r="C1155" s="11" t="s">
        <v>3078</v>
      </c>
      <c r="D1155" s="11" t="str">
        <f t="shared" si="18"/>
        <v>15-3908 TC Icelandic Blue</v>
      </c>
      <c r="E1155" s="11" t="s">
        <v>632</v>
      </c>
      <c r="F1155" s="11">
        <v>169</v>
      </c>
      <c r="G1155" s="11">
        <v>173</v>
      </c>
      <c r="H1155" s="2426">
        <v>194</v>
      </c>
      <c r="I1155" s="3407"/>
    </row>
    <row r="1156" spans="1:9" ht="35.450000000000003" customHeight="1">
      <c r="A1156" s="11" t="s">
        <v>5334</v>
      </c>
      <c r="B1156" s="11" t="s">
        <v>986</v>
      </c>
      <c r="C1156" s="11" t="s">
        <v>2858</v>
      </c>
      <c r="D1156" s="11" t="str">
        <f t="shared" si="18"/>
        <v>16-1506 TC Bark</v>
      </c>
      <c r="E1156" s="11" t="s">
        <v>632</v>
      </c>
      <c r="F1156" s="11">
        <v>169</v>
      </c>
      <c r="G1156" s="11">
        <v>149</v>
      </c>
      <c r="H1156" s="2426">
        <v>146</v>
      </c>
      <c r="I1156" s="3408"/>
    </row>
    <row r="1157" spans="1:9" ht="35.450000000000003" customHeight="1">
      <c r="A1157" s="11" t="s">
        <v>5265</v>
      </c>
      <c r="B1157" s="11" t="s">
        <v>1580</v>
      </c>
      <c r="C1157" s="11" t="s">
        <v>2054</v>
      </c>
      <c r="D1157" s="11" t="str">
        <f t="shared" si="18"/>
        <v>16-1315 TC Cornstalk</v>
      </c>
      <c r="E1157" s="11" t="s">
        <v>632</v>
      </c>
      <c r="F1157" s="11">
        <v>169</v>
      </c>
      <c r="G1157" s="11">
        <v>148</v>
      </c>
      <c r="H1157" s="2426">
        <v>122</v>
      </c>
      <c r="I1157" s="3409"/>
    </row>
    <row r="1158" spans="1:9" ht="35.450000000000003" customHeight="1">
      <c r="A1158" s="11" t="s">
        <v>5402</v>
      </c>
      <c r="B1158" s="11" t="s">
        <v>831</v>
      </c>
      <c r="C1158" s="11" t="s">
        <v>3043</v>
      </c>
      <c r="D1158" s="11" t="str">
        <f t="shared" si="18"/>
        <v>16-3525 TC Regal Orchid</v>
      </c>
      <c r="E1158" s="11" t="s">
        <v>632</v>
      </c>
      <c r="F1158" s="11">
        <v>169</v>
      </c>
      <c r="G1158" s="11">
        <v>139</v>
      </c>
      <c r="H1158" s="2426">
        <v>175</v>
      </c>
      <c r="I1158" s="3410"/>
    </row>
    <row r="1159" spans="1:9" ht="35.450000000000003" customHeight="1">
      <c r="A1159" s="11" t="s">
        <v>5213</v>
      </c>
      <c r="B1159" s="11" t="s">
        <v>1414</v>
      </c>
      <c r="C1159" s="11" t="s">
        <v>2269</v>
      </c>
      <c r="D1159" s="11" t="str">
        <f t="shared" si="18"/>
        <v>16-0847 TC Olive Oil</v>
      </c>
      <c r="E1159" s="11" t="s">
        <v>632</v>
      </c>
      <c r="F1159" s="11">
        <v>169</v>
      </c>
      <c r="G1159" s="11">
        <v>139</v>
      </c>
      <c r="H1159" s="2426">
        <v>45</v>
      </c>
      <c r="I1159" s="3411"/>
    </row>
    <row r="1160" spans="1:9" ht="35.450000000000003" customHeight="1">
      <c r="A1160" s="11" t="s">
        <v>6299</v>
      </c>
      <c r="B1160" s="11" t="s">
        <v>8237</v>
      </c>
      <c r="C1160" s="11" t="s">
        <v>2830</v>
      </c>
      <c r="D1160" s="11" t="str">
        <f t="shared" si="18"/>
        <v>18-3230 TC Meadow Mauve</v>
      </c>
      <c r="E1160" s="11" t="s">
        <v>632</v>
      </c>
      <c r="F1160" s="11">
        <v>169</v>
      </c>
      <c r="G1160" s="11">
        <v>86</v>
      </c>
      <c r="H1160" s="2426">
        <v>140</v>
      </c>
      <c r="I1160" s="3412"/>
    </row>
    <row r="1161" spans="1:9" ht="35.450000000000003" customHeight="1">
      <c r="A1161" s="11" t="s">
        <v>4153</v>
      </c>
      <c r="B1161" s="11" t="s">
        <v>4154</v>
      </c>
      <c r="C1161" s="11" t="s">
        <v>3326</v>
      </c>
      <c r="D1161" s="11" t="str">
        <f t="shared" si="18"/>
        <v>12-4608 TC Clearwater</v>
      </c>
      <c r="E1161" s="11" t="s">
        <v>632</v>
      </c>
      <c r="F1161" s="11">
        <v>170</v>
      </c>
      <c r="G1161" s="11">
        <v>213</v>
      </c>
      <c r="H1161" s="2426">
        <v>219</v>
      </c>
      <c r="I1161" s="3392"/>
    </row>
    <row r="1162" spans="1:9" ht="35.450000000000003" customHeight="1">
      <c r="A1162" s="11" t="s">
        <v>4501</v>
      </c>
      <c r="B1162" s="11" t="s">
        <v>4502</v>
      </c>
      <c r="C1162" s="11" t="s">
        <v>3611</v>
      </c>
      <c r="D1162" s="11" t="str">
        <f t="shared" si="18"/>
        <v>13-6110 TC Mist Green</v>
      </c>
      <c r="E1162" s="11" t="s">
        <v>632</v>
      </c>
      <c r="F1162" s="11">
        <v>170</v>
      </c>
      <c r="G1162" s="11">
        <v>206</v>
      </c>
      <c r="H1162" s="2426">
        <v>188</v>
      </c>
      <c r="I1162" s="3393"/>
    </row>
    <row r="1163" spans="1:9" ht="35.450000000000003" customHeight="1">
      <c r="A1163" s="11" t="s">
        <v>4483</v>
      </c>
      <c r="B1163" s="11" t="s">
        <v>4484</v>
      </c>
      <c r="C1163" s="11" t="s">
        <v>3612</v>
      </c>
      <c r="D1163" s="11" t="str">
        <f t="shared" si="18"/>
        <v>13-5911 TC Bird's Egg Green</v>
      </c>
      <c r="E1163" s="11" t="s">
        <v>632</v>
      </c>
      <c r="F1163" s="11">
        <v>170</v>
      </c>
      <c r="G1163" s="11">
        <v>204</v>
      </c>
      <c r="H1163" s="2426">
        <v>185</v>
      </c>
      <c r="I1163" s="3394"/>
    </row>
    <row r="1164" spans="1:9" ht="35.450000000000003" customHeight="1">
      <c r="A1164" s="11" t="s">
        <v>4809</v>
      </c>
      <c r="B1164" s="11" t="s">
        <v>4810</v>
      </c>
      <c r="C1164" s="11" t="s">
        <v>3600</v>
      </c>
      <c r="D1164" s="11" t="str">
        <f t="shared" si="18"/>
        <v>14-6312 TC Cameo Green</v>
      </c>
      <c r="E1164" s="11" t="s">
        <v>632</v>
      </c>
      <c r="F1164" s="11">
        <v>170</v>
      </c>
      <c r="G1164" s="11">
        <v>192</v>
      </c>
      <c r="H1164" s="2426">
        <v>173</v>
      </c>
      <c r="I1164" s="3395"/>
    </row>
    <row r="1165" spans="1:9" ht="35.450000000000003" customHeight="1">
      <c r="A1165" s="11" t="s">
        <v>5008</v>
      </c>
      <c r="B1165" s="11" t="s">
        <v>810</v>
      </c>
      <c r="C1165" s="11" t="s">
        <v>3076</v>
      </c>
      <c r="D1165" s="11" t="str">
        <f t="shared" si="18"/>
        <v>15-3909 TC Cosmic Sky</v>
      </c>
      <c r="E1165" s="11" t="s">
        <v>632</v>
      </c>
      <c r="F1165" s="11">
        <v>170</v>
      </c>
      <c r="G1165" s="11">
        <v>170</v>
      </c>
      <c r="H1165" s="2426">
        <v>196</v>
      </c>
      <c r="I1165" s="3396"/>
    </row>
    <row r="1166" spans="1:9" ht="35.450000000000003" customHeight="1">
      <c r="A1166" s="11" t="s">
        <v>5263</v>
      </c>
      <c r="B1166" s="11" t="s">
        <v>1668</v>
      </c>
      <c r="C1166" s="11" t="s">
        <v>1911</v>
      </c>
      <c r="D1166" s="11" t="str">
        <f t="shared" si="18"/>
        <v>16-1305 TC String</v>
      </c>
      <c r="E1166" s="11" t="s">
        <v>632</v>
      </c>
      <c r="F1166" s="11">
        <v>170</v>
      </c>
      <c r="G1166" s="11">
        <v>159</v>
      </c>
      <c r="H1166" s="2426">
        <v>150</v>
      </c>
      <c r="I1166" s="3397"/>
    </row>
    <row r="1167" spans="1:9" ht="35.450000000000003" customHeight="1">
      <c r="A1167" s="11" t="s">
        <v>5207</v>
      </c>
      <c r="B1167" s="11" t="s">
        <v>1403</v>
      </c>
      <c r="C1167" s="11" t="s">
        <v>2283</v>
      </c>
      <c r="D1167" s="11" t="str">
        <f t="shared" si="18"/>
        <v>16-0737 TC Burnished Gold</v>
      </c>
      <c r="E1167" s="11" t="s">
        <v>632</v>
      </c>
      <c r="F1167" s="11">
        <v>170</v>
      </c>
      <c r="G1167" s="11">
        <v>152</v>
      </c>
      <c r="H1167" s="2426">
        <v>85</v>
      </c>
      <c r="I1167" s="3398"/>
    </row>
    <row r="1168" spans="1:9" ht="35.450000000000003" customHeight="1">
      <c r="A1168" s="11" t="s">
        <v>5264</v>
      </c>
      <c r="B1168" s="11" t="s">
        <v>1586</v>
      </c>
      <c r="C1168" s="11" t="s">
        <v>2046</v>
      </c>
      <c r="D1168" s="11" t="str">
        <f t="shared" si="18"/>
        <v>16-1310 TC Natural</v>
      </c>
      <c r="E1168" s="11" t="s">
        <v>632</v>
      </c>
      <c r="F1168" s="11">
        <v>170</v>
      </c>
      <c r="G1168" s="11">
        <v>144</v>
      </c>
      <c r="H1168" s="2426">
        <v>125</v>
      </c>
      <c r="I1168" s="2464"/>
    </row>
    <row r="1169" spans="1:9" ht="35.450000000000003" customHeight="1">
      <c r="A1169" s="11" t="s">
        <v>5657</v>
      </c>
      <c r="B1169" s="11" t="s">
        <v>7653</v>
      </c>
      <c r="C1169" s="11" t="s">
        <v>2276</v>
      </c>
      <c r="D1169" s="11" t="str">
        <f t="shared" si="18"/>
        <v>17-0839 TC Golden Palm</v>
      </c>
      <c r="E1169" s="11" t="s">
        <v>632</v>
      </c>
      <c r="F1169" s="11">
        <v>170</v>
      </c>
      <c r="G1169" s="11">
        <v>136</v>
      </c>
      <c r="H1169" s="2426">
        <v>5</v>
      </c>
      <c r="I1169" s="3399"/>
    </row>
    <row r="1170" spans="1:9" ht="35.450000000000003" customHeight="1">
      <c r="A1170" s="11" t="s">
        <v>7055</v>
      </c>
      <c r="B1170" s="11" t="s">
        <v>9461</v>
      </c>
      <c r="C1170" s="11" t="s">
        <v>2620</v>
      </c>
      <c r="D1170" s="11" t="str">
        <f t="shared" si="18"/>
        <v>18-1657 TC Salsa</v>
      </c>
      <c r="E1170" s="11" t="s">
        <v>632</v>
      </c>
      <c r="F1170" s="11">
        <v>170</v>
      </c>
      <c r="G1170" s="11">
        <v>24</v>
      </c>
      <c r="H1170" s="2426">
        <v>43</v>
      </c>
      <c r="I1170" s="3400"/>
    </row>
    <row r="1171" spans="1:9" ht="35.450000000000003" customHeight="1">
      <c r="A1171" s="11" t="s">
        <v>7056</v>
      </c>
      <c r="B1171" s="11" t="s">
        <v>9457</v>
      </c>
      <c r="C1171" s="11" t="s">
        <v>2622</v>
      </c>
      <c r="D1171" s="11" t="str">
        <f t="shared" si="18"/>
        <v>19-1757 TC Barbados Cherry</v>
      </c>
      <c r="E1171" s="11" t="s">
        <v>632</v>
      </c>
      <c r="F1171" s="11">
        <v>170</v>
      </c>
      <c r="G1171" s="11">
        <v>10</v>
      </c>
      <c r="H1171" s="2426">
        <v>39</v>
      </c>
      <c r="I1171" s="3401"/>
    </row>
    <row r="1172" spans="1:9" ht="35.450000000000003" customHeight="1">
      <c r="A1172" s="11" t="s">
        <v>5053</v>
      </c>
      <c r="B1172" s="11" t="s">
        <v>1644</v>
      </c>
      <c r="C1172" s="11" t="s">
        <v>1949</v>
      </c>
      <c r="D1172" s="11" t="str">
        <f t="shared" si="18"/>
        <v>15-4703 TC Mirage Gray</v>
      </c>
      <c r="E1172" s="11" t="s">
        <v>632</v>
      </c>
      <c r="F1172" s="11">
        <v>171</v>
      </c>
      <c r="G1172" s="11">
        <v>175</v>
      </c>
      <c r="H1172" s="2426">
        <v>174</v>
      </c>
      <c r="I1172" s="3386"/>
    </row>
    <row r="1173" spans="1:9" ht="35.450000000000003" customHeight="1">
      <c r="A1173" s="11" t="s">
        <v>4826</v>
      </c>
      <c r="B1173" s="11" t="s">
        <v>4828</v>
      </c>
      <c r="C1173" s="11" t="s">
        <v>3859</v>
      </c>
      <c r="D1173" s="11" t="str">
        <f t="shared" si="18"/>
        <v>14-6408 TC Abbey Stone</v>
      </c>
      <c r="E1173" s="11" t="s">
        <v>632</v>
      </c>
      <c r="F1173" s="11">
        <v>171</v>
      </c>
      <c r="G1173" s="11">
        <v>167</v>
      </c>
      <c r="H1173" s="2426">
        <v>152</v>
      </c>
      <c r="I1173" s="3387"/>
    </row>
    <row r="1174" spans="1:9" ht="35.450000000000003" customHeight="1">
      <c r="A1174" s="11" t="s">
        <v>5366</v>
      </c>
      <c r="B1174" s="11" t="s">
        <v>983</v>
      </c>
      <c r="C1174" s="11" t="s">
        <v>2857</v>
      </c>
      <c r="D1174" s="11" t="str">
        <f t="shared" si="18"/>
        <v>16-1703 TC Sphinx</v>
      </c>
      <c r="E1174" s="11" t="s">
        <v>632</v>
      </c>
      <c r="F1174" s="11">
        <v>171</v>
      </c>
      <c r="G1174" s="11">
        <v>152</v>
      </c>
      <c r="H1174" s="2426">
        <v>149</v>
      </c>
      <c r="I1174" s="3388"/>
    </row>
    <row r="1175" spans="1:9" ht="35.450000000000003" customHeight="1">
      <c r="A1175" s="11" t="s">
        <v>5705</v>
      </c>
      <c r="B1175" s="11" t="s">
        <v>1515</v>
      </c>
      <c r="C1175" s="11" t="s">
        <v>2138</v>
      </c>
      <c r="D1175" s="11" t="str">
        <f t="shared" si="18"/>
        <v>17-1226 TC Tawny Brown</v>
      </c>
      <c r="E1175" s="11" t="s">
        <v>632</v>
      </c>
      <c r="F1175" s="11">
        <v>171</v>
      </c>
      <c r="G1175" s="11">
        <v>133</v>
      </c>
      <c r="H1175" s="2426">
        <v>111</v>
      </c>
      <c r="I1175" s="3389"/>
    </row>
    <row r="1176" spans="1:9" ht="35.450000000000003" customHeight="1">
      <c r="A1176" s="11" t="s">
        <v>6203</v>
      </c>
      <c r="B1176" s="11" t="s">
        <v>1212</v>
      </c>
      <c r="C1176" s="11" t="s">
        <v>2537</v>
      </c>
      <c r="D1176" s="11" t="str">
        <f t="shared" si="18"/>
        <v>18-1536 TC Tabasco</v>
      </c>
      <c r="E1176" s="11" t="s">
        <v>632</v>
      </c>
      <c r="F1176" s="11">
        <v>171</v>
      </c>
      <c r="G1176" s="11">
        <v>79</v>
      </c>
      <c r="H1176" s="2426">
        <v>65</v>
      </c>
      <c r="I1176" s="3390"/>
    </row>
    <row r="1177" spans="1:9" ht="35.450000000000003" customHeight="1">
      <c r="A1177" s="11" t="s">
        <v>6275</v>
      </c>
      <c r="B1177" s="11" t="s">
        <v>675</v>
      </c>
      <c r="C1177" s="11" t="s">
        <v>2701</v>
      </c>
      <c r="D1177" s="11" t="str">
        <f t="shared" si="18"/>
        <v>18-2328 TC Fuchsia Red</v>
      </c>
      <c r="E1177" s="11" t="s">
        <v>632</v>
      </c>
      <c r="F1177" s="11">
        <v>171</v>
      </c>
      <c r="G1177" s="11">
        <v>52</v>
      </c>
      <c r="H1177" s="2426">
        <v>117</v>
      </c>
      <c r="I1177" s="3391"/>
    </row>
    <row r="1178" spans="1:9" ht="35.450000000000003" customHeight="1">
      <c r="A1178" s="11" t="s">
        <v>4459</v>
      </c>
      <c r="B1178" s="11" t="s">
        <v>4460</v>
      </c>
      <c r="C1178" s="11" t="s">
        <v>3358</v>
      </c>
      <c r="D1178" s="11" t="str">
        <f t="shared" si="18"/>
        <v>13-4909 TC Blue Light</v>
      </c>
      <c r="E1178" s="11" t="s">
        <v>632</v>
      </c>
      <c r="F1178" s="11">
        <v>172</v>
      </c>
      <c r="G1178" s="11">
        <v>223</v>
      </c>
      <c r="H1178" s="2426">
        <v>221</v>
      </c>
      <c r="I1178" s="3382"/>
    </row>
    <row r="1179" spans="1:9" ht="35.450000000000003" customHeight="1">
      <c r="A1179" s="11" t="s">
        <v>6135</v>
      </c>
      <c r="B1179" s="11" t="s">
        <v>1328</v>
      </c>
      <c r="C1179" s="11" t="s">
        <v>2395</v>
      </c>
      <c r="D1179" s="11" t="str">
        <f t="shared" si="18"/>
        <v>18-1160 TC Sudan Brown</v>
      </c>
      <c r="E1179" s="11" t="s">
        <v>632</v>
      </c>
      <c r="F1179" s="11">
        <v>172</v>
      </c>
      <c r="G1179" s="11">
        <v>107</v>
      </c>
      <c r="H1179" s="2426">
        <v>41</v>
      </c>
      <c r="I1179" s="3383"/>
    </row>
    <row r="1180" spans="1:9" ht="35.450000000000003" customHeight="1">
      <c r="A1180" s="11" t="s">
        <v>6221</v>
      </c>
      <c r="B1180" s="11" t="s">
        <v>1081</v>
      </c>
      <c r="C1180" s="11" t="s">
        <v>2719</v>
      </c>
      <c r="D1180" s="11" t="str">
        <f t="shared" si="18"/>
        <v>18-1633 TC Garnet Rose</v>
      </c>
      <c r="E1180" s="11" t="s">
        <v>632</v>
      </c>
      <c r="F1180" s="11">
        <v>172</v>
      </c>
      <c r="G1180" s="11">
        <v>75</v>
      </c>
      <c r="H1180" s="2426">
        <v>85</v>
      </c>
      <c r="I1180" s="3384"/>
    </row>
    <row r="1181" spans="1:9" ht="35.450000000000003" customHeight="1">
      <c r="A1181" s="11" t="s">
        <v>6682</v>
      </c>
      <c r="B1181" s="11" t="s">
        <v>673</v>
      </c>
      <c r="C1181" s="11" t="s">
        <v>2617</v>
      </c>
      <c r="D1181" s="11" t="str">
        <f t="shared" si="18"/>
        <v>19-1761 TC Tango Red</v>
      </c>
      <c r="E1181" s="11" t="s">
        <v>632</v>
      </c>
      <c r="F1181" s="11">
        <v>172</v>
      </c>
      <c r="G1181" s="11">
        <v>14</v>
      </c>
      <c r="H1181" s="2426">
        <v>46</v>
      </c>
      <c r="I1181" s="3385"/>
    </row>
    <row r="1182" spans="1:9" ht="35.450000000000003" customHeight="1">
      <c r="A1182" s="11" t="s">
        <v>4787</v>
      </c>
      <c r="B1182" s="11" t="s">
        <v>4788</v>
      </c>
      <c r="C1182" s="11" t="s">
        <v>3605</v>
      </c>
      <c r="D1182" s="11" t="str">
        <f t="shared" si="18"/>
        <v>14-5707 TC Aqua Foam</v>
      </c>
      <c r="E1182" s="11" t="s">
        <v>632</v>
      </c>
      <c r="F1182" s="11">
        <v>173</v>
      </c>
      <c r="G1182" s="11">
        <v>195</v>
      </c>
      <c r="H1182" s="2426">
        <v>180</v>
      </c>
      <c r="I1182" s="3371"/>
    </row>
    <row r="1183" spans="1:9" ht="35.450000000000003" customHeight="1">
      <c r="A1183" s="11" t="s">
        <v>4711</v>
      </c>
      <c r="B1183" s="11" t="s">
        <v>772</v>
      </c>
      <c r="C1183" s="11" t="s">
        <v>3128</v>
      </c>
      <c r="D1183" s="11" t="str">
        <f t="shared" si="18"/>
        <v>14-4112 TC Skyway</v>
      </c>
      <c r="E1183" s="11" t="s">
        <v>632</v>
      </c>
      <c r="F1183" s="11">
        <v>173</v>
      </c>
      <c r="G1183" s="11">
        <v>190</v>
      </c>
      <c r="H1183" s="2426">
        <v>211</v>
      </c>
      <c r="I1183" s="3372"/>
    </row>
    <row r="1184" spans="1:9" ht="35.450000000000003" customHeight="1">
      <c r="A1184" s="11" t="s">
        <v>5126</v>
      </c>
      <c r="B1184" s="11" t="s">
        <v>5127</v>
      </c>
      <c r="C1184" s="11" t="s">
        <v>3797</v>
      </c>
      <c r="D1184" s="11" t="str">
        <f t="shared" si="18"/>
        <v>15-6313 TC Laurel Green</v>
      </c>
      <c r="E1184" s="11" t="s">
        <v>632</v>
      </c>
      <c r="F1184" s="11">
        <v>173</v>
      </c>
      <c r="G1184" s="11">
        <v>187</v>
      </c>
      <c r="H1184" s="2426">
        <v>161</v>
      </c>
      <c r="I1184" s="3373"/>
    </row>
    <row r="1185" spans="1:9" ht="35.450000000000003" customHeight="1">
      <c r="A1185" s="11" t="s">
        <v>5214</v>
      </c>
      <c r="B1185" s="11" t="s">
        <v>1683</v>
      </c>
      <c r="C1185" s="11" t="s">
        <v>1893</v>
      </c>
      <c r="D1185" s="11" t="str">
        <f t="shared" si="18"/>
        <v>16-0906 TC Simply Taupe</v>
      </c>
      <c r="E1185" s="11" t="s">
        <v>632</v>
      </c>
      <c r="F1185" s="11">
        <v>173</v>
      </c>
      <c r="G1185" s="11">
        <v>159</v>
      </c>
      <c r="H1185" s="2426">
        <v>147</v>
      </c>
      <c r="I1185" s="3374"/>
    </row>
    <row r="1186" spans="1:9" ht="35.450000000000003" customHeight="1">
      <c r="A1186" s="11" t="s">
        <v>5702</v>
      </c>
      <c r="B1186" s="11" t="s">
        <v>1523</v>
      </c>
      <c r="C1186" s="11" t="s">
        <v>2132</v>
      </c>
      <c r="D1186" s="11" t="str">
        <f t="shared" si="18"/>
        <v>17-1223 TC Praline</v>
      </c>
      <c r="E1186" s="11" t="s">
        <v>632</v>
      </c>
      <c r="F1186" s="11">
        <v>173</v>
      </c>
      <c r="G1186" s="11">
        <v>139</v>
      </c>
      <c r="H1186" s="2426">
        <v>117</v>
      </c>
      <c r="I1186" s="3375"/>
    </row>
    <row r="1187" spans="1:9" ht="35.450000000000003" customHeight="1">
      <c r="A1187" s="11" t="s">
        <v>5716</v>
      </c>
      <c r="B1187" s="11" t="s">
        <v>1592</v>
      </c>
      <c r="C1187" s="11" t="s">
        <v>2039</v>
      </c>
      <c r="D1187" s="11" t="str">
        <f t="shared" si="18"/>
        <v>17-1328 TC Indian Tan</v>
      </c>
      <c r="E1187" s="11" t="s">
        <v>632</v>
      </c>
      <c r="F1187" s="11">
        <v>173</v>
      </c>
      <c r="G1187" s="11">
        <v>133</v>
      </c>
      <c r="H1187" s="2426">
        <v>103</v>
      </c>
      <c r="I1187" s="3376"/>
    </row>
    <row r="1188" spans="1:9" ht="35.450000000000003" customHeight="1">
      <c r="A1188" s="11" t="s">
        <v>5774</v>
      </c>
      <c r="B1188" s="11" t="s">
        <v>953</v>
      </c>
      <c r="C1188" s="11" t="s">
        <v>2896</v>
      </c>
      <c r="D1188" s="11" t="str">
        <f t="shared" si="18"/>
        <v>17-1608 TC Heather Rose</v>
      </c>
      <c r="E1188" s="11" t="s">
        <v>632</v>
      </c>
      <c r="F1188" s="11">
        <v>173</v>
      </c>
      <c r="G1188" s="11">
        <v>109</v>
      </c>
      <c r="H1188" s="2426">
        <v>127</v>
      </c>
      <c r="I1188" s="3377"/>
    </row>
    <row r="1189" spans="1:9" ht="35.450000000000003" customHeight="1">
      <c r="A1189" s="11" t="s">
        <v>6182</v>
      </c>
      <c r="B1189" s="11" t="s">
        <v>1225</v>
      </c>
      <c r="C1189" s="11" t="s">
        <v>2525</v>
      </c>
      <c r="D1189" s="11" t="str">
        <f t="shared" si="18"/>
        <v>18-1436 TC Light Mahogany</v>
      </c>
      <c r="E1189" s="11" t="s">
        <v>632</v>
      </c>
      <c r="F1189" s="11">
        <v>173</v>
      </c>
      <c r="G1189" s="11">
        <v>109</v>
      </c>
      <c r="H1189" s="2426">
        <v>104</v>
      </c>
      <c r="I1189" s="3378"/>
    </row>
    <row r="1190" spans="1:9" ht="35.450000000000003" customHeight="1">
      <c r="A1190" s="11" t="s">
        <v>6298</v>
      </c>
      <c r="B1190" s="11" t="s">
        <v>61</v>
      </c>
      <c r="C1190" s="11" t="s">
        <v>2826</v>
      </c>
      <c r="D1190" s="11" t="str">
        <f t="shared" si="18"/>
        <v>18-3224 TC Radiant Orchid</v>
      </c>
      <c r="E1190" s="11" t="s">
        <v>632</v>
      </c>
      <c r="F1190" s="11">
        <v>173</v>
      </c>
      <c r="G1190" s="11">
        <v>94</v>
      </c>
      <c r="H1190" s="2426">
        <v>153</v>
      </c>
      <c r="I1190" s="3379"/>
    </row>
    <row r="1191" spans="1:9" ht="35.450000000000003" customHeight="1">
      <c r="A1191" s="11" t="s">
        <v>6217</v>
      </c>
      <c r="B1191" s="11" t="s">
        <v>1219</v>
      </c>
      <c r="C1191" s="11" t="s">
        <v>2533</v>
      </c>
      <c r="D1191" s="11" t="str">
        <f t="shared" si="18"/>
        <v>18-1630 TC Dusty Cedar</v>
      </c>
      <c r="E1191" s="11" t="s">
        <v>632</v>
      </c>
      <c r="F1191" s="11">
        <v>173</v>
      </c>
      <c r="G1191" s="11">
        <v>93</v>
      </c>
      <c r="H1191" s="2426">
        <v>93</v>
      </c>
      <c r="I1191" s="2434"/>
    </row>
    <row r="1192" spans="1:9" ht="35.450000000000003" customHeight="1">
      <c r="A1192" s="11" t="s">
        <v>6292</v>
      </c>
      <c r="B1192" s="11" t="s">
        <v>676</v>
      </c>
      <c r="C1192" s="11" t="s">
        <v>2829</v>
      </c>
      <c r="D1192" s="11" t="str">
        <f t="shared" si="18"/>
        <v>18-3027 TC Purple Orchid</v>
      </c>
      <c r="E1192" s="11" t="s">
        <v>632</v>
      </c>
      <c r="F1192" s="11">
        <v>173</v>
      </c>
      <c r="G1192" s="11">
        <v>77</v>
      </c>
      <c r="H1192" s="2426">
        <v>140</v>
      </c>
      <c r="I1192" s="3380"/>
    </row>
    <row r="1193" spans="1:9" ht="35.450000000000003" customHeight="1">
      <c r="A1193" s="11" t="s">
        <v>6225</v>
      </c>
      <c r="B1193" s="11" t="s">
        <v>1178</v>
      </c>
      <c r="C1193" s="11" t="s">
        <v>2584</v>
      </c>
      <c r="D1193" s="11" t="str">
        <f t="shared" si="18"/>
        <v>18-1643 TC Cardinal</v>
      </c>
      <c r="E1193" s="11" t="s">
        <v>632</v>
      </c>
      <c r="F1193" s="11">
        <v>173</v>
      </c>
      <c r="G1193" s="11">
        <v>62</v>
      </c>
      <c r="H1193" s="2426">
        <v>72</v>
      </c>
      <c r="I1193" s="3381"/>
    </row>
    <row r="1194" spans="1:9" ht="35.450000000000003" customHeight="1">
      <c r="A1194" s="11" t="s">
        <v>5026</v>
      </c>
      <c r="B1194" s="11" t="s">
        <v>1654</v>
      </c>
      <c r="C1194" s="11" t="s">
        <v>1931</v>
      </c>
      <c r="D1194" s="11" t="str">
        <f t="shared" si="18"/>
        <v>15-4101 TC High-rise</v>
      </c>
      <c r="E1194" s="11" t="s">
        <v>632</v>
      </c>
      <c r="F1194" s="11">
        <v>174</v>
      </c>
      <c r="G1194" s="11">
        <v>178</v>
      </c>
      <c r="H1194" s="2426">
        <v>181</v>
      </c>
      <c r="I1194" s="3361"/>
    </row>
    <row r="1195" spans="1:9" ht="35.450000000000003" customHeight="1">
      <c r="A1195" s="11" t="s">
        <v>5121</v>
      </c>
      <c r="B1195" s="11" t="s">
        <v>1662</v>
      </c>
      <c r="C1195" s="11" t="s">
        <v>1919</v>
      </c>
      <c r="D1195" s="11" t="str">
        <f t="shared" si="18"/>
        <v>15-6304 TC Pussywillow Gray</v>
      </c>
      <c r="E1195" s="11" t="s">
        <v>632</v>
      </c>
      <c r="F1195" s="11">
        <v>174</v>
      </c>
      <c r="G1195" s="11">
        <v>172</v>
      </c>
      <c r="H1195" s="2426">
        <v>161</v>
      </c>
      <c r="I1195" s="2493"/>
    </row>
    <row r="1196" spans="1:9" ht="35.450000000000003" customHeight="1">
      <c r="A1196" s="11" t="s">
        <v>4833</v>
      </c>
      <c r="B1196" s="11" t="s">
        <v>7258</v>
      </c>
      <c r="C1196" s="11" t="s">
        <v>1872</v>
      </c>
      <c r="D1196" s="11" t="str">
        <f t="shared" si="18"/>
        <v>15-0309 TC Spray Green</v>
      </c>
      <c r="E1196" s="11" t="s">
        <v>632</v>
      </c>
      <c r="F1196" s="11">
        <v>174</v>
      </c>
      <c r="G1196" s="11">
        <v>166</v>
      </c>
      <c r="H1196" s="2426">
        <v>146</v>
      </c>
      <c r="I1196" s="3362"/>
    </row>
    <row r="1197" spans="1:9" ht="35.450000000000003" customHeight="1">
      <c r="A1197" s="11" t="s">
        <v>5230</v>
      </c>
      <c r="B1197" s="11" t="s">
        <v>1689</v>
      </c>
      <c r="C1197" s="11" t="s">
        <v>1884</v>
      </c>
      <c r="D1197" s="11" t="str">
        <f t="shared" si="18"/>
        <v>16-1105 TC Plaza Taupe</v>
      </c>
      <c r="E1197" s="11" t="s">
        <v>632</v>
      </c>
      <c r="F1197" s="11">
        <v>174</v>
      </c>
      <c r="G1197" s="11">
        <v>163</v>
      </c>
      <c r="H1197" s="2426">
        <v>147</v>
      </c>
      <c r="I1197" s="3363"/>
    </row>
    <row r="1198" spans="1:9" ht="35.450000000000003" customHeight="1">
      <c r="A1198" s="11" t="s">
        <v>7014</v>
      </c>
      <c r="B1198" s="11" t="s">
        <v>9375</v>
      </c>
      <c r="C1198" s="11" t="s">
        <v>2055</v>
      </c>
      <c r="D1198" s="11" t="str">
        <f t="shared" si="18"/>
        <v>15-1114 TC Travertine</v>
      </c>
      <c r="E1198" s="11" t="s">
        <v>632</v>
      </c>
      <c r="F1198" s="11">
        <v>174</v>
      </c>
      <c r="G1198" s="11">
        <v>153</v>
      </c>
      <c r="H1198" s="2426">
        <v>125</v>
      </c>
      <c r="I1198" s="2510"/>
    </row>
    <row r="1199" spans="1:9" ht="35.450000000000003" customHeight="1">
      <c r="A1199" s="11" t="s">
        <v>5338</v>
      </c>
      <c r="B1199" s="11" t="s">
        <v>984</v>
      </c>
      <c r="C1199" s="11" t="s">
        <v>2859</v>
      </c>
      <c r="D1199" s="11" t="str">
        <f t="shared" si="18"/>
        <v>16-1510 TC Fawn</v>
      </c>
      <c r="E1199" s="11" t="s">
        <v>632</v>
      </c>
      <c r="F1199" s="11">
        <v>174</v>
      </c>
      <c r="G1199" s="11">
        <v>148</v>
      </c>
      <c r="H1199" s="2426">
        <v>144</v>
      </c>
      <c r="I1199" s="3364"/>
    </row>
    <row r="1200" spans="1:9" ht="35.450000000000003" customHeight="1">
      <c r="A1200" s="11" t="s">
        <v>5393</v>
      </c>
      <c r="B1200" s="11" t="s">
        <v>927</v>
      </c>
      <c r="C1200" s="11" t="s">
        <v>2925</v>
      </c>
      <c r="D1200" s="11" t="str">
        <f t="shared" si="18"/>
        <v>16-3307 TC Lavender Mist</v>
      </c>
      <c r="E1200" s="11" t="s">
        <v>632</v>
      </c>
      <c r="F1200" s="11">
        <v>174</v>
      </c>
      <c r="G1200" s="11">
        <v>144</v>
      </c>
      <c r="H1200" s="2426">
        <v>167</v>
      </c>
      <c r="I1200" s="3365"/>
    </row>
    <row r="1201" spans="1:9" ht="35.450000000000003" customHeight="1">
      <c r="A1201" s="11" t="s">
        <v>5208</v>
      </c>
      <c r="B1201" s="11" t="s">
        <v>1409</v>
      </c>
      <c r="C1201" s="11" t="s">
        <v>2275</v>
      </c>
      <c r="D1201" s="11" t="str">
        <f t="shared" si="18"/>
        <v>16-0742 TC Green Sulphur</v>
      </c>
      <c r="E1201" s="11" t="s">
        <v>632</v>
      </c>
      <c r="F1201" s="11">
        <v>174</v>
      </c>
      <c r="G1201" s="11">
        <v>142</v>
      </c>
      <c r="H1201" s="2426">
        <v>44</v>
      </c>
      <c r="I1201" s="3366"/>
    </row>
    <row r="1202" spans="1:9" ht="35.450000000000003" customHeight="1">
      <c r="A1202" s="11" t="s">
        <v>5376</v>
      </c>
      <c r="B1202" s="11" t="s">
        <v>982</v>
      </c>
      <c r="C1202" s="11" t="s">
        <v>2862</v>
      </c>
      <c r="D1202" s="11" t="str">
        <f t="shared" si="18"/>
        <v>16-1806 TC Woodrose</v>
      </c>
      <c r="E1202" s="11" t="s">
        <v>632</v>
      </c>
      <c r="F1202" s="11">
        <v>174</v>
      </c>
      <c r="G1202" s="11">
        <v>140</v>
      </c>
      <c r="H1202" s="2426">
        <v>142</v>
      </c>
      <c r="I1202" s="2445"/>
    </row>
    <row r="1203" spans="1:9" ht="35.450000000000003" customHeight="1">
      <c r="A1203" s="11" t="s">
        <v>5706</v>
      </c>
      <c r="B1203" s="11" t="s">
        <v>7526</v>
      </c>
      <c r="C1203" s="11" t="s">
        <v>2162</v>
      </c>
      <c r="D1203" s="11" t="str">
        <f t="shared" si="18"/>
        <v>17-1227 TC Café au Lait</v>
      </c>
      <c r="E1203" s="11" t="s">
        <v>632</v>
      </c>
      <c r="F1203" s="11">
        <v>174</v>
      </c>
      <c r="G1203" s="11">
        <v>135</v>
      </c>
      <c r="H1203" s="2426">
        <v>116</v>
      </c>
      <c r="I1203" s="3367"/>
    </row>
    <row r="1204" spans="1:9" ht="35.450000000000003" customHeight="1">
      <c r="A1204" s="11" t="s">
        <v>5704</v>
      </c>
      <c r="B1204" s="11" t="s">
        <v>1516</v>
      </c>
      <c r="C1204" s="11" t="s">
        <v>2136</v>
      </c>
      <c r="D1204" s="11" t="str">
        <f t="shared" si="18"/>
        <v>17-1225 TC Tawny Birch</v>
      </c>
      <c r="E1204" s="11" t="s">
        <v>632</v>
      </c>
      <c r="F1204" s="11">
        <v>174</v>
      </c>
      <c r="G1204" s="11">
        <v>133</v>
      </c>
      <c r="H1204" s="2426">
        <v>108</v>
      </c>
      <c r="I1204" s="3368"/>
    </row>
    <row r="1205" spans="1:9" ht="35.450000000000003" customHeight="1">
      <c r="A1205" s="11" t="s">
        <v>5697</v>
      </c>
      <c r="B1205" s="11" t="s">
        <v>1482</v>
      </c>
      <c r="C1205" s="11" t="s">
        <v>2186</v>
      </c>
      <c r="D1205" s="11" t="str">
        <f t="shared" si="18"/>
        <v>17-1143 TC Hazel</v>
      </c>
      <c r="E1205" s="11" t="s">
        <v>632</v>
      </c>
      <c r="F1205" s="11">
        <v>174</v>
      </c>
      <c r="G1205" s="11">
        <v>114</v>
      </c>
      <c r="H1205" s="2426">
        <v>80</v>
      </c>
      <c r="I1205" s="3369"/>
    </row>
    <row r="1206" spans="1:9" ht="35.450000000000003" customHeight="1">
      <c r="A1206" s="11" t="s">
        <v>6684</v>
      </c>
      <c r="B1206" s="11" t="s">
        <v>1154</v>
      </c>
      <c r="C1206" s="11" t="s">
        <v>2614</v>
      </c>
      <c r="D1206" s="11" t="str">
        <f t="shared" si="18"/>
        <v>19-1762 TC Crimson</v>
      </c>
      <c r="E1206" s="11" t="s">
        <v>632</v>
      </c>
      <c r="F1206" s="11">
        <v>174</v>
      </c>
      <c r="G1206" s="11">
        <v>14</v>
      </c>
      <c r="H1206" s="2426">
        <v>54</v>
      </c>
      <c r="I1206" s="3370"/>
    </row>
    <row r="1207" spans="1:9" ht="35.450000000000003" customHeight="1">
      <c r="A1207" s="11" t="s">
        <v>4491</v>
      </c>
      <c r="B1207" s="11" t="s">
        <v>4492</v>
      </c>
      <c r="C1207" s="11" t="s">
        <v>3515</v>
      </c>
      <c r="D1207" s="11" t="str">
        <f t="shared" si="18"/>
        <v>13-6009 TC Brook Green</v>
      </c>
      <c r="E1207" s="11" t="s">
        <v>632</v>
      </c>
      <c r="F1207" s="11">
        <v>175</v>
      </c>
      <c r="G1207" s="11">
        <v>221</v>
      </c>
      <c r="H1207" s="2426">
        <v>204</v>
      </c>
      <c r="I1207" s="3351"/>
    </row>
    <row r="1208" spans="1:9" ht="35.450000000000003" customHeight="1">
      <c r="A1208" s="11" t="s">
        <v>4256</v>
      </c>
      <c r="B1208" s="11" t="s">
        <v>9224</v>
      </c>
      <c r="C1208" s="11" t="s">
        <v>3755</v>
      </c>
      <c r="D1208" s="11" t="str">
        <f t="shared" si="18"/>
        <v>13-0331 TC Sap Green</v>
      </c>
      <c r="E1208" s="11" t="s">
        <v>632</v>
      </c>
      <c r="F1208" s="11">
        <v>175</v>
      </c>
      <c r="G1208" s="11">
        <v>203</v>
      </c>
      <c r="H1208" s="2426">
        <v>128</v>
      </c>
      <c r="I1208" s="3352"/>
    </row>
    <row r="1209" spans="1:9" ht="35.450000000000003" customHeight="1">
      <c r="A1209" s="11" t="s">
        <v>4858</v>
      </c>
      <c r="B1209" s="11" t="s">
        <v>4860</v>
      </c>
      <c r="C1209" s="11" t="s">
        <v>3779</v>
      </c>
      <c r="D1209" s="11" t="str">
        <f t="shared" si="18"/>
        <v>15-0535 TC Palm</v>
      </c>
      <c r="E1209" s="11" t="s">
        <v>632</v>
      </c>
      <c r="F1209" s="11">
        <v>175</v>
      </c>
      <c r="G1209" s="11">
        <v>175</v>
      </c>
      <c r="H1209" s="2426">
        <v>94</v>
      </c>
      <c r="I1209" s="3353"/>
    </row>
    <row r="1210" spans="1:9" ht="35.450000000000003" customHeight="1">
      <c r="A1210" s="11" t="s">
        <v>5138</v>
      </c>
      <c r="B1210" s="11" t="s">
        <v>9339</v>
      </c>
      <c r="C1210" s="11" t="s">
        <v>3858</v>
      </c>
      <c r="D1210" s="11" t="str">
        <f t="shared" si="18"/>
        <v>15-6410 TC Moss Gray</v>
      </c>
      <c r="E1210" s="11" t="s">
        <v>632</v>
      </c>
      <c r="F1210" s="11">
        <v>175</v>
      </c>
      <c r="G1210" s="11">
        <v>171</v>
      </c>
      <c r="H1210" s="2426">
        <v>151</v>
      </c>
      <c r="I1210" s="3354"/>
    </row>
    <row r="1211" spans="1:9" ht="35.450000000000003" customHeight="1">
      <c r="A1211" s="11" t="s">
        <v>5007</v>
      </c>
      <c r="B1211" s="11" t="s">
        <v>834</v>
      </c>
      <c r="C1211" s="11" t="s">
        <v>3037</v>
      </c>
      <c r="D1211" s="11" t="str">
        <f t="shared" si="18"/>
        <v>15-3817 TC Lavender</v>
      </c>
      <c r="E1211" s="11" t="s">
        <v>632</v>
      </c>
      <c r="F1211" s="11">
        <v>175</v>
      </c>
      <c r="G1211" s="11">
        <v>164</v>
      </c>
      <c r="H1211" s="2426">
        <v>206</v>
      </c>
      <c r="I1211" s="3355"/>
    </row>
    <row r="1212" spans="1:9" ht="35.450000000000003" customHeight="1">
      <c r="A1212" s="11" t="s">
        <v>5228</v>
      </c>
      <c r="B1212" s="11" t="s">
        <v>1581</v>
      </c>
      <c r="C1212" s="11" t="s">
        <v>2053</v>
      </c>
      <c r="D1212" s="11" t="str">
        <f t="shared" si="18"/>
        <v>16-1010 TC Incense</v>
      </c>
      <c r="E1212" s="11" t="s">
        <v>632</v>
      </c>
      <c r="F1212" s="11">
        <v>175</v>
      </c>
      <c r="G1212" s="11">
        <v>154</v>
      </c>
      <c r="H1212" s="2426">
        <v>126</v>
      </c>
      <c r="I1212" s="3356"/>
    </row>
    <row r="1213" spans="1:9" ht="35.450000000000003" customHeight="1">
      <c r="A1213" s="11" t="s">
        <v>5200</v>
      </c>
      <c r="B1213" s="11" t="s">
        <v>9254</v>
      </c>
      <c r="C1213" s="11" t="s">
        <v>3780</v>
      </c>
      <c r="D1213" s="11" t="str">
        <f t="shared" si="18"/>
        <v>16-0639 TC Golden Olive</v>
      </c>
      <c r="E1213" s="11" t="s">
        <v>632</v>
      </c>
      <c r="F1213" s="11">
        <v>175</v>
      </c>
      <c r="G1213" s="11">
        <v>152</v>
      </c>
      <c r="H1213" s="2426">
        <v>65</v>
      </c>
      <c r="I1213" s="3357"/>
    </row>
    <row r="1214" spans="1:9" ht="35.450000000000003" customHeight="1">
      <c r="A1214" s="11" t="s">
        <v>5267</v>
      </c>
      <c r="B1214" s="11" t="s">
        <v>1532</v>
      </c>
      <c r="C1214" s="11" t="s">
        <v>2121</v>
      </c>
      <c r="D1214" s="11" t="str">
        <f t="shared" si="18"/>
        <v>16-1318 TC Warm Taupe</v>
      </c>
      <c r="E1214" s="11" t="s">
        <v>632</v>
      </c>
      <c r="F1214" s="11">
        <v>175</v>
      </c>
      <c r="G1214" s="11">
        <v>148</v>
      </c>
      <c r="H1214" s="2426">
        <v>131</v>
      </c>
      <c r="I1214" s="3358"/>
    </row>
    <row r="1215" spans="1:9" ht="35.450000000000003" customHeight="1">
      <c r="A1215" s="11" t="s">
        <v>5367</v>
      </c>
      <c r="B1215" s="11" t="s">
        <v>8280</v>
      </c>
      <c r="C1215" s="11" t="s">
        <v>2863</v>
      </c>
      <c r="D1215" s="11" t="str">
        <f t="shared" si="18"/>
        <v>16-1707 TC Deauville Mauve</v>
      </c>
      <c r="E1215" s="11" t="s">
        <v>632</v>
      </c>
      <c r="F1215" s="11">
        <v>175</v>
      </c>
      <c r="G1215" s="11">
        <v>146</v>
      </c>
      <c r="H1215" s="2426">
        <v>148</v>
      </c>
      <c r="I1215" s="3359"/>
    </row>
    <row r="1216" spans="1:9" ht="35.450000000000003" customHeight="1">
      <c r="A1216" s="11" t="s">
        <v>5754</v>
      </c>
      <c r="B1216" s="11" t="s">
        <v>1220</v>
      </c>
      <c r="C1216" s="11" t="s">
        <v>2532</v>
      </c>
      <c r="D1216" s="11" t="str">
        <f t="shared" si="18"/>
        <v>17-1520 TC Canyon Rose</v>
      </c>
      <c r="E1216" s="11" t="s">
        <v>632</v>
      </c>
      <c r="F1216" s="11">
        <v>175</v>
      </c>
      <c r="G1216" s="11">
        <v>108</v>
      </c>
      <c r="H1216" s="2426">
        <v>103</v>
      </c>
      <c r="I1216" s="3360"/>
    </row>
    <row r="1217" spans="1:9" ht="35.450000000000003" customHeight="1">
      <c r="A1217" s="11" t="s">
        <v>4466</v>
      </c>
      <c r="B1217" s="11" t="s">
        <v>4467</v>
      </c>
      <c r="C1217" s="11" t="s">
        <v>3348</v>
      </c>
      <c r="D1217" s="11" t="str">
        <f t="shared" si="18"/>
        <v>13-5306 TC Icy Morn</v>
      </c>
      <c r="E1217" s="11" t="s">
        <v>632</v>
      </c>
      <c r="F1217" s="11">
        <v>176</v>
      </c>
      <c r="G1217" s="11">
        <v>211</v>
      </c>
      <c r="H1217" s="2426">
        <v>209</v>
      </c>
      <c r="I1217" s="3339"/>
    </row>
    <row r="1218" spans="1:9" ht="35.450000000000003" customHeight="1">
      <c r="A1218" s="11" t="s">
        <v>4262</v>
      </c>
      <c r="B1218" s="11" t="s">
        <v>4264</v>
      </c>
      <c r="C1218" s="11" t="s">
        <v>3723</v>
      </c>
      <c r="D1218" s="11" t="str">
        <f t="shared" ref="D1218:D1281" si="19">A1218 &amp; " " &amp; B1218</f>
        <v>13-0442 TC Green Glow</v>
      </c>
      <c r="E1218" s="11" t="s">
        <v>632</v>
      </c>
      <c r="F1218" s="11">
        <v>176</v>
      </c>
      <c r="G1218" s="11">
        <v>201</v>
      </c>
      <c r="H1218" s="2426">
        <v>101</v>
      </c>
      <c r="I1218" s="3340"/>
    </row>
    <row r="1219" spans="1:9" ht="35.450000000000003" customHeight="1">
      <c r="A1219" s="11" t="s">
        <v>4717</v>
      </c>
      <c r="B1219" s="11" t="s">
        <v>8648</v>
      </c>
      <c r="C1219" s="11" t="s">
        <v>3209</v>
      </c>
      <c r="D1219" s="11" t="str">
        <f t="shared" si="19"/>
        <v>14-4206 TC Pearl Blue</v>
      </c>
      <c r="E1219" s="11" t="s">
        <v>632</v>
      </c>
      <c r="F1219" s="11">
        <v>176</v>
      </c>
      <c r="G1219" s="11">
        <v>183</v>
      </c>
      <c r="H1219" s="2426">
        <v>190</v>
      </c>
      <c r="I1219" s="3341"/>
    </row>
    <row r="1220" spans="1:9" ht="35.450000000000003" customHeight="1">
      <c r="A1220" s="11" t="s">
        <v>4850</v>
      </c>
      <c r="B1220" s="11" t="s">
        <v>4851</v>
      </c>
      <c r="C1220" s="11" t="s">
        <v>3813</v>
      </c>
      <c r="D1220" s="11" t="str">
        <f t="shared" si="19"/>
        <v>15-0523 TC Winter Pear</v>
      </c>
      <c r="E1220" s="11" t="s">
        <v>632</v>
      </c>
      <c r="F1220" s="11">
        <v>176</v>
      </c>
      <c r="G1220" s="11">
        <v>180</v>
      </c>
      <c r="H1220" s="2426">
        <v>135</v>
      </c>
      <c r="I1220" s="3342"/>
    </row>
    <row r="1221" spans="1:9" ht="35.450000000000003" customHeight="1">
      <c r="A1221" s="11" t="s">
        <v>4861</v>
      </c>
      <c r="B1221" s="11" t="s">
        <v>4862</v>
      </c>
      <c r="C1221" s="11" t="s">
        <v>3776</v>
      </c>
      <c r="D1221" s="11" t="str">
        <f t="shared" si="19"/>
        <v>15-0538 TC Green Oasis</v>
      </c>
      <c r="E1221" s="11" t="s">
        <v>632</v>
      </c>
      <c r="F1221" s="11">
        <v>176</v>
      </c>
      <c r="G1221" s="11">
        <v>180</v>
      </c>
      <c r="H1221" s="2426">
        <v>84</v>
      </c>
      <c r="I1221" s="3343"/>
    </row>
    <row r="1222" spans="1:9" ht="35.450000000000003" customHeight="1">
      <c r="A1222" s="11" t="s">
        <v>7015</v>
      </c>
      <c r="B1222" s="11" t="s">
        <v>9377</v>
      </c>
      <c r="C1222" s="11" t="s">
        <v>2063</v>
      </c>
      <c r="D1222" s="11" t="str">
        <f t="shared" si="19"/>
        <v>16-1120 TC Starfish</v>
      </c>
      <c r="E1222" s="11" t="s">
        <v>632</v>
      </c>
      <c r="F1222" s="11">
        <v>176</v>
      </c>
      <c r="G1222" s="11">
        <v>154</v>
      </c>
      <c r="H1222" s="2426">
        <v>119</v>
      </c>
      <c r="I1222" s="3344"/>
    </row>
    <row r="1223" spans="1:9" ht="35.450000000000003" customHeight="1">
      <c r="A1223" s="11" t="s">
        <v>5254</v>
      </c>
      <c r="B1223" s="11" t="s">
        <v>1524</v>
      </c>
      <c r="C1223" s="11" t="s">
        <v>2131</v>
      </c>
      <c r="D1223" s="11" t="str">
        <f t="shared" si="19"/>
        <v>16-1221 TC Roebuck</v>
      </c>
      <c r="E1223" s="11" t="s">
        <v>632</v>
      </c>
      <c r="F1223" s="11">
        <v>176</v>
      </c>
      <c r="G1223" s="11">
        <v>144</v>
      </c>
      <c r="H1223" s="2426">
        <v>128</v>
      </c>
      <c r="I1223" s="3345"/>
    </row>
    <row r="1224" spans="1:9" ht="35.450000000000003" customHeight="1">
      <c r="A1224" s="11" t="s">
        <v>5238</v>
      </c>
      <c r="B1224" s="11" t="s">
        <v>7715</v>
      </c>
      <c r="C1224" s="11" t="s">
        <v>2335</v>
      </c>
      <c r="D1224" s="11" t="str">
        <f t="shared" si="19"/>
        <v>16-1133 TC Mustard Gold</v>
      </c>
      <c r="E1224" s="11" t="s">
        <v>632</v>
      </c>
      <c r="F1224" s="11">
        <v>176</v>
      </c>
      <c r="G1224" s="11">
        <v>142</v>
      </c>
      <c r="H1224" s="2426">
        <v>81</v>
      </c>
      <c r="I1224" s="2468"/>
    </row>
    <row r="1225" spans="1:9" ht="35.450000000000003" customHeight="1">
      <c r="A1225" s="11" t="s">
        <v>5680</v>
      </c>
      <c r="B1225" s="11" t="s">
        <v>1358</v>
      </c>
      <c r="C1225" s="11" t="s">
        <v>2354</v>
      </c>
      <c r="D1225" s="11" t="str">
        <f t="shared" si="19"/>
        <v>17-1045 TC Apple Cinnamon</v>
      </c>
      <c r="E1225" s="11" t="s">
        <v>632</v>
      </c>
      <c r="F1225" s="11">
        <v>176</v>
      </c>
      <c r="G1225" s="11">
        <v>136</v>
      </c>
      <c r="H1225" s="2426">
        <v>90</v>
      </c>
      <c r="I1225" s="3346"/>
    </row>
    <row r="1226" spans="1:9" ht="35.450000000000003" customHeight="1">
      <c r="A1226" s="11" t="s">
        <v>5377</v>
      </c>
      <c r="B1226" s="11" t="s">
        <v>1018</v>
      </c>
      <c r="C1226" s="11" t="s">
        <v>2810</v>
      </c>
      <c r="D1226" s="11" t="str">
        <f t="shared" si="19"/>
        <v>16-2107 TC Orchid Haze</v>
      </c>
      <c r="E1226" s="11" t="s">
        <v>632</v>
      </c>
      <c r="F1226" s="11">
        <v>176</v>
      </c>
      <c r="G1226" s="11">
        <v>135</v>
      </c>
      <c r="H1226" s="2426">
        <v>155</v>
      </c>
      <c r="I1226" s="2512"/>
    </row>
    <row r="1227" spans="1:9" ht="35.450000000000003" customHeight="1">
      <c r="A1227" s="11" t="s">
        <v>5400</v>
      </c>
      <c r="B1227" s="11" t="s">
        <v>857</v>
      </c>
      <c r="C1227" s="11" t="s">
        <v>3007</v>
      </c>
      <c r="D1227" s="11" t="str">
        <f t="shared" si="19"/>
        <v>16-3520 TC African Violet</v>
      </c>
      <c r="E1227" s="11" t="s">
        <v>632</v>
      </c>
      <c r="F1227" s="11">
        <v>176</v>
      </c>
      <c r="G1227" s="11">
        <v>133</v>
      </c>
      <c r="H1227" s="2426">
        <v>183</v>
      </c>
      <c r="I1227" s="3347"/>
    </row>
    <row r="1228" spans="1:9" ht="35.450000000000003" customHeight="1">
      <c r="A1228" s="11" t="s">
        <v>5703</v>
      </c>
      <c r="B1228" s="11" t="s">
        <v>1517</v>
      </c>
      <c r="C1228" s="11" t="s">
        <v>2139</v>
      </c>
      <c r="D1228" s="11" t="str">
        <f t="shared" si="19"/>
        <v>17-1224 TC Camel</v>
      </c>
      <c r="E1228" s="11" t="s">
        <v>632</v>
      </c>
      <c r="F1228" s="11">
        <v>176</v>
      </c>
      <c r="G1228" s="11">
        <v>132</v>
      </c>
      <c r="H1228" s="2426">
        <v>106</v>
      </c>
      <c r="I1228" s="3348"/>
    </row>
    <row r="1229" spans="1:9" ht="35.450000000000003" customHeight="1">
      <c r="A1229" s="11" t="s">
        <v>5731</v>
      </c>
      <c r="B1229" s="11" t="s">
        <v>1223</v>
      </c>
      <c r="C1229" s="11" t="s">
        <v>2531</v>
      </c>
      <c r="D1229" s="11" t="str">
        <f t="shared" si="19"/>
        <v>17-1424 TC Brick Dust</v>
      </c>
      <c r="E1229" s="11" t="s">
        <v>632</v>
      </c>
      <c r="F1229" s="11">
        <v>176</v>
      </c>
      <c r="G1229" s="11">
        <v>112</v>
      </c>
      <c r="H1229" s="2426">
        <v>105</v>
      </c>
      <c r="I1229" s="3349"/>
    </row>
    <row r="1230" spans="1:9" ht="35.450000000000003" customHeight="1">
      <c r="A1230" s="11" t="s">
        <v>5759</v>
      </c>
      <c r="B1230" s="11" t="s">
        <v>1218</v>
      </c>
      <c r="C1230" s="11" t="s">
        <v>2536</v>
      </c>
      <c r="D1230" s="11" t="str">
        <f t="shared" si="19"/>
        <v>17-1532 TC Aragon</v>
      </c>
      <c r="E1230" s="11" t="s">
        <v>632</v>
      </c>
      <c r="F1230" s="11">
        <v>176</v>
      </c>
      <c r="G1230" s="11">
        <v>100</v>
      </c>
      <c r="H1230" s="2426">
        <v>85</v>
      </c>
      <c r="I1230" s="3350"/>
    </row>
    <row r="1231" spans="1:9" ht="35.450000000000003" customHeight="1">
      <c r="A1231" s="11" t="s">
        <v>5122</v>
      </c>
      <c r="B1231" s="11" t="s">
        <v>7251</v>
      </c>
      <c r="C1231" s="11" t="s">
        <v>1865</v>
      </c>
      <c r="D1231" s="11" t="str">
        <f t="shared" si="19"/>
        <v>15-6307 TC Agate Gray</v>
      </c>
      <c r="E1231" s="11" t="s">
        <v>632</v>
      </c>
      <c r="F1231" s="11">
        <v>177</v>
      </c>
      <c r="G1231" s="11">
        <v>176</v>
      </c>
      <c r="H1231" s="2426">
        <v>159</v>
      </c>
      <c r="I1231" s="3335"/>
    </row>
    <row r="1232" spans="1:9" ht="35.450000000000003" customHeight="1">
      <c r="A1232" s="11" t="s">
        <v>4847</v>
      </c>
      <c r="B1232" s="11" t="s">
        <v>1698</v>
      </c>
      <c r="C1232" s="11" t="s">
        <v>1873</v>
      </c>
      <c r="D1232" s="11" t="str">
        <f t="shared" si="19"/>
        <v>15-0513 TC Eucalyptus</v>
      </c>
      <c r="E1232" s="11" t="s">
        <v>632</v>
      </c>
      <c r="F1232" s="11">
        <v>177</v>
      </c>
      <c r="G1232" s="11">
        <v>169</v>
      </c>
      <c r="H1232" s="2426">
        <v>146</v>
      </c>
      <c r="I1232" s="3336"/>
    </row>
    <row r="1233" spans="1:9" ht="35.450000000000003" customHeight="1">
      <c r="A1233" s="11" t="s">
        <v>5249</v>
      </c>
      <c r="B1233" s="11" t="s">
        <v>1533</v>
      </c>
      <c r="C1233" s="11" t="s">
        <v>2119</v>
      </c>
      <c r="D1233" s="11" t="str">
        <f t="shared" si="19"/>
        <v>16-1210 TC Light Taupe</v>
      </c>
      <c r="E1233" s="11" t="s">
        <v>632</v>
      </c>
      <c r="F1233" s="11">
        <v>177</v>
      </c>
      <c r="G1233" s="11">
        <v>157</v>
      </c>
      <c r="H1233" s="2426">
        <v>141</v>
      </c>
      <c r="I1233" s="3337"/>
    </row>
    <row r="1234" spans="1:9" ht="35.450000000000003" customHeight="1">
      <c r="A1234" s="11" t="s">
        <v>5237</v>
      </c>
      <c r="B1234" s="11" t="s">
        <v>1370</v>
      </c>
      <c r="C1234" s="11" t="s">
        <v>2334</v>
      </c>
      <c r="D1234" s="11" t="str">
        <f t="shared" si="19"/>
        <v>16-1126 TC Antelope</v>
      </c>
      <c r="E1234" s="11" t="s">
        <v>632</v>
      </c>
      <c r="F1234" s="11">
        <v>177</v>
      </c>
      <c r="G1234" s="11">
        <v>150</v>
      </c>
      <c r="H1234" s="2426">
        <v>100</v>
      </c>
      <c r="I1234" s="3338"/>
    </row>
    <row r="1235" spans="1:9" ht="35.450000000000003" customHeight="1">
      <c r="A1235" s="11" t="s">
        <v>5396</v>
      </c>
      <c r="B1235" s="11" t="s">
        <v>926</v>
      </c>
      <c r="C1235" s="11" t="s">
        <v>2924</v>
      </c>
      <c r="D1235" s="11" t="str">
        <f t="shared" si="19"/>
        <v>16-3310 TC Lavender Herb</v>
      </c>
      <c r="E1235" s="11" t="s">
        <v>632</v>
      </c>
      <c r="F1235" s="11">
        <v>177</v>
      </c>
      <c r="G1235" s="11">
        <v>142</v>
      </c>
      <c r="H1235" s="2426">
        <v>170</v>
      </c>
      <c r="I1235" s="2436"/>
    </row>
    <row r="1236" spans="1:9" ht="35.450000000000003" customHeight="1">
      <c r="A1236" s="11" t="s">
        <v>4244</v>
      </c>
      <c r="B1236" s="11" t="s">
        <v>4246</v>
      </c>
      <c r="C1236" s="11" t="s">
        <v>3701</v>
      </c>
      <c r="D1236" s="11" t="str">
        <f t="shared" si="19"/>
        <v>13-0220 TC Paradise Green</v>
      </c>
      <c r="E1236" s="11" t="s">
        <v>632</v>
      </c>
      <c r="F1236" s="11">
        <v>178</v>
      </c>
      <c r="G1236" s="11">
        <v>231</v>
      </c>
      <c r="H1236" s="2426">
        <v>159</v>
      </c>
      <c r="I1236" s="3330"/>
    </row>
    <row r="1237" spans="1:9" ht="35.450000000000003" customHeight="1">
      <c r="A1237" s="11" t="s">
        <v>4451</v>
      </c>
      <c r="B1237" s="11" t="s">
        <v>4452</v>
      </c>
      <c r="C1237" s="11" t="s">
        <v>3327</v>
      </c>
      <c r="D1237" s="11" t="str">
        <f t="shared" si="19"/>
        <v>13-4409 TC Blue Glow</v>
      </c>
      <c r="E1237" s="11" t="s">
        <v>632</v>
      </c>
      <c r="F1237" s="11">
        <v>178</v>
      </c>
      <c r="G1237" s="11">
        <v>212</v>
      </c>
      <c r="H1237" s="2426">
        <v>221</v>
      </c>
      <c r="I1237" s="3331"/>
    </row>
    <row r="1238" spans="1:9" ht="35.450000000000003" customHeight="1">
      <c r="A1238" s="11" t="s">
        <v>4481</v>
      </c>
      <c r="B1238" s="11" t="s">
        <v>4482</v>
      </c>
      <c r="C1238" s="11" t="s">
        <v>3604</v>
      </c>
      <c r="D1238" s="11" t="str">
        <f t="shared" si="19"/>
        <v>13-5907 TC Gossamer Green</v>
      </c>
      <c r="E1238" s="11" t="s">
        <v>632</v>
      </c>
      <c r="F1238" s="11">
        <v>178</v>
      </c>
      <c r="G1238" s="11">
        <v>207</v>
      </c>
      <c r="H1238" s="2426">
        <v>190</v>
      </c>
      <c r="I1238" s="3332"/>
    </row>
    <row r="1239" spans="1:9" ht="35.450000000000003" customHeight="1">
      <c r="A1239" s="11" t="s">
        <v>5102</v>
      </c>
      <c r="B1239" s="11" t="s">
        <v>5103</v>
      </c>
      <c r="C1239" s="11" t="s">
        <v>3586</v>
      </c>
      <c r="D1239" s="11" t="str">
        <f t="shared" si="19"/>
        <v>15-5704 TC Mineral Gray</v>
      </c>
      <c r="E1239" s="11" t="s">
        <v>632</v>
      </c>
      <c r="F1239" s="11">
        <v>178</v>
      </c>
      <c r="G1239" s="11">
        <v>182</v>
      </c>
      <c r="H1239" s="2426">
        <v>172</v>
      </c>
      <c r="I1239" s="3333"/>
    </row>
    <row r="1240" spans="1:9" ht="35.450000000000003" customHeight="1">
      <c r="A1240" s="11" t="s">
        <v>4835</v>
      </c>
      <c r="B1240" s="11" t="s">
        <v>120</v>
      </c>
      <c r="C1240" s="11" t="s">
        <v>3836</v>
      </c>
      <c r="D1240" s="11" t="str">
        <f t="shared" si="19"/>
        <v>15-0318 TC Sage Green</v>
      </c>
      <c r="E1240" s="11" t="s">
        <v>632</v>
      </c>
      <c r="F1240" s="11">
        <v>178</v>
      </c>
      <c r="G1240" s="11">
        <v>172</v>
      </c>
      <c r="H1240" s="2426">
        <v>136</v>
      </c>
      <c r="I1240" s="3334"/>
    </row>
    <row r="1241" spans="1:9" ht="35.450000000000003" customHeight="1">
      <c r="A1241" s="11" t="s">
        <v>4852</v>
      </c>
      <c r="B1241" s="11" t="s">
        <v>4853</v>
      </c>
      <c r="C1241" s="11" t="s">
        <v>3778</v>
      </c>
      <c r="D1241" s="11" t="str">
        <f t="shared" si="19"/>
        <v>15-0525 TC Weeping Willow</v>
      </c>
      <c r="E1241" s="11" t="s">
        <v>632</v>
      </c>
      <c r="F1241" s="11">
        <v>179</v>
      </c>
      <c r="G1241" s="11">
        <v>177</v>
      </c>
      <c r="H1241" s="2426">
        <v>123</v>
      </c>
      <c r="I1241" s="3321"/>
    </row>
    <row r="1242" spans="1:9" ht="35.450000000000003" customHeight="1">
      <c r="A1242" s="11" t="s">
        <v>4829</v>
      </c>
      <c r="B1242" s="11" t="s">
        <v>1652</v>
      </c>
      <c r="C1242" s="11" t="s">
        <v>1936</v>
      </c>
      <c r="D1242" s="11" t="str">
        <f t="shared" si="19"/>
        <v>15-0000 TC Dove</v>
      </c>
      <c r="E1242" s="11" t="s">
        <v>632</v>
      </c>
      <c r="F1242" s="11">
        <v>179</v>
      </c>
      <c r="G1242" s="11">
        <v>173</v>
      </c>
      <c r="H1242" s="2426">
        <v>167</v>
      </c>
      <c r="I1242" s="3322"/>
    </row>
    <row r="1243" spans="1:9" ht="35.450000000000003" customHeight="1">
      <c r="A1243" s="11" t="s">
        <v>4588</v>
      </c>
      <c r="B1243" s="11" t="s">
        <v>1462</v>
      </c>
      <c r="C1243" s="11" t="s">
        <v>3867</v>
      </c>
      <c r="D1243" s="11" t="str">
        <f t="shared" si="19"/>
        <v>14-1012 TC Champagne Beige</v>
      </c>
      <c r="E1243" s="11" t="s">
        <v>632</v>
      </c>
      <c r="F1243" s="11">
        <v>179</v>
      </c>
      <c r="G1243" s="11">
        <v>159</v>
      </c>
      <c r="H1243" s="2426">
        <v>141</v>
      </c>
      <c r="I1243" s="3323"/>
    </row>
    <row r="1244" spans="1:9" ht="35.450000000000003" customHeight="1">
      <c r="A1244" s="11" t="s">
        <v>5270</v>
      </c>
      <c r="B1244" s="11" t="s">
        <v>1520</v>
      </c>
      <c r="C1244" s="11" t="s">
        <v>2137</v>
      </c>
      <c r="D1244" s="11" t="str">
        <f t="shared" si="19"/>
        <v>16-1323 TC Macaroon</v>
      </c>
      <c r="E1244" s="11" t="s">
        <v>632</v>
      </c>
      <c r="F1244" s="11">
        <v>179</v>
      </c>
      <c r="G1244" s="11">
        <v>139</v>
      </c>
      <c r="H1244" s="2426">
        <v>113</v>
      </c>
      <c r="I1244" s="3324"/>
    </row>
    <row r="1245" spans="1:9" ht="35.450000000000003" customHeight="1">
      <c r="A1245" s="11" t="s">
        <v>5312</v>
      </c>
      <c r="B1245" s="11" t="s">
        <v>1468</v>
      </c>
      <c r="C1245" s="11" t="s">
        <v>2202</v>
      </c>
      <c r="D1245" s="11" t="str">
        <f t="shared" si="19"/>
        <v>16-1429 TC Sunburn</v>
      </c>
      <c r="E1245" s="11" t="s">
        <v>632</v>
      </c>
      <c r="F1245" s="11">
        <v>179</v>
      </c>
      <c r="G1245" s="11">
        <v>114</v>
      </c>
      <c r="H1245" s="2426">
        <v>86</v>
      </c>
      <c r="I1245" s="2439"/>
    </row>
    <row r="1246" spans="1:9" ht="35.450000000000003" customHeight="1">
      <c r="A1246" s="11" t="s">
        <v>6222</v>
      </c>
      <c r="B1246" s="11" t="s">
        <v>1084</v>
      </c>
      <c r="C1246" s="11" t="s">
        <v>2716</v>
      </c>
      <c r="D1246" s="11" t="str">
        <f t="shared" si="19"/>
        <v>18-1634 TC Baroque Rose</v>
      </c>
      <c r="E1246" s="11" t="s">
        <v>632</v>
      </c>
      <c r="F1246" s="11">
        <v>179</v>
      </c>
      <c r="G1246" s="11">
        <v>90</v>
      </c>
      <c r="H1246" s="2426">
        <v>102</v>
      </c>
      <c r="I1246" s="3325"/>
    </row>
    <row r="1247" spans="1:9" ht="35.450000000000003" customHeight="1">
      <c r="A1247" s="11" t="s">
        <v>6197</v>
      </c>
      <c r="B1247" s="11" t="s">
        <v>1241</v>
      </c>
      <c r="C1247" s="11" t="s">
        <v>2507</v>
      </c>
      <c r="D1247" s="11" t="str">
        <f t="shared" si="19"/>
        <v>18-1451 TC Autumn Glaze</v>
      </c>
      <c r="E1247" s="11" t="s">
        <v>632</v>
      </c>
      <c r="F1247" s="11">
        <v>179</v>
      </c>
      <c r="G1247" s="11">
        <v>87</v>
      </c>
      <c r="H1247" s="2426">
        <v>63</v>
      </c>
      <c r="I1247" s="3326"/>
    </row>
    <row r="1248" spans="1:9" ht="35.450000000000003" customHeight="1">
      <c r="A1248" s="11" t="s">
        <v>5761</v>
      </c>
      <c r="B1248" s="11" t="s">
        <v>1083</v>
      </c>
      <c r="C1248" s="11" t="s">
        <v>2718</v>
      </c>
      <c r="D1248" s="11" t="str">
        <f t="shared" si="19"/>
        <v>17-1537 TC Mineral Red</v>
      </c>
      <c r="E1248" s="11" t="s">
        <v>632</v>
      </c>
      <c r="F1248" s="11">
        <v>179</v>
      </c>
      <c r="G1248" s="11">
        <v>84</v>
      </c>
      <c r="H1248" s="2426">
        <v>87</v>
      </c>
      <c r="I1248" s="3327"/>
    </row>
    <row r="1249" spans="1:9" ht="35.450000000000003" customHeight="1">
      <c r="A1249" s="11" t="s">
        <v>6226</v>
      </c>
      <c r="B1249" s="11" t="s">
        <v>7940</v>
      </c>
      <c r="C1249" s="11" t="s">
        <v>2543</v>
      </c>
      <c r="D1249" s="11" t="str">
        <f t="shared" si="19"/>
        <v>18-1648 TC Baked Apple</v>
      </c>
      <c r="E1249" s="11" t="s">
        <v>632</v>
      </c>
      <c r="F1249" s="11">
        <v>179</v>
      </c>
      <c r="G1249" s="11">
        <v>70</v>
      </c>
      <c r="H1249" s="2426">
        <v>70</v>
      </c>
      <c r="I1249" s="3328"/>
    </row>
    <row r="1250" spans="1:9" ht="35.450000000000003" customHeight="1">
      <c r="A1250" s="11" t="s">
        <v>6686</v>
      </c>
      <c r="B1250" s="11" t="s">
        <v>195</v>
      </c>
      <c r="C1250" s="11" t="s">
        <v>2613</v>
      </c>
      <c r="D1250" s="11" t="str">
        <f t="shared" si="19"/>
        <v>19-1764 TC Lipstick Red</v>
      </c>
      <c r="E1250" s="11" t="s">
        <v>632</v>
      </c>
      <c r="F1250" s="11">
        <v>179</v>
      </c>
      <c r="G1250" s="11">
        <v>26</v>
      </c>
      <c r="H1250" s="2426">
        <v>56</v>
      </c>
      <c r="I1250" s="3329"/>
    </row>
    <row r="1251" spans="1:9" ht="35.450000000000003" customHeight="1">
      <c r="A1251" s="11" t="s">
        <v>4232</v>
      </c>
      <c r="B1251" s="11" t="s">
        <v>4233</v>
      </c>
      <c r="C1251" s="11" t="s">
        <v>3653</v>
      </c>
      <c r="D1251" s="11" t="str">
        <f t="shared" si="19"/>
        <v>13-0116 TC Pastel Green</v>
      </c>
      <c r="E1251" s="11" t="s">
        <v>632</v>
      </c>
      <c r="F1251" s="11">
        <v>180</v>
      </c>
      <c r="G1251" s="11">
        <v>211</v>
      </c>
      <c r="H1251" s="2426">
        <v>178</v>
      </c>
      <c r="I1251" s="3312"/>
    </row>
    <row r="1252" spans="1:9" ht="35.450000000000003" customHeight="1">
      <c r="A1252" s="11" t="s">
        <v>4760</v>
      </c>
      <c r="B1252" s="11" t="s">
        <v>4761</v>
      </c>
      <c r="C1252" s="11" t="s">
        <v>3344</v>
      </c>
      <c r="D1252" s="11" t="str">
        <f t="shared" si="19"/>
        <v>14-4807 TC Surf Spray</v>
      </c>
      <c r="E1252" s="11" t="s">
        <v>632</v>
      </c>
      <c r="F1252" s="11">
        <v>180</v>
      </c>
      <c r="G1252" s="11">
        <v>200</v>
      </c>
      <c r="H1252" s="2426">
        <v>194</v>
      </c>
      <c r="I1252" s="3313"/>
    </row>
    <row r="1253" spans="1:9" ht="35.450000000000003" customHeight="1">
      <c r="A1253" s="11" t="s">
        <v>4513</v>
      </c>
      <c r="B1253" s="11" t="s">
        <v>9283</v>
      </c>
      <c r="C1253" s="11" t="s">
        <v>3807</v>
      </c>
      <c r="D1253" s="11" t="str">
        <f t="shared" si="19"/>
        <v>14-0115 TC Foam Green</v>
      </c>
      <c r="E1253" s="11" t="s">
        <v>632</v>
      </c>
      <c r="F1253" s="11">
        <v>180</v>
      </c>
      <c r="G1253" s="11">
        <v>199</v>
      </c>
      <c r="H1253" s="2426">
        <v>156</v>
      </c>
      <c r="I1253" s="3314"/>
    </row>
    <row r="1254" spans="1:9" ht="35.450000000000003" customHeight="1">
      <c r="A1254" s="11" t="s">
        <v>4531</v>
      </c>
      <c r="B1254" s="11" t="s">
        <v>4532</v>
      </c>
      <c r="C1254" s="11" t="s">
        <v>3810</v>
      </c>
      <c r="D1254" s="11" t="str">
        <f t="shared" si="19"/>
        <v>14-0223 TC Nile</v>
      </c>
      <c r="E1254" s="11" t="s">
        <v>632</v>
      </c>
      <c r="F1254" s="11">
        <v>180</v>
      </c>
      <c r="G1254" s="11">
        <v>187</v>
      </c>
      <c r="H1254" s="2426">
        <v>133</v>
      </c>
      <c r="I1254" s="3315"/>
    </row>
    <row r="1255" spans="1:9" ht="35.450000000000003" customHeight="1">
      <c r="A1255" s="11" t="s">
        <v>5250</v>
      </c>
      <c r="B1255" s="11" t="s">
        <v>1587</v>
      </c>
      <c r="C1255" s="11" t="s">
        <v>2047</v>
      </c>
      <c r="D1255" s="11" t="str">
        <f t="shared" si="19"/>
        <v>16-1212 TC Nomad</v>
      </c>
      <c r="E1255" s="11" t="s">
        <v>632</v>
      </c>
      <c r="F1255" s="11">
        <v>180</v>
      </c>
      <c r="G1255" s="11">
        <v>159</v>
      </c>
      <c r="H1255" s="2426">
        <v>137</v>
      </c>
      <c r="I1255" s="2483"/>
    </row>
    <row r="1256" spans="1:9" ht="35.450000000000003" customHeight="1">
      <c r="A1256" s="11" t="s">
        <v>5286</v>
      </c>
      <c r="B1256" s="11" t="s">
        <v>1488</v>
      </c>
      <c r="C1256" s="11" t="s">
        <v>2179</v>
      </c>
      <c r="D1256" s="11" t="str">
        <f t="shared" si="19"/>
        <v>16-1336 TC Biscuit</v>
      </c>
      <c r="E1256" s="11" t="s">
        <v>632</v>
      </c>
      <c r="F1256" s="11">
        <v>180</v>
      </c>
      <c r="G1256" s="11">
        <v>131</v>
      </c>
      <c r="H1256" s="2426">
        <v>91</v>
      </c>
      <c r="I1256" s="3316"/>
    </row>
    <row r="1257" spans="1:9" ht="35.450000000000003" customHeight="1">
      <c r="A1257" s="11" t="s">
        <v>5753</v>
      </c>
      <c r="B1257" s="11" t="s">
        <v>1221</v>
      </c>
      <c r="C1257" s="11" t="s">
        <v>2530</v>
      </c>
      <c r="D1257" s="11" t="str">
        <f t="shared" si="19"/>
        <v>17-1518 TC Old Rose</v>
      </c>
      <c r="E1257" s="11" t="s">
        <v>632</v>
      </c>
      <c r="F1257" s="11">
        <v>180</v>
      </c>
      <c r="G1257" s="11">
        <v>123</v>
      </c>
      <c r="H1257" s="2426">
        <v>119</v>
      </c>
      <c r="I1257" s="3317"/>
    </row>
    <row r="1258" spans="1:9" ht="35.450000000000003" customHeight="1">
      <c r="A1258" s="11" t="s">
        <v>6223</v>
      </c>
      <c r="B1258" s="11" t="s">
        <v>8115</v>
      </c>
      <c r="C1258" s="11" t="s">
        <v>2717</v>
      </c>
      <c r="D1258" s="11" t="str">
        <f t="shared" si="19"/>
        <v>18-1635 TC Slate Rose</v>
      </c>
      <c r="E1258" s="11" t="s">
        <v>632</v>
      </c>
      <c r="F1258" s="11">
        <v>180</v>
      </c>
      <c r="G1258" s="11">
        <v>88</v>
      </c>
      <c r="H1258" s="2426">
        <v>101</v>
      </c>
      <c r="I1258" s="3318"/>
    </row>
    <row r="1259" spans="1:9" ht="35.450000000000003" customHeight="1">
      <c r="A1259" s="11" t="s">
        <v>7043</v>
      </c>
      <c r="B1259" s="11" t="s">
        <v>9435</v>
      </c>
      <c r="C1259" s="11" t="s">
        <v>2448</v>
      </c>
      <c r="D1259" s="11" t="str">
        <f t="shared" si="19"/>
        <v>16-1449 TC Gold Flame</v>
      </c>
      <c r="E1259" s="11" t="s">
        <v>632</v>
      </c>
      <c r="F1259" s="11">
        <v>180</v>
      </c>
      <c r="G1259" s="11">
        <v>84</v>
      </c>
      <c r="H1259" s="2426">
        <v>34</v>
      </c>
      <c r="I1259" s="3319"/>
    </row>
    <row r="1260" spans="1:9" ht="35.450000000000003" customHeight="1">
      <c r="A1260" s="11" t="s">
        <v>5781</v>
      </c>
      <c r="B1260" s="11" t="s">
        <v>1082</v>
      </c>
      <c r="C1260" s="11" t="s">
        <v>2720</v>
      </c>
      <c r="D1260" s="11" t="str">
        <f t="shared" si="19"/>
        <v>17-1633 TC Holly Berry</v>
      </c>
      <c r="E1260" s="11" t="s">
        <v>632</v>
      </c>
      <c r="F1260" s="11">
        <v>180</v>
      </c>
      <c r="G1260" s="11">
        <v>78</v>
      </c>
      <c r="H1260" s="2426">
        <v>93</v>
      </c>
      <c r="I1260" s="3320"/>
    </row>
    <row r="1261" spans="1:9" ht="35.450000000000003" customHeight="1">
      <c r="A1261" s="11" t="s">
        <v>7119</v>
      </c>
      <c r="B1261" s="11" t="s">
        <v>9565</v>
      </c>
      <c r="C1261" s="11" t="s">
        <v>3247</v>
      </c>
      <c r="D1261" s="11" t="str">
        <f t="shared" si="19"/>
        <v>13-4200 TC Omphalodes</v>
      </c>
      <c r="E1261" s="11" t="s">
        <v>632</v>
      </c>
      <c r="F1261" s="11">
        <v>181</v>
      </c>
      <c r="G1261" s="11">
        <v>206</v>
      </c>
      <c r="H1261" s="2426">
        <v>223</v>
      </c>
      <c r="I1261" s="3294"/>
    </row>
    <row r="1262" spans="1:9" ht="35.450000000000003" customHeight="1">
      <c r="A1262" s="11" t="s">
        <v>4155</v>
      </c>
      <c r="B1262" s="11" t="s">
        <v>8697</v>
      </c>
      <c r="C1262" s="11" t="s">
        <v>3272</v>
      </c>
      <c r="D1262" s="11" t="str">
        <f t="shared" si="19"/>
        <v>12-4609 TC Starlight Blue</v>
      </c>
      <c r="E1262" s="11" t="s">
        <v>632</v>
      </c>
      <c r="F1262" s="11">
        <v>181</v>
      </c>
      <c r="G1262" s="11">
        <v>206</v>
      </c>
      <c r="H1262" s="2426">
        <v>212</v>
      </c>
      <c r="I1262" s="3295"/>
    </row>
    <row r="1263" spans="1:9" ht="35.450000000000003" customHeight="1">
      <c r="A1263" s="11" t="s">
        <v>4549</v>
      </c>
      <c r="B1263" s="11" t="s">
        <v>4550</v>
      </c>
      <c r="C1263" s="11" t="s">
        <v>3742</v>
      </c>
      <c r="D1263" s="11" t="str">
        <f t="shared" si="19"/>
        <v>14-0446 TC Tender Shoots</v>
      </c>
      <c r="E1263" s="11" t="s">
        <v>632</v>
      </c>
      <c r="F1263" s="11">
        <v>181</v>
      </c>
      <c r="G1263" s="11">
        <v>204</v>
      </c>
      <c r="H1263" s="2426">
        <v>57</v>
      </c>
      <c r="I1263" s="3296"/>
    </row>
    <row r="1264" spans="1:9" ht="35.450000000000003" customHeight="1">
      <c r="A1264" s="11" t="s">
        <v>4800</v>
      </c>
      <c r="B1264" s="11" t="s">
        <v>9051</v>
      </c>
      <c r="C1264" s="11" t="s">
        <v>3603</v>
      </c>
      <c r="D1264" s="11" t="str">
        <f t="shared" si="19"/>
        <v>14-6008 TC Subtle Green</v>
      </c>
      <c r="E1264" s="11" t="s">
        <v>632</v>
      </c>
      <c r="F1264" s="11">
        <v>181</v>
      </c>
      <c r="G1264" s="11">
        <v>203</v>
      </c>
      <c r="H1264" s="2426">
        <v>187</v>
      </c>
      <c r="I1264" s="3297"/>
    </row>
    <row r="1265" spans="1:9" ht="35.450000000000003" customHeight="1">
      <c r="A1265" s="11" t="s">
        <v>4444</v>
      </c>
      <c r="B1265" s="11" t="s">
        <v>137</v>
      </c>
      <c r="C1265" s="11" t="s">
        <v>3204</v>
      </c>
      <c r="D1265" s="11" t="str">
        <f t="shared" si="19"/>
        <v>13-4308 TC Baby Blue</v>
      </c>
      <c r="E1265" s="11" t="s">
        <v>632</v>
      </c>
      <c r="F1265" s="11">
        <v>181</v>
      </c>
      <c r="G1265" s="11">
        <v>199</v>
      </c>
      <c r="H1265" s="2426">
        <v>211</v>
      </c>
      <c r="I1265" s="3298"/>
    </row>
    <row r="1266" spans="1:9" ht="35.450000000000003" customHeight="1">
      <c r="A1266" s="11" t="s">
        <v>7142</v>
      </c>
      <c r="B1266" s="11" t="s">
        <v>9662</v>
      </c>
      <c r="C1266" s="11" t="s">
        <v>3806</v>
      </c>
      <c r="D1266" s="11" t="str">
        <f t="shared" si="19"/>
        <v>14-0116 TC Margarita</v>
      </c>
      <c r="E1266" s="11" t="s">
        <v>632</v>
      </c>
      <c r="F1266" s="11">
        <v>181</v>
      </c>
      <c r="G1266" s="11">
        <v>195</v>
      </c>
      <c r="H1266" s="2426">
        <v>142</v>
      </c>
      <c r="I1266" s="3299"/>
    </row>
    <row r="1267" spans="1:9" ht="35.450000000000003" customHeight="1">
      <c r="A1267" s="11" t="s">
        <v>4511</v>
      </c>
      <c r="B1267" s="11" t="s">
        <v>4512</v>
      </c>
      <c r="C1267" s="11" t="s">
        <v>3796</v>
      </c>
      <c r="D1267" s="11" t="str">
        <f t="shared" si="19"/>
        <v>14-0114 TC Celadon Green</v>
      </c>
      <c r="E1267" s="11" t="s">
        <v>632</v>
      </c>
      <c r="F1267" s="11">
        <v>181</v>
      </c>
      <c r="G1267" s="11">
        <v>193</v>
      </c>
      <c r="H1267" s="2426">
        <v>165</v>
      </c>
      <c r="I1267" s="3300"/>
    </row>
    <row r="1268" spans="1:9" ht="35.450000000000003" customHeight="1">
      <c r="A1268" s="11" t="s">
        <v>4547</v>
      </c>
      <c r="B1268" s="11" t="s">
        <v>4548</v>
      </c>
      <c r="C1268" s="11" t="s">
        <v>3741</v>
      </c>
      <c r="D1268" s="11" t="str">
        <f t="shared" si="19"/>
        <v>14-0445 TC Bright Chartreuse</v>
      </c>
      <c r="E1268" s="11" t="s">
        <v>632</v>
      </c>
      <c r="F1268" s="11">
        <v>181</v>
      </c>
      <c r="G1268" s="11">
        <v>191</v>
      </c>
      <c r="H1268" s="2426">
        <v>80</v>
      </c>
      <c r="I1268" s="3301"/>
    </row>
    <row r="1269" spans="1:9" ht="35.450000000000003" customHeight="1">
      <c r="A1269" s="11" t="s">
        <v>5017</v>
      </c>
      <c r="B1269" s="11" t="s">
        <v>7325</v>
      </c>
      <c r="C1269" s="11" t="s">
        <v>1947</v>
      </c>
      <c r="D1269" s="11" t="str">
        <f t="shared" si="19"/>
        <v>15-4003 TC Storm Gray</v>
      </c>
      <c r="E1269" s="11" t="s">
        <v>632</v>
      </c>
      <c r="F1269" s="11">
        <v>181</v>
      </c>
      <c r="G1269" s="11">
        <v>186</v>
      </c>
      <c r="H1269" s="2426">
        <v>182</v>
      </c>
      <c r="I1269" s="3302"/>
    </row>
    <row r="1270" spans="1:9" ht="35.450000000000003" customHeight="1">
      <c r="A1270" s="11" t="s">
        <v>4863</v>
      </c>
      <c r="B1270" s="11" t="s">
        <v>4864</v>
      </c>
      <c r="C1270" s="11" t="s">
        <v>3748</v>
      </c>
      <c r="D1270" s="11" t="str">
        <f t="shared" si="19"/>
        <v>15-0543 TC Apple Green</v>
      </c>
      <c r="E1270" s="11" t="s">
        <v>632</v>
      </c>
      <c r="F1270" s="11">
        <v>181</v>
      </c>
      <c r="G1270" s="11">
        <v>182</v>
      </c>
      <c r="H1270" s="2426">
        <v>68</v>
      </c>
      <c r="I1270" s="3303"/>
    </row>
    <row r="1271" spans="1:9" ht="35.450000000000003" customHeight="1">
      <c r="A1271" s="11" t="s">
        <v>4848</v>
      </c>
      <c r="B1271" s="11" t="s">
        <v>9310</v>
      </c>
      <c r="C1271" s="11" t="s">
        <v>3837</v>
      </c>
      <c r="D1271" s="11" t="str">
        <f t="shared" si="19"/>
        <v>15-0522 TC Pale Olive Green</v>
      </c>
      <c r="E1271" s="11" t="s">
        <v>632</v>
      </c>
      <c r="F1271" s="11">
        <v>181</v>
      </c>
      <c r="G1271" s="11">
        <v>173</v>
      </c>
      <c r="H1271" s="2426">
        <v>136</v>
      </c>
      <c r="I1271" s="3304"/>
    </row>
    <row r="1272" spans="1:9" ht="35.450000000000003" customHeight="1">
      <c r="A1272" s="11" t="s">
        <v>4876</v>
      </c>
      <c r="B1272" s="11" t="s">
        <v>873</v>
      </c>
      <c r="C1272" s="11" t="s">
        <v>2989</v>
      </c>
      <c r="D1272" s="11" t="str">
        <f t="shared" si="19"/>
        <v>15-0703 TC Ashes of Roses</v>
      </c>
      <c r="E1272" s="11" t="s">
        <v>632</v>
      </c>
      <c r="F1272" s="11">
        <v>181</v>
      </c>
      <c r="G1272" s="11">
        <v>172</v>
      </c>
      <c r="H1272" s="2426">
        <v>171</v>
      </c>
      <c r="I1272" s="2503"/>
    </row>
    <row r="1273" spans="1:9" ht="35.450000000000003" customHeight="1">
      <c r="A1273" s="11" t="s">
        <v>5206</v>
      </c>
      <c r="B1273" s="11" t="s">
        <v>1404</v>
      </c>
      <c r="C1273" s="11" t="s">
        <v>2282</v>
      </c>
      <c r="D1273" s="11" t="str">
        <f t="shared" si="19"/>
        <v>16-0730 TC Antique Gold</v>
      </c>
      <c r="E1273" s="11" t="s">
        <v>632</v>
      </c>
      <c r="F1273" s="11">
        <v>181</v>
      </c>
      <c r="G1273" s="11">
        <v>158</v>
      </c>
      <c r="H1273" s="2426">
        <v>95</v>
      </c>
      <c r="I1273" s="2469"/>
    </row>
    <row r="1274" spans="1:9" ht="35.450000000000003" customHeight="1">
      <c r="A1274" s="11" t="s">
        <v>5273</v>
      </c>
      <c r="B1274" s="11" t="s">
        <v>7733</v>
      </c>
      <c r="C1274" s="11" t="s">
        <v>2349</v>
      </c>
      <c r="D1274" s="11" t="str">
        <f t="shared" si="19"/>
        <v>16-1326 TC Prairie Sand</v>
      </c>
      <c r="E1274" s="11" t="s">
        <v>632</v>
      </c>
      <c r="F1274" s="11">
        <v>181</v>
      </c>
      <c r="G1274" s="11">
        <v>154</v>
      </c>
      <c r="H1274" s="2426">
        <v>106</v>
      </c>
      <c r="I1274" s="3305"/>
    </row>
    <row r="1275" spans="1:9" ht="35.450000000000003" customHeight="1">
      <c r="A1275" s="11" t="s">
        <v>5391</v>
      </c>
      <c r="B1275" s="11" t="s">
        <v>954</v>
      </c>
      <c r="C1275" s="11" t="s">
        <v>2892</v>
      </c>
      <c r="D1275" s="11" t="str">
        <f t="shared" si="19"/>
        <v>16-3205 TC Mauve Shadows</v>
      </c>
      <c r="E1275" s="11" t="s">
        <v>632</v>
      </c>
      <c r="F1275" s="11">
        <v>181</v>
      </c>
      <c r="G1275" s="11">
        <v>152</v>
      </c>
      <c r="H1275" s="2426">
        <v>163</v>
      </c>
      <c r="I1275" s="3306"/>
    </row>
    <row r="1276" spans="1:9" ht="35.450000000000003" customHeight="1">
      <c r="A1276" s="11" t="s">
        <v>5378</v>
      </c>
      <c r="B1276" s="11" t="s">
        <v>1017</v>
      </c>
      <c r="C1276" s="11" t="s">
        <v>2809</v>
      </c>
      <c r="D1276" s="11" t="str">
        <f t="shared" si="19"/>
        <v>16-2111 TC Mauve Orchid</v>
      </c>
      <c r="E1276" s="11" t="s">
        <v>632</v>
      </c>
      <c r="F1276" s="11">
        <v>181</v>
      </c>
      <c r="G1276" s="11">
        <v>130</v>
      </c>
      <c r="H1276" s="2426">
        <v>153</v>
      </c>
      <c r="I1276" s="3307"/>
    </row>
    <row r="1277" spans="1:9" ht="35.450000000000003" customHeight="1">
      <c r="A1277" s="11" t="s">
        <v>5751</v>
      </c>
      <c r="B1277" s="11" t="s">
        <v>1222</v>
      </c>
      <c r="C1277" s="11" t="s">
        <v>2529</v>
      </c>
      <c r="D1277" s="11" t="str">
        <f t="shared" si="19"/>
        <v>17-1514 TC Ash Rose</v>
      </c>
      <c r="E1277" s="11" t="s">
        <v>632</v>
      </c>
      <c r="F1277" s="11">
        <v>181</v>
      </c>
      <c r="G1277" s="11">
        <v>129</v>
      </c>
      <c r="H1277" s="2426">
        <v>125</v>
      </c>
      <c r="I1277" s="3308"/>
    </row>
    <row r="1278" spans="1:9" ht="35.450000000000003" customHeight="1">
      <c r="A1278" s="11" t="s">
        <v>5721</v>
      </c>
      <c r="B1278" s="11" t="s">
        <v>1467</v>
      </c>
      <c r="C1278" s="11" t="s">
        <v>2204</v>
      </c>
      <c r="D1278" s="11" t="str">
        <f t="shared" si="19"/>
        <v>17-1347 TC Autumn Leaf</v>
      </c>
      <c r="E1278" s="11" t="s">
        <v>632</v>
      </c>
      <c r="F1278" s="11">
        <v>181</v>
      </c>
      <c r="G1278" s="11">
        <v>104</v>
      </c>
      <c r="H1278" s="2426">
        <v>76</v>
      </c>
      <c r="I1278" s="3309"/>
    </row>
    <row r="1279" spans="1:9" ht="35.450000000000003" customHeight="1">
      <c r="A1279" s="11" t="s">
        <v>6147</v>
      </c>
      <c r="B1279" s="11" t="s">
        <v>1465</v>
      </c>
      <c r="C1279" s="11" t="s">
        <v>2206</v>
      </c>
      <c r="D1279" s="11" t="str">
        <f t="shared" si="19"/>
        <v>18-1248 TC Rust</v>
      </c>
      <c r="E1279" s="11" t="s">
        <v>632</v>
      </c>
      <c r="F1279" s="11">
        <v>181</v>
      </c>
      <c r="G1279" s="11">
        <v>90</v>
      </c>
      <c r="H1279" s="2426">
        <v>48</v>
      </c>
      <c r="I1279" s="3310"/>
    </row>
    <row r="1280" spans="1:9" ht="35.450000000000003" customHeight="1">
      <c r="A1280" s="11" t="s">
        <v>6208</v>
      </c>
      <c r="B1280" s="11" t="s">
        <v>1164</v>
      </c>
      <c r="C1280" s="11" t="s">
        <v>2600</v>
      </c>
      <c r="D1280" s="11" t="str">
        <f t="shared" si="19"/>
        <v>18-1555 TC Molten Lava</v>
      </c>
      <c r="E1280" s="11" t="s">
        <v>632</v>
      </c>
      <c r="F1280" s="11">
        <v>181</v>
      </c>
      <c r="G1280" s="11">
        <v>51</v>
      </c>
      <c r="H1280" s="2426">
        <v>46</v>
      </c>
      <c r="I1280" s="3311"/>
    </row>
    <row r="1281" spans="1:9" ht="35.450000000000003" customHeight="1">
      <c r="A1281" s="11" t="s">
        <v>4525</v>
      </c>
      <c r="B1281" s="11" t="s">
        <v>4527</v>
      </c>
      <c r="C1281" s="11" t="s">
        <v>3829</v>
      </c>
      <c r="D1281" s="11" t="str">
        <f t="shared" si="19"/>
        <v>14-0216 TC Lint</v>
      </c>
      <c r="E1281" s="11" t="s">
        <v>632</v>
      </c>
      <c r="F1281" s="11">
        <v>182</v>
      </c>
      <c r="G1281" s="11">
        <v>186</v>
      </c>
      <c r="H1281" s="2426">
        <v>153</v>
      </c>
      <c r="I1281" s="3285"/>
    </row>
    <row r="1282" spans="1:9" ht="35.450000000000003" customHeight="1">
      <c r="A1282" s="11" t="s">
        <v>6972</v>
      </c>
      <c r="B1282" s="11" t="s">
        <v>9367</v>
      </c>
      <c r="C1282" s="11" t="s">
        <v>1869</v>
      </c>
      <c r="D1282" s="11" t="str">
        <f t="shared" ref="D1282:D1345" si="20">A1282 &amp; " " &amp; B1282</f>
        <v>15-1307 TC White Pepper</v>
      </c>
      <c r="E1282" s="11" t="s">
        <v>632</v>
      </c>
      <c r="F1282" s="11">
        <v>182</v>
      </c>
      <c r="G1282" s="11">
        <v>168</v>
      </c>
      <c r="H1282" s="2426">
        <v>147</v>
      </c>
      <c r="I1282" s="3286"/>
    </row>
    <row r="1283" spans="1:9" ht="35.450000000000003" customHeight="1">
      <c r="A1283" s="11" t="s">
        <v>5269</v>
      </c>
      <c r="B1283" s="11" t="s">
        <v>1585</v>
      </c>
      <c r="C1283" s="11" t="s">
        <v>2045</v>
      </c>
      <c r="D1283" s="11" t="str">
        <f t="shared" si="20"/>
        <v>16-1320 TC Nougat</v>
      </c>
      <c r="E1283" s="11" t="s">
        <v>632</v>
      </c>
      <c r="F1283" s="11">
        <v>182</v>
      </c>
      <c r="G1283" s="11">
        <v>152</v>
      </c>
      <c r="H1283" s="2426">
        <v>133</v>
      </c>
      <c r="I1283" s="3287"/>
    </row>
    <row r="1284" spans="1:9" ht="35.450000000000003" customHeight="1">
      <c r="A1284" s="11" t="s">
        <v>5285</v>
      </c>
      <c r="B1284" s="11" t="s">
        <v>1593</v>
      </c>
      <c r="C1284" s="11" t="s">
        <v>2037</v>
      </c>
      <c r="D1284" s="11" t="str">
        <f t="shared" si="20"/>
        <v>16-1334 TC Tan</v>
      </c>
      <c r="E1284" s="11" t="s">
        <v>632</v>
      </c>
      <c r="F1284" s="11">
        <v>182</v>
      </c>
      <c r="G1284" s="11">
        <v>149</v>
      </c>
      <c r="H1284" s="2426">
        <v>116</v>
      </c>
      <c r="I1284" s="3288"/>
    </row>
    <row r="1285" spans="1:9" ht="35.450000000000003" customHeight="1">
      <c r="A1285" s="11" t="s">
        <v>5683</v>
      </c>
      <c r="B1285" s="11" t="s">
        <v>7735</v>
      </c>
      <c r="C1285" s="11" t="s">
        <v>2350</v>
      </c>
      <c r="D1285" s="11" t="str">
        <f t="shared" si="20"/>
        <v>17-1047 TC Honey Mustard</v>
      </c>
      <c r="E1285" s="11" t="s">
        <v>632</v>
      </c>
      <c r="F1285" s="11">
        <v>182</v>
      </c>
      <c r="G1285" s="11">
        <v>143</v>
      </c>
      <c r="H1285" s="2426">
        <v>82</v>
      </c>
      <c r="I1285" s="2467"/>
    </row>
    <row r="1286" spans="1:9" ht="35.450000000000003" customHeight="1">
      <c r="A1286" s="11" t="s">
        <v>5222</v>
      </c>
      <c r="B1286" s="11" t="s">
        <v>1371</v>
      </c>
      <c r="C1286" s="11" t="s">
        <v>2336</v>
      </c>
      <c r="D1286" s="11" t="str">
        <f t="shared" si="20"/>
        <v>16-0948 TC Harvest Gold</v>
      </c>
      <c r="E1286" s="11" t="s">
        <v>632</v>
      </c>
      <c r="F1286" s="11">
        <v>182</v>
      </c>
      <c r="G1286" s="11">
        <v>138</v>
      </c>
      <c r="H1286" s="2426">
        <v>58</v>
      </c>
      <c r="I1286" s="3289"/>
    </row>
    <row r="1287" spans="1:9" ht="35.450000000000003" customHeight="1">
      <c r="A1287" s="11" t="s">
        <v>5834</v>
      </c>
      <c r="B1287" s="11" t="s">
        <v>1000</v>
      </c>
      <c r="C1287" s="11" t="s">
        <v>2828</v>
      </c>
      <c r="D1287" s="11" t="str">
        <f t="shared" si="20"/>
        <v>17-3023 TC Rosebud</v>
      </c>
      <c r="E1287" s="11" t="s">
        <v>632</v>
      </c>
      <c r="F1287" s="11">
        <v>182</v>
      </c>
      <c r="G1287" s="11">
        <v>95</v>
      </c>
      <c r="H1287" s="2426">
        <v>154</v>
      </c>
      <c r="I1287" s="3290"/>
    </row>
    <row r="1288" spans="1:9" ht="35.450000000000003" customHeight="1">
      <c r="A1288" s="11" t="s">
        <v>6202</v>
      </c>
      <c r="B1288" s="11" t="s">
        <v>1240</v>
      </c>
      <c r="C1288" s="11" t="s">
        <v>2506</v>
      </c>
      <c r="D1288" s="11" t="str">
        <f t="shared" si="20"/>
        <v>18-1535 TC Ginger Spice</v>
      </c>
      <c r="E1288" s="11" t="s">
        <v>632</v>
      </c>
      <c r="F1288" s="11">
        <v>182</v>
      </c>
      <c r="G1288" s="11">
        <v>93</v>
      </c>
      <c r="H1288" s="2426">
        <v>75</v>
      </c>
      <c r="I1288" s="3291"/>
    </row>
    <row r="1289" spans="1:9" ht="35.450000000000003" customHeight="1">
      <c r="A1289" s="11" t="s">
        <v>6252</v>
      </c>
      <c r="B1289" s="11" t="s">
        <v>1127</v>
      </c>
      <c r="C1289" s="11" t="s">
        <v>2658</v>
      </c>
      <c r="D1289" s="11" t="str">
        <f t="shared" si="20"/>
        <v>18-1741 TC Raspberry Wine</v>
      </c>
      <c r="E1289" s="11" t="s">
        <v>632</v>
      </c>
      <c r="F1289" s="11">
        <v>182</v>
      </c>
      <c r="G1289" s="11">
        <v>55</v>
      </c>
      <c r="H1289" s="2426">
        <v>83</v>
      </c>
      <c r="I1289" s="3292"/>
    </row>
    <row r="1290" spans="1:9" ht="35.450000000000003" customHeight="1">
      <c r="A1290" s="11" t="s">
        <v>7062</v>
      </c>
      <c r="B1290" s="11" t="s">
        <v>9486</v>
      </c>
      <c r="C1290" s="11" t="s">
        <v>2662</v>
      </c>
      <c r="D1290" s="11" t="str">
        <f t="shared" si="20"/>
        <v>18-1950 TC Jazzy</v>
      </c>
      <c r="E1290" s="11" t="s">
        <v>632</v>
      </c>
      <c r="F1290" s="11">
        <v>182</v>
      </c>
      <c r="G1290" s="11">
        <v>28</v>
      </c>
      <c r="H1290" s="2426">
        <v>80</v>
      </c>
      <c r="I1290" s="3293"/>
    </row>
    <row r="1291" spans="1:9" ht="35.450000000000003" customHeight="1">
      <c r="A1291" s="11" t="s">
        <v>4798</v>
      </c>
      <c r="B1291" s="11" t="s">
        <v>4799</v>
      </c>
      <c r="C1291" s="11" t="s">
        <v>3593</v>
      </c>
      <c r="D1291" s="11" t="str">
        <f t="shared" si="20"/>
        <v>14-6007 TC Sea Foam</v>
      </c>
      <c r="E1291" s="11" t="s">
        <v>632</v>
      </c>
      <c r="F1291" s="11">
        <v>183</v>
      </c>
      <c r="G1291" s="11">
        <v>194</v>
      </c>
      <c r="H1291" s="2426">
        <v>178</v>
      </c>
      <c r="I1291" s="3276"/>
    </row>
    <row r="1292" spans="1:9" ht="35.450000000000003" customHeight="1">
      <c r="A1292" s="11" t="s">
        <v>7091</v>
      </c>
      <c r="B1292" s="11" t="s">
        <v>9527</v>
      </c>
      <c r="C1292" s="11" t="s">
        <v>3116</v>
      </c>
      <c r="D1292" s="11" t="str">
        <f t="shared" si="20"/>
        <v>14-3949 TC Xenon Blue</v>
      </c>
      <c r="E1292" s="11" t="s">
        <v>632</v>
      </c>
      <c r="F1292" s="11">
        <v>183</v>
      </c>
      <c r="G1292" s="11">
        <v>192</v>
      </c>
      <c r="H1292" s="2426">
        <v>215</v>
      </c>
      <c r="I1292" s="3277"/>
    </row>
    <row r="1293" spans="1:9" ht="35.450000000000003" customHeight="1">
      <c r="A1293" s="11" t="s">
        <v>4710</v>
      </c>
      <c r="B1293" s="11" t="s">
        <v>782</v>
      </c>
      <c r="C1293" s="11" t="s">
        <v>3114</v>
      </c>
      <c r="D1293" s="11" t="str">
        <f t="shared" si="20"/>
        <v>14-4110 TC Heather</v>
      </c>
      <c r="E1293" s="11" t="s">
        <v>632</v>
      </c>
      <c r="F1293" s="11">
        <v>183</v>
      </c>
      <c r="G1293" s="11">
        <v>192</v>
      </c>
      <c r="H1293" s="2426">
        <v>214</v>
      </c>
      <c r="I1293" s="3278"/>
    </row>
    <row r="1294" spans="1:9" ht="35.450000000000003" customHeight="1">
      <c r="A1294" s="11" t="s">
        <v>4808</v>
      </c>
      <c r="B1294" s="11" t="s">
        <v>1701</v>
      </c>
      <c r="C1294" s="11" t="s">
        <v>1866</v>
      </c>
      <c r="D1294" s="11" t="str">
        <f t="shared" si="20"/>
        <v>14-6308 TC Alfalfa</v>
      </c>
      <c r="E1294" s="11" t="s">
        <v>632</v>
      </c>
      <c r="F1294" s="11">
        <v>183</v>
      </c>
      <c r="G1294" s="11">
        <v>181</v>
      </c>
      <c r="H1294" s="2426">
        <v>159</v>
      </c>
      <c r="I1294" s="3279"/>
    </row>
    <row r="1295" spans="1:9" ht="35.450000000000003" customHeight="1">
      <c r="A1295" s="11" t="s">
        <v>4869</v>
      </c>
      <c r="B1295" s="11" t="s">
        <v>4870</v>
      </c>
      <c r="C1295" s="11" t="s">
        <v>3777</v>
      </c>
      <c r="D1295" s="11" t="str">
        <f t="shared" si="20"/>
        <v>15-0628 TC Leek Green</v>
      </c>
      <c r="E1295" s="11" t="s">
        <v>632</v>
      </c>
      <c r="F1295" s="11">
        <v>183</v>
      </c>
      <c r="G1295" s="11">
        <v>177</v>
      </c>
      <c r="H1295" s="2426">
        <v>122</v>
      </c>
      <c r="I1295" s="3280"/>
    </row>
    <row r="1296" spans="1:9" ht="35.450000000000003" customHeight="1">
      <c r="A1296" s="11" t="s">
        <v>5005</v>
      </c>
      <c r="B1296" s="11" t="s">
        <v>894</v>
      </c>
      <c r="C1296" s="11" t="s">
        <v>2963</v>
      </c>
      <c r="D1296" s="11" t="str">
        <f t="shared" si="20"/>
        <v>15-3802 TC Cloud Gray</v>
      </c>
      <c r="E1296" s="11" t="s">
        <v>632</v>
      </c>
      <c r="F1296" s="11">
        <v>183</v>
      </c>
      <c r="G1296" s="11">
        <v>169</v>
      </c>
      <c r="H1296" s="2426">
        <v>172</v>
      </c>
      <c r="I1296" s="3281"/>
    </row>
    <row r="1297" spans="1:9" ht="35.450000000000003" customHeight="1">
      <c r="A1297" s="11" t="s">
        <v>6973</v>
      </c>
      <c r="B1297" s="11" t="s">
        <v>9369</v>
      </c>
      <c r="C1297" s="11" t="s">
        <v>1871</v>
      </c>
      <c r="D1297" s="11" t="str">
        <f t="shared" si="20"/>
        <v>15-1304 TC Humus</v>
      </c>
      <c r="E1297" s="11" t="s">
        <v>632</v>
      </c>
      <c r="F1297" s="11">
        <v>183</v>
      </c>
      <c r="G1297" s="11">
        <v>167</v>
      </c>
      <c r="H1297" s="2426">
        <v>147</v>
      </c>
      <c r="I1297" s="3282"/>
    </row>
    <row r="1298" spans="1:9" ht="35.450000000000003" customHeight="1">
      <c r="A1298" s="11" t="s">
        <v>5403</v>
      </c>
      <c r="B1298" s="11" t="s">
        <v>855</v>
      </c>
      <c r="C1298" s="11" t="s">
        <v>3006</v>
      </c>
      <c r="D1298" s="11" t="str">
        <f t="shared" si="20"/>
        <v>16-3617 TC Sheer Lilac</v>
      </c>
      <c r="E1298" s="11" t="s">
        <v>632</v>
      </c>
      <c r="F1298" s="11">
        <v>183</v>
      </c>
      <c r="G1298" s="11">
        <v>147</v>
      </c>
      <c r="H1298" s="2426">
        <v>192</v>
      </c>
      <c r="I1298" s="3283"/>
    </row>
    <row r="1299" spans="1:9" ht="35.450000000000003" customHeight="1">
      <c r="A1299" s="11" t="s">
        <v>5735</v>
      </c>
      <c r="B1299" s="11" t="s">
        <v>1257</v>
      </c>
      <c r="C1299" s="11" t="s">
        <v>2508</v>
      </c>
      <c r="D1299" s="11" t="str">
        <f t="shared" si="20"/>
        <v>17-1446 TC Mango</v>
      </c>
      <c r="E1299" s="11" t="s">
        <v>632</v>
      </c>
      <c r="F1299" s="11">
        <v>183</v>
      </c>
      <c r="G1299" s="11">
        <v>94</v>
      </c>
      <c r="H1299" s="2426">
        <v>65</v>
      </c>
      <c r="I1299" s="3284"/>
    </row>
    <row r="1300" spans="1:9" ht="35.450000000000003" customHeight="1">
      <c r="A1300" s="11" t="s">
        <v>6277</v>
      </c>
      <c r="B1300" s="11" t="s">
        <v>1102</v>
      </c>
      <c r="C1300" s="11" t="s">
        <v>2696</v>
      </c>
      <c r="D1300" s="11" t="str">
        <f t="shared" si="20"/>
        <v>18-2336 TC Very Berry</v>
      </c>
      <c r="E1300" s="11" t="s">
        <v>632</v>
      </c>
      <c r="F1300" s="11">
        <v>183</v>
      </c>
      <c r="G1300" s="11">
        <v>50</v>
      </c>
      <c r="H1300" s="2426">
        <v>117</v>
      </c>
      <c r="I1300" s="2448"/>
    </row>
    <row r="1301" spans="1:9" ht="35.450000000000003" customHeight="1">
      <c r="A1301" s="11" t="s">
        <v>4195</v>
      </c>
      <c r="B1301" s="11" t="s">
        <v>4196</v>
      </c>
      <c r="C1301" s="11" t="s">
        <v>3355</v>
      </c>
      <c r="D1301" s="11" t="str">
        <f t="shared" si="20"/>
        <v>12-5409 TC Fair Aqua</v>
      </c>
      <c r="E1301" s="11" t="s">
        <v>632</v>
      </c>
      <c r="F1301" s="11">
        <v>184</v>
      </c>
      <c r="G1301" s="11">
        <v>226</v>
      </c>
      <c r="H1301" s="2426">
        <v>220</v>
      </c>
      <c r="I1301" s="3269"/>
    </row>
    <row r="1302" spans="1:9" ht="35.450000000000003" customHeight="1">
      <c r="A1302" s="11" t="s">
        <v>4499</v>
      </c>
      <c r="B1302" s="11" t="s">
        <v>4500</v>
      </c>
      <c r="C1302" s="11" t="s">
        <v>3599</v>
      </c>
      <c r="D1302" s="11" t="str">
        <f t="shared" si="20"/>
        <v>13-6108 TC Celadon</v>
      </c>
      <c r="E1302" s="11" t="s">
        <v>632</v>
      </c>
      <c r="F1302" s="11">
        <v>184</v>
      </c>
      <c r="G1302" s="11">
        <v>204</v>
      </c>
      <c r="H1302" s="2426">
        <v>186</v>
      </c>
      <c r="I1302" s="3270"/>
    </row>
    <row r="1303" spans="1:9" ht="35.450000000000003" customHeight="1">
      <c r="A1303" s="11" t="s">
        <v>4867</v>
      </c>
      <c r="B1303" s="11" t="s">
        <v>4868</v>
      </c>
      <c r="C1303" s="11" t="s">
        <v>3747</v>
      </c>
      <c r="D1303" s="11" t="str">
        <f t="shared" si="20"/>
        <v>15-0548 TC Citronelle</v>
      </c>
      <c r="E1303" s="11" t="s">
        <v>632</v>
      </c>
      <c r="F1303" s="11">
        <v>184</v>
      </c>
      <c r="G1303" s="11">
        <v>175</v>
      </c>
      <c r="H1303" s="2426">
        <v>35</v>
      </c>
      <c r="I1303" s="3271"/>
    </row>
    <row r="1304" spans="1:9" ht="35.450000000000003" customHeight="1">
      <c r="A1304" s="11" t="s">
        <v>4934</v>
      </c>
      <c r="B1304" s="11" t="s">
        <v>1673</v>
      </c>
      <c r="C1304" s="11" t="s">
        <v>1906</v>
      </c>
      <c r="D1304" s="11" t="str">
        <f t="shared" si="20"/>
        <v>15-1305 TC Feather Gray</v>
      </c>
      <c r="E1304" s="11" t="s">
        <v>632</v>
      </c>
      <c r="F1304" s="11">
        <v>184</v>
      </c>
      <c r="G1304" s="11">
        <v>173</v>
      </c>
      <c r="H1304" s="2426">
        <v>158</v>
      </c>
      <c r="I1304" s="2492"/>
    </row>
    <row r="1305" spans="1:9" ht="35.450000000000003" customHeight="1">
      <c r="A1305" s="11" t="s">
        <v>4935</v>
      </c>
      <c r="B1305" s="11" t="s">
        <v>1690</v>
      </c>
      <c r="C1305" s="11" t="s">
        <v>1883</v>
      </c>
      <c r="D1305" s="11" t="str">
        <f t="shared" si="20"/>
        <v>15-1306 TC Oxford Tan</v>
      </c>
      <c r="E1305" s="11" t="s">
        <v>632</v>
      </c>
      <c r="F1305" s="11">
        <v>184</v>
      </c>
      <c r="G1305" s="11">
        <v>169</v>
      </c>
      <c r="H1305" s="2426">
        <v>154</v>
      </c>
      <c r="I1305" s="3272"/>
    </row>
    <row r="1306" spans="1:9" ht="35.450000000000003" customHeight="1">
      <c r="A1306" s="11" t="s">
        <v>5271</v>
      </c>
      <c r="B1306" s="11" t="s">
        <v>1576</v>
      </c>
      <c r="C1306" s="11" t="s">
        <v>2060</v>
      </c>
      <c r="D1306" s="11" t="str">
        <f t="shared" si="20"/>
        <v>16-1324 TC Lark</v>
      </c>
      <c r="E1306" s="11" t="s">
        <v>632</v>
      </c>
      <c r="F1306" s="11">
        <v>184</v>
      </c>
      <c r="G1306" s="11">
        <v>155</v>
      </c>
      <c r="H1306" s="2426">
        <v>114</v>
      </c>
      <c r="I1306" s="3273"/>
    </row>
    <row r="1307" spans="1:9" ht="35.450000000000003" customHeight="1">
      <c r="A1307" s="11" t="s">
        <v>5385</v>
      </c>
      <c r="B1307" s="11" t="s">
        <v>8474</v>
      </c>
      <c r="C1307" s="11" t="s">
        <v>3042</v>
      </c>
      <c r="D1307" s="11" t="str">
        <f t="shared" si="20"/>
        <v>16-3110 TC Smoky Grape</v>
      </c>
      <c r="E1307" s="11" t="s">
        <v>632</v>
      </c>
      <c r="F1307" s="11">
        <v>184</v>
      </c>
      <c r="G1307" s="11">
        <v>138</v>
      </c>
      <c r="H1307" s="2426">
        <v>172</v>
      </c>
      <c r="I1307" s="3274"/>
    </row>
    <row r="1308" spans="1:9" ht="35.450000000000003" customHeight="1">
      <c r="A1308" s="11" t="s">
        <v>5369</v>
      </c>
      <c r="B1308" s="11" t="s">
        <v>1021</v>
      </c>
      <c r="C1308" s="11" t="s">
        <v>2807</v>
      </c>
      <c r="D1308" s="11" t="str">
        <f t="shared" si="20"/>
        <v>16-1708 TC Lilas</v>
      </c>
      <c r="E1308" s="11" t="s">
        <v>632</v>
      </c>
      <c r="F1308" s="11">
        <v>184</v>
      </c>
      <c r="G1308" s="11">
        <v>137</v>
      </c>
      <c r="H1308" s="2426">
        <v>149</v>
      </c>
      <c r="I1308" s="3275"/>
    </row>
    <row r="1309" spans="1:9" ht="35.450000000000003" customHeight="1">
      <c r="A1309" s="11" t="s">
        <v>3979</v>
      </c>
      <c r="B1309" s="11" t="s">
        <v>3981</v>
      </c>
      <c r="C1309" s="11" t="s">
        <v>3694</v>
      </c>
      <c r="D1309" s="11" t="str">
        <f t="shared" si="20"/>
        <v>12-0225 TC Patina Green</v>
      </c>
      <c r="E1309" s="11" t="s">
        <v>632</v>
      </c>
      <c r="F1309" s="11">
        <v>185</v>
      </c>
      <c r="G1309" s="11">
        <v>234</v>
      </c>
      <c r="H1309" s="2426">
        <v>179</v>
      </c>
      <c r="I1309" s="3259"/>
    </row>
    <row r="1310" spans="1:9" ht="35.450000000000003" customHeight="1">
      <c r="A1310" s="11" t="s">
        <v>4759</v>
      </c>
      <c r="B1310" s="11" t="s">
        <v>1645</v>
      </c>
      <c r="C1310" s="11" t="s">
        <v>1946</v>
      </c>
      <c r="D1310" s="11" t="str">
        <f t="shared" si="20"/>
        <v>14-4804 TC Blue Fox</v>
      </c>
      <c r="E1310" s="11" t="s">
        <v>632</v>
      </c>
      <c r="F1310" s="11">
        <v>185</v>
      </c>
      <c r="G1310" s="11">
        <v>188</v>
      </c>
      <c r="H1310" s="2426">
        <v>182</v>
      </c>
      <c r="I1310" s="3260"/>
    </row>
    <row r="1311" spans="1:9" ht="35.450000000000003" customHeight="1">
      <c r="A1311" s="11" t="s">
        <v>4701</v>
      </c>
      <c r="B1311" s="11" t="s">
        <v>884</v>
      </c>
      <c r="C1311" s="11" t="s">
        <v>2974</v>
      </c>
      <c r="D1311" s="11" t="str">
        <f t="shared" si="20"/>
        <v>14-3907 TC Thistle</v>
      </c>
      <c r="E1311" s="11" t="s">
        <v>632</v>
      </c>
      <c r="F1311" s="11">
        <v>185</v>
      </c>
      <c r="G1311" s="11">
        <v>179</v>
      </c>
      <c r="H1311" s="2426">
        <v>197</v>
      </c>
      <c r="I1311" s="3261"/>
    </row>
    <row r="1312" spans="1:9" ht="35.450000000000003" customHeight="1">
      <c r="A1312" s="11" t="s">
        <v>5211</v>
      </c>
      <c r="B1312" s="11" t="s">
        <v>5212</v>
      </c>
      <c r="C1312" s="11" t="s">
        <v>3750</v>
      </c>
      <c r="D1312" s="11" t="str">
        <f t="shared" si="20"/>
        <v>16-0840 TC Antique Moss</v>
      </c>
      <c r="E1312" s="11" t="s">
        <v>632</v>
      </c>
      <c r="F1312" s="11">
        <v>185</v>
      </c>
      <c r="G1312" s="11">
        <v>160</v>
      </c>
      <c r="H1312" s="2426">
        <v>35</v>
      </c>
      <c r="I1312" s="3262"/>
    </row>
    <row r="1313" spans="1:9" ht="35.450000000000003" customHeight="1">
      <c r="A1313" s="11" t="s">
        <v>5266</v>
      </c>
      <c r="B1313" s="11" t="s">
        <v>1502</v>
      </c>
      <c r="C1313" s="11" t="s">
        <v>2161</v>
      </c>
      <c r="D1313" s="11" t="str">
        <f t="shared" si="20"/>
        <v>16-1317 TC Brush</v>
      </c>
      <c r="E1313" s="11" t="s">
        <v>632</v>
      </c>
      <c r="F1313" s="11">
        <v>185</v>
      </c>
      <c r="G1313" s="11">
        <v>153</v>
      </c>
      <c r="H1313" s="2426">
        <v>132</v>
      </c>
      <c r="I1313" s="3263"/>
    </row>
    <row r="1314" spans="1:9" ht="35.450000000000003" customHeight="1">
      <c r="A1314" s="11" t="s">
        <v>5284</v>
      </c>
      <c r="B1314" s="11" t="s">
        <v>1594</v>
      </c>
      <c r="C1314" s="11" t="s">
        <v>2038</v>
      </c>
      <c r="D1314" s="11" t="str">
        <f t="shared" si="20"/>
        <v>16-1333 TC Doe</v>
      </c>
      <c r="E1314" s="11" t="s">
        <v>632</v>
      </c>
      <c r="F1314" s="11">
        <v>185</v>
      </c>
      <c r="G1314" s="11">
        <v>142</v>
      </c>
      <c r="H1314" s="2426">
        <v>104</v>
      </c>
      <c r="I1314" s="3264"/>
    </row>
    <row r="1315" spans="1:9" ht="35.450000000000003" customHeight="1">
      <c r="A1315" s="11" t="s">
        <v>7075</v>
      </c>
      <c r="B1315" s="11" t="s">
        <v>9482</v>
      </c>
      <c r="C1315" s="11" t="s">
        <v>2808</v>
      </c>
      <c r="D1315" s="11" t="str">
        <f t="shared" si="20"/>
        <v>16-1710 TC Foxglove</v>
      </c>
      <c r="E1315" s="11" t="s">
        <v>632</v>
      </c>
      <c r="F1315" s="11">
        <v>185</v>
      </c>
      <c r="G1315" s="11">
        <v>131</v>
      </c>
      <c r="H1315" s="2426">
        <v>145</v>
      </c>
      <c r="I1315" s="3265"/>
    </row>
    <row r="1316" spans="1:9" ht="35.450000000000003" customHeight="1">
      <c r="A1316" s="11" t="s">
        <v>5733</v>
      </c>
      <c r="B1316" s="11" t="s">
        <v>1466</v>
      </c>
      <c r="C1316" s="11" t="s">
        <v>2203</v>
      </c>
      <c r="D1316" s="11" t="str">
        <f t="shared" si="20"/>
        <v>17-1436 TC Raw Sienna</v>
      </c>
      <c r="E1316" s="11" t="s">
        <v>632</v>
      </c>
      <c r="F1316" s="11">
        <v>185</v>
      </c>
      <c r="G1316" s="11">
        <v>113</v>
      </c>
      <c r="H1316" s="2426">
        <v>79</v>
      </c>
      <c r="I1316" s="3266"/>
    </row>
    <row r="1317" spans="1:9" ht="35.450000000000003" customHeight="1">
      <c r="A1317" s="11" t="s">
        <v>6207</v>
      </c>
      <c r="B1317" s="11" t="s">
        <v>1162</v>
      </c>
      <c r="C1317" s="11" t="s">
        <v>2607</v>
      </c>
      <c r="D1317" s="11" t="str">
        <f t="shared" si="20"/>
        <v>18-1550 TC Aurora Red</v>
      </c>
      <c r="E1317" s="11" t="s">
        <v>632</v>
      </c>
      <c r="F1317" s="11">
        <v>185</v>
      </c>
      <c r="G1317" s="11">
        <v>58</v>
      </c>
      <c r="H1317" s="2426">
        <v>50</v>
      </c>
      <c r="I1317" s="3267"/>
    </row>
    <row r="1318" spans="1:9" ht="35.450000000000003" customHeight="1">
      <c r="A1318" s="11" t="s">
        <v>6673</v>
      </c>
      <c r="B1318" s="11" t="s">
        <v>8020</v>
      </c>
      <c r="C1318" s="11" t="s">
        <v>2619</v>
      </c>
      <c r="D1318" s="11" t="str">
        <f t="shared" si="20"/>
        <v>19-1663 TC Ribbon Red</v>
      </c>
      <c r="E1318" s="11" t="s">
        <v>632</v>
      </c>
      <c r="F1318" s="11">
        <v>185</v>
      </c>
      <c r="G1318" s="11">
        <v>38</v>
      </c>
      <c r="H1318" s="2426">
        <v>54</v>
      </c>
      <c r="I1318" s="3268"/>
    </row>
    <row r="1319" spans="1:9" ht="35.450000000000003" customHeight="1">
      <c r="A1319" s="11" t="s">
        <v>4206</v>
      </c>
      <c r="B1319" s="11" t="s">
        <v>4207</v>
      </c>
      <c r="C1319" s="11" t="s">
        <v>3522</v>
      </c>
      <c r="D1319" s="11" t="str">
        <f t="shared" si="20"/>
        <v>12-5507 TC Bay</v>
      </c>
      <c r="E1319" s="11" t="s">
        <v>632</v>
      </c>
      <c r="F1319" s="11">
        <v>186</v>
      </c>
      <c r="G1319" s="11">
        <v>229</v>
      </c>
      <c r="H1319" s="2426">
        <v>214</v>
      </c>
      <c r="I1319" s="3243"/>
    </row>
    <row r="1320" spans="1:9" ht="35.450000000000003" customHeight="1">
      <c r="A1320" s="11" t="s">
        <v>4211</v>
      </c>
      <c r="B1320" s="11" t="s">
        <v>4213</v>
      </c>
      <c r="C1320" s="11" t="s">
        <v>3514</v>
      </c>
      <c r="D1320" s="11" t="str">
        <f t="shared" si="20"/>
        <v>12-5808 TC Honeydew</v>
      </c>
      <c r="E1320" s="11" t="s">
        <v>632</v>
      </c>
      <c r="F1320" s="11">
        <v>186</v>
      </c>
      <c r="G1320" s="11">
        <v>225</v>
      </c>
      <c r="H1320" s="2426">
        <v>211</v>
      </c>
      <c r="I1320" s="3244"/>
    </row>
    <row r="1321" spans="1:9" ht="35.450000000000003" customHeight="1">
      <c r="A1321" s="11" t="s">
        <v>4738</v>
      </c>
      <c r="B1321" s="11" t="s">
        <v>4739</v>
      </c>
      <c r="C1321" s="11" t="s">
        <v>3584</v>
      </c>
      <c r="D1321" s="11" t="str">
        <f t="shared" si="20"/>
        <v>14-4502 TC Mercury</v>
      </c>
      <c r="E1321" s="11" t="s">
        <v>632</v>
      </c>
      <c r="F1321" s="11">
        <v>186</v>
      </c>
      <c r="G1321" s="11">
        <v>194</v>
      </c>
      <c r="H1321" s="2426">
        <v>186</v>
      </c>
      <c r="I1321" s="3245"/>
    </row>
    <row r="1322" spans="1:9" ht="35.450000000000003" customHeight="1">
      <c r="A1322" s="11" t="s">
        <v>4740</v>
      </c>
      <c r="B1322" s="11" t="s">
        <v>1646</v>
      </c>
      <c r="C1322" s="11" t="s">
        <v>1945</v>
      </c>
      <c r="D1322" s="11" t="str">
        <f t="shared" si="20"/>
        <v>14-4503 TC Metal</v>
      </c>
      <c r="E1322" s="11" t="s">
        <v>632</v>
      </c>
      <c r="F1322" s="11">
        <v>186</v>
      </c>
      <c r="G1322" s="11">
        <v>191</v>
      </c>
      <c r="H1322" s="2426">
        <v>188</v>
      </c>
      <c r="I1322" s="3246"/>
    </row>
    <row r="1323" spans="1:9" ht="35.450000000000003" customHeight="1">
      <c r="A1323" s="11" t="s">
        <v>6980</v>
      </c>
      <c r="B1323" s="11" t="s">
        <v>9595</v>
      </c>
      <c r="C1323" s="11" t="s">
        <v>1928</v>
      </c>
      <c r="D1323" s="11" t="str">
        <f t="shared" si="20"/>
        <v>14-4105 TC Micro Chip</v>
      </c>
      <c r="E1323" s="11" t="s">
        <v>632</v>
      </c>
      <c r="F1323" s="11">
        <v>186</v>
      </c>
      <c r="G1323" s="11">
        <v>188</v>
      </c>
      <c r="H1323" s="2426">
        <v>192</v>
      </c>
      <c r="I1323" s="3247"/>
    </row>
    <row r="1324" spans="1:9" ht="35.450000000000003" customHeight="1">
      <c r="A1324" s="11" t="s">
        <v>4545</v>
      </c>
      <c r="B1324" s="11" t="s">
        <v>4546</v>
      </c>
      <c r="C1324" s="11" t="s">
        <v>3775</v>
      </c>
      <c r="D1324" s="11" t="str">
        <f t="shared" si="20"/>
        <v>14-0434 TC Green Banana</v>
      </c>
      <c r="E1324" s="11" t="s">
        <v>632</v>
      </c>
      <c r="F1324" s="11">
        <v>186</v>
      </c>
      <c r="G1324" s="11">
        <v>188</v>
      </c>
      <c r="H1324" s="2426">
        <v>114</v>
      </c>
      <c r="I1324" s="3248"/>
    </row>
    <row r="1325" spans="1:9" ht="35.450000000000003" customHeight="1">
      <c r="A1325" s="11" t="s">
        <v>4702</v>
      </c>
      <c r="B1325" s="11" t="s">
        <v>8512</v>
      </c>
      <c r="C1325" s="11" t="s">
        <v>3075</v>
      </c>
      <c r="D1325" s="11" t="str">
        <f t="shared" si="20"/>
        <v>14-3911 TC Purple Heather</v>
      </c>
      <c r="E1325" s="11" t="s">
        <v>632</v>
      </c>
      <c r="F1325" s="11">
        <v>186</v>
      </c>
      <c r="G1325" s="11">
        <v>184</v>
      </c>
      <c r="H1325" s="2426">
        <v>211</v>
      </c>
      <c r="I1325" s="3249"/>
    </row>
    <row r="1326" spans="1:9" ht="35.450000000000003" customHeight="1">
      <c r="A1326" s="11" t="s">
        <v>4540</v>
      </c>
      <c r="B1326" s="11" t="s">
        <v>4542</v>
      </c>
      <c r="C1326" s="11" t="s">
        <v>3835</v>
      </c>
      <c r="D1326" s="11" t="str">
        <f t="shared" si="20"/>
        <v>14-0418 TC Bog</v>
      </c>
      <c r="E1326" s="11" t="s">
        <v>632</v>
      </c>
      <c r="F1326" s="11">
        <v>186</v>
      </c>
      <c r="G1326" s="11">
        <v>182</v>
      </c>
      <c r="H1326" s="2426">
        <v>150</v>
      </c>
      <c r="I1326" s="3250"/>
    </row>
    <row r="1327" spans="1:9" ht="35.450000000000003" customHeight="1">
      <c r="A1327" s="11" t="s">
        <v>4693</v>
      </c>
      <c r="B1327" s="11" t="s">
        <v>890</v>
      </c>
      <c r="C1327" s="11" t="s">
        <v>2967</v>
      </c>
      <c r="D1327" s="11" t="str">
        <f t="shared" si="20"/>
        <v>14-3805 TC Iris</v>
      </c>
      <c r="E1327" s="11" t="s">
        <v>632</v>
      </c>
      <c r="F1327" s="11">
        <v>186</v>
      </c>
      <c r="G1327" s="11">
        <v>175</v>
      </c>
      <c r="H1327" s="2426">
        <v>188</v>
      </c>
      <c r="I1327" s="3251"/>
    </row>
    <row r="1328" spans="1:9" ht="35.450000000000003" customHeight="1">
      <c r="A1328" s="11" t="s">
        <v>4900</v>
      </c>
      <c r="B1328" s="11" t="s">
        <v>1591</v>
      </c>
      <c r="C1328" s="11" t="s">
        <v>2040</v>
      </c>
      <c r="D1328" s="11" t="str">
        <f t="shared" si="20"/>
        <v>15-1116 TC Safari</v>
      </c>
      <c r="E1328" s="11" t="s">
        <v>632</v>
      </c>
      <c r="F1328" s="11">
        <v>186</v>
      </c>
      <c r="G1328" s="11">
        <v>170</v>
      </c>
      <c r="H1328" s="2426">
        <v>145</v>
      </c>
      <c r="I1328" s="3252"/>
    </row>
    <row r="1329" spans="1:9" ht="35.450000000000003" customHeight="1">
      <c r="A1329" s="11" t="s">
        <v>4918</v>
      </c>
      <c r="B1329" s="11" t="s">
        <v>1535</v>
      </c>
      <c r="C1329" s="11" t="s">
        <v>2118</v>
      </c>
      <c r="D1329" s="11" t="str">
        <f t="shared" si="20"/>
        <v>15-1215 TC Sesame</v>
      </c>
      <c r="E1329" s="11" t="s">
        <v>632</v>
      </c>
      <c r="F1329" s="11">
        <v>186</v>
      </c>
      <c r="G1329" s="11">
        <v>163</v>
      </c>
      <c r="H1329" s="2426">
        <v>139</v>
      </c>
      <c r="I1329" s="3253"/>
    </row>
    <row r="1330" spans="1:9" ht="35.450000000000003" customHeight="1">
      <c r="A1330" s="11" t="s">
        <v>5335</v>
      </c>
      <c r="B1330" s="11" t="s">
        <v>8275</v>
      </c>
      <c r="C1330" s="11" t="s">
        <v>2860</v>
      </c>
      <c r="D1330" s="11" t="str">
        <f t="shared" si="20"/>
        <v>16-1508 TC Adobe Rose</v>
      </c>
      <c r="E1330" s="11" t="s">
        <v>632</v>
      </c>
      <c r="F1330" s="11">
        <v>186</v>
      </c>
      <c r="G1330" s="11">
        <v>159</v>
      </c>
      <c r="H1330" s="2426">
        <v>153</v>
      </c>
      <c r="I1330" s="3254"/>
    </row>
    <row r="1331" spans="1:9" ht="35.450000000000003" customHeight="1">
      <c r="A1331" s="11" t="s">
        <v>5220</v>
      </c>
      <c r="B1331" s="11" t="s">
        <v>1376</v>
      </c>
      <c r="C1331" s="11" t="s">
        <v>2328</v>
      </c>
      <c r="D1331" s="11" t="str">
        <f t="shared" si="20"/>
        <v>16-0946 TC Honey</v>
      </c>
      <c r="E1331" s="11" t="s">
        <v>632</v>
      </c>
      <c r="F1331" s="11">
        <v>186</v>
      </c>
      <c r="G1331" s="11">
        <v>146</v>
      </c>
      <c r="H1331" s="2426">
        <v>56</v>
      </c>
      <c r="I1331" s="3255"/>
    </row>
    <row r="1332" spans="1:9" ht="35.450000000000003" customHeight="1">
      <c r="A1332" s="11" t="s">
        <v>5311</v>
      </c>
      <c r="B1332" s="11" t="s">
        <v>1496</v>
      </c>
      <c r="C1332" s="11" t="s">
        <v>2169</v>
      </c>
      <c r="D1332" s="11" t="str">
        <f t="shared" si="20"/>
        <v>16-1422 TC Cork</v>
      </c>
      <c r="E1332" s="11" t="s">
        <v>632</v>
      </c>
      <c r="F1332" s="11">
        <v>186</v>
      </c>
      <c r="G1332" s="11">
        <v>134</v>
      </c>
      <c r="H1332" s="2426">
        <v>113</v>
      </c>
      <c r="I1332" s="3256"/>
    </row>
    <row r="1333" spans="1:9" ht="35.450000000000003" customHeight="1">
      <c r="A1333" s="11" t="s">
        <v>5794</v>
      </c>
      <c r="B1333" s="11" t="s">
        <v>1090</v>
      </c>
      <c r="C1333" s="11" t="s">
        <v>2710</v>
      </c>
      <c r="D1333" s="11" t="str">
        <f t="shared" si="20"/>
        <v>17-1718 TC Dusty Rose</v>
      </c>
      <c r="E1333" s="11" t="s">
        <v>632</v>
      </c>
      <c r="F1333" s="11">
        <v>186</v>
      </c>
      <c r="G1333" s="11">
        <v>121</v>
      </c>
      <c r="H1333" s="2426">
        <v>125</v>
      </c>
      <c r="I1333" s="2430"/>
    </row>
    <row r="1334" spans="1:9" ht="35.450000000000003" customHeight="1">
      <c r="A1334" s="11" t="s">
        <v>6204</v>
      </c>
      <c r="B1334" s="11" t="s">
        <v>1459</v>
      </c>
      <c r="C1334" s="11" t="s">
        <v>3871</v>
      </c>
      <c r="D1334" s="11" t="str">
        <f t="shared" si="20"/>
        <v>18-1537 TC Copper Coin</v>
      </c>
      <c r="E1334" s="11" t="s">
        <v>632</v>
      </c>
      <c r="F1334" s="11">
        <v>186</v>
      </c>
      <c r="G1334" s="11">
        <v>107</v>
      </c>
      <c r="H1334" s="2426">
        <v>87</v>
      </c>
      <c r="I1334" s="3257"/>
    </row>
    <row r="1335" spans="1:9" ht="35.450000000000003" customHeight="1">
      <c r="A1335" s="11" t="s">
        <v>5832</v>
      </c>
      <c r="B1335" s="11" t="s">
        <v>8235</v>
      </c>
      <c r="C1335" s="11" t="s">
        <v>2827</v>
      </c>
      <c r="D1335" s="11" t="str">
        <f t="shared" si="20"/>
        <v>17-3020 TC Spring Crocus</v>
      </c>
      <c r="E1335" s="11" t="s">
        <v>632</v>
      </c>
      <c r="F1335" s="11">
        <v>186</v>
      </c>
      <c r="G1335" s="11">
        <v>105</v>
      </c>
      <c r="H1335" s="2426">
        <v>161</v>
      </c>
      <c r="I1335" s="3258"/>
    </row>
    <row r="1336" spans="1:9" ht="35.450000000000003" customHeight="1">
      <c r="A1336" s="11" t="s">
        <v>4709</v>
      </c>
      <c r="B1336" s="11" t="s">
        <v>783</v>
      </c>
      <c r="C1336" s="11" t="s">
        <v>3112</v>
      </c>
      <c r="D1336" s="11" t="str">
        <f t="shared" si="20"/>
        <v>14-4106 TC Gray Dawn</v>
      </c>
      <c r="E1336" s="11" t="s">
        <v>632</v>
      </c>
      <c r="F1336" s="11">
        <v>187</v>
      </c>
      <c r="G1336" s="11">
        <v>193</v>
      </c>
      <c r="H1336" s="2426">
        <v>204</v>
      </c>
      <c r="I1336" s="3235"/>
    </row>
    <row r="1337" spans="1:9" ht="35.450000000000003" customHeight="1">
      <c r="A1337" s="11" t="s">
        <v>4708</v>
      </c>
      <c r="B1337" s="11" t="s">
        <v>1657</v>
      </c>
      <c r="C1337" s="11" t="s">
        <v>1927</v>
      </c>
      <c r="D1337" s="11" t="str">
        <f t="shared" si="20"/>
        <v>14-4103 TC Gray Violet</v>
      </c>
      <c r="E1337" s="11" t="s">
        <v>632</v>
      </c>
      <c r="F1337" s="11">
        <v>187</v>
      </c>
      <c r="G1337" s="11">
        <v>188</v>
      </c>
      <c r="H1337" s="2426">
        <v>188</v>
      </c>
      <c r="I1337" s="3236"/>
    </row>
    <row r="1338" spans="1:9" ht="35.450000000000003" customHeight="1">
      <c r="A1338" s="11" t="s">
        <v>5050</v>
      </c>
      <c r="B1338" s="11" t="s">
        <v>1669</v>
      </c>
      <c r="C1338" s="11" t="s">
        <v>1910</v>
      </c>
      <c r="D1338" s="11" t="str">
        <f t="shared" si="20"/>
        <v>15-4503 TC Chateau Gray</v>
      </c>
      <c r="E1338" s="11" t="s">
        <v>632</v>
      </c>
      <c r="F1338" s="11">
        <v>187</v>
      </c>
      <c r="G1338" s="11">
        <v>177</v>
      </c>
      <c r="H1338" s="2426">
        <v>168</v>
      </c>
      <c r="I1338" s="2491"/>
    </row>
    <row r="1339" spans="1:9" ht="35.450000000000003" customHeight="1">
      <c r="A1339" s="11" t="s">
        <v>4877</v>
      </c>
      <c r="B1339" s="11" t="s">
        <v>1419</v>
      </c>
      <c r="C1339" s="11" t="s">
        <v>2261</v>
      </c>
      <c r="D1339" s="11" t="str">
        <f t="shared" si="20"/>
        <v>15-0719 TC Silver Fern</v>
      </c>
      <c r="E1339" s="11" t="s">
        <v>632</v>
      </c>
      <c r="F1339" s="11">
        <v>187</v>
      </c>
      <c r="G1339" s="11">
        <v>170</v>
      </c>
      <c r="H1339" s="2426">
        <v>126</v>
      </c>
      <c r="I1339" s="2514"/>
    </row>
    <row r="1340" spans="1:9" ht="35.450000000000003" customHeight="1">
      <c r="A1340" s="11" t="s">
        <v>5337</v>
      </c>
      <c r="B1340" s="11" t="s">
        <v>985</v>
      </c>
      <c r="C1340" s="11" t="s">
        <v>2856</v>
      </c>
      <c r="D1340" s="11" t="str">
        <f t="shared" si="20"/>
        <v>16-1509 TC Shadow Gray</v>
      </c>
      <c r="E1340" s="11" t="s">
        <v>632</v>
      </c>
      <c r="F1340" s="11">
        <v>187</v>
      </c>
      <c r="G1340" s="11">
        <v>165</v>
      </c>
      <c r="H1340" s="2426">
        <v>160</v>
      </c>
      <c r="I1340" s="2513"/>
    </row>
    <row r="1341" spans="1:9" ht="35.450000000000003" customHeight="1">
      <c r="A1341" s="11" t="s">
        <v>5685</v>
      </c>
      <c r="B1341" s="11" t="s">
        <v>1330</v>
      </c>
      <c r="C1341" s="11" t="s">
        <v>2394</v>
      </c>
      <c r="D1341" s="11" t="str">
        <f t="shared" si="20"/>
        <v>17-1048 TC Inca Gold</v>
      </c>
      <c r="E1341" s="11" t="s">
        <v>632</v>
      </c>
      <c r="F1341" s="11">
        <v>187</v>
      </c>
      <c r="G1341" s="11">
        <v>122</v>
      </c>
      <c r="H1341" s="2426">
        <v>44</v>
      </c>
      <c r="I1341" s="3237"/>
    </row>
    <row r="1342" spans="1:9" ht="35.450000000000003" customHeight="1">
      <c r="A1342" s="11" t="s">
        <v>7042</v>
      </c>
      <c r="B1342" s="11" t="s">
        <v>9423</v>
      </c>
      <c r="C1342" s="11" t="s">
        <v>2441</v>
      </c>
      <c r="D1342" s="11" t="str">
        <f t="shared" si="20"/>
        <v>18-1249 TC Hawaiian Sunset</v>
      </c>
      <c r="E1342" s="11" t="s">
        <v>632</v>
      </c>
      <c r="F1342" s="11">
        <v>187</v>
      </c>
      <c r="G1342" s="11">
        <v>92</v>
      </c>
      <c r="H1342" s="2426">
        <v>20</v>
      </c>
      <c r="I1342" s="3238"/>
    </row>
    <row r="1343" spans="1:9" ht="35.450000000000003" customHeight="1">
      <c r="A1343" s="11" t="s">
        <v>6164</v>
      </c>
      <c r="B1343" s="11" t="s">
        <v>1246</v>
      </c>
      <c r="C1343" s="11" t="s">
        <v>2503</v>
      </c>
      <c r="D1343" s="11" t="str">
        <f t="shared" si="20"/>
        <v>18-1354 TC Burnt Ochre</v>
      </c>
      <c r="E1343" s="11" t="s">
        <v>632</v>
      </c>
      <c r="F1343" s="11">
        <v>187</v>
      </c>
      <c r="G1343" s="11">
        <v>79</v>
      </c>
      <c r="H1343" s="2426">
        <v>53</v>
      </c>
      <c r="I1343" s="3239"/>
    </row>
    <row r="1344" spans="1:9" ht="35.450000000000003" customHeight="1">
      <c r="A1344" s="11" t="s">
        <v>5765</v>
      </c>
      <c r="B1344" s="11" t="s">
        <v>1182</v>
      </c>
      <c r="C1344" s="11" t="s">
        <v>2583</v>
      </c>
      <c r="D1344" s="11" t="str">
        <f t="shared" si="20"/>
        <v>17-1545 TC Cranberry</v>
      </c>
      <c r="E1344" s="11" t="s">
        <v>632</v>
      </c>
      <c r="F1344" s="11">
        <v>187</v>
      </c>
      <c r="G1344" s="11">
        <v>74</v>
      </c>
      <c r="H1344" s="2426">
        <v>77</v>
      </c>
      <c r="I1344" s="3240"/>
    </row>
    <row r="1345" spans="1:9" ht="35.450000000000003" customHeight="1">
      <c r="A1345" s="11" t="s">
        <v>6231</v>
      </c>
      <c r="B1345" s="11" t="s">
        <v>1158</v>
      </c>
      <c r="C1345" s="11" t="s">
        <v>2608</v>
      </c>
      <c r="D1345" s="11" t="str">
        <f t="shared" si="20"/>
        <v>18-1652 TC Rococco Red</v>
      </c>
      <c r="E1345" s="11" t="s">
        <v>632</v>
      </c>
      <c r="F1345" s="11">
        <v>187</v>
      </c>
      <c r="G1345" s="11">
        <v>54</v>
      </c>
      <c r="H1345" s="2426">
        <v>63</v>
      </c>
      <c r="I1345" s="3241"/>
    </row>
    <row r="1346" spans="1:9" ht="35.450000000000003" customHeight="1">
      <c r="A1346" s="11" t="s">
        <v>6257</v>
      </c>
      <c r="B1346" s="11" t="s">
        <v>1157</v>
      </c>
      <c r="C1346" s="11" t="s">
        <v>2611</v>
      </c>
      <c r="D1346" s="11" t="str">
        <f t="shared" ref="D1346:D1409" si="21">A1346 &amp; " " &amp; B1346</f>
        <v>18-1761 TC Ski Patrol</v>
      </c>
      <c r="E1346" s="11" t="s">
        <v>632</v>
      </c>
      <c r="F1346" s="11">
        <v>187</v>
      </c>
      <c r="G1346" s="11">
        <v>18</v>
      </c>
      <c r="H1346" s="2426">
        <v>55</v>
      </c>
      <c r="I1346" s="3242"/>
    </row>
    <row r="1347" spans="1:9" ht="35.450000000000003" customHeight="1">
      <c r="A1347" s="11" t="s">
        <v>4197</v>
      </c>
      <c r="B1347" s="11" t="s">
        <v>4198</v>
      </c>
      <c r="C1347" s="11" t="s">
        <v>3357</v>
      </c>
      <c r="D1347" s="11" t="str">
        <f t="shared" si="21"/>
        <v>12-5410 TC Bleached Aqua</v>
      </c>
      <c r="E1347" s="11" t="s">
        <v>632</v>
      </c>
      <c r="F1347" s="11">
        <v>188</v>
      </c>
      <c r="G1347" s="11">
        <v>227</v>
      </c>
      <c r="H1347" s="2426">
        <v>223</v>
      </c>
      <c r="I1347" s="3222"/>
    </row>
    <row r="1348" spans="1:9" ht="35.450000000000003" customHeight="1">
      <c r="A1348" s="11" t="s">
        <v>4489</v>
      </c>
      <c r="B1348" s="11" t="s">
        <v>4490</v>
      </c>
      <c r="C1348" s="11" t="s">
        <v>3602</v>
      </c>
      <c r="D1348" s="11" t="str">
        <f t="shared" si="21"/>
        <v>13-6008 TC Misty Jade</v>
      </c>
      <c r="E1348" s="11" t="s">
        <v>632</v>
      </c>
      <c r="F1348" s="11">
        <v>188</v>
      </c>
      <c r="G1348" s="11">
        <v>217</v>
      </c>
      <c r="H1348" s="2426">
        <v>200</v>
      </c>
      <c r="I1348" s="3223"/>
    </row>
    <row r="1349" spans="1:9" ht="35.450000000000003" customHeight="1">
      <c r="A1349" s="11" t="s">
        <v>4150</v>
      </c>
      <c r="B1349" s="11" t="s">
        <v>4152</v>
      </c>
      <c r="C1349" s="11" t="s">
        <v>3325</v>
      </c>
      <c r="D1349" s="11" t="str">
        <f t="shared" si="21"/>
        <v>12-4607 TC Pastel Blue</v>
      </c>
      <c r="E1349" s="11" t="s">
        <v>632</v>
      </c>
      <c r="F1349" s="11">
        <v>188</v>
      </c>
      <c r="G1349" s="11">
        <v>211</v>
      </c>
      <c r="H1349" s="2426">
        <v>213</v>
      </c>
      <c r="I1349" s="3224"/>
    </row>
    <row r="1350" spans="1:9" ht="35.450000000000003" customHeight="1">
      <c r="A1350" s="11" t="s">
        <v>4503</v>
      </c>
      <c r="B1350" s="11" t="s">
        <v>4504</v>
      </c>
      <c r="C1350" s="11" t="s">
        <v>3613</v>
      </c>
      <c r="D1350" s="11" t="str">
        <f t="shared" si="21"/>
        <v>13-6208 TC Bok Choy</v>
      </c>
      <c r="E1350" s="11" t="s">
        <v>632</v>
      </c>
      <c r="F1350" s="11">
        <v>188</v>
      </c>
      <c r="G1350" s="11">
        <v>202</v>
      </c>
      <c r="H1350" s="2426">
        <v>179</v>
      </c>
      <c r="I1350" s="3225"/>
    </row>
    <row r="1351" spans="1:9" ht="35.450000000000003" customHeight="1">
      <c r="A1351" s="11" t="s">
        <v>4742</v>
      </c>
      <c r="B1351" s="11" t="s">
        <v>4743</v>
      </c>
      <c r="C1351" s="11" t="s">
        <v>3343</v>
      </c>
      <c r="D1351" s="11" t="str">
        <f t="shared" si="21"/>
        <v>14-4504 TC Sky Gray</v>
      </c>
      <c r="E1351" s="11" t="s">
        <v>632</v>
      </c>
      <c r="F1351" s="11">
        <v>188</v>
      </c>
      <c r="G1351" s="11">
        <v>200</v>
      </c>
      <c r="H1351" s="2426">
        <v>198</v>
      </c>
      <c r="I1351" s="3226"/>
    </row>
    <row r="1352" spans="1:9" ht="35.450000000000003" customHeight="1">
      <c r="A1352" s="11" t="s">
        <v>5006</v>
      </c>
      <c r="B1352" s="11" t="s">
        <v>811</v>
      </c>
      <c r="C1352" s="11" t="s">
        <v>3073</v>
      </c>
      <c r="D1352" s="11" t="str">
        <f t="shared" si="21"/>
        <v>15-3807 TC Misty Lilac</v>
      </c>
      <c r="E1352" s="11" t="s">
        <v>632</v>
      </c>
      <c r="F1352" s="11">
        <v>188</v>
      </c>
      <c r="G1352" s="11">
        <v>180</v>
      </c>
      <c r="H1352" s="2426">
        <v>196</v>
      </c>
      <c r="I1352" s="3227"/>
    </row>
    <row r="1353" spans="1:9" ht="35.450000000000003" customHeight="1">
      <c r="A1353" s="11" t="s">
        <v>4873</v>
      </c>
      <c r="B1353" s="11" t="s">
        <v>1415</v>
      </c>
      <c r="C1353" s="11" t="s">
        <v>2268</v>
      </c>
      <c r="D1353" s="11" t="str">
        <f t="shared" si="21"/>
        <v>15-0643 TC Cress Green</v>
      </c>
      <c r="E1353" s="11" t="s">
        <v>632</v>
      </c>
      <c r="F1353" s="11">
        <v>188</v>
      </c>
      <c r="G1353" s="11">
        <v>169</v>
      </c>
      <c r="H1353" s="2426">
        <v>73</v>
      </c>
      <c r="I1353" s="2519"/>
    </row>
    <row r="1354" spans="1:9" ht="35.450000000000003" customHeight="1">
      <c r="A1354" s="11" t="s">
        <v>4878</v>
      </c>
      <c r="B1354" s="11" t="s">
        <v>1406</v>
      </c>
      <c r="C1354" s="11" t="s">
        <v>2279</v>
      </c>
      <c r="D1354" s="11" t="str">
        <f t="shared" si="21"/>
        <v>15-0730 TC Southern Moss</v>
      </c>
      <c r="E1354" s="11" t="s">
        <v>632</v>
      </c>
      <c r="F1354" s="11">
        <v>188</v>
      </c>
      <c r="G1354" s="11">
        <v>166</v>
      </c>
      <c r="H1354" s="2426">
        <v>106</v>
      </c>
      <c r="I1354" s="3228"/>
    </row>
    <row r="1355" spans="1:9" ht="35.450000000000003" customHeight="1">
      <c r="A1355" s="11" t="s">
        <v>5004</v>
      </c>
      <c r="B1355" s="11" t="s">
        <v>835</v>
      </c>
      <c r="C1355" s="11" t="s">
        <v>3036</v>
      </c>
      <c r="D1355" s="11" t="str">
        <f t="shared" si="21"/>
        <v>15-3620 TC Lavendula</v>
      </c>
      <c r="E1355" s="11" t="s">
        <v>632</v>
      </c>
      <c r="F1355" s="11">
        <v>188</v>
      </c>
      <c r="G1355" s="11">
        <v>164</v>
      </c>
      <c r="H1355" s="2426">
        <v>203</v>
      </c>
      <c r="I1355" s="3229"/>
    </row>
    <row r="1356" spans="1:9" ht="35.450000000000003" customHeight="1">
      <c r="A1356" s="11" t="s">
        <v>7013</v>
      </c>
      <c r="B1356" s="11" t="s">
        <v>9381</v>
      </c>
      <c r="C1356" s="11" t="s">
        <v>2052</v>
      </c>
      <c r="D1356" s="11" t="str">
        <f t="shared" si="21"/>
        <v>16-0920 TC Curds &amp; Whey</v>
      </c>
      <c r="E1356" s="11" t="s">
        <v>632</v>
      </c>
      <c r="F1356" s="11">
        <v>188</v>
      </c>
      <c r="G1356" s="11">
        <v>164</v>
      </c>
      <c r="H1356" s="2426">
        <v>131</v>
      </c>
      <c r="I1356" s="3230"/>
    </row>
    <row r="1357" spans="1:9" ht="35.450000000000003" customHeight="1">
      <c r="A1357" s="11" t="s">
        <v>5227</v>
      </c>
      <c r="B1357" s="11" t="s">
        <v>1374</v>
      </c>
      <c r="C1357" s="11" t="s">
        <v>2329</v>
      </c>
      <c r="D1357" s="11" t="str">
        <f t="shared" si="21"/>
        <v>16-0954 TC Arrowwood</v>
      </c>
      <c r="E1357" s="11" t="s">
        <v>632</v>
      </c>
      <c r="F1357" s="11">
        <v>188</v>
      </c>
      <c r="G1357" s="11">
        <v>141</v>
      </c>
      <c r="H1357" s="2426">
        <v>31</v>
      </c>
      <c r="I1357" s="3231"/>
    </row>
    <row r="1358" spans="1:9" ht="35.450000000000003" customHeight="1">
      <c r="A1358" s="11" t="s">
        <v>5807</v>
      </c>
      <c r="B1358" s="11" t="s">
        <v>1111</v>
      </c>
      <c r="C1358" s="11" t="s">
        <v>2684</v>
      </c>
      <c r="D1358" s="11" t="str">
        <f t="shared" si="21"/>
        <v>17-1831 TC Carmine</v>
      </c>
      <c r="E1358" s="11" t="s">
        <v>632</v>
      </c>
      <c r="F1358" s="11">
        <v>188</v>
      </c>
      <c r="G1358" s="11">
        <v>72</v>
      </c>
      <c r="H1358" s="2426">
        <v>105</v>
      </c>
      <c r="I1358" s="3232"/>
    </row>
    <row r="1359" spans="1:9" ht="35.450000000000003" customHeight="1">
      <c r="A1359" s="11" t="s">
        <v>6681</v>
      </c>
      <c r="B1359" s="11" t="s">
        <v>1155</v>
      </c>
      <c r="C1359" s="11" t="s">
        <v>2612</v>
      </c>
      <c r="D1359" s="11" t="str">
        <f t="shared" si="21"/>
        <v>19-1760 TC Scarlet</v>
      </c>
      <c r="E1359" s="11" t="s">
        <v>632</v>
      </c>
      <c r="F1359" s="11">
        <v>188</v>
      </c>
      <c r="G1359" s="11">
        <v>43</v>
      </c>
      <c r="H1359" s="2426">
        <v>61</v>
      </c>
      <c r="I1359" s="3233"/>
    </row>
    <row r="1360" spans="1:9" ht="35.450000000000003" customHeight="1">
      <c r="A1360" s="11" t="s">
        <v>6233</v>
      </c>
      <c r="B1360" s="11" t="s">
        <v>1153</v>
      </c>
      <c r="C1360" s="11" t="s">
        <v>2616</v>
      </c>
      <c r="D1360" s="11" t="str">
        <f t="shared" si="21"/>
        <v>18-1655 TC Mars Red</v>
      </c>
      <c r="E1360" s="11" t="s">
        <v>632</v>
      </c>
      <c r="F1360" s="11">
        <v>188</v>
      </c>
      <c r="G1360" s="11">
        <v>39</v>
      </c>
      <c r="H1360" s="2426">
        <v>49</v>
      </c>
      <c r="I1360" s="3234"/>
    </row>
    <row r="1361" spans="1:9" ht="35.450000000000003" customHeight="1">
      <c r="A1361" s="11" t="s">
        <v>7090</v>
      </c>
      <c r="B1361" s="11" t="s">
        <v>9539</v>
      </c>
      <c r="C1361" s="11" t="s">
        <v>3115</v>
      </c>
      <c r="D1361" s="11" t="str">
        <f t="shared" si="21"/>
        <v>13-3920 TC Halogen Blue</v>
      </c>
      <c r="E1361" s="11" t="s">
        <v>632</v>
      </c>
      <c r="F1361" s="11">
        <v>189</v>
      </c>
      <c r="G1361" s="11">
        <v>198</v>
      </c>
      <c r="H1361" s="2426">
        <v>220</v>
      </c>
      <c r="I1361" s="3209"/>
    </row>
    <row r="1362" spans="1:9" ht="35.450000000000003" customHeight="1">
      <c r="A1362" s="11" t="s">
        <v>4697</v>
      </c>
      <c r="B1362" s="11" t="s">
        <v>8403</v>
      </c>
      <c r="C1362" s="11" t="s">
        <v>2973</v>
      </c>
      <c r="D1362" s="11" t="str">
        <f t="shared" si="21"/>
        <v>14-3904 TC Evening Haze</v>
      </c>
      <c r="E1362" s="11" t="s">
        <v>632</v>
      </c>
      <c r="F1362" s="11">
        <v>189</v>
      </c>
      <c r="G1362" s="11">
        <v>184</v>
      </c>
      <c r="H1362" s="2426">
        <v>199</v>
      </c>
      <c r="I1362" s="3210"/>
    </row>
    <row r="1363" spans="1:9" ht="35.450000000000003" customHeight="1">
      <c r="A1363" s="11" t="s">
        <v>4737</v>
      </c>
      <c r="B1363" s="11" t="s">
        <v>1663</v>
      </c>
      <c r="C1363" s="11" t="s">
        <v>1916</v>
      </c>
      <c r="D1363" s="11" t="str">
        <f t="shared" si="21"/>
        <v>14-4501 TC Silver Lining</v>
      </c>
      <c r="E1363" s="11" t="s">
        <v>632</v>
      </c>
      <c r="F1363" s="11">
        <v>189</v>
      </c>
      <c r="G1363" s="11">
        <v>182</v>
      </c>
      <c r="H1363" s="2426">
        <v>171</v>
      </c>
      <c r="I1363" s="3211"/>
    </row>
    <row r="1364" spans="1:9" ht="35.450000000000003" customHeight="1">
      <c r="A1364" s="11" t="s">
        <v>4871</v>
      </c>
      <c r="B1364" s="11" t="s">
        <v>7659</v>
      </c>
      <c r="C1364" s="11" t="s">
        <v>2281</v>
      </c>
      <c r="D1364" s="11" t="str">
        <f t="shared" si="21"/>
        <v>15-0636 TC Golden Green</v>
      </c>
      <c r="E1364" s="11" t="s">
        <v>632</v>
      </c>
      <c r="F1364" s="11">
        <v>189</v>
      </c>
      <c r="G1364" s="11">
        <v>179</v>
      </c>
      <c r="H1364" s="2426">
        <v>105</v>
      </c>
      <c r="I1364" s="3212"/>
    </row>
    <row r="1365" spans="1:9" ht="35.450000000000003" customHeight="1">
      <c r="A1365" s="11" t="s">
        <v>4694</v>
      </c>
      <c r="B1365" s="11" t="s">
        <v>863</v>
      </c>
      <c r="C1365" s="11" t="s">
        <v>3001</v>
      </c>
      <c r="D1365" s="11" t="str">
        <f t="shared" si="21"/>
        <v>14-3812 TC Pastel Lilac</v>
      </c>
      <c r="E1365" s="11" t="s">
        <v>632</v>
      </c>
      <c r="F1365" s="11">
        <v>189</v>
      </c>
      <c r="G1365" s="11">
        <v>176</v>
      </c>
      <c r="H1365" s="2426">
        <v>208</v>
      </c>
      <c r="I1365" s="3213"/>
    </row>
    <row r="1366" spans="1:9" ht="35.450000000000003" customHeight="1">
      <c r="A1366" s="11" t="s">
        <v>4644</v>
      </c>
      <c r="B1366" s="11" t="s">
        <v>987</v>
      </c>
      <c r="C1366" s="11" t="s">
        <v>2854</v>
      </c>
      <c r="D1366" s="11" t="str">
        <f t="shared" si="21"/>
        <v>14-1305 TC Mushroom</v>
      </c>
      <c r="E1366" s="11" t="s">
        <v>632</v>
      </c>
      <c r="F1366" s="11">
        <v>189</v>
      </c>
      <c r="G1366" s="11">
        <v>172</v>
      </c>
      <c r="H1366" s="2426">
        <v>163</v>
      </c>
      <c r="I1366" s="3214"/>
    </row>
    <row r="1367" spans="1:9" ht="35.450000000000003" customHeight="1">
      <c r="A1367" s="11" t="s">
        <v>5002</v>
      </c>
      <c r="B1367" s="11" t="s">
        <v>862</v>
      </c>
      <c r="C1367" s="11" t="s">
        <v>2999</v>
      </c>
      <c r="D1367" s="11" t="str">
        <f t="shared" si="21"/>
        <v>15-3507 TC Lavender Frost</v>
      </c>
      <c r="E1367" s="11" t="s">
        <v>632</v>
      </c>
      <c r="F1367" s="11">
        <v>189</v>
      </c>
      <c r="G1367" s="11">
        <v>171</v>
      </c>
      <c r="H1367" s="2426">
        <v>190</v>
      </c>
      <c r="I1367" s="3215"/>
    </row>
    <row r="1368" spans="1:9" ht="35.450000000000003" customHeight="1">
      <c r="A1368" s="11" t="s">
        <v>4937</v>
      </c>
      <c r="B1368" s="11" t="s">
        <v>1534</v>
      </c>
      <c r="C1368" s="11" t="s">
        <v>2117</v>
      </c>
      <c r="D1368" s="11" t="str">
        <f t="shared" si="21"/>
        <v>15-1308 TC Doeskin</v>
      </c>
      <c r="E1368" s="11" t="s">
        <v>632</v>
      </c>
      <c r="F1368" s="11">
        <v>189</v>
      </c>
      <c r="G1368" s="11">
        <v>171</v>
      </c>
      <c r="H1368" s="2426">
        <v>155</v>
      </c>
      <c r="I1368" s="3216"/>
    </row>
    <row r="1369" spans="1:9" ht="35.450000000000003" customHeight="1">
      <c r="A1369" s="11" t="s">
        <v>4885</v>
      </c>
      <c r="B1369" s="11" t="s">
        <v>7576</v>
      </c>
      <c r="C1369" s="11" t="s">
        <v>3868</v>
      </c>
      <c r="D1369" s="11" t="str">
        <f t="shared" si="21"/>
        <v>15-0927 TC Pale Gold</v>
      </c>
      <c r="E1369" s="11" t="s">
        <v>632</v>
      </c>
      <c r="F1369" s="11">
        <v>189</v>
      </c>
      <c r="G1369" s="11">
        <v>152</v>
      </c>
      <c r="H1369" s="2426">
        <v>101</v>
      </c>
      <c r="I1369" s="2466"/>
    </row>
    <row r="1370" spans="1:9" ht="35.450000000000003" customHeight="1">
      <c r="A1370" s="11" t="s">
        <v>5255</v>
      </c>
      <c r="B1370" s="11" t="s">
        <v>1489</v>
      </c>
      <c r="C1370" s="11" t="s">
        <v>2177</v>
      </c>
      <c r="D1370" s="11" t="str">
        <f t="shared" si="21"/>
        <v>16-1235 TC Sandstorm</v>
      </c>
      <c r="E1370" s="11" t="s">
        <v>632</v>
      </c>
      <c r="F1370" s="11">
        <v>189</v>
      </c>
      <c r="G1370" s="11">
        <v>139</v>
      </c>
      <c r="H1370" s="2426">
        <v>105</v>
      </c>
      <c r="I1370" s="3217"/>
    </row>
    <row r="1371" spans="1:9" ht="35.450000000000003" customHeight="1">
      <c r="A1371" s="11" t="s">
        <v>5757</v>
      </c>
      <c r="B1371" s="11" t="s">
        <v>1227</v>
      </c>
      <c r="C1371" s="11" t="s">
        <v>2524</v>
      </c>
      <c r="D1371" s="11" t="str">
        <f t="shared" si="21"/>
        <v>17-1524 TC Desert Sand</v>
      </c>
      <c r="E1371" s="11" t="s">
        <v>632</v>
      </c>
      <c r="F1371" s="11">
        <v>189</v>
      </c>
      <c r="G1371" s="11">
        <v>123</v>
      </c>
      <c r="H1371" s="2426">
        <v>116</v>
      </c>
      <c r="I1371" s="3218"/>
    </row>
    <row r="1372" spans="1:9" ht="35.450000000000003" customHeight="1">
      <c r="A1372" s="11" t="s">
        <v>6195</v>
      </c>
      <c r="B1372" s="11" t="s">
        <v>7570</v>
      </c>
      <c r="C1372" s="11" t="s">
        <v>2205</v>
      </c>
      <c r="D1372" s="11" t="str">
        <f t="shared" si="21"/>
        <v>18-1450 TC Mecca Orange</v>
      </c>
      <c r="E1372" s="11" t="s">
        <v>632</v>
      </c>
      <c r="F1372" s="11">
        <v>189</v>
      </c>
      <c r="G1372" s="11">
        <v>87</v>
      </c>
      <c r="H1372" s="2426">
        <v>69</v>
      </c>
      <c r="I1372" s="3219"/>
    </row>
    <row r="1373" spans="1:9" ht="35.450000000000003" customHeight="1">
      <c r="A1373" s="11" t="s">
        <v>5821</v>
      </c>
      <c r="B1373" s="11" t="s">
        <v>1104</v>
      </c>
      <c r="C1373" s="11" t="s">
        <v>2695</v>
      </c>
      <c r="D1373" s="11" t="str">
        <f t="shared" si="21"/>
        <v>17-2227 TC Lilac Rose</v>
      </c>
      <c r="E1373" s="11" t="s">
        <v>632</v>
      </c>
      <c r="F1373" s="11">
        <v>189</v>
      </c>
      <c r="G1373" s="11">
        <v>66</v>
      </c>
      <c r="H1373" s="2426">
        <v>117</v>
      </c>
      <c r="I1373" s="3220"/>
    </row>
    <row r="1374" spans="1:9" ht="35.450000000000003" customHeight="1">
      <c r="A1374" s="11" t="s">
        <v>6685</v>
      </c>
      <c r="B1374" s="11" t="s">
        <v>1150</v>
      </c>
      <c r="C1374" s="11" t="s">
        <v>2615</v>
      </c>
      <c r="D1374" s="11" t="str">
        <f t="shared" si="21"/>
        <v>19-1763 TC Formula One</v>
      </c>
      <c r="E1374" s="11" t="s">
        <v>632</v>
      </c>
      <c r="F1374" s="11">
        <v>189</v>
      </c>
      <c r="G1374" s="11">
        <v>22</v>
      </c>
      <c r="H1374" s="2426">
        <v>44</v>
      </c>
      <c r="I1374" s="3221"/>
    </row>
    <row r="1375" spans="1:9" ht="35.450000000000003" customHeight="1">
      <c r="A1375" s="11" t="s">
        <v>4487</v>
      </c>
      <c r="B1375" s="11" t="s">
        <v>4488</v>
      </c>
      <c r="C1375" s="11" t="s">
        <v>3652</v>
      </c>
      <c r="D1375" s="11" t="str">
        <f t="shared" si="21"/>
        <v>13-6007 TC Spray</v>
      </c>
      <c r="E1375" s="11" t="s">
        <v>632</v>
      </c>
      <c r="F1375" s="11">
        <v>190</v>
      </c>
      <c r="G1375" s="11">
        <v>211</v>
      </c>
      <c r="H1375" s="2426">
        <v>187</v>
      </c>
      <c r="I1375" s="3198"/>
    </row>
    <row r="1376" spans="1:9" ht="35.450000000000003" customHeight="1">
      <c r="A1376" s="11" t="s">
        <v>4254</v>
      </c>
      <c r="B1376" s="11" t="s">
        <v>9222</v>
      </c>
      <c r="C1376" s="11" t="s">
        <v>3754</v>
      </c>
      <c r="D1376" s="11" t="str">
        <f t="shared" si="21"/>
        <v>13-0324 TC Lettuce Green</v>
      </c>
      <c r="E1376" s="11" t="s">
        <v>632</v>
      </c>
      <c r="F1376" s="11">
        <v>190</v>
      </c>
      <c r="G1376" s="11">
        <v>211</v>
      </c>
      <c r="H1376" s="2426">
        <v>142</v>
      </c>
      <c r="I1376" s="3199"/>
    </row>
    <row r="1377" spans="1:9" ht="35.450000000000003" customHeight="1">
      <c r="A1377" s="11" t="s">
        <v>4716</v>
      </c>
      <c r="B1377" s="11" t="s">
        <v>1655</v>
      </c>
      <c r="C1377" s="11" t="s">
        <v>1930</v>
      </c>
      <c r="D1377" s="11" t="str">
        <f t="shared" si="21"/>
        <v>14-4203 TC Vapor Blue</v>
      </c>
      <c r="E1377" s="11" t="s">
        <v>632</v>
      </c>
      <c r="F1377" s="11">
        <v>190</v>
      </c>
      <c r="G1377" s="11">
        <v>189</v>
      </c>
      <c r="H1377" s="2426">
        <v>189</v>
      </c>
      <c r="I1377" s="3200"/>
    </row>
    <row r="1378" spans="1:9" ht="35.450000000000003" customHeight="1">
      <c r="A1378" s="11" t="s">
        <v>5049</v>
      </c>
      <c r="B1378" s="11" t="s">
        <v>217</v>
      </c>
      <c r="C1378" s="11" t="s">
        <v>1934</v>
      </c>
      <c r="D1378" s="11" t="str">
        <f t="shared" si="21"/>
        <v>15-4502 TC Silver Cloud</v>
      </c>
      <c r="E1378" s="11" t="s">
        <v>632</v>
      </c>
      <c r="F1378" s="11">
        <v>190</v>
      </c>
      <c r="G1378" s="11">
        <v>183</v>
      </c>
      <c r="H1378" s="2426">
        <v>176</v>
      </c>
      <c r="I1378" s="2479"/>
    </row>
    <row r="1379" spans="1:9" ht="35.450000000000003" customHeight="1">
      <c r="A1379" s="11" t="s">
        <v>5216</v>
      </c>
      <c r="B1379" s="11" t="s">
        <v>1362</v>
      </c>
      <c r="C1379" s="11" t="s">
        <v>2348</v>
      </c>
      <c r="D1379" s="11" t="str">
        <f t="shared" si="21"/>
        <v>16-0928 TC Curry</v>
      </c>
      <c r="E1379" s="11" t="s">
        <v>632</v>
      </c>
      <c r="F1379" s="11">
        <v>190</v>
      </c>
      <c r="G1379" s="11">
        <v>158</v>
      </c>
      <c r="H1379" s="2426">
        <v>111</v>
      </c>
      <c r="I1379" s="3201"/>
    </row>
    <row r="1380" spans="1:9" ht="35.450000000000003" customHeight="1">
      <c r="A1380" s="11" t="s">
        <v>5401</v>
      </c>
      <c r="B1380" s="11" t="s">
        <v>856</v>
      </c>
      <c r="C1380" s="11" t="s">
        <v>3004</v>
      </c>
      <c r="D1380" s="11" t="str">
        <f t="shared" si="21"/>
        <v>16-3521 TC Lupine</v>
      </c>
      <c r="E1380" s="11" t="s">
        <v>632</v>
      </c>
      <c r="F1380" s="11">
        <v>190</v>
      </c>
      <c r="G1380" s="11">
        <v>156</v>
      </c>
      <c r="H1380" s="2426">
        <v>193</v>
      </c>
      <c r="I1380" s="3202"/>
    </row>
    <row r="1381" spans="1:9" ht="35.450000000000003" customHeight="1">
      <c r="A1381" s="11" t="s">
        <v>5251</v>
      </c>
      <c r="B1381" s="11" t="s">
        <v>1497</v>
      </c>
      <c r="C1381" s="11" t="s">
        <v>2168</v>
      </c>
      <c r="D1381" s="11" t="str">
        <f t="shared" si="21"/>
        <v>16-1219 TC Tuscany</v>
      </c>
      <c r="E1381" s="11" t="s">
        <v>632</v>
      </c>
      <c r="F1381" s="11">
        <v>190</v>
      </c>
      <c r="G1381" s="11">
        <v>151</v>
      </c>
      <c r="H1381" s="2426">
        <v>133</v>
      </c>
      <c r="I1381" s="3203"/>
    </row>
    <row r="1382" spans="1:9" ht="35.450000000000003" customHeight="1">
      <c r="A1382" s="11" t="s">
        <v>5676</v>
      </c>
      <c r="B1382" s="11" t="s">
        <v>1331</v>
      </c>
      <c r="C1382" s="11" t="s">
        <v>2393</v>
      </c>
      <c r="D1382" s="11" t="str">
        <f t="shared" si="21"/>
        <v>17-1040 TC Spruce Yellow</v>
      </c>
      <c r="E1382" s="11" t="s">
        <v>632</v>
      </c>
      <c r="F1382" s="11">
        <v>190</v>
      </c>
      <c r="G1382" s="11">
        <v>138</v>
      </c>
      <c r="H1382" s="2426">
        <v>74</v>
      </c>
      <c r="I1382" s="3204"/>
    </row>
    <row r="1383" spans="1:9" ht="35.450000000000003" customHeight="1">
      <c r="A1383" s="11" t="s">
        <v>5681</v>
      </c>
      <c r="B1383" s="11" t="s">
        <v>7816</v>
      </c>
      <c r="C1383" s="11" t="s">
        <v>2418</v>
      </c>
      <c r="D1383" s="11" t="str">
        <f t="shared" si="21"/>
        <v>17-1046 TC Golden Oak</v>
      </c>
      <c r="E1383" s="11" t="s">
        <v>632</v>
      </c>
      <c r="F1383" s="11">
        <v>190</v>
      </c>
      <c r="G1383" s="11">
        <v>117</v>
      </c>
      <c r="H1383" s="2426">
        <v>45</v>
      </c>
      <c r="I1383" s="3205"/>
    </row>
    <row r="1384" spans="1:9" ht="35.450000000000003" customHeight="1">
      <c r="A1384" s="11" t="s">
        <v>6193</v>
      </c>
      <c r="B1384" s="11" t="s">
        <v>1244</v>
      </c>
      <c r="C1384" s="11" t="s">
        <v>2505</v>
      </c>
      <c r="D1384" s="11" t="str">
        <f t="shared" si="21"/>
        <v>18-1448 TC Chili</v>
      </c>
      <c r="E1384" s="11" t="s">
        <v>632</v>
      </c>
      <c r="F1384" s="11">
        <v>190</v>
      </c>
      <c r="G1384" s="11">
        <v>81</v>
      </c>
      <c r="H1384" s="2426">
        <v>65</v>
      </c>
      <c r="I1384" s="3206"/>
    </row>
    <row r="1385" spans="1:9" ht="35.450000000000003" customHeight="1">
      <c r="A1385" s="11" t="s">
        <v>5783</v>
      </c>
      <c r="B1385" s="11" t="s">
        <v>1180</v>
      </c>
      <c r="C1385" s="11" t="s">
        <v>2582</v>
      </c>
      <c r="D1385" s="11" t="str">
        <f t="shared" si="21"/>
        <v>17-1641 TC Chrysanthemum</v>
      </c>
      <c r="E1385" s="11" t="s">
        <v>632</v>
      </c>
      <c r="F1385" s="11">
        <v>190</v>
      </c>
      <c r="G1385" s="11">
        <v>69</v>
      </c>
      <c r="H1385" s="2426">
        <v>79</v>
      </c>
      <c r="I1385" s="3207"/>
    </row>
    <row r="1386" spans="1:9" ht="35.450000000000003" customHeight="1">
      <c r="A1386" s="11" t="s">
        <v>6241</v>
      </c>
      <c r="B1386" s="11" t="s">
        <v>1152</v>
      </c>
      <c r="C1386" s="11" t="s">
        <v>2618</v>
      </c>
      <c r="D1386" s="11" t="str">
        <f t="shared" si="21"/>
        <v>18-1663 TC Chinese Red</v>
      </c>
      <c r="E1386" s="11" t="s">
        <v>632</v>
      </c>
      <c r="F1386" s="11">
        <v>190</v>
      </c>
      <c r="G1386" s="11">
        <v>19</v>
      </c>
      <c r="H1386" s="2426">
        <v>45</v>
      </c>
      <c r="I1386" s="3208"/>
    </row>
    <row r="1387" spans="1:9" ht="35.450000000000003" customHeight="1">
      <c r="A1387" s="11" t="s">
        <v>4230</v>
      </c>
      <c r="B1387" s="11" t="s">
        <v>4231</v>
      </c>
      <c r="C1387" s="11" t="s">
        <v>3687</v>
      </c>
      <c r="D1387" s="11" t="str">
        <f t="shared" si="21"/>
        <v>13-0111 TC Seacrest</v>
      </c>
      <c r="E1387" s="11" t="s">
        <v>632</v>
      </c>
      <c r="F1387" s="11">
        <v>191</v>
      </c>
      <c r="G1387" s="11">
        <v>209</v>
      </c>
      <c r="H1387" s="2426">
        <v>179</v>
      </c>
      <c r="I1387" s="3183"/>
    </row>
    <row r="1388" spans="1:9" ht="35.450000000000003" customHeight="1">
      <c r="A1388" s="11" t="s">
        <v>3995</v>
      </c>
      <c r="B1388" s="11" t="s">
        <v>3997</v>
      </c>
      <c r="C1388" s="11" t="s">
        <v>3688</v>
      </c>
      <c r="D1388" s="11" t="str">
        <f t="shared" si="21"/>
        <v>12-0317 TC Gleam</v>
      </c>
      <c r="E1388" s="11" t="s">
        <v>632</v>
      </c>
      <c r="F1388" s="11">
        <v>191</v>
      </c>
      <c r="G1388" s="11">
        <v>209</v>
      </c>
      <c r="H1388" s="2426">
        <v>173</v>
      </c>
      <c r="I1388" s="3184"/>
    </row>
    <row r="1389" spans="1:9" ht="35.450000000000003" customHeight="1">
      <c r="A1389" s="11" t="s">
        <v>4449</v>
      </c>
      <c r="B1389" s="11" t="s">
        <v>4450</v>
      </c>
      <c r="C1389" s="11" t="s">
        <v>3342</v>
      </c>
      <c r="D1389" s="11" t="str">
        <f t="shared" si="21"/>
        <v>13-4405 TC Misty Blue</v>
      </c>
      <c r="E1389" s="11" t="s">
        <v>632</v>
      </c>
      <c r="F1389" s="11">
        <v>191</v>
      </c>
      <c r="G1389" s="11">
        <v>205</v>
      </c>
      <c r="H1389" s="2426">
        <v>204</v>
      </c>
      <c r="I1389" s="3185"/>
    </row>
    <row r="1390" spans="1:9" ht="35.450000000000003" customHeight="1">
      <c r="A1390" s="11" t="s">
        <v>7102</v>
      </c>
      <c r="B1390" s="11" t="s">
        <v>9537</v>
      </c>
      <c r="C1390" s="11" t="s">
        <v>3203</v>
      </c>
      <c r="D1390" s="11" t="str">
        <f t="shared" si="21"/>
        <v>13-4111 TC Plein Air</v>
      </c>
      <c r="E1390" s="11" t="s">
        <v>632</v>
      </c>
      <c r="F1390" s="11">
        <v>191</v>
      </c>
      <c r="G1390" s="11">
        <v>202</v>
      </c>
      <c r="H1390" s="2426">
        <v>214</v>
      </c>
      <c r="I1390" s="3186"/>
    </row>
    <row r="1391" spans="1:9" ht="35.450000000000003" customHeight="1">
      <c r="A1391" s="11" t="s">
        <v>4744</v>
      </c>
      <c r="B1391" s="11" t="s">
        <v>4745</v>
      </c>
      <c r="C1391" s="11" t="s">
        <v>3583</v>
      </c>
      <c r="D1391" s="11" t="str">
        <f t="shared" si="21"/>
        <v>14-4505 TC Smoke</v>
      </c>
      <c r="E1391" s="11" t="s">
        <v>632</v>
      </c>
      <c r="F1391" s="11">
        <v>191</v>
      </c>
      <c r="G1391" s="11">
        <v>200</v>
      </c>
      <c r="H1391" s="2426">
        <v>195</v>
      </c>
      <c r="I1391" s="3187"/>
    </row>
    <row r="1392" spans="1:9" ht="35.450000000000003" customHeight="1">
      <c r="A1392" s="11" t="s">
        <v>4433</v>
      </c>
      <c r="B1392" s="11" t="s">
        <v>784</v>
      </c>
      <c r="C1392" s="11" t="s">
        <v>3111</v>
      </c>
      <c r="D1392" s="11" t="str">
        <f t="shared" si="21"/>
        <v>13-4110 TC Arctic Ice</v>
      </c>
      <c r="E1392" s="11" t="s">
        <v>632</v>
      </c>
      <c r="F1392" s="11">
        <v>191</v>
      </c>
      <c r="G1392" s="11">
        <v>199</v>
      </c>
      <c r="H1392" s="2426">
        <v>214</v>
      </c>
      <c r="I1392" s="3188"/>
    </row>
    <row r="1393" spans="1:9" ht="35.450000000000003" customHeight="1">
      <c r="A1393" s="11" t="s">
        <v>4524</v>
      </c>
      <c r="B1393" s="11" t="s">
        <v>1703</v>
      </c>
      <c r="C1393" s="11" t="s">
        <v>1864</v>
      </c>
      <c r="D1393" s="11" t="str">
        <f t="shared" si="21"/>
        <v>14-0210 TC Tidal Foam</v>
      </c>
      <c r="E1393" s="11" t="s">
        <v>632</v>
      </c>
      <c r="F1393" s="11">
        <v>191</v>
      </c>
      <c r="G1393" s="11">
        <v>185</v>
      </c>
      <c r="H1393" s="2426">
        <v>163</v>
      </c>
      <c r="I1393" s="3189"/>
    </row>
    <row r="1394" spans="1:9" ht="35.450000000000003" customHeight="1">
      <c r="A1394" s="11" t="s">
        <v>4691</v>
      </c>
      <c r="B1394" s="11" t="s">
        <v>864</v>
      </c>
      <c r="C1394" s="11" t="s">
        <v>3000</v>
      </c>
      <c r="D1394" s="11" t="str">
        <f t="shared" si="21"/>
        <v>14-3710 TC Orchid Petal</v>
      </c>
      <c r="E1394" s="11" t="s">
        <v>632</v>
      </c>
      <c r="F1394" s="11">
        <v>191</v>
      </c>
      <c r="G1394" s="11">
        <v>180</v>
      </c>
      <c r="H1394" s="2426">
        <v>203</v>
      </c>
      <c r="I1394" s="3190"/>
    </row>
    <row r="1395" spans="1:9" ht="35.450000000000003" customHeight="1">
      <c r="A1395" s="11" t="s">
        <v>4919</v>
      </c>
      <c r="B1395" s="11" t="s">
        <v>80</v>
      </c>
      <c r="C1395" s="11" t="s">
        <v>1859</v>
      </c>
      <c r="D1395" s="11" t="str">
        <f t="shared" si="21"/>
        <v>15-1216 TC Pale Khaki</v>
      </c>
      <c r="E1395" s="11" t="s">
        <v>632</v>
      </c>
      <c r="F1395" s="11">
        <v>191</v>
      </c>
      <c r="G1395" s="11">
        <v>175</v>
      </c>
      <c r="H1395" s="2426">
        <v>146</v>
      </c>
      <c r="I1395" s="3191"/>
    </row>
    <row r="1396" spans="1:9" ht="35.450000000000003" customHeight="1">
      <c r="A1396" s="11" t="s">
        <v>4902</v>
      </c>
      <c r="B1396" s="11" t="s">
        <v>7418</v>
      </c>
      <c r="C1396" s="11" t="s">
        <v>2059</v>
      </c>
      <c r="D1396" s="11" t="str">
        <f t="shared" si="21"/>
        <v>15-1119 TC Taos Taupe</v>
      </c>
      <c r="E1396" s="11" t="s">
        <v>632</v>
      </c>
      <c r="F1396" s="11">
        <v>191</v>
      </c>
      <c r="G1396" s="11">
        <v>167</v>
      </c>
      <c r="H1396" s="2426">
        <v>127</v>
      </c>
      <c r="I1396" s="3192"/>
    </row>
    <row r="1397" spans="1:9" ht="35.450000000000003" customHeight="1">
      <c r="A1397" s="11" t="s">
        <v>4985</v>
      </c>
      <c r="B1397" s="11" t="s">
        <v>957</v>
      </c>
      <c r="C1397" s="11" t="s">
        <v>2893</v>
      </c>
      <c r="D1397" s="11" t="str">
        <f t="shared" si="21"/>
        <v>15-2205 TC Dawn Pink</v>
      </c>
      <c r="E1397" s="11" t="s">
        <v>632</v>
      </c>
      <c r="F1397" s="11">
        <v>191</v>
      </c>
      <c r="G1397" s="11">
        <v>163</v>
      </c>
      <c r="H1397" s="2426">
        <v>175</v>
      </c>
      <c r="I1397" s="3193"/>
    </row>
    <row r="1398" spans="1:9" ht="35.450000000000003" customHeight="1">
      <c r="A1398" s="11" t="s">
        <v>4916</v>
      </c>
      <c r="B1398" s="11" t="s">
        <v>1590</v>
      </c>
      <c r="C1398" s="11" t="s">
        <v>2041</v>
      </c>
      <c r="D1398" s="11" t="str">
        <f t="shared" si="21"/>
        <v>15-1213 TC Candied Ginger</v>
      </c>
      <c r="E1398" s="11" t="s">
        <v>632</v>
      </c>
      <c r="F1398" s="11">
        <v>191</v>
      </c>
      <c r="G1398" s="11">
        <v>163</v>
      </c>
      <c r="H1398" s="2426">
        <v>135</v>
      </c>
      <c r="I1398" s="3194"/>
    </row>
    <row r="1399" spans="1:9" ht="35.450000000000003" customHeight="1">
      <c r="A1399" s="11" t="s">
        <v>6216</v>
      </c>
      <c r="B1399" s="11" t="s">
        <v>1209</v>
      </c>
      <c r="C1399" s="11" t="s">
        <v>2542</v>
      </c>
      <c r="D1399" s="11" t="str">
        <f t="shared" si="21"/>
        <v>18-1629 TC Faded Rose</v>
      </c>
      <c r="E1399" s="11" t="s">
        <v>632</v>
      </c>
      <c r="F1399" s="11">
        <v>191</v>
      </c>
      <c r="G1399" s="11">
        <v>100</v>
      </c>
      <c r="H1399" s="2426">
        <v>100</v>
      </c>
      <c r="I1399" s="3195"/>
    </row>
    <row r="1400" spans="1:9" ht="35.450000000000003" customHeight="1">
      <c r="A1400" s="11" t="s">
        <v>6256</v>
      </c>
      <c r="B1400" s="11" t="s">
        <v>1126</v>
      </c>
      <c r="C1400" s="11" t="s">
        <v>2660</v>
      </c>
      <c r="D1400" s="11" t="str">
        <f t="shared" si="21"/>
        <v>18-1760 TC Barberry</v>
      </c>
      <c r="E1400" s="11" t="s">
        <v>632</v>
      </c>
      <c r="F1400" s="11">
        <v>191</v>
      </c>
      <c r="G1400" s="11">
        <v>25</v>
      </c>
      <c r="H1400" s="2426">
        <v>69</v>
      </c>
      <c r="I1400" s="3196"/>
    </row>
    <row r="1401" spans="1:9" ht="35.450000000000003" customHeight="1">
      <c r="A1401" s="11" t="s">
        <v>6675</v>
      </c>
      <c r="B1401" s="11" t="s">
        <v>462</v>
      </c>
      <c r="C1401" s="11" t="s">
        <v>2621</v>
      </c>
      <c r="D1401" s="11" t="str">
        <f t="shared" si="21"/>
        <v>19-1664 TC True Red</v>
      </c>
      <c r="E1401" s="11" t="s">
        <v>632</v>
      </c>
      <c r="F1401" s="11">
        <v>191</v>
      </c>
      <c r="G1401" s="11">
        <v>25</v>
      </c>
      <c r="H1401" s="2426">
        <v>50</v>
      </c>
      <c r="I1401" s="3197"/>
    </row>
    <row r="1402" spans="1:9" ht="35.450000000000003" customHeight="1">
      <c r="A1402" s="11" t="s">
        <v>4204</v>
      </c>
      <c r="B1402" s="11" t="s">
        <v>4205</v>
      </c>
      <c r="C1402" s="11" t="s">
        <v>3509</v>
      </c>
      <c r="D1402" s="11" t="str">
        <f t="shared" si="21"/>
        <v>12-5506 TC Dusty Aqua</v>
      </c>
      <c r="E1402" s="11" t="s">
        <v>632</v>
      </c>
      <c r="F1402" s="11">
        <v>192</v>
      </c>
      <c r="G1402" s="11">
        <v>220</v>
      </c>
      <c r="H1402" s="2426">
        <v>205</v>
      </c>
      <c r="I1402" s="2433"/>
    </row>
    <row r="1403" spans="1:9" ht="35.450000000000003" customHeight="1">
      <c r="A1403" s="11" t="s">
        <v>4277</v>
      </c>
      <c r="B1403" s="11" t="s">
        <v>4278</v>
      </c>
      <c r="C1403" s="11" t="s">
        <v>3743</v>
      </c>
      <c r="D1403" s="11" t="str">
        <f t="shared" si="21"/>
        <v>13-0550 TC Lime Punch</v>
      </c>
      <c r="E1403" s="11" t="s">
        <v>632</v>
      </c>
      <c r="F1403" s="11">
        <v>192</v>
      </c>
      <c r="G1403" s="11">
        <v>215</v>
      </c>
      <c r="H1403" s="2426">
        <v>37</v>
      </c>
      <c r="I1403" s="3174"/>
    </row>
    <row r="1404" spans="1:9" ht="35.450000000000003" customHeight="1">
      <c r="A1404" s="11" t="s">
        <v>4439</v>
      </c>
      <c r="B1404" s="11" t="s">
        <v>4440</v>
      </c>
      <c r="C1404" s="11" t="s">
        <v>3202</v>
      </c>
      <c r="D1404" s="11" t="str">
        <f t="shared" si="21"/>
        <v>13-4304 TC Ballad Blue</v>
      </c>
      <c r="E1404" s="11" t="s">
        <v>632</v>
      </c>
      <c r="F1404" s="11">
        <v>192</v>
      </c>
      <c r="G1404" s="11">
        <v>206</v>
      </c>
      <c r="H1404" s="2426">
        <v>218</v>
      </c>
      <c r="I1404" s="3175"/>
    </row>
    <row r="1405" spans="1:9" ht="35.450000000000003" customHeight="1">
      <c r="A1405" s="11" t="s">
        <v>4529</v>
      </c>
      <c r="B1405" s="11" t="s">
        <v>4530</v>
      </c>
      <c r="C1405" s="11" t="s">
        <v>3805</v>
      </c>
      <c r="D1405" s="11" t="str">
        <f t="shared" si="21"/>
        <v>14-0217 TC Seedling</v>
      </c>
      <c r="E1405" s="11" t="s">
        <v>632</v>
      </c>
      <c r="F1405" s="11">
        <v>192</v>
      </c>
      <c r="G1405" s="11">
        <v>203</v>
      </c>
      <c r="H1405" s="2426">
        <v>161</v>
      </c>
      <c r="I1405" s="3176"/>
    </row>
    <row r="1406" spans="1:9" ht="35.450000000000003" customHeight="1">
      <c r="A1406" s="11" t="s">
        <v>4561</v>
      </c>
      <c r="B1406" s="11" t="s">
        <v>1408</v>
      </c>
      <c r="C1406" s="11" t="s">
        <v>2278</v>
      </c>
      <c r="D1406" s="11" t="str">
        <f t="shared" si="21"/>
        <v>14-0721 TC Hemp</v>
      </c>
      <c r="E1406" s="11" t="s">
        <v>632</v>
      </c>
      <c r="F1406" s="11">
        <v>192</v>
      </c>
      <c r="G1406" s="11">
        <v>173</v>
      </c>
      <c r="H1406" s="2426">
        <v>124</v>
      </c>
      <c r="I1406" s="3177"/>
    </row>
    <row r="1407" spans="1:9" ht="35.450000000000003" customHeight="1">
      <c r="A1407" s="11" t="s">
        <v>5003</v>
      </c>
      <c r="B1407" s="11" t="s">
        <v>861</v>
      </c>
      <c r="C1407" s="11" t="s">
        <v>2998</v>
      </c>
      <c r="D1407" s="11" t="str">
        <f t="shared" si="21"/>
        <v>15-3508 TC Fair Orchid</v>
      </c>
      <c r="E1407" s="11" t="s">
        <v>632</v>
      </c>
      <c r="F1407" s="11">
        <v>192</v>
      </c>
      <c r="G1407" s="11">
        <v>170</v>
      </c>
      <c r="H1407" s="2426">
        <v>192</v>
      </c>
      <c r="I1407" s="3178"/>
    </row>
    <row r="1408" spans="1:9" ht="35.450000000000003" customHeight="1">
      <c r="A1408" s="11" t="s">
        <v>4992</v>
      </c>
      <c r="B1408" s="11" t="s">
        <v>8312</v>
      </c>
      <c r="C1408" s="11" t="s">
        <v>2891</v>
      </c>
      <c r="D1408" s="11" t="str">
        <f t="shared" si="21"/>
        <v>15-2705 TC Keepsake Lilac</v>
      </c>
      <c r="E1408" s="11" t="s">
        <v>632</v>
      </c>
      <c r="F1408" s="11">
        <v>192</v>
      </c>
      <c r="G1408" s="11">
        <v>165</v>
      </c>
      <c r="H1408" s="2426">
        <v>174</v>
      </c>
      <c r="I1408" s="3179"/>
    </row>
    <row r="1409" spans="1:9" ht="35.450000000000003" customHeight="1">
      <c r="A1409" s="11" t="s">
        <v>5340</v>
      </c>
      <c r="B1409" s="11" t="s">
        <v>1055</v>
      </c>
      <c r="C1409" s="11" t="s">
        <v>2756</v>
      </c>
      <c r="D1409" s="11" t="str">
        <f t="shared" si="21"/>
        <v>16-1516 TC Cameo Brown</v>
      </c>
      <c r="E1409" s="11" t="s">
        <v>632</v>
      </c>
      <c r="F1409" s="11">
        <v>192</v>
      </c>
      <c r="G1409" s="11">
        <v>138</v>
      </c>
      <c r="H1409" s="2426">
        <v>128</v>
      </c>
      <c r="I1409" s="3180"/>
    </row>
    <row r="1410" spans="1:9" ht="35.450000000000003" customHeight="1">
      <c r="A1410" s="11" t="s">
        <v>5275</v>
      </c>
      <c r="B1410" s="11" t="s">
        <v>1519</v>
      </c>
      <c r="C1410" s="11" t="s">
        <v>2141</v>
      </c>
      <c r="D1410" s="11" t="str">
        <f t="shared" ref="D1410:D1473" si="22">A1410 &amp; " " &amp; B1410</f>
        <v>16-1327 TC Toasted Nut</v>
      </c>
      <c r="E1410" s="11" t="s">
        <v>632</v>
      </c>
      <c r="F1410" s="11">
        <v>192</v>
      </c>
      <c r="G1410" s="11">
        <v>135</v>
      </c>
      <c r="H1410" s="2426">
        <v>104</v>
      </c>
      <c r="I1410" s="3181"/>
    </row>
    <row r="1411" spans="1:9" ht="35.450000000000003" customHeight="1">
      <c r="A1411" s="11" t="s">
        <v>5827</v>
      </c>
      <c r="B1411" s="11" t="s">
        <v>1101</v>
      </c>
      <c r="C1411" s="11" t="s">
        <v>2700</v>
      </c>
      <c r="D1411" s="11" t="str">
        <f t="shared" si="22"/>
        <v>17-2624 TC Rose Violet</v>
      </c>
      <c r="E1411" s="11" t="s">
        <v>632</v>
      </c>
      <c r="F1411" s="11">
        <v>192</v>
      </c>
      <c r="G1411" s="11">
        <v>66</v>
      </c>
      <c r="H1411" s="2426">
        <v>138</v>
      </c>
      <c r="I1411" s="3182"/>
    </row>
    <row r="1412" spans="1:9" ht="35.450000000000003" customHeight="1">
      <c r="A1412" s="11" t="s">
        <v>4497</v>
      </c>
      <c r="B1412" s="11" t="s">
        <v>4498</v>
      </c>
      <c r="C1412" s="11" t="s">
        <v>3598</v>
      </c>
      <c r="D1412" s="11" t="str">
        <f t="shared" si="22"/>
        <v>13-6107 TC Green Lily</v>
      </c>
      <c r="E1412" s="11" t="s">
        <v>632</v>
      </c>
      <c r="F1412" s="11">
        <v>193</v>
      </c>
      <c r="G1412" s="11">
        <v>206</v>
      </c>
      <c r="H1412" s="2426">
        <v>193</v>
      </c>
      <c r="I1412" s="3165"/>
    </row>
    <row r="1413" spans="1:9" ht="35.450000000000003" customHeight="1">
      <c r="A1413" s="11" t="s">
        <v>4464</v>
      </c>
      <c r="B1413" s="11" t="s">
        <v>9026</v>
      </c>
      <c r="C1413" s="11" t="s">
        <v>3582</v>
      </c>
      <c r="D1413" s="11" t="str">
        <f t="shared" si="22"/>
        <v>13-5305 TC Pale Aqua</v>
      </c>
      <c r="E1413" s="11" t="s">
        <v>632</v>
      </c>
      <c r="F1413" s="11">
        <v>193</v>
      </c>
      <c r="G1413" s="11">
        <v>204</v>
      </c>
      <c r="H1413" s="2426">
        <v>194</v>
      </c>
      <c r="I1413" s="3166"/>
    </row>
    <row r="1414" spans="1:9" ht="35.450000000000003" customHeight="1">
      <c r="A1414" s="11" t="s">
        <v>4807</v>
      </c>
      <c r="B1414" s="11" t="s">
        <v>1702</v>
      </c>
      <c r="C1414" s="11" t="s">
        <v>1862</v>
      </c>
      <c r="D1414" s="11" t="str">
        <f t="shared" si="22"/>
        <v>14-6305 TC Pelican</v>
      </c>
      <c r="E1414" s="11" t="s">
        <v>632</v>
      </c>
      <c r="F1414" s="11">
        <v>193</v>
      </c>
      <c r="G1414" s="11">
        <v>188</v>
      </c>
      <c r="H1414" s="2426">
        <v>172</v>
      </c>
      <c r="I1414" s="3167"/>
    </row>
    <row r="1415" spans="1:9" ht="35.450000000000003" customHeight="1">
      <c r="A1415" s="11" t="s">
        <v>4505</v>
      </c>
      <c r="B1415" s="11" t="s">
        <v>1670</v>
      </c>
      <c r="C1415" s="11" t="s">
        <v>1909</v>
      </c>
      <c r="D1415" s="11" t="str">
        <f t="shared" si="22"/>
        <v>14-0000 TC Silver Gray</v>
      </c>
      <c r="E1415" s="11" t="s">
        <v>632</v>
      </c>
      <c r="F1415" s="11">
        <v>193</v>
      </c>
      <c r="G1415" s="11">
        <v>183</v>
      </c>
      <c r="H1415" s="2426">
        <v>176</v>
      </c>
      <c r="I1415" s="2490"/>
    </row>
    <row r="1416" spans="1:9" ht="35.450000000000003" customHeight="1">
      <c r="A1416" s="11" t="s">
        <v>4939</v>
      </c>
      <c r="B1416" s="11" t="s">
        <v>1588</v>
      </c>
      <c r="C1416" s="11" t="s">
        <v>2044</v>
      </c>
      <c r="D1416" s="11" t="str">
        <f t="shared" si="22"/>
        <v>15-1314 TC Cuban Sand</v>
      </c>
      <c r="E1416" s="11" t="s">
        <v>632</v>
      </c>
      <c r="F1416" s="11">
        <v>193</v>
      </c>
      <c r="G1416" s="11">
        <v>166</v>
      </c>
      <c r="H1416" s="2426">
        <v>141</v>
      </c>
      <c r="I1416" s="3168"/>
    </row>
    <row r="1417" spans="1:9" ht="35.450000000000003" customHeight="1">
      <c r="A1417" s="11" t="s">
        <v>4879</v>
      </c>
      <c r="B1417" s="11" t="s">
        <v>1405</v>
      </c>
      <c r="C1417" s="11" t="s">
        <v>2280</v>
      </c>
      <c r="D1417" s="11" t="str">
        <f t="shared" si="22"/>
        <v>15-0732 TC Olivenite</v>
      </c>
      <c r="E1417" s="11" t="s">
        <v>632</v>
      </c>
      <c r="F1417" s="11">
        <v>193</v>
      </c>
      <c r="G1417" s="11">
        <v>166</v>
      </c>
      <c r="H1417" s="2426">
        <v>92</v>
      </c>
      <c r="I1417" s="3169"/>
    </row>
    <row r="1418" spans="1:9" ht="35.450000000000003" customHeight="1">
      <c r="A1418" s="11" t="s">
        <v>5240</v>
      </c>
      <c r="B1418" s="11" t="s">
        <v>1364</v>
      </c>
      <c r="C1418" s="11" t="s">
        <v>2344</v>
      </c>
      <c r="D1418" s="11" t="str">
        <f t="shared" si="22"/>
        <v>16-1139 TC Amber Gold</v>
      </c>
      <c r="E1418" s="11" t="s">
        <v>632</v>
      </c>
      <c r="F1418" s="11">
        <v>193</v>
      </c>
      <c r="G1418" s="11">
        <v>149</v>
      </c>
      <c r="H1418" s="2426">
        <v>82</v>
      </c>
      <c r="I1418" s="3170"/>
    </row>
    <row r="1419" spans="1:9" ht="35.450000000000003" customHeight="1">
      <c r="A1419" s="11" t="s">
        <v>5399</v>
      </c>
      <c r="B1419" s="11" t="s">
        <v>858</v>
      </c>
      <c r="C1419" s="11" t="s">
        <v>3005</v>
      </c>
      <c r="D1419" s="11" t="str">
        <f t="shared" si="22"/>
        <v>16-3416 TC Violet Tulle</v>
      </c>
      <c r="E1419" s="11" t="s">
        <v>632</v>
      </c>
      <c r="F1419" s="11">
        <v>193</v>
      </c>
      <c r="G1419" s="11">
        <v>147</v>
      </c>
      <c r="H1419" s="2426">
        <v>192</v>
      </c>
      <c r="I1419" s="3171"/>
    </row>
    <row r="1420" spans="1:9" ht="35.450000000000003" customHeight="1">
      <c r="A1420" s="11" t="s">
        <v>5397</v>
      </c>
      <c r="B1420" s="11" t="s">
        <v>611</v>
      </c>
      <c r="C1420" s="11" t="s">
        <v>2825</v>
      </c>
      <c r="D1420" s="11" t="str">
        <f t="shared" si="22"/>
        <v>16-3320 TC Violet</v>
      </c>
      <c r="E1420" s="11" t="s">
        <v>632</v>
      </c>
      <c r="F1420" s="11">
        <v>193</v>
      </c>
      <c r="G1420" s="11">
        <v>127</v>
      </c>
      <c r="H1420" s="2426">
        <v>181</v>
      </c>
      <c r="I1420" s="3172"/>
    </row>
    <row r="1421" spans="1:9" ht="35.450000000000003" customHeight="1">
      <c r="A1421" s="11" t="s">
        <v>7041</v>
      </c>
      <c r="B1421" s="11" t="s">
        <v>9421</v>
      </c>
      <c r="C1421" s="11" t="s">
        <v>2431</v>
      </c>
      <c r="D1421" s="11" t="str">
        <f t="shared" si="22"/>
        <v>17-1140 TC Marmalade</v>
      </c>
      <c r="E1421" s="11" t="s">
        <v>632</v>
      </c>
      <c r="F1421" s="11">
        <v>193</v>
      </c>
      <c r="G1421" s="11">
        <v>101</v>
      </c>
      <c r="H1421" s="2426">
        <v>18</v>
      </c>
      <c r="I1421" s="3173"/>
    </row>
    <row r="1422" spans="1:9" ht="35.450000000000003" customHeight="1">
      <c r="A1422" s="11" t="s">
        <v>4237</v>
      </c>
      <c r="B1422" s="11" t="s">
        <v>4239</v>
      </c>
      <c r="C1422" s="11" t="s">
        <v>3793</v>
      </c>
      <c r="D1422" s="11" t="str">
        <f t="shared" si="22"/>
        <v>13-0210 TC Fog Green</v>
      </c>
      <c r="E1422" s="11" t="s">
        <v>632</v>
      </c>
      <c r="F1422" s="11">
        <v>194</v>
      </c>
      <c r="G1422" s="11">
        <v>203</v>
      </c>
      <c r="H1422" s="2426">
        <v>180</v>
      </c>
      <c r="I1422" s="3156"/>
    </row>
    <row r="1423" spans="1:9" ht="35.450000000000003" customHeight="1">
      <c r="A1423" s="11" t="s">
        <v>4543</v>
      </c>
      <c r="B1423" s="11" t="s">
        <v>4544</v>
      </c>
      <c r="C1423" s="11" t="s">
        <v>3809</v>
      </c>
      <c r="D1423" s="11" t="str">
        <f t="shared" si="22"/>
        <v>14-0425 TC Beechnut</v>
      </c>
      <c r="E1423" s="11" t="s">
        <v>632</v>
      </c>
      <c r="F1423" s="11">
        <v>194</v>
      </c>
      <c r="G1423" s="11">
        <v>193</v>
      </c>
      <c r="H1423" s="2426">
        <v>141</v>
      </c>
      <c r="I1423" s="3157"/>
    </row>
    <row r="1424" spans="1:9" ht="35.450000000000003" customHeight="1">
      <c r="A1424" s="11" t="s">
        <v>4735</v>
      </c>
      <c r="B1424" s="11" t="s">
        <v>1664</v>
      </c>
      <c r="C1424" s="11" t="s">
        <v>1918</v>
      </c>
      <c r="D1424" s="11" t="str">
        <f t="shared" si="22"/>
        <v>14-4500 TC Moonstruck</v>
      </c>
      <c r="E1424" s="11" t="s">
        <v>632</v>
      </c>
      <c r="F1424" s="11">
        <v>194</v>
      </c>
      <c r="G1424" s="11">
        <v>190</v>
      </c>
      <c r="H1424" s="2426">
        <v>182</v>
      </c>
      <c r="I1424" s="3158"/>
    </row>
    <row r="1425" spans="1:9" ht="35.450000000000003" customHeight="1">
      <c r="A1425" s="11" t="s">
        <v>4994</v>
      </c>
      <c r="B1425" s="11" t="s">
        <v>956</v>
      </c>
      <c r="C1425" s="11" t="s">
        <v>2889</v>
      </c>
      <c r="D1425" s="11" t="str">
        <f t="shared" si="22"/>
        <v>15-2706 TC Violet Ice</v>
      </c>
      <c r="E1425" s="11" t="s">
        <v>632</v>
      </c>
      <c r="F1425" s="11">
        <v>194</v>
      </c>
      <c r="G1425" s="11">
        <v>172</v>
      </c>
      <c r="H1425" s="2426">
        <v>177</v>
      </c>
      <c r="I1425" s="3159"/>
    </row>
    <row r="1426" spans="1:9" ht="35.450000000000003" customHeight="1">
      <c r="A1426" s="11" t="s">
        <v>4940</v>
      </c>
      <c r="B1426" s="11" t="s">
        <v>7489</v>
      </c>
      <c r="C1426" s="11" t="s">
        <v>2130</v>
      </c>
      <c r="D1426" s="11" t="str">
        <f t="shared" si="22"/>
        <v>15-1315 TC Rugby Tan</v>
      </c>
      <c r="E1426" s="11" t="s">
        <v>632</v>
      </c>
      <c r="F1426" s="11">
        <v>194</v>
      </c>
      <c r="G1426" s="11">
        <v>165</v>
      </c>
      <c r="H1426" s="2426">
        <v>148</v>
      </c>
      <c r="I1426" s="3160"/>
    </row>
    <row r="1427" spans="1:9" ht="35.450000000000003" customHeight="1">
      <c r="A1427" s="11" t="s">
        <v>5370</v>
      </c>
      <c r="B1427" s="11" t="s">
        <v>1020</v>
      </c>
      <c r="C1427" s="11" t="s">
        <v>2805</v>
      </c>
      <c r="D1427" s="11" t="str">
        <f t="shared" si="22"/>
        <v>16-1712 TC Polignac</v>
      </c>
      <c r="E1427" s="11" t="s">
        <v>632</v>
      </c>
      <c r="F1427" s="11">
        <v>194</v>
      </c>
      <c r="G1427" s="11">
        <v>135</v>
      </c>
      <c r="H1427" s="2426">
        <v>153</v>
      </c>
      <c r="I1427" s="3161"/>
    </row>
    <row r="1428" spans="1:9" ht="35.450000000000003" customHeight="1">
      <c r="A1428" s="11" t="s">
        <v>5343</v>
      </c>
      <c r="B1428" s="11" t="s">
        <v>1224</v>
      </c>
      <c r="C1428" s="11" t="s">
        <v>2528</v>
      </c>
      <c r="D1428" s="11" t="str">
        <f t="shared" si="22"/>
        <v>16-1522 TC Rose Dawn</v>
      </c>
      <c r="E1428" s="11" t="s">
        <v>632</v>
      </c>
      <c r="F1428" s="11">
        <v>194</v>
      </c>
      <c r="G1428" s="11">
        <v>135</v>
      </c>
      <c r="H1428" s="2426">
        <v>123</v>
      </c>
      <c r="I1428" s="3162"/>
    </row>
    <row r="1429" spans="1:9" ht="35.450000000000003" customHeight="1">
      <c r="A1429" s="11" t="s">
        <v>5763</v>
      </c>
      <c r="B1429" s="11" t="s">
        <v>1217</v>
      </c>
      <c r="C1429" s="11" t="s">
        <v>2535</v>
      </c>
      <c r="D1429" s="11" t="str">
        <f t="shared" si="22"/>
        <v>17-1540 TC Apricot Brandy</v>
      </c>
      <c r="E1429" s="11" t="s">
        <v>632</v>
      </c>
      <c r="F1429" s="11">
        <v>194</v>
      </c>
      <c r="G1429" s="11">
        <v>106</v>
      </c>
      <c r="H1429" s="2426">
        <v>90</v>
      </c>
      <c r="I1429" s="2515"/>
    </row>
    <row r="1430" spans="1:9" ht="35.450000000000003" customHeight="1">
      <c r="A1430" s="11" t="s">
        <v>6192</v>
      </c>
      <c r="B1430" s="11" t="s">
        <v>1245</v>
      </c>
      <c r="C1430" s="11" t="s">
        <v>2501</v>
      </c>
      <c r="D1430" s="11" t="str">
        <f t="shared" si="22"/>
        <v>18-1447 TC Orange Rust</v>
      </c>
      <c r="E1430" s="11" t="s">
        <v>632</v>
      </c>
      <c r="F1430" s="11">
        <v>194</v>
      </c>
      <c r="G1430" s="11">
        <v>90</v>
      </c>
      <c r="H1430" s="2426">
        <v>60</v>
      </c>
      <c r="I1430" s="3163"/>
    </row>
    <row r="1431" spans="1:9" ht="35.450000000000003" customHeight="1">
      <c r="A1431" s="11" t="s">
        <v>6198</v>
      </c>
      <c r="B1431" s="11" t="s">
        <v>7996</v>
      </c>
      <c r="C1431" s="11" t="s">
        <v>2599</v>
      </c>
      <c r="D1431" s="11" t="str">
        <f t="shared" si="22"/>
        <v>18-1454 TC Red Clay</v>
      </c>
      <c r="E1431" s="11" t="s">
        <v>632</v>
      </c>
      <c r="F1431" s="11">
        <v>194</v>
      </c>
      <c r="G1431" s="11">
        <v>69</v>
      </c>
      <c r="H1431" s="2426">
        <v>45</v>
      </c>
      <c r="I1431" s="3164"/>
    </row>
    <row r="1432" spans="1:9" ht="35.450000000000003" customHeight="1">
      <c r="A1432" s="11" t="s">
        <v>4177</v>
      </c>
      <c r="B1432" s="11" t="s">
        <v>4179</v>
      </c>
      <c r="C1432" s="11" t="s">
        <v>3356</v>
      </c>
      <c r="D1432" s="11" t="str">
        <f t="shared" si="22"/>
        <v>12-5209 TC Soothing Sea</v>
      </c>
      <c r="E1432" s="11" t="s">
        <v>632</v>
      </c>
      <c r="F1432" s="11">
        <v>195</v>
      </c>
      <c r="G1432" s="11">
        <v>233</v>
      </c>
      <c r="H1432" s="2426">
        <v>228</v>
      </c>
      <c r="I1432" s="3144"/>
    </row>
    <row r="1433" spans="1:9" ht="35.450000000000003" customHeight="1">
      <c r="A1433" s="11" t="s">
        <v>4186</v>
      </c>
      <c r="B1433" s="11" t="s">
        <v>4188</v>
      </c>
      <c r="C1433" s="11" t="s">
        <v>3508</v>
      </c>
      <c r="D1433" s="11" t="str">
        <f t="shared" si="22"/>
        <v>12-5406 TC Opal Blue</v>
      </c>
      <c r="E1433" s="11" t="s">
        <v>632</v>
      </c>
      <c r="F1433" s="11">
        <v>195</v>
      </c>
      <c r="G1433" s="11">
        <v>221</v>
      </c>
      <c r="H1433" s="2426">
        <v>214</v>
      </c>
      <c r="I1433" s="3145"/>
    </row>
    <row r="1434" spans="1:9" ht="35.450000000000003" customHeight="1">
      <c r="A1434" s="11" t="s">
        <v>4202</v>
      </c>
      <c r="B1434" s="11" t="s">
        <v>4203</v>
      </c>
      <c r="C1434" s="11" t="s">
        <v>3354</v>
      </c>
      <c r="D1434" s="11" t="str">
        <f t="shared" si="22"/>
        <v>12-5505 TC Glacier</v>
      </c>
      <c r="E1434" s="11" t="s">
        <v>632</v>
      </c>
      <c r="F1434" s="11">
        <v>195</v>
      </c>
      <c r="G1434" s="11">
        <v>219</v>
      </c>
      <c r="H1434" s="2426">
        <v>212</v>
      </c>
      <c r="I1434" s="3146"/>
    </row>
    <row r="1435" spans="1:9" ht="35.450000000000003" customHeight="1">
      <c r="A1435" s="11" t="s">
        <v>4242</v>
      </c>
      <c r="B1435" s="11" t="s">
        <v>4243</v>
      </c>
      <c r="C1435" s="11" t="s">
        <v>3804</v>
      </c>
      <c r="D1435" s="11" t="str">
        <f t="shared" si="22"/>
        <v>13-0215 TC Reed</v>
      </c>
      <c r="E1435" s="11" t="s">
        <v>632</v>
      </c>
      <c r="F1435" s="11">
        <v>195</v>
      </c>
      <c r="G1435" s="11">
        <v>211</v>
      </c>
      <c r="H1435" s="2426">
        <v>168</v>
      </c>
      <c r="I1435" s="3147"/>
    </row>
    <row r="1436" spans="1:9" ht="35.450000000000003" customHeight="1">
      <c r="A1436" s="11" t="s">
        <v>4275</v>
      </c>
      <c r="B1436" s="11" t="s">
        <v>4276</v>
      </c>
      <c r="C1436" s="11" t="s">
        <v>3739</v>
      </c>
      <c r="D1436" s="11" t="str">
        <f t="shared" si="22"/>
        <v>13-0540 TC Wild Lime</v>
      </c>
      <c r="E1436" s="11" t="s">
        <v>632</v>
      </c>
      <c r="F1436" s="11">
        <v>195</v>
      </c>
      <c r="G1436" s="11">
        <v>211</v>
      </c>
      <c r="H1436" s="2426">
        <v>99</v>
      </c>
      <c r="I1436" s="3148"/>
    </row>
    <row r="1437" spans="1:9" ht="35.450000000000003" customHeight="1">
      <c r="A1437" s="11" t="s">
        <v>4508</v>
      </c>
      <c r="B1437" s="11" t="s">
        <v>1704</v>
      </c>
      <c r="C1437" s="11" t="s">
        <v>1863</v>
      </c>
      <c r="D1437" s="11" t="str">
        <f t="shared" si="22"/>
        <v>14-0105 TC Overcast</v>
      </c>
      <c r="E1437" s="11" t="s">
        <v>632</v>
      </c>
      <c r="F1437" s="11">
        <v>195</v>
      </c>
      <c r="G1437" s="11">
        <v>189</v>
      </c>
      <c r="H1437" s="2426">
        <v>171</v>
      </c>
      <c r="I1437" s="3149"/>
    </row>
    <row r="1438" spans="1:9" ht="35.450000000000003" customHeight="1">
      <c r="A1438" s="11" t="s">
        <v>4695</v>
      </c>
      <c r="B1438" s="11" t="s">
        <v>874</v>
      </c>
      <c r="C1438" s="11" t="s">
        <v>2988</v>
      </c>
      <c r="D1438" s="11" t="str">
        <f t="shared" si="22"/>
        <v>14-3903 TC Lilac Marble</v>
      </c>
      <c r="E1438" s="11" t="s">
        <v>632</v>
      </c>
      <c r="F1438" s="11">
        <v>195</v>
      </c>
      <c r="G1438" s="11">
        <v>186</v>
      </c>
      <c r="H1438" s="2426">
        <v>191</v>
      </c>
      <c r="I1438" s="2501"/>
    </row>
    <row r="1439" spans="1:9" ht="35.450000000000003" customHeight="1">
      <c r="A1439" s="11" t="s">
        <v>4943</v>
      </c>
      <c r="B1439" s="11" t="s">
        <v>1503</v>
      </c>
      <c r="C1439" s="11" t="s">
        <v>2160</v>
      </c>
      <c r="D1439" s="11" t="str">
        <f t="shared" si="22"/>
        <v>15-1317 TC Sirocco</v>
      </c>
      <c r="E1439" s="11" t="s">
        <v>632</v>
      </c>
      <c r="F1439" s="11">
        <v>195</v>
      </c>
      <c r="G1439" s="11">
        <v>157</v>
      </c>
      <c r="H1439" s="2426">
        <v>136</v>
      </c>
      <c r="I1439" s="3150"/>
    </row>
    <row r="1440" spans="1:9" ht="35.450000000000003" customHeight="1">
      <c r="A1440" s="11" t="s">
        <v>5217</v>
      </c>
      <c r="B1440" s="11" t="s">
        <v>1333</v>
      </c>
      <c r="C1440" s="11" t="s">
        <v>2390</v>
      </c>
      <c r="D1440" s="11" t="str">
        <f t="shared" si="22"/>
        <v>16-0940 TC Taffy</v>
      </c>
      <c r="E1440" s="11" t="s">
        <v>632</v>
      </c>
      <c r="F1440" s="11">
        <v>195</v>
      </c>
      <c r="G1440" s="11">
        <v>155</v>
      </c>
      <c r="H1440" s="2426">
        <v>106</v>
      </c>
      <c r="I1440" s="3151"/>
    </row>
    <row r="1441" spans="1:9" ht="35.450000000000003" customHeight="1">
      <c r="A1441" s="11" t="s">
        <v>5219</v>
      </c>
      <c r="B1441" s="11" t="s">
        <v>1367</v>
      </c>
      <c r="C1441" s="11" t="s">
        <v>2341</v>
      </c>
      <c r="D1441" s="11" t="str">
        <f t="shared" si="22"/>
        <v>16-0945 TC Tinsel</v>
      </c>
      <c r="E1441" s="11" t="s">
        <v>632</v>
      </c>
      <c r="F1441" s="11">
        <v>195</v>
      </c>
      <c r="G1441" s="11">
        <v>150</v>
      </c>
      <c r="H1441" s="2426">
        <v>77</v>
      </c>
      <c r="I1441" s="3152"/>
    </row>
    <row r="1442" spans="1:9" ht="35.450000000000003" customHeight="1">
      <c r="A1442" s="11" t="s">
        <v>5223</v>
      </c>
      <c r="B1442" s="11" t="s">
        <v>1365</v>
      </c>
      <c r="C1442" s="11" t="s">
        <v>2346</v>
      </c>
      <c r="D1442" s="11" t="str">
        <f t="shared" si="22"/>
        <v>16-0950 TC Narcissus</v>
      </c>
      <c r="E1442" s="11" t="s">
        <v>632</v>
      </c>
      <c r="F1442" s="11">
        <v>195</v>
      </c>
      <c r="G1442" s="11">
        <v>148</v>
      </c>
      <c r="H1442" s="2426">
        <v>73</v>
      </c>
      <c r="I1442" s="3153"/>
    </row>
    <row r="1443" spans="1:9" ht="35.450000000000003" customHeight="1">
      <c r="A1443" s="11" t="s">
        <v>5317</v>
      </c>
      <c r="B1443" s="11" t="s">
        <v>1474</v>
      </c>
      <c r="C1443" s="11" t="s">
        <v>2195</v>
      </c>
      <c r="D1443" s="11" t="str">
        <f t="shared" si="22"/>
        <v>16-1439 TC Caramel</v>
      </c>
      <c r="E1443" s="11" t="s">
        <v>632</v>
      </c>
      <c r="F1443" s="11">
        <v>195</v>
      </c>
      <c r="G1443" s="11">
        <v>124</v>
      </c>
      <c r="H1443" s="2426">
        <v>84</v>
      </c>
      <c r="I1443" s="3154"/>
    </row>
    <row r="1444" spans="1:9" ht="35.450000000000003" customHeight="1">
      <c r="A1444" s="11" t="s">
        <v>7049</v>
      </c>
      <c r="B1444" s="11" t="s">
        <v>9447</v>
      </c>
      <c r="C1444" s="11" t="s">
        <v>2476</v>
      </c>
      <c r="D1444" s="11" t="str">
        <f t="shared" si="22"/>
        <v>17-1449 TC Pureed Pumpkin</v>
      </c>
      <c r="E1444" s="11" t="s">
        <v>632</v>
      </c>
      <c r="F1444" s="11">
        <v>195</v>
      </c>
      <c r="G1444" s="11">
        <v>65</v>
      </c>
      <c r="H1444" s="2426">
        <v>33</v>
      </c>
      <c r="I1444" s="3155"/>
    </row>
    <row r="1445" spans="1:9" ht="35.450000000000003" customHeight="1">
      <c r="A1445" s="11" t="s">
        <v>4455</v>
      </c>
      <c r="B1445" s="11" t="s">
        <v>8768</v>
      </c>
      <c r="C1445" s="11" t="s">
        <v>3341</v>
      </c>
      <c r="D1445" s="11" t="str">
        <f t="shared" si="22"/>
        <v>13-4804 TC Pale Blue</v>
      </c>
      <c r="E1445" s="11" t="s">
        <v>632</v>
      </c>
      <c r="F1445" s="11">
        <v>196</v>
      </c>
      <c r="G1445" s="11">
        <v>214</v>
      </c>
      <c r="H1445" s="2426">
        <v>211</v>
      </c>
      <c r="I1445" s="3135"/>
    </row>
    <row r="1446" spans="1:9" ht="35.450000000000003" customHeight="1">
      <c r="A1446" s="11" t="s">
        <v>4228</v>
      </c>
      <c r="B1446" s="11" t="s">
        <v>4229</v>
      </c>
      <c r="C1446" s="11" t="s">
        <v>3597</v>
      </c>
      <c r="D1446" s="11" t="str">
        <f t="shared" si="22"/>
        <v>13-0107 TC Dewkist</v>
      </c>
      <c r="E1446" s="11" t="s">
        <v>632</v>
      </c>
      <c r="F1446" s="11">
        <v>196</v>
      </c>
      <c r="G1446" s="11">
        <v>209</v>
      </c>
      <c r="H1446" s="2426">
        <v>194</v>
      </c>
      <c r="I1446" s="3136"/>
    </row>
    <row r="1447" spans="1:9" ht="35.450000000000003" customHeight="1">
      <c r="A1447" s="11" t="s">
        <v>4856</v>
      </c>
      <c r="B1447" s="11" t="s">
        <v>4857</v>
      </c>
      <c r="C1447" s="11" t="s">
        <v>3740</v>
      </c>
      <c r="D1447" s="11" t="str">
        <f t="shared" si="22"/>
        <v>15-0533 TC Linden Green</v>
      </c>
      <c r="E1447" s="11" t="s">
        <v>632</v>
      </c>
      <c r="F1447" s="11">
        <v>196</v>
      </c>
      <c r="G1447" s="11">
        <v>191</v>
      </c>
      <c r="H1447" s="2426">
        <v>113</v>
      </c>
      <c r="I1447" s="3137"/>
    </row>
    <row r="1448" spans="1:9" ht="35.450000000000003" customHeight="1">
      <c r="A1448" s="11" t="s">
        <v>4560</v>
      </c>
      <c r="B1448" s="11" t="s">
        <v>1699</v>
      </c>
      <c r="C1448" s="11" t="s">
        <v>1870</v>
      </c>
      <c r="D1448" s="11" t="str">
        <f t="shared" si="22"/>
        <v>14-0708 TC Cement</v>
      </c>
      <c r="E1448" s="11" t="s">
        <v>632</v>
      </c>
      <c r="F1448" s="11">
        <v>196</v>
      </c>
      <c r="G1448" s="11">
        <v>182</v>
      </c>
      <c r="H1448" s="2426">
        <v>166</v>
      </c>
      <c r="I1448" s="3138"/>
    </row>
    <row r="1449" spans="1:9" ht="35.450000000000003" customHeight="1">
      <c r="A1449" s="11" t="s">
        <v>5215</v>
      </c>
      <c r="B1449" s="11" t="s">
        <v>466</v>
      </c>
      <c r="C1449" s="11" t="s">
        <v>2051</v>
      </c>
      <c r="D1449" s="11" t="str">
        <f t="shared" si="22"/>
        <v>16-0924 TC Croissant</v>
      </c>
      <c r="E1449" s="11" t="s">
        <v>632</v>
      </c>
      <c r="F1449" s="11">
        <v>196</v>
      </c>
      <c r="G1449" s="11">
        <v>171</v>
      </c>
      <c r="H1449" s="2426">
        <v>134</v>
      </c>
      <c r="I1449" s="3139"/>
    </row>
    <row r="1450" spans="1:9" ht="35.450000000000003" customHeight="1">
      <c r="A1450" s="11" t="s">
        <v>4880</v>
      </c>
      <c r="B1450" s="11" t="s">
        <v>1410</v>
      </c>
      <c r="C1450" s="11" t="s">
        <v>2274</v>
      </c>
      <c r="D1450" s="11" t="str">
        <f t="shared" si="22"/>
        <v>15-0743 TC Oil Yellow</v>
      </c>
      <c r="E1450" s="11" t="s">
        <v>632</v>
      </c>
      <c r="F1450" s="11">
        <v>196</v>
      </c>
      <c r="G1450" s="11">
        <v>166</v>
      </c>
      <c r="H1450" s="2426">
        <v>71</v>
      </c>
      <c r="I1450" s="3140"/>
    </row>
    <row r="1451" spans="1:9" ht="35.450000000000003" customHeight="1">
      <c r="A1451" s="11" t="s">
        <v>4999</v>
      </c>
      <c r="B1451" s="11" t="s">
        <v>955</v>
      </c>
      <c r="C1451" s="11" t="s">
        <v>2895</v>
      </c>
      <c r="D1451" s="11" t="str">
        <f t="shared" si="22"/>
        <v>15-3207 TC Mauve Mist</v>
      </c>
      <c r="E1451" s="11" t="s">
        <v>632</v>
      </c>
      <c r="F1451" s="11">
        <v>196</v>
      </c>
      <c r="G1451" s="11">
        <v>157</v>
      </c>
      <c r="H1451" s="2426">
        <v>180</v>
      </c>
      <c r="I1451" s="3141"/>
    </row>
    <row r="1452" spans="1:9" ht="35.450000000000003" customHeight="1">
      <c r="A1452" s="11" t="s">
        <v>5226</v>
      </c>
      <c r="B1452" s="11" t="s">
        <v>1375</v>
      </c>
      <c r="C1452" s="11" t="s">
        <v>2330</v>
      </c>
      <c r="D1452" s="11" t="str">
        <f t="shared" si="22"/>
        <v>16-0953 TC Tawny Olive</v>
      </c>
      <c r="E1452" s="11" t="s">
        <v>632</v>
      </c>
      <c r="F1452" s="11">
        <v>196</v>
      </c>
      <c r="G1452" s="11">
        <v>150</v>
      </c>
      <c r="H1452" s="2426">
        <v>44</v>
      </c>
      <c r="I1452" s="3142"/>
    </row>
    <row r="1453" spans="1:9" ht="35.450000000000003" customHeight="1">
      <c r="A1453" s="11" t="s">
        <v>5276</v>
      </c>
      <c r="B1453" s="11" t="s">
        <v>1475</v>
      </c>
      <c r="C1453" s="11" t="s">
        <v>2194</v>
      </c>
      <c r="D1453" s="11" t="str">
        <f t="shared" si="22"/>
        <v>16-1328 TC Sandstone</v>
      </c>
      <c r="E1453" s="11" t="s">
        <v>632</v>
      </c>
      <c r="F1453" s="11">
        <v>196</v>
      </c>
      <c r="G1453" s="11">
        <v>138</v>
      </c>
      <c r="H1453" s="2426">
        <v>105</v>
      </c>
      <c r="I1453" s="2471"/>
    </row>
    <row r="1454" spans="1:9" ht="35.450000000000003" customHeight="1">
      <c r="A1454" s="11" t="s">
        <v>5272</v>
      </c>
      <c r="B1454" s="11" t="s">
        <v>1460</v>
      </c>
      <c r="C1454" s="11" t="s">
        <v>3870</v>
      </c>
      <c r="D1454" s="11" t="str">
        <f t="shared" si="22"/>
        <v>16-1325 TC Copper</v>
      </c>
      <c r="E1454" s="11" t="s">
        <v>632</v>
      </c>
      <c r="F1454" s="11">
        <v>196</v>
      </c>
      <c r="G1454" s="11">
        <v>126</v>
      </c>
      <c r="H1454" s="2426">
        <v>90</v>
      </c>
      <c r="I1454" s="3143"/>
    </row>
    <row r="1455" spans="1:9" ht="35.450000000000003" customHeight="1">
      <c r="A1455" s="11" t="s">
        <v>4240</v>
      </c>
      <c r="B1455" s="11" t="s">
        <v>4241</v>
      </c>
      <c r="C1455" s="11" t="s">
        <v>3794</v>
      </c>
      <c r="D1455" s="11" t="str">
        <f t="shared" si="22"/>
        <v>13-0212 TC Tender Greens</v>
      </c>
      <c r="E1455" s="11" t="s">
        <v>632</v>
      </c>
      <c r="F1455" s="11">
        <v>197</v>
      </c>
      <c r="G1455" s="11">
        <v>207</v>
      </c>
      <c r="H1455" s="2426">
        <v>182</v>
      </c>
      <c r="I1455" s="3120"/>
    </row>
    <row r="1456" spans="1:9" ht="35.450000000000003" customHeight="1">
      <c r="A1456" s="11" t="s">
        <v>4249</v>
      </c>
      <c r="B1456" s="11" t="s">
        <v>4251</v>
      </c>
      <c r="C1456" s="11" t="s">
        <v>3808</v>
      </c>
      <c r="D1456" s="11" t="str">
        <f t="shared" si="22"/>
        <v>13-0317 TC Lily Green</v>
      </c>
      <c r="E1456" s="11" t="s">
        <v>632</v>
      </c>
      <c r="F1456" s="11">
        <v>197</v>
      </c>
      <c r="G1456" s="11">
        <v>207</v>
      </c>
      <c r="H1456" s="2426">
        <v>152</v>
      </c>
      <c r="I1456" s="3121"/>
    </row>
    <row r="1457" spans="1:9" ht="35.450000000000003" customHeight="1">
      <c r="A1457" s="11" t="s">
        <v>4495</v>
      </c>
      <c r="B1457" s="11" t="s">
        <v>4496</v>
      </c>
      <c r="C1457" s="11" t="s">
        <v>3592</v>
      </c>
      <c r="D1457" s="11" t="str">
        <f t="shared" si="22"/>
        <v>13-6106 TC Green Tint</v>
      </c>
      <c r="E1457" s="11" t="s">
        <v>632</v>
      </c>
      <c r="F1457" s="11">
        <v>197</v>
      </c>
      <c r="G1457" s="11">
        <v>204</v>
      </c>
      <c r="H1457" s="2426">
        <v>192</v>
      </c>
      <c r="I1457" s="3122"/>
    </row>
    <row r="1458" spans="1:9" ht="35.450000000000003" customHeight="1">
      <c r="A1458" s="11" t="s">
        <v>4271</v>
      </c>
      <c r="B1458" s="11" t="s">
        <v>9247</v>
      </c>
      <c r="C1458" s="11" t="s">
        <v>3774</v>
      </c>
      <c r="D1458" s="11" t="str">
        <f t="shared" si="22"/>
        <v>13-0532 TC Celery Green</v>
      </c>
      <c r="E1458" s="11" t="s">
        <v>632</v>
      </c>
      <c r="F1458" s="11">
        <v>197</v>
      </c>
      <c r="G1458" s="11">
        <v>204</v>
      </c>
      <c r="H1458" s="2426">
        <v>123</v>
      </c>
      <c r="I1458" s="3123"/>
    </row>
    <row r="1459" spans="1:9" ht="35.450000000000003" customHeight="1">
      <c r="A1459" s="11" t="s">
        <v>4706</v>
      </c>
      <c r="B1459" s="11" t="s">
        <v>722</v>
      </c>
      <c r="C1459" s="11" t="s">
        <v>1924</v>
      </c>
      <c r="D1459" s="11" t="str">
        <f t="shared" si="22"/>
        <v>14-4102 TC Glacier Gray</v>
      </c>
      <c r="E1459" s="11" t="s">
        <v>632</v>
      </c>
      <c r="F1459" s="11">
        <v>197</v>
      </c>
      <c r="G1459" s="11">
        <v>198</v>
      </c>
      <c r="H1459" s="2426">
        <v>199</v>
      </c>
      <c r="I1459" s="2489"/>
    </row>
    <row r="1460" spans="1:9" ht="35.450000000000003" customHeight="1">
      <c r="A1460" s="11" t="s">
        <v>4715</v>
      </c>
      <c r="B1460" s="11" t="s">
        <v>1656</v>
      </c>
      <c r="C1460" s="11" t="s">
        <v>1925</v>
      </c>
      <c r="D1460" s="11" t="str">
        <f t="shared" si="22"/>
        <v>14-4201 TC Lunar Rock</v>
      </c>
      <c r="E1460" s="11" t="s">
        <v>632</v>
      </c>
      <c r="F1460" s="11">
        <v>197</v>
      </c>
      <c r="G1460" s="11">
        <v>197</v>
      </c>
      <c r="H1460" s="2426">
        <v>197</v>
      </c>
      <c r="I1460" s="3124"/>
    </row>
    <row r="1461" spans="1:9" ht="35.450000000000003" customHeight="1">
      <c r="A1461" s="11" t="s">
        <v>4700</v>
      </c>
      <c r="B1461" s="11" t="s">
        <v>812</v>
      </c>
      <c r="C1461" s="11" t="s">
        <v>3074</v>
      </c>
      <c r="D1461" s="11" t="str">
        <f t="shared" si="22"/>
        <v>14-3905 TC Lavender Blue</v>
      </c>
      <c r="E1461" s="11" t="s">
        <v>632</v>
      </c>
      <c r="F1461" s="11">
        <v>197</v>
      </c>
      <c r="G1461" s="11">
        <v>192</v>
      </c>
      <c r="H1461" s="2426">
        <v>208</v>
      </c>
      <c r="I1461" s="3125"/>
    </row>
    <row r="1462" spans="1:9" ht="35.450000000000003" customHeight="1">
      <c r="A1462" s="11" t="s">
        <v>4603</v>
      </c>
      <c r="B1462" s="11" t="s">
        <v>1674</v>
      </c>
      <c r="C1462" s="11" t="s">
        <v>1905</v>
      </c>
      <c r="D1462" s="11" t="str">
        <f t="shared" si="22"/>
        <v>14-1106 TC Peyote</v>
      </c>
      <c r="E1462" s="11" t="s">
        <v>632</v>
      </c>
      <c r="F1462" s="11">
        <v>197</v>
      </c>
      <c r="G1462" s="11">
        <v>187</v>
      </c>
      <c r="H1462" s="2426">
        <v>174</v>
      </c>
      <c r="I1462" s="3126"/>
    </row>
    <row r="1463" spans="1:9" ht="35.450000000000003" customHeight="1">
      <c r="A1463" s="11" t="s">
        <v>4938</v>
      </c>
      <c r="B1463" s="11" t="s">
        <v>1525</v>
      </c>
      <c r="C1463" s="11" t="s">
        <v>2128</v>
      </c>
      <c r="D1463" s="11" t="str">
        <f t="shared" si="22"/>
        <v>15-1309 TC Moonlight</v>
      </c>
      <c r="E1463" s="11" t="s">
        <v>632</v>
      </c>
      <c r="F1463" s="11">
        <v>197</v>
      </c>
      <c r="G1463" s="11">
        <v>177</v>
      </c>
      <c r="H1463" s="2426">
        <v>160</v>
      </c>
      <c r="I1463" s="3127"/>
    </row>
    <row r="1464" spans="1:9" ht="35.450000000000003" customHeight="1">
      <c r="A1464" s="11" t="s">
        <v>4689</v>
      </c>
      <c r="B1464" s="11" t="s">
        <v>860</v>
      </c>
      <c r="C1464" s="11" t="s">
        <v>3002</v>
      </c>
      <c r="D1464" s="11" t="str">
        <f t="shared" si="22"/>
        <v>14-3612 TC Orchid Bloom</v>
      </c>
      <c r="E1464" s="11" t="s">
        <v>632</v>
      </c>
      <c r="F1464" s="11">
        <v>197</v>
      </c>
      <c r="G1464" s="11">
        <v>174</v>
      </c>
      <c r="H1464" s="2426">
        <v>207</v>
      </c>
      <c r="I1464" s="3128"/>
    </row>
    <row r="1465" spans="1:9" ht="35.450000000000003" customHeight="1">
      <c r="A1465" s="11" t="s">
        <v>4978</v>
      </c>
      <c r="B1465" s="11" t="s">
        <v>958</v>
      </c>
      <c r="C1465" s="11" t="s">
        <v>2890</v>
      </c>
      <c r="D1465" s="11" t="str">
        <f t="shared" si="22"/>
        <v>15-1905 TC Burnished Lilac</v>
      </c>
      <c r="E1465" s="11" t="s">
        <v>632</v>
      </c>
      <c r="F1465" s="11">
        <v>197</v>
      </c>
      <c r="G1465" s="11">
        <v>174</v>
      </c>
      <c r="H1465" s="2426">
        <v>177</v>
      </c>
      <c r="I1465" s="3129"/>
    </row>
    <row r="1466" spans="1:9" ht="35.450000000000003" customHeight="1">
      <c r="A1466" s="11" t="s">
        <v>4917</v>
      </c>
      <c r="B1466" s="11" t="s">
        <v>1589</v>
      </c>
      <c r="C1466" s="11" t="s">
        <v>2042</v>
      </c>
      <c r="D1466" s="11" t="str">
        <f t="shared" si="22"/>
        <v>15-1214 TC Warm Sand</v>
      </c>
      <c r="E1466" s="11" t="s">
        <v>632</v>
      </c>
      <c r="F1466" s="11">
        <v>197</v>
      </c>
      <c r="G1466" s="11">
        <v>174</v>
      </c>
      <c r="H1466" s="2426">
        <v>145</v>
      </c>
      <c r="I1466" s="3130"/>
    </row>
    <row r="1467" spans="1:9" ht="35.450000000000003" customHeight="1">
      <c r="A1467" s="11" t="s">
        <v>4922</v>
      </c>
      <c r="B1467" s="11" t="s">
        <v>4923</v>
      </c>
      <c r="C1467" s="11" t="s">
        <v>2036</v>
      </c>
      <c r="D1467" s="11" t="str">
        <f t="shared" si="22"/>
        <v>15-1220 TC Lattè</v>
      </c>
      <c r="E1467" s="11" t="s">
        <v>632</v>
      </c>
      <c r="F1467" s="11">
        <v>197</v>
      </c>
      <c r="G1467" s="11">
        <v>165</v>
      </c>
      <c r="H1467" s="2426">
        <v>130</v>
      </c>
      <c r="I1467" s="3131"/>
    </row>
    <row r="1468" spans="1:9" ht="35.450000000000003" customHeight="1">
      <c r="A1468" s="11" t="s">
        <v>4887</v>
      </c>
      <c r="B1468" s="11" t="s">
        <v>1377</v>
      </c>
      <c r="C1468" s="11" t="s">
        <v>2327</v>
      </c>
      <c r="D1468" s="11" t="str">
        <f t="shared" si="22"/>
        <v>15-0942 TC Sauterne</v>
      </c>
      <c r="E1468" s="11" t="s">
        <v>632</v>
      </c>
      <c r="F1468" s="11">
        <v>197</v>
      </c>
      <c r="G1468" s="11">
        <v>162</v>
      </c>
      <c r="H1468" s="2426">
        <v>83</v>
      </c>
      <c r="I1468" s="2520"/>
    </row>
    <row r="1469" spans="1:9" ht="35.450000000000003" customHeight="1">
      <c r="A1469" s="11" t="s">
        <v>4957</v>
      </c>
      <c r="B1469" s="11" t="s">
        <v>971</v>
      </c>
      <c r="C1469" s="11" t="s">
        <v>2875</v>
      </c>
      <c r="D1469" s="11" t="str">
        <f t="shared" si="22"/>
        <v>15-1511 TC Mahogany Rose</v>
      </c>
      <c r="E1469" s="11" t="s">
        <v>632</v>
      </c>
      <c r="F1469" s="11">
        <v>197</v>
      </c>
      <c r="G1469" s="11">
        <v>161</v>
      </c>
      <c r="H1469" s="2426">
        <v>147</v>
      </c>
      <c r="I1469" s="3132"/>
    </row>
    <row r="1470" spans="1:9" ht="35.450000000000003" customHeight="1">
      <c r="A1470" s="11" t="s">
        <v>6237</v>
      </c>
      <c r="B1470" s="11" t="s">
        <v>8009</v>
      </c>
      <c r="C1470" s="11" t="s">
        <v>2609</v>
      </c>
      <c r="D1470" s="11" t="str">
        <f t="shared" si="22"/>
        <v>18-1661 TC Tomato Puree</v>
      </c>
      <c r="E1470" s="11" t="s">
        <v>632</v>
      </c>
      <c r="F1470" s="11">
        <v>197</v>
      </c>
      <c r="G1470" s="11">
        <v>51</v>
      </c>
      <c r="H1470" s="2426">
        <v>70</v>
      </c>
      <c r="I1470" s="3133"/>
    </row>
    <row r="1471" spans="1:9" ht="35.450000000000003" customHeight="1">
      <c r="A1471" s="11" t="s">
        <v>6264</v>
      </c>
      <c r="B1471" s="11" t="s">
        <v>679</v>
      </c>
      <c r="C1471" s="11" t="s">
        <v>2661</v>
      </c>
      <c r="D1471" s="11" t="str">
        <f t="shared" si="22"/>
        <v>18-1945 TC Bright Rose</v>
      </c>
      <c r="E1471" s="11" t="s">
        <v>632</v>
      </c>
      <c r="F1471" s="11">
        <v>197</v>
      </c>
      <c r="G1471" s="11">
        <v>25</v>
      </c>
      <c r="H1471" s="2426">
        <v>89</v>
      </c>
      <c r="I1471" s="3134"/>
    </row>
    <row r="1472" spans="1:9" ht="35.450000000000003" customHeight="1">
      <c r="A1472" s="11" t="s">
        <v>4273</v>
      </c>
      <c r="B1472" s="11" t="s">
        <v>4274</v>
      </c>
      <c r="C1472" s="11" t="s">
        <v>3737</v>
      </c>
      <c r="D1472" s="11" t="str">
        <f t="shared" si="22"/>
        <v>13-0535 TC Sharp Green</v>
      </c>
      <c r="E1472" s="11" t="s">
        <v>632</v>
      </c>
      <c r="F1472" s="11">
        <v>198</v>
      </c>
      <c r="G1472" s="11">
        <v>230</v>
      </c>
      <c r="H1472" s="2426">
        <v>122</v>
      </c>
      <c r="I1472" s="3110"/>
    </row>
    <row r="1473" spans="1:9" ht="35.450000000000003" customHeight="1">
      <c r="A1473" s="11" t="s">
        <v>4174</v>
      </c>
      <c r="B1473" s="11" t="s">
        <v>4176</v>
      </c>
      <c r="C1473" s="11" t="s">
        <v>3347</v>
      </c>
      <c r="D1473" s="11" t="str">
        <f t="shared" si="22"/>
        <v>12-5206 TC Blue Glass</v>
      </c>
      <c r="E1473" s="11" t="s">
        <v>632</v>
      </c>
      <c r="F1473" s="11">
        <v>198</v>
      </c>
      <c r="G1473" s="11">
        <v>227</v>
      </c>
      <c r="H1473" s="2426">
        <v>225</v>
      </c>
      <c r="I1473" s="3111"/>
    </row>
    <row r="1474" spans="1:9" ht="35.450000000000003" customHeight="1">
      <c r="A1474" s="11" t="s">
        <v>4446</v>
      </c>
      <c r="B1474" s="11" t="s">
        <v>4448</v>
      </c>
      <c r="C1474" s="11" t="s">
        <v>3222</v>
      </c>
      <c r="D1474" s="11" t="str">
        <f t="shared" ref="D1474:D1537" si="23">A1474 &amp; " " &amp; B1474</f>
        <v>13-4404 TC Ice Flow</v>
      </c>
      <c r="E1474" s="11" t="s">
        <v>632</v>
      </c>
      <c r="F1474" s="11">
        <v>198</v>
      </c>
      <c r="G1474" s="11">
        <v>210</v>
      </c>
      <c r="H1474" s="2426">
        <v>210</v>
      </c>
      <c r="I1474" s="3112"/>
    </row>
    <row r="1475" spans="1:9" ht="35.450000000000003" customHeight="1">
      <c r="A1475" s="11" t="s">
        <v>4964</v>
      </c>
      <c r="B1475" s="11" t="s">
        <v>8277</v>
      </c>
      <c r="C1475" s="11" t="s">
        <v>2861</v>
      </c>
      <c r="D1475" s="11" t="str">
        <f t="shared" si="23"/>
        <v>15-1607 TC Pale Mauve</v>
      </c>
      <c r="E1475" s="11" t="s">
        <v>632</v>
      </c>
      <c r="F1475" s="11">
        <v>198</v>
      </c>
      <c r="G1475" s="11">
        <v>164</v>
      </c>
      <c r="H1475" s="2426">
        <v>164</v>
      </c>
      <c r="I1475" s="3113"/>
    </row>
    <row r="1476" spans="1:9" ht="35.450000000000003" customHeight="1">
      <c r="A1476" s="11" t="s">
        <v>4888</v>
      </c>
      <c r="B1476" s="11" t="s">
        <v>1373</v>
      </c>
      <c r="C1476" s="11" t="s">
        <v>2338</v>
      </c>
      <c r="D1476" s="11" t="str">
        <f t="shared" si="23"/>
        <v>15-0948 TC Chinese Yellow</v>
      </c>
      <c r="E1476" s="11" t="s">
        <v>632</v>
      </c>
      <c r="F1476" s="11">
        <v>198</v>
      </c>
      <c r="G1476" s="11">
        <v>151</v>
      </c>
      <c r="H1476" s="2426">
        <v>63</v>
      </c>
      <c r="I1476" s="3114"/>
    </row>
    <row r="1477" spans="1:9" ht="35.450000000000003" customHeight="1">
      <c r="A1477" s="11" t="s">
        <v>5290</v>
      </c>
      <c r="B1477" s="11" t="s">
        <v>1487</v>
      </c>
      <c r="C1477" s="11" t="s">
        <v>2178</v>
      </c>
      <c r="D1477" s="11" t="str">
        <f t="shared" si="23"/>
        <v>16-1341 TC Butterum</v>
      </c>
      <c r="E1477" s="11" t="s">
        <v>632</v>
      </c>
      <c r="F1477" s="11">
        <v>198</v>
      </c>
      <c r="G1477" s="11">
        <v>143</v>
      </c>
      <c r="H1477" s="2426">
        <v>101</v>
      </c>
      <c r="I1477" s="3115"/>
    </row>
    <row r="1478" spans="1:9" ht="35.450000000000003" customHeight="1">
      <c r="A1478" s="11" t="s">
        <v>5282</v>
      </c>
      <c r="B1478" s="11" t="s">
        <v>1469</v>
      </c>
      <c r="C1478" s="11" t="s">
        <v>2201</v>
      </c>
      <c r="D1478" s="11" t="str">
        <f t="shared" si="23"/>
        <v>16-1332 TC Pheasant</v>
      </c>
      <c r="E1478" s="11" t="s">
        <v>632</v>
      </c>
      <c r="F1478" s="11">
        <v>198</v>
      </c>
      <c r="G1478" s="11">
        <v>132</v>
      </c>
      <c r="H1478" s="2426">
        <v>99</v>
      </c>
      <c r="I1478" s="3116"/>
    </row>
    <row r="1479" spans="1:9" ht="35.450000000000003" customHeight="1">
      <c r="A1479" s="11" t="s">
        <v>5388</v>
      </c>
      <c r="B1479" s="11" t="s">
        <v>1007</v>
      </c>
      <c r="C1479" s="11" t="s">
        <v>2822</v>
      </c>
      <c r="D1479" s="11" t="str">
        <f t="shared" si="23"/>
        <v>16-3115 TC Crocus</v>
      </c>
      <c r="E1479" s="11" t="s">
        <v>632</v>
      </c>
      <c r="F1479" s="11">
        <v>198</v>
      </c>
      <c r="G1479" s="11">
        <v>127</v>
      </c>
      <c r="H1479" s="2426">
        <v>174</v>
      </c>
      <c r="I1479" s="3117"/>
    </row>
    <row r="1480" spans="1:9" ht="35.450000000000003" customHeight="1">
      <c r="A1480" s="11" t="s">
        <v>5764</v>
      </c>
      <c r="B1480" s="11" t="s">
        <v>1167</v>
      </c>
      <c r="C1480" s="11" t="s">
        <v>2597</v>
      </c>
      <c r="D1480" s="11" t="str">
        <f t="shared" si="23"/>
        <v>17-1544 TC Burnt Sienna</v>
      </c>
      <c r="E1480" s="11" t="s">
        <v>632</v>
      </c>
      <c r="F1480" s="11">
        <v>198</v>
      </c>
      <c r="G1480" s="11">
        <v>93</v>
      </c>
      <c r="H1480" s="2426">
        <v>82</v>
      </c>
      <c r="I1480" s="3118"/>
    </row>
    <row r="1481" spans="1:9" ht="35.450000000000003" customHeight="1">
      <c r="A1481" s="11" t="s">
        <v>6263</v>
      </c>
      <c r="B1481" s="11" t="s">
        <v>1128</v>
      </c>
      <c r="C1481" s="11" t="s">
        <v>2656</v>
      </c>
      <c r="D1481" s="11" t="str">
        <f t="shared" si="23"/>
        <v>18-1856 TC Virtual Pink</v>
      </c>
      <c r="E1481" s="11" t="s">
        <v>632</v>
      </c>
      <c r="F1481" s="11">
        <v>198</v>
      </c>
      <c r="G1481" s="11">
        <v>23</v>
      </c>
      <c r="H1481" s="2426">
        <v>78</v>
      </c>
      <c r="I1481" s="3119"/>
    </row>
    <row r="1482" spans="1:9" ht="35.450000000000003" customHeight="1">
      <c r="A1482" s="11" t="s">
        <v>4192</v>
      </c>
      <c r="B1482" s="11" t="s">
        <v>4194</v>
      </c>
      <c r="C1482" s="11" t="s">
        <v>3521</v>
      </c>
      <c r="D1482" s="11" t="str">
        <f t="shared" si="23"/>
        <v>12-5408 TC Moonlight Jade</v>
      </c>
      <c r="E1482" s="11" t="s">
        <v>632</v>
      </c>
      <c r="F1482" s="11">
        <v>199</v>
      </c>
      <c r="G1482" s="11">
        <v>229</v>
      </c>
      <c r="H1482" s="2426">
        <v>223</v>
      </c>
      <c r="I1482" s="3104"/>
    </row>
    <row r="1483" spans="1:9" ht="35.450000000000003" customHeight="1">
      <c r="A1483" s="11" t="s">
        <v>4874</v>
      </c>
      <c r="B1483" s="11" t="s">
        <v>4875</v>
      </c>
      <c r="C1483" s="11" t="s">
        <v>3749</v>
      </c>
      <c r="D1483" s="11" t="str">
        <f t="shared" si="23"/>
        <v>15-0646 TC Warm Olive</v>
      </c>
      <c r="E1483" s="11" t="s">
        <v>632</v>
      </c>
      <c r="F1483" s="11">
        <v>199</v>
      </c>
      <c r="G1483" s="11">
        <v>182</v>
      </c>
      <c r="H1483" s="2426">
        <v>60</v>
      </c>
      <c r="I1483" s="3105"/>
    </row>
    <row r="1484" spans="1:9" ht="35.450000000000003" customHeight="1">
      <c r="A1484" s="11" t="s">
        <v>4921</v>
      </c>
      <c r="B1484" s="11" t="s">
        <v>1577</v>
      </c>
      <c r="C1484" s="11" t="s">
        <v>2058</v>
      </c>
      <c r="D1484" s="11" t="str">
        <f t="shared" si="23"/>
        <v>15-1217 TC Mojave Desert</v>
      </c>
      <c r="E1484" s="11" t="s">
        <v>632</v>
      </c>
      <c r="F1484" s="11">
        <v>199</v>
      </c>
      <c r="G1484" s="11">
        <v>181</v>
      </c>
      <c r="H1484" s="2426">
        <v>149</v>
      </c>
      <c r="I1484" s="3106"/>
    </row>
    <row r="1485" spans="1:9" ht="35.450000000000003" customHeight="1">
      <c r="A1485" s="11" t="s">
        <v>5252</v>
      </c>
      <c r="B1485" s="11" t="s">
        <v>7542</v>
      </c>
      <c r="C1485" s="11" t="s">
        <v>2176</v>
      </c>
      <c r="D1485" s="11" t="str">
        <f t="shared" si="23"/>
        <v>16-1220 TC Café Crème</v>
      </c>
      <c r="E1485" s="11" t="s">
        <v>632</v>
      </c>
      <c r="F1485" s="11">
        <v>199</v>
      </c>
      <c r="G1485" s="11">
        <v>150</v>
      </c>
      <c r="H1485" s="2426">
        <v>133</v>
      </c>
      <c r="I1485" s="3107"/>
    </row>
    <row r="1486" spans="1:9" ht="35.450000000000003" customHeight="1">
      <c r="A1486" s="11" t="s">
        <v>5294</v>
      </c>
      <c r="B1486" s="11" t="s">
        <v>7830</v>
      </c>
      <c r="C1486" s="11" t="s">
        <v>2432</v>
      </c>
      <c r="D1486" s="11" t="str">
        <f t="shared" si="23"/>
        <v>16-1346 TC Golden Ochre</v>
      </c>
      <c r="E1486" s="11" t="s">
        <v>632</v>
      </c>
      <c r="F1486" s="11">
        <v>199</v>
      </c>
      <c r="G1486" s="11">
        <v>121</v>
      </c>
      <c r="H1486" s="2426">
        <v>67</v>
      </c>
      <c r="I1486" s="2505"/>
    </row>
    <row r="1487" spans="1:9" ht="35.450000000000003" customHeight="1">
      <c r="A1487" s="11" t="s">
        <v>5816</v>
      </c>
      <c r="B1487" s="11" t="s">
        <v>43</v>
      </c>
      <c r="C1487" s="11" t="s">
        <v>2691</v>
      </c>
      <c r="D1487" s="11" t="str">
        <f t="shared" si="23"/>
        <v>17-2031 TC Fuchsia Rose</v>
      </c>
      <c r="E1487" s="11" t="s">
        <v>632</v>
      </c>
      <c r="F1487" s="11">
        <v>199</v>
      </c>
      <c r="G1487" s="11">
        <v>67</v>
      </c>
      <c r="H1487" s="2426">
        <v>117</v>
      </c>
      <c r="I1487" s="3108"/>
    </row>
    <row r="1488" spans="1:9" ht="35.450000000000003" customHeight="1">
      <c r="A1488" s="11" t="s">
        <v>6259</v>
      </c>
      <c r="B1488" s="11" t="s">
        <v>1159</v>
      </c>
      <c r="C1488" s="11" t="s">
        <v>2606</v>
      </c>
      <c r="D1488" s="11" t="str">
        <f t="shared" si="23"/>
        <v>18-1763 TC High Risk Red</v>
      </c>
      <c r="E1488" s="11" t="s">
        <v>632</v>
      </c>
      <c r="F1488" s="11">
        <v>199</v>
      </c>
      <c r="G1488" s="11">
        <v>31</v>
      </c>
      <c r="H1488" s="2426">
        <v>45</v>
      </c>
      <c r="I1488" s="3109"/>
    </row>
    <row r="1489" spans="1:9" ht="35.450000000000003" customHeight="1">
      <c r="A1489" s="11" t="s">
        <v>4146</v>
      </c>
      <c r="B1489" s="11" t="s">
        <v>4148</v>
      </c>
      <c r="C1489" s="11" t="s">
        <v>3335</v>
      </c>
      <c r="D1489" s="11" t="str">
        <f t="shared" si="23"/>
        <v>12-4604 TC Skylight</v>
      </c>
      <c r="E1489" s="11" t="s">
        <v>632</v>
      </c>
      <c r="F1489" s="11">
        <v>200</v>
      </c>
      <c r="G1489" s="11">
        <v>224</v>
      </c>
      <c r="H1489" s="2426">
        <v>224</v>
      </c>
      <c r="I1489" s="3095"/>
    </row>
    <row r="1490" spans="1:9" ht="35.450000000000003" customHeight="1">
      <c r="A1490" s="11" t="s">
        <v>4509</v>
      </c>
      <c r="B1490" s="11" t="s">
        <v>1700</v>
      </c>
      <c r="C1490" s="11" t="s">
        <v>1867</v>
      </c>
      <c r="D1490" s="11" t="str">
        <f t="shared" si="23"/>
        <v>14-0108 TC Castle Wall</v>
      </c>
      <c r="E1490" s="11" t="s">
        <v>632</v>
      </c>
      <c r="F1490" s="11">
        <v>200</v>
      </c>
      <c r="G1490" s="11">
        <v>193</v>
      </c>
      <c r="H1490" s="2426">
        <v>171</v>
      </c>
      <c r="I1490" s="3096"/>
    </row>
    <row r="1491" spans="1:9" ht="35.450000000000003" customHeight="1">
      <c r="A1491" s="11" t="s">
        <v>5210</v>
      </c>
      <c r="B1491" s="11" t="s">
        <v>1461</v>
      </c>
      <c r="C1491" s="11" t="s">
        <v>3869</v>
      </c>
      <c r="D1491" s="11" t="str">
        <f t="shared" si="23"/>
        <v>16-0836 TC Rich Gold</v>
      </c>
      <c r="E1491" s="11" t="s">
        <v>632</v>
      </c>
      <c r="F1491" s="11">
        <v>200</v>
      </c>
      <c r="G1491" s="11">
        <v>178</v>
      </c>
      <c r="H1491" s="2426">
        <v>115</v>
      </c>
      <c r="I1491" s="3097"/>
    </row>
    <row r="1492" spans="1:9" ht="35.450000000000003" customHeight="1">
      <c r="A1492" s="11" t="s">
        <v>4979</v>
      </c>
      <c r="B1492" s="11" t="s">
        <v>947</v>
      </c>
      <c r="C1492" s="11" t="s">
        <v>2909</v>
      </c>
      <c r="D1492" s="11" t="str">
        <f t="shared" si="23"/>
        <v>15-1906 TC Zephyr</v>
      </c>
      <c r="E1492" s="11" t="s">
        <v>632</v>
      </c>
      <c r="F1492" s="11">
        <v>200</v>
      </c>
      <c r="G1492" s="11">
        <v>159</v>
      </c>
      <c r="H1492" s="2426">
        <v>165</v>
      </c>
      <c r="I1492" s="3098"/>
    </row>
    <row r="1493" spans="1:9" ht="35.450000000000003" customHeight="1">
      <c r="A1493" s="11" t="s">
        <v>5224</v>
      </c>
      <c r="B1493" s="11" t="s">
        <v>7718</v>
      </c>
      <c r="C1493" s="11" t="s">
        <v>2337</v>
      </c>
      <c r="D1493" s="11" t="str">
        <f t="shared" si="23"/>
        <v>16-0952 TC Nugget Gold</v>
      </c>
      <c r="E1493" s="11" t="s">
        <v>632</v>
      </c>
      <c r="F1493" s="11">
        <v>200</v>
      </c>
      <c r="G1493" s="11">
        <v>151</v>
      </c>
      <c r="H1493" s="2426">
        <v>32</v>
      </c>
      <c r="I1493" s="3099"/>
    </row>
    <row r="1494" spans="1:9" ht="35.450000000000003" customHeight="1">
      <c r="A1494" s="11" t="s">
        <v>7040</v>
      </c>
      <c r="B1494" s="11" t="s">
        <v>9415</v>
      </c>
      <c r="C1494" s="11" t="s">
        <v>2417</v>
      </c>
      <c r="D1494" s="11" t="str">
        <f t="shared" si="23"/>
        <v>16-1149 TC Desert Sun</v>
      </c>
      <c r="E1494" s="11" t="s">
        <v>632</v>
      </c>
      <c r="F1494" s="11">
        <v>200</v>
      </c>
      <c r="G1494" s="11">
        <v>118</v>
      </c>
      <c r="H1494" s="2426">
        <v>41</v>
      </c>
      <c r="I1494" s="3100"/>
    </row>
    <row r="1495" spans="1:9" ht="35.450000000000003" customHeight="1">
      <c r="A1495" s="11" t="s">
        <v>5723</v>
      </c>
      <c r="B1495" s="11" t="s">
        <v>1286</v>
      </c>
      <c r="C1495" s="11" t="s">
        <v>2446</v>
      </c>
      <c r="D1495" s="11" t="str">
        <f t="shared" si="23"/>
        <v>17-1353 TC Apricot Orange</v>
      </c>
      <c r="E1495" s="11" t="s">
        <v>632</v>
      </c>
      <c r="F1495" s="11">
        <v>200</v>
      </c>
      <c r="G1495" s="11">
        <v>107</v>
      </c>
      <c r="H1495" s="2426">
        <v>60</v>
      </c>
      <c r="I1495" s="3101"/>
    </row>
    <row r="1496" spans="1:9" ht="35.450000000000003" customHeight="1">
      <c r="A1496" s="11" t="s">
        <v>5323</v>
      </c>
      <c r="B1496" s="11" t="s">
        <v>1287</v>
      </c>
      <c r="C1496" s="11" t="s">
        <v>2447</v>
      </c>
      <c r="D1496" s="11" t="str">
        <f t="shared" si="23"/>
        <v>16-1448 TC Burnt Orange</v>
      </c>
      <c r="E1496" s="11" t="s">
        <v>632</v>
      </c>
      <c r="F1496" s="11">
        <v>200</v>
      </c>
      <c r="G1496" s="11">
        <v>103</v>
      </c>
      <c r="H1496" s="2426">
        <v>51</v>
      </c>
      <c r="I1496" s="3102"/>
    </row>
    <row r="1497" spans="1:9" ht="35.450000000000003" customHeight="1">
      <c r="A1497" s="11" t="s">
        <v>5798</v>
      </c>
      <c r="B1497" s="11" t="s">
        <v>8057</v>
      </c>
      <c r="C1497" s="11" t="s">
        <v>2657</v>
      </c>
      <c r="D1497" s="11" t="str">
        <f t="shared" si="23"/>
        <v>17-1740 TC Claret Red</v>
      </c>
      <c r="E1497" s="11" t="s">
        <v>632</v>
      </c>
      <c r="F1497" s="11">
        <v>200</v>
      </c>
      <c r="G1497" s="11">
        <v>76</v>
      </c>
      <c r="H1497" s="2426">
        <v>97</v>
      </c>
      <c r="I1497" s="3103"/>
    </row>
    <row r="1498" spans="1:9" ht="35.450000000000003" customHeight="1">
      <c r="A1498" s="11" t="s">
        <v>4159</v>
      </c>
      <c r="B1498" s="11" t="s">
        <v>4160</v>
      </c>
      <c r="C1498" s="11" t="s">
        <v>3334</v>
      </c>
      <c r="D1498" s="11" t="str">
        <f t="shared" si="23"/>
        <v>12-4610 TC Whispering Blue</v>
      </c>
      <c r="E1498" s="11" t="s">
        <v>632</v>
      </c>
      <c r="F1498" s="11">
        <v>201</v>
      </c>
      <c r="G1498" s="11">
        <v>220</v>
      </c>
      <c r="H1498" s="2426">
        <v>220</v>
      </c>
      <c r="I1498" s="3087"/>
    </row>
    <row r="1499" spans="1:9" ht="35.450000000000003" customHeight="1">
      <c r="A1499" s="11" t="s">
        <v>4007</v>
      </c>
      <c r="B1499" s="11" t="s">
        <v>4009</v>
      </c>
      <c r="C1499" s="11" t="s">
        <v>3738</v>
      </c>
      <c r="D1499" s="11" t="str">
        <f t="shared" si="23"/>
        <v>12-0435 TC Daiquiri Green</v>
      </c>
      <c r="E1499" s="11" t="s">
        <v>632</v>
      </c>
      <c r="F1499" s="11">
        <v>201</v>
      </c>
      <c r="G1499" s="11">
        <v>215</v>
      </c>
      <c r="H1499" s="2426">
        <v>126</v>
      </c>
      <c r="I1499" s="3088"/>
    </row>
    <row r="1500" spans="1:9" ht="35.450000000000003" customHeight="1">
      <c r="A1500" s="11" t="s">
        <v>4426</v>
      </c>
      <c r="B1500" s="11" t="s">
        <v>4428</v>
      </c>
      <c r="C1500" s="11" t="s">
        <v>3201</v>
      </c>
      <c r="D1500" s="11" t="str">
        <f t="shared" si="23"/>
        <v>13-4103 TC Illusion Blue</v>
      </c>
      <c r="E1500" s="11" t="s">
        <v>632</v>
      </c>
      <c r="F1500" s="11">
        <v>201</v>
      </c>
      <c r="G1500" s="11">
        <v>211</v>
      </c>
      <c r="H1500" s="2426">
        <v>220</v>
      </c>
      <c r="I1500" s="3089"/>
    </row>
    <row r="1501" spans="1:9" ht="35.450000000000003" customHeight="1">
      <c r="A1501" s="11" t="s">
        <v>4590</v>
      </c>
      <c r="B1501" s="11" t="s">
        <v>1407</v>
      </c>
      <c r="C1501" s="11" t="s">
        <v>2277</v>
      </c>
      <c r="D1501" s="11" t="str">
        <f t="shared" si="23"/>
        <v>14-1025 TC Cocoon</v>
      </c>
      <c r="E1501" s="11" t="s">
        <v>632</v>
      </c>
      <c r="F1501" s="11">
        <v>201</v>
      </c>
      <c r="G1501" s="11">
        <v>178</v>
      </c>
      <c r="H1501" s="2426">
        <v>124</v>
      </c>
      <c r="I1501" s="3090"/>
    </row>
    <row r="1502" spans="1:9" ht="35.450000000000003" customHeight="1">
      <c r="A1502" s="11" t="s">
        <v>4904</v>
      </c>
      <c r="B1502" s="11" t="s">
        <v>1372</v>
      </c>
      <c r="C1502" s="11" t="s">
        <v>2333</v>
      </c>
      <c r="D1502" s="11" t="str">
        <f t="shared" si="23"/>
        <v>15-1132 TC Fall Leaf</v>
      </c>
      <c r="E1502" s="11" t="s">
        <v>632</v>
      </c>
      <c r="F1502" s="11">
        <v>201</v>
      </c>
      <c r="G1502" s="11">
        <v>168</v>
      </c>
      <c r="H1502" s="2426">
        <v>106</v>
      </c>
      <c r="I1502" s="3091"/>
    </row>
    <row r="1503" spans="1:9" ht="35.450000000000003" customHeight="1">
      <c r="A1503" s="11" t="s">
        <v>4942</v>
      </c>
      <c r="B1503" s="11" t="s">
        <v>1498</v>
      </c>
      <c r="C1503" s="11" t="s">
        <v>2167</v>
      </c>
      <c r="D1503" s="11" t="str">
        <f t="shared" si="23"/>
        <v>15-1316 TC Maple Sugar</v>
      </c>
      <c r="E1503" s="11" t="s">
        <v>632</v>
      </c>
      <c r="F1503" s="11">
        <v>201</v>
      </c>
      <c r="G1503" s="11">
        <v>163</v>
      </c>
      <c r="H1503" s="2426">
        <v>141</v>
      </c>
      <c r="I1503" s="3092"/>
    </row>
    <row r="1504" spans="1:9" ht="35.450000000000003" customHeight="1">
      <c r="A1504" s="11" t="s">
        <v>5734</v>
      </c>
      <c r="B1504" s="11" t="s">
        <v>1247</v>
      </c>
      <c r="C1504" s="11" t="s">
        <v>2499</v>
      </c>
      <c r="D1504" s="11" t="str">
        <f t="shared" si="23"/>
        <v>17-1444 TC Ginger</v>
      </c>
      <c r="E1504" s="11" t="s">
        <v>632</v>
      </c>
      <c r="F1504" s="11">
        <v>201</v>
      </c>
      <c r="G1504" s="11">
        <v>101</v>
      </c>
      <c r="H1504" s="2426">
        <v>81</v>
      </c>
      <c r="I1504" s="3093"/>
    </row>
    <row r="1505" spans="1:9" ht="35.450000000000003" customHeight="1">
      <c r="A1505" s="11" t="s">
        <v>6262</v>
      </c>
      <c r="B1505" s="11" t="s">
        <v>1125</v>
      </c>
      <c r="C1505" s="11" t="s">
        <v>2659</v>
      </c>
      <c r="D1505" s="11" t="str">
        <f t="shared" si="23"/>
        <v>18-1852 TC Rose Red</v>
      </c>
      <c r="E1505" s="11" t="s">
        <v>632</v>
      </c>
      <c r="F1505" s="11">
        <v>201</v>
      </c>
      <c r="G1505" s="11">
        <v>35</v>
      </c>
      <c r="H1505" s="2426">
        <v>81</v>
      </c>
      <c r="I1505" s="3094"/>
    </row>
    <row r="1506" spans="1:9" ht="35.450000000000003" customHeight="1">
      <c r="A1506" s="11" t="s">
        <v>3998</v>
      </c>
      <c r="B1506" s="11" t="s">
        <v>3999</v>
      </c>
      <c r="C1506" s="11" t="s">
        <v>3801</v>
      </c>
      <c r="D1506" s="11" t="str">
        <f t="shared" si="23"/>
        <v>12-0322 TC Butterfly</v>
      </c>
      <c r="E1506" s="11" t="s">
        <v>632</v>
      </c>
      <c r="F1506" s="11">
        <v>202</v>
      </c>
      <c r="G1506" s="11">
        <v>222</v>
      </c>
      <c r="H1506" s="2426">
        <v>165</v>
      </c>
      <c r="I1506" s="3072"/>
    </row>
    <row r="1507" spans="1:9" ht="35.450000000000003" customHeight="1">
      <c r="A1507" s="11" t="s">
        <v>4485</v>
      </c>
      <c r="B1507" s="11" t="s">
        <v>4486</v>
      </c>
      <c r="C1507" s="11" t="s">
        <v>3591</v>
      </c>
      <c r="D1507" s="11" t="str">
        <f t="shared" si="23"/>
        <v>13-6006 TC Almost Aqua</v>
      </c>
      <c r="E1507" s="11" t="s">
        <v>632</v>
      </c>
      <c r="F1507" s="11">
        <v>202</v>
      </c>
      <c r="G1507" s="11">
        <v>211</v>
      </c>
      <c r="H1507" s="2426">
        <v>193</v>
      </c>
      <c r="I1507" s="3073"/>
    </row>
    <row r="1508" spans="1:9" ht="35.450000000000003" customHeight="1">
      <c r="A1508" s="11" t="s">
        <v>4436</v>
      </c>
      <c r="B1508" s="11" t="s">
        <v>1658</v>
      </c>
      <c r="C1508" s="11" t="s">
        <v>1926</v>
      </c>
      <c r="D1508" s="11" t="str">
        <f t="shared" si="23"/>
        <v>13-4303 TC Dawn Blue</v>
      </c>
      <c r="E1508" s="11" t="s">
        <v>632</v>
      </c>
      <c r="F1508" s="11">
        <v>202</v>
      </c>
      <c r="G1508" s="11">
        <v>204</v>
      </c>
      <c r="H1508" s="2426">
        <v>203</v>
      </c>
      <c r="I1508" s="3074"/>
    </row>
    <row r="1509" spans="1:9" ht="35.450000000000003" customHeight="1">
      <c r="A1509" s="11" t="s">
        <v>4704</v>
      </c>
      <c r="B1509" s="11" t="s">
        <v>1637</v>
      </c>
      <c r="C1509" s="11" t="s">
        <v>1960</v>
      </c>
      <c r="D1509" s="11" t="str">
        <f t="shared" si="23"/>
        <v>14-4002 TC Wind Chime</v>
      </c>
      <c r="E1509" s="11" t="s">
        <v>632</v>
      </c>
      <c r="F1509" s="11">
        <v>202</v>
      </c>
      <c r="G1509" s="11">
        <v>197</v>
      </c>
      <c r="H1509" s="2426">
        <v>194</v>
      </c>
      <c r="I1509" s="3075"/>
    </row>
    <row r="1510" spans="1:9" ht="35.450000000000003" customHeight="1">
      <c r="A1510" s="11" t="s">
        <v>4553</v>
      </c>
      <c r="B1510" s="11" t="s">
        <v>1578</v>
      </c>
      <c r="C1510" s="11" t="s">
        <v>2057</v>
      </c>
      <c r="D1510" s="11" t="str">
        <f t="shared" si="23"/>
        <v>14-0615 TC Green Haze</v>
      </c>
      <c r="E1510" s="11" t="s">
        <v>632</v>
      </c>
      <c r="F1510" s="11">
        <v>202</v>
      </c>
      <c r="G1510" s="11">
        <v>196</v>
      </c>
      <c r="H1510" s="2426">
        <v>164</v>
      </c>
      <c r="I1510" s="3076"/>
    </row>
    <row r="1511" spans="1:9" ht="35.450000000000003" customHeight="1">
      <c r="A1511" s="11" t="s">
        <v>4506</v>
      </c>
      <c r="B1511" s="11" t="s">
        <v>1684</v>
      </c>
      <c r="C1511" s="11" t="s">
        <v>1892</v>
      </c>
      <c r="D1511" s="11" t="str">
        <f t="shared" si="23"/>
        <v>14-0002 TC Pumice Stone</v>
      </c>
      <c r="E1511" s="11" t="s">
        <v>632</v>
      </c>
      <c r="F1511" s="11">
        <v>202</v>
      </c>
      <c r="G1511" s="11">
        <v>194</v>
      </c>
      <c r="H1511" s="2426">
        <v>185</v>
      </c>
      <c r="I1511" s="3077"/>
    </row>
    <row r="1512" spans="1:9" ht="35.450000000000003" customHeight="1">
      <c r="A1512" s="11" t="s">
        <v>4261</v>
      </c>
      <c r="B1512" s="11" t="s">
        <v>1676</v>
      </c>
      <c r="C1512" s="11" t="s">
        <v>1904</v>
      </c>
      <c r="D1512" s="11" t="str">
        <f t="shared" si="23"/>
        <v>13-0403 TC Gray Morn</v>
      </c>
      <c r="E1512" s="11" t="s">
        <v>632</v>
      </c>
      <c r="F1512" s="11">
        <v>202</v>
      </c>
      <c r="G1512" s="11">
        <v>190</v>
      </c>
      <c r="H1512" s="2426">
        <v>181</v>
      </c>
      <c r="I1512" s="2488"/>
    </row>
    <row r="1513" spans="1:9" ht="35.450000000000003" customHeight="1">
      <c r="A1513" s="11" t="s">
        <v>4608</v>
      </c>
      <c r="B1513" s="11" t="s">
        <v>1582</v>
      </c>
      <c r="C1513" s="11" t="s">
        <v>2050</v>
      </c>
      <c r="D1513" s="11" t="str">
        <f t="shared" si="23"/>
        <v>14-1112 TC Pebble</v>
      </c>
      <c r="E1513" s="11" t="s">
        <v>632</v>
      </c>
      <c r="F1513" s="11">
        <v>202</v>
      </c>
      <c r="G1513" s="11">
        <v>182</v>
      </c>
      <c r="H1513" s="2426">
        <v>152</v>
      </c>
      <c r="I1513" s="3078"/>
    </row>
    <row r="1514" spans="1:9" ht="35.450000000000003" customHeight="1">
      <c r="A1514" s="11" t="s">
        <v>4959</v>
      </c>
      <c r="B1514" s="11" t="s">
        <v>1057</v>
      </c>
      <c r="C1514" s="11" t="s">
        <v>2754</v>
      </c>
      <c r="D1514" s="11" t="str">
        <f t="shared" si="23"/>
        <v>15-1512 TC Misty Rose</v>
      </c>
      <c r="E1514" s="11" t="s">
        <v>632</v>
      </c>
      <c r="F1514" s="11">
        <v>202</v>
      </c>
      <c r="G1514" s="11">
        <v>163</v>
      </c>
      <c r="H1514" s="2426">
        <v>154</v>
      </c>
      <c r="I1514" s="3079"/>
    </row>
    <row r="1515" spans="1:9" ht="35.450000000000003" customHeight="1">
      <c r="A1515" s="11" t="s">
        <v>5281</v>
      </c>
      <c r="B1515" s="11" t="s">
        <v>1518</v>
      </c>
      <c r="C1515" s="11" t="s">
        <v>2140</v>
      </c>
      <c r="D1515" s="11" t="str">
        <f t="shared" si="23"/>
        <v>16-1331 TC Toast</v>
      </c>
      <c r="E1515" s="11" t="s">
        <v>632</v>
      </c>
      <c r="F1515" s="11">
        <v>202</v>
      </c>
      <c r="G1515" s="11">
        <v>153</v>
      </c>
      <c r="H1515" s="2426">
        <v>120</v>
      </c>
      <c r="I1515" s="3080"/>
    </row>
    <row r="1516" spans="1:9" ht="35.450000000000003" customHeight="1">
      <c r="A1516" s="11" t="s">
        <v>5244</v>
      </c>
      <c r="B1516" s="11" t="s">
        <v>7786</v>
      </c>
      <c r="C1516" s="11" t="s">
        <v>2392</v>
      </c>
      <c r="D1516" s="11" t="str">
        <f t="shared" si="23"/>
        <v>16-1143 TC Honey Yellow</v>
      </c>
      <c r="E1516" s="11" t="s">
        <v>632</v>
      </c>
      <c r="F1516" s="11">
        <v>202</v>
      </c>
      <c r="G1516" s="11">
        <v>148</v>
      </c>
      <c r="H1516" s="2426">
        <v>86</v>
      </c>
      <c r="I1516" s="3081"/>
    </row>
    <row r="1517" spans="1:9" ht="35.450000000000003" customHeight="1">
      <c r="A1517" s="11" t="s">
        <v>5356</v>
      </c>
      <c r="B1517" s="11" t="s">
        <v>1092</v>
      </c>
      <c r="C1517" s="11" t="s">
        <v>2709</v>
      </c>
      <c r="D1517" s="11" t="str">
        <f t="shared" si="23"/>
        <v>16-1610 TC Brandied Apricot</v>
      </c>
      <c r="E1517" s="11" t="s">
        <v>632</v>
      </c>
      <c r="F1517" s="11">
        <v>202</v>
      </c>
      <c r="G1517" s="11">
        <v>132</v>
      </c>
      <c r="H1517" s="2426">
        <v>138</v>
      </c>
      <c r="I1517" s="3082"/>
    </row>
    <row r="1518" spans="1:9" ht="35.450000000000003" customHeight="1">
      <c r="A1518" s="11" t="s">
        <v>5389</v>
      </c>
      <c r="B1518" s="11" t="s">
        <v>1006</v>
      </c>
      <c r="C1518" s="11" t="s">
        <v>2821</v>
      </c>
      <c r="D1518" s="11" t="str">
        <f t="shared" si="23"/>
        <v>16-3116 TC Opera Mauve</v>
      </c>
      <c r="E1518" s="11" t="s">
        <v>632</v>
      </c>
      <c r="F1518" s="11">
        <v>202</v>
      </c>
      <c r="G1518" s="11">
        <v>128</v>
      </c>
      <c r="H1518" s="2426">
        <v>177</v>
      </c>
      <c r="I1518" s="3083"/>
    </row>
    <row r="1519" spans="1:9" ht="35.450000000000003" customHeight="1">
      <c r="A1519" s="11" t="s">
        <v>5318</v>
      </c>
      <c r="B1519" s="11" t="s">
        <v>1249</v>
      </c>
      <c r="C1519" s="11" t="s">
        <v>2498</v>
      </c>
      <c r="D1519" s="11" t="str">
        <f t="shared" si="23"/>
        <v>16-1440 TC Langoustino</v>
      </c>
      <c r="E1519" s="11" t="s">
        <v>632</v>
      </c>
      <c r="F1519" s="11">
        <v>202</v>
      </c>
      <c r="G1519" s="11">
        <v>108</v>
      </c>
      <c r="H1519" s="2426">
        <v>86</v>
      </c>
      <c r="I1519" s="3084"/>
    </row>
    <row r="1520" spans="1:9" ht="35.450000000000003" customHeight="1">
      <c r="A1520" s="11" t="s">
        <v>5823</v>
      </c>
      <c r="B1520" s="11" t="s">
        <v>1119</v>
      </c>
      <c r="C1520" s="11" t="s">
        <v>2675</v>
      </c>
      <c r="D1520" s="11" t="str">
        <f t="shared" si="23"/>
        <v>17-2520 TC Ibis Rose</v>
      </c>
      <c r="E1520" s="11" t="s">
        <v>632</v>
      </c>
      <c r="F1520" s="11">
        <v>202</v>
      </c>
      <c r="G1520" s="11">
        <v>98</v>
      </c>
      <c r="H1520" s="2426">
        <v>143</v>
      </c>
      <c r="I1520" s="3085"/>
    </row>
    <row r="1521" spans="1:9" ht="35.450000000000003" customHeight="1">
      <c r="A1521" s="11" t="s">
        <v>7053</v>
      </c>
      <c r="B1521" s="11" t="s">
        <v>9451</v>
      </c>
      <c r="C1521" s="11" t="s">
        <v>2591</v>
      </c>
      <c r="D1521" s="11" t="str">
        <f t="shared" si="23"/>
        <v>18-1564 TC Poinciana</v>
      </c>
      <c r="E1521" s="11" t="s">
        <v>632</v>
      </c>
      <c r="F1521" s="11">
        <v>202</v>
      </c>
      <c r="G1521" s="11">
        <v>52</v>
      </c>
      <c r="H1521" s="2426">
        <v>34</v>
      </c>
      <c r="I1521" s="3086"/>
    </row>
    <row r="1522" spans="1:9" ht="35.450000000000003" customHeight="1">
      <c r="A1522" s="11" t="s">
        <v>4162</v>
      </c>
      <c r="B1522" s="11" t="s">
        <v>4163</v>
      </c>
      <c r="C1522" s="11" t="s">
        <v>3333</v>
      </c>
      <c r="D1522" s="11" t="str">
        <f t="shared" si="23"/>
        <v>12-4805 TC Wan Blue</v>
      </c>
      <c r="E1522" s="11" t="s">
        <v>632</v>
      </c>
      <c r="F1522" s="11">
        <v>203</v>
      </c>
      <c r="G1522" s="11">
        <v>220</v>
      </c>
      <c r="H1522" s="2426">
        <v>223</v>
      </c>
      <c r="I1522" s="3061"/>
    </row>
    <row r="1523" spans="1:9" ht="35.450000000000003" customHeight="1">
      <c r="A1523" s="11" t="s">
        <v>4180</v>
      </c>
      <c r="B1523" s="11" t="s">
        <v>7226</v>
      </c>
      <c r="C1523" s="11" t="s">
        <v>1843</v>
      </c>
      <c r="D1523" s="11" t="str">
        <f t="shared" si="23"/>
        <v>12-5303 TC Sprout Green</v>
      </c>
      <c r="E1523" s="11" t="s">
        <v>632</v>
      </c>
      <c r="F1523" s="11">
        <v>203</v>
      </c>
      <c r="G1523" s="11">
        <v>215</v>
      </c>
      <c r="H1523" s="2426">
        <v>210</v>
      </c>
      <c r="I1523" s="3062"/>
    </row>
    <row r="1524" spans="1:9" ht="35.450000000000003" customHeight="1">
      <c r="A1524" s="11" t="s">
        <v>3991</v>
      </c>
      <c r="B1524" s="11" t="s">
        <v>3992</v>
      </c>
      <c r="C1524" s="11" t="s">
        <v>3803</v>
      </c>
      <c r="D1524" s="11" t="str">
        <f t="shared" si="23"/>
        <v>12-0313 TC Seafoam Green</v>
      </c>
      <c r="E1524" s="11" t="s">
        <v>632</v>
      </c>
      <c r="F1524" s="11">
        <v>203</v>
      </c>
      <c r="G1524" s="11">
        <v>213</v>
      </c>
      <c r="H1524" s="2426">
        <v>177</v>
      </c>
      <c r="I1524" s="3063"/>
    </row>
    <row r="1525" spans="1:9" ht="35.450000000000003" customHeight="1">
      <c r="A1525" s="11" t="s">
        <v>4493</v>
      </c>
      <c r="B1525" s="11" t="s">
        <v>4494</v>
      </c>
      <c r="C1525" s="11" t="s">
        <v>3596</v>
      </c>
      <c r="D1525" s="11" t="str">
        <f t="shared" si="23"/>
        <v>13-6105 TC Celadon Tint</v>
      </c>
      <c r="E1525" s="11" t="s">
        <v>632</v>
      </c>
      <c r="F1525" s="11">
        <v>203</v>
      </c>
      <c r="G1525" s="11">
        <v>206</v>
      </c>
      <c r="H1525" s="2426">
        <v>190</v>
      </c>
      <c r="I1525" s="3064"/>
    </row>
    <row r="1526" spans="1:9" ht="35.450000000000003" customHeight="1">
      <c r="A1526" s="11" t="s">
        <v>4267</v>
      </c>
      <c r="B1526" s="11" t="s">
        <v>9235</v>
      </c>
      <c r="C1526" s="11" t="s">
        <v>3764</v>
      </c>
      <c r="D1526" s="11" t="str">
        <f t="shared" si="23"/>
        <v>13-0522 TC Pale Green</v>
      </c>
      <c r="E1526" s="11" t="s">
        <v>632</v>
      </c>
      <c r="F1526" s="11">
        <v>203</v>
      </c>
      <c r="G1526" s="11">
        <v>206</v>
      </c>
      <c r="H1526" s="2426">
        <v>145</v>
      </c>
      <c r="I1526" s="3065"/>
    </row>
    <row r="1527" spans="1:9" ht="35.450000000000003" customHeight="1">
      <c r="A1527" s="11" t="s">
        <v>4260</v>
      </c>
      <c r="B1527" s="11" t="s">
        <v>1677</v>
      </c>
      <c r="C1527" s="11" t="s">
        <v>1901</v>
      </c>
      <c r="D1527" s="11" t="str">
        <f t="shared" si="23"/>
        <v>13-0401 TC Oatmeal</v>
      </c>
      <c r="E1527" s="11" t="s">
        <v>632</v>
      </c>
      <c r="F1527" s="11">
        <v>203</v>
      </c>
      <c r="G1527" s="11">
        <v>195</v>
      </c>
      <c r="H1527" s="2426">
        <v>180</v>
      </c>
      <c r="I1527" s="3066"/>
    </row>
    <row r="1528" spans="1:9" ht="35.450000000000003" customHeight="1">
      <c r="A1528" s="11" t="s">
        <v>4604</v>
      </c>
      <c r="B1528" s="11" t="s">
        <v>7255</v>
      </c>
      <c r="C1528" s="11" t="s">
        <v>1868</v>
      </c>
      <c r="D1528" s="11" t="str">
        <f t="shared" si="23"/>
        <v>14-1107 TC Oyster Gray</v>
      </c>
      <c r="E1528" s="11" t="s">
        <v>632</v>
      </c>
      <c r="F1528" s="11">
        <v>203</v>
      </c>
      <c r="G1528" s="11">
        <v>193</v>
      </c>
      <c r="H1528" s="2426">
        <v>174</v>
      </c>
      <c r="I1528" s="3067"/>
    </row>
    <row r="1529" spans="1:9" ht="35.450000000000003" customHeight="1">
      <c r="A1529" s="11" t="s">
        <v>4589</v>
      </c>
      <c r="B1529" s="11" t="s">
        <v>1708</v>
      </c>
      <c r="C1529" s="11" t="s">
        <v>1858</v>
      </c>
      <c r="D1529" s="11" t="str">
        <f t="shared" si="23"/>
        <v>14-1014 TC Gravel</v>
      </c>
      <c r="E1529" s="11" t="s">
        <v>632</v>
      </c>
      <c r="F1529" s="11">
        <v>203</v>
      </c>
      <c r="G1529" s="11">
        <v>191</v>
      </c>
      <c r="H1529" s="2426">
        <v>162</v>
      </c>
      <c r="I1529" s="3068"/>
    </row>
    <row r="1530" spans="1:9" ht="35.450000000000003" customHeight="1">
      <c r="A1530" s="11" t="s">
        <v>4890</v>
      </c>
      <c r="B1530" s="11" t="s">
        <v>7721</v>
      </c>
      <c r="C1530" s="11" t="s">
        <v>2339</v>
      </c>
      <c r="D1530" s="11" t="str">
        <f t="shared" si="23"/>
        <v>15-0953 TC Golden Yellow</v>
      </c>
      <c r="E1530" s="11" t="s">
        <v>632</v>
      </c>
      <c r="F1530" s="11">
        <v>203</v>
      </c>
      <c r="G1530" s="11">
        <v>142</v>
      </c>
      <c r="H1530" s="2426">
        <v>22</v>
      </c>
      <c r="I1530" s="3069"/>
    </row>
    <row r="1531" spans="1:9" ht="35.450000000000003" customHeight="1">
      <c r="A1531" s="11" t="s">
        <v>5787</v>
      </c>
      <c r="B1531" s="11" t="s">
        <v>1179</v>
      </c>
      <c r="C1531" s="11" t="s">
        <v>2581</v>
      </c>
      <c r="D1531" s="11" t="str">
        <f t="shared" si="23"/>
        <v>17-1654 TC Poinsettia</v>
      </c>
      <c r="E1531" s="11" t="s">
        <v>632</v>
      </c>
      <c r="F1531" s="11">
        <v>203</v>
      </c>
      <c r="G1531" s="11">
        <v>52</v>
      </c>
      <c r="H1531" s="2426">
        <v>65</v>
      </c>
      <c r="I1531" s="3070"/>
    </row>
    <row r="1532" spans="1:9" ht="35.450000000000003" customHeight="1">
      <c r="A1532" s="11" t="s">
        <v>7066</v>
      </c>
      <c r="B1532" s="11" t="s">
        <v>9492</v>
      </c>
      <c r="C1532" s="11" t="s">
        <v>2694</v>
      </c>
      <c r="D1532" s="11" t="str">
        <f t="shared" si="23"/>
        <v>18-2140 TC Cabaret</v>
      </c>
      <c r="E1532" s="11" t="s">
        <v>632</v>
      </c>
      <c r="F1532" s="11">
        <v>203</v>
      </c>
      <c r="G1532" s="11">
        <v>51</v>
      </c>
      <c r="H1532" s="2426">
        <v>115</v>
      </c>
      <c r="I1532" s="3071"/>
    </row>
    <row r="1533" spans="1:9" ht="35.450000000000003" customHeight="1">
      <c r="A1533" s="11" t="s">
        <v>4164</v>
      </c>
      <c r="B1533" s="11" t="s">
        <v>4166</v>
      </c>
      <c r="C1533" s="11" t="s">
        <v>3340</v>
      </c>
      <c r="D1533" s="11" t="str">
        <f t="shared" si="23"/>
        <v>12-4806 TC Chalk Blue</v>
      </c>
      <c r="E1533" s="11" t="s">
        <v>632</v>
      </c>
      <c r="F1533" s="11">
        <v>204</v>
      </c>
      <c r="G1533" s="11">
        <v>218</v>
      </c>
      <c r="H1533" s="2426">
        <v>215</v>
      </c>
      <c r="I1533" s="3055"/>
    </row>
    <row r="1534" spans="1:9" ht="35.450000000000003" customHeight="1">
      <c r="A1534" s="11" t="s">
        <v>4555</v>
      </c>
      <c r="B1534" s="11" t="s">
        <v>1412</v>
      </c>
      <c r="C1534" s="11" t="s">
        <v>2270</v>
      </c>
      <c r="D1534" s="11" t="str">
        <f t="shared" si="23"/>
        <v>14-0626 TC Dried Moss</v>
      </c>
      <c r="E1534" s="11" t="s">
        <v>632</v>
      </c>
      <c r="F1534" s="11">
        <v>204</v>
      </c>
      <c r="G1534" s="11">
        <v>185</v>
      </c>
      <c r="H1534" s="2426">
        <v>126</v>
      </c>
      <c r="I1534" s="3056"/>
    </row>
    <row r="1535" spans="1:9" ht="35.450000000000003" customHeight="1">
      <c r="A1535" s="11" t="s">
        <v>4611</v>
      </c>
      <c r="B1535" s="11" t="s">
        <v>1596</v>
      </c>
      <c r="C1535" s="11" t="s">
        <v>2033</v>
      </c>
      <c r="D1535" s="11" t="str">
        <f t="shared" si="23"/>
        <v>14-1116 TC Almond Buff</v>
      </c>
      <c r="E1535" s="11" t="s">
        <v>632</v>
      </c>
      <c r="F1535" s="11">
        <v>204</v>
      </c>
      <c r="G1535" s="11">
        <v>179</v>
      </c>
      <c r="H1535" s="2426">
        <v>144</v>
      </c>
      <c r="I1535" s="3057"/>
    </row>
    <row r="1536" spans="1:9" ht="35.450000000000003" customHeight="1">
      <c r="A1536" s="11" t="s">
        <v>4924</v>
      </c>
      <c r="B1536" s="11" t="s">
        <v>37</v>
      </c>
      <c r="C1536" s="11" t="s">
        <v>2035</v>
      </c>
      <c r="D1536" s="11" t="str">
        <f t="shared" si="23"/>
        <v>15-1225 TC Sand</v>
      </c>
      <c r="E1536" s="11" t="s">
        <v>632</v>
      </c>
      <c r="F1536" s="11">
        <v>204</v>
      </c>
      <c r="G1536" s="11">
        <v>166</v>
      </c>
      <c r="H1536" s="2426">
        <v>127</v>
      </c>
      <c r="I1536" s="3058"/>
    </row>
    <row r="1537" spans="1:9" ht="35.450000000000003" customHeight="1">
      <c r="A1537" s="11" t="s">
        <v>6276</v>
      </c>
      <c r="B1537" s="11" t="s">
        <v>1097</v>
      </c>
      <c r="C1537" s="11" t="s">
        <v>2699</v>
      </c>
      <c r="D1537" s="11" t="str">
        <f t="shared" si="23"/>
        <v>18-2333 TC Raspberry Rose</v>
      </c>
      <c r="E1537" s="11" t="s">
        <v>632</v>
      </c>
      <c r="F1537" s="11">
        <v>204</v>
      </c>
      <c r="G1537" s="11">
        <v>67</v>
      </c>
      <c r="H1537" s="2426">
        <v>133</v>
      </c>
      <c r="I1537" s="3059"/>
    </row>
    <row r="1538" spans="1:9" ht="35.450000000000003" customHeight="1">
      <c r="A1538" s="11" t="s">
        <v>6260</v>
      </c>
      <c r="B1538" s="11" t="s">
        <v>1156</v>
      </c>
      <c r="C1538" s="11" t="s">
        <v>2610</v>
      </c>
      <c r="D1538" s="11" t="str">
        <f t="shared" ref="D1538:D1601" si="24">A1538 &amp; " " &amp; B1538</f>
        <v>18-1764 TC Lollipop</v>
      </c>
      <c r="E1538" s="11" t="s">
        <v>632</v>
      </c>
      <c r="F1538" s="11">
        <v>204</v>
      </c>
      <c r="G1538" s="11">
        <v>28</v>
      </c>
      <c r="H1538" s="2426">
        <v>59</v>
      </c>
      <c r="I1538" s="3060"/>
    </row>
    <row r="1539" spans="1:9" ht="35.450000000000003" customHeight="1">
      <c r="A1539" s="11" t="s">
        <v>4269</v>
      </c>
      <c r="B1539" s="11" t="s">
        <v>4270</v>
      </c>
      <c r="C1539" s="11" t="s">
        <v>3753</v>
      </c>
      <c r="D1539" s="11" t="str">
        <f t="shared" si="24"/>
        <v>13-0530 TC Lime Sherbet</v>
      </c>
      <c r="E1539" s="11" t="s">
        <v>632</v>
      </c>
      <c r="F1539" s="11">
        <v>205</v>
      </c>
      <c r="G1539" s="11">
        <v>215</v>
      </c>
      <c r="H1539" s="2426">
        <v>138</v>
      </c>
      <c r="I1539" s="3049"/>
    </row>
    <row r="1540" spans="1:9" ht="35.450000000000003" customHeight="1">
      <c r="A1540" s="11" t="s">
        <v>4223</v>
      </c>
      <c r="B1540" s="11" t="s">
        <v>1678</v>
      </c>
      <c r="C1540" s="11" t="s">
        <v>1902</v>
      </c>
      <c r="D1540" s="11" t="str">
        <f t="shared" si="24"/>
        <v>13-0000 TC Moonbeam</v>
      </c>
      <c r="E1540" s="11" t="s">
        <v>632</v>
      </c>
      <c r="F1540" s="11">
        <v>205</v>
      </c>
      <c r="G1540" s="11">
        <v>198</v>
      </c>
      <c r="H1540" s="2426">
        <v>189</v>
      </c>
      <c r="I1540" s="3050"/>
    </row>
    <row r="1541" spans="1:9" ht="35.450000000000003" customHeight="1">
      <c r="A1541" s="11" t="s">
        <v>4645</v>
      </c>
      <c r="B1541" s="11" t="s">
        <v>238</v>
      </c>
      <c r="C1541" s="11" t="s">
        <v>2155</v>
      </c>
      <c r="D1541" s="11" t="str">
        <f t="shared" si="24"/>
        <v>14-1307 TC Rose Dust</v>
      </c>
      <c r="E1541" s="11" t="s">
        <v>632</v>
      </c>
      <c r="F1541" s="11">
        <v>205</v>
      </c>
      <c r="G1541" s="11">
        <v>178</v>
      </c>
      <c r="H1541" s="2426">
        <v>165</v>
      </c>
      <c r="I1541" s="3051"/>
    </row>
    <row r="1542" spans="1:9" ht="35.450000000000003" customHeight="1">
      <c r="A1542" s="11" t="s">
        <v>4881</v>
      </c>
      <c r="B1542" s="11" t="s">
        <v>7711</v>
      </c>
      <c r="C1542" s="11" t="s">
        <v>2332</v>
      </c>
      <c r="D1542" s="11" t="str">
        <f t="shared" si="24"/>
        <v>15-0751 TC Lemon Curry</v>
      </c>
      <c r="E1542" s="11" t="s">
        <v>632</v>
      </c>
      <c r="F1542" s="11">
        <v>205</v>
      </c>
      <c r="G1542" s="11">
        <v>163</v>
      </c>
      <c r="H1542" s="2426">
        <v>35</v>
      </c>
      <c r="I1542" s="3052"/>
    </row>
    <row r="1543" spans="1:9" ht="35.450000000000003" customHeight="1">
      <c r="A1543" s="11" t="s">
        <v>5322</v>
      </c>
      <c r="B1543" s="11" t="s">
        <v>1299</v>
      </c>
      <c r="C1543" s="11" t="s">
        <v>2433</v>
      </c>
      <c r="D1543" s="11" t="str">
        <f t="shared" si="24"/>
        <v>16-1443 TC Apricot Buff</v>
      </c>
      <c r="E1543" s="11" t="s">
        <v>632</v>
      </c>
      <c r="F1543" s="11">
        <v>205</v>
      </c>
      <c r="G1543" s="11">
        <v>126</v>
      </c>
      <c r="H1543" s="2426">
        <v>77</v>
      </c>
      <c r="I1543" s="3053"/>
    </row>
    <row r="1544" spans="1:9" ht="35.450000000000003" customHeight="1">
      <c r="A1544" s="11" t="s">
        <v>6239</v>
      </c>
      <c r="B1544" s="11" t="s">
        <v>8004</v>
      </c>
      <c r="C1544" s="11" t="s">
        <v>2605</v>
      </c>
      <c r="D1544" s="11" t="str">
        <f t="shared" si="24"/>
        <v>18-1662 TC Flame Scarlet</v>
      </c>
      <c r="E1544" s="11" t="s">
        <v>632</v>
      </c>
      <c r="F1544" s="11">
        <v>205</v>
      </c>
      <c r="G1544" s="11">
        <v>33</v>
      </c>
      <c r="H1544" s="2426">
        <v>42</v>
      </c>
      <c r="I1544" s="3054"/>
    </row>
    <row r="1545" spans="1:9" ht="35.450000000000003" customHeight="1">
      <c r="A1545" s="11" t="s">
        <v>4199</v>
      </c>
      <c r="B1545" s="11" t="s">
        <v>4201</v>
      </c>
      <c r="C1545" s="11" t="s">
        <v>3601</v>
      </c>
      <c r="D1545" s="11" t="str">
        <f t="shared" si="24"/>
        <v>12-5504 TC Clearly Aqua</v>
      </c>
      <c r="E1545" s="11" t="s">
        <v>632</v>
      </c>
      <c r="F1545" s="11">
        <v>206</v>
      </c>
      <c r="G1545" s="11">
        <v>225</v>
      </c>
      <c r="H1545" s="2426">
        <v>212</v>
      </c>
      <c r="I1545" s="3033"/>
    </row>
    <row r="1546" spans="1:9" ht="35.450000000000003" customHeight="1">
      <c r="A1546" s="11" t="s">
        <v>4421</v>
      </c>
      <c r="B1546" s="11" t="s">
        <v>891</v>
      </c>
      <c r="C1546" s="11" t="s">
        <v>2966</v>
      </c>
      <c r="D1546" s="11" t="str">
        <f t="shared" si="24"/>
        <v>13-3805 TC Orchid Hush</v>
      </c>
      <c r="E1546" s="11" t="s">
        <v>632</v>
      </c>
      <c r="F1546" s="11">
        <v>206</v>
      </c>
      <c r="G1546" s="11">
        <v>195</v>
      </c>
      <c r="H1546" s="2426">
        <v>210</v>
      </c>
      <c r="I1546" s="3034"/>
    </row>
    <row r="1547" spans="1:9" ht="35.450000000000003" customHeight="1">
      <c r="A1547" s="11" t="s">
        <v>4559</v>
      </c>
      <c r="B1547" s="11" t="s">
        <v>1411</v>
      </c>
      <c r="C1547" s="11" t="s">
        <v>2271</v>
      </c>
      <c r="D1547" s="11" t="str">
        <f t="shared" si="24"/>
        <v>14-0647 TC Celery</v>
      </c>
      <c r="E1547" s="11" t="s">
        <v>632</v>
      </c>
      <c r="F1547" s="11">
        <v>206</v>
      </c>
      <c r="G1547" s="11">
        <v>193</v>
      </c>
      <c r="H1547" s="2426">
        <v>83</v>
      </c>
      <c r="I1547" s="3035"/>
    </row>
    <row r="1548" spans="1:9" ht="35.450000000000003" customHeight="1">
      <c r="A1548" s="11" t="s">
        <v>4625</v>
      </c>
      <c r="B1548" s="11" t="s">
        <v>1536</v>
      </c>
      <c r="C1548" s="11" t="s">
        <v>2116</v>
      </c>
      <c r="D1548" s="11" t="str">
        <f t="shared" si="24"/>
        <v>14-1209 TC Smoke Gray</v>
      </c>
      <c r="E1548" s="11" t="s">
        <v>632</v>
      </c>
      <c r="F1548" s="11">
        <v>206</v>
      </c>
      <c r="G1548" s="11">
        <v>186</v>
      </c>
      <c r="H1548" s="2426">
        <v>168</v>
      </c>
      <c r="I1548" s="3036"/>
    </row>
    <row r="1549" spans="1:9" ht="35.450000000000003" customHeight="1">
      <c r="A1549" s="11" t="s">
        <v>7012</v>
      </c>
      <c r="B1549" s="11" t="s">
        <v>9379</v>
      </c>
      <c r="C1549" s="11" t="s">
        <v>2043</v>
      </c>
      <c r="D1549" s="11" t="str">
        <f t="shared" si="24"/>
        <v>15-1218 TC Semolina</v>
      </c>
      <c r="E1549" s="11" t="s">
        <v>632</v>
      </c>
      <c r="F1549" s="11">
        <v>206</v>
      </c>
      <c r="G1549" s="11">
        <v>184</v>
      </c>
      <c r="H1549" s="2426">
        <v>153</v>
      </c>
      <c r="I1549" s="3037"/>
    </row>
    <row r="1550" spans="1:9" ht="35.450000000000003" customHeight="1">
      <c r="A1550" s="11" t="s">
        <v>4683</v>
      </c>
      <c r="B1550" s="11" t="s">
        <v>959</v>
      </c>
      <c r="C1550" s="11" t="s">
        <v>2894</v>
      </c>
      <c r="D1550" s="11" t="str">
        <f t="shared" si="24"/>
        <v>14-3204 TC Fragrant Lilac</v>
      </c>
      <c r="E1550" s="11" t="s">
        <v>632</v>
      </c>
      <c r="F1550" s="11">
        <v>206</v>
      </c>
      <c r="G1550" s="11">
        <v>173</v>
      </c>
      <c r="H1550" s="2426">
        <v>190</v>
      </c>
      <c r="I1550" s="3038"/>
    </row>
    <row r="1551" spans="1:9" ht="35.450000000000003" customHeight="1">
      <c r="A1551" s="11" t="s">
        <v>5341</v>
      </c>
      <c r="B1551" s="11" t="s">
        <v>1048</v>
      </c>
      <c r="C1551" s="11" t="s">
        <v>2764</v>
      </c>
      <c r="D1551" s="11" t="str">
        <f t="shared" si="24"/>
        <v>16-1518 TC Rosette</v>
      </c>
      <c r="E1551" s="11" t="s">
        <v>632</v>
      </c>
      <c r="F1551" s="11">
        <v>206</v>
      </c>
      <c r="G1551" s="11">
        <v>142</v>
      </c>
      <c r="H1551" s="2426">
        <v>139</v>
      </c>
      <c r="I1551" s="3039"/>
    </row>
    <row r="1552" spans="1:9" ht="35.450000000000003" customHeight="1">
      <c r="A1552" s="11" t="s">
        <v>5383</v>
      </c>
      <c r="B1552" s="11" t="s">
        <v>1016</v>
      </c>
      <c r="C1552" s="11" t="s">
        <v>2802</v>
      </c>
      <c r="D1552" s="11" t="str">
        <f t="shared" si="24"/>
        <v>16-2215 TC Cashmere Rose</v>
      </c>
      <c r="E1552" s="11" t="s">
        <v>632</v>
      </c>
      <c r="F1552" s="11">
        <v>206</v>
      </c>
      <c r="G1552" s="11">
        <v>135</v>
      </c>
      <c r="H1552" s="2426">
        <v>159</v>
      </c>
      <c r="I1552" s="3040"/>
    </row>
    <row r="1553" spans="1:9" ht="35.450000000000003" customHeight="1">
      <c r="A1553" s="11" t="s">
        <v>5371</v>
      </c>
      <c r="B1553" s="11" t="s">
        <v>1019</v>
      </c>
      <c r="C1553" s="11" t="s">
        <v>2803</v>
      </c>
      <c r="D1553" s="11" t="str">
        <f t="shared" si="24"/>
        <v>16-1715 TC Wild Rose</v>
      </c>
      <c r="E1553" s="11" t="s">
        <v>632</v>
      </c>
      <c r="F1553" s="11">
        <v>206</v>
      </c>
      <c r="G1553" s="11">
        <v>132</v>
      </c>
      <c r="H1553" s="2426">
        <v>152</v>
      </c>
      <c r="I1553" s="3041"/>
    </row>
    <row r="1554" spans="1:9" ht="35.450000000000003" customHeight="1">
      <c r="A1554" s="11" t="s">
        <v>5313</v>
      </c>
      <c r="B1554" s="11" t="s">
        <v>1228</v>
      </c>
      <c r="C1554" s="11" t="s">
        <v>2522</v>
      </c>
      <c r="D1554" s="11" t="str">
        <f t="shared" si="24"/>
        <v>16-1431 TC Canyon Clay</v>
      </c>
      <c r="E1554" s="11" t="s">
        <v>632</v>
      </c>
      <c r="F1554" s="11">
        <v>206</v>
      </c>
      <c r="G1554" s="11">
        <v>132</v>
      </c>
      <c r="H1554" s="2426">
        <v>119</v>
      </c>
      <c r="I1554" s="3042"/>
    </row>
    <row r="1555" spans="1:9" ht="35.450000000000003" customHeight="1">
      <c r="A1555" s="11" t="s">
        <v>5289</v>
      </c>
      <c r="B1555" s="11" t="s">
        <v>1259</v>
      </c>
      <c r="C1555" s="11" t="s">
        <v>2487</v>
      </c>
      <c r="D1555" s="11" t="str">
        <f t="shared" si="24"/>
        <v>16-1340 TC Brandied Melon</v>
      </c>
      <c r="E1555" s="11" t="s">
        <v>632</v>
      </c>
      <c r="F1555" s="11">
        <v>206</v>
      </c>
      <c r="G1555" s="11">
        <v>123</v>
      </c>
      <c r="H1555" s="2426">
        <v>91</v>
      </c>
      <c r="I1555" s="3043"/>
    </row>
    <row r="1556" spans="1:9" ht="35.450000000000003" customHeight="1">
      <c r="A1556" s="11" t="s">
        <v>5316</v>
      </c>
      <c r="B1556" s="11" t="s">
        <v>1258</v>
      </c>
      <c r="C1556" s="11" t="s">
        <v>2488</v>
      </c>
      <c r="D1556" s="11" t="str">
        <f t="shared" si="24"/>
        <v>16-1435 TC Carnelian</v>
      </c>
      <c r="E1556" s="11" t="s">
        <v>632</v>
      </c>
      <c r="F1556" s="11">
        <v>206</v>
      </c>
      <c r="G1556" s="11">
        <v>120</v>
      </c>
      <c r="H1556" s="2426">
        <v>93</v>
      </c>
      <c r="I1556" s="3044"/>
    </row>
    <row r="1557" spans="1:9" ht="35.450000000000003" customHeight="1">
      <c r="A1557" s="11" t="s">
        <v>5829</v>
      </c>
      <c r="B1557" s="11" t="s">
        <v>1100</v>
      </c>
      <c r="C1557" s="11" t="s">
        <v>2697</v>
      </c>
      <c r="D1557" s="11" t="str">
        <f t="shared" si="24"/>
        <v>17-2625 TC Super Pink</v>
      </c>
      <c r="E1557" s="11" t="s">
        <v>632</v>
      </c>
      <c r="F1557" s="11">
        <v>206</v>
      </c>
      <c r="G1557" s="11">
        <v>107</v>
      </c>
      <c r="H1557" s="2426">
        <v>164</v>
      </c>
      <c r="I1557" s="3045"/>
    </row>
    <row r="1558" spans="1:9" ht="35.450000000000003" customHeight="1">
      <c r="A1558" s="11" t="s">
        <v>5830</v>
      </c>
      <c r="B1558" s="11" t="s">
        <v>1099</v>
      </c>
      <c r="C1558" s="11" t="s">
        <v>2698</v>
      </c>
      <c r="D1558" s="11" t="str">
        <f t="shared" si="24"/>
        <v>17-2627 TC Phlox Pink</v>
      </c>
      <c r="E1558" s="11" t="s">
        <v>632</v>
      </c>
      <c r="F1558" s="11">
        <v>206</v>
      </c>
      <c r="G1558" s="11">
        <v>94</v>
      </c>
      <c r="H1558" s="2426">
        <v>154</v>
      </c>
      <c r="I1558" s="3046"/>
    </row>
    <row r="1559" spans="1:9" ht="35.450000000000003" customHeight="1">
      <c r="A1559" s="11" t="s">
        <v>5768</v>
      </c>
      <c r="B1559" s="11" t="s">
        <v>1165</v>
      </c>
      <c r="C1559" s="11" t="s">
        <v>2598</v>
      </c>
      <c r="D1559" s="11" t="str">
        <f t="shared" si="24"/>
        <v>17-1553 TC Paprika</v>
      </c>
      <c r="E1559" s="11" t="s">
        <v>632</v>
      </c>
      <c r="F1559" s="11">
        <v>206</v>
      </c>
      <c r="G1559" s="11">
        <v>77</v>
      </c>
      <c r="H1559" s="2426">
        <v>66</v>
      </c>
      <c r="I1559" s="3047"/>
    </row>
    <row r="1560" spans="1:9" ht="35.450000000000003" customHeight="1">
      <c r="A1560" s="11" t="s">
        <v>6236</v>
      </c>
      <c r="B1560" s="11" t="s">
        <v>1161</v>
      </c>
      <c r="C1560" s="11" t="s">
        <v>2603</v>
      </c>
      <c r="D1560" s="11" t="str">
        <f t="shared" si="24"/>
        <v>18-1660 TC Tomato</v>
      </c>
      <c r="E1560" s="11" t="s">
        <v>632</v>
      </c>
      <c r="F1560" s="11">
        <v>206</v>
      </c>
      <c r="G1560" s="11">
        <v>41</v>
      </c>
      <c r="H1560" s="2426">
        <v>57</v>
      </c>
      <c r="I1560" s="3048"/>
    </row>
    <row r="1561" spans="1:9" ht="35.450000000000003" customHeight="1">
      <c r="A1561" s="11" t="s">
        <v>4252</v>
      </c>
      <c r="B1561" s="11" t="s">
        <v>4253</v>
      </c>
      <c r="C1561" s="11" t="s">
        <v>3752</v>
      </c>
      <c r="D1561" s="11" t="str">
        <f t="shared" si="24"/>
        <v>13-0319 TC Shadow Lime</v>
      </c>
      <c r="E1561" s="11" t="s">
        <v>632</v>
      </c>
      <c r="F1561" s="11">
        <v>207</v>
      </c>
      <c r="G1561" s="11">
        <v>224</v>
      </c>
      <c r="H1561" s="2426">
        <v>157</v>
      </c>
      <c r="I1561" s="3022"/>
    </row>
    <row r="1562" spans="1:9" ht="35.450000000000003" customHeight="1">
      <c r="A1562" s="11" t="s">
        <v>4170</v>
      </c>
      <c r="B1562" s="11" t="s">
        <v>4172</v>
      </c>
      <c r="C1562" s="11" t="s">
        <v>3362</v>
      </c>
      <c r="D1562" s="11" t="str">
        <f t="shared" si="24"/>
        <v>12-5204 TC Morning Mist</v>
      </c>
      <c r="E1562" s="11" t="s">
        <v>632</v>
      </c>
      <c r="F1562" s="11">
        <v>207</v>
      </c>
      <c r="G1562" s="11">
        <v>223</v>
      </c>
      <c r="H1562" s="2426">
        <v>219</v>
      </c>
      <c r="I1562" s="3023"/>
    </row>
    <row r="1563" spans="1:9" ht="35.450000000000003" customHeight="1">
      <c r="A1563" s="11" t="s">
        <v>4215</v>
      </c>
      <c r="B1563" s="11" t="s">
        <v>4217</v>
      </c>
      <c r="C1563" s="11" t="s">
        <v>3609</v>
      </c>
      <c r="D1563" s="11" t="str">
        <f t="shared" si="24"/>
        <v>12-6205 TC Milky Green</v>
      </c>
      <c r="E1563" s="11" t="s">
        <v>632</v>
      </c>
      <c r="F1563" s="11">
        <v>207</v>
      </c>
      <c r="G1563" s="11">
        <v>219</v>
      </c>
      <c r="H1563" s="2426">
        <v>209</v>
      </c>
      <c r="I1563" s="3024"/>
    </row>
    <row r="1564" spans="1:9" ht="35.450000000000003" customHeight="1">
      <c r="A1564" s="11" t="s">
        <v>4463</v>
      </c>
      <c r="B1564" s="11" t="s">
        <v>1675</v>
      </c>
      <c r="C1564" s="11" t="s">
        <v>1903</v>
      </c>
      <c r="D1564" s="11" t="str">
        <f t="shared" si="24"/>
        <v>13-5304 TC Rainy Day</v>
      </c>
      <c r="E1564" s="11" t="s">
        <v>632</v>
      </c>
      <c r="F1564" s="11">
        <v>207</v>
      </c>
      <c r="G1564" s="11">
        <v>200</v>
      </c>
      <c r="H1564" s="2426">
        <v>189</v>
      </c>
      <c r="I1564" s="3025"/>
    </row>
    <row r="1565" spans="1:9" ht="35.450000000000003" customHeight="1">
      <c r="A1565" s="11" t="s">
        <v>4556</v>
      </c>
      <c r="B1565" s="11" t="s">
        <v>4557</v>
      </c>
      <c r="C1565" s="11" t="s">
        <v>3773</v>
      </c>
      <c r="D1565" s="11" t="str">
        <f t="shared" si="24"/>
        <v>14-0627 TC Shadow Green</v>
      </c>
      <c r="E1565" s="11" t="s">
        <v>632</v>
      </c>
      <c r="F1565" s="11">
        <v>207</v>
      </c>
      <c r="G1565" s="11">
        <v>196</v>
      </c>
      <c r="H1565" s="2426">
        <v>134</v>
      </c>
      <c r="I1565" s="3026"/>
    </row>
    <row r="1566" spans="1:9" ht="35.450000000000003" customHeight="1">
      <c r="A1566" s="11" t="s">
        <v>4570</v>
      </c>
      <c r="B1566" s="11" t="s">
        <v>1416</v>
      </c>
      <c r="C1566" s="11" t="s">
        <v>2266</v>
      </c>
      <c r="D1566" s="11" t="str">
        <f t="shared" si="24"/>
        <v>14-0826 TC Pampas</v>
      </c>
      <c r="E1566" s="11" t="s">
        <v>632</v>
      </c>
      <c r="F1566" s="11">
        <v>207</v>
      </c>
      <c r="G1566" s="11">
        <v>187</v>
      </c>
      <c r="H1566" s="2426">
        <v>123</v>
      </c>
      <c r="I1566" s="3027"/>
    </row>
    <row r="1567" spans="1:9" ht="35.450000000000003" customHeight="1">
      <c r="A1567" s="11" t="s">
        <v>5221</v>
      </c>
      <c r="B1567" s="11" t="s">
        <v>1366</v>
      </c>
      <c r="C1567" s="11" t="s">
        <v>2342</v>
      </c>
      <c r="D1567" s="11" t="str">
        <f t="shared" si="24"/>
        <v>16-0947 TC Bright Gold</v>
      </c>
      <c r="E1567" s="11" t="s">
        <v>632</v>
      </c>
      <c r="F1567" s="11">
        <v>207</v>
      </c>
      <c r="G1567" s="11">
        <v>159</v>
      </c>
      <c r="H1567" s="2426">
        <v>82</v>
      </c>
      <c r="I1567" s="3028"/>
    </row>
    <row r="1568" spans="1:9" ht="35.450000000000003" customHeight="1">
      <c r="A1568" s="11" t="s">
        <v>5246</v>
      </c>
      <c r="B1568" s="11" t="s">
        <v>1332</v>
      </c>
      <c r="C1568" s="11" t="s">
        <v>2391</v>
      </c>
      <c r="D1568" s="11" t="str">
        <f t="shared" si="24"/>
        <v>16-1144 TC Oak Buff</v>
      </c>
      <c r="E1568" s="11" t="s">
        <v>632</v>
      </c>
      <c r="F1568" s="11">
        <v>207</v>
      </c>
      <c r="G1568" s="11">
        <v>156</v>
      </c>
      <c r="H1568" s="2426">
        <v>99</v>
      </c>
      <c r="I1568" s="3029"/>
    </row>
    <row r="1569" spans="1:9" ht="35.450000000000003" customHeight="1">
      <c r="A1569" s="11" t="s">
        <v>5247</v>
      </c>
      <c r="B1569" s="11" t="s">
        <v>1313</v>
      </c>
      <c r="C1569" s="11" t="s">
        <v>2414</v>
      </c>
      <c r="D1569" s="11" t="str">
        <f t="shared" si="24"/>
        <v>16-1148 TC Nugget</v>
      </c>
      <c r="E1569" s="11" t="s">
        <v>632</v>
      </c>
      <c r="F1569" s="11">
        <v>207</v>
      </c>
      <c r="G1569" s="11">
        <v>136</v>
      </c>
      <c r="H1569" s="2426">
        <v>72</v>
      </c>
      <c r="I1569" s="3030"/>
    </row>
    <row r="1570" spans="1:9" ht="35.450000000000003" customHeight="1">
      <c r="A1570" s="11" t="s">
        <v>5810</v>
      </c>
      <c r="B1570" s="11" t="s">
        <v>1141</v>
      </c>
      <c r="C1570" s="11" t="s">
        <v>2642</v>
      </c>
      <c r="D1570" s="11" t="str">
        <f t="shared" si="24"/>
        <v>17-1927 TC Desert Rose</v>
      </c>
      <c r="E1570" s="11" t="s">
        <v>632</v>
      </c>
      <c r="F1570" s="11">
        <v>207</v>
      </c>
      <c r="G1570" s="11">
        <v>105</v>
      </c>
      <c r="H1570" s="2426">
        <v>119</v>
      </c>
      <c r="I1570" s="3031"/>
    </row>
    <row r="1571" spans="1:9" ht="35.450000000000003" customHeight="1">
      <c r="A1571" s="11" t="s">
        <v>6272</v>
      </c>
      <c r="B1571" s="11" t="s">
        <v>1107</v>
      </c>
      <c r="C1571" s="11" t="s">
        <v>2693</v>
      </c>
      <c r="D1571" s="11" t="str">
        <f t="shared" si="24"/>
        <v>18-2143 TC Beetroot Purple</v>
      </c>
      <c r="E1571" s="11" t="s">
        <v>632</v>
      </c>
      <c r="F1571" s="11">
        <v>207</v>
      </c>
      <c r="G1571" s="11">
        <v>45</v>
      </c>
      <c r="H1571" s="2426">
        <v>113</v>
      </c>
      <c r="I1571" s="3032"/>
    </row>
    <row r="1572" spans="1:9" ht="35.450000000000003" customHeight="1">
      <c r="A1572" s="11" t="s">
        <v>4182</v>
      </c>
      <c r="B1572" s="11" t="s">
        <v>1719</v>
      </c>
      <c r="C1572" s="11" t="s">
        <v>1842</v>
      </c>
      <c r="D1572" s="11" t="str">
        <f t="shared" si="24"/>
        <v>12-5403 TC Blue Flower</v>
      </c>
      <c r="E1572" s="11" t="s">
        <v>632</v>
      </c>
      <c r="F1572" s="11">
        <v>208</v>
      </c>
      <c r="G1572" s="11">
        <v>217</v>
      </c>
      <c r="H1572" s="2426">
        <v>212</v>
      </c>
      <c r="I1572" s="3015"/>
    </row>
    <row r="1573" spans="1:9" ht="35.450000000000003" customHeight="1">
      <c r="A1573" s="11" t="s">
        <v>4280</v>
      </c>
      <c r="B1573" s="11" t="s">
        <v>4281</v>
      </c>
      <c r="C1573" s="11" t="s">
        <v>3795</v>
      </c>
      <c r="D1573" s="11" t="str">
        <f t="shared" si="24"/>
        <v>13-0608 TC Aloe Wash</v>
      </c>
      <c r="E1573" s="11" t="s">
        <v>632</v>
      </c>
      <c r="F1573" s="11">
        <v>208</v>
      </c>
      <c r="G1573" s="11">
        <v>211</v>
      </c>
      <c r="H1573" s="2426">
        <v>183</v>
      </c>
      <c r="I1573" s="3016"/>
    </row>
    <row r="1574" spans="1:9" ht="35.450000000000003" customHeight="1">
      <c r="A1574" s="11" t="s">
        <v>4430</v>
      </c>
      <c r="B1574" s="11" t="s">
        <v>813</v>
      </c>
      <c r="C1574" s="11" t="s">
        <v>3072</v>
      </c>
      <c r="D1574" s="11" t="str">
        <f t="shared" si="24"/>
        <v>13-4105 TC Lilac Hint</v>
      </c>
      <c r="E1574" s="11" t="s">
        <v>632</v>
      </c>
      <c r="F1574" s="11">
        <v>208</v>
      </c>
      <c r="G1574" s="11">
        <v>208</v>
      </c>
      <c r="H1574" s="2426">
        <v>218</v>
      </c>
      <c r="I1574" s="3017"/>
    </row>
    <row r="1575" spans="1:9" ht="35.450000000000003" customHeight="1">
      <c r="A1575" s="11" t="s">
        <v>4279</v>
      </c>
      <c r="B1575" s="11" t="s">
        <v>1748</v>
      </c>
      <c r="C1575" s="11" t="s">
        <v>1804</v>
      </c>
      <c r="D1575" s="11" t="str">
        <f t="shared" si="24"/>
        <v>13-0607 TC Fog</v>
      </c>
      <c r="E1575" s="11" t="s">
        <v>632</v>
      </c>
      <c r="F1575" s="11">
        <v>208</v>
      </c>
      <c r="G1575" s="11">
        <v>197</v>
      </c>
      <c r="H1575" s="2426">
        <v>177</v>
      </c>
      <c r="I1575" s="3018"/>
    </row>
    <row r="1576" spans="1:9" ht="35.450000000000003" customHeight="1">
      <c r="A1576" s="11" t="s">
        <v>5241</v>
      </c>
      <c r="B1576" s="11" t="s">
        <v>1314</v>
      </c>
      <c r="C1576" s="11" t="s">
        <v>2416</v>
      </c>
      <c r="D1576" s="11" t="str">
        <f t="shared" si="24"/>
        <v>16-1140 TC Yam</v>
      </c>
      <c r="E1576" s="11" t="s">
        <v>632</v>
      </c>
      <c r="F1576" s="11">
        <v>208</v>
      </c>
      <c r="G1576" s="11">
        <v>137</v>
      </c>
      <c r="H1576" s="2426">
        <v>63</v>
      </c>
      <c r="I1576" s="3019"/>
    </row>
    <row r="1577" spans="1:9" ht="35.450000000000003" customHeight="1">
      <c r="A1577" s="11" t="s">
        <v>5248</v>
      </c>
      <c r="B1577" s="11" t="s">
        <v>1300</v>
      </c>
      <c r="C1577" s="11" t="s">
        <v>2430</v>
      </c>
      <c r="D1577" s="11" t="str">
        <f t="shared" si="24"/>
        <v>16-1150 TC Topaz</v>
      </c>
      <c r="E1577" s="11" t="s">
        <v>632</v>
      </c>
      <c r="F1577" s="11">
        <v>208</v>
      </c>
      <c r="G1577" s="11">
        <v>131</v>
      </c>
      <c r="H1577" s="2426">
        <v>68</v>
      </c>
      <c r="I1577" s="3020"/>
    </row>
    <row r="1578" spans="1:9" ht="35.450000000000003" customHeight="1">
      <c r="A1578" s="11" t="s">
        <v>6242</v>
      </c>
      <c r="B1578" s="11" t="s">
        <v>1160</v>
      </c>
      <c r="C1578" s="11" t="s">
        <v>2604</v>
      </c>
      <c r="D1578" s="11" t="str">
        <f t="shared" si="24"/>
        <v>18-1664 TC Fiery Red</v>
      </c>
      <c r="E1578" s="11" t="s">
        <v>632</v>
      </c>
      <c r="F1578" s="11">
        <v>208</v>
      </c>
      <c r="G1578" s="11">
        <v>28</v>
      </c>
      <c r="H1578" s="2426">
        <v>31</v>
      </c>
      <c r="I1578" s="3021"/>
    </row>
    <row r="1579" spans="1:9" ht="35.450000000000003" customHeight="1">
      <c r="A1579" s="11" t="s">
        <v>4441</v>
      </c>
      <c r="B1579" s="11" t="s">
        <v>9029</v>
      </c>
      <c r="C1579" s="11" t="s">
        <v>3581</v>
      </c>
      <c r="D1579" s="11" t="str">
        <f t="shared" si="24"/>
        <v>13-4305 TC Foggy Dew</v>
      </c>
      <c r="E1579" s="11" t="s">
        <v>632</v>
      </c>
      <c r="F1579" s="11">
        <v>209</v>
      </c>
      <c r="G1579" s="11">
        <v>213</v>
      </c>
      <c r="H1579" s="2426">
        <v>208</v>
      </c>
      <c r="I1579" s="2999"/>
    </row>
    <row r="1580" spans="1:9" ht="35.450000000000003" customHeight="1">
      <c r="A1580" s="11" t="s">
        <v>4558</v>
      </c>
      <c r="B1580" s="11" t="s">
        <v>1393</v>
      </c>
      <c r="C1580" s="11" t="s">
        <v>2292</v>
      </c>
      <c r="D1580" s="11" t="str">
        <f t="shared" si="24"/>
        <v>14-0636 TC Muted Lime</v>
      </c>
      <c r="E1580" s="11" t="s">
        <v>632</v>
      </c>
      <c r="F1580" s="11">
        <v>209</v>
      </c>
      <c r="G1580" s="11">
        <v>200</v>
      </c>
      <c r="H1580" s="2426">
        <v>124</v>
      </c>
      <c r="I1580" s="3000"/>
    </row>
    <row r="1581" spans="1:9" ht="35.450000000000003" customHeight="1">
      <c r="A1581" s="11" t="s">
        <v>4692</v>
      </c>
      <c r="B1581" s="11" t="s">
        <v>895</v>
      </c>
      <c r="C1581" s="11" t="s">
        <v>2962</v>
      </c>
      <c r="D1581" s="11" t="str">
        <f t="shared" si="24"/>
        <v>14-3803 TC Hushed Violet</v>
      </c>
      <c r="E1581" s="11" t="s">
        <v>632</v>
      </c>
      <c r="F1581" s="11">
        <v>209</v>
      </c>
      <c r="G1581" s="11">
        <v>192</v>
      </c>
      <c r="H1581" s="2426">
        <v>191</v>
      </c>
      <c r="I1581" s="3001"/>
    </row>
    <row r="1582" spans="1:9" ht="35.450000000000003" customHeight="1">
      <c r="A1582" s="11" t="s">
        <v>4607</v>
      </c>
      <c r="B1582" s="11" t="s">
        <v>1420</v>
      </c>
      <c r="C1582" s="11" t="s">
        <v>2255</v>
      </c>
      <c r="D1582" s="11" t="str">
        <f t="shared" si="24"/>
        <v>14-1110 TC Boulder</v>
      </c>
      <c r="E1582" s="11" t="s">
        <v>632</v>
      </c>
      <c r="F1582" s="11">
        <v>209</v>
      </c>
      <c r="G1582" s="11">
        <v>190</v>
      </c>
      <c r="H1582" s="2426">
        <v>155</v>
      </c>
      <c r="I1582" s="3002"/>
    </row>
    <row r="1583" spans="1:9" ht="35.450000000000003" customHeight="1">
      <c r="A1583" s="11" t="s">
        <v>4627</v>
      </c>
      <c r="B1583" s="11" t="s">
        <v>4629</v>
      </c>
      <c r="C1583" s="11" t="s">
        <v>2129</v>
      </c>
      <c r="D1583" s="11" t="str">
        <f t="shared" si="24"/>
        <v>14-1212 TC Frappé</v>
      </c>
      <c r="E1583" s="11" t="s">
        <v>632</v>
      </c>
      <c r="F1583" s="11">
        <v>209</v>
      </c>
      <c r="G1583" s="11">
        <v>183</v>
      </c>
      <c r="H1583" s="2426">
        <v>160</v>
      </c>
      <c r="I1583" s="3003"/>
    </row>
    <row r="1584" spans="1:9" ht="35.450000000000003" customHeight="1">
      <c r="A1584" s="11" t="s">
        <v>4591</v>
      </c>
      <c r="B1584" s="11" t="s">
        <v>1426</v>
      </c>
      <c r="C1584" s="11" t="s">
        <v>2254</v>
      </c>
      <c r="D1584" s="11" t="str">
        <f t="shared" si="24"/>
        <v>14-1031 TC Rattan</v>
      </c>
      <c r="E1584" s="11" t="s">
        <v>632</v>
      </c>
      <c r="F1584" s="11">
        <v>209</v>
      </c>
      <c r="G1584" s="11">
        <v>178</v>
      </c>
      <c r="H1584" s="2426">
        <v>114</v>
      </c>
      <c r="I1584" s="3004"/>
    </row>
    <row r="1585" spans="1:9" ht="35.450000000000003" customHeight="1">
      <c r="A1585" s="11" t="s">
        <v>5001</v>
      </c>
      <c r="B1585" s="11" t="s">
        <v>859</v>
      </c>
      <c r="C1585" s="11" t="s">
        <v>3003</v>
      </c>
      <c r="D1585" s="11" t="str">
        <f t="shared" si="24"/>
        <v>15-3412 TC Orchid Bouquet</v>
      </c>
      <c r="E1585" s="11" t="s">
        <v>632</v>
      </c>
      <c r="F1585" s="11">
        <v>209</v>
      </c>
      <c r="G1585" s="11">
        <v>172</v>
      </c>
      <c r="H1585" s="2426">
        <v>206</v>
      </c>
      <c r="I1585" s="3005"/>
    </row>
    <row r="1586" spans="1:9" ht="35.450000000000003" customHeight="1">
      <c r="A1586" s="11" t="s">
        <v>4905</v>
      </c>
      <c r="B1586" s="11" t="s">
        <v>7726</v>
      </c>
      <c r="C1586" s="11" t="s">
        <v>2343</v>
      </c>
      <c r="D1586" s="11" t="str">
        <f t="shared" si="24"/>
        <v>15-1142 TC Honey Gold</v>
      </c>
      <c r="E1586" s="11" t="s">
        <v>632</v>
      </c>
      <c r="F1586" s="11">
        <v>209</v>
      </c>
      <c r="G1586" s="11">
        <v>160</v>
      </c>
      <c r="H1586" s="2426">
        <v>84</v>
      </c>
      <c r="I1586" s="3006"/>
    </row>
    <row r="1587" spans="1:9" ht="35.450000000000003" customHeight="1">
      <c r="A1587" s="11" t="s">
        <v>5339</v>
      </c>
      <c r="B1587" s="11" t="s">
        <v>1049</v>
      </c>
      <c r="C1587" s="11" t="s">
        <v>2763</v>
      </c>
      <c r="D1587" s="11" t="str">
        <f t="shared" si="24"/>
        <v>16-1511 TC Rose Tan</v>
      </c>
      <c r="E1587" s="11" t="s">
        <v>632</v>
      </c>
      <c r="F1587" s="11">
        <v>209</v>
      </c>
      <c r="G1587" s="11">
        <v>156</v>
      </c>
      <c r="H1587" s="2426">
        <v>151</v>
      </c>
      <c r="I1587" s="3007"/>
    </row>
    <row r="1588" spans="1:9" ht="35.450000000000003" customHeight="1">
      <c r="A1588" s="11" t="s">
        <v>5000</v>
      </c>
      <c r="B1588" s="11" t="s">
        <v>1010</v>
      </c>
      <c r="C1588" s="11" t="s">
        <v>2817</v>
      </c>
      <c r="D1588" s="11" t="str">
        <f t="shared" si="24"/>
        <v>15-3214 TC Orchid</v>
      </c>
      <c r="E1588" s="11" t="s">
        <v>632</v>
      </c>
      <c r="F1588" s="11">
        <v>209</v>
      </c>
      <c r="G1588" s="11">
        <v>152</v>
      </c>
      <c r="H1588" s="2426">
        <v>197</v>
      </c>
      <c r="I1588" s="3008"/>
    </row>
    <row r="1589" spans="1:9" ht="35.450000000000003" customHeight="1">
      <c r="A1589" s="11" t="s">
        <v>4968</v>
      </c>
      <c r="B1589" s="11" t="s">
        <v>1085</v>
      </c>
      <c r="C1589" s="11" t="s">
        <v>2715</v>
      </c>
      <c r="D1589" s="11" t="str">
        <f t="shared" si="24"/>
        <v>15-1614 TC Blush</v>
      </c>
      <c r="E1589" s="11" t="s">
        <v>632</v>
      </c>
      <c r="F1589" s="11">
        <v>209</v>
      </c>
      <c r="G1589" s="11">
        <v>150</v>
      </c>
      <c r="H1589" s="2426">
        <v>154</v>
      </c>
      <c r="I1589" s="3009"/>
    </row>
    <row r="1590" spans="1:9" ht="35.450000000000003" customHeight="1">
      <c r="A1590" s="11" t="s">
        <v>5291</v>
      </c>
      <c r="B1590" s="11" t="s">
        <v>1312</v>
      </c>
      <c r="C1590" s="11" t="s">
        <v>2415</v>
      </c>
      <c r="D1590" s="11" t="str">
        <f t="shared" si="24"/>
        <v>16-1342 TC Buckskin</v>
      </c>
      <c r="E1590" s="11" t="s">
        <v>632</v>
      </c>
      <c r="F1590" s="11">
        <v>209</v>
      </c>
      <c r="G1590" s="11">
        <v>142</v>
      </c>
      <c r="H1590" s="2426">
        <v>84</v>
      </c>
      <c r="I1590" s="3010"/>
    </row>
    <row r="1591" spans="1:9" ht="35.450000000000003" customHeight="1">
      <c r="A1591" s="11" t="s">
        <v>5357</v>
      </c>
      <c r="B1591" s="11" t="s">
        <v>1091</v>
      </c>
      <c r="C1591" s="11" t="s">
        <v>2708</v>
      </c>
      <c r="D1591" s="11" t="str">
        <f t="shared" si="24"/>
        <v>16-1617 TC Mauveglow</v>
      </c>
      <c r="E1591" s="11" t="s">
        <v>632</v>
      </c>
      <c r="F1591" s="11">
        <v>209</v>
      </c>
      <c r="G1591" s="11">
        <v>132</v>
      </c>
      <c r="H1591" s="2426">
        <v>137</v>
      </c>
      <c r="I1591" s="3011"/>
    </row>
    <row r="1592" spans="1:9" ht="35.450000000000003" customHeight="1">
      <c r="A1592" s="11" t="s">
        <v>5320</v>
      </c>
      <c r="B1592" s="11" t="s">
        <v>4</v>
      </c>
      <c r="C1592" s="11" t="s">
        <v>2497</v>
      </c>
      <c r="D1592" s="11" t="str">
        <f t="shared" si="24"/>
        <v>16-1441 TC Arabesque</v>
      </c>
      <c r="E1592" s="11" t="s">
        <v>632</v>
      </c>
      <c r="F1592" s="11">
        <v>209</v>
      </c>
      <c r="G1592" s="11">
        <v>111</v>
      </c>
      <c r="H1592" s="2426">
        <v>82</v>
      </c>
      <c r="I1592" s="3012"/>
    </row>
    <row r="1593" spans="1:9" ht="35.450000000000003" customHeight="1">
      <c r="A1593" s="11" t="s">
        <v>5812</v>
      </c>
      <c r="B1593" s="11" t="s">
        <v>1139</v>
      </c>
      <c r="C1593" s="11" t="s">
        <v>2641</v>
      </c>
      <c r="D1593" s="11" t="str">
        <f t="shared" si="24"/>
        <v>17-1929 TC Rapture Rose</v>
      </c>
      <c r="E1593" s="11" t="s">
        <v>632</v>
      </c>
      <c r="F1593" s="11">
        <v>209</v>
      </c>
      <c r="G1593" s="11">
        <v>98</v>
      </c>
      <c r="H1593" s="2426">
        <v>119</v>
      </c>
      <c r="I1593" s="3013"/>
    </row>
    <row r="1594" spans="1:9" ht="35.450000000000003" customHeight="1">
      <c r="A1594" s="11" t="s">
        <v>7050</v>
      </c>
      <c r="B1594" s="11" t="s">
        <v>9453</v>
      </c>
      <c r="C1594" s="11" t="s">
        <v>2502</v>
      </c>
      <c r="D1594" s="11" t="str">
        <f t="shared" si="24"/>
        <v>17-1452 TC Koi</v>
      </c>
      <c r="E1594" s="11" t="s">
        <v>632</v>
      </c>
      <c r="F1594" s="11">
        <v>209</v>
      </c>
      <c r="G1594" s="11">
        <v>88</v>
      </c>
      <c r="H1594" s="2426">
        <v>55</v>
      </c>
      <c r="I1594" s="3014"/>
    </row>
    <row r="1595" spans="1:9" ht="35.450000000000003" customHeight="1">
      <c r="A1595" s="11" t="s">
        <v>4190</v>
      </c>
      <c r="B1595" s="11" t="s">
        <v>4191</v>
      </c>
      <c r="C1595" s="11" t="s">
        <v>3507</v>
      </c>
      <c r="D1595" s="11" t="str">
        <f t="shared" si="24"/>
        <v>12-5407 TC Aqua Glass</v>
      </c>
      <c r="E1595" s="11" t="s">
        <v>632</v>
      </c>
      <c r="F1595" s="11">
        <v>210</v>
      </c>
      <c r="G1595" s="11">
        <v>232</v>
      </c>
      <c r="H1595" s="2426">
        <v>224</v>
      </c>
      <c r="I1595" s="2980"/>
    </row>
    <row r="1596" spans="1:9" ht="35.450000000000003" customHeight="1">
      <c r="A1596" s="11" t="s">
        <v>3975</v>
      </c>
      <c r="B1596" s="11" t="s">
        <v>3977</v>
      </c>
      <c r="C1596" s="11" t="s">
        <v>3651</v>
      </c>
      <c r="D1596" s="11" t="str">
        <f t="shared" si="24"/>
        <v>12-0109 TC Ambrosia</v>
      </c>
      <c r="E1596" s="11" t="s">
        <v>632</v>
      </c>
      <c r="F1596" s="11">
        <v>210</v>
      </c>
      <c r="G1596" s="11">
        <v>231</v>
      </c>
      <c r="H1596" s="2426">
        <v>202</v>
      </c>
      <c r="I1596" s="2981"/>
    </row>
    <row r="1597" spans="1:9" ht="35.450000000000003" customHeight="1">
      <c r="A1597" s="11" t="s">
        <v>4169</v>
      </c>
      <c r="B1597" s="11" t="s">
        <v>1723</v>
      </c>
      <c r="C1597" s="11" t="s">
        <v>1838</v>
      </c>
      <c r="D1597" s="11" t="str">
        <f t="shared" si="24"/>
        <v>12-5203 TC Murmur</v>
      </c>
      <c r="E1597" s="11" t="s">
        <v>632</v>
      </c>
      <c r="F1597" s="11">
        <v>210</v>
      </c>
      <c r="G1597" s="11">
        <v>216</v>
      </c>
      <c r="H1597" s="2426">
        <v>210</v>
      </c>
      <c r="I1597" s="2982"/>
    </row>
    <row r="1598" spans="1:9" ht="35.450000000000003" customHeight="1">
      <c r="A1598" s="11" t="s">
        <v>4445</v>
      </c>
      <c r="B1598" s="11" t="s">
        <v>1763</v>
      </c>
      <c r="C1598" s="11" t="s">
        <v>1788</v>
      </c>
      <c r="D1598" s="11" t="str">
        <f t="shared" si="24"/>
        <v>13-4403 TC Silver Birch</v>
      </c>
      <c r="E1598" s="11" t="s">
        <v>632</v>
      </c>
      <c r="F1598" s="11">
        <v>210</v>
      </c>
      <c r="G1598" s="11">
        <v>207</v>
      </c>
      <c r="H1598" s="2426">
        <v>196</v>
      </c>
      <c r="I1598" s="2983"/>
    </row>
    <row r="1599" spans="1:9" ht="35.450000000000003" customHeight="1">
      <c r="A1599" s="11" t="s">
        <v>3984</v>
      </c>
      <c r="B1599" s="11" t="s">
        <v>1711</v>
      </c>
      <c r="C1599" s="11" t="s">
        <v>1853</v>
      </c>
      <c r="D1599" s="11" t="str">
        <f t="shared" si="24"/>
        <v>12-0311 TC Asparagus Green</v>
      </c>
      <c r="E1599" s="11" t="s">
        <v>632</v>
      </c>
      <c r="F1599" s="11">
        <v>210</v>
      </c>
      <c r="G1599" s="11">
        <v>205</v>
      </c>
      <c r="H1599" s="2426">
        <v>180</v>
      </c>
      <c r="I1599" s="2984"/>
    </row>
    <row r="1600" spans="1:9" ht="35.450000000000003" customHeight="1">
      <c r="A1600" s="11" t="s">
        <v>4288</v>
      </c>
      <c r="B1600" s="11" t="s">
        <v>150</v>
      </c>
      <c r="C1600" s="11" t="s">
        <v>2293</v>
      </c>
      <c r="D1600" s="11" t="str">
        <f t="shared" si="24"/>
        <v>13-0632 TC Endive</v>
      </c>
      <c r="E1600" s="11" t="s">
        <v>632</v>
      </c>
      <c r="F1600" s="11">
        <v>210</v>
      </c>
      <c r="G1600" s="11">
        <v>204</v>
      </c>
      <c r="H1600" s="2426">
        <v>129</v>
      </c>
      <c r="I1600" s="2985"/>
    </row>
    <row r="1601" spans="1:9" ht="35.450000000000003" customHeight="1">
      <c r="A1601" s="11" t="s">
        <v>4282</v>
      </c>
      <c r="B1601" s="11" t="s">
        <v>1710</v>
      </c>
      <c r="C1601" s="11" t="s">
        <v>1856</v>
      </c>
      <c r="D1601" s="11" t="str">
        <f t="shared" si="24"/>
        <v>13-0611 TC Moth</v>
      </c>
      <c r="E1601" s="11" t="s">
        <v>632</v>
      </c>
      <c r="F1601" s="11">
        <v>210</v>
      </c>
      <c r="G1601" s="11">
        <v>203</v>
      </c>
      <c r="H1601" s="2426">
        <v>175</v>
      </c>
      <c r="I1601" s="2986"/>
    </row>
    <row r="1602" spans="1:9" ht="35.450000000000003" customHeight="1">
      <c r="A1602" s="11" t="s">
        <v>4339</v>
      </c>
      <c r="B1602" s="11" t="s">
        <v>7239</v>
      </c>
      <c r="C1602" s="11" t="s">
        <v>1854</v>
      </c>
      <c r="D1602" s="11" t="str">
        <f t="shared" ref="D1602:D1665" si="25">A1602 &amp; " " &amp; B1602</f>
        <v>13-1007 TC Oyster White</v>
      </c>
      <c r="E1602" s="11" t="s">
        <v>632</v>
      </c>
      <c r="F1602" s="11">
        <v>210</v>
      </c>
      <c r="G1602" s="11">
        <v>202</v>
      </c>
      <c r="H1602" s="2426">
        <v>175</v>
      </c>
      <c r="I1602" s="2987"/>
    </row>
    <row r="1603" spans="1:9" ht="35.450000000000003" customHeight="1">
      <c r="A1603" s="11" t="s">
        <v>4423</v>
      </c>
      <c r="B1603" s="11" t="s">
        <v>836</v>
      </c>
      <c r="C1603" s="11" t="s">
        <v>3035</v>
      </c>
      <c r="D1603" s="11" t="str">
        <f t="shared" si="25"/>
        <v>13-3820 TC Lavender Fog</v>
      </c>
      <c r="E1603" s="11" t="s">
        <v>632</v>
      </c>
      <c r="F1603" s="11">
        <v>210</v>
      </c>
      <c r="G1603" s="11">
        <v>196</v>
      </c>
      <c r="H1603" s="2426">
        <v>214</v>
      </c>
      <c r="I1603" s="2988"/>
    </row>
    <row r="1604" spans="1:9" ht="35.450000000000003" customHeight="1">
      <c r="A1604" s="11" t="s">
        <v>4345</v>
      </c>
      <c r="B1604" s="11" t="s">
        <v>1463</v>
      </c>
      <c r="C1604" s="11" t="s">
        <v>3866</v>
      </c>
      <c r="D1604" s="11" t="str">
        <f t="shared" si="25"/>
        <v>13-1012 TC Frosted Almond</v>
      </c>
      <c r="E1604" s="11" t="s">
        <v>632</v>
      </c>
      <c r="F1604" s="11">
        <v>210</v>
      </c>
      <c r="G1604" s="11">
        <v>194</v>
      </c>
      <c r="H1604" s="2426">
        <v>172</v>
      </c>
      <c r="I1604" s="2989"/>
    </row>
    <row r="1605" spans="1:9" ht="35.450000000000003" customHeight="1">
      <c r="A1605" s="11" t="s">
        <v>4630</v>
      </c>
      <c r="B1605" s="11" t="s">
        <v>723</v>
      </c>
      <c r="C1605" s="11" t="s">
        <v>2135</v>
      </c>
      <c r="D1605" s="11" t="str">
        <f t="shared" si="25"/>
        <v>14-1213 TC Toasted Almond</v>
      </c>
      <c r="E1605" s="11" t="s">
        <v>632</v>
      </c>
      <c r="F1605" s="11">
        <v>210</v>
      </c>
      <c r="G1605" s="11">
        <v>180</v>
      </c>
      <c r="H1605" s="2426">
        <v>156</v>
      </c>
      <c r="I1605" s="2990"/>
    </row>
    <row r="1606" spans="1:9" ht="35.450000000000003" customHeight="1">
      <c r="A1606" s="11" t="s">
        <v>4563</v>
      </c>
      <c r="B1606" s="11" t="s">
        <v>1417</v>
      </c>
      <c r="C1606" s="11" t="s">
        <v>2267</v>
      </c>
      <c r="D1606" s="11" t="str">
        <f t="shared" si="25"/>
        <v>14-0740 TC Bamboo</v>
      </c>
      <c r="E1606" s="11" t="s">
        <v>632</v>
      </c>
      <c r="F1606" s="11">
        <v>210</v>
      </c>
      <c r="G1606" s="11">
        <v>176</v>
      </c>
      <c r="H1606" s="2426">
        <v>76</v>
      </c>
      <c r="I1606" s="2991"/>
    </row>
    <row r="1607" spans="1:9" ht="35.450000000000003" customHeight="1">
      <c r="A1607" s="11" t="s">
        <v>4925</v>
      </c>
      <c r="B1607" s="11" t="s">
        <v>1323</v>
      </c>
      <c r="C1607" s="11" t="s">
        <v>2403</v>
      </c>
      <c r="D1607" s="11" t="str">
        <f t="shared" si="25"/>
        <v>15-1231 TC Clay</v>
      </c>
      <c r="E1607" s="11" t="s">
        <v>632</v>
      </c>
      <c r="F1607" s="11">
        <v>210</v>
      </c>
      <c r="G1607" s="11">
        <v>161</v>
      </c>
      <c r="H1607" s="2426">
        <v>114</v>
      </c>
      <c r="I1607" s="2992"/>
    </row>
    <row r="1608" spans="1:9" ht="35.450000000000003" customHeight="1">
      <c r="A1608" s="11" t="s">
        <v>4946</v>
      </c>
      <c r="B1608" s="11" t="s">
        <v>1491</v>
      </c>
      <c r="C1608" s="11" t="s">
        <v>2175</v>
      </c>
      <c r="D1608" s="11" t="str">
        <f t="shared" si="25"/>
        <v>15-1322 TC Dusty Coral</v>
      </c>
      <c r="E1608" s="11" t="s">
        <v>632</v>
      </c>
      <c r="F1608" s="11">
        <v>210</v>
      </c>
      <c r="G1608" s="11">
        <v>155</v>
      </c>
      <c r="H1608" s="2426">
        <v>131</v>
      </c>
      <c r="I1608" s="2429"/>
    </row>
    <row r="1609" spans="1:9" ht="35.450000000000003" customHeight="1">
      <c r="A1609" s="11" t="s">
        <v>4986</v>
      </c>
      <c r="B1609" s="11" t="s">
        <v>1022</v>
      </c>
      <c r="C1609" s="11" t="s">
        <v>2804</v>
      </c>
      <c r="D1609" s="11" t="str">
        <f t="shared" si="25"/>
        <v>15-2210 TC Orchid Smoke</v>
      </c>
      <c r="E1609" s="11" t="s">
        <v>632</v>
      </c>
      <c r="F1609" s="11">
        <v>210</v>
      </c>
      <c r="G1609" s="11">
        <v>148</v>
      </c>
      <c r="H1609" s="2426">
        <v>170</v>
      </c>
      <c r="I1609" s="2993"/>
    </row>
    <row r="1610" spans="1:9" ht="35.450000000000003" customHeight="1">
      <c r="A1610" s="11" t="s">
        <v>5280</v>
      </c>
      <c r="B1610" s="11" t="s">
        <v>1231</v>
      </c>
      <c r="C1610" s="11" t="s">
        <v>2518</v>
      </c>
      <c r="D1610" s="11" t="str">
        <f t="shared" si="25"/>
        <v>16-1330 TC Muted Clay</v>
      </c>
      <c r="E1610" s="11" t="s">
        <v>632</v>
      </c>
      <c r="F1610" s="11">
        <v>210</v>
      </c>
      <c r="G1610" s="11">
        <v>147</v>
      </c>
      <c r="H1610" s="2426">
        <v>128</v>
      </c>
      <c r="I1610" s="2427"/>
    </row>
    <row r="1611" spans="1:9" ht="35.450000000000003" customHeight="1">
      <c r="A1611" s="11" t="s">
        <v>5384</v>
      </c>
      <c r="B1611" s="11" t="s">
        <v>1008</v>
      </c>
      <c r="C1611" s="11" t="s">
        <v>2819</v>
      </c>
      <c r="D1611" s="11" t="str">
        <f t="shared" si="25"/>
        <v>16-2614 TC Moonlite Mauve</v>
      </c>
      <c r="E1611" s="11" t="s">
        <v>632</v>
      </c>
      <c r="F1611" s="11">
        <v>210</v>
      </c>
      <c r="G1611" s="11">
        <v>143</v>
      </c>
      <c r="H1611" s="2426">
        <v>176</v>
      </c>
      <c r="I1611" s="2994"/>
    </row>
    <row r="1612" spans="1:9" ht="35.450000000000003" customHeight="1">
      <c r="A1612" s="11" t="s">
        <v>5287</v>
      </c>
      <c r="B1612" s="11" t="s">
        <v>1293</v>
      </c>
      <c r="C1612" s="11" t="s">
        <v>2440</v>
      </c>
      <c r="D1612" s="11" t="str">
        <f t="shared" si="25"/>
        <v>16-1337 TC Coral Gold</v>
      </c>
      <c r="E1612" s="11" t="s">
        <v>632</v>
      </c>
      <c r="F1612" s="11">
        <v>210</v>
      </c>
      <c r="G1612" s="11">
        <v>125</v>
      </c>
      <c r="H1612" s="2426">
        <v>86</v>
      </c>
      <c r="I1612" s="2995"/>
    </row>
    <row r="1613" spans="1:9" ht="35.450000000000003" customHeight="1">
      <c r="A1613" s="11" t="s">
        <v>5819</v>
      </c>
      <c r="B1613" s="11" t="s">
        <v>1113</v>
      </c>
      <c r="C1613" s="11" t="s">
        <v>2676</v>
      </c>
      <c r="D1613" s="11" t="str">
        <f t="shared" si="25"/>
        <v>17-2120 TC Chateau Rose</v>
      </c>
      <c r="E1613" s="11" t="s">
        <v>632</v>
      </c>
      <c r="F1613" s="11">
        <v>210</v>
      </c>
      <c r="G1613" s="11">
        <v>115</v>
      </c>
      <c r="H1613" s="2426">
        <v>143</v>
      </c>
      <c r="I1613" s="2996"/>
    </row>
    <row r="1614" spans="1:9" ht="35.450000000000003" customHeight="1">
      <c r="A1614" s="11" t="s">
        <v>5818</v>
      </c>
      <c r="B1614" s="11" t="s">
        <v>1105</v>
      </c>
      <c r="C1614" s="11" t="s">
        <v>2689</v>
      </c>
      <c r="D1614" s="11" t="str">
        <f t="shared" si="25"/>
        <v>17-2036 TC Magenta</v>
      </c>
      <c r="E1614" s="11" t="s">
        <v>632</v>
      </c>
      <c r="F1614" s="11">
        <v>210</v>
      </c>
      <c r="G1614" s="11">
        <v>60</v>
      </c>
      <c r="H1614" s="2426">
        <v>119</v>
      </c>
      <c r="I1614" s="2997"/>
    </row>
    <row r="1615" spans="1:9" ht="35.450000000000003" customHeight="1">
      <c r="A1615" s="11" t="s">
        <v>6267</v>
      </c>
      <c r="B1615" s="11" t="s">
        <v>1108</v>
      </c>
      <c r="C1615" s="11" t="s">
        <v>2685</v>
      </c>
      <c r="D1615" s="11" t="str">
        <f t="shared" si="25"/>
        <v>18-2043 TC Raspberry Sorbet</v>
      </c>
      <c r="E1615" s="11" t="s">
        <v>632</v>
      </c>
      <c r="F1615" s="11">
        <v>210</v>
      </c>
      <c r="G1615" s="11">
        <v>56</v>
      </c>
      <c r="H1615" s="2426">
        <v>108</v>
      </c>
      <c r="I1615" s="2998"/>
    </row>
    <row r="1616" spans="1:9" ht="35.450000000000003" customHeight="1">
      <c r="A1616" s="11" t="s">
        <v>4143</v>
      </c>
      <c r="B1616" s="11" t="s">
        <v>7215</v>
      </c>
      <c r="C1616" s="11" t="s">
        <v>1835</v>
      </c>
      <c r="D1616" s="11" t="str">
        <f t="shared" si="25"/>
        <v>12-4305 TC Spa Blue</v>
      </c>
      <c r="E1616" s="11" t="s">
        <v>632</v>
      </c>
      <c r="F1616" s="11">
        <v>211</v>
      </c>
      <c r="G1616" s="11">
        <v>222</v>
      </c>
      <c r="H1616" s="2426">
        <v>223</v>
      </c>
      <c r="I1616" s="2967"/>
    </row>
    <row r="1617" spans="1:9" ht="35.450000000000003" customHeight="1">
      <c r="A1617" s="11" t="s">
        <v>3969</v>
      </c>
      <c r="B1617" s="11" t="s">
        <v>9276</v>
      </c>
      <c r="C1617" s="11" t="s">
        <v>3800</v>
      </c>
      <c r="D1617" s="11" t="str">
        <f t="shared" si="25"/>
        <v>12-0106 TC Meadow Mist</v>
      </c>
      <c r="E1617" s="11" t="s">
        <v>632</v>
      </c>
      <c r="F1617" s="11">
        <v>211</v>
      </c>
      <c r="G1617" s="11">
        <v>222</v>
      </c>
      <c r="H1617" s="2426">
        <v>196</v>
      </c>
      <c r="I1617" s="2968"/>
    </row>
    <row r="1618" spans="1:9" ht="35.450000000000003" customHeight="1">
      <c r="A1618" s="11" t="s">
        <v>4209</v>
      </c>
      <c r="B1618" s="11" t="s">
        <v>7223</v>
      </c>
      <c r="C1618" s="11" t="s">
        <v>1841</v>
      </c>
      <c r="D1618" s="11" t="str">
        <f t="shared" si="25"/>
        <v>12-5603 TC Zephyr Blue</v>
      </c>
      <c r="E1618" s="11" t="s">
        <v>632</v>
      </c>
      <c r="F1618" s="11">
        <v>211</v>
      </c>
      <c r="G1618" s="11">
        <v>217</v>
      </c>
      <c r="H1618" s="2426">
        <v>209</v>
      </c>
      <c r="I1618" s="2969"/>
    </row>
    <row r="1619" spans="1:9" ht="35.450000000000003" customHeight="1">
      <c r="A1619" s="11" t="s">
        <v>4293</v>
      </c>
      <c r="B1619" s="11" t="s">
        <v>4294</v>
      </c>
      <c r="C1619" s="11" t="s">
        <v>3745</v>
      </c>
      <c r="D1619" s="11" t="str">
        <f t="shared" si="25"/>
        <v>13-0645 TC Limeade</v>
      </c>
      <c r="E1619" s="11" t="s">
        <v>632</v>
      </c>
      <c r="F1619" s="11">
        <v>211</v>
      </c>
      <c r="G1619" s="11">
        <v>217</v>
      </c>
      <c r="H1619" s="2426">
        <v>95</v>
      </c>
      <c r="I1619" s="2970"/>
    </row>
    <row r="1620" spans="1:9" ht="35.450000000000003" customHeight="1">
      <c r="A1620" s="11" t="s">
        <v>4002</v>
      </c>
      <c r="B1620" s="11" t="s">
        <v>4003</v>
      </c>
      <c r="C1620" s="11" t="s">
        <v>3763</v>
      </c>
      <c r="D1620" s="11" t="str">
        <f t="shared" si="25"/>
        <v>12-0418 TC Hay</v>
      </c>
      <c r="E1620" s="11" t="s">
        <v>632</v>
      </c>
      <c r="F1620" s="11">
        <v>211</v>
      </c>
      <c r="G1620" s="11">
        <v>204</v>
      </c>
      <c r="H1620" s="2426">
        <v>163</v>
      </c>
      <c r="I1620" s="2971"/>
    </row>
    <row r="1621" spans="1:9" ht="35.450000000000003" customHeight="1">
      <c r="A1621" s="11" t="s">
        <v>4663</v>
      </c>
      <c r="B1621" s="11" t="s">
        <v>1059</v>
      </c>
      <c r="C1621" s="11" t="s">
        <v>2753</v>
      </c>
      <c r="D1621" s="11" t="str">
        <f t="shared" si="25"/>
        <v>14-1506 TC Rose Smoke</v>
      </c>
      <c r="E1621" s="11" t="s">
        <v>632</v>
      </c>
      <c r="F1621" s="11">
        <v>211</v>
      </c>
      <c r="G1621" s="11">
        <v>180</v>
      </c>
      <c r="H1621" s="2426">
        <v>173</v>
      </c>
      <c r="I1621" s="2972"/>
    </row>
    <row r="1622" spans="1:9" ht="35.450000000000003" customHeight="1">
      <c r="A1622" s="11" t="s">
        <v>4961</v>
      </c>
      <c r="B1622" s="11" t="s">
        <v>1056</v>
      </c>
      <c r="C1622" s="11" t="s">
        <v>2755</v>
      </c>
      <c r="D1622" s="11" t="str">
        <f t="shared" si="25"/>
        <v>15-1516 TC Peach Beige</v>
      </c>
      <c r="E1622" s="11" t="s">
        <v>632</v>
      </c>
      <c r="F1622" s="11">
        <v>211</v>
      </c>
      <c r="G1622" s="11">
        <v>162</v>
      </c>
      <c r="H1622" s="2426">
        <v>151</v>
      </c>
      <c r="I1622" s="2973"/>
    </row>
    <row r="1623" spans="1:9" ht="35.450000000000003" customHeight="1">
      <c r="A1623" s="11" t="s">
        <v>4893</v>
      </c>
      <c r="B1623" s="11" t="s">
        <v>1368</v>
      </c>
      <c r="C1623" s="11" t="s">
        <v>2345</v>
      </c>
      <c r="D1623" s="11" t="str">
        <f t="shared" si="25"/>
        <v>15-1046 TC Mineral Yellow</v>
      </c>
      <c r="E1623" s="11" t="s">
        <v>632</v>
      </c>
      <c r="F1623" s="11">
        <v>211</v>
      </c>
      <c r="G1623" s="11">
        <v>156</v>
      </c>
      <c r="H1623" s="2426">
        <v>67</v>
      </c>
      <c r="I1623" s="2974"/>
    </row>
    <row r="1624" spans="1:9" ht="35.450000000000003" customHeight="1">
      <c r="A1624" s="11" t="s">
        <v>5229</v>
      </c>
      <c r="B1624" s="11" t="s">
        <v>1335</v>
      </c>
      <c r="C1624" s="11" t="s">
        <v>2387</v>
      </c>
      <c r="D1624" s="11" t="str">
        <f t="shared" si="25"/>
        <v>16-1054 TC Sunflower</v>
      </c>
      <c r="E1624" s="11" t="s">
        <v>632</v>
      </c>
      <c r="F1624" s="11">
        <v>211</v>
      </c>
      <c r="G1624" s="11">
        <v>146</v>
      </c>
      <c r="H1624" s="2426">
        <v>55</v>
      </c>
      <c r="I1624" s="2975"/>
    </row>
    <row r="1625" spans="1:9" ht="35.450000000000003" customHeight="1">
      <c r="A1625" s="11" t="s">
        <v>5345</v>
      </c>
      <c r="B1625" s="11" t="s">
        <v>7918</v>
      </c>
      <c r="C1625" s="11" t="s">
        <v>2523</v>
      </c>
      <c r="D1625" s="11" t="str">
        <f t="shared" si="25"/>
        <v>16-1526 TC Terra Cotta</v>
      </c>
      <c r="E1625" s="11" t="s">
        <v>632</v>
      </c>
      <c r="F1625" s="11">
        <v>211</v>
      </c>
      <c r="G1625" s="11">
        <v>131</v>
      </c>
      <c r="H1625" s="2426">
        <v>119</v>
      </c>
      <c r="I1625" s="2509"/>
    </row>
    <row r="1626" spans="1:9" ht="35.450000000000003" customHeight="1">
      <c r="A1626" s="11" t="s">
        <v>5720</v>
      </c>
      <c r="B1626" s="11" t="s">
        <v>1230</v>
      </c>
      <c r="C1626" s="11" t="s">
        <v>2520</v>
      </c>
      <c r="D1626" s="11" t="str">
        <f t="shared" si="25"/>
        <v>17-1341 TC Tawny Orange</v>
      </c>
      <c r="E1626" s="11" t="s">
        <v>632</v>
      </c>
      <c r="F1626" s="11">
        <v>211</v>
      </c>
      <c r="G1626" s="11">
        <v>127</v>
      </c>
      <c r="H1626" s="2426">
        <v>111</v>
      </c>
      <c r="I1626" s="2976"/>
    </row>
    <row r="1627" spans="1:9" ht="35.450000000000003" customHeight="1">
      <c r="A1627" s="11" t="s">
        <v>6270</v>
      </c>
      <c r="B1627" s="11" t="s">
        <v>6271</v>
      </c>
      <c r="C1627" s="11" t="s">
        <v>2690</v>
      </c>
      <c r="D1627" s="11" t="str">
        <f t="shared" si="25"/>
        <v>18-2133 TC Pink Flambé</v>
      </c>
      <c r="E1627" s="11" t="s">
        <v>632</v>
      </c>
      <c r="F1627" s="11">
        <v>211</v>
      </c>
      <c r="G1627" s="11">
        <v>80</v>
      </c>
      <c r="H1627" s="2426">
        <v>122</v>
      </c>
      <c r="I1627" s="2977"/>
    </row>
    <row r="1628" spans="1:9" ht="35.450000000000003" customHeight="1">
      <c r="A1628" s="11" t="s">
        <v>6278</v>
      </c>
      <c r="B1628" s="11" t="s">
        <v>681</v>
      </c>
      <c r="C1628" s="11" t="s">
        <v>2692</v>
      </c>
      <c r="D1628" s="11" t="str">
        <f t="shared" si="25"/>
        <v>18-2436 TC Fuchsia Purple</v>
      </c>
      <c r="E1628" s="11" t="s">
        <v>632</v>
      </c>
      <c r="F1628" s="11">
        <v>211</v>
      </c>
      <c r="G1628" s="11">
        <v>52</v>
      </c>
      <c r="H1628" s="2426">
        <v>121</v>
      </c>
      <c r="I1628" s="2978"/>
    </row>
    <row r="1629" spans="1:9" ht="35.450000000000003" customHeight="1">
      <c r="A1629" s="11" t="s">
        <v>6253</v>
      </c>
      <c r="B1629" s="11" t="s">
        <v>1131</v>
      </c>
      <c r="C1629" s="11" t="s">
        <v>2654</v>
      </c>
      <c r="D1629" s="11" t="str">
        <f t="shared" si="25"/>
        <v>18-1754 TC Raspberry</v>
      </c>
      <c r="E1629" s="11" t="s">
        <v>632</v>
      </c>
      <c r="F1629" s="11">
        <v>211</v>
      </c>
      <c r="G1629" s="11">
        <v>46</v>
      </c>
      <c r="H1629" s="2426">
        <v>94</v>
      </c>
      <c r="I1629" s="2979"/>
    </row>
    <row r="1630" spans="1:9" ht="35.450000000000003" customHeight="1">
      <c r="A1630" s="11" t="s">
        <v>3993</v>
      </c>
      <c r="B1630" s="11" t="s">
        <v>3994</v>
      </c>
      <c r="C1630" s="11" t="s">
        <v>3802</v>
      </c>
      <c r="D1630" s="11" t="str">
        <f t="shared" si="25"/>
        <v>12-0315 TC White Jade</v>
      </c>
      <c r="E1630" s="11" t="s">
        <v>632</v>
      </c>
      <c r="F1630" s="11">
        <v>212</v>
      </c>
      <c r="G1630" s="11">
        <v>219</v>
      </c>
      <c r="H1630" s="2426">
        <v>178</v>
      </c>
      <c r="I1630" s="2961"/>
    </row>
    <row r="1631" spans="1:9" ht="35.450000000000003" customHeight="1">
      <c r="A1631" s="11" t="s">
        <v>4027</v>
      </c>
      <c r="B1631" s="11" t="s">
        <v>1425</v>
      </c>
      <c r="C1631" s="11" t="s">
        <v>2260</v>
      </c>
      <c r="D1631" s="11" t="str">
        <f t="shared" si="25"/>
        <v>12-0619 TC Dusty Yellow</v>
      </c>
      <c r="E1631" s="11" t="s">
        <v>632</v>
      </c>
      <c r="F1631" s="11">
        <v>212</v>
      </c>
      <c r="G1631" s="11">
        <v>204</v>
      </c>
      <c r="H1631" s="2426">
        <v>154</v>
      </c>
      <c r="I1631" s="2432"/>
    </row>
    <row r="1632" spans="1:9" ht="35.450000000000003" customHeight="1">
      <c r="A1632" s="11" t="s">
        <v>4420</v>
      </c>
      <c r="B1632" s="11" t="s">
        <v>896</v>
      </c>
      <c r="C1632" s="11" t="s">
        <v>2961</v>
      </c>
      <c r="D1632" s="11" t="str">
        <f t="shared" si="25"/>
        <v>13-3804 TC Gray Lilac</v>
      </c>
      <c r="E1632" s="11" t="s">
        <v>632</v>
      </c>
      <c r="F1632" s="11">
        <v>212</v>
      </c>
      <c r="G1632" s="11">
        <v>202</v>
      </c>
      <c r="H1632" s="2426">
        <v>205</v>
      </c>
      <c r="I1632" s="2962"/>
    </row>
    <row r="1633" spans="1:9" ht="35.450000000000003" customHeight="1">
      <c r="A1633" s="11" t="s">
        <v>4298</v>
      </c>
      <c r="B1633" s="11" t="s">
        <v>1709</v>
      </c>
      <c r="C1633" s="11" t="s">
        <v>1855</v>
      </c>
      <c r="D1633" s="11" t="str">
        <f t="shared" si="25"/>
        <v>13-0711 TC Putty</v>
      </c>
      <c r="E1633" s="11" t="s">
        <v>632</v>
      </c>
      <c r="F1633" s="11">
        <v>212</v>
      </c>
      <c r="G1633" s="11">
        <v>202</v>
      </c>
      <c r="H1633" s="2426">
        <v>176</v>
      </c>
      <c r="I1633" s="2963"/>
    </row>
    <row r="1634" spans="1:9" ht="35.450000000000003" customHeight="1">
      <c r="A1634" s="11" t="s">
        <v>4686</v>
      </c>
      <c r="B1634" s="11" t="s">
        <v>865</v>
      </c>
      <c r="C1634" s="11" t="s">
        <v>2997</v>
      </c>
      <c r="D1634" s="11" t="str">
        <f t="shared" si="25"/>
        <v>14-3206 TC Winsome Orchid</v>
      </c>
      <c r="E1634" s="11" t="s">
        <v>632</v>
      </c>
      <c r="F1634" s="11">
        <v>212</v>
      </c>
      <c r="G1634" s="11">
        <v>185</v>
      </c>
      <c r="H1634" s="2426">
        <v>203</v>
      </c>
      <c r="I1634" s="2964"/>
    </row>
    <row r="1635" spans="1:9" ht="35.450000000000003" customHeight="1">
      <c r="A1635" s="11" t="s">
        <v>4883</v>
      </c>
      <c r="B1635" s="11" t="s">
        <v>7709</v>
      </c>
      <c r="C1635" s="11" t="s">
        <v>2331</v>
      </c>
      <c r="D1635" s="11" t="str">
        <f t="shared" si="25"/>
        <v>15-0850 TC Ceylon Yellow</v>
      </c>
      <c r="E1635" s="11" t="s">
        <v>632</v>
      </c>
      <c r="F1635" s="11">
        <v>212</v>
      </c>
      <c r="G1635" s="11">
        <v>174</v>
      </c>
      <c r="H1635" s="2426">
        <v>64</v>
      </c>
      <c r="I1635" s="2965"/>
    </row>
    <row r="1636" spans="1:9" ht="35.450000000000003" customHeight="1">
      <c r="A1636" s="11" t="s">
        <v>5809</v>
      </c>
      <c r="B1636" s="11" t="s">
        <v>1132</v>
      </c>
      <c r="C1636" s="11" t="s">
        <v>2655</v>
      </c>
      <c r="D1636" s="11" t="str">
        <f t="shared" si="25"/>
        <v>17-1842 TC Azalea</v>
      </c>
      <c r="E1636" s="11" t="s">
        <v>632</v>
      </c>
      <c r="F1636" s="11">
        <v>212</v>
      </c>
      <c r="G1636" s="11">
        <v>46</v>
      </c>
      <c r="H1636" s="2426">
        <v>91</v>
      </c>
      <c r="I1636" s="2966"/>
    </row>
    <row r="1637" spans="1:9" ht="35.450000000000003" customHeight="1">
      <c r="A1637" s="11" t="s">
        <v>4296</v>
      </c>
      <c r="B1637" s="11" t="s">
        <v>9213</v>
      </c>
      <c r="C1637" s="11" t="s">
        <v>3746</v>
      </c>
      <c r="D1637" s="11" t="str">
        <f t="shared" si="25"/>
        <v>13-0650 TC Sulphur Spring</v>
      </c>
      <c r="E1637" s="11" t="s">
        <v>632</v>
      </c>
      <c r="F1637" s="11">
        <v>213</v>
      </c>
      <c r="G1637" s="11">
        <v>215</v>
      </c>
      <c r="H1637" s="2426">
        <v>23</v>
      </c>
      <c r="I1637" s="2955"/>
    </row>
    <row r="1638" spans="1:9" ht="35.450000000000003" customHeight="1">
      <c r="A1638" s="11" t="s">
        <v>6981</v>
      </c>
      <c r="B1638" s="11" t="s">
        <v>9593</v>
      </c>
      <c r="C1638" s="11" t="s">
        <v>1929</v>
      </c>
      <c r="D1638" s="11" t="str">
        <f t="shared" si="25"/>
        <v>13-4108 TC Nimbus Cloud</v>
      </c>
      <c r="E1638" s="11" t="s">
        <v>632</v>
      </c>
      <c r="F1638" s="11">
        <v>213</v>
      </c>
      <c r="G1638" s="11">
        <v>213</v>
      </c>
      <c r="H1638" s="2426">
        <v>216</v>
      </c>
      <c r="I1638" s="2956"/>
    </row>
    <row r="1639" spans="1:9" ht="35.450000000000003" customHeight="1">
      <c r="A1639" s="11" t="s">
        <v>4004</v>
      </c>
      <c r="B1639" s="11" t="s">
        <v>4006</v>
      </c>
      <c r="C1639" s="11" t="s">
        <v>3772</v>
      </c>
      <c r="D1639" s="11" t="str">
        <f t="shared" si="25"/>
        <v>12-0426 TC Mellow Green</v>
      </c>
      <c r="E1639" s="11" t="s">
        <v>632</v>
      </c>
      <c r="F1639" s="11">
        <v>213</v>
      </c>
      <c r="G1639" s="11">
        <v>213</v>
      </c>
      <c r="H1639" s="2426">
        <v>147</v>
      </c>
      <c r="I1639" s="2957"/>
    </row>
    <row r="1640" spans="1:9" ht="35.450000000000003" customHeight="1">
      <c r="A1640" s="11" t="s">
        <v>4286</v>
      </c>
      <c r="B1640" s="11" t="s">
        <v>7641</v>
      </c>
      <c r="C1640" s="11" t="s">
        <v>2265</v>
      </c>
      <c r="D1640" s="11" t="str">
        <f t="shared" si="25"/>
        <v>13-0624 TC Golden Mist</v>
      </c>
      <c r="E1640" s="11" t="s">
        <v>632</v>
      </c>
      <c r="F1640" s="11">
        <v>213</v>
      </c>
      <c r="G1640" s="11">
        <v>205</v>
      </c>
      <c r="H1640" s="2426">
        <v>148</v>
      </c>
      <c r="I1640" s="2958"/>
    </row>
    <row r="1641" spans="1:9" ht="35.450000000000003" customHeight="1">
      <c r="A1641" s="11" t="s">
        <v>4613</v>
      </c>
      <c r="B1641" s="11" t="s">
        <v>1595</v>
      </c>
      <c r="C1641" s="11" t="s">
        <v>2034</v>
      </c>
      <c r="D1641" s="11" t="str">
        <f t="shared" si="25"/>
        <v>14-1118 TC Beige</v>
      </c>
      <c r="E1641" s="11" t="s">
        <v>632</v>
      </c>
      <c r="F1641" s="11">
        <v>213</v>
      </c>
      <c r="G1641" s="11">
        <v>186</v>
      </c>
      <c r="H1641" s="2426">
        <v>152</v>
      </c>
      <c r="I1641" s="2959"/>
    </row>
    <row r="1642" spans="1:9" ht="35.450000000000003" customHeight="1">
      <c r="A1642" s="11" t="s">
        <v>5262</v>
      </c>
      <c r="B1642" s="11" t="s">
        <v>1289</v>
      </c>
      <c r="C1642" s="11" t="s">
        <v>2449</v>
      </c>
      <c r="D1642" s="11" t="str">
        <f t="shared" si="25"/>
        <v>16-1260 TC Harvest Pumpkin</v>
      </c>
      <c r="E1642" s="11" t="s">
        <v>632</v>
      </c>
      <c r="F1642" s="11">
        <v>213</v>
      </c>
      <c r="G1642" s="11">
        <v>98</v>
      </c>
      <c r="H1642" s="2426">
        <v>49</v>
      </c>
      <c r="I1642" s="2960"/>
    </row>
    <row r="1643" spans="1:9" ht="35.450000000000003" customHeight="1">
      <c r="A1643" s="11" t="s">
        <v>3973</v>
      </c>
      <c r="B1643" s="11" t="s">
        <v>3974</v>
      </c>
      <c r="C1643" s="11" t="s">
        <v>3590</v>
      </c>
      <c r="D1643" s="11" t="str">
        <f t="shared" si="25"/>
        <v>12-0108 TC Canary Green</v>
      </c>
      <c r="E1643" s="11" t="s">
        <v>632</v>
      </c>
      <c r="F1643" s="11">
        <v>214</v>
      </c>
      <c r="G1643" s="11">
        <v>222</v>
      </c>
      <c r="H1643" s="2426">
        <v>201</v>
      </c>
      <c r="I1643" s="2949"/>
    </row>
    <row r="1644" spans="1:9" ht="35.450000000000003" customHeight="1">
      <c r="A1644" s="11" t="s">
        <v>4161</v>
      </c>
      <c r="B1644" s="11" t="s">
        <v>1720</v>
      </c>
      <c r="C1644" s="11" t="s">
        <v>1840</v>
      </c>
      <c r="D1644" s="11" t="str">
        <f t="shared" si="25"/>
        <v>12-4705 TC Blue Blush</v>
      </c>
      <c r="E1644" s="11" t="s">
        <v>632</v>
      </c>
      <c r="F1644" s="11">
        <v>214</v>
      </c>
      <c r="G1644" s="11">
        <v>219</v>
      </c>
      <c r="H1644" s="2426">
        <v>217</v>
      </c>
      <c r="I1644" s="2950"/>
    </row>
    <row r="1645" spans="1:9" ht="35.450000000000003" customHeight="1">
      <c r="A1645" s="11" t="s">
        <v>4580</v>
      </c>
      <c r="B1645" s="11" t="s">
        <v>1421</v>
      </c>
      <c r="C1645" s="11" t="s">
        <v>2259</v>
      </c>
      <c r="D1645" s="11" t="str">
        <f t="shared" si="25"/>
        <v>14-0925 TC Parsnip</v>
      </c>
      <c r="E1645" s="11" t="s">
        <v>632</v>
      </c>
      <c r="F1645" s="11">
        <v>214</v>
      </c>
      <c r="G1645" s="11">
        <v>198</v>
      </c>
      <c r="H1645" s="2426">
        <v>154</v>
      </c>
      <c r="I1645" s="2951"/>
    </row>
    <row r="1646" spans="1:9" ht="35.450000000000003" customHeight="1">
      <c r="A1646" s="11" t="s">
        <v>4592</v>
      </c>
      <c r="B1646" s="11" t="s">
        <v>1369</v>
      </c>
      <c r="C1646" s="11" t="s">
        <v>2340</v>
      </c>
      <c r="D1646" s="11" t="str">
        <f t="shared" si="25"/>
        <v>14-1036 TC Ochre</v>
      </c>
      <c r="E1646" s="11" t="s">
        <v>632</v>
      </c>
      <c r="F1646" s="11">
        <v>214</v>
      </c>
      <c r="G1646" s="11">
        <v>175</v>
      </c>
      <c r="H1646" s="2426">
        <v>102</v>
      </c>
      <c r="I1646" s="2952"/>
    </row>
    <row r="1647" spans="1:9" ht="35.450000000000003" customHeight="1">
      <c r="A1647" s="11" t="s">
        <v>4967</v>
      </c>
      <c r="B1647" s="11" t="s">
        <v>1086</v>
      </c>
      <c r="C1647" s="11" t="s">
        <v>2714</v>
      </c>
      <c r="D1647" s="11" t="str">
        <f t="shared" si="25"/>
        <v>15-1611 TC Bridal Rose</v>
      </c>
      <c r="E1647" s="11" t="s">
        <v>632</v>
      </c>
      <c r="F1647" s="11">
        <v>214</v>
      </c>
      <c r="G1647" s="11">
        <v>159</v>
      </c>
      <c r="H1647" s="2426">
        <v>162</v>
      </c>
      <c r="I1647" s="2953"/>
    </row>
    <row r="1648" spans="1:9" ht="35.450000000000003" customHeight="1">
      <c r="A1648" s="11" t="s">
        <v>5390</v>
      </c>
      <c r="B1648" s="11" t="s">
        <v>1005</v>
      </c>
      <c r="C1648" s="11" t="s">
        <v>2820</v>
      </c>
      <c r="D1648" s="11" t="str">
        <f t="shared" si="25"/>
        <v>16-3118 TC Cyclamen</v>
      </c>
      <c r="E1648" s="11" t="s">
        <v>632</v>
      </c>
      <c r="F1648" s="11">
        <v>214</v>
      </c>
      <c r="G1648" s="11">
        <v>135</v>
      </c>
      <c r="H1648" s="2426">
        <v>186</v>
      </c>
      <c r="I1648" s="2954"/>
    </row>
    <row r="1649" spans="1:9" ht="35.450000000000003" customHeight="1">
      <c r="A1649" s="11" t="s">
        <v>3987</v>
      </c>
      <c r="B1649" s="11" t="s">
        <v>3989</v>
      </c>
      <c r="C1649" s="11" t="s">
        <v>3751</v>
      </c>
      <c r="D1649" s="11" t="str">
        <f t="shared" si="25"/>
        <v>12-0312 TC Lime Cream</v>
      </c>
      <c r="E1649" s="11" t="s">
        <v>632</v>
      </c>
      <c r="F1649" s="11">
        <v>215</v>
      </c>
      <c r="G1649" s="11">
        <v>232</v>
      </c>
      <c r="H1649" s="2426">
        <v>188</v>
      </c>
      <c r="I1649" s="2939"/>
    </row>
    <row r="1650" spans="1:9" ht="35.450000000000003" customHeight="1">
      <c r="A1650" s="11" t="s">
        <v>4214</v>
      </c>
      <c r="B1650" s="11" t="s">
        <v>1705</v>
      </c>
      <c r="C1650" s="11" t="s">
        <v>1861</v>
      </c>
      <c r="D1650" s="11" t="str">
        <f t="shared" si="25"/>
        <v>12-6204 TC Silver Green</v>
      </c>
      <c r="E1650" s="11" t="s">
        <v>632</v>
      </c>
      <c r="F1650" s="11">
        <v>215</v>
      </c>
      <c r="G1650" s="11">
        <v>215</v>
      </c>
      <c r="H1650" s="2426">
        <v>199</v>
      </c>
      <c r="I1650" s="2940"/>
    </row>
    <row r="1651" spans="1:9" ht="35.450000000000003" customHeight="1">
      <c r="A1651" s="11" t="s">
        <v>3967</v>
      </c>
      <c r="B1651" s="11" t="s">
        <v>7163</v>
      </c>
      <c r="C1651" s="11" t="s">
        <v>1787</v>
      </c>
      <c r="D1651" s="11" t="str">
        <f t="shared" si="25"/>
        <v>12-0105 TC Bone White</v>
      </c>
      <c r="E1651" s="11" t="s">
        <v>632</v>
      </c>
      <c r="F1651" s="11">
        <v>215</v>
      </c>
      <c r="G1651" s="11">
        <v>208</v>
      </c>
      <c r="H1651" s="2426">
        <v>192</v>
      </c>
      <c r="I1651" s="2941"/>
    </row>
    <row r="1652" spans="1:9" ht="35.450000000000003" customHeight="1">
      <c r="A1652" s="11" t="s">
        <v>4419</v>
      </c>
      <c r="B1652" s="11" t="s">
        <v>897</v>
      </c>
      <c r="C1652" s="11" t="s">
        <v>2960</v>
      </c>
      <c r="D1652" s="11" t="str">
        <f t="shared" si="25"/>
        <v>13-3803 TC Lilac Ash</v>
      </c>
      <c r="E1652" s="11" t="s">
        <v>632</v>
      </c>
      <c r="F1652" s="11">
        <v>215</v>
      </c>
      <c r="G1652" s="11">
        <v>205</v>
      </c>
      <c r="H1652" s="2426">
        <v>205</v>
      </c>
      <c r="I1652" s="2942"/>
    </row>
    <row r="1653" spans="1:9" ht="35.450000000000003" customHeight="1">
      <c r="A1653" s="11" t="s">
        <v>4412</v>
      </c>
      <c r="B1653" s="11" t="s">
        <v>8268</v>
      </c>
      <c r="C1653" s="11" t="s">
        <v>2853</v>
      </c>
      <c r="D1653" s="11" t="str">
        <f t="shared" si="25"/>
        <v>13-3801 TC Crystal Gray</v>
      </c>
      <c r="E1653" s="11" t="s">
        <v>632</v>
      </c>
      <c r="F1653" s="11">
        <v>215</v>
      </c>
      <c r="G1653" s="11">
        <v>203</v>
      </c>
      <c r="H1653" s="2426">
        <v>196</v>
      </c>
      <c r="I1653" s="2487"/>
    </row>
    <row r="1654" spans="1:9" ht="35.450000000000003" customHeight="1">
      <c r="A1654" s="11" t="s">
        <v>4606</v>
      </c>
      <c r="B1654" s="11" t="s">
        <v>1707</v>
      </c>
      <c r="C1654" s="11" t="s">
        <v>1857</v>
      </c>
      <c r="D1654" s="11" t="str">
        <f t="shared" si="25"/>
        <v>14-1108 TC Wood Ash</v>
      </c>
      <c r="E1654" s="11" t="s">
        <v>632</v>
      </c>
      <c r="F1654" s="11">
        <v>215</v>
      </c>
      <c r="G1654" s="11">
        <v>202</v>
      </c>
      <c r="H1654" s="2426">
        <v>176</v>
      </c>
      <c r="I1654" s="2943"/>
    </row>
    <row r="1655" spans="1:9" ht="35.450000000000003" customHeight="1">
      <c r="A1655" s="11" t="s">
        <v>4647</v>
      </c>
      <c r="B1655" s="11" t="s">
        <v>1501</v>
      </c>
      <c r="C1655" s="11" t="s">
        <v>2163</v>
      </c>
      <c r="D1655" s="11" t="str">
        <f t="shared" si="25"/>
        <v>14-1310 TC Cameo Rose</v>
      </c>
      <c r="E1655" s="11" t="s">
        <v>632</v>
      </c>
      <c r="F1655" s="11">
        <v>215</v>
      </c>
      <c r="G1655" s="11">
        <v>184</v>
      </c>
      <c r="H1655" s="2426">
        <v>171</v>
      </c>
      <c r="I1655" s="2944"/>
    </row>
    <row r="1656" spans="1:9" ht="35.450000000000003" customHeight="1">
      <c r="A1656" s="11" t="s">
        <v>4594</v>
      </c>
      <c r="B1656" s="11" t="s">
        <v>1344</v>
      </c>
      <c r="C1656" s="11" t="s">
        <v>2372</v>
      </c>
      <c r="D1656" s="11" t="str">
        <f t="shared" si="25"/>
        <v>14-1038 TC New Wheat</v>
      </c>
      <c r="E1656" s="11" t="s">
        <v>632</v>
      </c>
      <c r="F1656" s="11">
        <v>215</v>
      </c>
      <c r="G1656" s="11">
        <v>181</v>
      </c>
      <c r="H1656" s="2426">
        <v>127</v>
      </c>
      <c r="I1656" s="2945"/>
    </row>
    <row r="1657" spans="1:9" ht="35.450000000000003" customHeight="1">
      <c r="A1657" s="11" t="s">
        <v>5348</v>
      </c>
      <c r="B1657" s="11" t="s">
        <v>1193</v>
      </c>
      <c r="C1657" s="11" t="s">
        <v>2563</v>
      </c>
      <c r="D1657" s="11" t="str">
        <f t="shared" si="25"/>
        <v>16-1532 TC Crabapple</v>
      </c>
      <c r="E1657" s="11" t="s">
        <v>632</v>
      </c>
      <c r="F1657" s="11">
        <v>215</v>
      </c>
      <c r="G1657" s="11">
        <v>126</v>
      </c>
      <c r="H1657" s="2426">
        <v>112</v>
      </c>
      <c r="I1657" s="2946"/>
    </row>
    <row r="1658" spans="1:9" ht="35.450000000000003" customHeight="1">
      <c r="A1658" s="11" t="s">
        <v>5785</v>
      </c>
      <c r="B1658" s="11" t="s">
        <v>1184</v>
      </c>
      <c r="C1658" s="11" t="s">
        <v>2576</v>
      </c>
      <c r="D1658" s="11" t="str">
        <f t="shared" si="25"/>
        <v>17-1644 TC Spiced Coral</v>
      </c>
      <c r="E1658" s="11" t="s">
        <v>632</v>
      </c>
      <c r="F1658" s="11">
        <v>215</v>
      </c>
      <c r="G1658" s="11">
        <v>92</v>
      </c>
      <c r="H1658" s="2426">
        <v>93</v>
      </c>
      <c r="I1658" s="2947"/>
    </row>
    <row r="1659" spans="1:9" ht="35.450000000000003" customHeight="1">
      <c r="A1659" s="11" t="s">
        <v>6191</v>
      </c>
      <c r="B1659" s="11" t="s">
        <v>1171</v>
      </c>
      <c r="C1659" s="11" t="s">
        <v>2592</v>
      </c>
      <c r="D1659" s="11" t="str">
        <f t="shared" si="25"/>
        <v>18-1445 TC Spicy Orange</v>
      </c>
      <c r="E1659" s="11" t="s">
        <v>632</v>
      </c>
      <c r="F1659" s="11">
        <v>215</v>
      </c>
      <c r="G1659" s="11">
        <v>60</v>
      </c>
      <c r="H1659" s="2426">
        <v>38</v>
      </c>
      <c r="I1659" s="2948"/>
    </row>
    <row r="1660" spans="1:9" ht="35.450000000000003" customHeight="1">
      <c r="A1660" s="11" t="s">
        <v>3963</v>
      </c>
      <c r="B1660" s="11" t="s">
        <v>1725</v>
      </c>
      <c r="C1660" s="11" t="s">
        <v>1837</v>
      </c>
      <c r="D1660" s="11" t="str">
        <f t="shared" si="25"/>
        <v>11-4805 TC Hint of Mint</v>
      </c>
      <c r="E1660" s="11" t="s">
        <v>632</v>
      </c>
      <c r="F1660" s="11">
        <v>216</v>
      </c>
      <c r="G1660" s="11">
        <v>235</v>
      </c>
      <c r="H1660" s="2426">
        <v>230</v>
      </c>
      <c r="I1660" s="2930"/>
    </row>
    <row r="1661" spans="1:9" ht="35.450000000000003" customHeight="1">
      <c r="A1661" s="11" t="s">
        <v>4208</v>
      </c>
      <c r="B1661" s="11" t="s">
        <v>1718</v>
      </c>
      <c r="C1661" s="11" t="s">
        <v>1845</v>
      </c>
      <c r="D1661" s="11" t="str">
        <f t="shared" si="25"/>
        <v>12-5508 TC Hushed Green</v>
      </c>
      <c r="E1661" s="11" t="s">
        <v>632</v>
      </c>
      <c r="F1661" s="11">
        <v>216</v>
      </c>
      <c r="G1661" s="11">
        <v>233</v>
      </c>
      <c r="H1661" s="2426">
        <v>229</v>
      </c>
      <c r="I1661" s="2931"/>
    </row>
    <row r="1662" spans="1:9" ht="35.450000000000003" customHeight="1">
      <c r="A1662" s="11" t="s">
        <v>3956</v>
      </c>
      <c r="B1662" s="11" t="s">
        <v>1722</v>
      </c>
      <c r="C1662" s="11" t="s">
        <v>1844</v>
      </c>
      <c r="D1662" s="11" t="str">
        <f t="shared" si="25"/>
        <v>11-4604 TC Billowing Sail</v>
      </c>
      <c r="E1662" s="11" t="s">
        <v>632</v>
      </c>
      <c r="F1662" s="11">
        <v>216</v>
      </c>
      <c r="G1662" s="11">
        <v>231</v>
      </c>
      <c r="H1662" s="2426">
        <v>231</v>
      </c>
      <c r="I1662" s="2932"/>
    </row>
    <row r="1663" spans="1:9" ht="35.450000000000003" customHeight="1">
      <c r="A1663" s="11" t="s">
        <v>4218</v>
      </c>
      <c r="B1663" s="11" t="s">
        <v>4219</v>
      </c>
      <c r="C1663" s="11" t="s">
        <v>3588</v>
      </c>
      <c r="D1663" s="11" t="str">
        <f t="shared" si="25"/>
        <v>12-6206 TC Fairest Jade</v>
      </c>
      <c r="E1663" s="11" t="s">
        <v>632</v>
      </c>
      <c r="F1663" s="11">
        <v>216</v>
      </c>
      <c r="G1663" s="11">
        <v>227</v>
      </c>
      <c r="H1663" s="2426">
        <v>215</v>
      </c>
      <c r="I1663" s="2933"/>
    </row>
    <row r="1664" spans="1:9" ht="35.450000000000003" customHeight="1">
      <c r="A1664" s="11" t="s">
        <v>4265</v>
      </c>
      <c r="B1664" s="11" t="s">
        <v>1584</v>
      </c>
      <c r="C1664" s="11" t="s">
        <v>2048</v>
      </c>
      <c r="D1664" s="11" t="str">
        <f t="shared" si="25"/>
        <v>13-0513 TC Frozen Dew</v>
      </c>
      <c r="E1664" s="11" t="s">
        <v>632</v>
      </c>
      <c r="F1664" s="11">
        <v>216</v>
      </c>
      <c r="G1664" s="11">
        <v>207</v>
      </c>
      <c r="H1664" s="2426">
        <v>178</v>
      </c>
      <c r="I1664" s="2437"/>
    </row>
    <row r="1665" spans="1:9" ht="35.450000000000003" customHeight="1">
      <c r="A1665" s="11" t="s">
        <v>4319</v>
      </c>
      <c r="B1665" s="11" t="s">
        <v>1747</v>
      </c>
      <c r="C1665" s="11" t="s">
        <v>1806</v>
      </c>
      <c r="D1665" s="11" t="str">
        <f t="shared" si="25"/>
        <v>13-0907 TC Sandshell</v>
      </c>
      <c r="E1665" s="11" t="s">
        <v>632</v>
      </c>
      <c r="F1665" s="11">
        <v>216</v>
      </c>
      <c r="G1665" s="11">
        <v>204</v>
      </c>
      <c r="H1665" s="2426">
        <v>187</v>
      </c>
      <c r="I1665" s="2476"/>
    </row>
    <row r="1666" spans="1:9" ht="35.450000000000003" customHeight="1">
      <c r="A1666" s="11" t="s">
        <v>4299</v>
      </c>
      <c r="B1666" s="11" t="s">
        <v>1423</v>
      </c>
      <c r="C1666" s="11" t="s">
        <v>2256</v>
      </c>
      <c r="D1666" s="11" t="str">
        <f t="shared" ref="D1666:D1729" si="26">A1666 &amp; " " &amp; B1666</f>
        <v>13-0715 TC Sea Mist</v>
      </c>
      <c r="E1666" s="11" t="s">
        <v>632</v>
      </c>
      <c r="F1666" s="11">
        <v>216</v>
      </c>
      <c r="G1666" s="11">
        <v>201</v>
      </c>
      <c r="H1666" s="2426">
        <v>163</v>
      </c>
      <c r="I1666" s="2934"/>
    </row>
    <row r="1667" spans="1:9" ht="35.450000000000003" customHeight="1">
      <c r="A1667" s="11" t="s">
        <v>4626</v>
      </c>
      <c r="B1667" s="11" t="s">
        <v>1540</v>
      </c>
      <c r="C1667" s="11" t="s">
        <v>2111</v>
      </c>
      <c r="D1667" s="11" t="str">
        <f t="shared" si="26"/>
        <v>14-1210 TC Shifting Sand</v>
      </c>
      <c r="E1667" s="11" t="s">
        <v>632</v>
      </c>
      <c r="F1667" s="11">
        <v>216</v>
      </c>
      <c r="G1667" s="11">
        <v>192</v>
      </c>
      <c r="H1667" s="2426">
        <v>173</v>
      </c>
      <c r="I1667" s="2472"/>
    </row>
    <row r="1668" spans="1:9" ht="35.450000000000003" customHeight="1">
      <c r="A1668" s="11" t="s">
        <v>4609</v>
      </c>
      <c r="B1668" s="11" t="s">
        <v>1363</v>
      </c>
      <c r="C1668" s="11" t="s">
        <v>2347</v>
      </c>
      <c r="D1668" s="11" t="str">
        <f t="shared" si="26"/>
        <v>14-1113 TC Marzipan</v>
      </c>
      <c r="E1668" s="11" t="s">
        <v>632</v>
      </c>
      <c r="F1668" s="11">
        <v>216</v>
      </c>
      <c r="G1668" s="11">
        <v>192</v>
      </c>
      <c r="H1668" s="2426">
        <v>157</v>
      </c>
      <c r="I1668" s="2935"/>
    </row>
    <row r="1669" spans="1:9" ht="35.450000000000003" customHeight="1">
      <c r="A1669" s="11" t="s">
        <v>4349</v>
      </c>
      <c r="B1669" s="11" t="s">
        <v>1599</v>
      </c>
      <c r="C1669" s="11" t="s">
        <v>2031</v>
      </c>
      <c r="D1669" s="11" t="str">
        <f t="shared" si="26"/>
        <v>13-1014 TC Mellow Buff</v>
      </c>
      <c r="E1669" s="11" t="s">
        <v>632</v>
      </c>
      <c r="F1669" s="11">
        <v>216</v>
      </c>
      <c r="G1669" s="11">
        <v>185</v>
      </c>
      <c r="H1669" s="2426">
        <v>152</v>
      </c>
      <c r="I1669" s="2440"/>
    </row>
    <row r="1670" spans="1:9" ht="35.450000000000003" customHeight="1">
      <c r="A1670" s="11" t="s">
        <v>4677</v>
      </c>
      <c r="B1670" s="11" t="s">
        <v>1034</v>
      </c>
      <c r="C1670" s="11" t="s">
        <v>2786</v>
      </c>
      <c r="D1670" s="11" t="str">
        <f t="shared" si="26"/>
        <v>14-2305 TC Pink Nectar</v>
      </c>
      <c r="E1670" s="11" t="s">
        <v>632</v>
      </c>
      <c r="F1670" s="11">
        <v>216</v>
      </c>
      <c r="G1670" s="11">
        <v>170</v>
      </c>
      <c r="H1670" s="2426">
        <v>183</v>
      </c>
      <c r="I1670" s="2936"/>
    </row>
    <row r="1671" spans="1:9" ht="35.450000000000003" customHeight="1">
      <c r="A1671" s="11" t="s">
        <v>4688</v>
      </c>
      <c r="B1671" s="11" t="s">
        <v>1011</v>
      </c>
      <c r="C1671" s="11" t="s">
        <v>2816</v>
      </c>
      <c r="D1671" s="11" t="str">
        <f t="shared" si="26"/>
        <v>14-3209 TC Pastel Lavender</v>
      </c>
      <c r="E1671" s="11" t="s">
        <v>632</v>
      </c>
      <c r="F1671" s="11">
        <v>216</v>
      </c>
      <c r="G1671" s="11">
        <v>161</v>
      </c>
      <c r="H1671" s="2426">
        <v>196</v>
      </c>
      <c r="I1671" s="2937"/>
    </row>
    <row r="1672" spans="1:9" ht="35.450000000000003" customHeight="1">
      <c r="A1672" s="11" t="s">
        <v>5329</v>
      </c>
      <c r="B1672" s="11" t="s">
        <v>7843</v>
      </c>
      <c r="C1672" s="11" t="s">
        <v>2445</v>
      </c>
      <c r="D1672" s="11" t="str">
        <f t="shared" si="26"/>
        <v>16-1454 TC Jaffa Orange</v>
      </c>
      <c r="E1672" s="11" t="s">
        <v>632</v>
      </c>
      <c r="F1672" s="11">
        <v>216</v>
      </c>
      <c r="G1672" s="11">
        <v>109</v>
      </c>
      <c r="H1672" s="2426">
        <v>57</v>
      </c>
      <c r="I1672" s="2938"/>
    </row>
    <row r="1673" spans="1:9" ht="35.450000000000003" customHeight="1">
      <c r="A1673" s="11" t="s">
        <v>4295</v>
      </c>
      <c r="B1673" s="11" t="s">
        <v>1388</v>
      </c>
      <c r="C1673" s="11" t="s">
        <v>2302</v>
      </c>
      <c r="D1673" s="11" t="str">
        <f t="shared" si="26"/>
        <v>13-0648 TC Green Sheen</v>
      </c>
      <c r="E1673" s="11" t="s">
        <v>632</v>
      </c>
      <c r="F1673" s="11">
        <v>217</v>
      </c>
      <c r="G1673" s="11">
        <v>206</v>
      </c>
      <c r="H1673" s="2426">
        <v>82</v>
      </c>
      <c r="I1673" s="2921"/>
    </row>
    <row r="1674" spans="1:9" ht="35.450000000000003" customHeight="1">
      <c r="A1674" s="11" t="s">
        <v>4283</v>
      </c>
      <c r="B1674" s="11" t="s">
        <v>1424</v>
      </c>
      <c r="C1674" s="11" t="s">
        <v>2258</v>
      </c>
      <c r="D1674" s="11" t="str">
        <f t="shared" si="26"/>
        <v>13-0613 TC Chino Green</v>
      </c>
      <c r="E1674" s="11" t="s">
        <v>632</v>
      </c>
      <c r="F1674" s="11">
        <v>217</v>
      </c>
      <c r="G1674" s="11">
        <v>202</v>
      </c>
      <c r="H1674" s="2426">
        <v>165</v>
      </c>
      <c r="I1674" s="2922"/>
    </row>
    <row r="1675" spans="1:9" ht="35.450000000000003" customHeight="1">
      <c r="A1675" s="11" t="s">
        <v>4687</v>
      </c>
      <c r="B1675" s="11" t="s">
        <v>1012</v>
      </c>
      <c r="C1675" s="11" t="s">
        <v>2815</v>
      </c>
      <c r="D1675" s="11" t="str">
        <f t="shared" si="26"/>
        <v>14-3207 TC Pink Lavender</v>
      </c>
      <c r="E1675" s="11" t="s">
        <v>632</v>
      </c>
      <c r="F1675" s="11">
        <v>217</v>
      </c>
      <c r="G1675" s="11">
        <v>175</v>
      </c>
      <c r="H1675" s="2426">
        <v>202</v>
      </c>
      <c r="I1675" s="2923"/>
    </row>
    <row r="1676" spans="1:9" ht="35.450000000000003" customHeight="1">
      <c r="A1676" s="11" t="s">
        <v>4960</v>
      </c>
      <c r="B1676" s="11" t="s">
        <v>1050</v>
      </c>
      <c r="C1676" s="11" t="s">
        <v>2762</v>
      </c>
      <c r="D1676" s="11" t="str">
        <f t="shared" si="26"/>
        <v>15-1515 TC Mellow Rose</v>
      </c>
      <c r="E1676" s="11" t="s">
        <v>632</v>
      </c>
      <c r="F1676" s="11">
        <v>217</v>
      </c>
      <c r="G1676" s="11">
        <v>166</v>
      </c>
      <c r="H1676" s="2426">
        <v>161</v>
      </c>
      <c r="I1676" s="2924"/>
    </row>
    <row r="1677" spans="1:9" ht="35.450000000000003" customHeight="1">
      <c r="A1677" s="11" t="s">
        <v>4947</v>
      </c>
      <c r="B1677" s="11" t="s">
        <v>1490</v>
      </c>
      <c r="C1677" s="11" t="s">
        <v>2174</v>
      </c>
      <c r="D1677" s="11" t="str">
        <f t="shared" si="26"/>
        <v>15-1327 TC Peach Bloom</v>
      </c>
      <c r="E1677" s="11" t="s">
        <v>632</v>
      </c>
      <c r="F1677" s="11">
        <v>217</v>
      </c>
      <c r="G1677" s="11">
        <v>155</v>
      </c>
      <c r="H1677" s="2426">
        <v>124</v>
      </c>
      <c r="I1677" s="2925"/>
    </row>
    <row r="1678" spans="1:9" ht="35.450000000000003" customHeight="1">
      <c r="A1678" s="11" t="s">
        <v>4895</v>
      </c>
      <c r="B1678" s="11" t="s">
        <v>160</v>
      </c>
      <c r="C1678" s="11" t="s">
        <v>2386</v>
      </c>
      <c r="D1678" s="11" t="str">
        <f t="shared" si="26"/>
        <v>15-1050 TC Golden Glow</v>
      </c>
      <c r="E1678" s="11" t="s">
        <v>632</v>
      </c>
      <c r="F1678" s="11">
        <v>217</v>
      </c>
      <c r="G1678" s="11">
        <v>153</v>
      </c>
      <c r="H1678" s="2426">
        <v>56</v>
      </c>
      <c r="I1678" s="2926"/>
    </row>
    <row r="1679" spans="1:9" ht="35.450000000000003" customHeight="1">
      <c r="A1679" s="11" t="s">
        <v>5379</v>
      </c>
      <c r="B1679" s="11" t="s">
        <v>1115</v>
      </c>
      <c r="C1679" s="11" t="s">
        <v>2674</v>
      </c>
      <c r="D1679" s="11" t="str">
        <f t="shared" si="26"/>
        <v>16-2120 TC Wild Orchid</v>
      </c>
      <c r="E1679" s="11" t="s">
        <v>632</v>
      </c>
      <c r="F1679" s="11">
        <v>217</v>
      </c>
      <c r="G1679" s="11">
        <v>121</v>
      </c>
      <c r="H1679" s="2426">
        <v>162</v>
      </c>
      <c r="I1679" s="2927"/>
    </row>
    <row r="1680" spans="1:9" ht="35.450000000000003" customHeight="1">
      <c r="A1680" s="11" t="s">
        <v>6228</v>
      </c>
      <c r="B1680" s="11" t="s">
        <v>7975</v>
      </c>
      <c r="C1680" s="11" t="s">
        <v>2577</v>
      </c>
      <c r="D1680" s="11" t="str">
        <f t="shared" si="26"/>
        <v>18-1649 TC Deep Sea Coral</v>
      </c>
      <c r="E1680" s="11" t="s">
        <v>632</v>
      </c>
      <c r="F1680" s="11">
        <v>217</v>
      </c>
      <c r="G1680" s="11">
        <v>97</v>
      </c>
      <c r="H1680" s="2426">
        <v>91</v>
      </c>
      <c r="I1680" s="2928"/>
    </row>
    <row r="1681" spans="1:9" ht="35.450000000000003" customHeight="1">
      <c r="A1681" s="11" t="s">
        <v>6269</v>
      </c>
      <c r="B1681" s="11" t="s">
        <v>55</v>
      </c>
      <c r="C1681" s="11" t="s">
        <v>2683</v>
      </c>
      <c r="D1681" s="11" t="str">
        <f t="shared" si="26"/>
        <v>18-2120 TC Honeysuckle</v>
      </c>
      <c r="E1681" s="11" t="s">
        <v>632</v>
      </c>
      <c r="F1681" s="11">
        <v>217</v>
      </c>
      <c r="G1681" s="11">
        <v>79</v>
      </c>
      <c r="H1681" s="2426">
        <v>112</v>
      </c>
      <c r="I1681" s="2446"/>
    </row>
    <row r="1682" spans="1:9" ht="35.450000000000003" customHeight="1">
      <c r="A1682" s="11" t="s">
        <v>5789</v>
      </c>
      <c r="B1682" s="11" t="s">
        <v>1163</v>
      </c>
      <c r="C1682" s="11" t="s">
        <v>2601</v>
      </c>
      <c r="D1682" s="11" t="str">
        <f t="shared" si="26"/>
        <v>17-1663 TC Bittersweet</v>
      </c>
      <c r="E1682" s="11" t="s">
        <v>632</v>
      </c>
      <c r="F1682" s="11">
        <v>217</v>
      </c>
      <c r="G1682" s="11">
        <v>55</v>
      </c>
      <c r="H1682" s="2426">
        <v>68</v>
      </c>
      <c r="I1682" s="2929"/>
    </row>
    <row r="1683" spans="1:9" ht="35.450000000000003" customHeight="1">
      <c r="A1683" s="11" t="s">
        <v>4167</v>
      </c>
      <c r="B1683" s="11" t="s">
        <v>1729</v>
      </c>
      <c r="C1683" s="11" t="s">
        <v>1831</v>
      </c>
      <c r="D1683" s="11" t="str">
        <f t="shared" si="26"/>
        <v>12-5201 TC Icicle</v>
      </c>
      <c r="E1683" s="11" t="s">
        <v>632</v>
      </c>
      <c r="F1683" s="11">
        <v>218</v>
      </c>
      <c r="G1683" s="11">
        <v>220</v>
      </c>
      <c r="H1683" s="2426">
        <v>208</v>
      </c>
      <c r="I1683" s="2911"/>
    </row>
    <row r="1684" spans="1:9" ht="35.450000000000003" customHeight="1">
      <c r="A1684" s="11" t="s">
        <v>4000</v>
      </c>
      <c r="B1684" s="11" t="s">
        <v>1706</v>
      </c>
      <c r="C1684" s="11" t="s">
        <v>1860</v>
      </c>
      <c r="D1684" s="11" t="str">
        <f t="shared" si="26"/>
        <v>12-0404 TC Light Gray</v>
      </c>
      <c r="E1684" s="11" t="s">
        <v>632</v>
      </c>
      <c r="F1684" s="11">
        <v>218</v>
      </c>
      <c r="G1684" s="11">
        <v>216</v>
      </c>
      <c r="H1684" s="2426">
        <v>201</v>
      </c>
      <c r="I1684" s="2486"/>
    </row>
    <row r="1685" spans="1:9" ht="35.450000000000003" customHeight="1">
      <c r="A1685" s="11" t="s">
        <v>4291</v>
      </c>
      <c r="B1685" s="11" t="s">
        <v>1413</v>
      </c>
      <c r="C1685" s="11" t="s">
        <v>2272</v>
      </c>
      <c r="D1685" s="11" t="str">
        <f t="shared" si="26"/>
        <v>13-0640 TC Acacia</v>
      </c>
      <c r="E1685" s="11" t="s">
        <v>632</v>
      </c>
      <c r="F1685" s="11">
        <v>218</v>
      </c>
      <c r="G1685" s="11">
        <v>205</v>
      </c>
      <c r="H1685" s="2426">
        <v>101</v>
      </c>
      <c r="I1685" s="2912"/>
    </row>
    <row r="1686" spans="1:9" ht="35.450000000000003" customHeight="1">
      <c r="A1686" s="11" t="s">
        <v>4341</v>
      </c>
      <c r="B1686" s="11" t="s">
        <v>1583</v>
      </c>
      <c r="C1686" s="11" t="s">
        <v>2049</v>
      </c>
      <c r="D1686" s="11" t="str">
        <f t="shared" si="26"/>
        <v>13-1008 TC Bleached Sand</v>
      </c>
      <c r="E1686" s="11" t="s">
        <v>632</v>
      </c>
      <c r="F1686" s="11">
        <v>218</v>
      </c>
      <c r="G1686" s="11">
        <v>204</v>
      </c>
      <c r="H1686" s="2426">
        <v>180</v>
      </c>
      <c r="I1686" s="2475"/>
    </row>
    <row r="1687" spans="1:9" ht="35.450000000000003" customHeight="1">
      <c r="A1687" s="11" t="s">
        <v>4370</v>
      </c>
      <c r="B1687" s="11" t="s">
        <v>1505</v>
      </c>
      <c r="C1687" s="11" t="s">
        <v>2157</v>
      </c>
      <c r="D1687" s="11" t="str">
        <f t="shared" si="26"/>
        <v>13-1107 TC Whisper Pink</v>
      </c>
      <c r="E1687" s="11" t="s">
        <v>632</v>
      </c>
      <c r="F1687" s="11">
        <v>218</v>
      </c>
      <c r="G1687" s="11">
        <v>203</v>
      </c>
      <c r="H1687" s="2426">
        <v>190</v>
      </c>
      <c r="I1687" s="2913"/>
    </row>
    <row r="1688" spans="1:9" ht="35.450000000000003" customHeight="1">
      <c r="A1688" s="11" t="s">
        <v>4342</v>
      </c>
      <c r="B1688" s="11" t="s">
        <v>1713</v>
      </c>
      <c r="C1688" s="11" t="s">
        <v>1852</v>
      </c>
      <c r="D1688" s="11" t="str">
        <f t="shared" si="26"/>
        <v>13-1009 TC Biscotti</v>
      </c>
      <c r="E1688" s="11" t="s">
        <v>632</v>
      </c>
      <c r="F1688" s="11">
        <v>218</v>
      </c>
      <c r="G1688" s="11">
        <v>199</v>
      </c>
      <c r="H1688" s="2426">
        <v>171</v>
      </c>
      <c r="I1688" s="2474"/>
    </row>
    <row r="1689" spans="1:9" ht="35.450000000000003" customHeight="1">
      <c r="A1689" s="11" t="s">
        <v>4301</v>
      </c>
      <c r="B1689" s="11" t="s">
        <v>1418</v>
      </c>
      <c r="C1689" s="11" t="s">
        <v>2264</v>
      </c>
      <c r="D1689" s="11" t="str">
        <f t="shared" si="26"/>
        <v>13-0725 TC Raffia</v>
      </c>
      <c r="E1689" s="11" t="s">
        <v>632</v>
      </c>
      <c r="F1689" s="11">
        <v>218</v>
      </c>
      <c r="G1689" s="11">
        <v>196</v>
      </c>
      <c r="H1689" s="2426">
        <v>131</v>
      </c>
      <c r="I1689" s="2914"/>
    </row>
    <row r="1690" spans="1:9" ht="35.450000000000003" customHeight="1">
      <c r="A1690" s="11" t="s">
        <v>4344</v>
      </c>
      <c r="B1690" s="11" t="s">
        <v>1542</v>
      </c>
      <c r="C1690" s="11" t="s">
        <v>2110</v>
      </c>
      <c r="D1690" s="11" t="str">
        <f t="shared" si="26"/>
        <v>13-1011 TC Ivory Cream</v>
      </c>
      <c r="E1690" s="11" t="s">
        <v>632</v>
      </c>
      <c r="F1690" s="11">
        <v>218</v>
      </c>
      <c r="G1690" s="11">
        <v>192</v>
      </c>
      <c r="H1690" s="2426">
        <v>167</v>
      </c>
      <c r="I1690" s="2473"/>
    </row>
    <row r="1691" spans="1:9" ht="35.450000000000003" customHeight="1">
      <c r="A1691" s="11" t="s">
        <v>4581</v>
      </c>
      <c r="B1691" s="11" t="s">
        <v>1427</v>
      </c>
      <c r="C1691" s="11" t="s">
        <v>2253</v>
      </c>
      <c r="D1691" s="11" t="str">
        <f t="shared" si="26"/>
        <v>14-0935 TC Jojoba</v>
      </c>
      <c r="E1691" s="11" t="s">
        <v>632</v>
      </c>
      <c r="F1691" s="11">
        <v>218</v>
      </c>
      <c r="G1691" s="11">
        <v>190</v>
      </c>
      <c r="H1691" s="2426">
        <v>129</v>
      </c>
      <c r="I1691" s="2915"/>
    </row>
    <row r="1692" spans="1:9" ht="35.450000000000003" customHeight="1">
      <c r="A1692" s="11" t="s">
        <v>4572</v>
      </c>
      <c r="B1692" s="11" t="s">
        <v>1378</v>
      </c>
      <c r="C1692" s="11" t="s">
        <v>2326</v>
      </c>
      <c r="D1692" s="11" t="str">
        <f t="shared" si="26"/>
        <v>14-0837 TC Misted Yellow</v>
      </c>
      <c r="E1692" s="11" t="s">
        <v>632</v>
      </c>
      <c r="F1692" s="11">
        <v>218</v>
      </c>
      <c r="G1692" s="11">
        <v>185</v>
      </c>
      <c r="H1692" s="2426">
        <v>101</v>
      </c>
      <c r="I1692" s="2916"/>
    </row>
    <row r="1693" spans="1:9" ht="35.450000000000003" customHeight="1">
      <c r="A1693" s="11" t="s">
        <v>4616</v>
      </c>
      <c r="B1693" s="11" t="s">
        <v>1597</v>
      </c>
      <c r="C1693" s="11" t="s">
        <v>2032</v>
      </c>
      <c r="D1693" s="11" t="str">
        <f t="shared" si="26"/>
        <v>14-1122 TC Sheepskin</v>
      </c>
      <c r="E1693" s="11" t="s">
        <v>632</v>
      </c>
      <c r="F1693" s="11">
        <v>218</v>
      </c>
      <c r="G1693" s="11">
        <v>181</v>
      </c>
      <c r="H1693" s="2426">
        <v>143</v>
      </c>
      <c r="I1693" s="2917"/>
    </row>
    <row r="1694" spans="1:9" ht="35.450000000000003" customHeight="1">
      <c r="A1694" s="11" t="s">
        <v>5360</v>
      </c>
      <c r="B1694" s="11" t="s">
        <v>1200</v>
      </c>
      <c r="C1694" s="11" t="s">
        <v>2556</v>
      </c>
      <c r="D1694" s="11" t="str">
        <f t="shared" si="26"/>
        <v>16-1624 TC Lantana</v>
      </c>
      <c r="E1694" s="11" t="s">
        <v>632</v>
      </c>
      <c r="F1694" s="11">
        <v>218</v>
      </c>
      <c r="G1694" s="11">
        <v>126</v>
      </c>
      <c r="H1694" s="2426">
        <v>122</v>
      </c>
      <c r="I1694" s="2918"/>
    </row>
    <row r="1695" spans="1:9" ht="35.450000000000003" customHeight="1">
      <c r="A1695" s="11" t="s">
        <v>5802</v>
      </c>
      <c r="B1695" s="11" t="s">
        <v>1134</v>
      </c>
      <c r="C1695" s="11" t="s">
        <v>2651</v>
      </c>
      <c r="D1695" s="11" t="str">
        <f t="shared" si="26"/>
        <v>17-1753 TC Geranium</v>
      </c>
      <c r="E1695" s="11" t="s">
        <v>632</v>
      </c>
      <c r="F1695" s="11">
        <v>218</v>
      </c>
      <c r="G1695" s="11">
        <v>61</v>
      </c>
      <c r="H1695" s="2426">
        <v>88</v>
      </c>
      <c r="I1695" s="2919"/>
    </row>
    <row r="1696" spans="1:9" ht="35.450000000000003" customHeight="1">
      <c r="A1696" s="11" t="s">
        <v>6209</v>
      </c>
      <c r="B1696" s="11" t="s">
        <v>1170</v>
      </c>
      <c r="C1696" s="11" t="s">
        <v>2590</v>
      </c>
      <c r="D1696" s="11" t="str">
        <f t="shared" si="26"/>
        <v>18-1561 TC Orange.com</v>
      </c>
      <c r="E1696" s="11" t="s">
        <v>632</v>
      </c>
      <c r="F1696" s="11">
        <v>218</v>
      </c>
      <c r="G1696" s="11">
        <v>50</v>
      </c>
      <c r="H1696" s="2426">
        <v>28</v>
      </c>
      <c r="I1696" s="2920"/>
    </row>
    <row r="1697" spans="1:9" ht="35.450000000000003" customHeight="1">
      <c r="A1697" s="11" t="s">
        <v>4226</v>
      </c>
      <c r="B1697" s="11" t="s">
        <v>1671</v>
      </c>
      <c r="C1697" s="11" t="s">
        <v>1908</v>
      </c>
      <c r="D1697" s="11" t="str">
        <f t="shared" si="26"/>
        <v>13-0002 TC White Sand</v>
      </c>
      <c r="E1697" s="11" t="s">
        <v>632</v>
      </c>
      <c r="F1697" s="11">
        <v>219</v>
      </c>
      <c r="G1697" s="11">
        <v>213</v>
      </c>
      <c r="H1697" s="2426">
        <v>209</v>
      </c>
      <c r="I1697" s="2903"/>
    </row>
    <row r="1698" spans="1:9" ht="35.450000000000003" customHeight="1">
      <c r="A1698" s="11" t="s">
        <v>4416</v>
      </c>
      <c r="B1698" s="11" t="s">
        <v>898</v>
      </c>
      <c r="C1698" s="11" t="s">
        <v>2959</v>
      </c>
      <c r="D1698" s="11" t="str">
        <f t="shared" si="26"/>
        <v>13-3802 TC Orchid Tint</v>
      </c>
      <c r="E1698" s="11" t="s">
        <v>632</v>
      </c>
      <c r="F1698" s="11">
        <v>219</v>
      </c>
      <c r="G1698" s="11">
        <v>210</v>
      </c>
      <c r="H1698" s="2426">
        <v>219</v>
      </c>
      <c r="I1698" s="2904"/>
    </row>
    <row r="1699" spans="1:9" ht="35.450000000000003" customHeight="1">
      <c r="A1699" s="11" t="s">
        <v>4337</v>
      </c>
      <c r="B1699" s="11" t="s">
        <v>4338</v>
      </c>
      <c r="C1699" s="11" t="s">
        <v>1808</v>
      </c>
      <c r="D1699" s="11" t="str">
        <f t="shared" si="26"/>
        <v>13-1006 TC Crème Brûlée</v>
      </c>
      <c r="E1699" s="11" t="s">
        <v>632</v>
      </c>
      <c r="F1699" s="11">
        <v>219</v>
      </c>
      <c r="G1699" s="11">
        <v>204</v>
      </c>
      <c r="H1699" s="2426">
        <v>181</v>
      </c>
      <c r="I1699" s="2905"/>
    </row>
    <row r="1700" spans="1:9" ht="35.450000000000003" customHeight="1">
      <c r="A1700" s="11" t="s">
        <v>4126</v>
      </c>
      <c r="B1700" s="11" t="s">
        <v>1506</v>
      </c>
      <c r="C1700" s="11" t="s">
        <v>2158</v>
      </c>
      <c r="D1700" s="11" t="str">
        <f t="shared" si="26"/>
        <v>12-1404 TC Pink Tint</v>
      </c>
      <c r="E1700" s="11" t="s">
        <v>632</v>
      </c>
      <c r="F1700" s="11">
        <v>219</v>
      </c>
      <c r="G1700" s="11">
        <v>203</v>
      </c>
      <c r="H1700" s="2426">
        <v>189</v>
      </c>
      <c r="I1700" s="2906"/>
    </row>
    <row r="1701" spans="1:9" ht="35.450000000000003" customHeight="1">
      <c r="A1701" s="11" t="s">
        <v>4646</v>
      </c>
      <c r="B1701" s="11" t="s">
        <v>1060</v>
      </c>
      <c r="C1701" s="11" t="s">
        <v>2752</v>
      </c>
      <c r="D1701" s="11" t="str">
        <f t="shared" si="26"/>
        <v>14-1309 TC Peach Whip</v>
      </c>
      <c r="E1701" s="11" t="s">
        <v>632</v>
      </c>
      <c r="F1701" s="11">
        <v>219</v>
      </c>
      <c r="G1701" s="11">
        <v>190</v>
      </c>
      <c r="H1701" s="2426">
        <v>183</v>
      </c>
      <c r="I1701" s="2907"/>
    </row>
    <row r="1702" spans="1:9" ht="35.450000000000003" customHeight="1">
      <c r="A1702" s="11" t="s">
        <v>4653</v>
      </c>
      <c r="B1702" s="11" t="s">
        <v>1500</v>
      </c>
      <c r="C1702" s="11" t="s">
        <v>2165</v>
      </c>
      <c r="D1702" s="11" t="str">
        <f t="shared" si="26"/>
        <v>14-1313 TC Rose Cloud</v>
      </c>
      <c r="E1702" s="11" t="s">
        <v>632</v>
      </c>
      <c r="F1702" s="11">
        <v>219</v>
      </c>
      <c r="G1702" s="11">
        <v>176</v>
      </c>
      <c r="H1702" s="2426">
        <v>162</v>
      </c>
      <c r="I1702" s="2908"/>
    </row>
    <row r="1703" spans="1:9" ht="35.450000000000003" customHeight="1">
      <c r="A1703" s="11" t="s">
        <v>4678</v>
      </c>
      <c r="B1703" s="11" t="s">
        <v>1014</v>
      </c>
      <c r="C1703" s="11" t="s">
        <v>2813</v>
      </c>
      <c r="D1703" s="11" t="str">
        <f t="shared" si="26"/>
        <v>14-2307 TC Cameo Pink</v>
      </c>
      <c r="E1703" s="11" t="s">
        <v>632</v>
      </c>
      <c r="F1703" s="11">
        <v>219</v>
      </c>
      <c r="G1703" s="11">
        <v>169</v>
      </c>
      <c r="H1703" s="2426">
        <v>184</v>
      </c>
      <c r="I1703" s="2909"/>
    </row>
    <row r="1704" spans="1:9" ht="35.450000000000003" customHeight="1">
      <c r="A1704" s="11" t="s">
        <v>5242</v>
      </c>
      <c r="B1704" s="11" t="s">
        <v>7810</v>
      </c>
      <c r="C1704" s="11" t="s">
        <v>2412</v>
      </c>
      <c r="D1704" s="11" t="str">
        <f t="shared" si="26"/>
        <v>16-1142 TC Golden Nugget</v>
      </c>
      <c r="E1704" s="11" t="s">
        <v>632</v>
      </c>
      <c r="F1704" s="11">
        <v>219</v>
      </c>
      <c r="G1704" s="11">
        <v>155</v>
      </c>
      <c r="H1704" s="2426">
        <v>89</v>
      </c>
      <c r="I1704" s="2910"/>
    </row>
    <row r="1705" spans="1:9" ht="35.450000000000003" customHeight="1">
      <c r="A1705" s="11" t="s">
        <v>4221</v>
      </c>
      <c r="B1705" s="11" t="s">
        <v>4222</v>
      </c>
      <c r="C1705" s="11" t="s">
        <v>3610</v>
      </c>
      <c r="D1705" s="11" t="str">
        <f t="shared" si="26"/>
        <v>12-6208 TC Phantom Green</v>
      </c>
      <c r="E1705" s="11" t="s">
        <v>632</v>
      </c>
      <c r="F1705" s="11">
        <v>220</v>
      </c>
      <c r="G1705" s="11">
        <v>228</v>
      </c>
      <c r="H1705" s="2426">
        <v>215</v>
      </c>
      <c r="I1705" s="2894"/>
    </row>
    <row r="1706" spans="1:9" ht="35.450000000000003" customHeight="1">
      <c r="A1706" s="11" t="s">
        <v>4284</v>
      </c>
      <c r="B1706" s="11" t="s">
        <v>4285</v>
      </c>
      <c r="C1706" s="11" t="s">
        <v>3762</v>
      </c>
      <c r="D1706" s="11" t="str">
        <f t="shared" si="26"/>
        <v>13-0614 TC Garden Glade</v>
      </c>
      <c r="E1706" s="11" t="s">
        <v>632</v>
      </c>
      <c r="F1706" s="11">
        <v>220</v>
      </c>
      <c r="G1706" s="11">
        <v>216</v>
      </c>
      <c r="H1706" s="2426">
        <v>168</v>
      </c>
      <c r="I1706" s="2895"/>
    </row>
    <row r="1707" spans="1:9" ht="35.450000000000003" customHeight="1">
      <c r="A1707" s="11" t="s">
        <v>4029</v>
      </c>
      <c r="B1707" s="11" t="s">
        <v>7638</v>
      </c>
      <c r="C1707" s="11" t="s">
        <v>2262</v>
      </c>
      <c r="D1707" s="11" t="str">
        <f t="shared" si="26"/>
        <v>12-0626 TC Lemon Grass</v>
      </c>
      <c r="E1707" s="11" t="s">
        <v>632</v>
      </c>
      <c r="F1707" s="11">
        <v>220</v>
      </c>
      <c r="G1707" s="11">
        <v>212</v>
      </c>
      <c r="H1707" s="2426">
        <v>148</v>
      </c>
      <c r="I1707" s="2518"/>
    </row>
    <row r="1708" spans="1:9" ht="35.450000000000003" customHeight="1">
      <c r="A1708" s="11" t="s">
        <v>4125</v>
      </c>
      <c r="B1708" s="11" t="s">
        <v>1749</v>
      </c>
      <c r="C1708" s="11" t="s">
        <v>1807</v>
      </c>
      <c r="D1708" s="11" t="str">
        <f t="shared" si="26"/>
        <v>12-1403 TC Tapioca</v>
      </c>
      <c r="E1708" s="11" t="s">
        <v>632</v>
      </c>
      <c r="F1708" s="11">
        <v>220</v>
      </c>
      <c r="G1708" s="11">
        <v>205</v>
      </c>
      <c r="H1708" s="2426">
        <v>188</v>
      </c>
      <c r="I1708" s="2477"/>
    </row>
    <row r="1709" spans="1:9" ht="35.450000000000003" customHeight="1">
      <c r="A1709" s="11" t="s">
        <v>4321</v>
      </c>
      <c r="B1709" s="11" t="s">
        <v>1422</v>
      </c>
      <c r="C1709" s="11" t="s">
        <v>2257</v>
      </c>
      <c r="D1709" s="11" t="str">
        <f t="shared" si="26"/>
        <v>13-0915 TC Reed Yellow</v>
      </c>
      <c r="E1709" s="11" t="s">
        <v>632</v>
      </c>
      <c r="F1709" s="11">
        <v>220</v>
      </c>
      <c r="G1709" s="11">
        <v>201</v>
      </c>
      <c r="H1709" s="2426">
        <v>158</v>
      </c>
      <c r="I1709" s="2896"/>
    </row>
    <row r="1710" spans="1:9" ht="35.450000000000003" customHeight="1">
      <c r="A1710" s="11" t="s">
        <v>4350</v>
      </c>
      <c r="B1710" s="11" t="s">
        <v>7793</v>
      </c>
      <c r="C1710" s="11" t="s">
        <v>2398</v>
      </c>
      <c r="D1710" s="11" t="str">
        <f t="shared" si="26"/>
        <v>13-1015 TC Honey Peach</v>
      </c>
      <c r="E1710" s="11" t="s">
        <v>632</v>
      </c>
      <c r="F1710" s="11">
        <v>220</v>
      </c>
      <c r="G1710" s="11">
        <v>189</v>
      </c>
      <c r="H1710" s="2426">
        <v>158</v>
      </c>
      <c r="I1710" s="2897"/>
    </row>
    <row r="1711" spans="1:9" ht="35.450000000000003" customHeight="1">
      <c r="A1711" s="11" t="s">
        <v>4664</v>
      </c>
      <c r="B1711" s="11" t="s">
        <v>1094</v>
      </c>
      <c r="C1711" s="11" t="s">
        <v>2706</v>
      </c>
      <c r="D1711" s="11" t="str">
        <f t="shared" si="26"/>
        <v>14-1508 TC Silver Pink</v>
      </c>
      <c r="E1711" s="11" t="s">
        <v>632</v>
      </c>
      <c r="F1711" s="11">
        <v>220</v>
      </c>
      <c r="G1711" s="11">
        <v>177</v>
      </c>
      <c r="H1711" s="2426">
        <v>175</v>
      </c>
      <c r="I1711" s="2508"/>
    </row>
    <row r="1712" spans="1:9" ht="35.450000000000003" customHeight="1">
      <c r="A1712" s="11" t="s">
        <v>5298</v>
      </c>
      <c r="B1712" s="11" t="s">
        <v>1288</v>
      </c>
      <c r="C1712" s="11" t="s">
        <v>2444</v>
      </c>
      <c r="D1712" s="11" t="str">
        <f t="shared" si="26"/>
        <v>16-1350 TC Amberglow</v>
      </c>
      <c r="E1712" s="11" t="s">
        <v>632</v>
      </c>
      <c r="F1712" s="11">
        <v>220</v>
      </c>
      <c r="G1712" s="11">
        <v>121</v>
      </c>
      <c r="H1712" s="2426">
        <v>62</v>
      </c>
      <c r="I1712" s="2898"/>
    </row>
    <row r="1713" spans="1:9" ht="35.450000000000003" customHeight="1">
      <c r="A1713" s="11" t="s">
        <v>5257</v>
      </c>
      <c r="B1713" s="11" t="s">
        <v>1291</v>
      </c>
      <c r="C1713" s="11" t="s">
        <v>2443</v>
      </c>
      <c r="D1713" s="11" t="str">
        <f t="shared" si="26"/>
        <v>16-1253 TC Orange Ochre</v>
      </c>
      <c r="E1713" s="11" t="s">
        <v>632</v>
      </c>
      <c r="F1713" s="11">
        <v>220</v>
      </c>
      <c r="G1713" s="11">
        <v>121</v>
      </c>
      <c r="H1713" s="2426">
        <v>58</v>
      </c>
      <c r="I1713" s="2899"/>
    </row>
    <row r="1714" spans="1:9" ht="35.450000000000003" customHeight="1">
      <c r="A1714" s="11" t="s">
        <v>5358</v>
      </c>
      <c r="B1714" s="11" t="s">
        <v>8048</v>
      </c>
      <c r="C1714" s="11" t="s">
        <v>2649</v>
      </c>
      <c r="D1714" s="11" t="str">
        <f t="shared" si="26"/>
        <v>16-1620 TC Tea Rose</v>
      </c>
      <c r="E1714" s="11" t="s">
        <v>632</v>
      </c>
      <c r="F1714" s="11">
        <v>220</v>
      </c>
      <c r="G1714" s="11">
        <v>113</v>
      </c>
      <c r="H1714" s="2426">
        <v>120</v>
      </c>
      <c r="I1714" s="2900"/>
    </row>
    <row r="1715" spans="1:9" ht="35.450000000000003" customHeight="1">
      <c r="A1715" s="11" t="s">
        <v>5782</v>
      </c>
      <c r="B1715" s="11" t="s">
        <v>1181</v>
      </c>
      <c r="C1715" s="11" t="s">
        <v>2578</v>
      </c>
      <c r="D1715" s="11" t="str">
        <f t="shared" si="26"/>
        <v>17-1635 TC Rose of Sharon</v>
      </c>
      <c r="E1715" s="11" t="s">
        <v>632</v>
      </c>
      <c r="F1715" s="11">
        <v>220</v>
      </c>
      <c r="G1715" s="11">
        <v>91</v>
      </c>
      <c r="H1715" s="2426">
        <v>98</v>
      </c>
      <c r="I1715" s="2901"/>
    </row>
    <row r="1716" spans="1:9" ht="35.450000000000003" customHeight="1">
      <c r="A1716" s="11" t="s">
        <v>6255</v>
      </c>
      <c r="B1716" s="11" t="s">
        <v>1129</v>
      </c>
      <c r="C1716" s="11" t="s">
        <v>2652</v>
      </c>
      <c r="D1716" s="11" t="str">
        <f t="shared" si="26"/>
        <v>18-1756 TC Teaberry</v>
      </c>
      <c r="E1716" s="11" t="s">
        <v>632</v>
      </c>
      <c r="F1716" s="11">
        <v>220</v>
      </c>
      <c r="G1716" s="11">
        <v>56</v>
      </c>
      <c r="H1716" s="2426">
        <v>85</v>
      </c>
      <c r="I1716" s="2447"/>
    </row>
    <row r="1717" spans="1:9" ht="35.450000000000003" customHeight="1">
      <c r="A1717" s="11" t="s">
        <v>5791</v>
      </c>
      <c r="B1717" s="11" t="s">
        <v>8000</v>
      </c>
      <c r="C1717" s="11" t="s">
        <v>2602</v>
      </c>
      <c r="D1717" s="11" t="str">
        <f t="shared" si="26"/>
        <v>17-1664 TC Poppy Red</v>
      </c>
      <c r="E1717" s="11" t="s">
        <v>632</v>
      </c>
      <c r="F1717" s="11">
        <v>220</v>
      </c>
      <c r="G1717" s="11">
        <v>52</v>
      </c>
      <c r="H1717" s="2426">
        <v>59</v>
      </c>
      <c r="I1717" s="2902"/>
    </row>
    <row r="1718" spans="1:9" ht="35.450000000000003" customHeight="1">
      <c r="A1718" s="11" t="s">
        <v>3901</v>
      </c>
      <c r="B1718" s="11" t="s">
        <v>9035</v>
      </c>
      <c r="C1718" s="11" t="s">
        <v>3589</v>
      </c>
      <c r="D1718" s="11" t="str">
        <f t="shared" si="26"/>
        <v>11-0304 TC Water Lily</v>
      </c>
      <c r="E1718" s="11" t="s">
        <v>632</v>
      </c>
      <c r="F1718" s="11">
        <v>221</v>
      </c>
      <c r="G1718" s="11">
        <v>227</v>
      </c>
      <c r="H1718" s="2426">
        <v>213</v>
      </c>
      <c r="I1718" s="2882"/>
    </row>
    <row r="1719" spans="1:9" ht="35.450000000000003" customHeight="1">
      <c r="A1719" s="11" t="s">
        <v>4220</v>
      </c>
      <c r="B1719" s="11" t="s">
        <v>1728</v>
      </c>
      <c r="C1719" s="11" t="s">
        <v>1830</v>
      </c>
      <c r="D1719" s="11" t="str">
        <f t="shared" si="26"/>
        <v>12-6207 TC Frost</v>
      </c>
      <c r="E1719" s="11" t="s">
        <v>632</v>
      </c>
      <c r="F1719" s="11">
        <v>221</v>
      </c>
      <c r="G1719" s="11">
        <v>226</v>
      </c>
      <c r="H1719" s="2426">
        <v>214</v>
      </c>
      <c r="I1719" s="2883"/>
    </row>
    <row r="1720" spans="1:9" ht="35.450000000000003" customHeight="1">
      <c r="A1720" s="11" t="s">
        <v>4145</v>
      </c>
      <c r="B1720" s="11" t="s">
        <v>1721</v>
      </c>
      <c r="C1720" s="11" t="s">
        <v>1839</v>
      </c>
      <c r="D1720" s="11" t="str">
        <f t="shared" si="26"/>
        <v>12-4306 TC Barely Blue</v>
      </c>
      <c r="E1720" s="11" t="s">
        <v>632</v>
      </c>
      <c r="F1720" s="11">
        <v>221</v>
      </c>
      <c r="G1720" s="11">
        <v>224</v>
      </c>
      <c r="H1720" s="2426">
        <v>223</v>
      </c>
      <c r="I1720" s="2884"/>
    </row>
    <row r="1721" spans="1:9" ht="35.450000000000003" customHeight="1">
      <c r="A1721" s="11" t="s">
        <v>4318</v>
      </c>
      <c r="B1721" s="11" t="s">
        <v>1764</v>
      </c>
      <c r="C1721" s="11" t="s">
        <v>1785</v>
      </c>
      <c r="D1721" s="11" t="str">
        <f t="shared" si="26"/>
        <v>13-0905 TC Birch</v>
      </c>
      <c r="E1721" s="11" t="s">
        <v>632</v>
      </c>
      <c r="F1721" s="11">
        <v>221</v>
      </c>
      <c r="G1721" s="11">
        <v>213</v>
      </c>
      <c r="H1721" s="2426">
        <v>199</v>
      </c>
      <c r="I1721" s="2480"/>
    </row>
    <row r="1722" spans="1:9" ht="35.450000000000003" customHeight="1">
      <c r="A1722" s="11" t="s">
        <v>4348</v>
      </c>
      <c r="B1722" s="11" t="s">
        <v>1541</v>
      </c>
      <c r="C1722" s="11" t="s">
        <v>2112</v>
      </c>
      <c r="D1722" s="11" t="str">
        <f t="shared" si="26"/>
        <v>13-1013 TC Appleblossom</v>
      </c>
      <c r="E1722" s="11" t="s">
        <v>632</v>
      </c>
      <c r="F1722" s="11">
        <v>221</v>
      </c>
      <c r="G1722" s="11">
        <v>188</v>
      </c>
      <c r="H1722" s="2426">
        <v>160</v>
      </c>
      <c r="I1722" s="2885"/>
    </row>
    <row r="1723" spans="1:9" ht="35.450000000000003" customHeight="1">
      <c r="A1723" s="11" t="s">
        <v>4649</v>
      </c>
      <c r="B1723" s="11" t="s">
        <v>7522</v>
      </c>
      <c r="C1723" s="11" t="s">
        <v>2159</v>
      </c>
      <c r="D1723" s="11" t="str">
        <f t="shared" si="26"/>
        <v>14-1311 TC Evening Sand</v>
      </c>
      <c r="E1723" s="11" t="s">
        <v>632</v>
      </c>
      <c r="F1723" s="11">
        <v>221</v>
      </c>
      <c r="G1723" s="11">
        <v>182</v>
      </c>
      <c r="H1723" s="2426">
        <v>171</v>
      </c>
      <c r="I1723" s="2886"/>
    </row>
    <row r="1724" spans="1:9" ht="35.450000000000003" customHeight="1">
      <c r="A1724" s="11" t="s">
        <v>4565</v>
      </c>
      <c r="B1724" s="11" t="s">
        <v>155</v>
      </c>
      <c r="C1724" s="11" t="s">
        <v>2273</v>
      </c>
      <c r="D1724" s="11" t="str">
        <f t="shared" si="26"/>
        <v>14-0755 TC Sulphur</v>
      </c>
      <c r="E1724" s="11" t="s">
        <v>632</v>
      </c>
      <c r="F1724" s="11">
        <v>221</v>
      </c>
      <c r="G1724" s="11">
        <v>182</v>
      </c>
      <c r="H1724" s="2426">
        <v>20</v>
      </c>
      <c r="I1724" s="2887"/>
    </row>
    <row r="1725" spans="1:9" ht="35.450000000000003" customHeight="1">
      <c r="A1725" s="11" t="s">
        <v>4595</v>
      </c>
      <c r="B1725" s="11" t="s">
        <v>7773</v>
      </c>
      <c r="C1725" s="11" t="s">
        <v>2381</v>
      </c>
      <c r="D1725" s="11" t="str">
        <f t="shared" si="26"/>
        <v>14-1041 TC Golden Apricot</v>
      </c>
      <c r="E1725" s="11" t="s">
        <v>632</v>
      </c>
      <c r="F1725" s="11">
        <v>221</v>
      </c>
      <c r="G1725" s="11">
        <v>167</v>
      </c>
      <c r="H1725" s="2426">
        <v>88</v>
      </c>
      <c r="I1725" s="2888"/>
    </row>
    <row r="1726" spans="1:9" ht="35.450000000000003" customHeight="1">
      <c r="A1726" s="11" t="s">
        <v>4926</v>
      </c>
      <c r="B1726" s="11" t="s">
        <v>1302</v>
      </c>
      <c r="C1726" s="11" t="s">
        <v>2428</v>
      </c>
      <c r="D1726" s="11" t="str">
        <f t="shared" si="26"/>
        <v>15-1234 TC Gold Earth</v>
      </c>
      <c r="E1726" s="11" t="s">
        <v>632</v>
      </c>
      <c r="F1726" s="11">
        <v>221</v>
      </c>
      <c r="G1726" s="11">
        <v>156</v>
      </c>
      <c r="H1726" s="2426">
        <v>107</v>
      </c>
      <c r="I1726" s="2506"/>
    </row>
    <row r="1727" spans="1:9" ht="35.450000000000003" customHeight="1">
      <c r="A1727" s="11" t="s">
        <v>4927</v>
      </c>
      <c r="B1727" s="11" t="s">
        <v>1301</v>
      </c>
      <c r="C1727" s="11" t="s">
        <v>2429</v>
      </c>
      <c r="D1727" s="11" t="str">
        <f t="shared" si="26"/>
        <v>15-1237 TC Apricot Tan</v>
      </c>
      <c r="E1727" s="11" t="s">
        <v>632</v>
      </c>
      <c r="F1727" s="11">
        <v>221</v>
      </c>
      <c r="G1727" s="11">
        <v>151</v>
      </c>
      <c r="H1727" s="2426">
        <v>96</v>
      </c>
      <c r="I1727" s="2889"/>
    </row>
    <row r="1728" spans="1:9" ht="35.450000000000003" customHeight="1">
      <c r="A1728" s="11" t="s">
        <v>5342</v>
      </c>
      <c r="B1728" s="11" t="s">
        <v>1201</v>
      </c>
      <c r="C1728" s="11" t="s">
        <v>2555</v>
      </c>
      <c r="D1728" s="11" t="str">
        <f t="shared" si="26"/>
        <v>16-1520 TC Lobster Bisque</v>
      </c>
      <c r="E1728" s="11" t="s">
        <v>632</v>
      </c>
      <c r="F1728" s="11">
        <v>221</v>
      </c>
      <c r="G1728" s="11">
        <v>146</v>
      </c>
      <c r="H1728" s="2426">
        <v>137</v>
      </c>
      <c r="I1728" s="2890"/>
    </row>
    <row r="1729" spans="1:9" ht="35.450000000000003" customHeight="1">
      <c r="A1729" s="11" t="s">
        <v>5772</v>
      </c>
      <c r="B1729" s="11" t="s">
        <v>1172</v>
      </c>
      <c r="C1729" s="11" t="s">
        <v>2588</v>
      </c>
      <c r="D1729" s="11" t="str">
        <f t="shared" si="26"/>
        <v>17-1564 TC Fiesta</v>
      </c>
      <c r="E1729" s="11" t="s">
        <v>632</v>
      </c>
      <c r="F1729" s="11">
        <v>221</v>
      </c>
      <c r="G1729" s="11">
        <v>65</v>
      </c>
      <c r="H1729" s="2426">
        <v>50</v>
      </c>
      <c r="I1729" s="2891"/>
    </row>
    <row r="1730" spans="1:9" ht="35.450000000000003" customHeight="1">
      <c r="A1730" s="11" t="s">
        <v>7054</v>
      </c>
      <c r="B1730" s="11" t="s">
        <v>9449</v>
      </c>
      <c r="C1730" s="11" t="s">
        <v>2593</v>
      </c>
      <c r="D1730" s="11" t="str">
        <f t="shared" ref="D1730:D1793" si="27">A1730 &amp; " " &amp; B1730</f>
        <v>17-1463 TC Tangerine Tango</v>
      </c>
      <c r="E1730" s="11" t="s">
        <v>632</v>
      </c>
      <c r="F1730" s="11">
        <v>221</v>
      </c>
      <c r="G1730" s="11">
        <v>65</v>
      </c>
      <c r="H1730" s="2426">
        <v>36</v>
      </c>
      <c r="I1730" s="2892"/>
    </row>
    <row r="1731" spans="1:9" ht="35.450000000000003" customHeight="1">
      <c r="A1731" s="11" t="s">
        <v>6258</v>
      </c>
      <c r="B1731" s="11" t="s">
        <v>1177</v>
      </c>
      <c r="C1731" s="11" t="s">
        <v>2580</v>
      </c>
      <c r="D1731" s="11" t="str">
        <f t="shared" si="27"/>
        <v>18-1762 TC Hibiscus</v>
      </c>
      <c r="E1731" s="11" t="s">
        <v>632</v>
      </c>
      <c r="F1731" s="11">
        <v>221</v>
      </c>
      <c r="G1731" s="11">
        <v>56</v>
      </c>
      <c r="H1731" s="2426">
        <v>72</v>
      </c>
      <c r="I1731" s="2893"/>
    </row>
    <row r="1732" spans="1:9" ht="35.450000000000003" customHeight="1">
      <c r="A1732" s="11" t="s">
        <v>4168</v>
      </c>
      <c r="B1732" s="11" t="s">
        <v>1765</v>
      </c>
      <c r="C1732" s="11" t="s">
        <v>1786</v>
      </c>
      <c r="D1732" s="11" t="str">
        <f t="shared" si="27"/>
        <v>12-5202 TC Turtledove</v>
      </c>
      <c r="E1732" s="11" t="s">
        <v>632</v>
      </c>
      <c r="F1732" s="11">
        <v>222</v>
      </c>
      <c r="G1732" s="11">
        <v>215</v>
      </c>
      <c r="H1732" s="2426">
        <v>200</v>
      </c>
      <c r="I1732" s="2872"/>
    </row>
    <row r="1733" spans="1:9" ht="35.450000000000003" customHeight="1">
      <c r="A1733" s="11" t="s">
        <v>4369</v>
      </c>
      <c r="B1733" s="11" t="s">
        <v>1538</v>
      </c>
      <c r="C1733" s="11" t="s">
        <v>2115</v>
      </c>
      <c r="D1733" s="11" t="str">
        <f t="shared" si="27"/>
        <v>13-1106 TC Sand Dollar</v>
      </c>
      <c r="E1733" s="11" t="s">
        <v>632</v>
      </c>
      <c r="F1733" s="11">
        <v>222</v>
      </c>
      <c r="G1733" s="11">
        <v>205</v>
      </c>
      <c r="H1733" s="2426">
        <v>190</v>
      </c>
      <c r="I1733" s="2873"/>
    </row>
    <row r="1734" spans="1:9" ht="35.450000000000003" customHeight="1">
      <c r="A1734" s="11" t="s">
        <v>4136</v>
      </c>
      <c r="B1734" s="11" t="s">
        <v>1037</v>
      </c>
      <c r="C1734" s="11" t="s">
        <v>2785</v>
      </c>
      <c r="D1734" s="11" t="str">
        <f t="shared" si="27"/>
        <v>12-2903 TC Light Lilac</v>
      </c>
      <c r="E1734" s="11" t="s">
        <v>632</v>
      </c>
      <c r="F1734" s="11">
        <v>222</v>
      </c>
      <c r="G1734" s="11">
        <v>198</v>
      </c>
      <c r="H1734" s="2426">
        <v>211</v>
      </c>
      <c r="I1734" s="2874"/>
    </row>
    <row r="1735" spans="1:9" ht="35.450000000000003" customHeight="1">
      <c r="A1735" s="11" t="s">
        <v>4352</v>
      </c>
      <c r="B1735" s="11" t="s">
        <v>1327</v>
      </c>
      <c r="C1735" s="11" t="s">
        <v>2397</v>
      </c>
      <c r="D1735" s="11" t="str">
        <f t="shared" si="27"/>
        <v>13-1016 TC Wheat</v>
      </c>
      <c r="E1735" s="11" t="s">
        <v>632</v>
      </c>
      <c r="F1735" s="11">
        <v>222</v>
      </c>
      <c r="G1735" s="11">
        <v>197</v>
      </c>
      <c r="H1735" s="2426">
        <v>165</v>
      </c>
      <c r="I1735" s="2875"/>
    </row>
    <row r="1736" spans="1:9" ht="35.450000000000003" customHeight="1">
      <c r="A1736" s="11" t="s">
        <v>4302</v>
      </c>
      <c r="B1736" s="11" t="s">
        <v>1394</v>
      </c>
      <c r="C1736" s="11" t="s">
        <v>2300</v>
      </c>
      <c r="D1736" s="11" t="str">
        <f t="shared" si="27"/>
        <v>13-0739 TC Cream Gold</v>
      </c>
      <c r="E1736" s="11" t="s">
        <v>632</v>
      </c>
      <c r="F1736" s="11">
        <v>222</v>
      </c>
      <c r="G1736" s="11">
        <v>192</v>
      </c>
      <c r="H1736" s="2426">
        <v>95</v>
      </c>
      <c r="I1736" s="2876"/>
    </row>
    <row r="1737" spans="1:9" ht="35.450000000000003" customHeight="1">
      <c r="A1737" s="11" t="s">
        <v>4655</v>
      </c>
      <c r="B1737" s="11" t="s">
        <v>1234</v>
      </c>
      <c r="C1737" s="11" t="s">
        <v>2517</v>
      </c>
      <c r="D1737" s="11" t="str">
        <f t="shared" si="27"/>
        <v>14-1316 TC Dusty Pink</v>
      </c>
      <c r="E1737" s="11" t="s">
        <v>632</v>
      </c>
      <c r="F1737" s="11">
        <v>222</v>
      </c>
      <c r="G1737" s="11">
        <v>170</v>
      </c>
      <c r="H1737" s="2426">
        <v>155</v>
      </c>
      <c r="I1737" s="2428"/>
    </row>
    <row r="1738" spans="1:9" ht="35.450000000000003" customHeight="1">
      <c r="A1738" s="11" t="s">
        <v>4996</v>
      </c>
      <c r="B1738" s="11" t="s">
        <v>1009</v>
      </c>
      <c r="C1738" s="11" t="s">
        <v>2818</v>
      </c>
      <c r="D1738" s="11" t="str">
        <f t="shared" si="27"/>
        <v>15-2913 TC Lilac Chiffon</v>
      </c>
      <c r="E1738" s="11" t="s">
        <v>632</v>
      </c>
      <c r="F1738" s="11">
        <v>222</v>
      </c>
      <c r="G1738" s="11">
        <v>155</v>
      </c>
      <c r="H1738" s="2426">
        <v>196</v>
      </c>
      <c r="I1738" s="2877"/>
    </row>
    <row r="1739" spans="1:9" ht="35.450000000000003" customHeight="1">
      <c r="A1739" s="11" t="s">
        <v>4981</v>
      </c>
      <c r="B1739" s="11" t="s">
        <v>1023</v>
      </c>
      <c r="C1739" s="11" t="s">
        <v>2801</v>
      </c>
      <c r="D1739" s="11" t="str">
        <f t="shared" si="27"/>
        <v>15-1912 TC Sea Pink</v>
      </c>
      <c r="E1739" s="11" t="s">
        <v>632</v>
      </c>
      <c r="F1739" s="11">
        <v>222</v>
      </c>
      <c r="G1739" s="11">
        <v>152</v>
      </c>
      <c r="H1739" s="2426">
        <v>171</v>
      </c>
      <c r="I1739" s="2878"/>
    </row>
    <row r="1740" spans="1:9" ht="35.450000000000003" customHeight="1">
      <c r="A1740" s="11" t="s">
        <v>5288</v>
      </c>
      <c r="B1740" s="11" t="s">
        <v>1292</v>
      </c>
      <c r="C1740" s="11" t="s">
        <v>2439</v>
      </c>
      <c r="D1740" s="11" t="str">
        <f t="shared" si="27"/>
        <v>16-1338 TC Copper Tan</v>
      </c>
      <c r="E1740" s="11" t="s">
        <v>632</v>
      </c>
      <c r="F1740" s="11">
        <v>222</v>
      </c>
      <c r="G1740" s="11">
        <v>142</v>
      </c>
      <c r="H1740" s="2426">
        <v>101</v>
      </c>
      <c r="I1740" s="2879"/>
    </row>
    <row r="1741" spans="1:9" ht="35.450000000000003" customHeight="1">
      <c r="A1741" s="11" t="s">
        <v>5361</v>
      </c>
      <c r="B1741" s="11" t="s">
        <v>1145</v>
      </c>
      <c r="C1741" s="11" t="s">
        <v>2635</v>
      </c>
      <c r="D1741" s="11" t="str">
        <f t="shared" si="27"/>
        <v>16-1626 TC Peach Blossom</v>
      </c>
      <c r="E1741" s="11" t="s">
        <v>632</v>
      </c>
      <c r="F1741" s="11">
        <v>222</v>
      </c>
      <c r="G1741" s="11">
        <v>130</v>
      </c>
      <c r="H1741" s="2426">
        <v>134</v>
      </c>
      <c r="I1741" s="2880"/>
    </row>
    <row r="1742" spans="1:9" ht="35.450000000000003" customHeight="1">
      <c r="A1742" s="11" t="s">
        <v>5820</v>
      </c>
      <c r="B1742" s="11" t="s">
        <v>1112</v>
      </c>
      <c r="C1742" s="11" t="s">
        <v>2688</v>
      </c>
      <c r="D1742" s="11" t="str">
        <f t="shared" si="27"/>
        <v>17-2127 TC Shocking Pink</v>
      </c>
      <c r="E1742" s="11" t="s">
        <v>632</v>
      </c>
      <c r="F1742" s="11">
        <v>222</v>
      </c>
      <c r="G1742" s="11">
        <v>91</v>
      </c>
      <c r="H1742" s="2426">
        <v>140</v>
      </c>
      <c r="I1742" s="2881"/>
    </row>
    <row r="1743" spans="1:9" ht="35.450000000000003" customHeight="1">
      <c r="A1743" s="11" t="s">
        <v>4056</v>
      </c>
      <c r="B1743" s="11" t="s">
        <v>9210</v>
      </c>
      <c r="C1743" s="11" t="s">
        <v>3744</v>
      </c>
      <c r="D1743" s="11" t="str">
        <f t="shared" si="27"/>
        <v>12-0741 TC Sunny Lime</v>
      </c>
      <c r="E1743" s="11" t="s">
        <v>632</v>
      </c>
      <c r="F1743" s="11">
        <v>223</v>
      </c>
      <c r="G1743" s="11">
        <v>239</v>
      </c>
      <c r="H1743" s="2426">
        <v>135</v>
      </c>
      <c r="I1743" s="2858"/>
    </row>
    <row r="1744" spans="1:9" ht="35.450000000000003" customHeight="1">
      <c r="A1744" s="11" t="s">
        <v>4010</v>
      </c>
      <c r="B1744" s="11" t="s">
        <v>9240</v>
      </c>
      <c r="C1744" s="11" t="s">
        <v>3768</v>
      </c>
      <c r="D1744" s="11" t="str">
        <f t="shared" si="27"/>
        <v>12-0520 TC Pale Lime Yellow</v>
      </c>
      <c r="E1744" s="11" t="s">
        <v>632</v>
      </c>
      <c r="F1744" s="11">
        <v>223</v>
      </c>
      <c r="G1744" s="11">
        <v>230</v>
      </c>
      <c r="H1744" s="2426">
        <v>159</v>
      </c>
      <c r="I1744" s="2859"/>
    </row>
    <row r="1745" spans="1:9" ht="35.450000000000003" customHeight="1">
      <c r="A1745" s="11" t="s">
        <v>4015</v>
      </c>
      <c r="B1745" s="11" t="s">
        <v>4016</v>
      </c>
      <c r="C1745" s="11" t="s">
        <v>3766</v>
      </c>
      <c r="D1745" s="11" t="str">
        <f t="shared" si="27"/>
        <v>12-0524 TC Citron</v>
      </c>
      <c r="E1745" s="11" t="s">
        <v>632</v>
      </c>
      <c r="F1745" s="11">
        <v>223</v>
      </c>
      <c r="G1745" s="11">
        <v>222</v>
      </c>
      <c r="H1745" s="2426">
        <v>155</v>
      </c>
      <c r="I1745" s="2860"/>
    </row>
    <row r="1746" spans="1:9" ht="35.450000000000003" customHeight="1">
      <c r="A1746" s="11" t="s">
        <v>4141</v>
      </c>
      <c r="B1746" s="11" t="s">
        <v>1730</v>
      </c>
      <c r="C1746" s="11" t="s">
        <v>1827</v>
      </c>
      <c r="D1746" s="11" t="str">
        <f t="shared" si="27"/>
        <v>12-4302 TC Vaporous Gray</v>
      </c>
      <c r="E1746" s="11" t="s">
        <v>632</v>
      </c>
      <c r="F1746" s="11">
        <v>223</v>
      </c>
      <c r="G1746" s="11">
        <v>221</v>
      </c>
      <c r="H1746" s="2426">
        <v>215</v>
      </c>
      <c r="I1746" s="2485"/>
    </row>
    <row r="1747" spans="1:9" ht="35.450000000000003" customHeight="1">
      <c r="A1747" s="11" t="s">
        <v>4032</v>
      </c>
      <c r="B1747" s="11" t="s">
        <v>1396</v>
      </c>
      <c r="C1747" s="11" t="s">
        <v>2294</v>
      </c>
      <c r="D1747" s="11" t="str">
        <f t="shared" si="27"/>
        <v>12-0633 TC Canary Yellow</v>
      </c>
      <c r="E1747" s="11" t="s">
        <v>632</v>
      </c>
      <c r="F1747" s="11">
        <v>223</v>
      </c>
      <c r="G1747" s="11">
        <v>216</v>
      </c>
      <c r="H1747" s="2426">
        <v>126</v>
      </c>
      <c r="I1747" s="2861"/>
    </row>
    <row r="1748" spans="1:9" ht="35.450000000000003" customHeight="1">
      <c r="A1748" s="11" t="s">
        <v>4320</v>
      </c>
      <c r="B1748" s="11" t="s">
        <v>1746</v>
      </c>
      <c r="C1748" s="11" t="s">
        <v>1809</v>
      </c>
      <c r="D1748" s="11" t="str">
        <f t="shared" si="27"/>
        <v>13-0908 TC Parchment</v>
      </c>
      <c r="E1748" s="11" t="s">
        <v>632</v>
      </c>
      <c r="F1748" s="11">
        <v>223</v>
      </c>
      <c r="G1748" s="11">
        <v>209</v>
      </c>
      <c r="H1748" s="2426">
        <v>190</v>
      </c>
      <c r="I1748" s="2862"/>
    </row>
    <row r="1749" spans="1:9" ht="35.450000000000003" customHeight="1">
      <c r="A1749" s="11" t="s">
        <v>4024</v>
      </c>
      <c r="B1749" s="11" t="s">
        <v>1761</v>
      </c>
      <c r="C1749" s="11" t="s">
        <v>1794</v>
      </c>
      <c r="D1749" s="11" t="str">
        <f t="shared" si="27"/>
        <v>12-0605 TC Angora</v>
      </c>
      <c r="E1749" s="11" t="s">
        <v>632</v>
      </c>
      <c r="F1749" s="11">
        <v>223</v>
      </c>
      <c r="G1749" s="11">
        <v>209</v>
      </c>
      <c r="H1749" s="2426">
        <v>187</v>
      </c>
      <c r="I1749" s="2478"/>
    </row>
    <row r="1750" spans="1:9" ht="35.450000000000003" customHeight="1">
      <c r="A1750" s="11" t="s">
        <v>4614</v>
      </c>
      <c r="B1750" s="11" t="s">
        <v>1712</v>
      </c>
      <c r="C1750" s="11" t="s">
        <v>1847</v>
      </c>
      <c r="D1750" s="11" t="str">
        <f t="shared" si="27"/>
        <v>14-1119 TC Winter Wheat</v>
      </c>
      <c r="E1750" s="11" t="s">
        <v>632</v>
      </c>
      <c r="F1750" s="11">
        <v>223</v>
      </c>
      <c r="G1750" s="11">
        <v>192</v>
      </c>
      <c r="H1750" s="2426">
        <v>159</v>
      </c>
      <c r="I1750" s="2863"/>
    </row>
    <row r="1751" spans="1:9" ht="35.450000000000003" customHeight="1">
      <c r="A1751" s="11" t="s">
        <v>4582</v>
      </c>
      <c r="B1751" s="11" t="s">
        <v>1345</v>
      </c>
      <c r="C1751" s="11" t="s">
        <v>2371</v>
      </c>
      <c r="D1751" s="11" t="str">
        <f t="shared" si="27"/>
        <v>14-0936 TC Sahara Sun</v>
      </c>
      <c r="E1751" s="11" t="s">
        <v>632</v>
      </c>
      <c r="F1751" s="11">
        <v>223</v>
      </c>
      <c r="G1751" s="11">
        <v>192</v>
      </c>
      <c r="H1751" s="2426">
        <v>138</v>
      </c>
      <c r="I1751" s="2864"/>
    </row>
    <row r="1752" spans="1:9" ht="35.450000000000003" customHeight="1">
      <c r="A1752" s="11" t="s">
        <v>4654</v>
      </c>
      <c r="B1752" s="11" t="s">
        <v>1499</v>
      </c>
      <c r="C1752" s="11" t="s">
        <v>2166</v>
      </c>
      <c r="D1752" s="11" t="str">
        <f t="shared" si="27"/>
        <v>14-1314 TC Spanish Villa</v>
      </c>
      <c r="E1752" s="11" t="s">
        <v>632</v>
      </c>
      <c r="F1752" s="11">
        <v>223</v>
      </c>
      <c r="G1752" s="11">
        <v>186</v>
      </c>
      <c r="H1752" s="2426">
        <v>169</v>
      </c>
      <c r="I1752" s="2865"/>
    </row>
    <row r="1753" spans="1:9" ht="35.450000000000003" customHeight="1">
      <c r="A1753" s="11" t="s">
        <v>4673</v>
      </c>
      <c r="B1753" s="11" t="s">
        <v>1051</v>
      </c>
      <c r="C1753" s="11" t="s">
        <v>2761</v>
      </c>
      <c r="D1753" s="11" t="str">
        <f t="shared" si="27"/>
        <v>14-1907 TC Peachskin</v>
      </c>
      <c r="E1753" s="11" t="s">
        <v>632</v>
      </c>
      <c r="F1753" s="11">
        <v>223</v>
      </c>
      <c r="G1753" s="11">
        <v>184</v>
      </c>
      <c r="H1753" s="2426">
        <v>182</v>
      </c>
      <c r="I1753" s="2866"/>
    </row>
    <row r="1754" spans="1:9" ht="35.450000000000003" customHeight="1">
      <c r="A1754" s="11" t="s">
        <v>4944</v>
      </c>
      <c r="B1754" s="11" t="s">
        <v>1493</v>
      </c>
      <c r="C1754" s="11" t="s">
        <v>2172</v>
      </c>
      <c r="D1754" s="11" t="str">
        <f t="shared" si="27"/>
        <v>15-1318 TC Pink Sand</v>
      </c>
      <c r="E1754" s="11" t="s">
        <v>632</v>
      </c>
      <c r="F1754" s="11">
        <v>223</v>
      </c>
      <c r="G1754" s="11">
        <v>177</v>
      </c>
      <c r="H1754" s="2426">
        <v>155</v>
      </c>
      <c r="I1754" s="2867"/>
    </row>
    <row r="1755" spans="1:9" ht="35.450000000000003" customHeight="1">
      <c r="A1755" s="11" t="s">
        <v>4995</v>
      </c>
      <c r="B1755" s="11" t="s">
        <v>1120</v>
      </c>
      <c r="C1755" s="11" t="s">
        <v>2672</v>
      </c>
      <c r="D1755" s="11" t="str">
        <f t="shared" si="27"/>
        <v>15-2718 TC Fuchsia Pink</v>
      </c>
      <c r="E1755" s="11" t="s">
        <v>632</v>
      </c>
      <c r="F1755" s="11">
        <v>223</v>
      </c>
      <c r="G1755" s="11">
        <v>136</v>
      </c>
      <c r="H1755" s="2426">
        <v>183</v>
      </c>
      <c r="I1755" s="2868"/>
    </row>
    <row r="1756" spans="1:9" ht="35.450000000000003" customHeight="1">
      <c r="A1756" s="11" t="s">
        <v>7044</v>
      </c>
      <c r="B1756" s="11" t="s">
        <v>9419</v>
      </c>
      <c r="C1756" s="11" t="s">
        <v>2451</v>
      </c>
      <c r="D1756" s="11" t="str">
        <f t="shared" si="27"/>
        <v>16-1164 TC Orange Pepper</v>
      </c>
      <c r="E1756" s="11" t="s">
        <v>632</v>
      </c>
      <c r="F1756" s="11">
        <v>223</v>
      </c>
      <c r="G1756" s="11">
        <v>117</v>
      </c>
      <c r="H1756" s="2426">
        <v>0</v>
      </c>
      <c r="I1756" s="2869"/>
    </row>
    <row r="1757" spans="1:9" ht="35.450000000000003" customHeight="1">
      <c r="A1757" s="11" t="s">
        <v>5324</v>
      </c>
      <c r="B1757" s="11" t="s">
        <v>1248</v>
      </c>
      <c r="C1757" s="11" t="s">
        <v>2500</v>
      </c>
      <c r="D1757" s="11" t="str">
        <f t="shared" si="27"/>
        <v>16-1450 TC Flamingo</v>
      </c>
      <c r="E1757" s="11" t="s">
        <v>632</v>
      </c>
      <c r="F1757" s="11">
        <v>223</v>
      </c>
      <c r="G1757" s="11">
        <v>114</v>
      </c>
      <c r="H1757" s="2426">
        <v>83</v>
      </c>
      <c r="I1757" s="2870"/>
    </row>
    <row r="1758" spans="1:9" ht="35.450000000000003" customHeight="1">
      <c r="A1758" s="11" t="s">
        <v>5769</v>
      </c>
      <c r="B1758" s="11" t="s">
        <v>1175</v>
      </c>
      <c r="C1758" s="11" t="s">
        <v>2586</v>
      </c>
      <c r="D1758" s="11" t="str">
        <f t="shared" si="27"/>
        <v>17-1558 TC Grenadine</v>
      </c>
      <c r="E1758" s="11" t="s">
        <v>632</v>
      </c>
      <c r="F1758" s="11">
        <v>223</v>
      </c>
      <c r="G1758" s="11">
        <v>63</v>
      </c>
      <c r="H1758" s="2426">
        <v>50</v>
      </c>
      <c r="I1758" s="2871"/>
    </row>
    <row r="1759" spans="1:9" ht="35.450000000000003" customHeight="1">
      <c r="A1759" s="11" t="s">
        <v>4183</v>
      </c>
      <c r="B1759" s="11" t="s">
        <v>4185</v>
      </c>
      <c r="C1759" s="11" t="s">
        <v>3587</v>
      </c>
      <c r="D1759" s="11" t="str">
        <f t="shared" si="27"/>
        <v>12-5404 TC Whisper Green</v>
      </c>
      <c r="E1759" s="11" t="s">
        <v>632</v>
      </c>
      <c r="F1759" s="11">
        <v>224</v>
      </c>
      <c r="G1759" s="11">
        <v>230</v>
      </c>
      <c r="H1759" s="2426">
        <v>215</v>
      </c>
      <c r="I1759" s="2849"/>
    </row>
    <row r="1760" spans="1:9" ht="35.450000000000003" customHeight="1">
      <c r="A1760" s="11" t="s">
        <v>3960</v>
      </c>
      <c r="B1760" s="11" t="s">
        <v>1731</v>
      </c>
      <c r="C1760" s="11" t="s">
        <v>1829</v>
      </c>
      <c r="D1760" s="11" t="str">
        <f t="shared" si="27"/>
        <v>11-4803 TC Ice</v>
      </c>
      <c r="E1760" s="11" t="s">
        <v>632</v>
      </c>
      <c r="F1760" s="11">
        <v>224</v>
      </c>
      <c r="G1760" s="11">
        <v>228</v>
      </c>
      <c r="H1760" s="2426">
        <v>217</v>
      </c>
      <c r="I1760" s="2850"/>
    </row>
    <row r="1761" spans="1:9" ht="35.450000000000003" customHeight="1">
      <c r="A1761" s="11" t="s">
        <v>3983</v>
      </c>
      <c r="B1761" s="11" t="s">
        <v>1750</v>
      </c>
      <c r="C1761" s="11" t="s">
        <v>1803</v>
      </c>
      <c r="D1761" s="11" t="str">
        <f t="shared" si="27"/>
        <v>12-0304 TC Whitecap Gray</v>
      </c>
      <c r="E1761" s="11" t="s">
        <v>632</v>
      </c>
      <c r="F1761" s="11">
        <v>224</v>
      </c>
      <c r="G1761" s="11">
        <v>213</v>
      </c>
      <c r="H1761" s="2426">
        <v>198</v>
      </c>
      <c r="I1761" s="2481"/>
    </row>
    <row r="1762" spans="1:9" ht="35.450000000000003" customHeight="1">
      <c r="A1762" s="11" t="s">
        <v>4411</v>
      </c>
      <c r="B1762" s="11" t="s">
        <v>866</v>
      </c>
      <c r="C1762" s="11" t="s">
        <v>2995</v>
      </c>
      <c r="D1762" s="11" t="str">
        <f t="shared" si="27"/>
        <v>13-3406 TC Orchid Ice</v>
      </c>
      <c r="E1762" s="11" t="s">
        <v>632</v>
      </c>
      <c r="F1762" s="11">
        <v>224</v>
      </c>
      <c r="G1762" s="11">
        <v>208</v>
      </c>
      <c r="H1762" s="2426">
        <v>219</v>
      </c>
      <c r="I1762" s="2851"/>
    </row>
    <row r="1763" spans="1:9" ht="35.450000000000003" customHeight="1">
      <c r="A1763" s="11" t="s">
        <v>4324</v>
      </c>
      <c r="B1763" s="11" t="s">
        <v>1428</v>
      </c>
      <c r="C1763" s="11" t="s">
        <v>2252</v>
      </c>
      <c r="D1763" s="11" t="str">
        <f t="shared" si="27"/>
        <v>13-0922 TC Straw</v>
      </c>
      <c r="E1763" s="11" t="s">
        <v>632</v>
      </c>
      <c r="F1763" s="11">
        <v>224</v>
      </c>
      <c r="G1763" s="11">
        <v>201</v>
      </c>
      <c r="H1763" s="2426">
        <v>146</v>
      </c>
      <c r="I1763" s="2852"/>
    </row>
    <row r="1764" spans="1:9" ht="35.450000000000003" customHeight="1">
      <c r="A1764" s="11" t="s">
        <v>4408</v>
      </c>
      <c r="B1764" s="11" t="s">
        <v>867</v>
      </c>
      <c r="C1764" s="11" t="s">
        <v>2996</v>
      </c>
      <c r="D1764" s="11" t="str">
        <f t="shared" si="27"/>
        <v>13-3405 TC Lilac Snow</v>
      </c>
      <c r="E1764" s="11" t="s">
        <v>632</v>
      </c>
      <c r="F1764" s="11">
        <v>224</v>
      </c>
      <c r="G1764" s="11">
        <v>199</v>
      </c>
      <c r="H1764" s="2426">
        <v>215</v>
      </c>
      <c r="I1764" s="2853"/>
    </row>
    <row r="1765" spans="1:9" ht="35.450000000000003" customHeight="1">
      <c r="A1765" s="11" t="s">
        <v>4617</v>
      </c>
      <c r="B1765" s="11" t="s">
        <v>1324</v>
      </c>
      <c r="C1765" s="11" t="s">
        <v>2402</v>
      </c>
      <c r="D1765" s="11" t="str">
        <f t="shared" si="27"/>
        <v>14-1127 TC Desert Mist</v>
      </c>
      <c r="E1765" s="11" t="s">
        <v>632</v>
      </c>
      <c r="F1765" s="11">
        <v>224</v>
      </c>
      <c r="G1765" s="11">
        <v>181</v>
      </c>
      <c r="H1765" s="2426">
        <v>137</v>
      </c>
      <c r="I1765" s="2854"/>
    </row>
    <row r="1766" spans="1:9" ht="35.450000000000003" customHeight="1">
      <c r="A1766" s="11" t="s">
        <v>4909</v>
      </c>
      <c r="B1766" s="11" t="s">
        <v>1306</v>
      </c>
      <c r="C1766" s="11" t="s">
        <v>2425</v>
      </c>
      <c r="D1766" s="11" t="str">
        <f t="shared" si="27"/>
        <v>15-1150 TC Dark Cheddar</v>
      </c>
      <c r="E1766" s="11" t="s">
        <v>632</v>
      </c>
      <c r="F1766" s="11">
        <v>224</v>
      </c>
      <c r="G1766" s="11">
        <v>129</v>
      </c>
      <c r="H1766" s="2426">
        <v>25</v>
      </c>
      <c r="I1766" s="2855"/>
    </row>
    <row r="1767" spans="1:9" ht="35.450000000000003" customHeight="1">
      <c r="A1767" s="11" t="s">
        <v>5817</v>
      </c>
      <c r="B1767" s="11" t="s">
        <v>1109</v>
      </c>
      <c r="C1767" s="11" t="s">
        <v>2682</v>
      </c>
      <c r="D1767" s="11" t="str">
        <f t="shared" si="27"/>
        <v>17-2033 TC Fandango Pink</v>
      </c>
      <c r="E1767" s="11" t="s">
        <v>632</v>
      </c>
      <c r="F1767" s="11">
        <v>224</v>
      </c>
      <c r="G1767" s="11">
        <v>79</v>
      </c>
      <c r="H1767" s="2426">
        <v>128</v>
      </c>
      <c r="I1767" s="2856"/>
    </row>
    <row r="1768" spans="1:9" ht="35.450000000000003" customHeight="1">
      <c r="A1768" s="11" t="s">
        <v>6230</v>
      </c>
      <c r="B1768" s="11" t="s">
        <v>674</v>
      </c>
      <c r="C1768" s="11" t="s">
        <v>2579</v>
      </c>
      <c r="D1768" s="11" t="str">
        <f t="shared" si="27"/>
        <v>18-1651 TC Cayenne</v>
      </c>
      <c r="E1768" s="11" t="s">
        <v>632</v>
      </c>
      <c r="F1768" s="11">
        <v>224</v>
      </c>
      <c r="G1768" s="11">
        <v>73</v>
      </c>
      <c r="H1768" s="2426">
        <v>81</v>
      </c>
      <c r="I1768" s="2857"/>
    </row>
    <row r="1769" spans="1:9" ht="35.450000000000003" customHeight="1">
      <c r="A1769" s="11" t="s">
        <v>3953</v>
      </c>
      <c r="B1769" s="11" t="s">
        <v>1727</v>
      </c>
      <c r="C1769" s="11" t="s">
        <v>1833</v>
      </c>
      <c r="D1769" s="11" t="str">
        <f t="shared" si="27"/>
        <v>11-4303 TC Mystic Blue</v>
      </c>
      <c r="E1769" s="11" t="s">
        <v>632</v>
      </c>
      <c r="F1769" s="11">
        <v>225</v>
      </c>
      <c r="G1769" s="11">
        <v>227</v>
      </c>
      <c r="H1769" s="2426">
        <v>222</v>
      </c>
      <c r="I1769" s="2842"/>
    </row>
    <row r="1770" spans="1:9" ht="35.450000000000003" customHeight="1">
      <c r="A1770" s="11" t="s">
        <v>4013</v>
      </c>
      <c r="B1770" s="11" t="s">
        <v>4014</v>
      </c>
      <c r="C1770" s="11" t="s">
        <v>3765</v>
      </c>
      <c r="D1770" s="11" t="str">
        <f t="shared" si="27"/>
        <v>12-0521 TC Young Wheat</v>
      </c>
      <c r="E1770" s="11" t="s">
        <v>632</v>
      </c>
      <c r="F1770" s="11">
        <v>225</v>
      </c>
      <c r="G1770" s="11">
        <v>227</v>
      </c>
      <c r="H1770" s="2426">
        <v>169</v>
      </c>
      <c r="I1770" s="2843"/>
    </row>
    <row r="1771" spans="1:9" ht="35.450000000000003" customHeight="1">
      <c r="A1771" s="11" t="s">
        <v>3966</v>
      </c>
      <c r="B1771" s="11" t="s">
        <v>1766</v>
      </c>
      <c r="C1771" s="11" t="s">
        <v>1784</v>
      </c>
      <c r="D1771" s="11" t="str">
        <f t="shared" si="27"/>
        <v>12-0104 TC White Asparagus</v>
      </c>
      <c r="E1771" s="11" t="s">
        <v>632</v>
      </c>
      <c r="F1771" s="11">
        <v>225</v>
      </c>
      <c r="G1771" s="11">
        <v>219</v>
      </c>
      <c r="H1771" s="2426">
        <v>200</v>
      </c>
      <c r="I1771" s="2844"/>
    </row>
    <row r="1772" spans="1:9" ht="35.450000000000003" customHeight="1">
      <c r="A1772" s="11" t="s">
        <v>4258</v>
      </c>
      <c r="B1772" s="11" t="s">
        <v>4259</v>
      </c>
      <c r="C1772" s="11" t="s">
        <v>3770</v>
      </c>
      <c r="D1772" s="11" t="str">
        <f t="shared" si="27"/>
        <v>13-0333 TC Lima Bean</v>
      </c>
      <c r="E1772" s="11" t="s">
        <v>632</v>
      </c>
      <c r="F1772" s="11">
        <v>225</v>
      </c>
      <c r="G1772" s="11">
        <v>213</v>
      </c>
      <c r="H1772" s="2426">
        <v>144</v>
      </c>
      <c r="I1772" s="2845"/>
    </row>
    <row r="1773" spans="1:9" ht="35.450000000000003" customHeight="1">
      <c r="A1773" s="11" t="s">
        <v>4382</v>
      </c>
      <c r="B1773" s="11" t="s">
        <v>1504</v>
      </c>
      <c r="C1773" s="11" t="s">
        <v>2156</v>
      </c>
      <c r="D1773" s="11" t="str">
        <f t="shared" si="27"/>
        <v>13-1405 TC Shell</v>
      </c>
      <c r="E1773" s="11" t="s">
        <v>632</v>
      </c>
      <c r="F1773" s="11">
        <v>225</v>
      </c>
      <c r="G1773" s="11">
        <v>207</v>
      </c>
      <c r="H1773" s="2426">
        <v>198</v>
      </c>
      <c r="I1773" s="2846"/>
    </row>
    <row r="1774" spans="1:9" ht="35.450000000000003" customHeight="1">
      <c r="A1774" s="11" t="s">
        <v>4399</v>
      </c>
      <c r="B1774" s="11" t="s">
        <v>8188</v>
      </c>
      <c r="C1774" s="11" t="s">
        <v>2783</v>
      </c>
      <c r="D1774" s="11" t="str">
        <f t="shared" si="27"/>
        <v>13-2803 TC Pale Lilac</v>
      </c>
      <c r="E1774" s="11" t="s">
        <v>632</v>
      </c>
      <c r="F1774" s="11">
        <v>225</v>
      </c>
      <c r="G1774" s="11">
        <v>198</v>
      </c>
      <c r="H1774" s="2426">
        <v>204</v>
      </c>
      <c r="I1774" s="2847"/>
    </row>
    <row r="1775" spans="1:9" ht="35.450000000000003" customHeight="1">
      <c r="A1775" s="11" t="s">
        <v>4908</v>
      </c>
      <c r="B1775" s="11" t="s">
        <v>1315</v>
      </c>
      <c r="C1775" s="11" t="s">
        <v>2413</v>
      </c>
      <c r="D1775" s="11" t="str">
        <f t="shared" si="27"/>
        <v>15-1147 TC Butterscotch</v>
      </c>
      <c r="E1775" s="11" t="s">
        <v>632</v>
      </c>
      <c r="F1775" s="11">
        <v>225</v>
      </c>
      <c r="G1775" s="11">
        <v>150</v>
      </c>
      <c r="H1775" s="2426">
        <v>64</v>
      </c>
      <c r="I1775" s="2441"/>
    </row>
    <row r="1776" spans="1:9" ht="35.450000000000003" customHeight="1">
      <c r="A1776" s="11" t="s">
        <v>4949</v>
      </c>
      <c r="B1776" s="11" t="s">
        <v>1260</v>
      </c>
      <c r="C1776" s="11" t="s">
        <v>2486</v>
      </c>
      <c r="D1776" s="11" t="str">
        <f t="shared" si="27"/>
        <v>15-1333 TC Canyon Sunset</v>
      </c>
      <c r="E1776" s="11" t="s">
        <v>632</v>
      </c>
      <c r="F1776" s="11">
        <v>225</v>
      </c>
      <c r="G1776" s="11">
        <v>146</v>
      </c>
      <c r="H1776" s="2426">
        <v>122</v>
      </c>
      <c r="I1776" s="2848"/>
    </row>
    <row r="1777" spans="1:9" ht="35.450000000000003" customHeight="1">
      <c r="A1777" s="11" t="s">
        <v>3955</v>
      </c>
      <c r="B1777" s="11" t="s">
        <v>1726</v>
      </c>
      <c r="C1777" s="11" t="s">
        <v>1832</v>
      </c>
      <c r="D1777" s="11" t="str">
        <f t="shared" si="27"/>
        <v>11-4601 TC Bit of Blue</v>
      </c>
      <c r="E1777" s="11" t="s">
        <v>632</v>
      </c>
      <c r="F1777" s="11">
        <v>226</v>
      </c>
      <c r="G1777" s="11">
        <v>234</v>
      </c>
      <c r="H1777" s="2426">
        <v>235</v>
      </c>
      <c r="I1777" s="2829"/>
    </row>
    <row r="1778" spans="1:9" ht="35.450000000000003" customHeight="1">
      <c r="A1778" s="11" t="s">
        <v>4142</v>
      </c>
      <c r="B1778" s="11" t="s">
        <v>1724</v>
      </c>
      <c r="C1778" s="11" t="s">
        <v>1834</v>
      </c>
      <c r="D1778" s="11" t="str">
        <f t="shared" si="27"/>
        <v>12-4304 TC Bluewash</v>
      </c>
      <c r="E1778" s="11" t="s">
        <v>632</v>
      </c>
      <c r="F1778" s="11">
        <v>226</v>
      </c>
      <c r="G1778" s="11">
        <v>230</v>
      </c>
      <c r="H1778" s="2426">
        <v>224</v>
      </c>
      <c r="I1778" s="2830"/>
    </row>
    <row r="1779" spans="1:9" ht="35.450000000000003" customHeight="1">
      <c r="A1779" s="11" t="s">
        <v>3952</v>
      </c>
      <c r="B1779" s="11" t="s">
        <v>1733</v>
      </c>
      <c r="C1779" s="11" t="s">
        <v>1826</v>
      </c>
      <c r="D1779" s="11" t="str">
        <f t="shared" si="27"/>
        <v>11-4301 TC Lily White</v>
      </c>
      <c r="E1779" s="11" t="s">
        <v>632</v>
      </c>
      <c r="F1779" s="11">
        <v>226</v>
      </c>
      <c r="G1779" s="11">
        <v>226</v>
      </c>
      <c r="H1779" s="2426">
        <v>218</v>
      </c>
      <c r="I1779" s="2831"/>
    </row>
    <row r="1780" spans="1:9" ht="35.450000000000003" customHeight="1">
      <c r="A1780" s="11" t="s">
        <v>4615</v>
      </c>
      <c r="B1780" s="11" t="s">
        <v>1598</v>
      </c>
      <c r="C1780" s="11" t="s">
        <v>2030</v>
      </c>
      <c r="D1780" s="11" t="str">
        <f t="shared" si="27"/>
        <v>14-1120 TC Apricot Illusion</v>
      </c>
      <c r="E1780" s="11" t="s">
        <v>632</v>
      </c>
      <c r="F1780" s="11">
        <v>226</v>
      </c>
      <c r="G1780" s="11">
        <v>196</v>
      </c>
      <c r="H1780" s="2426">
        <v>166</v>
      </c>
      <c r="I1780" s="2832"/>
    </row>
    <row r="1781" spans="1:9" ht="35.450000000000003" customHeight="1">
      <c r="A1781" s="11" t="s">
        <v>4672</v>
      </c>
      <c r="B1781" s="11" t="s">
        <v>1062</v>
      </c>
      <c r="C1781" s="11" t="s">
        <v>2750</v>
      </c>
      <c r="D1781" s="11" t="str">
        <f t="shared" si="27"/>
        <v>14-1905 TC Lotus</v>
      </c>
      <c r="E1781" s="11" t="s">
        <v>632</v>
      </c>
      <c r="F1781" s="11">
        <v>226</v>
      </c>
      <c r="G1781" s="11">
        <v>193</v>
      </c>
      <c r="H1781" s="2426">
        <v>192</v>
      </c>
      <c r="I1781" s="2833"/>
    </row>
    <row r="1782" spans="1:9" ht="35.450000000000003" customHeight="1">
      <c r="A1782" s="11" t="s">
        <v>4632</v>
      </c>
      <c r="B1782" s="11" t="s">
        <v>1510</v>
      </c>
      <c r="C1782" s="11" t="s">
        <v>2148</v>
      </c>
      <c r="D1782" s="11" t="str">
        <f t="shared" si="27"/>
        <v>14-1217 TC Amberlight</v>
      </c>
      <c r="E1782" s="11" t="s">
        <v>632</v>
      </c>
      <c r="F1782" s="11">
        <v>226</v>
      </c>
      <c r="G1782" s="11">
        <v>190</v>
      </c>
      <c r="H1782" s="2426">
        <v>162</v>
      </c>
      <c r="I1782" s="2834"/>
    </row>
    <row r="1783" spans="1:9" ht="35.450000000000003" customHeight="1">
      <c r="A1783" s="11" t="s">
        <v>4575</v>
      </c>
      <c r="B1783" s="11" t="s">
        <v>1352</v>
      </c>
      <c r="C1783" s="11" t="s">
        <v>2365</v>
      </c>
      <c r="D1783" s="11" t="str">
        <f t="shared" si="27"/>
        <v>14-0846 TC Yolk Yellow</v>
      </c>
      <c r="E1783" s="11" t="s">
        <v>632</v>
      </c>
      <c r="F1783" s="11">
        <v>226</v>
      </c>
      <c r="G1783" s="11">
        <v>176</v>
      </c>
      <c r="H1783" s="2426">
        <v>81</v>
      </c>
      <c r="I1783" s="2835"/>
    </row>
    <row r="1784" spans="1:9" ht="35.450000000000003" customHeight="1">
      <c r="A1784" s="11" t="s">
        <v>4952</v>
      </c>
      <c r="B1784" s="11" t="s">
        <v>1058</v>
      </c>
      <c r="C1784" s="11" t="s">
        <v>2760</v>
      </c>
      <c r="D1784" s="11" t="str">
        <f t="shared" si="27"/>
        <v>15-1415 TC Coral Cloud</v>
      </c>
      <c r="E1784" s="11" t="s">
        <v>632</v>
      </c>
      <c r="F1784" s="11">
        <v>226</v>
      </c>
      <c r="G1784" s="11">
        <v>169</v>
      </c>
      <c r="H1784" s="2426">
        <v>161</v>
      </c>
      <c r="I1784" s="2836"/>
    </row>
    <row r="1785" spans="1:9" ht="35.450000000000003" customHeight="1">
      <c r="A1785" s="11" t="s">
        <v>4584</v>
      </c>
      <c r="B1785" s="11" t="s">
        <v>7754</v>
      </c>
      <c r="C1785" s="11" t="s">
        <v>2366</v>
      </c>
      <c r="D1785" s="11" t="str">
        <f t="shared" si="27"/>
        <v>14-0951 TC Golden Rod</v>
      </c>
      <c r="E1785" s="11" t="s">
        <v>632</v>
      </c>
      <c r="F1785" s="11">
        <v>226</v>
      </c>
      <c r="G1785" s="11">
        <v>168</v>
      </c>
      <c r="H1785" s="2426">
        <v>41</v>
      </c>
      <c r="I1785" s="2484"/>
    </row>
    <row r="1786" spans="1:9" ht="35.450000000000003" customHeight="1">
      <c r="A1786" s="11" t="s">
        <v>5315</v>
      </c>
      <c r="B1786" s="11" t="s">
        <v>1202</v>
      </c>
      <c r="C1786" s="11" t="s">
        <v>2554</v>
      </c>
      <c r="D1786" s="11" t="str">
        <f t="shared" si="27"/>
        <v>16-1434 TC Coral Almond</v>
      </c>
      <c r="E1786" s="11" t="s">
        <v>632</v>
      </c>
      <c r="F1786" s="11">
        <v>226</v>
      </c>
      <c r="G1786" s="11">
        <v>157</v>
      </c>
      <c r="H1786" s="2426">
        <v>148</v>
      </c>
      <c r="I1786" s="2837"/>
    </row>
    <row r="1787" spans="1:9" ht="35.450000000000003" customHeight="1">
      <c r="A1787" s="11" t="s">
        <v>4962</v>
      </c>
      <c r="B1787" s="11" t="s">
        <v>1232</v>
      </c>
      <c r="C1787" s="11" t="s">
        <v>2519</v>
      </c>
      <c r="D1787" s="11" t="str">
        <f t="shared" si="27"/>
        <v>15-1523 TC Shrimp</v>
      </c>
      <c r="E1787" s="11" t="s">
        <v>632</v>
      </c>
      <c r="F1787" s="11">
        <v>226</v>
      </c>
      <c r="G1787" s="11">
        <v>154</v>
      </c>
      <c r="H1787" s="2426">
        <v>134</v>
      </c>
      <c r="I1787" s="2838"/>
    </row>
    <row r="1788" spans="1:9" ht="35.450000000000003" customHeight="1">
      <c r="A1788" s="11" t="s">
        <v>4988</v>
      </c>
      <c r="B1788" s="11" t="s">
        <v>1121</v>
      </c>
      <c r="C1788" s="11" t="s">
        <v>2673</v>
      </c>
      <c r="D1788" s="11" t="str">
        <f t="shared" si="27"/>
        <v>15-2214 TC Rosebloom</v>
      </c>
      <c r="E1788" s="11" t="s">
        <v>632</v>
      </c>
      <c r="F1788" s="11">
        <v>226</v>
      </c>
      <c r="G1788" s="11">
        <v>144</v>
      </c>
      <c r="H1788" s="2426">
        <v>178</v>
      </c>
      <c r="I1788" s="2839"/>
    </row>
    <row r="1789" spans="1:9" ht="35.450000000000003" customHeight="1">
      <c r="A1789" s="11" t="s">
        <v>5293</v>
      </c>
      <c r="B1789" s="11" t="s">
        <v>1251</v>
      </c>
      <c r="C1789" s="11" t="s">
        <v>2496</v>
      </c>
      <c r="D1789" s="11" t="str">
        <f t="shared" si="27"/>
        <v>16-1344 TC Dusty Orange</v>
      </c>
      <c r="E1789" s="11" t="s">
        <v>632</v>
      </c>
      <c r="F1789" s="11">
        <v>226</v>
      </c>
      <c r="G1789" s="11">
        <v>122</v>
      </c>
      <c r="H1789" s="2426">
        <v>83</v>
      </c>
      <c r="I1789" s="2431"/>
    </row>
    <row r="1790" spans="1:9" ht="35.450000000000003" customHeight="1">
      <c r="A1790" s="11" t="s">
        <v>5736</v>
      </c>
      <c r="B1790" s="11" t="s">
        <v>1176</v>
      </c>
      <c r="C1790" s="11" t="s">
        <v>2585</v>
      </c>
      <c r="D1790" s="11" t="str">
        <f t="shared" si="27"/>
        <v>17-1456 TC Tigerlily</v>
      </c>
      <c r="E1790" s="11" t="s">
        <v>632</v>
      </c>
      <c r="F1790" s="11">
        <v>226</v>
      </c>
      <c r="G1790" s="11">
        <v>88</v>
      </c>
      <c r="H1790" s="2426">
        <v>62</v>
      </c>
      <c r="I1790" s="2497"/>
    </row>
    <row r="1791" spans="1:9" ht="35.450000000000003" customHeight="1">
      <c r="A1791" s="11" t="s">
        <v>7048</v>
      </c>
      <c r="B1791" s="11" t="s">
        <v>9445</v>
      </c>
      <c r="C1791" s="11" t="s">
        <v>2475</v>
      </c>
      <c r="D1791" s="11" t="str">
        <f t="shared" si="27"/>
        <v>17-1461 TC Orangeade</v>
      </c>
      <c r="E1791" s="11" t="s">
        <v>632</v>
      </c>
      <c r="F1791" s="11">
        <v>226</v>
      </c>
      <c r="G1791" s="11">
        <v>85</v>
      </c>
      <c r="H1791" s="2426">
        <v>44</v>
      </c>
      <c r="I1791" s="2840"/>
    </row>
    <row r="1792" spans="1:9" ht="35.450000000000003" customHeight="1">
      <c r="A1792" s="11" t="s">
        <v>6254</v>
      </c>
      <c r="B1792" s="11" t="s">
        <v>1130</v>
      </c>
      <c r="C1792" s="11" t="s">
        <v>2653</v>
      </c>
      <c r="D1792" s="11" t="str">
        <f t="shared" si="27"/>
        <v>18-1755 TC Rouge Red</v>
      </c>
      <c r="E1792" s="11" t="s">
        <v>632</v>
      </c>
      <c r="F1792" s="11">
        <v>226</v>
      </c>
      <c r="G1792" s="11">
        <v>70</v>
      </c>
      <c r="H1792" s="2426">
        <v>102</v>
      </c>
      <c r="I1792" s="2841"/>
    </row>
    <row r="1793" spans="1:9" ht="35.450000000000003" customHeight="1">
      <c r="A1793" s="11" t="s">
        <v>4017</v>
      </c>
      <c r="B1793" s="11" t="s">
        <v>4018</v>
      </c>
      <c r="C1793" s="11" t="s">
        <v>3767</v>
      </c>
      <c r="D1793" s="11" t="str">
        <f t="shared" si="27"/>
        <v>12-0525 TC Luminary Green</v>
      </c>
      <c r="E1793" s="11" t="s">
        <v>632</v>
      </c>
      <c r="F1793" s="11">
        <v>227</v>
      </c>
      <c r="G1793" s="11">
        <v>234</v>
      </c>
      <c r="H1793" s="2426">
        <v>165</v>
      </c>
      <c r="I1793" s="2824"/>
    </row>
    <row r="1794" spans="1:9" ht="35.450000000000003" customHeight="1">
      <c r="A1794" s="11" t="s">
        <v>4571</v>
      </c>
      <c r="B1794" s="11" t="s">
        <v>1392</v>
      </c>
      <c r="C1794" s="11" t="s">
        <v>2299</v>
      </c>
      <c r="D1794" s="11" t="str">
        <f t="shared" ref="D1794:D1857" si="28">A1794 &amp; " " &amp; B1794</f>
        <v>14-0827 TC Dusky Citron</v>
      </c>
      <c r="E1794" s="11" t="s">
        <v>632</v>
      </c>
      <c r="F1794" s="11">
        <v>227</v>
      </c>
      <c r="G1794" s="11">
        <v>204</v>
      </c>
      <c r="H1794" s="2426">
        <v>129</v>
      </c>
      <c r="I1794" s="2825"/>
    </row>
    <row r="1795" spans="1:9" ht="35.450000000000003" customHeight="1">
      <c r="A1795" s="11" t="s">
        <v>4354</v>
      </c>
      <c r="B1795" s="11" t="s">
        <v>1326</v>
      </c>
      <c r="C1795" s="11" t="s">
        <v>2400</v>
      </c>
      <c r="D1795" s="11" t="str">
        <f t="shared" si="28"/>
        <v>13-1018 TC Desert Dust</v>
      </c>
      <c r="E1795" s="11" t="s">
        <v>632</v>
      </c>
      <c r="F1795" s="11">
        <v>227</v>
      </c>
      <c r="G1795" s="11">
        <v>188</v>
      </c>
      <c r="H1795" s="2426">
        <v>142</v>
      </c>
      <c r="I1795" s="2826"/>
    </row>
    <row r="1796" spans="1:9" ht="35.450000000000003" customHeight="1">
      <c r="A1796" s="11" t="s">
        <v>5278</v>
      </c>
      <c r="B1796" s="11" t="s">
        <v>1229</v>
      </c>
      <c r="C1796" s="11" t="s">
        <v>2521</v>
      </c>
      <c r="D1796" s="11" t="str">
        <f t="shared" si="28"/>
        <v>16-1329 TC Coral Haze</v>
      </c>
      <c r="E1796" s="11" t="s">
        <v>632</v>
      </c>
      <c r="F1796" s="11">
        <v>227</v>
      </c>
      <c r="G1796" s="11">
        <v>142</v>
      </c>
      <c r="H1796" s="2426">
        <v>132</v>
      </c>
      <c r="I1796" s="2827"/>
    </row>
    <row r="1797" spans="1:9" ht="35.450000000000003" customHeight="1">
      <c r="A1797" s="11" t="s">
        <v>5822</v>
      </c>
      <c r="B1797" s="11" t="s">
        <v>1103</v>
      </c>
      <c r="C1797" s="11" t="s">
        <v>2687</v>
      </c>
      <c r="D1797" s="11" t="str">
        <f t="shared" si="28"/>
        <v>17-2230 TC Carmine Rose</v>
      </c>
      <c r="E1797" s="11" t="s">
        <v>632</v>
      </c>
      <c r="F1797" s="11">
        <v>227</v>
      </c>
      <c r="G1797" s="11">
        <v>91</v>
      </c>
      <c r="H1797" s="2426">
        <v>143</v>
      </c>
      <c r="I1797" s="2828"/>
    </row>
    <row r="1798" spans="1:9" ht="35.450000000000003" customHeight="1">
      <c r="A1798" s="11" t="s">
        <v>3961</v>
      </c>
      <c r="B1798" s="11" t="s">
        <v>7217</v>
      </c>
      <c r="C1798" s="11" t="s">
        <v>1836</v>
      </c>
      <c r="D1798" s="11" t="str">
        <f t="shared" si="28"/>
        <v>11-4804 TC Lightest Sky</v>
      </c>
      <c r="E1798" s="11" t="s">
        <v>632</v>
      </c>
      <c r="F1798" s="11">
        <v>228</v>
      </c>
      <c r="G1798" s="11">
        <v>234</v>
      </c>
      <c r="H1798" s="2426">
        <v>223</v>
      </c>
      <c r="I1798" s="2815"/>
    </row>
    <row r="1799" spans="1:9" ht="35.450000000000003" customHeight="1">
      <c r="A1799" s="11" t="s">
        <v>3964</v>
      </c>
      <c r="B1799" s="11" t="s">
        <v>1751</v>
      </c>
      <c r="C1799" s="11" t="s">
        <v>1805</v>
      </c>
      <c r="D1799" s="11" t="str">
        <f t="shared" si="28"/>
        <v>12-0000 TC White Swan</v>
      </c>
      <c r="E1799" s="11" t="s">
        <v>632</v>
      </c>
      <c r="F1799" s="11">
        <v>228</v>
      </c>
      <c r="G1799" s="11">
        <v>215</v>
      </c>
      <c r="H1799" s="2426">
        <v>197</v>
      </c>
      <c r="I1799" s="2816"/>
    </row>
    <row r="1800" spans="1:9" ht="35.450000000000003" customHeight="1">
      <c r="A1800" s="11" t="s">
        <v>6971</v>
      </c>
      <c r="B1800" s="11" t="s">
        <v>9401</v>
      </c>
      <c r="C1800" s="11" t="s">
        <v>1817</v>
      </c>
      <c r="D1800" s="11" t="str">
        <f t="shared" si="28"/>
        <v>12-0709 TC Macadamia</v>
      </c>
      <c r="E1800" s="11" t="s">
        <v>632</v>
      </c>
      <c r="F1800" s="11">
        <v>228</v>
      </c>
      <c r="G1800" s="11">
        <v>207</v>
      </c>
      <c r="H1800" s="2426">
        <v>182</v>
      </c>
      <c r="I1800" s="2817"/>
    </row>
    <row r="1801" spans="1:9" ht="35.450000000000003" customHeight="1">
      <c r="A1801" s="11" t="s">
        <v>4389</v>
      </c>
      <c r="B1801" s="11" t="s">
        <v>1063</v>
      </c>
      <c r="C1801" s="11" t="s">
        <v>2745</v>
      </c>
      <c r="D1801" s="11" t="str">
        <f t="shared" si="28"/>
        <v>13-1504 TC Peach Blush</v>
      </c>
      <c r="E1801" s="11" t="s">
        <v>632</v>
      </c>
      <c r="F1801" s="11">
        <v>228</v>
      </c>
      <c r="G1801" s="11">
        <v>204</v>
      </c>
      <c r="H1801" s="2426">
        <v>198</v>
      </c>
      <c r="I1801" s="2818"/>
    </row>
    <row r="1802" spans="1:9" ht="35.450000000000003" customHeight="1">
      <c r="A1802" s="11" t="s">
        <v>4371</v>
      </c>
      <c r="B1802" s="11" t="s">
        <v>1537</v>
      </c>
      <c r="C1802" s="11" t="s">
        <v>2114</v>
      </c>
      <c r="D1802" s="11" t="str">
        <f t="shared" si="28"/>
        <v>13-1108 TC Cream Tan</v>
      </c>
      <c r="E1802" s="11" t="s">
        <v>632</v>
      </c>
      <c r="F1802" s="11">
        <v>228</v>
      </c>
      <c r="G1802" s="11">
        <v>199</v>
      </c>
      <c r="H1802" s="2426">
        <v>184</v>
      </c>
      <c r="I1802" s="2819"/>
    </row>
    <row r="1803" spans="1:9" ht="35.450000000000003" customHeight="1">
      <c r="A1803" s="11" t="s">
        <v>4651</v>
      </c>
      <c r="B1803" s="11" t="s">
        <v>7529</v>
      </c>
      <c r="C1803" s="11" t="s">
        <v>2164</v>
      </c>
      <c r="D1803" s="11" t="str">
        <f t="shared" si="28"/>
        <v>14-1312 TC Pale Blush</v>
      </c>
      <c r="E1803" s="11" t="s">
        <v>632</v>
      </c>
      <c r="F1803" s="11">
        <v>228</v>
      </c>
      <c r="G1803" s="11">
        <v>191</v>
      </c>
      <c r="H1803" s="2426">
        <v>179</v>
      </c>
      <c r="I1803" s="2820"/>
    </row>
    <row r="1804" spans="1:9" ht="35.450000000000003" customHeight="1">
      <c r="A1804" s="11" t="s">
        <v>4564</v>
      </c>
      <c r="B1804" s="11" t="s">
        <v>1379</v>
      </c>
      <c r="C1804" s="11" t="s">
        <v>2325</v>
      </c>
      <c r="D1804" s="11" t="str">
        <f t="shared" si="28"/>
        <v>14-0754 TC Super Lemon</v>
      </c>
      <c r="E1804" s="11" t="s">
        <v>632</v>
      </c>
      <c r="F1804" s="11">
        <v>228</v>
      </c>
      <c r="G1804" s="11">
        <v>191</v>
      </c>
      <c r="H1804" s="2426">
        <v>69</v>
      </c>
      <c r="I1804" s="2821"/>
    </row>
    <row r="1805" spans="1:9" ht="35.450000000000003" customHeight="1">
      <c r="A1805" s="11" t="s">
        <v>5259</v>
      </c>
      <c r="B1805" s="11" t="s">
        <v>1290</v>
      </c>
      <c r="C1805" s="11" t="s">
        <v>2442</v>
      </c>
      <c r="D1805" s="11" t="str">
        <f t="shared" si="28"/>
        <v>16-1255 TC Russet Orange</v>
      </c>
      <c r="E1805" s="11" t="s">
        <v>632</v>
      </c>
      <c r="F1805" s="11">
        <v>228</v>
      </c>
      <c r="G1805" s="11">
        <v>113</v>
      </c>
      <c r="H1805" s="2426">
        <v>39</v>
      </c>
      <c r="I1805" s="2822"/>
    </row>
    <row r="1806" spans="1:9" ht="35.450000000000003" customHeight="1">
      <c r="A1806" s="11" t="s">
        <v>5804</v>
      </c>
      <c r="B1806" s="11" t="s">
        <v>1133</v>
      </c>
      <c r="C1806" s="11" t="s">
        <v>2650</v>
      </c>
      <c r="D1806" s="11" t="str">
        <f t="shared" si="28"/>
        <v>17-1755 TC Paradise Pink</v>
      </c>
      <c r="E1806" s="11" t="s">
        <v>632</v>
      </c>
      <c r="F1806" s="11">
        <v>228</v>
      </c>
      <c r="G1806" s="11">
        <v>68</v>
      </c>
      <c r="H1806" s="2426">
        <v>94</v>
      </c>
      <c r="I1806" s="2823"/>
    </row>
    <row r="1807" spans="1:9" ht="35.450000000000003" customHeight="1">
      <c r="A1807" s="11" t="s">
        <v>3959</v>
      </c>
      <c r="B1807" s="11" t="s">
        <v>1732</v>
      </c>
      <c r="C1807" s="11" t="s">
        <v>1828</v>
      </c>
      <c r="D1807" s="11" t="str">
        <f t="shared" si="28"/>
        <v>11-4802 TC Summer Shower</v>
      </c>
      <c r="E1807" s="11" t="s">
        <v>632</v>
      </c>
      <c r="F1807" s="11">
        <v>229</v>
      </c>
      <c r="G1807" s="11">
        <v>235</v>
      </c>
      <c r="H1807" s="2426">
        <v>227</v>
      </c>
      <c r="I1807" s="2806"/>
    </row>
    <row r="1808" spans="1:9" ht="35.450000000000003" customHeight="1">
      <c r="A1808" s="11" t="s">
        <v>4019</v>
      </c>
      <c r="B1808" s="11" t="s">
        <v>4020</v>
      </c>
      <c r="C1808" s="11" t="s">
        <v>3771</v>
      </c>
      <c r="D1808" s="11" t="str">
        <f t="shared" si="28"/>
        <v>12-0530 TC Charlock</v>
      </c>
      <c r="E1808" s="11" t="s">
        <v>632</v>
      </c>
      <c r="F1808" s="11">
        <v>229</v>
      </c>
      <c r="G1808" s="11">
        <v>231</v>
      </c>
      <c r="H1808" s="2426">
        <v>144</v>
      </c>
      <c r="I1808" s="2807"/>
    </row>
    <row r="1809" spans="1:9" ht="35.450000000000003" customHeight="1">
      <c r="A1809" s="11" t="s">
        <v>3914</v>
      </c>
      <c r="B1809" s="11" t="s">
        <v>1739</v>
      </c>
      <c r="C1809" s="11" t="s">
        <v>1824</v>
      </c>
      <c r="D1809" s="11" t="str">
        <f t="shared" si="28"/>
        <v>11-0603 TC Pastel Parchment</v>
      </c>
      <c r="E1809" s="11" t="s">
        <v>632</v>
      </c>
      <c r="F1809" s="11">
        <v>229</v>
      </c>
      <c r="G1809" s="11">
        <v>217</v>
      </c>
      <c r="H1809" s="2426">
        <v>211</v>
      </c>
      <c r="I1809" s="2808"/>
    </row>
    <row r="1810" spans="1:9" ht="35.450000000000003" customHeight="1">
      <c r="A1810" s="11" t="s">
        <v>4300</v>
      </c>
      <c r="B1810" s="11" t="s">
        <v>720</v>
      </c>
      <c r="C1810" s="11" t="s">
        <v>2295</v>
      </c>
      <c r="D1810" s="11" t="str">
        <f t="shared" si="28"/>
        <v>13-0720 TC Custard</v>
      </c>
      <c r="E1810" s="11" t="s">
        <v>632</v>
      </c>
      <c r="F1810" s="11">
        <v>229</v>
      </c>
      <c r="G1810" s="11">
        <v>214</v>
      </c>
      <c r="H1810" s="2426">
        <v>142</v>
      </c>
      <c r="I1810" s="2809"/>
    </row>
    <row r="1811" spans="1:9" ht="35.450000000000003" customHeight="1">
      <c r="A1811" s="11" t="s">
        <v>4135</v>
      </c>
      <c r="B1811" s="11" t="s">
        <v>1087</v>
      </c>
      <c r="C1811" s="11" t="s">
        <v>2712</v>
      </c>
      <c r="D1811" s="11" t="str">
        <f t="shared" si="28"/>
        <v>12-2902 TC Mauve Chalk</v>
      </c>
      <c r="E1811" s="11" t="s">
        <v>632</v>
      </c>
      <c r="F1811" s="11">
        <v>229</v>
      </c>
      <c r="G1811" s="11">
        <v>208</v>
      </c>
      <c r="H1811" s="2426">
        <v>207</v>
      </c>
      <c r="I1811" s="2810"/>
    </row>
    <row r="1812" spans="1:9" ht="35.450000000000003" customHeight="1">
      <c r="A1812" s="11" t="s">
        <v>4083</v>
      </c>
      <c r="B1812" s="11" t="s">
        <v>7230</v>
      </c>
      <c r="C1812" s="11" t="s">
        <v>1846</v>
      </c>
      <c r="D1812" s="11" t="str">
        <f t="shared" si="28"/>
        <v>12-0910 TC Lamb's Wool</v>
      </c>
      <c r="E1812" s="11" t="s">
        <v>632</v>
      </c>
      <c r="F1812" s="11">
        <v>229</v>
      </c>
      <c r="G1812" s="11">
        <v>208</v>
      </c>
      <c r="H1812" s="2426">
        <v>177</v>
      </c>
      <c r="I1812" s="2811"/>
    </row>
    <row r="1813" spans="1:9" ht="35.450000000000003" customHeight="1">
      <c r="A1813" s="11" t="s">
        <v>4343</v>
      </c>
      <c r="B1813" s="11" t="s">
        <v>1600</v>
      </c>
      <c r="C1813" s="11" t="s">
        <v>2028</v>
      </c>
      <c r="D1813" s="11" t="str">
        <f t="shared" si="28"/>
        <v>13-1010 TC Gray Sand</v>
      </c>
      <c r="E1813" s="11" t="s">
        <v>632</v>
      </c>
      <c r="F1813" s="11">
        <v>229</v>
      </c>
      <c r="G1813" s="11">
        <v>204</v>
      </c>
      <c r="H1813" s="2426">
        <v>175</v>
      </c>
      <c r="I1813" s="2812"/>
    </row>
    <row r="1814" spans="1:9" ht="35.450000000000003" customHeight="1">
      <c r="A1814" s="11" t="s">
        <v>4945</v>
      </c>
      <c r="B1814" s="11" t="s">
        <v>1492</v>
      </c>
      <c r="C1814" s="11" t="s">
        <v>2171</v>
      </c>
      <c r="D1814" s="11" t="str">
        <f t="shared" si="28"/>
        <v>15-1319 TC Almost Apricot</v>
      </c>
      <c r="E1814" s="11" t="s">
        <v>632</v>
      </c>
      <c r="F1814" s="11">
        <v>229</v>
      </c>
      <c r="G1814" s="11">
        <v>179</v>
      </c>
      <c r="H1814" s="2426">
        <v>155</v>
      </c>
      <c r="I1814" s="2813"/>
    </row>
    <row r="1815" spans="1:9" ht="35.450000000000003" customHeight="1">
      <c r="A1815" s="11" t="s">
        <v>5815</v>
      </c>
      <c r="B1815" s="11" t="s">
        <v>1110</v>
      </c>
      <c r="C1815" s="11" t="s">
        <v>2681</v>
      </c>
      <c r="D1815" s="11" t="str">
        <f t="shared" si="28"/>
        <v>17-1937 TC Hot Pink</v>
      </c>
      <c r="E1815" s="11" t="s">
        <v>632</v>
      </c>
      <c r="F1815" s="11">
        <v>229</v>
      </c>
      <c r="G1815" s="11">
        <v>89</v>
      </c>
      <c r="H1815" s="2426">
        <v>130</v>
      </c>
      <c r="I1815" s="2814"/>
    </row>
    <row r="1816" spans="1:9" ht="35.450000000000003" customHeight="1">
      <c r="A1816" s="11" t="s">
        <v>4060</v>
      </c>
      <c r="B1816" s="11" t="s">
        <v>1759</v>
      </c>
      <c r="C1816" s="11" t="s">
        <v>1793</v>
      </c>
      <c r="D1816" s="11" t="str">
        <f t="shared" si="28"/>
        <v>12-0804 TC Cloud Cream</v>
      </c>
      <c r="E1816" s="11" t="s">
        <v>632</v>
      </c>
      <c r="F1816" s="11">
        <v>230</v>
      </c>
      <c r="G1816" s="11">
        <v>221</v>
      </c>
      <c r="H1816" s="2426">
        <v>197</v>
      </c>
      <c r="I1816" s="2798"/>
    </row>
    <row r="1817" spans="1:9" ht="35.450000000000003" customHeight="1">
      <c r="A1817" s="11" t="s">
        <v>4037</v>
      </c>
      <c r="B1817" s="11" t="s">
        <v>1760</v>
      </c>
      <c r="C1817" s="11" t="s">
        <v>1795</v>
      </c>
      <c r="D1817" s="11" t="str">
        <f t="shared" si="28"/>
        <v>12-0703 TC Seedpearl</v>
      </c>
      <c r="E1817" s="11" t="s">
        <v>632</v>
      </c>
      <c r="F1817" s="11">
        <v>230</v>
      </c>
      <c r="G1817" s="11">
        <v>218</v>
      </c>
      <c r="H1817" s="2426">
        <v>196</v>
      </c>
      <c r="I1817" s="2799"/>
    </row>
    <row r="1818" spans="1:9" ht="35.450000000000003" customHeight="1">
      <c r="A1818" s="11" t="s">
        <v>4392</v>
      </c>
      <c r="B1818" s="11" t="s">
        <v>1035</v>
      </c>
      <c r="C1818" s="11" t="s">
        <v>2784</v>
      </c>
      <c r="D1818" s="11" t="str">
        <f t="shared" si="28"/>
        <v>13-1904 TC Chalk Pink</v>
      </c>
      <c r="E1818" s="11" t="s">
        <v>632</v>
      </c>
      <c r="F1818" s="11">
        <v>230</v>
      </c>
      <c r="G1818" s="11">
        <v>197</v>
      </c>
      <c r="H1818" s="2426">
        <v>202</v>
      </c>
      <c r="I1818" s="2800"/>
    </row>
    <row r="1819" spans="1:9" ht="35.450000000000003" customHeight="1">
      <c r="A1819" s="11" t="s">
        <v>4095</v>
      </c>
      <c r="B1819" s="11" t="s">
        <v>7796</v>
      </c>
      <c r="C1819" s="11" t="s">
        <v>2399</v>
      </c>
      <c r="D1819" s="11" t="str">
        <f t="shared" si="28"/>
        <v>12-0921 TC Golden Straw</v>
      </c>
      <c r="E1819" s="11" t="s">
        <v>632</v>
      </c>
      <c r="F1819" s="11">
        <v>230</v>
      </c>
      <c r="G1819" s="11">
        <v>189</v>
      </c>
      <c r="H1819" s="2426">
        <v>143</v>
      </c>
      <c r="I1819" s="2801"/>
    </row>
    <row r="1820" spans="1:9" ht="35.450000000000003" customHeight="1">
      <c r="A1820" s="11" t="s">
        <v>4404</v>
      </c>
      <c r="B1820" s="11" t="s">
        <v>1015</v>
      </c>
      <c r="C1820" s="11" t="s">
        <v>2812</v>
      </c>
      <c r="D1820" s="11" t="str">
        <f t="shared" si="28"/>
        <v>13-2805 TC Pink Mist</v>
      </c>
      <c r="E1820" s="11" t="s">
        <v>632</v>
      </c>
      <c r="F1820" s="11">
        <v>230</v>
      </c>
      <c r="G1820" s="11">
        <v>188</v>
      </c>
      <c r="H1820" s="2426">
        <v>205</v>
      </c>
      <c r="I1820" s="2802"/>
    </row>
    <row r="1821" spans="1:9" ht="35.450000000000003" customHeight="1">
      <c r="A1821" s="11" t="s">
        <v>4674</v>
      </c>
      <c r="B1821" s="11" t="s">
        <v>1025</v>
      </c>
      <c r="C1821" s="11" t="s">
        <v>2798</v>
      </c>
      <c r="D1821" s="11" t="str">
        <f t="shared" si="28"/>
        <v>14-1909 TC Coral Blush</v>
      </c>
      <c r="E1821" s="11" t="s">
        <v>632</v>
      </c>
      <c r="F1821" s="11">
        <v>230</v>
      </c>
      <c r="G1821" s="11">
        <v>178</v>
      </c>
      <c r="H1821" s="2426">
        <v>184</v>
      </c>
      <c r="I1821" s="2803"/>
    </row>
    <row r="1822" spans="1:9" ht="35.450000000000003" customHeight="1">
      <c r="A1822" s="11" t="s">
        <v>4634</v>
      </c>
      <c r="B1822" s="11" t="s">
        <v>1494</v>
      </c>
      <c r="C1822" s="11" t="s">
        <v>2173</v>
      </c>
      <c r="D1822" s="11" t="str">
        <f t="shared" si="28"/>
        <v>14-1220 TC Peach Nougat</v>
      </c>
      <c r="E1822" s="11" t="s">
        <v>632</v>
      </c>
      <c r="F1822" s="11">
        <v>230</v>
      </c>
      <c r="G1822" s="11">
        <v>175</v>
      </c>
      <c r="H1822" s="2426">
        <v>145</v>
      </c>
      <c r="I1822" s="2804"/>
    </row>
    <row r="1823" spans="1:9" ht="35.450000000000003" customHeight="1">
      <c r="A1823" s="11" t="s">
        <v>5373</v>
      </c>
      <c r="B1823" s="11" t="s">
        <v>1143</v>
      </c>
      <c r="C1823" s="11" t="s">
        <v>2637</v>
      </c>
      <c r="D1823" s="11" t="str">
        <f t="shared" si="28"/>
        <v>16-1723 TC Confetti</v>
      </c>
      <c r="E1823" s="11" t="s">
        <v>632</v>
      </c>
      <c r="F1823" s="11">
        <v>230</v>
      </c>
      <c r="G1823" s="11">
        <v>121</v>
      </c>
      <c r="H1823" s="2426">
        <v>142</v>
      </c>
      <c r="I1823" s="2805"/>
    </row>
    <row r="1824" spans="1:9" ht="35.450000000000003" customHeight="1">
      <c r="A1824" s="11" t="s">
        <v>3905</v>
      </c>
      <c r="B1824" s="11" t="s">
        <v>3906</v>
      </c>
      <c r="C1824" s="11" t="s">
        <v>3758</v>
      </c>
      <c r="D1824" s="11" t="str">
        <f t="shared" si="28"/>
        <v>11-0410 TC Sylvan Green</v>
      </c>
      <c r="E1824" s="11" t="s">
        <v>632</v>
      </c>
      <c r="F1824" s="11">
        <v>231</v>
      </c>
      <c r="G1824" s="11">
        <v>234</v>
      </c>
      <c r="H1824" s="2426">
        <v>203</v>
      </c>
      <c r="I1824" s="2786"/>
    </row>
    <row r="1825" spans="1:9" ht="35.450000000000003" customHeight="1">
      <c r="A1825" s="11" t="s">
        <v>3958</v>
      </c>
      <c r="B1825" s="11" t="s">
        <v>1768</v>
      </c>
      <c r="C1825" s="11" t="s">
        <v>1777</v>
      </c>
      <c r="D1825" s="11" t="str">
        <f t="shared" si="28"/>
        <v>11-4800 TC Blanc de Blanc</v>
      </c>
      <c r="E1825" s="11" t="s">
        <v>632</v>
      </c>
      <c r="F1825" s="11">
        <v>231</v>
      </c>
      <c r="G1825" s="11">
        <v>233</v>
      </c>
      <c r="H1825" s="2426">
        <v>231</v>
      </c>
      <c r="I1825" s="2787"/>
    </row>
    <row r="1826" spans="1:9" ht="35.450000000000003" customHeight="1">
      <c r="A1826" s="11" t="s">
        <v>4289</v>
      </c>
      <c r="B1826" s="11" t="s">
        <v>4290</v>
      </c>
      <c r="C1826" s="11" t="s">
        <v>3769</v>
      </c>
      <c r="D1826" s="11" t="str">
        <f t="shared" si="28"/>
        <v>13-0633 TC Chardonnay</v>
      </c>
      <c r="E1826" s="11" t="s">
        <v>632</v>
      </c>
      <c r="F1826" s="11">
        <v>231</v>
      </c>
      <c r="G1826" s="11">
        <v>223</v>
      </c>
      <c r="H1826" s="2426">
        <v>153</v>
      </c>
      <c r="I1826" s="2788"/>
    </row>
    <row r="1827" spans="1:9" ht="35.450000000000003" customHeight="1">
      <c r="A1827" s="11" t="s">
        <v>4134</v>
      </c>
      <c r="B1827" s="11" t="s">
        <v>1734</v>
      </c>
      <c r="C1827" s="11" t="s">
        <v>1818</v>
      </c>
      <c r="D1827" s="11" t="str">
        <f t="shared" si="28"/>
        <v>12-2103 TC Almost Mauve</v>
      </c>
      <c r="E1827" s="11" t="s">
        <v>632</v>
      </c>
      <c r="F1827" s="11">
        <v>231</v>
      </c>
      <c r="G1827" s="11">
        <v>220</v>
      </c>
      <c r="H1827" s="2426">
        <v>217</v>
      </c>
      <c r="I1827" s="2789"/>
    </row>
    <row r="1828" spans="1:9" ht="35.450000000000003" customHeight="1">
      <c r="A1828" s="11" t="s">
        <v>4309</v>
      </c>
      <c r="B1828" s="11" t="s">
        <v>1753</v>
      </c>
      <c r="C1828" s="11" t="s">
        <v>1801</v>
      </c>
      <c r="D1828" s="11" t="str">
        <f t="shared" si="28"/>
        <v>13-0815 TC Banana Crepe</v>
      </c>
      <c r="E1828" s="11" t="s">
        <v>632</v>
      </c>
      <c r="F1828" s="11">
        <v>231</v>
      </c>
      <c r="G1828" s="11">
        <v>211</v>
      </c>
      <c r="H1828" s="2426">
        <v>173</v>
      </c>
      <c r="I1828" s="2790"/>
    </row>
    <row r="1829" spans="1:9" ht="35.450000000000003" customHeight="1">
      <c r="A1829" s="11" t="s">
        <v>7031</v>
      </c>
      <c r="B1829" s="11" t="s">
        <v>9391</v>
      </c>
      <c r="C1829" s="11" t="s">
        <v>2263</v>
      </c>
      <c r="D1829" s="11" t="str">
        <f t="shared" si="28"/>
        <v>12-0718 TC Pineapple Slice</v>
      </c>
      <c r="E1829" s="11" t="s">
        <v>632</v>
      </c>
      <c r="F1829" s="11">
        <v>231</v>
      </c>
      <c r="G1829" s="11">
        <v>211</v>
      </c>
      <c r="H1829" s="2426">
        <v>145</v>
      </c>
      <c r="I1829" s="2791"/>
    </row>
    <row r="1830" spans="1:9" ht="35.450000000000003" customHeight="1">
      <c r="A1830" s="11" t="s">
        <v>4323</v>
      </c>
      <c r="B1830" s="11" t="s">
        <v>1752</v>
      </c>
      <c r="C1830" s="11" t="s">
        <v>1802</v>
      </c>
      <c r="D1830" s="11" t="str">
        <f t="shared" si="28"/>
        <v>13-0917 TC Italian Straw</v>
      </c>
      <c r="E1830" s="11" t="s">
        <v>632</v>
      </c>
      <c r="F1830" s="11">
        <v>231</v>
      </c>
      <c r="G1830" s="11">
        <v>209</v>
      </c>
      <c r="H1830" s="2426">
        <v>161</v>
      </c>
      <c r="I1830" s="2792"/>
    </row>
    <row r="1831" spans="1:9" ht="35.450000000000003" customHeight="1">
      <c r="A1831" s="11" t="s">
        <v>4111</v>
      </c>
      <c r="B1831" s="11" t="s">
        <v>143</v>
      </c>
      <c r="C1831" s="11" t="s">
        <v>2154</v>
      </c>
      <c r="D1831" s="11" t="str">
        <f t="shared" si="28"/>
        <v>12-1206 TC Silver Peony</v>
      </c>
      <c r="E1831" s="11" t="s">
        <v>632</v>
      </c>
      <c r="F1831" s="11">
        <v>231</v>
      </c>
      <c r="G1831" s="11">
        <v>207</v>
      </c>
      <c r="H1831" s="2426">
        <v>199</v>
      </c>
      <c r="I1831" s="2793"/>
    </row>
    <row r="1832" spans="1:9" ht="35.450000000000003" customHeight="1">
      <c r="A1832" s="11" t="s">
        <v>4098</v>
      </c>
      <c r="B1832" s="11" t="s">
        <v>1544</v>
      </c>
      <c r="C1832" s="11" t="s">
        <v>2108</v>
      </c>
      <c r="D1832" s="11" t="str">
        <f t="shared" si="28"/>
        <v>12-1005 TC Novelle Peach</v>
      </c>
      <c r="E1832" s="11" t="s">
        <v>632</v>
      </c>
      <c r="F1832" s="11">
        <v>231</v>
      </c>
      <c r="G1832" s="11">
        <v>207</v>
      </c>
      <c r="H1832" s="2426">
        <v>189</v>
      </c>
      <c r="I1832" s="2794"/>
    </row>
    <row r="1833" spans="1:9" ht="35.450000000000003" customHeight="1">
      <c r="A1833" s="11" t="s">
        <v>4395</v>
      </c>
      <c r="B1833" s="11" t="s">
        <v>1030</v>
      </c>
      <c r="C1833" s="11" t="s">
        <v>2788</v>
      </c>
      <c r="D1833" s="11" t="str">
        <f t="shared" si="28"/>
        <v>13-2004 TC Potpourri</v>
      </c>
      <c r="E1833" s="11" t="s">
        <v>632</v>
      </c>
      <c r="F1833" s="11">
        <v>231</v>
      </c>
      <c r="G1833" s="11">
        <v>201</v>
      </c>
      <c r="H1833" s="2426">
        <v>202</v>
      </c>
      <c r="I1833" s="2795"/>
    </row>
    <row r="1834" spans="1:9" ht="35.450000000000003" customHeight="1">
      <c r="A1834" s="11" t="s">
        <v>5372</v>
      </c>
      <c r="B1834" s="11" t="s">
        <v>718</v>
      </c>
      <c r="C1834" s="11" t="s">
        <v>2634</v>
      </c>
      <c r="D1834" s="11" t="str">
        <f t="shared" si="28"/>
        <v>16-1720 TC Strawberry Ice</v>
      </c>
      <c r="E1834" s="11" t="s">
        <v>632</v>
      </c>
      <c r="F1834" s="11">
        <v>231</v>
      </c>
      <c r="G1834" s="11">
        <v>139</v>
      </c>
      <c r="H1834" s="2426">
        <v>144</v>
      </c>
      <c r="I1834" s="2796"/>
    </row>
    <row r="1835" spans="1:9" ht="35.450000000000003" customHeight="1">
      <c r="A1835" s="11" t="s">
        <v>5770</v>
      </c>
      <c r="B1835" s="11" t="s">
        <v>1174</v>
      </c>
      <c r="C1835" s="11" t="s">
        <v>2587</v>
      </c>
      <c r="D1835" s="11" t="str">
        <f t="shared" si="28"/>
        <v>17-1562 TC Mandarin Red</v>
      </c>
      <c r="E1835" s="11" t="s">
        <v>632</v>
      </c>
      <c r="F1835" s="11">
        <v>231</v>
      </c>
      <c r="G1835" s="11">
        <v>74</v>
      </c>
      <c r="H1835" s="2426">
        <v>51</v>
      </c>
      <c r="I1835" s="2797"/>
    </row>
    <row r="1836" spans="1:9" ht="35.450000000000003" customHeight="1">
      <c r="A1836" s="11" t="s">
        <v>4322</v>
      </c>
      <c r="B1836" s="11" t="s">
        <v>1714</v>
      </c>
      <c r="C1836" s="11" t="s">
        <v>1849</v>
      </c>
      <c r="D1836" s="11" t="str">
        <f t="shared" si="28"/>
        <v>13-0916 TC Chamomile</v>
      </c>
      <c r="E1836" s="11" t="s">
        <v>632</v>
      </c>
      <c r="F1836" s="11">
        <v>232</v>
      </c>
      <c r="G1836" s="11">
        <v>208</v>
      </c>
      <c r="H1836" s="2426">
        <v>167</v>
      </c>
      <c r="I1836" s="2780"/>
    </row>
    <row r="1837" spans="1:9" ht="35.450000000000003" customHeight="1">
      <c r="A1837" s="11" t="s">
        <v>4682</v>
      </c>
      <c r="B1837" s="11" t="s">
        <v>1013</v>
      </c>
      <c r="C1837" s="11" t="s">
        <v>2814</v>
      </c>
      <c r="D1837" s="11" t="str">
        <f t="shared" si="28"/>
        <v>14-2808 TC Sweet Lilac</v>
      </c>
      <c r="E1837" s="11" t="s">
        <v>632</v>
      </c>
      <c r="F1837" s="11">
        <v>232</v>
      </c>
      <c r="G1837" s="11">
        <v>181</v>
      </c>
      <c r="H1837" s="2426">
        <v>206</v>
      </c>
      <c r="I1837" s="2781"/>
    </row>
    <row r="1838" spans="1:9" ht="35.450000000000003" customHeight="1">
      <c r="A1838" s="11" t="s">
        <v>4656</v>
      </c>
      <c r="B1838" s="11" t="s">
        <v>1233</v>
      </c>
      <c r="C1838" s="11" t="s">
        <v>2516</v>
      </c>
      <c r="D1838" s="11" t="str">
        <f t="shared" si="28"/>
        <v>14-1318 TC Coral Pink</v>
      </c>
      <c r="E1838" s="11" t="s">
        <v>632</v>
      </c>
      <c r="F1838" s="11">
        <v>232</v>
      </c>
      <c r="G1838" s="11">
        <v>167</v>
      </c>
      <c r="H1838" s="2426">
        <v>152</v>
      </c>
      <c r="I1838" s="2782"/>
    </row>
    <row r="1839" spans="1:9" ht="35.450000000000003" customHeight="1">
      <c r="A1839" s="11" t="s">
        <v>4991</v>
      </c>
      <c r="B1839" s="11" t="s">
        <v>1116</v>
      </c>
      <c r="C1839" s="11" t="s">
        <v>2678</v>
      </c>
      <c r="D1839" s="11" t="str">
        <f t="shared" si="28"/>
        <v>15-2217 TC Aurora Pink</v>
      </c>
      <c r="E1839" s="11" t="s">
        <v>632</v>
      </c>
      <c r="F1839" s="11">
        <v>232</v>
      </c>
      <c r="G1839" s="11">
        <v>129</v>
      </c>
      <c r="H1839" s="2426">
        <v>166</v>
      </c>
      <c r="I1839" s="2783"/>
    </row>
    <row r="1840" spans="1:9" ht="35.450000000000003" customHeight="1">
      <c r="A1840" s="11" t="s">
        <v>7046</v>
      </c>
      <c r="B1840" s="11" t="s">
        <v>9443</v>
      </c>
      <c r="C1840" s="11" t="s">
        <v>2463</v>
      </c>
      <c r="D1840" s="11" t="str">
        <f t="shared" si="28"/>
        <v>17-1360 TC Celosia Orange</v>
      </c>
      <c r="E1840" s="11" t="s">
        <v>632</v>
      </c>
      <c r="F1840" s="11">
        <v>232</v>
      </c>
      <c r="G1840" s="11">
        <v>112</v>
      </c>
      <c r="H1840" s="2426">
        <v>58</v>
      </c>
      <c r="I1840" s="2784"/>
    </row>
    <row r="1841" spans="1:9" ht="35.450000000000003" customHeight="1">
      <c r="A1841" s="11" t="s">
        <v>7045</v>
      </c>
      <c r="B1841" s="11" t="s">
        <v>9429</v>
      </c>
      <c r="C1841" s="11" t="s">
        <v>2458</v>
      </c>
      <c r="D1841" s="11" t="str">
        <f t="shared" si="28"/>
        <v>17-1349 TC Exuberance</v>
      </c>
      <c r="E1841" s="11" t="s">
        <v>632</v>
      </c>
      <c r="F1841" s="11">
        <v>232</v>
      </c>
      <c r="G1841" s="11">
        <v>104</v>
      </c>
      <c r="H1841" s="2426">
        <v>0</v>
      </c>
      <c r="I1841" s="2785"/>
    </row>
    <row r="1842" spans="1:9" ht="35.450000000000003" customHeight="1">
      <c r="A1842" s="11" t="s">
        <v>4025</v>
      </c>
      <c r="B1842" s="11" t="s">
        <v>4026</v>
      </c>
      <c r="C1842" s="11" t="s">
        <v>3760</v>
      </c>
      <c r="D1842" s="11" t="str">
        <f t="shared" si="28"/>
        <v>12-0607 TC Green Essence</v>
      </c>
      <c r="E1842" s="11" t="s">
        <v>632</v>
      </c>
      <c r="F1842" s="11">
        <v>233</v>
      </c>
      <c r="G1842" s="11">
        <v>234</v>
      </c>
      <c r="H1842" s="2426">
        <v>200</v>
      </c>
      <c r="I1842" s="2772"/>
    </row>
    <row r="1843" spans="1:9" ht="35.450000000000003" customHeight="1">
      <c r="A1843" s="11" t="s">
        <v>4099</v>
      </c>
      <c r="B1843" s="11" t="s">
        <v>1543</v>
      </c>
      <c r="C1843" s="11" t="s">
        <v>2106</v>
      </c>
      <c r="D1843" s="11" t="str">
        <f t="shared" si="28"/>
        <v>12-1006 TC Mother of Pearl</v>
      </c>
      <c r="E1843" s="11" t="s">
        <v>632</v>
      </c>
      <c r="F1843" s="11">
        <v>233</v>
      </c>
      <c r="G1843" s="11">
        <v>212</v>
      </c>
      <c r="H1843" s="2426">
        <v>195</v>
      </c>
      <c r="I1843" s="2773"/>
    </row>
    <row r="1844" spans="1:9" ht="35.450000000000003" customHeight="1">
      <c r="A1844" s="11" t="s">
        <v>4100</v>
      </c>
      <c r="B1844" s="11" t="s">
        <v>698</v>
      </c>
      <c r="C1844" s="11" t="s">
        <v>2107</v>
      </c>
      <c r="D1844" s="11" t="str">
        <f t="shared" si="28"/>
        <v>12-1007 TC Pastel Rose Tan</v>
      </c>
      <c r="E1844" s="11" t="s">
        <v>632</v>
      </c>
      <c r="F1844" s="11">
        <v>233</v>
      </c>
      <c r="G1844" s="11">
        <v>209</v>
      </c>
      <c r="H1844" s="2426">
        <v>191</v>
      </c>
      <c r="I1844" s="2774"/>
    </row>
    <row r="1845" spans="1:9" ht="35.450000000000003" customHeight="1">
      <c r="A1845" s="11" t="s">
        <v>4401</v>
      </c>
      <c r="B1845" s="11" t="s">
        <v>8217</v>
      </c>
      <c r="C1845" s="11" t="s">
        <v>2811</v>
      </c>
      <c r="D1845" s="11" t="str">
        <f t="shared" si="28"/>
        <v>13-2804 TC Parfait Pink</v>
      </c>
      <c r="E1845" s="11" t="s">
        <v>632</v>
      </c>
      <c r="F1845" s="11">
        <v>233</v>
      </c>
      <c r="G1845" s="11">
        <v>195</v>
      </c>
      <c r="H1845" s="2426">
        <v>207</v>
      </c>
      <c r="I1845" s="2775"/>
    </row>
    <row r="1846" spans="1:9" ht="35.450000000000003" customHeight="1">
      <c r="A1846" s="11" t="s">
        <v>4681</v>
      </c>
      <c r="B1846" s="11" t="s">
        <v>1122</v>
      </c>
      <c r="C1846" s="11" t="s">
        <v>2669</v>
      </c>
      <c r="D1846" s="11" t="str">
        <f t="shared" si="28"/>
        <v>14-2710 TC Lilac Sachet</v>
      </c>
      <c r="E1846" s="11" t="s">
        <v>632</v>
      </c>
      <c r="F1846" s="11">
        <v>233</v>
      </c>
      <c r="G1846" s="11">
        <v>173</v>
      </c>
      <c r="H1846" s="2426">
        <v>202</v>
      </c>
      <c r="I1846" s="2776"/>
    </row>
    <row r="1847" spans="1:9" ht="35.450000000000003" customHeight="1">
      <c r="A1847" s="11" t="s">
        <v>5347</v>
      </c>
      <c r="B1847" s="11" t="s">
        <v>1194</v>
      </c>
      <c r="C1847" s="11" t="s">
        <v>2562</v>
      </c>
      <c r="D1847" s="11" t="str">
        <f t="shared" si="28"/>
        <v>16-1529 TC Burnt Coral</v>
      </c>
      <c r="E1847" s="11" t="s">
        <v>632</v>
      </c>
      <c r="F1847" s="11">
        <v>233</v>
      </c>
      <c r="G1847" s="11">
        <v>137</v>
      </c>
      <c r="H1847" s="2426">
        <v>126</v>
      </c>
      <c r="I1847" s="2777"/>
    </row>
    <row r="1848" spans="1:9" ht="35.450000000000003" customHeight="1">
      <c r="A1848" s="11" t="s">
        <v>5382</v>
      </c>
      <c r="B1848" s="11" t="s">
        <v>1114</v>
      </c>
      <c r="C1848" s="11" t="s">
        <v>2680</v>
      </c>
      <c r="D1848" s="11" t="str">
        <f t="shared" si="28"/>
        <v>16-2126 TC Azalea Pink</v>
      </c>
      <c r="E1848" s="11" t="s">
        <v>632</v>
      </c>
      <c r="F1848" s="11">
        <v>233</v>
      </c>
      <c r="G1848" s="11">
        <v>106</v>
      </c>
      <c r="H1848" s="2426">
        <v>151</v>
      </c>
      <c r="I1848" s="2778"/>
    </row>
    <row r="1849" spans="1:9" ht="35.450000000000003" customHeight="1">
      <c r="A1849" s="11" t="s">
        <v>7047</v>
      </c>
      <c r="B1849" s="11" t="s">
        <v>9431</v>
      </c>
      <c r="C1849" s="11" t="s">
        <v>2465</v>
      </c>
      <c r="D1849" s="11" t="str">
        <f t="shared" si="28"/>
        <v>16-1363 TC Puffin's Bill</v>
      </c>
      <c r="E1849" s="11" t="s">
        <v>632</v>
      </c>
      <c r="F1849" s="11">
        <v>233</v>
      </c>
      <c r="G1849" s="11">
        <v>92</v>
      </c>
      <c r="H1849" s="2426">
        <v>32</v>
      </c>
      <c r="I1849" s="2779"/>
    </row>
    <row r="1850" spans="1:9" ht="35.450000000000003" customHeight="1">
      <c r="A1850" s="11" t="s">
        <v>4308</v>
      </c>
      <c r="B1850" s="11" t="s">
        <v>1715</v>
      </c>
      <c r="C1850" s="11" t="s">
        <v>1848</v>
      </c>
      <c r="D1850" s="11" t="str">
        <f t="shared" si="28"/>
        <v>13-0814 TC Summer Melon</v>
      </c>
      <c r="E1850" s="11" t="s">
        <v>632</v>
      </c>
      <c r="F1850" s="11">
        <v>234</v>
      </c>
      <c r="G1850" s="11">
        <v>211</v>
      </c>
      <c r="H1850" s="2426">
        <v>174</v>
      </c>
      <c r="I1850" s="2766"/>
    </row>
    <row r="1851" spans="1:9" ht="35.450000000000003" customHeight="1">
      <c r="A1851" s="11" t="s">
        <v>4950</v>
      </c>
      <c r="B1851" s="11" t="s">
        <v>1253</v>
      </c>
      <c r="C1851" s="11" t="s">
        <v>2492</v>
      </c>
      <c r="D1851" s="11" t="str">
        <f t="shared" si="28"/>
        <v>15-1334 TC Shell Coral</v>
      </c>
      <c r="E1851" s="11" t="s">
        <v>632</v>
      </c>
      <c r="F1851" s="11">
        <v>234</v>
      </c>
      <c r="G1851" s="11">
        <v>149</v>
      </c>
      <c r="H1851" s="2426">
        <v>117</v>
      </c>
      <c r="I1851" s="2767"/>
    </row>
    <row r="1852" spans="1:9" ht="35.450000000000003" customHeight="1">
      <c r="A1852" s="11" t="s">
        <v>5811</v>
      </c>
      <c r="B1852" s="11" t="s">
        <v>1140</v>
      </c>
      <c r="C1852" s="11" t="s">
        <v>2638</v>
      </c>
      <c r="D1852" s="11" t="str">
        <f t="shared" si="28"/>
        <v>17-1928 TC Bubblegum</v>
      </c>
      <c r="E1852" s="11" t="s">
        <v>632</v>
      </c>
      <c r="F1852" s="11">
        <v>234</v>
      </c>
      <c r="G1852" s="11">
        <v>115</v>
      </c>
      <c r="H1852" s="2426">
        <v>141</v>
      </c>
      <c r="I1852" s="2768"/>
    </row>
    <row r="1853" spans="1:9" ht="35.450000000000003" customHeight="1">
      <c r="A1853" s="11" t="s">
        <v>5784</v>
      </c>
      <c r="B1853" s="11" t="s">
        <v>1185</v>
      </c>
      <c r="C1853" s="11" t="s">
        <v>2575</v>
      </c>
      <c r="D1853" s="11" t="str">
        <f t="shared" si="28"/>
        <v>17-1643 TC Porcelain Rose</v>
      </c>
      <c r="E1853" s="11" t="s">
        <v>632</v>
      </c>
      <c r="F1853" s="11">
        <v>234</v>
      </c>
      <c r="G1853" s="11">
        <v>107</v>
      </c>
      <c r="H1853" s="2426">
        <v>106</v>
      </c>
      <c r="I1853" s="2769"/>
    </row>
    <row r="1854" spans="1:9" ht="35.450000000000003" customHeight="1">
      <c r="A1854" s="11" t="s">
        <v>5767</v>
      </c>
      <c r="B1854" s="11" t="s">
        <v>1166</v>
      </c>
      <c r="C1854" s="11" t="s">
        <v>2596</v>
      </c>
      <c r="D1854" s="11" t="str">
        <f t="shared" si="28"/>
        <v>17-1547 TC Emberglow</v>
      </c>
      <c r="E1854" s="11" t="s">
        <v>632</v>
      </c>
      <c r="F1854" s="11">
        <v>234</v>
      </c>
      <c r="G1854" s="11">
        <v>103</v>
      </c>
      <c r="H1854" s="2426">
        <v>89</v>
      </c>
      <c r="I1854" s="2770"/>
    </row>
    <row r="1855" spans="1:9" ht="35.450000000000003" customHeight="1">
      <c r="A1855" s="11" t="s">
        <v>5796</v>
      </c>
      <c r="B1855" s="11" t="s">
        <v>8045</v>
      </c>
      <c r="C1855" s="11" t="s">
        <v>2647</v>
      </c>
      <c r="D1855" s="11" t="str">
        <f t="shared" si="28"/>
        <v>17-1736 TC Sunkist Coral</v>
      </c>
      <c r="E1855" s="11" t="s">
        <v>632</v>
      </c>
      <c r="F1855" s="11">
        <v>234</v>
      </c>
      <c r="G1855" s="11">
        <v>102</v>
      </c>
      <c r="H1855" s="2426">
        <v>118</v>
      </c>
      <c r="I1855" s="2771"/>
    </row>
    <row r="1856" spans="1:9" ht="35.450000000000003" customHeight="1">
      <c r="A1856" s="11" t="s">
        <v>4065</v>
      </c>
      <c r="B1856" s="11" t="s">
        <v>1603</v>
      </c>
      <c r="C1856" s="11" t="s">
        <v>2027</v>
      </c>
      <c r="D1856" s="11" t="str">
        <f t="shared" si="28"/>
        <v>12-0811 TC Dawn</v>
      </c>
      <c r="E1856" s="11" t="s">
        <v>632</v>
      </c>
      <c r="F1856" s="11">
        <v>235</v>
      </c>
      <c r="G1856" s="11">
        <v>210</v>
      </c>
      <c r="H1856" s="2426">
        <v>183</v>
      </c>
      <c r="I1856" s="2759"/>
    </row>
    <row r="1857" spans="1:9" ht="35.450000000000003" customHeight="1">
      <c r="A1857" s="11" t="s">
        <v>4062</v>
      </c>
      <c r="B1857" s="11" t="s">
        <v>7468</v>
      </c>
      <c r="C1857" s="11" t="s">
        <v>2109</v>
      </c>
      <c r="D1857" s="11" t="str">
        <f t="shared" si="28"/>
        <v>12-0807 TC Sun Kiss</v>
      </c>
      <c r="E1857" s="11" t="s">
        <v>632</v>
      </c>
      <c r="F1857" s="11">
        <v>235</v>
      </c>
      <c r="G1857" s="11">
        <v>209</v>
      </c>
      <c r="H1857" s="2426">
        <v>187</v>
      </c>
      <c r="I1857" s="2760"/>
    </row>
    <row r="1858" spans="1:9" ht="35.450000000000003" customHeight="1">
      <c r="A1858" s="11" t="s">
        <v>7036</v>
      </c>
      <c r="B1858" s="11" t="s">
        <v>9399</v>
      </c>
      <c r="C1858" s="11" t="s">
        <v>2320</v>
      </c>
      <c r="D1858" s="11" t="str">
        <f t="shared" ref="D1858:D1921" si="29">A1858 &amp; " " &amp; B1858</f>
        <v>12-0729 TC Sundress</v>
      </c>
      <c r="E1858" s="11" t="s">
        <v>632</v>
      </c>
      <c r="F1858" s="11">
        <v>235</v>
      </c>
      <c r="G1858" s="11">
        <v>207</v>
      </c>
      <c r="H1858" s="2426">
        <v>137</v>
      </c>
      <c r="I1858" s="2761"/>
    </row>
    <row r="1859" spans="1:9" ht="35.450000000000003" customHeight="1">
      <c r="A1859" s="11" t="s">
        <v>4363</v>
      </c>
      <c r="B1859" s="11" t="s">
        <v>1325</v>
      </c>
      <c r="C1859" s="11" t="s">
        <v>2401</v>
      </c>
      <c r="D1859" s="11" t="str">
        <f t="shared" si="29"/>
        <v>13-1024 TC Buff</v>
      </c>
      <c r="E1859" s="11" t="s">
        <v>632</v>
      </c>
      <c r="F1859" s="11">
        <v>235</v>
      </c>
      <c r="G1859" s="11">
        <v>195</v>
      </c>
      <c r="H1859" s="2426">
        <v>150</v>
      </c>
      <c r="I1859" s="2762"/>
    </row>
    <row r="1860" spans="1:9" ht="35.450000000000003" customHeight="1">
      <c r="A1860" s="11" t="s">
        <v>4583</v>
      </c>
      <c r="B1860" s="11" t="s">
        <v>1340</v>
      </c>
      <c r="C1860" s="11" t="s">
        <v>2382</v>
      </c>
      <c r="D1860" s="11" t="str">
        <f t="shared" si="29"/>
        <v>14-0941 TC Beeswax</v>
      </c>
      <c r="E1860" s="11" t="s">
        <v>632</v>
      </c>
      <c r="F1860" s="11">
        <v>235</v>
      </c>
      <c r="G1860" s="11">
        <v>168</v>
      </c>
      <c r="H1860" s="2426">
        <v>81</v>
      </c>
      <c r="I1860" s="2763"/>
    </row>
    <row r="1861" spans="1:9" ht="35.450000000000003" customHeight="1">
      <c r="A1861" s="11" t="s">
        <v>5813</v>
      </c>
      <c r="B1861" s="11" t="s">
        <v>8036</v>
      </c>
      <c r="C1861" s="11" t="s">
        <v>2640</v>
      </c>
      <c r="D1861" s="11" t="str">
        <f t="shared" si="29"/>
        <v>17-1930 TC Camellia Rose</v>
      </c>
      <c r="E1861" s="11" t="s">
        <v>632</v>
      </c>
      <c r="F1861" s="11">
        <v>235</v>
      </c>
      <c r="G1861" s="11">
        <v>96</v>
      </c>
      <c r="H1861" s="2426">
        <v>129</v>
      </c>
      <c r="I1861" s="2764"/>
    </row>
    <row r="1862" spans="1:9" ht="35.450000000000003" customHeight="1">
      <c r="A1862" s="11" t="s">
        <v>5771</v>
      </c>
      <c r="B1862" s="11" t="s">
        <v>1173</v>
      </c>
      <c r="C1862" s="11" t="s">
        <v>2589</v>
      </c>
      <c r="D1862" s="11" t="str">
        <f t="shared" si="29"/>
        <v>17-1563 TC Cherry Tomato</v>
      </c>
      <c r="E1862" s="11" t="s">
        <v>632</v>
      </c>
      <c r="F1862" s="11">
        <v>235</v>
      </c>
      <c r="G1862" s="11">
        <v>60</v>
      </c>
      <c r="H1862" s="2426">
        <v>39</v>
      </c>
      <c r="I1862" s="2765"/>
    </row>
    <row r="1863" spans="1:9" ht="35.450000000000003" customHeight="1">
      <c r="A1863" s="11" t="s">
        <v>3897</v>
      </c>
      <c r="B1863" s="11" t="s">
        <v>3899</v>
      </c>
      <c r="C1863" s="11" t="s">
        <v>3759</v>
      </c>
      <c r="D1863" s="11" t="str">
        <f t="shared" si="29"/>
        <v>11-0205 TC Glass Green</v>
      </c>
      <c r="E1863" s="11" t="s">
        <v>632</v>
      </c>
      <c r="F1863" s="11">
        <v>236</v>
      </c>
      <c r="G1863" s="11">
        <v>234</v>
      </c>
      <c r="H1863" s="2426">
        <v>208</v>
      </c>
      <c r="I1863" s="2749"/>
    </row>
    <row r="1864" spans="1:9" ht="35.450000000000003" customHeight="1">
      <c r="A1864" s="11" t="s">
        <v>4021</v>
      </c>
      <c r="B1864" s="11" t="s">
        <v>1539</v>
      </c>
      <c r="C1864" s="11" t="s">
        <v>2113</v>
      </c>
      <c r="D1864" s="11" t="str">
        <f t="shared" si="29"/>
        <v>12-0601 TC Eggnog</v>
      </c>
      <c r="E1864" s="11" t="s">
        <v>632</v>
      </c>
      <c r="F1864" s="11">
        <v>236</v>
      </c>
      <c r="G1864" s="11">
        <v>225</v>
      </c>
      <c r="H1864" s="2426">
        <v>211</v>
      </c>
      <c r="I1864" s="2750"/>
    </row>
    <row r="1865" spans="1:9" ht="35.450000000000003" customHeight="1">
      <c r="A1865" s="11" t="s">
        <v>4061</v>
      </c>
      <c r="B1865" s="11" t="s">
        <v>1756</v>
      </c>
      <c r="C1865" s="11" t="s">
        <v>1800</v>
      </c>
      <c r="D1865" s="11" t="str">
        <f t="shared" si="29"/>
        <v>12-0806 TC Rutabaga</v>
      </c>
      <c r="E1865" s="11" t="s">
        <v>632</v>
      </c>
      <c r="F1865" s="11">
        <v>236</v>
      </c>
      <c r="G1865" s="11">
        <v>221</v>
      </c>
      <c r="H1865" s="2426">
        <v>190</v>
      </c>
      <c r="I1865" s="2751"/>
    </row>
    <row r="1866" spans="1:9" ht="35.450000000000003" customHeight="1">
      <c r="A1866" s="11" t="s">
        <v>4133</v>
      </c>
      <c r="B1866" s="11" t="s">
        <v>1088</v>
      </c>
      <c r="C1866" s="11" t="s">
        <v>2711</v>
      </c>
      <c r="D1866" s="11" t="str">
        <f t="shared" si="29"/>
        <v>12-2102 TC Mauve Morn</v>
      </c>
      <c r="E1866" s="11" t="s">
        <v>632</v>
      </c>
      <c r="F1866" s="11">
        <v>236</v>
      </c>
      <c r="G1866" s="11">
        <v>214</v>
      </c>
      <c r="H1866" s="2426">
        <v>214</v>
      </c>
      <c r="I1866" s="2752"/>
    </row>
    <row r="1867" spans="1:9" ht="35.450000000000003" customHeight="1">
      <c r="A1867" s="11" t="s">
        <v>4665</v>
      </c>
      <c r="B1867" s="11" t="s">
        <v>1093</v>
      </c>
      <c r="C1867" s="11" t="s">
        <v>2707</v>
      </c>
      <c r="D1867" s="11" t="str">
        <f t="shared" si="29"/>
        <v>14-1511 TC Powder Pink</v>
      </c>
      <c r="E1867" s="11" t="s">
        <v>632</v>
      </c>
      <c r="F1867" s="11">
        <v>236</v>
      </c>
      <c r="G1867" s="11">
        <v>178</v>
      </c>
      <c r="H1867" s="2426">
        <v>179</v>
      </c>
      <c r="I1867" s="2753"/>
    </row>
    <row r="1868" spans="1:9" ht="35.450000000000003" customHeight="1">
      <c r="A1868" s="11" t="s">
        <v>4619</v>
      </c>
      <c r="B1868" s="11" t="s">
        <v>1303</v>
      </c>
      <c r="C1868" s="11" t="s">
        <v>2427</v>
      </c>
      <c r="D1868" s="11" t="str">
        <f t="shared" si="29"/>
        <v>14-1133 TC Apricot Nectar</v>
      </c>
      <c r="E1868" s="11" t="s">
        <v>632</v>
      </c>
      <c r="F1868" s="11">
        <v>236</v>
      </c>
      <c r="G1868" s="11">
        <v>170</v>
      </c>
      <c r="H1868" s="2426">
        <v>121</v>
      </c>
      <c r="I1868" s="2754"/>
    </row>
    <row r="1869" spans="1:9" ht="35.450000000000003" customHeight="1">
      <c r="A1869" s="11" t="s">
        <v>4892</v>
      </c>
      <c r="B1869" s="11" t="s">
        <v>1349</v>
      </c>
      <c r="C1869" s="11" t="s">
        <v>2367</v>
      </c>
      <c r="D1869" s="11" t="str">
        <f t="shared" si="29"/>
        <v>15-0955 TC Old Gold</v>
      </c>
      <c r="E1869" s="11" t="s">
        <v>632</v>
      </c>
      <c r="F1869" s="11">
        <v>236</v>
      </c>
      <c r="G1869" s="11">
        <v>168</v>
      </c>
      <c r="H1869" s="2426">
        <v>37</v>
      </c>
      <c r="I1869" s="2755"/>
    </row>
    <row r="1870" spans="1:9" ht="35.450000000000003" customHeight="1">
      <c r="A1870" s="11" t="s">
        <v>4989</v>
      </c>
      <c r="B1870" s="11" t="s">
        <v>167</v>
      </c>
      <c r="C1870" s="11" t="s">
        <v>2671</v>
      </c>
      <c r="D1870" s="11" t="str">
        <f t="shared" si="29"/>
        <v>15-2215 TC Begonia Pink</v>
      </c>
      <c r="E1870" s="11" t="s">
        <v>632</v>
      </c>
      <c r="F1870" s="11">
        <v>236</v>
      </c>
      <c r="G1870" s="11">
        <v>154</v>
      </c>
      <c r="H1870" s="2426">
        <v>190</v>
      </c>
      <c r="I1870" s="2756"/>
    </row>
    <row r="1871" spans="1:9" ht="35.450000000000003" customHeight="1">
      <c r="A1871" s="11" t="s">
        <v>4929</v>
      </c>
      <c r="B1871" s="11" t="s">
        <v>1295</v>
      </c>
      <c r="C1871" s="11" t="s">
        <v>2438</v>
      </c>
      <c r="D1871" s="11" t="str">
        <f t="shared" si="29"/>
        <v>15-1242 TC Muskmelon</v>
      </c>
      <c r="E1871" s="11" t="s">
        <v>632</v>
      </c>
      <c r="F1871" s="11">
        <v>236</v>
      </c>
      <c r="G1871" s="11">
        <v>147</v>
      </c>
      <c r="H1871" s="2426">
        <v>94</v>
      </c>
      <c r="I1871" s="2757"/>
    </row>
    <row r="1872" spans="1:9" ht="35.450000000000003" customHeight="1">
      <c r="A1872" s="11" t="s">
        <v>5331</v>
      </c>
      <c r="B1872" s="11" t="s">
        <v>1276</v>
      </c>
      <c r="C1872" s="11" t="s">
        <v>2464</v>
      </c>
      <c r="D1872" s="11" t="str">
        <f t="shared" si="29"/>
        <v>16-1459 TC Mandarin Orange</v>
      </c>
      <c r="E1872" s="11" t="s">
        <v>632</v>
      </c>
      <c r="F1872" s="11">
        <v>236</v>
      </c>
      <c r="G1872" s="11">
        <v>106</v>
      </c>
      <c r="H1872" s="2426">
        <v>55</v>
      </c>
      <c r="I1872" s="2758"/>
    </row>
    <row r="1873" spans="1:9" ht="35.450000000000003" customHeight="1">
      <c r="A1873" s="11" t="s">
        <v>3929</v>
      </c>
      <c r="B1873" s="11" t="s">
        <v>1400</v>
      </c>
      <c r="C1873" s="11" t="s">
        <v>2286</v>
      </c>
      <c r="D1873" s="11" t="str">
        <f t="shared" si="29"/>
        <v>11-0710 TC Tender Yellow</v>
      </c>
      <c r="E1873" s="11" t="s">
        <v>632</v>
      </c>
      <c r="F1873" s="11">
        <v>237</v>
      </c>
      <c r="G1873" s="11">
        <v>237</v>
      </c>
      <c r="H1873" s="2426">
        <v>183</v>
      </c>
      <c r="I1873" s="2732"/>
    </row>
    <row r="1874" spans="1:9" ht="35.450000000000003" customHeight="1">
      <c r="A1874" s="11" t="s">
        <v>3926</v>
      </c>
      <c r="B1874" s="11" t="s">
        <v>1402</v>
      </c>
      <c r="C1874" s="11" t="s">
        <v>2287</v>
      </c>
      <c r="D1874" s="11" t="str">
        <f t="shared" si="29"/>
        <v>11-0618 TC Wax Yellow</v>
      </c>
      <c r="E1874" s="11" t="s">
        <v>632</v>
      </c>
      <c r="F1874" s="11">
        <v>237</v>
      </c>
      <c r="G1874" s="11">
        <v>233</v>
      </c>
      <c r="H1874" s="2426">
        <v>173</v>
      </c>
      <c r="I1874" s="2733"/>
    </row>
    <row r="1875" spans="1:9" ht="35.450000000000003" customHeight="1">
      <c r="A1875" s="11" t="s">
        <v>6970</v>
      </c>
      <c r="B1875" s="11" t="s">
        <v>9688</v>
      </c>
      <c r="C1875" s="11" t="s">
        <v>1778</v>
      </c>
      <c r="D1875" s="11" t="str">
        <f t="shared" si="29"/>
        <v>11-0605 TC Jet Stream</v>
      </c>
      <c r="E1875" s="11" t="s">
        <v>632</v>
      </c>
      <c r="F1875" s="11">
        <v>237</v>
      </c>
      <c r="G1875" s="11">
        <v>230</v>
      </c>
      <c r="H1875" s="2426">
        <v>222</v>
      </c>
      <c r="I1875" s="2734"/>
    </row>
    <row r="1876" spans="1:9" ht="35.450000000000003" customHeight="1">
      <c r="A1876" s="11" t="s">
        <v>3928</v>
      </c>
      <c r="B1876" s="11" t="s">
        <v>589</v>
      </c>
      <c r="C1876" s="11" t="s">
        <v>1783</v>
      </c>
      <c r="D1876" s="11" t="str">
        <f t="shared" si="29"/>
        <v>11-0701 TC Whisper White</v>
      </c>
      <c r="E1876" s="11" t="s">
        <v>632</v>
      </c>
      <c r="F1876" s="11">
        <v>237</v>
      </c>
      <c r="G1876" s="11">
        <v>230</v>
      </c>
      <c r="H1876" s="2426">
        <v>219</v>
      </c>
      <c r="I1876" s="2735"/>
    </row>
    <row r="1877" spans="1:9" ht="35.450000000000003" customHeight="1">
      <c r="A1877" s="11" t="s">
        <v>3895</v>
      </c>
      <c r="B1877" s="11" t="s">
        <v>592</v>
      </c>
      <c r="C1877" s="11" t="s">
        <v>1791</v>
      </c>
      <c r="D1877" s="11" t="str">
        <f t="shared" si="29"/>
        <v>11-0105 TC Antique White</v>
      </c>
      <c r="E1877" s="11" t="s">
        <v>632</v>
      </c>
      <c r="F1877" s="11">
        <v>237</v>
      </c>
      <c r="G1877" s="11">
        <v>227</v>
      </c>
      <c r="H1877" s="2426">
        <v>210</v>
      </c>
      <c r="I1877" s="2736"/>
    </row>
    <row r="1878" spans="1:9" ht="35.450000000000003" customHeight="1">
      <c r="A1878" s="11" t="s">
        <v>4034</v>
      </c>
      <c r="B1878" s="11" t="s">
        <v>1391</v>
      </c>
      <c r="C1878" s="11" t="s">
        <v>2301</v>
      </c>
      <c r="D1878" s="11" t="str">
        <f t="shared" si="29"/>
        <v>12-0642 TC Aurora</v>
      </c>
      <c r="E1878" s="11" t="s">
        <v>632</v>
      </c>
      <c r="F1878" s="11">
        <v>237</v>
      </c>
      <c r="G1878" s="11">
        <v>221</v>
      </c>
      <c r="H1878" s="2426">
        <v>89</v>
      </c>
      <c r="I1878" s="2737"/>
    </row>
    <row r="1879" spans="1:9" ht="35.450000000000003" customHeight="1">
      <c r="A1879" s="11" t="s">
        <v>4038</v>
      </c>
      <c r="B1879" s="11" t="s">
        <v>590</v>
      </c>
      <c r="C1879" s="11" t="s">
        <v>1814</v>
      </c>
      <c r="D1879" s="11" t="str">
        <f t="shared" si="29"/>
        <v>12-0704 TC White Smoke</v>
      </c>
      <c r="E1879" s="11" t="s">
        <v>632</v>
      </c>
      <c r="F1879" s="11">
        <v>237</v>
      </c>
      <c r="G1879" s="11">
        <v>220</v>
      </c>
      <c r="H1879" s="2426">
        <v>201</v>
      </c>
      <c r="I1879" s="2738"/>
    </row>
    <row r="1880" spans="1:9" ht="35.450000000000003" customHeight="1">
      <c r="A1880" s="11" t="s">
        <v>4310</v>
      </c>
      <c r="B1880" s="11" t="s">
        <v>1429</v>
      </c>
      <c r="C1880" s="11" t="s">
        <v>2251</v>
      </c>
      <c r="D1880" s="11" t="str">
        <f t="shared" si="29"/>
        <v>13-0822 TC Sunlight</v>
      </c>
      <c r="E1880" s="11" t="s">
        <v>632</v>
      </c>
      <c r="F1880" s="11">
        <v>237</v>
      </c>
      <c r="G1880" s="11">
        <v>213</v>
      </c>
      <c r="H1880" s="2426">
        <v>158</v>
      </c>
      <c r="I1880" s="2739"/>
    </row>
    <row r="1881" spans="1:9" ht="35.450000000000003" customHeight="1">
      <c r="A1881" s="11" t="s">
        <v>4101</v>
      </c>
      <c r="B1881" s="11" t="s">
        <v>1509</v>
      </c>
      <c r="C1881" s="11" t="s">
        <v>2150</v>
      </c>
      <c r="D1881" s="11" t="str">
        <f t="shared" si="29"/>
        <v>12-1008 TC Linen</v>
      </c>
      <c r="E1881" s="11" t="s">
        <v>632</v>
      </c>
      <c r="F1881" s="11">
        <v>237</v>
      </c>
      <c r="G1881" s="11">
        <v>210</v>
      </c>
      <c r="H1881" s="2426">
        <v>192</v>
      </c>
      <c r="I1881" s="2740"/>
    </row>
    <row r="1882" spans="1:9" ht="35.450000000000003" customHeight="1">
      <c r="A1882" s="11" t="s">
        <v>4138</v>
      </c>
      <c r="B1882" s="11" t="s">
        <v>8186</v>
      </c>
      <c r="C1882" s="11" t="s">
        <v>2782</v>
      </c>
      <c r="D1882" s="11" t="str">
        <f t="shared" si="29"/>
        <v>12-2905 TC Cradle Pink</v>
      </c>
      <c r="E1882" s="11" t="s">
        <v>632</v>
      </c>
      <c r="F1882" s="11">
        <v>237</v>
      </c>
      <c r="G1882" s="11">
        <v>208</v>
      </c>
      <c r="H1882" s="2426">
        <v>221</v>
      </c>
      <c r="I1882" s="2741"/>
    </row>
    <row r="1883" spans="1:9" ht="35.450000000000003" customHeight="1">
      <c r="A1883" s="11" t="s">
        <v>4128</v>
      </c>
      <c r="B1883" s="11" t="s">
        <v>8195</v>
      </c>
      <c r="C1883" s="11" t="s">
        <v>2789</v>
      </c>
      <c r="D1883" s="11" t="str">
        <f t="shared" si="29"/>
        <v>12-1605 TC Crystal Pink</v>
      </c>
      <c r="E1883" s="11" t="s">
        <v>632</v>
      </c>
      <c r="F1883" s="11">
        <v>237</v>
      </c>
      <c r="G1883" s="11">
        <v>208</v>
      </c>
      <c r="H1883" s="2426">
        <v>206</v>
      </c>
      <c r="I1883" s="2425"/>
    </row>
    <row r="1884" spans="1:9" ht="35.450000000000003" customHeight="1">
      <c r="A1884" s="11" t="s">
        <v>4380</v>
      </c>
      <c r="B1884" s="11" t="s">
        <v>7515</v>
      </c>
      <c r="C1884" s="11" t="s">
        <v>2153</v>
      </c>
      <c r="D1884" s="11" t="str">
        <f t="shared" si="29"/>
        <v>13-1404 TC Pale Dogwood</v>
      </c>
      <c r="E1884" s="11" t="s">
        <v>632</v>
      </c>
      <c r="F1884" s="11">
        <v>237</v>
      </c>
      <c r="G1884" s="11">
        <v>205</v>
      </c>
      <c r="H1884" s="2426">
        <v>194</v>
      </c>
      <c r="I1884" s="2742"/>
    </row>
    <row r="1885" spans="1:9" ht="35.450000000000003" customHeight="1">
      <c r="A1885" s="11" t="s">
        <v>4372</v>
      </c>
      <c r="B1885" s="11" t="s">
        <v>1495</v>
      </c>
      <c r="C1885" s="11" t="s">
        <v>2170</v>
      </c>
      <c r="D1885" s="11" t="str">
        <f t="shared" si="29"/>
        <v>13-1109 TC Bisque</v>
      </c>
      <c r="E1885" s="11" t="s">
        <v>632</v>
      </c>
      <c r="F1885" s="11">
        <v>237</v>
      </c>
      <c r="G1885" s="11">
        <v>202</v>
      </c>
      <c r="H1885" s="2426">
        <v>181</v>
      </c>
      <c r="I1885" s="2743"/>
    </row>
    <row r="1886" spans="1:9" ht="35.450000000000003" customHeight="1">
      <c r="A1886" s="11" t="s">
        <v>4325</v>
      </c>
      <c r="B1886" s="11" t="s">
        <v>1348</v>
      </c>
      <c r="C1886" s="11" t="s">
        <v>2370</v>
      </c>
      <c r="D1886" s="11" t="str">
        <f t="shared" si="29"/>
        <v>13-0932 TC Cornsilk</v>
      </c>
      <c r="E1886" s="11" t="s">
        <v>632</v>
      </c>
      <c r="F1886" s="11">
        <v>237</v>
      </c>
      <c r="G1886" s="11">
        <v>195</v>
      </c>
      <c r="H1886" s="2426">
        <v>115</v>
      </c>
      <c r="I1886" s="2744"/>
    </row>
    <row r="1887" spans="1:9" ht="35.450000000000003" customHeight="1">
      <c r="A1887" s="11" t="s">
        <v>4635</v>
      </c>
      <c r="B1887" s="11" t="s">
        <v>1262</v>
      </c>
      <c r="C1887" s="11" t="s">
        <v>2485</v>
      </c>
      <c r="D1887" s="11" t="str">
        <f t="shared" si="29"/>
        <v>14-1224 TC Coral Sands</v>
      </c>
      <c r="E1887" s="11" t="s">
        <v>632</v>
      </c>
      <c r="F1887" s="11">
        <v>237</v>
      </c>
      <c r="G1887" s="11">
        <v>170</v>
      </c>
      <c r="H1887" s="2426">
        <v>134</v>
      </c>
      <c r="I1887" s="2745"/>
    </row>
    <row r="1888" spans="1:9" ht="35.450000000000003" customHeight="1">
      <c r="A1888" s="11" t="s">
        <v>4975</v>
      </c>
      <c r="B1888" s="11" t="s">
        <v>1024</v>
      </c>
      <c r="C1888" s="11" t="s">
        <v>2800</v>
      </c>
      <c r="D1888" s="11" t="str">
        <f t="shared" si="29"/>
        <v>15-1816 TC Peony</v>
      </c>
      <c r="E1888" s="11" t="s">
        <v>632</v>
      </c>
      <c r="F1888" s="11">
        <v>237</v>
      </c>
      <c r="G1888" s="11">
        <v>156</v>
      </c>
      <c r="H1888" s="2426">
        <v>168</v>
      </c>
      <c r="I1888" s="2746"/>
    </row>
    <row r="1889" spans="1:9" ht="35.450000000000003" customHeight="1">
      <c r="A1889" s="11" t="s">
        <v>5380</v>
      </c>
      <c r="B1889" s="11" t="s">
        <v>1106</v>
      </c>
      <c r="C1889" s="11" t="s">
        <v>2686</v>
      </c>
      <c r="D1889" s="11" t="str">
        <f t="shared" si="29"/>
        <v>16-2124 TC Pink Carnation</v>
      </c>
      <c r="E1889" s="11" t="s">
        <v>632</v>
      </c>
      <c r="F1889" s="11">
        <v>237</v>
      </c>
      <c r="G1889" s="11">
        <v>122</v>
      </c>
      <c r="H1889" s="2426">
        <v>158</v>
      </c>
      <c r="I1889" s="2747"/>
    </row>
    <row r="1890" spans="1:9" ht="35.450000000000003" customHeight="1">
      <c r="A1890" s="11" t="s">
        <v>5349</v>
      </c>
      <c r="B1890" s="11" t="s">
        <v>1191</v>
      </c>
      <c r="C1890" s="11" t="s">
        <v>2568</v>
      </c>
      <c r="D1890" s="11" t="str">
        <f t="shared" si="29"/>
        <v>16-1539 TC Coral</v>
      </c>
      <c r="E1890" s="11" t="s">
        <v>632</v>
      </c>
      <c r="F1890" s="11">
        <v>237</v>
      </c>
      <c r="G1890" s="11">
        <v>116</v>
      </c>
      <c r="H1890" s="2426">
        <v>100</v>
      </c>
      <c r="I1890" s="2748"/>
    </row>
    <row r="1891" spans="1:9" ht="35.450000000000003" customHeight="1">
      <c r="A1891" s="11" t="s">
        <v>3927</v>
      </c>
      <c r="B1891" s="11" t="s">
        <v>1401</v>
      </c>
      <c r="C1891" s="11" t="s">
        <v>2290</v>
      </c>
      <c r="D1891" s="11" t="str">
        <f t="shared" si="29"/>
        <v>11-0620 TC Elfin Yellow</v>
      </c>
      <c r="E1891" s="11" t="s">
        <v>632</v>
      </c>
      <c r="F1891" s="11">
        <v>238</v>
      </c>
      <c r="G1891" s="11">
        <v>234</v>
      </c>
      <c r="H1891" s="2426">
        <v>151</v>
      </c>
      <c r="I1891" s="2720"/>
    </row>
    <row r="1892" spans="1:9" ht="35.450000000000003" customHeight="1">
      <c r="A1892" s="11" t="s">
        <v>7032</v>
      </c>
      <c r="B1892" s="11" t="s">
        <v>9405</v>
      </c>
      <c r="C1892" s="11" t="s">
        <v>2289</v>
      </c>
      <c r="D1892" s="11" t="str">
        <f t="shared" si="29"/>
        <v>11-0622 TC Yellow Iris</v>
      </c>
      <c r="E1892" s="11" t="s">
        <v>632</v>
      </c>
      <c r="F1892" s="11">
        <v>238</v>
      </c>
      <c r="G1892" s="11">
        <v>231</v>
      </c>
      <c r="H1892" s="2426">
        <v>142</v>
      </c>
      <c r="I1892" s="2721"/>
    </row>
    <row r="1893" spans="1:9" ht="35.450000000000003" customHeight="1">
      <c r="A1893" s="11" t="s">
        <v>3933</v>
      </c>
      <c r="B1893" s="11" t="s">
        <v>1738</v>
      </c>
      <c r="C1893" s="11" t="s">
        <v>1821</v>
      </c>
      <c r="D1893" s="11" t="str">
        <f t="shared" si="29"/>
        <v>11-1005 TC Bridal Blush</v>
      </c>
      <c r="E1893" s="11" t="s">
        <v>632</v>
      </c>
      <c r="F1893" s="11">
        <v>238</v>
      </c>
      <c r="G1893" s="11">
        <v>226</v>
      </c>
      <c r="H1893" s="2426">
        <v>221</v>
      </c>
      <c r="I1893" s="2722"/>
    </row>
    <row r="1894" spans="1:9" ht="35.450000000000003" customHeight="1">
      <c r="A1894" s="11" t="s">
        <v>4110</v>
      </c>
      <c r="B1894" s="11" t="s">
        <v>1740</v>
      </c>
      <c r="C1894" s="11" t="s">
        <v>1811</v>
      </c>
      <c r="D1894" s="11" t="str">
        <f t="shared" si="29"/>
        <v>12-1108 TC Dew</v>
      </c>
      <c r="E1894" s="11" t="s">
        <v>632</v>
      </c>
      <c r="F1894" s="11">
        <v>238</v>
      </c>
      <c r="G1894" s="11">
        <v>222</v>
      </c>
      <c r="H1894" s="2426">
        <v>209</v>
      </c>
      <c r="I1894" s="2723"/>
    </row>
    <row r="1895" spans="1:9" ht="35.450000000000003" customHeight="1">
      <c r="A1895" s="11" t="s">
        <v>4137</v>
      </c>
      <c r="B1895" s="11" t="s">
        <v>1095</v>
      </c>
      <c r="C1895" s="11" t="s">
        <v>2705</v>
      </c>
      <c r="D1895" s="11" t="str">
        <f t="shared" si="29"/>
        <v>12-2904 TC Primrose Pink</v>
      </c>
      <c r="E1895" s="11" t="s">
        <v>632</v>
      </c>
      <c r="F1895" s="11">
        <v>238</v>
      </c>
      <c r="G1895" s="11">
        <v>212</v>
      </c>
      <c r="H1895" s="2426">
        <v>217</v>
      </c>
      <c r="I1895" s="2724"/>
    </row>
    <row r="1896" spans="1:9" ht="35.450000000000003" customHeight="1">
      <c r="A1896" s="11" t="s">
        <v>4069</v>
      </c>
      <c r="B1896" s="11" t="s">
        <v>1602</v>
      </c>
      <c r="C1896" s="11" t="s">
        <v>2029</v>
      </c>
      <c r="D1896" s="11" t="str">
        <f t="shared" si="29"/>
        <v>12-0813 TC Autumn Blonde</v>
      </c>
      <c r="E1896" s="11" t="s">
        <v>632</v>
      </c>
      <c r="F1896" s="11">
        <v>238</v>
      </c>
      <c r="G1896" s="11">
        <v>208</v>
      </c>
      <c r="H1896" s="2426">
        <v>174</v>
      </c>
      <c r="I1896" s="2725"/>
    </row>
    <row r="1897" spans="1:9" ht="35.450000000000003" customHeight="1">
      <c r="A1897" s="11" t="s">
        <v>4303</v>
      </c>
      <c r="B1897" s="11" t="s">
        <v>1387</v>
      </c>
      <c r="C1897" s="11" t="s">
        <v>2303</v>
      </c>
      <c r="D1897" s="11" t="str">
        <f t="shared" si="29"/>
        <v>13-0746 TC Maize</v>
      </c>
      <c r="E1897" s="11" t="s">
        <v>632</v>
      </c>
      <c r="F1897" s="11">
        <v>238</v>
      </c>
      <c r="G1897" s="11">
        <v>200</v>
      </c>
      <c r="H1897" s="2426">
        <v>67</v>
      </c>
      <c r="I1897" s="2726"/>
    </row>
    <row r="1898" spans="1:9" ht="35.450000000000003" customHeight="1">
      <c r="A1898" s="11" t="s">
        <v>4386</v>
      </c>
      <c r="B1898" s="11" t="s">
        <v>1054</v>
      </c>
      <c r="C1898" s="11" t="s">
        <v>2758</v>
      </c>
      <c r="D1898" s="11" t="str">
        <f t="shared" si="29"/>
        <v>13-1408 TC Chintz Rose</v>
      </c>
      <c r="E1898" s="11" t="s">
        <v>632</v>
      </c>
      <c r="F1898" s="11">
        <v>238</v>
      </c>
      <c r="G1898" s="11">
        <v>196</v>
      </c>
      <c r="H1898" s="2426">
        <v>190</v>
      </c>
      <c r="I1898" s="2727"/>
    </row>
    <row r="1899" spans="1:9" ht="35.450000000000003" customHeight="1">
      <c r="A1899" s="11" t="s">
        <v>4974</v>
      </c>
      <c r="B1899" s="11" t="s">
        <v>1146</v>
      </c>
      <c r="C1899" s="11" t="s">
        <v>2630</v>
      </c>
      <c r="D1899" s="11" t="str">
        <f t="shared" si="29"/>
        <v>15-1717 TC Pink Icing</v>
      </c>
      <c r="E1899" s="11" t="s">
        <v>632</v>
      </c>
      <c r="F1899" s="11">
        <v>238</v>
      </c>
      <c r="G1899" s="11">
        <v>160</v>
      </c>
      <c r="H1899" s="2426">
        <v>166</v>
      </c>
      <c r="I1899" s="2728"/>
    </row>
    <row r="1900" spans="1:9" ht="35.450000000000003" customHeight="1">
      <c r="A1900" s="11" t="s">
        <v>4897</v>
      </c>
      <c r="B1900" s="11" t="s">
        <v>1309</v>
      </c>
      <c r="C1900" s="11" t="s">
        <v>2421</v>
      </c>
      <c r="D1900" s="11" t="str">
        <f t="shared" si="29"/>
        <v>15-1054 TC Cadmium Yellow</v>
      </c>
      <c r="E1900" s="11" t="s">
        <v>632</v>
      </c>
      <c r="F1900" s="11">
        <v>238</v>
      </c>
      <c r="G1900" s="11">
        <v>150</v>
      </c>
      <c r="H1900" s="2426">
        <v>38</v>
      </c>
      <c r="I1900" s="2729"/>
    </row>
    <row r="1901" spans="1:9" ht="35.450000000000003" customHeight="1">
      <c r="A1901" s="11" t="s">
        <v>4982</v>
      </c>
      <c r="B1901" s="11" t="s">
        <v>1118</v>
      </c>
      <c r="C1901" s="11" t="s">
        <v>2679</v>
      </c>
      <c r="D1901" s="11" t="str">
        <f t="shared" si="29"/>
        <v>15-1920 TC Morning Glory</v>
      </c>
      <c r="E1901" s="11" t="s">
        <v>632</v>
      </c>
      <c r="F1901" s="11">
        <v>238</v>
      </c>
      <c r="G1901" s="11">
        <v>129</v>
      </c>
      <c r="H1901" s="2426">
        <v>159</v>
      </c>
      <c r="I1901" s="2730"/>
    </row>
    <row r="1902" spans="1:9" ht="35.450000000000003" customHeight="1">
      <c r="A1902" s="11" t="s">
        <v>5375</v>
      </c>
      <c r="B1902" s="11" t="s">
        <v>1142</v>
      </c>
      <c r="C1902" s="11" t="s">
        <v>2639</v>
      </c>
      <c r="D1902" s="11" t="str">
        <f t="shared" si="29"/>
        <v>16-1735 TC Pink Lemonade</v>
      </c>
      <c r="E1902" s="11" t="s">
        <v>632</v>
      </c>
      <c r="F1902" s="11">
        <v>238</v>
      </c>
      <c r="G1902" s="11">
        <v>109</v>
      </c>
      <c r="H1902" s="2426">
        <v>138</v>
      </c>
      <c r="I1902" s="2731"/>
    </row>
    <row r="1903" spans="1:9" ht="35.450000000000003" customHeight="1">
      <c r="A1903" s="11" t="s">
        <v>5801</v>
      </c>
      <c r="B1903" s="11" t="s">
        <v>1135</v>
      </c>
      <c r="C1903" s="11" t="s">
        <v>2648</v>
      </c>
      <c r="D1903" s="11" t="str">
        <f t="shared" si="29"/>
        <v>17-1744 TC Calypso Coral</v>
      </c>
      <c r="E1903" s="11" t="s">
        <v>632</v>
      </c>
      <c r="F1903" s="11">
        <v>238</v>
      </c>
      <c r="G1903" s="11">
        <v>92</v>
      </c>
      <c r="H1903" s="2426">
        <v>108</v>
      </c>
      <c r="I1903" s="2507"/>
    </row>
    <row r="1904" spans="1:9" ht="35.450000000000003" customHeight="1">
      <c r="A1904" s="11" t="s">
        <v>3948</v>
      </c>
      <c r="B1904" s="11" t="s">
        <v>7204</v>
      </c>
      <c r="C1904" s="11" t="s">
        <v>1825</v>
      </c>
      <c r="D1904" s="11" t="str">
        <f t="shared" si="29"/>
        <v>11-4202 TC Star White</v>
      </c>
      <c r="E1904" s="11" t="s">
        <v>632</v>
      </c>
      <c r="F1904" s="11">
        <v>239</v>
      </c>
      <c r="G1904" s="11">
        <v>239</v>
      </c>
      <c r="H1904" s="2426">
        <v>232</v>
      </c>
      <c r="I1904" s="2711"/>
    </row>
    <row r="1905" spans="1:9" ht="35.450000000000003" customHeight="1">
      <c r="A1905" s="11" t="s">
        <v>6969</v>
      </c>
      <c r="B1905" s="11" t="s">
        <v>9686</v>
      </c>
      <c r="C1905" s="11" t="s">
        <v>1774</v>
      </c>
      <c r="D1905" s="11" t="str">
        <f t="shared" si="29"/>
        <v>11-1001 TC White Alyssum</v>
      </c>
      <c r="E1905" s="11" t="s">
        <v>632</v>
      </c>
      <c r="F1905" s="11">
        <v>239</v>
      </c>
      <c r="G1905" s="11">
        <v>235</v>
      </c>
      <c r="H1905" s="2426">
        <v>231</v>
      </c>
      <c r="I1905" s="2712"/>
    </row>
    <row r="1906" spans="1:9" ht="35.450000000000003" customHeight="1">
      <c r="A1906" s="11" t="s">
        <v>4050</v>
      </c>
      <c r="B1906" s="11" t="s">
        <v>1398</v>
      </c>
      <c r="C1906" s="11" t="s">
        <v>2284</v>
      </c>
      <c r="D1906" s="11" t="str">
        <f t="shared" si="29"/>
        <v>12-0722 TC French Vanilla</v>
      </c>
      <c r="E1906" s="11" t="s">
        <v>632</v>
      </c>
      <c r="F1906" s="11">
        <v>239</v>
      </c>
      <c r="G1906" s="11">
        <v>225</v>
      </c>
      <c r="H1906" s="2426">
        <v>167</v>
      </c>
      <c r="I1906" s="2713"/>
    </row>
    <row r="1907" spans="1:9" ht="35.450000000000003" customHeight="1">
      <c r="A1907" s="11" t="s">
        <v>4039</v>
      </c>
      <c r="B1907" s="11" t="s">
        <v>1742</v>
      </c>
      <c r="C1907" s="11" t="s">
        <v>1816</v>
      </c>
      <c r="D1907" s="11" t="str">
        <f t="shared" si="29"/>
        <v>12-0710 TC Navajo</v>
      </c>
      <c r="E1907" s="11" t="s">
        <v>632</v>
      </c>
      <c r="F1907" s="11">
        <v>239</v>
      </c>
      <c r="G1907" s="11">
        <v>220</v>
      </c>
      <c r="H1907" s="2426">
        <v>195</v>
      </c>
      <c r="I1907" s="2714"/>
    </row>
    <row r="1908" spans="1:9" ht="35.450000000000003" customHeight="1">
      <c r="A1908" s="11" t="s">
        <v>4054</v>
      </c>
      <c r="B1908" s="11" t="s">
        <v>1395</v>
      </c>
      <c r="C1908" s="11" t="s">
        <v>2297</v>
      </c>
      <c r="D1908" s="11" t="str">
        <f t="shared" si="29"/>
        <v>12-0738 TC Yellow Cream</v>
      </c>
      <c r="E1908" s="11" t="s">
        <v>632</v>
      </c>
      <c r="F1908" s="11">
        <v>239</v>
      </c>
      <c r="G1908" s="11">
        <v>220</v>
      </c>
      <c r="H1908" s="2426">
        <v>117</v>
      </c>
      <c r="I1908" s="2715"/>
    </row>
    <row r="1909" spans="1:9" ht="35.450000000000003" customHeight="1">
      <c r="A1909" s="11" t="s">
        <v>4106</v>
      </c>
      <c r="B1909" s="11" t="s">
        <v>4107</v>
      </c>
      <c r="C1909" s="11" t="s">
        <v>2146</v>
      </c>
      <c r="D1909" s="11" t="str">
        <f t="shared" si="29"/>
        <v>12-1011 TC Peach Purée</v>
      </c>
      <c r="E1909" s="11" t="s">
        <v>632</v>
      </c>
      <c r="F1909" s="11">
        <v>239</v>
      </c>
      <c r="G1909" s="11">
        <v>207</v>
      </c>
      <c r="H1909" s="2426">
        <v>186</v>
      </c>
      <c r="I1909" s="2716"/>
    </row>
    <row r="1910" spans="1:9" ht="35.450000000000003" customHeight="1">
      <c r="A1910" s="11" t="s">
        <v>4405</v>
      </c>
      <c r="B1910" s="11" t="s">
        <v>1123</v>
      </c>
      <c r="C1910" s="11" t="s">
        <v>2668</v>
      </c>
      <c r="D1910" s="11" t="str">
        <f t="shared" si="29"/>
        <v>13-2806 TC Pink Lady</v>
      </c>
      <c r="E1910" s="11" t="s">
        <v>632</v>
      </c>
      <c r="F1910" s="11">
        <v>239</v>
      </c>
      <c r="G1910" s="11">
        <v>193</v>
      </c>
      <c r="H1910" s="2426">
        <v>214</v>
      </c>
      <c r="I1910" s="2717"/>
    </row>
    <row r="1911" spans="1:9" ht="35.450000000000003" customHeight="1">
      <c r="A1911" s="11" t="s">
        <v>4597</v>
      </c>
      <c r="B1911" s="11" t="s">
        <v>1339</v>
      </c>
      <c r="C1911" s="11" t="s">
        <v>2380</v>
      </c>
      <c r="D1911" s="11" t="str">
        <f t="shared" si="29"/>
        <v>14-1045 TC Amber</v>
      </c>
      <c r="E1911" s="11" t="s">
        <v>632</v>
      </c>
      <c r="F1911" s="11">
        <v>239</v>
      </c>
      <c r="G1911" s="11">
        <v>173</v>
      </c>
      <c r="H1911" s="2426">
        <v>85</v>
      </c>
      <c r="I1911" s="2718"/>
    </row>
    <row r="1912" spans="1:9" ht="35.450000000000003" customHeight="1">
      <c r="A1912" s="11" t="s">
        <v>4670</v>
      </c>
      <c r="B1912" s="11" t="s">
        <v>8024</v>
      </c>
      <c r="C1912" s="11" t="s">
        <v>2629</v>
      </c>
      <c r="D1912" s="11" t="str">
        <f t="shared" si="29"/>
        <v>14-1714 TC Quartz Pink</v>
      </c>
      <c r="E1912" s="11" t="s">
        <v>632</v>
      </c>
      <c r="F1912" s="11">
        <v>239</v>
      </c>
      <c r="G1912" s="11">
        <v>166</v>
      </c>
      <c r="H1912" s="2426">
        <v>170</v>
      </c>
      <c r="I1912" s="2719"/>
    </row>
    <row r="1913" spans="1:9" ht="35.450000000000003" customHeight="1">
      <c r="A1913" s="11" t="s">
        <v>3947</v>
      </c>
      <c r="B1913" s="11" t="s">
        <v>1770</v>
      </c>
      <c r="C1913" s="11" t="s">
        <v>1775</v>
      </c>
      <c r="D1913" s="11" t="str">
        <f t="shared" si="29"/>
        <v>11-4201 TC Cloud Dancer</v>
      </c>
      <c r="E1913" s="11" t="s">
        <v>632</v>
      </c>
      <c r="F1913" s="11">
        <v>240</v>
      </c>
      <c r="G1913" s="11">
        <v>238</v>
      </c>
      <c r="H1913" s="2426">
        <v>233</v>
      </c>
      <c r="I1913" s="2700"/>
    </row>
    <row r="1914" spans="1:9" ht="35.450000000000003" customHeight="1">
      <c r="A1914" s="11" t="s">
        <v>3951</v>
      </c>
      <c r="B1914" s="11" t="s">
        <v>1769</v>
      </c>
      <c r="C1914" s="11" t="s">
        <v>1780</v>
      </c>
      <c r="D1914" s="11" t="str">
        <f t="shared" si="29"/>
        <v>11-4300 TC Marshmallow</v>
      </c>
      <c r="E1914" s="11" t="s">
        <v>632</v>
      </c>
      <c r="F1914" s="11">
        <v>240</v>
      </c>
      <c r="G1914" s="11">
        <v>238</v>
      </c>
      <c r="H1914" s="2426">
        <v>228</v>
      </c>
      <c r="I1914" s="2701"/>
    </row>
    <row r="1915" spans="1:9" ht="35.450000000000003" customHeight="1">
      <c r="A1915" s="11" t="s">
        <v>3893</v>
      </c>
      <c r="B1915" s="11" t="s">
        <v>228</v>
      </c>
      <c r="C1915" s="11" t="s">
        <v>1789</v>
      </c>
      <c r="D1915" s="11" t="str">
        <f t="shared" si="29"/>
        <v>11-0104 TC Vanilla Ice</v>
      </c>
      <c r="E1915" s="11" t="s">
        <v>632</v>
      </c>
      <c r="F1915" s="11">
        <v>240</v>
      </c>
      <c r="G1915" s="11">
        <v>234</v>
      </c>
      <c r="H1915" s="2426">
        <v>218</v>
      </c>
      <c r="I1915" s="2702"/>
    </row>
    <row r="1916" spans="1:9" ht="35.450000000000003" customHeight="1">
      <c r="A1916" s="11" t="s">
        <v>4055</v>
      </c>
      <c r="B1916" s="11" t="s">
        <v>1397</v>
      </c>
      <c r="C1916" s="11" t="s">
        <v>2291</v>
      </c>
      <c r="D1916" s="11" t="str">
        <f t="shared" si="29"/>
        <v>12-0740 TC Limelight</v>
      </c>
      <c r="E1916" s="11" t="s">
        <v>632</v>
      </c>
      <c r="F1916" s="11">
        <v>240</v>
      </c>
      <c r="G1916" s="11">
        <v>232</v>
      </c>
      <c r="H1916" s="2426">
        <v>125</v>
      </c>
      <c r="I1916" s="2703"/>
    </row>
    <row r="1917" spans="1:9" ht="35.450000000000003" customHeight="1">
      <c r="A1917" s="11" t="s">
        <v>4049</v>
      </c>
      <c r="B1917" s="11" t="s">
        <v>1399</v>
      </c>
      <c r="C1917" s="11" t="s">
        <v>2288</v>
      </c>
      <c r="D1917" s="11" t="str">
        <f t="shared" si="29"/>
        <v>12-0721 TC Lemonade</v>
      </c>
      <c r="E1917" s="11" t="s">
        <v>632</v>
      </c>
      <c r="F1917" s="11">
        <v>240</v>
      </c>
      <c r="G1917" s="11">
        <v>231</v>
      </c>
      <c r="H1917" s="2426">
        <v>157</v>
      </c>
      <c r="I1917" s="2704"/>
    </row>
    <row r="1918" spans="1:9" ht="35.450000000000003" customHeight="1">
      <c r="A1918" s="11" t="s">
        <v>3932</v>
      </c>
      <c r="B1918" s="11" t="s">
        <v>7191</v>
      </c>
      <c r="C1918" s="11" t="s">
        <v>1813</v>
      </c>
      <c r="D1918" s="11" t="str">
        <f t="shared" si="29"/>
        <v xml:space="preserve">11-0907 TC Pearled Ivory </v>
      </c>
      <c r="E1918" s="11" t="s">
        <v>632</v>
      </c>
      <c r="F1918" s="11">
        <v>240</v>
      </c>
      <c r="G1918" s="11">
        <v>223</v>
      </c>
      <c r="H1918" s="2426">
        <v>204</v>
      </c>
      <c r="I1918" s="2705"/>
    </row>
    <row r="1919" spans="1:9" ht="35.450000000000003" customHeight="1">
      <c r="A1919" s="11" t="s">
        <v>4068</v>
      </c>
      <c r="B1919" s="11" t="s">
        <v>1755</v>
      </c>
      <c r="C1919" s="11" t="s">
        <v>1798</v>
      </c>
      <c r="D1919" s="11" t="str">
        <f t="shared" si="29"/>
        <v>12-0812 TC Alabaster Gleam</v>
      </c>
      <c r="E1919" s="11" t="s">
        <v>632</v>
      </c>
      <c r="F1919" s="11">
        <v>240</v>
      </c>
      <c r="G1919" s="11">
        <v>222</v>
      </c>
      <c r="H1919" s="2426">
        <v>189</v>
      </c>
      <c r="I1919" s="2706"/>
    </row>
    <row r="1920" spans="1:9" ht="35.450000000000003" customHeight="1">
      <c r="A1920" s="11" t="s">
        <v>4047</v>
      </c>
      <c r="B1920" s="11" t="s">
        <v>1383</v>
      </c>
      <c r="C1920" s="11" t="s">
        <v>2316</v>
      </c>
      <c r="D1920" s="11" t="str">
        <f t="shared" si="29"/>
        <v>12-0720 TC Mellow Yellow</v>
      </c>
      <c r="E1920" s="11" t="s">
        <v>632</v>
      </c>
      <c r="F1920" s="11">
        <v>240</v>
      </c>
      <c r="G1920" s="11">
        <v>221</v>
      </c>
      <c r="H1920" s="2426">
        <v>157</v>
      </c>
      <c r="I1920" s="2707"/>
    </row>
    <row r="1921" spans="1:9" ht="35.450000000000003" customHeight="1">
      <c r="A1921" s="11" t="s">
        <v>4109</v>
      </c>
      <c r="B1921" s="11" t="s">
        <v>1508</v>
      </c>
      <c r="C1921" s="11" t="s">
        <v>2149</v>
      </c>
      <c r="D1921" s="11" t="str">
        <f t="shared" si="29"/>
        <v>12-1107 TC Pink Champagne</v>
      </c>
      <c r="E1921" s="11" t="s">
        <v>632</v>
      </c>
      <c r="F1921" s="11">
        <v>240</v>
      </c>
      <c r="G1921" s="11">
        <v>216</v>
      </c>
      <c r="H1921" s="2426">
        <v>204</v>
      </c>
      <c r="I1921" s="2708"/>
    </row>
    <row r="1922" spans="1:9" ht="35.450000000000003" customHeight="1">
      <c r="A1922" s="11" t="s">
        <v>4577</v>
      </c>
      <c r="B1922" s="11" t="s">
        <v>49</v>
      </c>
      <c r="C1922" s="11" t="s">
        <v>2308</v>
      </c>
      <c r="D1922" s="11" t="str">
        <f t="shared" ref="D1922:D1985" si="30">A1922 &amp; " " &amp; B1922</f>
        <v>14-0848 TC Mimosa</v>
      </c>
      <c r="E1922" s="11" t="s">
        <v>632</v>
      </c>
      <c r="F1922" s="11">
        <v>240</v>
      </c>
      <c r="G1922" s="11">
        <v>192</v>
      </c>
      <c r="H1922" s="2426">
        <v>90</v>
      </c>
      <c r="I1922" s="2500"/>
    </row>
    <row r="1923" spans="1:9" ht="35.450000000000003" customHeight="1">
      <c r="A1923" s="11" t="s">
        <v>4679</v>
      </c>
      <c r="B1923" s="11" t="s">
        <v>8067</v>
      </c>
      <c r="C1923" s="11" t="s">
        <v>2670</v>
      </c>
      <c r="D1923" s="11" t="str">
        <f t="shared" si="30"/>
        <v>14-2311 TC Prism Pink</v>
      </c>
      <c r="E1923" s="11" t="s">
        <v>632</v>
      </c>
      <c r="F1923" s="11">
        <v>240</v>
      </c>
      <c r="G1923" s="11">
        <v>161</v>
      </c>
      <c r="H1923" s="2426">
        <v>191</v>
      </c>
      <c r="I1923" s="2709"/>
    </row>
    <row r="1924" spans="1:9" ht="35.450000000000003" customHeight="1">
      <c r="A1924" s="11" t="s">
        <v>5739</v>
      </c>
      <c r="B1924" s="11" t="s">
        <v>7869</v>
      </c>
      <c r="C1924" s="11" t="s">
        <v>2472</v>
      </c>
      <c r="D1924" s="11" t="str">
        <f t="shared" si="30"/>
        <v>17-1464 TC Red Orange</v>
      </c>
      <c r="E1924" s="11" t="s">
        <v>632</v>
      </c>
      <c r="F1924" s="11">
        <v>240</v>
      </c>
      <c r="G1924" s="11">
        <v>86</v>
      </c>
      <c r="H1924" s="2426">
        <v>39</v>
      </c>
      <c r="I1924" s="2710"/>
    </row>
    <row r="1925" spans="1:9" ht="35.450000000000003" customHeight="1">
      <c r="A1925" s="11" t="s">
        <v>3920</v>
      </c>
      <c r="B1925" s="11" t="s">
        <v>3921</v>
      </c>
      <c r="C1925" s="11" t="s">
        <v>3757</v>
      </c>
      <c r="D1925" s="11" t="str">
        <f t="shared" si="30"/>
        <v>11-0609 TC Ethereal Green</v>
      </c>
      <c r="E1925" s="11" t="s">
        <v>632</v>
      </c>
      <c r="F1925" s="11">
        <v>241</v>
      </c>
      <c r="G1925" s="11">
        <v>236</v>
      </c>
      <c r="H1925" s="2426">
        <v>202</v>
      </c>
      <c r="I1925" s="2693"/>
    </row>
    <row r="1926" spans="1:9" ht="35.450000000000003" customHeight="1">
      <c r="A1926" s="11" t="s">
        <v>3917</v>
      </c>
      <c r="B1926" s="11" t="s">
        <v>1771</v>
      </c>
      <c r="C1926" s="11" t="s">
        <v>1781</v>
      </c>
      <c r="D1926" s="11" t="str">
        <f t="shared" si="30"/>
        <v>11-0604 TC Gardenia</v>
      </c>
      <c r="E1926" s="11" t="s">
        <v>632</v>
      </c>
      <c r="F1926" s="11">
        <v>241</v>
      </c>
      <c r="G1926" s="11">
        <v>232</v>
      </c>
      <c r="H1926" s="2426">
        <v>223</v>
      </c>
      <c r="I1926" s="2694"/>
    </row>
    <row r="1927" spans="1:9" ht="35.450000000000003" customHeight="1">
      <c r="A1927" s="11" t="s">
        <v>4089</v>
      </c>
      <c r="B1927" s="11" t="s">
        <v>1512</v>
      </c>
      <c r="C1927" s="11" t="s">
        <v>2144</v>
      </c>
      <c r="D1927" s="11" t="str">
        <f t="shared" si="30"/>
        <v>12-0913 TC Alesan</v>
      </c>
      <c r="E1927" s="11" t="s">
        <v>632</v>
      </c>
      <c r="F1927" s="11">
        <v>241</v>
      </c>
      <c r="G1927" s="11">
        <v>206</v>
      </c>
      <c r="H1927" s="2426">
        <v>179</v>
      </c>
      <c r="I1927" s="2695"/>
    </row>
    <row r="1928" spans="1:9" ht="35.450000000000003" customHeight="1">
      <c r="A1928" s="11" t="s">
        <v>4576</v>
      </c>
      <c r="B1928" s="11" t="s">
        <v>1346</v>
      </c>
      <c r="C1928" s="11" t="s">
        <v>2373</v>
      </c>
      <c r="D1928" s="11" t="str">
        <f t="shared" si="30"/>
        <v>14-0847 TC Buff Yellow</v>
      </c>
      <c r="E1928" s="11" t="s">
        <v>632</v>
      </c>
      <c r="F1928" s="11">
        <v>241</v>
      </c>
      <c r="G1928" s="11">
        <v>191</v>
      </c>
      <c r="H1928" s="2426">
        <v>112</v>
      </c>
      <c r="I1928" s="2696"/>
    </row>
    <row r="1929" spans="1:9" ht="35.450000000000003" customHeight="1">
      <c r="A1929" s="11" t="s">
        <v>4366</v>
      </c>
      <c r="B1929" s="11" t="s">
        <v>1322</v>
      </c>
      <c r="C1929" s="11" t="s">
        <v>2407</v>
      </c>
      <c r="D1929" s="11" t="str">
        <f t="shared" si="30"/>
        <v>13-1027 TC Apricot Cream</v>
      </c>
      <c r="E1929" s="11" t="s">
        <v>632</v>
      </c>
      <c r="F1929" s="11">
        <v>241</v>
      </c>
      <c r="G1929" s="11">
        <v>189</v>
      </c>
      <c r="H1929" s="2426">
        <v>137</v>
      </c>
      <c r="I1929" s="2697"/>
    </row>
    <row r="1930" spans="1:9" ht="35.450000000000003" customHeight="1">
      <c r="A1930" s="11" t="s">
        <v>4910</v>
      </c>
      <c r="B1930" s="11" t="s">
        <v>1305</v>
      </c>
      <c r="C1930" s="11" t="s">
        <v>2424</v>
      </c>
      <c r="D1930" s="11" t="str">
        <f t="shared" si="30"/>
        <v>15-1153 TC Apricot</v>
      </c>
      <c r="E1930" s="11" t="s">
        <v>632</v>
      </c>
      <c r="F1930" s="11">
        <v>241</v>
      </c>
      <c r="G1930" s="11">
        <v>144</v>
      </c>
      <c r="H1930" s="2426">
        <v>53</v>
      </c>
      <c r="I1930" s="2698"/>
    </row>
    <row r="1931" spans="1:9" ht="35.450000000000003" customHeight="1">
      <c r="A1931" s="11" t="s">
        <v>4990</v>
      </c>
      <c r="B1931" s="11" t="s">
        <v>1117</v>
      </c>
      <c r="C1931" s="11" t="s">
        <v>2677</v>
      </c>
      <c r="D1931" s="11" t="str">
        <f t="shared" si="30"/>
        <v>15-2216 TC Sachet Pink</v>
      </c>
      <c r="E1931" s="11" t="s">
        <v>632</v>
      </c>
      <c r="F1931" s="11">
        <v>241</v>
      </c>
      <c r="G1931" s="11">
        <v>138</v>
      </c>
      <c r="H1931" s="2426">
        <v>173</v>
      </c>
      <c r="I1931" s="2699"/>
    </row>
    <row r="1932" spans="1:9" ht="35.450000000000003" customHeight="1">
      <c r="A1932" s="11" t="s">
        <v>3912</v>
      </c>
      <c r="B1932" s="11" t="s">
        <v>591</v>
      </c>
      <c r="C1932" s="11" t="s">
        <v>1776</v>
      </c>
      <c r="D1932" s="11" t="str">
        <f t="shared" si="30"/>
        <v>11-0602 TC Snow White</v>
      </c>
      <c r="E1932" s="11" t="s">
        <v>632</v>
      </c>
      <c r="F1932" s="11">
        <v>242</v>
      </c>
      <c r="G1932" s="11">
        <v>240</v>
      </c>
      <c r="H1932" s="2426">
        <v>235</v>
      </c>
      <c r="I1932" s="2678"/>
    </row>
    <row r="1933" spans="1:9" ht="35.450000000000003" customHeight="1">
      <c r="A1933" s="11" t="s">
        <v>3918</v>
      </c>
      <c r="B1933" s="11" t="s">
        <v>1767</v>
      </c>
      <c r="C1933" s="11" t="s">
        <v>1782</v>
      </c>
      <c r="D1933" s="11" t="str">
        <f t="shared" si="30"/>
        <v>11-0606 TC Pristine</v>
      </c>
      <c r="E1933" s="11" t="s">
        <v>632</v>
      </c>
      <c r="F1933" s="11">
        <v>242</v>
      </c>
      <c r="G1933" s="11">
        <v>232</v>
      </c>
      <c r="H1933" s="2426">
        <v>218</v>
      </c>
      <c r="I1933" s="2679"/>
    </row>
    <row r="1934" spans="1:9" ht="35.450000000000003" customHeight="1">
      <c r="A1934" s="11" t="s">
        <v>3922</v>
      </c>
      <c r="B1934" s="11" t="s">
        <v>699</v>
      </c>
      <c r="C1934" s="11" t="s">
        <v>2285</v>
      </c>
      <c r="D1934" s="11" t="str">
        <f t="shared" si="30"/>
        <v>11-0616 TC Pastel Yellow</v>
      </c>
      <c r="E1934" s="11" t="s">
        <v>632</v>
      </c>
      <c r="F1934" s="11">
        <v>242</v>
      </c>
      <c r="G1934" s="11">
        <v>230</v>
      </c>
      <c r="H1934" s="2426">
        <v>177</v>
      </c>
      <c r="I1934" s="2680"/>
    </row>
    <row r="1935" spans="1:9" ht="35.450000000000003" customHeight="1">
      <c r="A1935" s="11" t="s">
        <v>3940</v>
      </c>
      <c r="B1935" s="11" t="s">
        <v>7198</v>
      </c>
      <c r="C1935" s="11" t="s">
        <v>1820</v>
      </c>
      <c r="D1935" s="11" t="str">
        <f t="shared" si="30"/>
        <v>11-2309 TC Petal Pink</v>
      </c>
      <c r="E1935" s="11" t="s">
        <v>632</v>
      </c>
      <c r="F1935" s="11">
        <v>242</v>
      </c>
      <c r="G1935" s="11">
        <v>226</v>
      </c>
      <c r="H1935" s="2426">
        <v>224</v>
      </c>
      <c r="I1935" s="2681"/>
    </row>
    <row r="1936" spans="1:9" ht="35.450000000000003" customHeight="1">
      <c r="A1936" s="11" t="s">
        <v>4115</v>
      </c>
      <c r="B1936" s="11" t="s">
        <v>1507</v>
      </c>
      <c r="C1936" s="11" t="s">
        <v>2152</v>
      </c>
      <c r="D1936" s="11" t="str">
        <f t="shared" si="30"/>
        <v>12-1209 TC Soft Pink</v>
      </c>
      <c r="E1936" s="11" t="s">
        <v>632</v>
      </c>
      <c r="F1936" s="11">
        <v>242</v>
      </c>
      <c r="G1936" s="11">
        <v>216</v>
      </c>
      <c r="H1936" s="2426">
        <v>205</v>
      </c>
      <c r="I1936" s="2682"/>
    </row>
    <row r="1937" spans="1:9" ht="35.450000000000003" customHeight="1">
      <c r="A1937" s="11" t="s">
        <v>4043</v>
      </c>
      <c r="B1937" s="11" t="s">
        <v>1717</v>
      </c>
      <c r="C1937" s="11" t="s">
        <v>1850</v>
      </c>
      <c r="D1937" s="11" t="str">
        <f t="shared" si="30"/>
        <v>12-0714 TC Cornhusk</v>
      </c>
      <c r="E1937" s="11" t="s">
        <v>632</v>
      </c>
      <c r="F1937" s="11">
        <v>242</v>
      </c>
      <c r="G1937" s="11">
        <v>214</v>
      </c>
      <c r="H1937" s="2426">
        <v>174</v>
      </c>
      <c r="I1937" s="2683"/>
    </row>
    <row r="1938" spans="1:9" ht="35.450000000000003" customHeight="1">
      <c r="A1938" s="11" t="s">
        <v>4085</v>
      </c>
      <c r="B1938" s="11" t="s">
        <v>1514</v>
      </c>
      <c r="C1938" s="11" t="s">
        <v>2142</v>
      </c>
      <c r="D1938" s="11" t="str">
        <f t="shared" si="30"/>
        <v>12-0911 TC Nude</v>
      </c>
      <c r="E1938" s="11" t="s">
        <v>632</v>
      </c>
      <c r="F1938" s="11">
        <v>242</v>
      </c>
      <c r="G1938" s="11">
        <v>211</v>
      </c>
      <c r="H1938" s="2426">
        <v>188</v>
      </c>
      <c r="I1938" s="2684"/>
    </row>
    <row r="1939" spans="1:9" ht="35.450000000000003" customHeight="1">
      <c r="A1939" s="11" t="s">
        <v>4072</v>
      </c>
      <c r="B1939" s="11" t="s">
        <v>7801</v>
      </c>
      <c r="C1939" s="11" t="s">
        <v>2404</v>
      </c>
      <c r="D1939" s="11" t="str">
        <f t="shared" si="30"/>
        <v>12-0822 TC Golden Fleece</v>
      </c>
      <c r="E1939" s="11" t="s">
        <v>632</v>
      </c>
      <c r="F1939" s="11">
        <v>242</v>
      </c>
      <c r="G1939" s="11">
        <v>209</v>
      </c>
      <c r="H1939" s="2426">
        <v>160</v>
      </c>
      <c r="I1939" s="2685"/>
    </row>
    <row r="1940" spans="1:9" ht="35.450000000000003" customHeight="1">
      <c r="A1940" s="11" t="s">
        <v>7065</v>
      </c>
      <c r="B1940" s="11" t="s">
        <v>9477</v>
      </c>
      <c r="C1940" s="11" t="s">
        <v>2667</v>
      </c>
      <c r="D1940" s="11" t="str">
        <f t="shared" si="30"/>
        <v>13-2807 TC Ballerina</v>
      </c>
      <c r="E1940" s="11" t="s">
        <v>632</v>
      </c>
      <c r="F1940" s="11">
        <v>242</v>
      </c>
      <c r="G1940" s="11">
        <v>207</v>
      </c>
      <c r="H1940" s="2426">
        <v>220</v>
      </c>
      <c r="I1940" s="2686"/>
    </row>
    <row r="1941" spans="1:9" ht="35.450000000000003" customHeight="1">
      <c r="A1941" s="11" t="s">
        <v>7073</v>
      </c>
      <c r="B1941" s="11" t="s">
        <v>9479</v>
      </c>
      <c r="C1941" s="11" t="s">
        <v>2796</v>
      </c>
      <c r="D1941" s="11" t="str">
        <f t="shared" si="30"/>
        <v>13-2802 TC Fairy Tale</v>
      </c>
      <c r="E1941" s="11" t="s">
        <v>632</v>
      </c>
      <c r="F1941" s="11">
        <v>242</v>
      </c>
      <c r="G1941" s="11">
        <v>193</v>
      </c>
      <c r="H1941" s="2426">
        <v>209</v>
      </c>
      <c r="I1941" s="2687"/>
    </row>
    <row r="1942" spans="1:9" ht="35.450000000000003" customHeight="1">
      <c r="A1942" s="11" t="s">
        <v>4666</v>
      </c>
      <c r="B1942" s="11" t="s">
        <v>1149</v>
      </c>
      <c r="C1942" s="11" t="s">
        <v>2631</v>
      </c>
      <c r="D1942" s="11" t="str">
        <f t="shared" si="30"/>
        <v>14-1513 TC Blossom</v>
      </c>
      <c r="E1942" s="11" t="s">
        <v>632</v>
      </c>
      <c r="F1942" s="11">
        <v>242</v>
      </c>
      <c r="G1942" s="11">
        <v>178</v>
      </c>
      <c r="H1942" s="2426">
        <v>174</v>
      </c>
      <c r="I1942" s="2688"/>
    </row>
    <row r="1943" spans="1:9" ht="35.450000000000003" customHeight="1">
      <c r="A1943" s="11" t="s">
        <v>4894</v>
      </c>
      <c r="B1943" s="11" t="s">
        <v>1336</v>
      </c>
      <c r="C1943" s="11" t="s">
        <v>2385</v>
      </c>
      <c r="D1943" s="11" t="str">
        <f t="shared" si="30"/>
        <v>15-1049 TC Artisan's Gold</v>
      </c>
      <c r="E1943" s="11" t="s">
        <v>632</v>
      </c>
      <c r="F1943" s="11">
        <v>242</v>
      </c>
      <c r="G1943" s="11">
        <v>171</v>
      </c>
      <c r="H1943" s="2426">
        <v>70</v>
      </c>
      <c r="I1943" s="2689"/>
    </row>
    <row r="1944" spans="1:9" ht="35.450000000000003" customHeight="1">
      <c r="A1944" s="11" t="s">
        <v>4637</v>
      </c>
      <c r="B1944" s="11" t="s">
        <v>1256</v>
      </c>
      <c r="C1944" s="11" t="s">
        <v>2489</v>
      </c>
      <c r="D1944" s="11" t="str">
        <f t="shared" si="30"/>
        <v>14-1227 TC Peach</v>
      </c>
      <c r="E1944" s="11" t="s">
        <v>632</v>
      </c>
      <c r="F1944" s="11">
        <v>242</v>
      </c>
      <c r="G1944" s="11">
        <v>169</v>
      </c>
      <c r="H1944" s="2426">
        <v>135</v>
      </c>
      <c r="I1944" s="2690"/>
    </row>
    <row r="1945" spans="1:9" ht="35.450000000000003" customHeight="1">
      <c r="A1945" s="11" t="s">
        <v>5786</v>
      </c>
      <c r="B1945" s="11" t="s">
        <v>1183</v>
      </c>
      <c r="C1945" s="11" t="s">
        <v>2574</v>
      </c>
      <c r="D1945" s="11" t="str">
        <f t="shared" si="30"/>
        <v>17-1647 TC Dubarry</v>
      </c>
      <c r="E1945" s="11" t="s">
        <v>632</v>
      </c>
      <c r="F1945" s="11">
        <v>242</v>
      </c>
      <c r="G1945" s="11">
        <v>95</v>
      </c>
      <c r="H1945" s="2426">
        <v>102</v>
      </c>
      <c r="I1945" s="2691"/>
    </row>
    <row r="1946" spans="1:9" ht="35.450000000000003" customHeight="1">
      <c r="A1946" s="11" t="s">
        <v>5738</v>
      </c>
      <c r="B1946" s="11" t="s">
        <v>1270</v>
      </c>
      <c r="C1946" s="11" t="s">
        <v>2474</v>
      </c>
      <c r="D1946" s="11" t="str">
        <f t="shared" si="30"/>
        <v>17-1462 TC Flame</v>
      </c>
      <c r="E1946" s="11" t="s">
        <v>632</v>
      </c>
      <c r="F1946" s="11">
        <v>242</v>
      </c>
      <c r="G1946" s="11">
        <v>85</v>
      </c>
      <c r="H1946" s="2426">
        <v>44</v>
      </c>
      <c r="I1946" s="2692"/>
    </row>
    <row r="1947" spans="1:9" ht="35.450000000000003" customHeight="1">
      <c r="A1947" s="11" t="s">
        <v>3890</v>
      </c>
      <c r="B1947" s="11" t="s">
        <v>1772</v>
      </c>
      <c r="C1947" s="11" t="s">
        <v>1779</v>
      </c>
      <c r="D1947" s="11" t="str">
        <f t="shared" si="30"/>
        <v>11-0103 TC Egret</v>
      </c>
      <c r="E1947" s="11" t="s">
        <v>632</v>
      </c>
      <c r="F1947" s="11">
        <v>243</v>
      </c>
      <c r="G1947" s="11">
        <v>236</v>
      </c>
      <c r="H1947" s="2426">
        <v>224</v>
      </c>
      <c r="I1947" s="2664"/>
    </row>
    <row r="1948" spans="1:9" ht="35.450000000000003" customHeight="1">
      <c r="A1948" s="11" t="s">
        <v>7141</v>
      </c>
      <c r="B1948" s="11" t="s">
        <v>9389</v>
      </c>
      <c r="C1948" s="11" t="s">
        <v>3761</v>
      </c>
      <c r="D1948" s="11" t="str">
        <f t="shared" si="30"/>
        <v>11-0615 TC Pear Sorbet</v>
      </c>
      <c r="E1948" s="11" t="s">
        <v>632</v>
      </c>
      <c r="F1948" s="11">
        <v>243</v>
      </c>
      <c r="G1948" s="11">
        <v>234</v>
      </c>
      <c r="H1948" s="2426">
        <v>195</v>
      </c>
      <c r="I1948" s="2665"/>
    </row>
    <row r="1949" spans="1:9" ht="35.450000000000003" customHeight="1">
      <c r="A1949" s="11" t="s">
        <v>3908</v>
      </c>
      <c r="B1949" s="11" t="s">
        <v>1431</v>
      </c>
      <c r="C1949" s="11" t="s">
        <v>2246</v>
      </c>
      <c r="D1949" s="11" t="str">
        <f t="shared" si="30"/>
        <v>11-0510 TC Afterglow</v>
      </c>
      <c r="E1949" s="11" t="s">
        <v>632</v>
      </c>
      <c r="F1949" s="11">
        <v>243</v>
      </c>
      <c r="G1949" s="11">
        <v>230</v>
      </c>
      <c r="H1949" s="2426">
        <v>201</v>
      </c>
      <c r="I1949" s="2666"/>
    </row>
    <row r="1950" spans="1:9" ht="35.450000000000003" customHeight="1">
      <c r="A1950" s="11" t="s">
        <v>3936</v>
      </c>
      <c r="B1950" s="11" t="s">
        <v>1743</v>
      </c>
      <c r="C1950" s="11" t="s">
        <v>1812</v>
      </c>
      <c r="D1950" s="11" t="str">
        <f t="shared" si="30"/>
        <v>11-1404 TC Powder Puff</v>
      </c>
      <c r="E1950" s="11" t="s">
        <v>632</v>
      </c>
      <c r="F1950" s="11">
        <v>243</v>
      </c>
      <c r="G1950" s="11">
        <v>224</v>
      </c>
      <c r="H1950" s="2426">
        <v>214</v>
      </c>
      <c r="I1950" s="2667"/>
    </row>
    <row r="1951" spans="1:9" ht="35.450000000000003" customHeight="1">
      <c r="A1951" s="11" t="s">
        <v>4070</v>
      </c>
      <c r="B1951" s="11" t="s">
        <v>1754</v>
      </c>
      <c r="C1951" s="11" t="s">
        <v>1796</v>
      </c>
      <c r="D1951" s="11" t="str">
        <f t="shared" si="30"/>
        <v>12-0815 TC Vanilla Custard</v>
      </c>
      <c r="E1951" s="11" t="s">
        <v>632</v>
      </c>
      <c r="F1951" s="11">
        <v>243</v>
      </c>
      <c r="G1951" s="11">
        <v>224</v>
      </c>
      <c r="H1951" s="2426">
        <v>190</v>
      </c>
      <c r="I1951" s="2668"/>
    </row>
    <row r="1952" spans="1:9" ht="35.450000000000003" customHeight="1">
      <c r="A1952" s="11" t="s">
        <v>4045</v>
      </c>
      <c r="B1952" s="11" t="s">
        <v>7625</v>
      </c>
      <c r="C1952" s="11" t="s">
        <v>2250</v>
      </c>
      <c r="D1952" s="11" t="str">
        <f t="shared" si="30"/>
        <v>12-0715 TC Double Cream</v>
      </c>
      <c r="E1952" s="11" t="s">
        <v>632</v>
      </c>
      <c r="F1952" s="11">
        <v>243</v>
      </c>
      <c r="G1952" s="11">
        <v>224</v>
      </c>
      <c r="H1952" s="2426">
        <v>172</v>
      </c>
      <c r="I1952" s="2669"/>
    </row>
    <row r="1953" spans="1:9" ht="35.450000000000003" customHeight="1">
      <c r="A1953" s="11" t="s">
        <v>3934</v>
      </c>
      <c r="B1953" s="11" t="s">
        <v>1737</v>
      </c>
      <c r="C1953" s="11" t="s">
        <v>1823</v>
      </c>
      <c r="D1953" s="11" t="str">
        <f t="shared" si="30"/>
        <v>11-1305 TC Angel Wing</v>
      </c>
      <c r="E1953" s="11" t="s">
        <v>632</v>
      </c>
      <c r="F1953" s="11">
        <v>243</v>
      </c>
      <c r="G1953" s="11">
        <v>223</v>
      </c>
      <c r="H1953" s="2426">
        <v>215</v>
      </c>
      <c r="I1953" s="2670"/>
    </row>
    <row r="1954" spans="1:9" ht="35.450000000000003" customHeight="1">
      <c r="A1954" s="11" t="s">
        <v>3930</v>
      </c>
      <c r="B1954" s="11" t="s">
        <v>1745</v>
      </c>
      <c r="C1954" s="11" t="s">
        <v>1815</v>
      </c>
      <c r="D1954" s="11" t="str">
        <f t="shared" si="30"/>
        <v>11-0809 TC Ecru</v>
      </c>
      <c r="E1954" s="11" t="s">
        <v>632</v>
      </c>
      <c r="F1954" s="11">
        <v>243</v>
      </c>
      <c r="G1954" s="11">
        <v>223</v>
      </c>
      <c r="H1954" s="2426">
        <v>202</v>
      </c>
      <c r="I1954" s="2482"/>
    </row>
    <row r="1955" spans="1:9" ht="35.450000000000003" customHeight="1">
      <c r="A1955" s="11" t="s">
        <v>4579</v>
      </c>
      <c r="B1955" s="11" t="s">
        <v>485</v>
      </c>
      <c r="C1955" s="11" t="s">
        <v>2314</v>
      </c>
      <c r="D1955" s="11" t="str">
        <f t="shared" si="30"/>
        <v>14-0852 TC Freesia</v>
      </c>
      <c r="E1955" s="11" t="s">
        <v>632</v>
      </c>
      <c r="F1955" s="11">
        <v>243</v>
      </c>
      <c r="G1955" s="11">
        <v>193</v>
      </c>
      <c r="H1955" s="2426">
        <v>44</v>
      </c>
      <c r="I1955" s="2671"/>
    </row>
    <row r="1956" spans="1:9" ht="35.450000000000003" customHeight="1">
      <c r="A1956" s="11" t="s">
        <v>4304</v>
      </c>
      <c r="B1956" s="11" t="s">
        <v>1386</v>
      </c>
      <c r="C1956" s="11" t="s">
        <v>2307</v>
      </c>
      <c r="D1956" s="11" t="str">
        <f t="shared" si="30"/>
        <v>13-0752 TC Lemon</v>
      </c>
      <c r="E1956" s="11" t="s">
        <v>632</v>
      </c>
      <c r="F1956" s="11">
        <v>243</v>
      </c>
      <c r="G1956" s="11">
        <v>191</v>
      </c>
      <c r="H1956" s="2426">
        <v>8</v>
      </c>
      <c r="I1956" s="2672"/>
    </row>
    <row r="1957" spans="1:9" ht="35.450000000000003" customHeight="1">
      <c r="A1957" s="11" t="s">
        <v>4398</v>
      </c>
      <c r="B1957" s="11" t="s">
        <v>1026</v>
      </c>
      <c r="C1957" s="11" t="s">
        <v>2795</v>
      </c>
      <c r="D1957" s="11" t="str">
        <f t="shared" si="30"/>
        <v>13-2010 TC Orchid Pink</v>
      </c>
      <c r="E1957" s="11" t="s">
        <v>632</v>
      </c>
      <c r="F1957" s="11">
        <v>243</v>
      </c>
      <c r="G1957" s="11">
        <v>187</v>
      </c>
      <c r="H1957" s="2426">
        <v>202</v>
      </c>
      <c r="I1957" s="2673"/>
    </row>
    <row r="1958" spans="1:9" ht="35.450000000000003" customHeight="1">
      <c r="A1958" s="11" t="s">
        <v>5292</v>
      </c>
      <c r="B1958" s="11" t="s">
        <v>1280</v>
      </c>
      <c r="C1958" s="11" t="s">
        <v>2459</v>
      </c>
      <c r="D1958" s="11" t="str">
        <f t="shared" si="30"/>
        <v>16-1343 TC Autumn Sunset</v>
      </c>
      <c r="E1958" s="11" t="s">
        <v>632</v>
      </c>
      <c r="F1958" s="11">
        <v>243</v>
      </c>
      <c r="G1958" s="11">
        <v>133</v>
      </c>
      <c r="H1958" s="2426">
        <v>84</v>
      </c>
      <c r="I1958" s="2674"/>
    </row>
    <row r="1959" spans="1:9" ht="35.450000000000003" customHeight="1">
      <c r="A1959" s="11" t="s">
        <v>5296</v>
      </c>
      <c r="B1959" s="11" t="s">
        <v>1275</v>
      </c>
      <c r="C1959" s="11" t="s">
        <v>2469</v>
      </c>
      <c r="D1959" s="11" t="str">
        <f t="shared" si="30"/>
        <v>16-1349 TC Coral Rose</v>
      </c>
      <c r="E1959" s="11" t="s">
        <v>632</v>
      </c>
      <c r="F1959" s="11">
        <v>243</v>
      </c>
      <c r="G1959" s="11">
        <v>119</v>
      </c>
      <c r="H1959" s="2426">
        <v>77</v>
      </c>
      <c r="I1959" s="2675"/>
    </row>
    <row r="1960" spans="1:9" ht="35.450000000000003" customHeight="1">
      <c r="A1960" s="11" t="s">
        <v>5328</v>
      </c>
      <c r="B1960" s="11" t="s">
        <v>1271</v>
      </c>
      <c r="C1960" s="11" t="s">
        <v>2471</v>
      </c>
      <c r="D1960" s="11" t="str">
        <f t="shared" si="30"/>
        <v>16-1452 TC Firecracker</v>
      </c>
      <c r="E1960" s="11" t="s">
        <v>632</v>
      </c>
      <c r="F1960" s="11">
        <v>243</v>
      </c>
      <c r="G1960" s="11">
        <v>105</v>
      </c>
      <c r="H1960" s="2426">
        <v>68</v>
      </c>
      <c r="I1960" s="2676"/>
    </row>
    <row r="1961" spans="1:9" ht="35.450000000000003" customHeight="1">
      <c r="A1961" s="11" t="s">
        <v>5788</v>
      </c>
      <c r="B1961" s="11" t="s">
        <v>1188</v>
      </c>
      <c r="C1961" s="11" t="s">
        <v>2570</v>
      </c>
      <c r="D1961" s="11" t="str">
        <f t="shared" si="30"/>
        <v>17-1656 TC Hot Coral</v>
      </c>
      <c r="E1961" s="11" t="s">
        <v>632</v>
      </c>
      <c r="F1961" s="11">
        <v>243</v>
      </c>
      <c r="G1961" s="11">
        <v>91</v>
      </c>
      <c r="H1961" s="2426">
        <v>83</v>
      </c>
      <c r="I1961" s="2677"/>
    </row>
    <row r="1962" spans="1:9" ht="35.450000000000003" customHeight="1">
      <c r="A1962" s="11" t="s">
        <v>3911</v>
      </c>
      <c r="B1962" s="11" t="s">
        <v>325</v>
      </c>
      <c r="C1962" s="11" t="s">
        <v>1773</v>
      </c>
      <c r="D1962" s="11" t="str">
        <f t="shared" si="30"/>
        <v>11-0601 TC Bright White</v>
      </c>
      <c r="E1962" s="11" t="s">
        <v>632</v>
      </c>
      <c r="F1962" s="11">
        <v>244</v>
      </c>
      <c r="G1962" s="11">
        <v>245</v>
      </c>
      <c r="H1962" s="2426">
        <v>240</v>
      </c>
      <c r="I1962" s="2495"/>
    </row>
    <row r="1963" spans="1:9" ht="35.450000000000003" customHeight="1">
      <c r="A1963" s="11" t="s">
        <v>3925</v>
      </c>
      <c r="B1963" s="11" t="s">
        <v>1430</v>
      </c>
      <c r="C1963" s="11" t="s">
        <v>2247</v>
      </c>
      <c r="D1963" s="11" t="str">
        <f t="shared" si="30"/>
        <v>11-0617 TC Transparent Yellow</v>
      </c>
      <c r="E1963" s="11" t="s">
        <v>632</v>
      </c>
      <c r="F1963" s="11">
        <v>244</v>
      </c>
      <c r="G1963" s="11">
        <v>236</v>
      </c>
      <c r="H1963" s="2426">
        <v>194</v>
      </c>
      <c r="I1963" s="2647"/>
    </row>
    <row r="1964" spans="1:9" ht="35.450000000000003" customHeight="1">
      <c r="A1964" s="11" t="s">
        <v>4042</v>
      </c>
      <c r="B1964" s="11" t="s">
        <v>1757</v>
      </c>
      <c r="C1964" s="11" t="s">
        <v>1797</v>
      </c>
      <c r="D1964" s="11" t="str">
        <f t="shared" si="30"/>
        <v>12-0713 TC Almond Oil</v>
      </c>
      <c r="E1964" s="11" t="s">
        <v>632</v>
      </c>
      <c r="F1964" s="11">
        <v>244</v>
      </c>
      <c r="G1964" s="11">
        <v>228</v>
      </c>
      <c r="H1964" s="2426">
        <v>193</v>
      </c>
      <c r="I1964" s="2648"/>
    </row>
    <row r="1965" spans="1:9" ht="35.450000000000003" customHeight="1">
      <c r="A1965" s="11" t="s">
        <v>7030</v>
      </c>
      <c r="B1965" s="11" t="s">
        <v>9395</v>
      </c>
      <c r="C1965" s="11" t="s">
        <v>2249</v>
      </c>
      <c r="D1965" s="11" t="str">
        <f t="shared" si="30"/>
        <v>12-0717 TC Anise Flower</v>
      </c>
      <c r="E1965" s="11" t="s">
        <v>632</v>
      </c>
      <c r="F1965" s="11">
        <v>244</v>
      </c>
      <c r="G1965" s="11">
        <v>227</v>
      </c>
      <c r="H1965" s="2426">
        <v>181</v>
      </c>
      <c r="I1965" s="2649"/>
    </row>
    <row r="1966" spans="1:9" ht="35.450000000000003" customHeight="1">
      <c r="A1966" s="11" t="s">
        <v>3943</v>
      </c>
      <c r="B1966" s="11" t="s">
        <v>8101</v>
      </c>
      <c r="C1966" s="11" t="s">
        <v>2704</v>
      </c>
      <c r="D1966" s="11" t="str">
        <f t="shared" si="30"/>
        <v>11-2511 TC Shrinking Violet</v>
      </c>
      <c r="E1966" s="11" t="s">
        <v>632</v>
      </c>
      <c r="F1966" s="11">
        <v>244</v>
      </c>
      <c r="G1966" s="11">
        <v>225</v>
      </c>
      <c r="H1966" s="2426">
        <v>230</v>
      </c>
      <c r="I1966" s="2650"/>
    </row>
    <row r="1967" spans="1:9" ht="35.450000000000003" customHeight="1">
      <c r="A1967" s="11" t="s">
        <v>4040</v>
      </c>
      <c r="B1967" s="11" t="s">
        <v>1758</v>
      </c>
      <c r="C1967" s="11" t="s">
        <v>1799</v>
      </c>
      <c r="D1967" s="11" t="str">
        <f t="shared" si="30"/>
        <v>12-0712 TC Vanilla</v>
      </c>
      <c r="E1967" s="11" t="s">
        <v>632</v>
      </c>
      <c r="F1967" s="11">
        <v>244</v>
      </c>
      <c r="G1967" s="11">
        <v>225</v>
      </c>
      <c r="H1967" s="2426">
        <v>193</v>
      </c>
      <c r="I1967" s="2651"/>
    </row>
    <row r="1968" spans="1:9" ht="35.450000000000003" customHeight="1">
      <c r="A1968" s="11" t="s">
        <v>4119</v>
      </c>
      <c r="B1968" s="11" t="s">
        <v>1033</v>
      </c>
      <c r="C1968" s="11" t="s">
        <v>2787</v>
      </c>
      <c r="D1968" s="11" t="str">
        <f t="shared" si="30"/>
        <v>12-1305 TC Heavenly Pink</v>
      </c>
      <c r="E1968" s="11" t="s">
        <v>632</v>
      </c>
      <c r="F1968" s="11">
        <v>244</v>
      </c>
      <c r="G1968" s="11">
        <v>222</v>
      </c>
      <c r="H1968" s="2426">
        <v>222</v>
      </c>
      <c r="I1968" s="2652"/>
    </row>
    <row r="1969" spans="1:9" ht="35.450000000000003" customHeight="1">
      <c r="A1969" s="11" t="s">
        <v>4103</v>
      </c>
      <c r="B1969" s="11" t="s">
        <v>1601</v>
      </c>
      <c r="C1969" s="11" t="s">
        <v>2026</v>
      </c>
      <c r="D1969" s="11" t="str">
        <f t="shared" si="30"/>
        <v>12-1009 TC Vanilla Cream</v>
      </c>
      <c r="E1969" s="11" t="s">
        <v>632</v>
      </c>
      <c r="F1969" s="11">
        <v>244</v>
      </c>
      <c r="G1969" s="11">
        <v>216</v>
      </c>
      <c r="H1969" s="2426">
        <v>198</v>
      </c>
      <c r="I1969" s="2653"/>
    </row>
    <row r="1970" spans="1:9" ht="35.450000000000003" customHeight="1">
      <c r="A1970" s="11" t="s">
        <v>4112</v>
      </c>
      <c r="B1970" s="11" t="s">
        <v>8146</v>
      </c>
      <c r="C1970" s="11" t="s">
        <v>2747</v>
      </c>
      <c r="D1970" s="11" t="str">
        <f t="shared" si="30"/>
        <v>12-1207 TC Pearl Blush</v>
      </c>
      <c r="E1970" s="11" t="s">
        <v>632</v>
      </c>
      <c r="F1970" s="11">
        <v>244</v>
      </c>
      <c r="G1970" s="11">
        <v>206</v>
      </c>
      <c r="H1970" s="2426">
        <v>197</v>
      </c>
      <c r="I1970" s="2654"/>
    </row>
    <row r="1971" spans="1:9" ht="35.450000000000003" customHeight="1">
      <c r="A1971" s="11" t="s">
        <v>4374</v>
      </c>
      <c r="B1971" s="11" t="s">
        <v>1511</v>
      </c>
      <c r="C1971" s="11" t="s">
        <v>2147</v>
      </c>
      <c r="D1971" s="11" t="str">
        <f t="shared" si="30"/>
        <v>13-1114 TC Bellini</v>
      </c>
      <c r="E1971" s="11" t="s">
        <v>632</v>
      </c>
      <c r="F1971" s="11">
        <v>244</v>
      </c>
      <c r="G1971" s="11">
        <v>201</v>
      </c>
      <c r="H1971" s="2426">
        <v>177</v>
      </c>
      <c r="I1971" s="2655"/>
    </row>
    <row r="1972" spans="1:9" ht="35.450000000000003" customHeight="1">
      <c r="A1972" s="11" t="s">
        <v>4375</v>
      </c>
      <c r="B1972" s="11" t="s">
        <v>8148</v>
      </c>
      <c r="C1972" s="11" t="s">
        <v>2749</v>
      </c>
      <c r="D1972" s="11" t="str">
        <f t="shared" si="30"/>
        <v>13-1310 TC English Rose</v>
      </c>
      <c r="E1972" s="11" t="s">
        <v>632</v>
      </c>
      <c r="F1972" s="11">
        <v>244</v>
      </c>
      <c r="G1972" s="11">
        <v>198</v>
      </c>
      <c r="H1972" s="2426">
        <v>195</v>
      </c>
      <c r="I1972" s="2656"/>
    </row>
    <row r="1973" spans="1:9" ht="35.450000000000003" customHeight="1">
      <c r="A1973" s="11" t="s">
        <v>4396</v>
      </c>
      <c r="B1973" s="11" t="s">
        <v>1029</v>
      </c>
      <c r="C1973" s="11" t="s">
        <v>2792</v>
      </c>
      <c r="D1973" s="11" t="str">
        <f t="shared" si="30"/>
        <v>13-2005 TC Strawberry Cream</v>
      </c>
      <c r="E1973" s="11" t="s">
        <v>632</v>
      </c>
      <c r="F1973" s="11">
        <v>244</v>
      </c>
      <c r="G1973" s="11">
        <v>195</v>
      </c>
      <c r="H1973" s="2426">
        <v>196</v>
      </c>
      <c r="I1973" s="2657"/>
    </row>
    <row r="1974" spans="1:9" ht="35.450000000000003" customHeight="1">
      <c r="A1974" s="11" t="s">
        <v>4353</v>
      </c>
      <c r="B1974" s="11" t="s">
        <v>1268</v>
      </c>
      <c r="C1974" s="11" t="s">
        <v>2479</v>
      </c>
      <c r="D1974" s="11" t="str">
        <f t="shared" si="30"/>
        <v>13-1017 TC Almond Cream</v>
      </c>
      <c r="E1974" s="11" t="s">
        <v>632</v>
      </c>
      <c r="F1974" s="11">
        <v>244</v>
      </c>
      <c r="G1974" s="11">
        <v>194</v>
      </c>
      <c r="H1974" s="2426">
        <v>159</v>
      </c>
      <c r="I1974" s="2658"/>
    </row>
    <row r="1975" spans="1:9" ht="35.450000000000003" customHeight="1">
      <c r="A1975" s="11" t="s">
        <v>7035</v>
      </c>
      <c r="B1975" s="11" t="s">
        <v>9411</v>
      </c>
      <c r="C1975" s="11" t="s">
        <v>2311</v>
      </c>
      <c r="D1975" s="11" t="str">
        <f t="shared" si="30"/>
        <v>13-0759 TC Solar Power</v>
      </c>
      <c r="E1975" s="11" t="s">
        <v>632</v>
      </c>
      <c r="F1975" s="11">
        <v>244</v>
      </c>
      <c r="G1975" s="11">
        <v>191</v>
      </c>
      <c r="H1975" s="2426">
        <v>58</v>
      </c>
      <c r="I1975" s="2659"/>
    </row>
    <row r="1976" spans="1:9" ht="35.450000000000003" customHeight="1">
      <c r="A1976" s="11" t="s">
        <v>4361</v>
      </c>
      <c r="B1976" s="11" t="s">
        <v>1266</v>
      </c>
      <c r="C1976" s="11" t="s">
        <v>2481</v>
      </c>
      <c r="D1976" s="11" t="str">
        <f t="shared" si="30"/>
        <v>13-1022 TC Caramel Cream</v>
      </c>
      <c r="E1976" s="11" t="s">
        <v>632</v>
      </c>
      <c r="F1976" s="11">
        <v>244</v>
      </c>
      <c r="G1976" s="11">
        <v>186</v>
      </c>
      <c r="H1976" s="2426">
        <v>148</v>
      </c>
      <c r="I1976" s="2660"/>
    </row>
    <row r="1977" spans="1:9" ht="35.450000000000003" customHeight="1">
      <c r="A1977" s="11" t="s">
        <v>4669</v>
      </c>
      <c r="B1977" s="11" t="s">
        <v>1148</v>
      </c>
      <c r="C1977" s="11" t="s">
        <v>2632</v>
      </c>
      <c r="D1977" s="11" t="str">
        <f t="shared" si="30"/>
        <v>14-1521 TC Peaches N' Cream</v>
      </c>
      <c r="E1977" s="11" t="s">
        <v>632</v>
      </c>
      <c r="F1977" s="11">
        <v>244</v>
      </c>
      <c r="G1977" s="11">
        <v>166</v>
      </c>
      <c r="H1977" s="2426">
        <v>163</v>
      </c>
      <c r="I1977" s="2661"/>
    </row>
    <row r="1978" spans="1:9" ht="35.450000000000003" customHeight="1">
      <c r="A1978" s="11" t="s">
        <v>5260</v>
      </c>
      <c r="B1978" s="11" t="s">
        <v>7853</v>
      </c>
      <c r="C1978" s="11" t="s">
        <v>2455</v>
      </c>
      <c r="D1978" s="11" t="str">
        <f t="shared" si="30"/>
        <v>16-1257 TC Sun Orange</v>
      </c>
      <c r="E1978" s="11" t="s">
        <v>632</v>
      </c>
      <c r="F1978" s="11">
        <v>244</v>
      </c>
      <c r="G1978" s="11">
        <v>128</v>
      </c>
      <c r="H1978" s="2426">
        <v>55</v>
      </c>
      <c r="I1978" s="2662"/>
    </row>
    <row r="1979" spans="1:9" ht="35.450000000000003" customHeight="1">
      <c r="A1979" s="11" t="s">
        <v>5299</v>
      </c>
      <c r="B1979" s="11" t="s">
        <v>1282</v>
      </c>
      <c r="C1979" s="11" t="s">
        <v>2457</v>
      </c>
      <c r="D1979" s="11" t="str">
        <f t="shared" si="30"/>
        <v>16-1356 TC Persimmon Orange</v>
      </c>
      <c r="E1979" s="11" t="s">
        <v>632</v>
      </c>
      <c r="F1979" s="11">
        <v>244</v>
      </c>
      <c r="G1979" s="11">
        <v>115</v>
      </c>
      <c r="H1979" s="2426">
        <v>39</v>
      </c>
      <c r="I1979" s="2663"/>
    </row>
    <row r="1980" spans="1:9" ht="35.450000000000003" customHeight="1">
      <c r="A1980" s="11" t="s">
        <v>3896</v>
      </c>
      <c r="B1980" s="11" t="s">
        <v>7167</v>
      </c>
      <c r="C1980" s="11" t="s">
        <v>1790</v>
      </c>
      <c r="D1980" s="11" t="str">
        <f t="shared" si="30"/>
        <v xml:space="preserve">11-0107 TC Papyrus </v>
      </c>
      <c r="E1980" s="11" t="s">
        <v>632</v>
      </c>
      <c r="F1980" s="11">
        <v>245</v>
      </c>
      <c r="G1980" s="11">
        <v>237</v>
      </c>
      <c r="H1980" s="2426">
        <v>214</v>
      </c>
      <c r="I1980" s="2438"/>
    </row>
    <row r="1981" spans="1:9" ht="35.450000000000003" customHeight="1">
      <c r="A1981" s="11" t="s">
        <v>3907</v>
      </c>
      <c r="B1981" s="11" t="s">
        <v>593</v>
      </c>
      <c r="C1981" s="11" t="s">
        <v>1792</v>
      </c>
      <c r="D1981" s="11" t="str">
        <f t="shared" si="30"/>
        <v>11-0507 TC Winter White</v>
      </c>
      <c r="E1981" s="11" t="s">
        <v>632</v>
      </c>
      <c r="F1981" s="11">
        <v>245</v>
      </c>
      <c r="G1981" s="11">
        <v>236</v>
      </c>
      <c r="H1981" s="2426">
        <v>210</v>
      </c>
      <c r="I1981" s="2637"/>
    </row>
    <row r="1982" spans="1:9" ht="35.450000000000003" customHeight="1">
      <c r="A1982" s="11" t="s">
        <v>3942</v>
      </c>
      <c r="B1982" s="11" t="s">
        <v>1735</v>
      </c>
      <c r="C1982" s="11" t="s">
        <v>1819</v>
      </c>
      <c r="D1982" s="11" t="str">
        <f t="shared" si="30"/>
        <v>11-2409 TC Delicacy</v>
      </c>
      <c r="E1982" s="11" t="s">
        <v>632</v>
      </c>
      <c r="F1982" s="11">
        <v>245</v>
      </c>
      <c r="G1982" s="11">
        <v>227</v>
      </c>
      <c r="H1982" s="2426">
        <v>226</v>
      </c>
      <c r="I1982" s="2638"/>
    </row>
    <row r="1983" spans="1:9" ht="35.450000000000003" customHeight="1">
      <c r="A1983" s="11" t="s">
        <v>4071</v>
      </c>
      <c r="B1983" s="11" t="s">
        <v>1716</v>
      </c>
      <c r="C1983" s="11" t="s">
        <v>1851</v>
      </c>
      <c r="D1983" s="11" t="str">
        <f t="shared" si="30"/>
        <v>12-0817 TC Apricot Gelato</v>
      </c>
      <c r="E1983" s="11" t="s">
        <v>632</v>
      </c>
      <c r="F1983" s="11">
        <v>245</v>
      </c>
      <c r="G1983" s="11">
        <v>215</v>
      </c>
      <c r="H1983" s="2426">
        <v>175</v>
      </c>
      <c r="I1983" s="2639"/>
    </row>
    <row r="1984" spans="1:9" ht="35.450000000000003" customHeight="1">
      <c r="A1984" s="11" t="s">
        <v>4383</v>
      </c>
      <c r="B1984" s="11" t="s">
        <v>1064</v>
      </c>
      <c r="C1984" s="11" t="s">
        <v>2746</v>
      </c>
      <c r="D1984" s="11" t="str">
        <f t="shared" si="30"/>
        <v>13-1406 TC Cloud Pink</v>
      </c>
      <c r="E1984" s="11" t="s">
        <v>632</v>
      </c>
      <c r="F1984" s="11">
        <v>245</v>
      </c>
      <c r="G1984" s="11">
        <v>209</v>
      </c>
      <c r="H1984" s="2426">
        <v>200</v>
      </c>
      <c r="I1984" s="2640"/>
    </row>
    <row r="1985" spans="1:9" ht="35.450000000000003" customHeight="1">
      <c r="A1985" s="11" t="s">
        <v>4397</v>
      </c>
      <c r="B1985" s="11" t="s">
        <v>1027</v>
      </c>
      <c r="C1985" s="11" t="s">
        <v>2797</v>
      </c>
      <c r="D1985" s="11" t="str">
        <f t="shared" si="30"/>
        <v>13-2006 TC Almond Blossom</v>
      </c>
      <c r="E1985" s="11" t="s">
        <v>632</v>
      </c>
      <c r="F1985" s="11">
        <v>245</v>
      </c>
      <c r="G1985" s="11">
        <v>190</v>
      </c>
      <c r="H1985" s="2426">
        <v>199</v>
      </c>
      <c r="I1985" s="2641"/>
    </row>
    <row r="1986" spans="1:9" ht="35.450000000000003" customHeight="1">
      <c r="A1986" s="11" t="s">
        <v>4675</v>
      </c>
      <c r="B1986" s="11" t="s">
        <v>8206</v>
      </c>
      <c r="C1986" s="11" t="s">
        <v>2799</v>
      </c>
      <c r="D1986" s="11" t="str">
        <f t="shared" ref="D1986:D2049" si="31">A1986 &amp; " " &amp; B1986</f>
        <v>14-1911 TC Candy Pink</v>
      </c>
      <c r="E1986" s="11" t="s">
        <v>632</v>
      </c>
      <c r="F1986" s="11">
        <v>245</v>
      </c>
      <c r="G1986" s="11">
        <v>176</v>
      </c>
      <c r="H1986" s="2426">
        <v>189</v>
      </c>
      <c r="I1986" s="2642"/>
    </row>
    <row r="1987" spans="1:9" ht="35.450000000000003" customHeight="1">
      <c r="A1987" s="11" t="s">
        <v>4623</v>
      </c>
      <c r="B1987" s="11" t="s">
        <v>1297</v>
      </c>
      <c r="C1987" s="11" t="s">
        <v>2436</v>
      </c>
      <c r="D1987" s="11" t="str">
        <f t="shared" si="31"/>
        <v>14-1139 TC Pumpkin</v>
      </c>
      <c r="E1987" s="11" t="s">
        <v>632</v>
      </c>
      <c r="F1987" s="11">
        <v>245</v>
      </c>
      <c r="G1987" s="11">
        <v>162</v>
      </c>
      <c r="H1987" s="2426">
        <v>111</v>
      </c>
      <c r="I1987" s="2643"/>
    </row>
    <row r="1988" spans="1:9" ht="35.450000000000003" customHeight="1">
      <c r="A1988" s="11" t="s">
        <v>5374</v>
      </c>
      <c r="B1988" s="11" t="s">
        <v>1136</v>
      </c>
      <c r="C1988" s="11" t="s">
        <v>2646</v>
      </c>
      <c r="D1988" s="11" t="str">
        <f t="shared" si="31"/>
        <v>16-1731 TC Strawberry Pink</v>
      </c>
      <c r="E1988" s="11" t="s">
        <v>632</v>
      </c>
      <c r="F1988" s="11">
        <v>245</v>
      </c>
      <c r="G1988" s="11">
        <v>127</v>
      </c>
      <c r="H1988" s="2426">
        <v>142</v>
      </c>
      <c r="I1988" s="2644"/>
    </row>
    <row r="1989" spans="1:9" ht="35.450000000000003" customHeight="1">
      <c r="A1989" s="11" t="s">
        <v>5364</v>
      </c>
      <c r="B1989" s="11" t="s">
        <v>696</v>
      </c>
      <c r="C1989" s="11" t="s">
        <v>2573</v>
      </c>
      <c r="D1989" s="11" t="str">
        <f t="shared" si="31"/>
        <v>16-1640 TC Sugar Coral</v>
      </c>
      <c r="E1989" s="11" t="s">
        <v>632</v>
      </c>
      <c r="F1989" s="11">
        <v>245</v>
      </c>
      <c r="G1989" s="11">
        <v>108</v>
      </c>
      <c r="H1989" s="2426">
        <v>115</v>
      </c>
      <c r="I1989" s="2645"/>
    </row>
    <row r="1990" spans="1:9" ht="35.450000000000003" customHeight="1">
      <c r="A1990" s="11" t="s">
        <v>5332</v>
      </c>
      <c r="B1990" s="11" t="s">
        <v>7862</v>
      </c>
      <c r="C1990" s="11" t="s">
        <v>2466</v>
      </c>
      <c r="D1990" s="11" t="str">
        <f t="shared" si="31"/>
        <v>16-1462 TC Golden Poppy</v>
      </c>
      <c r="E1990" s="11" t="s">
        <v>632</v>
      </c>
      <c r="F1990" s="11">
        <v>245</v>
      </c>
      <c r="G1990" s="11">
        <v>103</v>
      </c>
      <c r="H1990" s="2426">
        <v>51</v>
      </c>
      <c r="I1990" s="2646"/>
    </row>
    <row r="1991" spans="1:9" ht="35.450000000000003" customHeight="1">
      <c r="A1991" s="11" t="s">
        <v>4108</v>
      </c>
      <c r="B1991" s="11" t="s">
        <v>1741</v>
      </c>
      <c r="C1991" s="11" t="s">
        <v>1810</v>
      </c>
      <c r="D1991" s="11" t="str">
        <f t="shared" si="31"/>
        <v>12-1106 TC Sheer Pink</v>
      </c>
      <c r="E1991" s="11" t="s">
        <v>632</v>
      </c>
      <c r="F1991" s="11">
        <v>246</v>
      </c>
      <c r="G1991" s="11">
        <v>229</v>
      </c>
      <c r="H1991" s="2426">
        <v>219</v>
      </c>
      <c r="I1991" s="2627"/>
    </row>
    <row r="1992" spans="1:9" ht="35.450000000000003" customHeight="1">
      <c r="A1992" s="11" t="s">
        <v>3935</v>
      </c>
      <c r="B1992" s="11" t="s">
        <v>1736</v>
      </c>
      <c r="C1992" s="11" t="s">
        <v>1822</v>
      </c>
      <c r="D1992" s="11" t="str">
        <f t="shared" si="31"/>
        <v>11-1306 TC Cream Pink</v>
      </c>
      <c r="E1992" s="11" t="s">
        <v>632</v>
      </c>
      <c r="F1992" s="11">
        <v>246</v>
      </c>
      <c r="G1992" s="11">
        <v>228</v>
      </c>
      <c r="H1992" s="2426">
        <v>217</v>
      </c>
      <c r="I1992" s="2628"/>
    </row>
    <row r="1993" spans="1:9" ht="35.450000000000003" customHeight="1">
      <c r="A1993" s="11" t="s">
        <v>7029</v>
      </c>
      <c r="B1993" s="11" t="s">
        <v>9397</v>
      </c>
      <c r="C1993" s="11" t="s">
        <v>2248</v>
      </c>
      <c r="D1993" s="11" t="str">
        <f t="shared" si="31"/>
        <v>11-0619 TC Flan</v>
      </c>
      <c r="E1993" s="11" t="s">
        <v>632</v>
      </c>
      <c r="F1993" s="11">
        <v>246</v>
      </c>
      <c r="G1993" s="11">
        <v>227</v>
      </c>
      <c r="H1993" s="2426">
        <v>180</v>
      </c>
      <c r="I1993" s="2629"/>
    </row>
    <row r="1994" spans="1:9" ht="35.450000000000003" customHeight="1">
      <c r="A1994" s="11" t="s">
        <v>7033</v>
      </c>
      <c r="B1994" s="11" t="s">
        <v>9403</v>
      </c>
      <c r="C1994" s="11" t="s">
        <v>2296</v>
      </c>
      <c r="D1994" s="11" t="str">
        <f t="shared" si="31"/>
        <v>12-0711 TC Lemon Meringue</v>
      </c>
      <c r="E1994" s="11" t="s">
        <v>632</v>
      </c>
      <c r="F1994" s="11">
        <v>246</v>
      </c>
      <c r="G1994" s="11">
        <v>225</v>
      </c>
      <c r="H1994" s="2426">
        <v>153</v>
      </c>
      <c r="I1994" s="2630"/>
    </row>
    <row r="1995" spans="1:9" ht="35.450000000000003" customHeight="1">
      <c r="A1995" s="11" t="s">
        <v>3937</v>
      </c>
      <c r="B1995" s="11" t="s">
        <v>1061</v>
      </c>
      <c r="C1995" s="11" t="s">
        <v>2751</v>
      </c>
      <c r="D1995" s="11" t="str">
        <f t="shared" si="31"/>
        <v>11-1408 TC Rosewater</v>
      </c>
      <c r="E1995" s="11" t="s">
        <v>632</v>
      </c>
      <c r="F1995" s="11">
        <v>246</v>
      </c>
      <c r="G1995" s="11">
        <v>219</v>
      </c>
      <c r="H1995" s="2426">
        <v>216</v>
      </c>
      <c r="I1995" s="2631"/>
    </row>
    <row r="1996" spans="1:9" ht="35.450000000000003" customHeight="1">
      <c r="A1996" s="11" t="s">
        <v>4305</v>
      </c>
      <c r="B1996" s="11" t="s">
        <v>1380</v>
      </c>
      <c r="C1996" s="11" t="s">
        <v>2323</v>
      </c>
      <c r="D1996" s="11" t="str">
        <f t="shared" si="31"/>
        <v>13-0755 TC Primrose Yellow</v>
      </c>
      <c r="E1996" s="11" t="s">
        <v>632</v>
      </c>
      <c r="F1996" s="11">
        <v>246</v>
      </c>
      <c r="G1996" s="11">
        <v>209</v>
      </c>
      <c r="H1996" s="2426">
        <v>85</v>
      </c>
      <c r="I1996" s="2632"/>
    </row>
    <row r="1997" spans="1:9" ht="35.450000000000003" customHeight="1">
      <c r="A1997" s="11" t="s">
        <v>4367</v>
      </c>
      <c r="B1997" s="11" t="s">
        <v>1321</v>
      </c>
      <c r="C1997" s="11" t="s">
        <v>2406</v>
      </c>
      <c r="D1997" s="11" t="str">
        <f t="shared" si="31"/>
        <v>13-1030 TC Sunburst</v>
      </c>
      <c r="E1997" s="11" t="s">
        <v>632</v>
      </c>
      <c r="F1997" s="11">
        <v>246</v>
      </c>
      <c r="G1997" s="11">
        <v>194</v>
      </c>
      <c r="H1997" s="2426">
        <v>137</v>
      </c>
      <c r="I1997" s="2633"/>
    </row>
    <row r="1998" spans="1:9" ht="35.450000000000003" customHeight="1">
      <c r="A1998" s="11" t="s">
        <v>4984</v>
      </c>
      <c r="B1998" s="11" t="s">
        <v>1137</v>
      </c>
      <c r="C1998" s="11" t="s">
        <v>2643</v>
      </c>
      <c r="D1998" s="11" t="str">
        <f t="shared" si="31"/>
        <v>15-1922 TC Geranium Pink</v>
      </c>
      <c r="E1998" s="11" t="s">
        <v>632</v>
      </c>
      <c r="F1998" s="11">
        <v>246</v>
      </c>
      <c r="G1998" s="11">
        <v>144</v>
      </c>
      <c r="H1998" s="2426">
        <v>157</v>
      </c>
      <c r="I1998" s="2634"/>
    </row>
    <row r="1999" spans="1:9" ht="35.450000000000003" customHeight="1">
      <c r="A1999" s="11" t="s">
        <v>5354</v>
      </c>
      <c r="B1999" s="11" t="s">
        <v>1189</v>
      </c>
      <c r="C1999" s="11" t="s">
        <v>2567</v>
      </c>
      <c r="D1999" s="11" t="str">
        <f t="shared" si="31"/>
        <v>16-1544 TC Persimmon</v>
      </c>
      <c r="E1999" s="11" t="s">
        <v>632</v>
      </c>
      <c r="F1999" s="11">
        <v>246</v>
      </c>
      <c r="G1999" s="11">
        <v>120</v>
      </c>
      <c r="H1999" s="2426">
        <v>102</v>
      </c>
      <c r="I1999" s="2635"/>
    </row>
    <row r="2000" spans="1:9" ht="35.450000000000003" customHeight="1">
      <c r="A2000" s="11" t="s">
        <v>5350</v>
      </c>
      <c r="B2000" s="11" t="s">
        <v>1168</v>
      </c>
      <c r="C2000" s="11" t="s">
        <v>2595</v>
      </c>
      <c r="D2000" s="11" t="str">
        <f t="shared" si="31"/>
        <v>16-1541 TC Camellia</v>
      </c>
      <c r="E2000" s="11" t="s">
        <v>632</v>
      </c>
      <c r="F2000" s="11">
        <v>246</v>
      </c>
      <c r="G2000" s="11">
        <v>116</v>
      </c>
      <c r="H2000" s="2426">
        <v>95</v>
      </c>
      <c r="I2000" s="2636"/>
    </row>
    <row r="2001" spans="1:9" ht="35.450000000000003" customHeight="1">
      <c r="A2001" s="11" t="s">
        <v>4384</v>
      </c>
      <c r="B2001" s="11" t="s">
        <v>8141</v>
      </c>
      <c r="C2001" s="11" t="s">
        <v>2744</v>
      </c>
      <c r="D2001" s="11" t="str">
        <f t="shared" si="31"/>
        <v>13-1407 TC Creole Pink</v>
      </c>
      <c r="E2001" s="11" t="s">
        <v>632</v>
      </c>
      <c r="F2001" s="11">
        <v>247</v>
      </c>
      <c r="G2001" s="11">
        <v>213</v>
      </c>
      <c r="H2001" s="2426">
        <v>204</v>
      </c>
      <c r="I2001" s="2618"/>
    </row>
    <row r="2002" spans="1:9" ht="35.450000000000003" customHeight="1">
      <c r="A2002" s="11" t="s">
        <v>4130</v>
      </c>
      <c r="B2002" s="11" t="s">
        <v>1032</v>
      </c>
      <c r="C2002" s="11" t="s">
        <v>2790</v>
      </c>
      <c r="D2002" s="11" t="str">
        <f t="shared" si="31"/>
        <v>12-1706 TC Pink Dogwood</v>
      </c>
      <c r="E2002" s="11" t="s">
        <v>632</v>
      </c>
      <c r="F2002" s="11">
        <v>247</v>
      </c>
      <c r="G2002" s="11">
        <v>209</v>
      </c>
      <c r="H2002" s="2426">
        <v>209</v>
      </c>
      <c r="I2002" s="2619"/>
    </row>
    <row r="2003" spans="1:9" ht="35.450000000000003" customHeight="1">
      <c r="A2003" s="11" t="s">
        <v>4566</v>
      </c>
      <c r="B2003" s="11" t="s">
        <v>7682</v>
      </c>
      <c r="C2003" s="11" t="s">
        <v>2306</v>
      </c>
      <c r="D2003" s="11" t="str">
        <f t="shared" si="31"/>
        <v>14-0756 TC Empire Yellow</v>
      </c>
      <c r="E2003" s="11" t="s">
        <v>632</v>
      </c>
      <c r="F2003" s="11">
        <v>247</v>
      </c>
      <c r="G2003" s="11">
        <v>208</v>
      </c>
      <c r="H2003" s="2426">
        <v>0</v>
      </c>
      <c r="I2003" s="2620"/>
    </row>
    <row r="2004" spans="1:9" ht="35.450000000000003" customHeight="1">
      <c r="A2004" s="11" t="s">
        <v>4388</v>
      </c>
      <c r="B2004" s="11" t="s">
        <v>1053</v>
      </c>
      <c r="C2004" s="11" t="s">
        <v>2757</v>
      </c>
      <c r="D2004" s="11" t="str">
        <f t="shared" si="31"/>
        <v>13-1409 TC Seashell Pink</v>
      </c>
      <c r="E2004" s="11" t="s">
        <v>632</v>
      </c>
      <c r="F2004" s="11">
        <v>247</v>
      </c>
      <c r="G2004" s="11">
        <v>200</v>
      </c>
      <c r="H2004" s="2426">
        <v>194</v>
      </c>
      <c r="I2004" s="2621"/>
    </row>
    <row r="2005" spans="1:9" ht="35.450000000000003" customHeight="1">
      <c r="A2005" s="11" t="s">
        <v>4330</v>
      </c>
      <c r="B2005" s="11" t="s">
        <v>1347</v>
      </c>
      <c r="C2005" s="11" t="s">
        <v>2374</v>
      </c>
      <c r="D2005" s="11" t="str">
        <f t="shared" si="31"/>
        <v>13-0940 TC Sunset Gold</v>
      </c>
      <c r="E2005" s="11" t="s">
        <v>632</v>
      </c>
      <c r="F2005" s="11">
        <v>247</v>
      </c>
      <c r="G2005" s="11">
        <v>196</v>
      </c>
      <c r="H2005" s="2426">
        <v>108</v>
      </c>
      <c r="I2005" s="2622"/>
    </row>
    <row r="2006" spans="1:9" ht="35.450000000000003" customHeight="1">
      <c r="A2006" s="11" t="s">
        <v>4328</v>
      </c>
      <c r="B2006" s="11" t="s">
        <v>7765</v>
      </c>
      <c r="C2006" s="11" t="s">
        <v>2375</v>
      </c>
      <c r="D2006" s="11" t="str">
        <f t="shared" si="31"/>
        <v>13-0939 TC Golden Cream</v>
      </c>
      <c r="E2006" s="11" t="s">
        <v>632</v>
      </c>
      <c r="F2006" s="11">
        <v>247</v>
      </c>
      <c r="G2006" s="11">
        <v>191</v>
      </c>
      <c r="H2006" s="2426">
        <v>104</v>
      </c>
      <c r="I2006" s="2623"/>
    </row>
    <row r="2007" spans="1:9" ht="35.450000000000003" customHeight="1">
      <c r="A2007" s="11" t="s">
        <v>4587</v>
      </c>
      <c r="B2007" s="11" t="s">
        <v>1350</v>
      </c>
      <c r="C2007" s="11" t="s">
        <v>2368</v>
      </c>
      <c r="D2007" s="11" t="str">
        <f t="shared" si="31"/>
        <v>14-0957 TC Spectra Yellow</v>
      </c>
      <c r="E2007" s="11" t="s">
        <v>632</v>
      </c>
      <c r="F2007" s="11">
        <v>247</v>
      </c>
      <c r="G2007" s="11">
        <v>183</v>
      </c>
      <c r="H2007" s="2426">
        <v>24</v>
      </c>
      <c r="I2007" s="2624"/>
    </row>
    <row r="2008" spans="1:9" ht="35.450000000000003" customHeight="1">
      <c r="A2008" s="11" t="s">
        <v>4907</v>
      </c>
      <c r="B2008" s="11" t="s">
        <v>1317</v>
      </c>
      <c r="C2008" s="11" t="s">
        <v>2409</v>
      </c>
      <c r="D2008" s="11" t="str">
        <f t="shared" si="31"/>
        <v>15-1145 TC Chamois</v>
      </c>
      <c r="E2008" s="11" t="s">
        <v>632</v>
      </c>
      <c r="F2008" s="11">
        <v>247</v>
      </c>
      <c r="G2008" s="11">
        <v>178</v>
      </c>
      <c r="H2008" s="2426">
        <v>106</v>
      </c>
      <c r="I2008" s="2625"/>
    </row>
    <row r="2009" spans="1:9" ht="35.450000000000003" customHeight="1">
      <c r="A2009" s="11" t="s">
        <v>4976</v>
      </c>
      <c r="B2009" s="11" t="s">
        <v>1144</v>
      </c>
      <c r="C2009" s="11" t="s">
        <v>2636</v>
      </c>
      <c r="D2009" s="11" t="str">
        <f t="shared" si="31"/>
        <v>15-1821 TC Flamingo Pink</v>
      </c>
      <c r="E2009" s="11" t="s">
        <v>632</v>
      </c>
      <c r="F2009" s="11">
        <v>247</v>
      </c>
      <c r="G2009" s="11">
        <v>150</v>
      </c>
      <c r="H2009" s="2426">
        <v>158</v>
      </c>
      <c r="I2009" s="2626"/>
    </row>
    <row r="2010" spans="1:9" ht="35.450000000000003" customHeight="1">
      <c r="A2010" s="11" t="s">
        <v>4078</v>
      </c>
      <c r="B2010" s="11" t="s">
        <v>1381</v>
      </c>
      <c r="C2010" s="11" t="s">
        <v>2318</v>
      </c>
      <c r="D2010" s="11" t="str">
        <f t="shared" si="31"/>
        <v>12-0825 TC Popcorn</v>
      </c>
      <c r="E2010" s="11" t="s">
        <v>632</v>
      </c>
      <c r="F2010" s="11">
        <v>248</v>
      </c>
      <c r="G2010" s="11">
        <v>222</v>
      </c>
      <c r="H2010" s="2426">
        <v>141</v>
      </c>
      <c r="I2010" s="2607"/>
    </row>
    <row r="2011" spans="1:9" ht="35.450000000000003" customHeight="1">
      <c r="A2011" s="11" t="s">
        <v>7034</v>
      </c>
      <c r="B2011" s="11" t="s">
        <v>9407</v>
      </c>
      <c r="C2011" s="11" t="s">
        <v>2298</v>
      </c>
      <c r="D2011" s="11" t="str">
        <f t="shared" si="31"/>
        <v>12-0737 TC Goldfinch</v>
      </c>
      <c r="E2011" s="11" t="s">
        <v>632</v>
      </c>
      <c r="F2011" s="11">
        <v>248</v>
      </c>
      <c r="G2011" s="11">
        <v>220</v>
      </c>
      <c r="H2011" s="2426">
        <v>108</v>
      </c>
      <c r="I2011" s="2608"/>
    </row>
    <row r="2012" spans="1:9" ht="35.450000000000003" customHeight="1">
      <c r="A2012" s="11" t="s">
        <v>4140</v>
      </c>
      <c r="B2012" s="11" t="s">
        <v>1036</v>
      </c>
      <c r="C2012" s="11" t="s">
        <v>2780</v>
      </c>
      <c r="D2012" s="11" t="str">
        <f t="shared" si="31"/>
        <v>12-2906 TC Barely Pink</v>
      </c>
      <c r="E2012" s="11" t="s">
        <v>632</v>
      </c>
      <c r="F2012" s="11">
        <v>248</v>
      </c>
      <c r="G2012" s="11">
        <v>215</v>
      </c>
      <c r="H2012" s="2426">
        <v>221</v>
      </c>
      <c r="I2012" s="2609"/>
    </row>
    <row r="2013" spans="1:9" ht="35.450000000000003" customHeight="1">
      <c r="A2013" s="11" t="s">
        <v>4088</v>
      </c>
      <c r="B2013" s="11" t="s">
        <v>1513</v>
      </c>
      <c r="C2013" s="11" t="s">
        <v>2143</v>
      </c>
      <c r="D2013" s="11" t="str">
        <f t="shared" si="31"/>
        <v>12-0912 TC Tender Peach</v>
      </c>
      <c r="E2013" s="11" t="s">
        <v>632</v>
      </c>
      <c r="F2013" s="11">
        <v>248</v>
      </c>
      <c r="G2013" s="11">
        <v>213</v>
      </c>
      <c r="H2013" s="2426">
        <v>184</v>
      </c>
      <c r="I2013" s="2610"/>
    </row>
    <row r="2014" spans="1:9" ht="35.450000000000003" customHeight="1">
      <c r="A2014" s="11" t="s">
        <v>4364</v>
      </c>
      <c r="B2014" s="11" t="s">
        <v>1341</v>
      </c>
      <c r="C2014" s="11" t="s">
        <v>2376</v>
      </c>
      <c r="D2014" s="11" t="str">
        <f t="shared" si="31"/>
        <v>13-1025 TC Impala</v>
      </c>
      <c r="E2014" s="11" t="s">
        <v>632</v>
      </c>
      <c r="F2014" s="11">
        <v>248</v>
      </c>
      <c r="G2014" s="11">
        <v>206</v>
      </c>
      <c r="H2014" s="2426">
        <v>151</v>
      </c>
      <c r="I2014" s="2611"/>
    </row>
    <row r="2015" spans="1:9" ht="35.450000000000003" customHeight="1">
      <c r="A2015" s="11" t="s">
        <v>4116</v>
      </c>
      <c r="B2015" s="11" t="s">
        <v>1065</v>
      </c>
      <c r="C2015" s="11" t="s">
        <v>2748</v>
      </c>
      <c r="D2015" s="11" t="str">
        <f t="shared" si="31"/>
        <v>12-1212 TC Veiled Rose</v>
      </c>
      <c r="E2015" s="11" t="s">
        <v>632</v>
      </c>
      <c r="F2015" s="11">
        <v>248</v>
      </c>
      <c r="G2015" s="11">
        <v>205</v>
      </c>
      <c r="H2015" s="2426">
        <v>201</v>
      </c>
      <c r="I2015" s="2612"/>
    </row>
    <row r="2016" spans="1:9" ht="35.450000000000003" customHeight="1">
      <c r="A2016" s="11" t="s">
        <v>4355</v>
      </c>
      <c r="B2016" s="11" t="s">
        <v>1267</v>
      </c>
      <c r="C2016" s="11" t="s">
        <v>2480</v>
      </c>
      <c r="D2016" s="11" t="str">
        <f t="shared" si="31"/>
        <v>13-1019 TC Cream Blush</v>
      </c>
      <c r="E2016" s="11" t="s">
        <v>632</v>
      </c>
      <c r="F2016" s="11">
        <v>248</v>
      </c>
      <c r="G2016" s="11">
        <v>193</v>
      </c>
      <c r="H2016" s="2426">
        <v>154</v>
      </c>
      <c r="I2016" s="2613"/>
    </row>
    <row r="2017" spans="1:9" ht="35.450000000000003" customHeight="1">
      <c r="A2017" s="11" t="s">
        <v>4633</v>
      </c>
      <c r="B2017" s="11" t="s">
        <v>1235</v>
      </c>
      <c r="C2017" s="11" t="s">
        <v>2515</v>
      </c>
      <c r="D2017" s="11" t="str">
        <f t="shared" si="31"/>
        <v>14-1219 TC Peach Parfait</v>
      </c>
      <c r="E2017" s="11" t="s">
        <v>632</v>
      </c>
      <c r="F2017" s="11">
        <v>248</v>
      </c>
      <c r="G2017" s="11">
        <v>191</v>
      </c>
      <c r="H2017" s="2426">
        <v>168</v>
      </c>
      <c r="I2017" s="2614"/>
    </row>
    <row r="2018" spans="1:9" ht="35.450000000000003" customHeight="1">
      <c r="A2018" s="11" t="s">
        <v>4969</v>
      </c>
      <c r="B2018" s="11" t="s">
        <v>1147</v>
      </c>
      <c r="C2018" s="11" t="s">
        <v>2633</v>
      </c>
      <c r="D2018" s="11" t="str">
        <f t="shared" si="31"/>
        <v>15-1621 TC Candlelight Peach</v>
      </c>
      <c r="E2018" s="11" t="s">
        <v>632</v>
      </c>
      <c r="F2018" s="11">
        <v>248</v>
      </c>
      <c r="G2018" s="11">
        <v>163</v>
      </c>
      <c r="H2018" s="2426">
        <v>157</v>
      </c>
      <c r="I2018" s="2615"/>
    </row>
    <row r="2019" spans="1:9" ht="35.450000000000003" customHeight="1">
      <c r="A2019" s="11" t="s">
        <v>4931</v>
      </c>
      <c r="B2019" s="11" t="s">
        <v>719</v>
      </c>
      <c r="C2019" s="11" t="s">
        <v>2460</v>
      </c>
      <c r="D2019" s="11" t="str">
        <f t="shared" si="31"/>
        <v>15-1247 TC Tangerine</v>
      </c>
      <c r="E2019" s="11" t="s">
        <v>632</v>
      </c>
      <c r="F2019" s="11">
        <v>248</v>
      </c>
      <c r="G2019" s="11">
        <v>143</v>
      </c>
      <c r="H2019" s="2426">
        <v>88</v>
      </c>
      <c r="I2019" s="2616"/>
    </row>
    <row r="2020" spans="1:9" ht="35.450000000000003" customHeight="1">
      <c r="A2020" s="11" t="s">
        <v>5362</v>
      </c>
      <c r="B2020" s="11" t="s">
        <v>1187</v>
      </c>
      <c r="C2020" s="11" t="s">
        <v>2571</v>
      </c>
      <c r="D2020" s="11" t="str">
        <f t="shared" si="31"/>
        <v>16-1632 TC Shell Pink</v>
      </c>
      <c r="E2020" s="11" t="s">
        <v>632</v>
      </c>
      <c r="F2020" s="11">
        <v>248</v>
      </c>
      <c r="G2020" s="11">
        <v>129</v>
      </c>
      <c r="H2020" s="2426">
        <v>128</v>
      </c>
      <c r="I2020" s="2617"/>
    </row>
    <row r="2021" spans="1:9" ht="35.450000000000003" customHeight="1">
      <c r="A2021" s="11" t="s">
        <v>4117</v>
      </c>
      <c r="B2021" s="11" t="s">
        <v>1089</v>
      </c>
      <c r="C2021" s="11" t="s">
        <v>2713</v>
      </c>
      <c r="D2021" s="11" t="str">
        <f t="shared" si="31"/>
        <v>12-1304 TC Pearl</v>
      </c>
      <c r="E2021" s="11" t="s">
        <v>632</v>
      </c>
      <c r="F2021" s="11">
        <v>249</v>
      </c>
      <c r="G2021" s="11">
        <v>219</v>
      </c>
      <c r="H2021" s="2426">
        <v>216</v>
      </c>
      <c r="I2021" s="2600"/>
    </row>
    <row r="2022" spans="1:9" ht="35.450000000000003" customHeight="1">
      <c r="A2022" s="11" t="s">
        <v>7038</v>
      </c>
      <c r="B2022" s="11" t="s">
        <v>9409</v>
      </c>
      <c r="C2022" s="11" t="s">
        <v>2324</v>
      </c>
      <c r="D2022" s="11" t="str">
        <f t="shared" si="31"/>
        <v>13-0756 TC Lemon Zest</v>
      </c>
      <c r="E2022" s="11" t="s">
        <v>632</v>
      </c>
      <c r="F2022" s="11">
        <v>249</v>
      </c>
      <c r="G2022" s="11">
        <v>216</v>
      </c>
      <c r="H2022" s="2426">
        <v>87</v>
      </c>
      <c r="I2022" s="2601"/>
    </row>
    <row r="2023" spans="1:9" ht="35.450000000000003" customHeight="1">
      <c r="A2023" s="11" t="s">
        <v>4393</v>
      </c>
      <c r="B2023" s="11" t="s">
        <v>1028</v>
      </c>
      <c r="C2023" s="11" t="s">
        <v>2794</v>
      </c>
      <c r="D2023" s="11" t="str">
        <f t="shared" si="31"/>
        <v>13-1906 TC Rose Shadow</v>
      </c>
      <c r="E2023" s="11" t="s">
        <v>632</v>
      </c>
      <c r="F2023" s="11">
        <v>249</v>
      </c>
      <c r="G2023" s="11">
        <v>194</v>
      </c>
      <c r="H2023" s="2426">
        <v>205</v>
      </c>
      <c r="I2023" s="2602"/>
    </row>
    <row r="2024" spans="1:9" ht="35.450000000000003" customHeight="1">
      <c r="A2024" s="11" t="s">
        <v>4586</v>
      </c>
      <c r="B2024" s="11" t="s">
        <v>1337</v>
      </c>
      <c r="C2024" s="11" t="s">
        <v>2384</v>
      </c>
      <c r="D2024" s="11" t="str">
        <f t="shared" si="31"/>
        <v>14-0955 TC Citrus</v>
      </c>
      <c r="E2024" s="11" t="s">
        <v>632</v>
      </c>
      <c r="F2024" s="11">
        <v>249</v>
      </c>
      <c r="G2024" s="11">
        <v>172</v>
      </c>
      <c r="H2024" s="2426">
        <v>47</v>
      </c>
      <c r="I2024" s="2603"/>
    </row>
    <row r="2025" spans="1:9" ht="35.450000000000003" customHeight="1">
      <c r="A2025" s="11" t="s">
        <v>4951</v>
      </c>
      <c r="B2025" s="11" t="s">
        <v>1252</v>
      </c>
      <c r="C2025" s="11" t="s">
        <v>2493</v>
      </c>
      <c r="D2025" s="11" t="str">
        <f t="shared" si="31"/>
        <v>15-1340 TC Cadmium Orange</v>
      </c>
      <c r="E2025" s="11" t="s">
        <v>632</v>
      </c>
      <c r="F2025" s="11">
        <v>249</v>
      </c>
      <c r="G2025" s="11">
        <v>148</v>
      </c>
      <c r="H2025" s="2426">
        <v>113</v>
      </c>
      <c r="I2025" s="2604"/>
    </row>
    <row r="2026" spans="1:9" ht="35.450000000000003" customHeight="1">
      <c r="A2026" s="11" t="s">
        <v>5365</v>
      </c>
      <c r="B2026" s="11" t="s">
        <v>1186</v>
      </c>
      <c r="C2026" s="11" t="s">
        <v>2572</v>
      </c>
      <c r="D2026" s="11" t="str">
        <f t="shared" si="31"/>
        <v>16-1641 TC Georgia Peach</v>
      </c>
      <c r="E2026" s="11" t="s">
        <v>632</v>
      </c>
      <c r="F2026" s="11">
        <v>249</v>
      </c>
      <c r="G2026" s="11">
        <v>114</v>
      </c>
      <c r="H2026" s="2426">
        <v>114</v>
      </c>
      <c r="I2026" s="2605"/>
    </row>
    <row r="2027" spans="1:9" ht="35.450000000000003" customHeight="1">
      <c r="A2027" s="11" t="s">
        <v>5304</v>
      </c>
      <c r="B2027" s="11" t="s">
        <v>1272</v>
      </c>
      <c r="C2027" s="11" t="s">
        <v>2473</v>
      </c>
      <c r="D2027" s="11" t="str">
        <f t="shared" si="31"/>
        <v>16-1362 TC Vermillion Orange</v>
      </c>
      <c r="E2027" s="11" t="s">
        <v>632</v>
      </c>
      <c r="F2027" s="11">
        <v>249</v>
      </c>
      <c r="G2027" s="11">
        <v>99</v>
      </c>
      <c r="H2027" s="2426">
        <v>59</v>
      </c>
      <c r="I2027" s="2606"/>
    </row>
    <row r="2028" spans="1:9" ht="35.450000000000003" customHeight="1">
      <c r="A2028" s="11" t="s">
        <v>4076</v>
      </c>
      <c r="B2028" s="11" t="s">
        <v>7696</v>
      </c>
      <c r="C2028" s="11" t="s">
        <v>2317</v>
      </c>
      <c r="D2028" s="11" t="str">
        <f t="shared" si="31"/>
        <v>12-0824 TC Pale Banana</v>
      </c>
      <c r="E2028" s="11" t="s">
        <v>632</v>
      </c>
      <c r="F2028" s="11">
        <v>250</v>
      </c>
      <c r="G2028" s="11">
        <v>225</v>
      </c>
      <c r="H2028" s="2426">
        <v>153</v>
      </c>
      <c r="I2028" s="2589"/>
    </row>
    <row r="2029" spans="1:9" ht="35.450000000000003" customHeight="1">
      <c r="A2029" s="11" t="s">
        <v>4059</v>
      </c>
      <c r="B2029" s="11" t="s">
        <v>1389</v>
      </c>
      <c r="C2029" s="11" t="s">
        <v>2305</v>
      </c>
      <c r="D2029" s="11" t="str">
        <f t="shared" si="31"/>
        <v>12-0752 TC Buttercup</v>
      </c>
      <c r="E2029" s="11" t="s">
        <v>632</v>
      </c>
      <c r="F2029" s="11">
        <v>250</v>
      </c>
      <c r="G2029" s="11">
        <v>224</v>
      </c>
      <c r="H2029" s="2426">
        <v>60</v>
      </c>
      <c r="I2029" s="2590"/>
    </row>
    <row r="2030" spans="1:9" ht="35.450000000000003" customHeight="1">
      <c r="A2030" s="11" t="s">
        <v>4051</v>
      </c>
      <c r="B2030" s="11" t="s">
        <v>1382</v>
      </c>
      <c r="C2030" s="11" t="s">
        <v>2319</v>
      </c>
      <c r="D2030" s="11" t="str">
        <f t="shared" si="31"/>
        <v>12-0727 TC Sunshine</v>
      </c>
      <c r="E2030" s="11" t="s">
        <v>632</v>
      </c>
      <c r="F2030" s="11">
        <v>250</v>
      </c>
      <c r="G2030" s="11">
        <v>222</v>
      </c>
      <c r="H2030" s="2426">
        <v>133</v>
      </c>
      <c r="I2030" s="2591"/>
    </row>
    <row r="2031" spans="1:9" ht="35.450000000000003" customHeight="1">
      <c r="A2031" s="11" t="s">
        <v>7037</v>
      </c>
      <c r="B2031" s="11" t="s">
        <v>9393</v>
      </c>
      <c r="C2031" s="11" t="s">
        <v>2322</v>
      </c>
      <c r="D2031" s="11" t="str">
        <f t="shared" si="31"/>
        <v>12-0758 TC Yarrow</v>
      </c>
      <c r="E2031" s="11" t="s">
        <v>632</v>
      </c>
      <c r="F2031" s="11">
        <v>250</v>
      </c>
      <c r="G2031" s="11">
        <v>206</v>
      </c>
      <c r="H2031" s="2426">
        <v>109</v>
      </c>
      <c r="I2031" s="2592"/>
    </row>
    <row r="2032" spans="1:9" ht="35.450000000000003" customHeight="1">
      <c r="A2032" s="11" t="s">
        <v>4368</v>
      </c>
      <c r="B2032" s="11" t="s">
        <v>1320</v>
      </c>
      <c r="C2032" s="11" t="s">
        <v>2405</v>
      </c>
      <c r="D2032" s="11" t="str">
        <f t="shared" si="31"/>
        <v>13-1031 TC Apricot Sherbet</v>
      </c>
      <c r="E2032" s="11" t="s">
        <v>632</v>
      </c>
      <c r="F2032" s="11">
        <v>250</v>
      </c>
      <c r="G2032" s="11">
        <v>205</v>
      </c>
      <c r="H2032" s="2426">
        <v>158</v>
      </c>
      <c r="I2032" s="2593"/>
    </row>
    <row r="2033" spans="1:9" ht="35.450000000000003" customHeight="1">
      <c r="A2033" s="11" t="s">
        <v>4391</v>
      </c>
      <c r="B2033" s="11" t="s">
        <v>1031</v>
      </c>
      <c r="C2033" s="11" t="s">
        <v>2793</v>
      </c>
      <c r="D2033" s="11" t="str">
        <f t="shared" si="31"/>
        <v>13-1513 TC Gossamer Pink</v>
      </c>
      <c r="E2033" s="11" t="s">
        <v>632</v>
      </c>
      <c r="F2033" s="11">
        <v>250</v>
      </c>
      <c r="G2033" s="11">
        <v>200</v>
      </c>
      <c r="H2033" s="2426">
        <v>195</v>
      </c>
      <c r="I2033" s="2594"/>
    </row>
    <row r="2034" spans="1:9" ht="35.450000000000003" customHeight="1">
      <c r="A2034" s="11" t="s">
        <v>4332</v>
      </c>
      <c r="B2034" s="11" t="s">
        <v>1342</v>
      </c>
      <c r="C2034" s="11" t="s">
        <v>2379</v>
      </c>
      <c r="D2034" s="11" t="str">
        <f t="shared" si="31"/>
        <v>13-0942 TC Amber Yellow</v>
      </c>
      <c r="E2034" s="11" t="s">
        <v>632</v>
      </c>
      <c r="F2034" s="11">
        <v>250</v>
      </c>
      <c r="G2034" s="11">
        <v>183</v>
      </c>
      <c r="H2034" s="2426">
        <v>90</v>
      </c>
      <c r="I2034" s="2595"/>
    </row>
    <row r="2035" spans="1:9" ht="35.450000000000003" customHeight="1">
      <c r="A2035" s="11" t="s">
        <v>4657</v>
      </c>
      <c r="B2035" s="11" t="s">
        <v>1198</v>
      </c>
      <c r="C2035" s="11" t="s">
        <v>2558</v>
      </c>
      <c r="D2035" s="11" t="str">
        <f t="shared" si="31"/>
        <v>14-1323 TC Salmon</v>
      </c>
      <c r="E2035" s="11" t="s">
        <v>632</v>
      </c>
      <c r="F2035" s="11">
        <v>250</v>
      </c>
      <c r="G2035" s="11">
        <v>170</v>
      </c>
      <c r="H2035" s="2426">
        <v>148</v>
      </c>
      <c r="I2035" s="2596"/>
    </row>
    <row r="2036" spans="1:9" ht="35.450000000000003" customHeight="1">
      <c r="A2036" s="11" t="s">
        <v>4948</v>
      </c>
      <c r="B2036" s="11" t="s">
        <v>1254</v>
      </c>
      <c r="C2036" s="11" t="s">
        <v>2491</v>
      </c>
      <c r="D2036" s="11" t="str">
        <f t="shared" si="31"/>
        <v>15-1331 TC Coral Reef</v>
      </c>
      <c r="E2036" s="11" t="s">
        <v>632</v>
      </c>
      <c r="F2036" s="11">
        <v>250</v>
      </c>
      <c r="G2036" s="11">
        <v>161</v>
      </c>
      <c r="H2036" s="2426">
        <v>129</v>
      </c>
      <c r="I2036" s="2597"/>
    </row>
    <row r="2037" spans="1:9" ht="35.450000000000003" customHeight="1">
      <c r="A2037" s="11" t="s">
        <v>4963</v>
      </c>
      <c r="B2037" s="11" t="s">
        <v>1195</v>
      </c>
      <c r="C2037" s="11" t="s">
        <v>2561</v>
      </c>
      <c r="D2037" s="11" t="str">
        <f t="shared" si="31"/>
        <v>15-1530 TC Peach Pink</v>
      </c>
      <c r="E2037" s="11" t="s">
        <v>632</v>
      </c>
      <c r="F2037" s="11">
        <v>250</v>
      </c>
      <c r="G2037" s="11">
        <v>154</v>
      </c>
      <c r="H2037" s="2426">
        <v>133</v>
      </c>
      <c r="I2037" s="2598"/>
    </row>
    <row r="2038" spans="1:9" ht="35.450000000000003" customHeight="1">
      <c r="A2038" s="11" t="s">
        <v>5301</v>
      </c>
      <c r="B2038" s="11" t="s">
        <v>1278</v>
      </c>
      <c r="C2038" s="11" t="s">
        <v>2462</v>
      </c>
      <c r="D2038" s="11" t="str">
        <f t="shared" si="31"/>
        <v>16-1359 TC Orange Peel</v>
      </c>
      <c r="E2038" s="11" t="s">
        <v>632</v>
      </c>
      <c r="F2038" s="11">
        <v>250</v>
      </c>
      <c r="G2038" s="11">
        <v>122</v>
      </c>
      <c r="H2038" s="2426">
        <v>53</v>
      </c>
      <c r="I2038" s="2599"/>
    </row>
    <row r="2039" spans="1:9" ht="35.450000000000003" customHeight="1">
      <c r="A2039" s="11" t="s">
        <v>4104</v>
      </c>
      <c r="B2039" s="11" t="s">
        <v>7512</v>
      </c>
      <c r="C2039" s="11" t="s">
        <v>2151</v>
      </c>
      <c r="D2039" s="11" t="str">
        <f t="shared" si="31"/>
        <v>12-1010 TC Scallop Shell</v>
      </c>
      <c r="E2039" s="11" t="s">
        <v>632</v>
      </c>
      <c r="F2039" s="11">
        <v>251</v>
      </c>
      <c r="G2039" s="11">
        <v>216</v>
      </c>
      <c r="H2039" s="2426">
        <v>201</v>
      </c>
      <c r="I2039" s="2579"/>
    </row>
    <row r="2040" spans="1:9" ht="35.450000000000003" customHeight="1">
      <c r="A2040" s="11" t="s">
        <v>4079</v>
      </c>
      <c r="B2040" s="11" t="s">
        <v>7758</v>
      </c>
      <c r="C2040" s="11" t="s">
        <v>2369</v>
      </c>
      <c r="D2040" s="11" t="str">
        <f t="shared" si="31"/>
        <v>12-0826 TC Golden Haze</v>
      </c>
      <c r="E2040" s="11" t="s">
        <v>632</v>
      </c>
      <c r="F2040" s="11">
        <v>251</v>
      </c>
      <c r="G2040" s="11">
        <v>216</v>
      </c>
      <c r="H2040" s="2426">
        <v>151</v>
      </c>
      <c r="I2040" s="2580"/>
    </row>
    <row r="2041" spans="1:9" ht="35.450000000000003" customHeight="1">
      <c r="A2041" s="11" t="s">
        <v>4122</v>
      </c>
      <c r="B2041" s="11" t="s">
        <v>8184</v>
      </c>
      <c r="C2041" s="11" t="s">
        <v>2781</v>
      </c>
      <c r="D2041" s="11" t="str">
        <f t="shared" si="31"/>
        <v>12-1310 TC Blushing Bride</v>
      </c>
      <c r="E2041" s="11" t="s">
        <v>632</v>
      </c>
      <c r="F2041" s="11">
        <v>251</v>
      </c>
      <c r="G2041" s="11">
        <v>211</v>
      </c>
      <c r="H2041" s="2426">
        <v>217</v>
      </c>
      <c r="I2041" s="2581"/>
    </row>
    <row r="2042" spans="1:9" ht="35.450000000000003" customHeight="1">
      <c r="A2042" s="11" t="s">
        <v>7039</v>
      </c>
      <c r="B2042" s="11" t="s">
        <v>9413</v>
      </c>
      <c r="C2042" s="11" t="s">
        <v>2364</v>
      </c>
      <c r="D2042" s="11" t="str">
        <f t="shared" si="31"/>
        <v>14-0851 TC Samoan Sun</v>
      </c>
      <c r="E2042" s="11" t="s">
        <v>632</v>
      </c>
      <c r="F2042" s="11">
        <v>251</v>
      </c>
      <c r="G2042" s="11">
        <v>200</v>
      </c>
      <c r="H2042" s="2426">
        <v>95</v>
      </c>
      <c r="I2042" s="2582"/>
    </row>
    <row r="2043" spans="1:9" ht="35.450000000000003" customHeight="1">
      <c r="A2043" s="11" t="s">
        <v>4356</v>
      </c>
      <c r="B2043" s="11" t="s">
        <v>1304</v>
      </c>
      <c r="C2043" s="11" t="s">
        <v>2426</v>
      </c>
      <c r="D2043" s="11" t="str">
        <f t="shared" si="31"/>
        <v>13-1020 TC Apricot Ice</v>
      </c>
      <c r="E2043" s="11" t="s">
        <v>632</v>
      </c>
      <c r="F2043" s="11">
        <v>251</v>
      </c>
      <c r="G2043" s="11">
        <v>190</v>
      </c>
      <c r="H2043" s="2426">
        <v>153</v>
      </c>
      <c r="I2043" s="2583"/>
    </row>
    <row r="2044" spans="1:9" ht="35.450000000000003" customHeight="1">
      <c r="A2044" s="11" t="s">
        <v>4660</v>
      </c>
      <c r="B2044" s="11" t="s">
        <v>1205</v>
      </c>
      <c r="C2044" s="11" t="s">
        <v>2551</v>
      </c>
      <c r="D2044" s="11" t="str">
        <f t="shared" si="31"/>
        <v>14-1418 TC Peach Melba</v>
      </c>
      <c r="E2044" s="11" t="s">
        <v>632</v>
      </c>
      <c r="F2044" s="11">
        <v>251</v>
      </c>
      <c r="G2044" s="11">
        <v>189</v>
      </c>
      <c r="H2044" s="2426">
        <v>175</v>
      </c>
      <c r="I2044" s="2584"/>
    </row>
    <row r="2045" spans="1:9" ht="35.450000000000003" customHeight="1">
      <c r="A2045" s="11" t="s">
        <v>4636</v>
      </c>
      <c r="B2045" s="11" t="s">
        <v>1263</v>
      </c>
      <c r="C2045" s="11" t="s">
        <v>2483</v>
      </c>
      <c r="D2045" s="11" t="str">
        <f t="shared" si="31"/>
        <v>14-1225 TC Beach Sand</v>
      </c>
      <c r="E2045" s="11" t="s">
        <v>632</v>
      </c>
      <c r="F2045" s="11">
        <v>251</v>
      </c>
      <c r="G2045" s="11">
        <v>185</v>
      </c>
      <c r="H2045" s="2426">
        <v>149</v>
      </c>
      <c r="I2045" s="2585"/>
    </row>
    <row r="2046" spans="1:9" ht="35.450000000000003" customHeight="1">
      <c r="A2046" s="11" t="s">
        <v>4642</v>
      </c>
      <c r="B2046" s="11" t="s">
        <v>1261</v>
      </c>
      <c r="C2046" s="11" t="s">
        <v>2490</v>
      </c>
      <c r="D2046" s="11" t="str">
        <f t="shared" si="31"/>
        <v>14-1230 TC Apricot Wash</v>
      </c>
      <c r="E2046" s="11" t="s">
        <v>632</v>
      </c>
      <c r="F2046" s="11">
        <v>251</v>
      </c>
      <c r="G2046" s="11">
        <v>172</v>
      </c>
      <c r="H2046" s="2426">
        <v>130</v>
      </c>
      <c r="I2046" s="2586"/>
    </row>
    <row r="2047" spans="1:9" ht="35.450000000000003" customHeight="1">
      <c r="A2047" s="11" t="s">
        <v>4953</v>
      </c>
      <c r="B2047" s="11" t="s">
        <v>1197</v>
      </c>
      <c r="C2047" s="11" t="s">
        <v>2559</v>
      </c>
      <c r="D2047" s="11" t="str">
        <f t="shared" si="31"/>
        <v>15-1423 TC Peach Amber</v>
      </c>
      <c r="E2047" s="11" t="s">
        <v>632</v>
      </c>
      <c r="F2047" s="11">
        <v>251</v>
      </c>
      <c r="G2047" s="11">
        <v>159</v>
      </c>
      <c r="H2047" s="2426">
        <v>147</v>
      </c>
      <c r="I2047" s="2587"/>
    </row>
    <row r="2048" spans="1:9" ht="35.450000000000003" customHeight="1">
      <c r="A2048" s="11" t="s">
        <v>4911</v>
      </c>
      <c r="B2048" s="11" t="s">
        <v>7849</v>
      </c>
      <c r="C2048" s="11" t="s">
        <v>2450</v>
      </c>
      <c r="D2048" s="11" t="str">
        <f t="shared" si="31"/>
        <v>15-1157 TC Flame Orange</v>
      </c>
      <c r="E2048" s="11" t="s">
        <v>632</v>
      </c>
      <c r="F2048" s="11">
        <v>251</v>
      </c>
      <c r="G2048" s="11">
        <v>139</v>
      </c>
      <c r="H2048" s="2426">
        <v>35</v>
      </c>
      <c r="I2048" s="2588"/>
    </row>
    <row r="2049" spans="1:9" ht="35.450000000000003" customHeight="1">
      <c r="A2049" s="11" t="s">
        <v>4092</v>
      </c>
      <c r="B2049" s="11" t="s">
        <v>1269</v>
      </c>
      <c r="C2049" s="11" t="s">
        <v>2478</v>
      </c>
      <c r="D2049" s="11" t="str">
        <f t="shared" si="31"/>
        <v>12-0917 TC Bleached Apricot</v>
      </c>
      <c r="E2049" s="11" t="s">
        <v>632</v>
      </c>
      <c r="F2049" s="11">
        <v>252</v>
      </c>
      <c r="G2049" s="11">
        <v>202</v>
      </c>
      <c r="H2049" s="2426">
        <v>172</v>
      </c>
      <c r="I2049" s="2574"/>
    </row>
    <row r="2050" spans="1:9" ht="35.450000000000003" customHeight="1">
      <c r="A2050" s="11" t="s">
        <v>4335</v>
      </c>
      <c r="B2050" s="11" t="s">
        <v>1338</v>
      </c>
      <c r="C2050" s="11" t="s">
        <v>2383</v>
      </c>
      <c r="D2050" s="11" t="str">
        <f t="shared" ref="D2050:D2113" si="32">A2050 &amp; " " &amp; B2050</f>
        <v>13-0947 TC Banana</v>
      </c>
      <c r="E2050" s="11" t="s">
        <v>632</v>
      </c>
      <c r="F2050" s="11">
        <v>252</v>
      </c>
      <c r="G2050" s="11">
        <v>185</v>
      </c>
      <c r="H2050" s="2426">
        <v>83</v>
      </c>
      <c r="I2050" s="2575"/>
    </row>
    <row r="2051" spans="1:9" ht="35.450000000000003" customHeight="1">
      <c r="A2051" s="11" t="s">
        <v>4954</v>
      </c>
      <c r="B2051" s="11" t="s">
        <v>1192</v>
      </c>
      <c r="C2051" s="11" t="s">
        <v>2564</v>
      </c>
      <c r="D2051" s="11" t="str">
        <f t="shared" si="32"/>
        <v>15-1433 TC Papaya Punch</v>
      </c>
      <c r="E2051" s="11" t="s">
        <v>632</v>
      </c>
      <c r="F2051" s="11">
        <v>252</v>
      </c>
      <c r="G2051" s="11">
        <v>162</v>
      </c>
      <c r="H2051" s="2426">
        <v>137</v>
      </c>
      <c r="I2051" s="2576"/>
    </row>
    <row r="2052" spans="1:9" ht="35.450000000000003" customHeight="1">
      <c r="A2052" s="11" t="s">
        <v>4898</v>
      </c>
      <c r="B2052" s="11" t="s">
        <v>1308</v>
      </c>
      <c r="C2052" s="11" t="s">
        <v>2423</v>
      </c>
      <c r="D2052" s="11" t="str">
        <f t="shared" si="32"/>
        <v>15-1058 TC Radiant Yellow</v>
      </c>
      <c r="E2052" s="11" t="s">
        <v>632</v>
      </c>
      <c r="F2052" s="11">
        <v>252</v>
      </c>
      <c r="G2052" s="11">
        <v>158</v>
      </c>
      <c r="H2052" s="2426">
        <v>33</v>
      </c>
      <c r="I2052" s="2577"/>
    </row>
    <row r="2053" spans="1:9" ht="35.450000000000003" customHeight="1">
      <c r="A2053" s="11" t="s">
        <v>4970</v>
      </c>
      <c r="B2053" s="11" t="s">
        <v>8041</v>
      </c>
      <c r="C2053" s="11" t="s">
        <v>2644</v>
      </c>
      <c r="D2053" s="11" t="str">
        <f t="shared" si="32"/>
        <v>15-1624 TC Conch Shell</v>
      </c>
      <c r="E2053" s="11" t="s">
        <v>632</v>
      </c>
      <c r="F2053" s="11">
        <v>252</v>
      </c>
      <c r="G2053" s="11">
        <v>143</v>
      </c>
      <c r="H2053" s="2426">
        <v>155</v>
      </c>
      <c r="I2053" s="2578"/>
    </row>
    <row r="2054" spans="1:9" ht="35.450000000000003" customHeight="1">
      <c r="A2054" s="11" t="s">
        <v>4052</v>
      </c>
      <c r="B2054" s="11" t="s">
        <v>7700</v>
      </c>
      <c r="C2054" s="11" t="s">
        <v>2321</v>
      </c>
      <c r="D2054" s="11" t="str">
        <f t="shared" si="32"/>
        <v>12-0736 TC Lemon Drop</v>
      </c>
      <c r="E2054" s="11" t="s">
        <v>632</v>
      </c>
      <c r="F2054" s="11">
        <v>253</v>
      </c>
      <c r="G2054" s="11">
        <v>216</v>
      </c>
      <c r="H2054" s="2426">
        <v>120</v>
      </c>
      <c r="I2054" s="2568"/>
    </row>
    <row r="2055" spans="1:9" ht="35.450000000000003" customHeight="1">
      <c r="A2055" s="11" t="s">
        <v>4131</v>
      </c>
      <c r="B2055" s="11" t="s">
        <v>8198</v>
      </c>
      <c r="C2055" s="11" t="s">
        <v>2791</v>
      </c>
      <c r="D2055" s="11" t="str">
        <f t="shared" si="32"/>
        <v>12-1708 TC Crystal Rose</v>
      </c>
      <c r="E2055" s="11" t="s">
        <v>632</v>
      </c>
      <c r="F2055" s="11">
        <v>253</v>
      </c>
      <c r="G2055" s="11">
        <v>195</v>
      </c>
      <c r="H2055" s="2426">
        <v>198</v>
      </c>
      <c r="I2055" s="2569"/>
    </row>
    <row r="2056" spans="1:9" ht="35.450000000000003" customHeight="1">
      <c r="A2056" s="11" t="s">
        <v>4578</v>
      </c>
      <c r="B2056" s="11" t="s">
        <v>1351</v>
      </c>
      <c r="C2056" s="11" t="s">
        <v>2363</v>
      </c>
      <c r="D2056" s="11" t="str">
        <f t="shared" si="32"/>
        <v>14-0850 TC Daffodil</v>
      </c>
      <c r="E2056" s="11" t="s">
        <v>632</v>
      </c>
      <c r="F2056" s="11">
        <v>253</v>
      </c>
      <c r="G2056" s="11">
        <v>192</v>
      </c>
      <c r="H2056" s="2426">
        <v>78</v>
      </c>
      <c r="I2056" s="2570"/>
    </row>
    <row r="2057" spans="1:9" ht="35.450000000000003" customHeight="1">
      <c r="A2057" s="11" t="s">
        <v>4658</v>
      </c>
      <c r="B2057" s="11" t="s">
        <v>1206</v>
      </c>
      <c r="C2057" s="11" t="s">
        <v>2553</v>
      </c>
      <c r="D2057" s="11" t="str">
        <f t="shared" si="32"/>
        <v>14-1324 TC Peach Bud</v>
      </c>
      <c r="E2057" s="11" t="s">
        <v>632</v>
      </c>
      <c r="F2057" s="11">
        <v>253</v>
      </c>
      <c r="G2057" s="11">
        <v>178</v>
      </c>
      <c r="H2057" s="2426">
        <v>168</v>
      </c>
      <c r="I2057" s="2571"/>
    </row>
    <row r="2058" spans="1:9" ht="35.450000000000003" customHeight="1">
      <c r="A2058" s="11" t="s">
        <v>4598</v>
      </c>
      <c r="B2058" s="11" t="s">
        <v>1316</v>
      </c>
      <c r="C2058" s="11" t="s">
        <v>2411</v>
      </c>
      <c r="D2058" s="11" t="str">
        <f t="shared" si="32"/>
        <v>14-1050 TC Marigold</v>
      </c>
      <c r="E2058" s="11" t="s">
        <v>632</v>
      </c>
      <c r="F2058" s="11">
        <v>253</v>
      </c>
      <c r="G2058" s="11">
        <v>172</v>
      </c>
      <c r="H2058" s="2426">
        <v>83</v>
      </c>
      <c r="I2058" s="2572"/>
    </row>
    <row r="2059" spans="1:9" ht="35.450000000000003" customHeight="1">
      <c r="A2059" s="11" t="s">
        <v>5303</v>
      </c>
      <c r="B2059" s="11" t="s">
        <v>1273</v>
      </c>
      <c r="C2059" s="11" t="s">
        <v>2470</v>
      </c>
      <c r="D2059" s="11" t="str">
        <f t="shared" si="32"/>
        <v>16-1361 TC Carrot</v>
      </c>
      <c r="E2059" s="11" t="s">
        <v>632</v>
      </c>
      <c r="F2059" s="11">
        <v>253</v>
      </c>
      <c r="G2059" s="11">
        <v>111</v>
      </c>
      <c r="H2059" s="2426">
        <v>59</v>
      </c>
      <c r="I2059" s="2573"/>
    </row>
    <row r="2060" spans="1:9" ht="35.450000000000003" customHeight="1">
      <c r="A2060" s="11" t="s">
        <v>4036</v>
      </c>
      <c r="B2060" s="11" t="s">
        <v>1390</v>
      </c>
      <c r="C2060" s="11" t="s">
        <v>2304</v>
      </c>
      <c r="D2060" s="11" t="str">
        <f t="shared" si="32"/>
        <v>12-0643 TC Blazing Yellow</v>
      </c>
      <c r="E2060" s="11" t="s">
        <v>632</v>
      </c>
      <c r="F2060" s="11">
        <v>254</v>
      </c>
      <c r="G2060" s="11">
        <v>231</v>
      </c>
      <c r="H2060" s="2426">
        <v>21</v>
      </c>
      <c r="I2060" s="2561"/>
    </row>
    <row r="2061" spans="1:9" ht="35.450000000000003" customHeight="1">
      <c r="A2061" s="11" t="s">
        <v>4311</v>
      </c>
      <c r="B2061" s="11" t="s">
        <v>1354</v>
      </c>
      <c r="C2061" s="11" t="s">
        <v>2361</v>
      </c>
      <c r="D2061" s="11" t="str">
        <f t="shared" si="32"/>
        <v>13-0840 TC Snapdragon</v>
      </c>
      <c r="E2061" s="11" t="s">
        <v>632</v>
      </c>
      <c r="F2061" s="11">
        <v>254</v>
      </c>
      <c r="G2061" s="11">
        <v>215</v>
      </c>
      <c r="H2061" s="2426">
        <v>119</v>
      </c>
      <c r="I2061" s="2562"/>
    </row>
    <row r="2062" spans="1:9" ht="35.450000000000003" customHeight="1">
      <c r="A2062" s="11" t="s">
        <v>4090</v>
      </c>
      <c r="B2062" s="11" t="s">
        <v>7505</v>
      </c>
      <c r="C2062" s="11" t="s">
        <v>2145</v>
      </c>
      <c r="D2062" s="11" t="str">
        <f t="shared" si="32"/>
        <v>12-0915 TC Pale Peach</v>
      </c>
      <c r="E2062" s="11" t="s">
        <v>632</v>
      </c>
      <c r="F2062" s="11">
        <v>254</v>
      </c>
      <c r="G2062" s="11">
        <v>209</v>
      </c>
      <c r="H2062" s="2426">
        <v>189</v>
      </c>
      <c r="I2062" s="2563"/>
    </row>
    <row r="2063" spans="1:9" ht="35.450000000000003" customHeight="1">
      <c r="A2063" s="11" t="s">
        <v>4662</v>
      </c>
      <c r="B2063" s="11" t="s">
        <v>1203</v>
      </c>
      <c r="C2063" s="11" t="s">
        <v>2552</v>
      </c>
      <c r="D2063" s="11" t="str">
        <f t="shared" si="32"/>
        <v>14-1420 TC Apricot Blush</v>
      </c>
      <c r="E2063" s="11" t="s">
        <v>632</v>
      </c>
      <c r="F2063" s="11">
        <v>254</v>
      </c>
      <c r="G2063" s="11">
        <v>174</v>
      </c>
      <c r="H2063" s="2426">
        <v>165</v>
      </c>
      <c r="I2063" s="2564"/>
    </row>
    <row r="2064" spans="1:9" ht="35.450000000000003" customHeight="1">
      <c r="A2064" s="11" t="s">
        <v>4620</v>
      </c>
      <c r="B2064" s="11" t="s">
        <v>1298</v>
      </c>
      <c r="C2064" s="11" t="s">
        <v>2435</v>
      </c>
      <c r="D2064" s="11" t="str">
        <f t="shared" si="32"/>
        <v>14-1135 TC Salmon Buff</v>
      </c>
      <c r="E2064" s="11" t="s">
        <v>632</v>
      </c>
      <c r="F2064" s="11">
        <v>254</v>
      </c>
      <c r="G2064" s="11">
        <v>170</v>
      </c>
      <c r="H2064" s="2426">
        <v>123</v>
      </c>
      <c r="I2064" s="2565"/>
    </row>
    <row r="2065" spans="1:9" ht="35.450000000000003" customHeight="1">
      <c r="A2065" s="11" t="s">
        <v>5321</v>
      </c>
      <c r="B2065" s="11" t="s">
        <v>1250</v>
      </c>
      <c r="C2065" s="11" t="s">
        <v>2495</v>
      </c>
      <c r="D2065" s="11" t="str">
        <f t="shared" si="32"/>
        <v>16-1442 TC Melon</v>
      </c>
      <c r="E2065" s="11" t="s">
        <v>632</v>
      </c>
      <c r="F2065" s="11">
        <v>254</v>
      </c>
      <c r="G2065" s="11">
        <v>136</v>
      </c>
      <c r="H2065" s="2426">
        <v>99</v>
      </c>
      <c r="I2065" s="2566"/>
    </row>
    <row r="2066" spans="1:9" ht="35.450000000000003" customHeight="1">
      <c r="A2066" s="11" t="s">
        <v>5325</v>
      </c>
      <c r="B2066" s="11" t="s">
        <v>1169</v>
      </c>
      <c r="C2066" s="11" t="s">
        <v>2594</v>
      </c>
      <c r="D2066" s="11" t="str">
        <f t="shared" si="32"/>
        <v>16-1451 TC Nasturtium</v>
      </c>
      <c r="E2066" s="11" t="s">
        <v>632</v>
      </c>
      <c r="F2066" s="11">
        <v>254</v>
      </c>
      <c r="G2066" s="11">
        <v>99</v>
      </c>
      <c r="H2066" s="2426">
        <v>71</v>
      </c>
      <c r="I2066" s="2567"/>
    </row>
    <row r="2067" spans="1:9" ht="35.450000000000003" customHeight="1">
      <c r="A2067" s="11" t="s">
        <v>4315</v>
      </c>
      <c r="B2067" s="11" t="s">
        <v>1384</v>
      </c>
      <c r="C2067" s="11" t="s">
        <v>2312</v>
      </c>
      <c r="D2067" s="11" t="str">
        <f t="shared" si="32"/>
        <v>13-0858 TC Vibrant Yellow</v>
      </c>
      <c r="E2067" s="11" t="s">
        <v>632</v>
      </c>
      <c r="F2067" s="11">
        <v>255</v>
      </c>
      <c r="G2067" s="11">
        <v>218</v>
      </c>
      <c r="H2067" s="2426">
        <v>41</v>
      </c>
      <c r="I2067" s="2526"/>
    </row>
    <row r="2068" spans="1:9" ht="35.450000000000003" customHeight="1">
      <c r="A2068" s="11" t="s">
        <v>4313</v>
      </c>
      <c r="B2068" s="11" t="s">
        <v>7686</v>
      </c>
      <c r="C2068" s="11" t="s">
        <v>2309</v>
      </c>
      <c r="D2068" s="11" t="str">
        <f t="shared" si="32"/>
        <v>13-0850 TC Aspen Gold</v>
      </c>
      <c r="E2068" s="11" t="s">
        <v>632</v>
      </c>
      <c r="F2068" s="11">
        <v>255</v>
      </c>
      <c r="G2068" s="11">
        <v>214</v>
      </c>
      <c r="H2068" s="2426">
        <v>98</v>
      </c>
      <c r="I2068" s="2527"/>
    </row>
    <row r="2069" spans="1:9" ht="35.450000000000003" customHeight="1">
      <c r="A2069" s="11" t="s">
        <v>4568</v>
      </c>
      <c r="B2069" s="11" t="s">
        <v>7690</v>
      </c>
      <c r="C2069" s="11" t="s">
        <v>2313</v>
      </c>
      <c r="D2069" s="11" t="str">
        <f t="shared" si="32"/>
        <v>14-0760 TC Cyber Yellow</v>
      </c>
      <c r="E2069" s="11" t="s">
        <v>632</v>
      </c>
      <c r="F2069" s="11">
        <v>255</v>
      </c>
      <c r="G2069" s="11">
        <v>212</v>
      </c>
      <c r="H2069" s="2426">
        <v>0</v>
      </c>
      <c r="I2069" s="2528"/>
    </row>
    <row r="2070" spans="1:9" ht="35.450000000000003" customHeight="1">
      <c r="A2070" s="11" t="s">
        <v>4306</v>
      </c>
      <c r="B2070" s="11" t="s">
        <v>1385</v>
      </c>
      <c r="C2070" s="11" t="s">
        <v>2310</v>
      </c>
      <c r="D2070" s="11" t="str">
        <f t="shared" si="32"/>
        <v>13-0758 TC Dandelion</v>
      </c>
      <c r="E2070" s="11" t="s">
        <v>632</v>
      </c>
      <c r="F2070" s="11">
        <v>255</v>
      </c>
      <c r="G2070" s="11">
        <v>208</v>
      </c>
      <c r="H2070" s="2426">
        <v>46</v>
      </c>
      <c r="I2070" s="2529"/>
    </row>
    <row r="2071" spans="1:9" ht="35.450000000000003" customHeight="1">
      <c r="A2071" s="11" t="s">
        <v>4331</v>
      </c>
      <c r="B2071" s="11" t="s">
        <v>1353</v>
      </c>
      <c r="C2071" s="11" t="s">
        <v>2362</v>
      </c>
      <c r="D2071" s="11" t="str">
        <f t="shared" si="32"/>
        <v>13-0941 TC Banana Cream</v>
      </c>
      <c r="E2071" s="11" t="s">
        <v>632</v>
      </c>
      <c r="F2071" s="11">
        <v>255</v>
      </c>
      <c r="G2071" s="11">
        <v>207</v>
      </c>
      <c r="H2071" s="2426">
        <v>115</v>
      </c>
      <c r="I2071" s="2530"/>
    </row>
    <row r="2072" spans="1:9" ht="35.450000000000003" customHeight="1">
      <c r="A2072" s="11" t="s">
        <v>4365</v>
      </c>
      <c r="B2072" s="11" t="s">
        <v>1264</v>
      </c>
      <c r="C2072" s="11" t="s">
        <v>2477</v>
      </c>
      <c r="D2072" s="11" t="str">
        <f t="shared" si="32"/>
        <v>13-1026 TC Creampuff</v>
      </c>
      <c r="E2072" s="11" t="s">
        <v>632</v>
      </c>
      <c r="F2072" s="11">
        <v>255</v>
      </c>
      <c r="G2072" s="11">
        <v>205</v>
      </c>
      <c r="H2072" s="2426">
        <v>168</v>
      </c>
      <c r="I2072" s="2531"/>
    </row>
    <row r="2073" spans="1:9" ht="35.450000000000003" customHeight="1">
      <c r="A2073" s="11" t="s">
        <v>4326</v>
      </c>
      <c r="B2073" s="11" t="s">
        <v>1343</v>
      </c>
      <c r="C2073" s="11" t="s">
        <v>2377</v>
      </c>
      <c r="D2073" s="11" t="str">
        <f t="shared" si="32"/>
        <v>13-0935 TC Flax</v>
      </c>
      <c r="E2073" s="11" t="s">
        <v>632</v>
      </c>
      <c r="F2073" s="11">
        <v>255</v>
      </c>
      <c r="G2073" s="11">
        <v>200</v>
      </c>
      <c r="H2073" s="2426">
        <v>125</v>
      </c>
      <c r="I2073" s="2532"/>
    </row>
    <row r="2074" spans="1:9" ht="35.450000000000003" customHeight="1">
      <c r="A2074" s="11" t="s">
        <v>4333</v>
      </c>
      <c r="B2074" s="11" t="s">
        <v>7769</v>
      </c>
      <c r="C2074" s="11" t="s">
        <v>2378</v>
      </c>
      <c r="D2074" s="11" t="str">
        <f t="shared" si="32"/>
        <v>13-0945 TC Pale Marigold</v>
      </c>
      <c r="E2074" s="11" t="s">
        <v>632</v>
      </c>
      <c r="F2074" s="11">
        <v>255</v>
      </c>
      <c r="G2074" s="11">
        <v>198</v>
      </c>
      <c r="H2074" s="2426">
        <v>110</v>
      </c>
      <c r="I2074" s="2533"/>
    </row>
    <row r="2075" spans="1:9" ht="35.450000000000003" customHeight="1">
      <c r="A2075" s="11" t="s">
        <v>4390</v>
      </c>
      <c r="B2075" s="11" t="s">
        <v>1052</v>
      </c>
      <c r="C2075" s="11" t="s">
        <v>2759</v>
      </c>
      <c r="D2075" s="11" t="str">
        <f t="shared" si="32"/>
        <v>13-1510 TC Impatiens Pink</v>
      </c>
      <c r="E2075" s="11" t="s">
        <v>632</v>
      </c>
      <c r="F2075" s="11">
        <v>255</v>
      </c>
      <c r="G2075" s="11">
        <v>196</v>
      </c>
      <c r="H2075" s="2426">
        <v>188</v>
      </c>
      <c r="I2075" s="2534"/>
    </row>
    <row r="2076" spans="1:9" ht="35.450000000000003" customHeight="1">
      <c r="A2076" s="11" t="s">
        <v>4377</v>
      </c>
      <c r="B2076" s="11" t="s">
        <v>1236</v>
      </c>
      <c r="C2076" s="11" t="s">
        <v>2514</v>
      </c>
      <c r="D2076" s="11" t="str">
        <f t="shared" si="32"/>
        <v>13-1318 TC Tropical Peach</v>
      </c>
      <c r="E2076" s="11" t="s">
        <v>632</v>
      </c>
      <c r="F2076" s="11">
        <v>255</v>
      </c>
      <c r="G2076" s="11">
        <v>196</v>
      </c>
      <c r="H2076" s="2426">
        <v>178</v>
      </c>
      <c r="I2076" s="2535"/>
    </row>
    <row r="2077" spans="1:9" ht="35.450000000000003" customHeight="1">
      <c r="A2077" s="11" t="s">
        <v>4316</v>
      </c>
      <c r="B2077" s="11" t="s">
        <v>7693</v>
      </c>
      <c r="C2077" s="11" t="s">
        <v>2315</v>
      </c>
      <c r="D2077" s="11" t="str">
        <f t="shared" si="32"/>
        <v>13-0859 TC Lemon Chrome</v>
      </c>
      <c r="E2077" s="11" t="s">
        <v>632</v>
      </c>
      <c r="F2077" s="11">
        <v>255</v>
      </c>
      <c r="G2077" s="11">
        <v>195</v>
      </c>
      <c r="H2077" s="2426">
        <v>0</v>
      </c>
      <c r="I2077" s="2536"/>
    </row>
    <row r="2078" spans="1:9" ht="35.450000000000003" customHeight="1">
      <c r="A2078" s="11" t="s">
        <v>4362</v>
      </c>
      <c r="B2078" s="11" t="s">
        <v>1265</v>
      </c>
      <c r="C2078" s="11" t="s">
        <v>2482</v>
      </c>
      <c r="D2078" s="11" t="str">
        <f t="shared" si="32"/>
        <v>13-1023 TC Peach Fuzz</v>
      </c>
      <c r="E2078" s="11" t="s">
        <v>632</v>
      </c>
      <c r="F2078" s="11">
        <v>255</v>
      </c>
      <c r="G2078" s="11">
        <v>190</v>
      </c>
      <c r="H2078" s="2426">
        <v>152</v>
      </c>
      <c r="I2078" s="2537"/>
    </row>
    <row r="2079" spans="1:9" ht="35.450000000000003" customHeight="1">
      <c r="A2079" s="11" t="s">
        <v>4358</v>
      </c>
      <c r="B2079" s="11" t="s">
        <v>7880</v>
      </c>
      <c r="C2079" s="11" t="s">
        <v>2484</v>
      </c>
      <c r="D2079" s="11" t="str">
        <f t="shared" si="32"/>
        <v>13-1021 TC Prairie Sunset</v>
      </c>
      <c r="E2079" s="11" t="s">
        <v>632</v>
      </c>
      <c r="F2079" s="11">
        <v>255</v>
      </c>
      <c r="G2079" s="11">
        <v>187</v>
      </c>
      <c r="H2079" s="2426">
        <v>158</v>
      </c>
      <c r="I2079" s="2538"/>
    </row>
    <row r="2080" spans="1:9" ht="35.450000000000003" customHeight="1">
      <c r="A2080" s="11" t="s">
        <v>4618</v>
      </c>
      <c r="B2080" s="11" t="s">
        <v>1318</v>
      </c>
      <c r="C2080" s="11" t="s">
        <v>2408</v>
      </c>
      <c r="D2080" s="11" t="str">
        <f t="shared" si="32"/>
        <v>14-1128 TC Buff Orange</v>
      </c>
      <c r="E2080" s="11" t="s">
        <v>632</v>
      </c>
      <c r="F2080" s="11">
        <v>255</v>
      </c>
      <c r="G2080" s="11">
        <v>187</v>
      </c>
      <c r="H2080" s="2426">
        <v>124</v>
      </c>
      <c r="I2080" s="2539"/>
    </row>
    <row r="2081" spans="1:9" ht="35.450000000000003" customHeight="1">
      <c r="A2081" s="11" t="s">
        <v>4600</v>
      </c>
      <c r="B2081" s="11" t="s">
        <v>1319</v>
      </c>
      <c r="C2081" s="11" t="s">
        <v>2410</v>
      </c>
      <c r="D2081" s="11" t="str">
        <f t="shared" si="32"/>
        <v>14-1051 TC Warm Apricot</v>
      </c>
      <c r="E2081" s="11" t="s">
        <v>632</v>
      </c>
      <c r="F2081" s="11">
        <v>255</v>
      </c>
      <c r="G2081" s="11">
        <v>184</v>
      </c>
      <c r="H2081" s="2426">
        <v>101</v>
      </c>
      <c r="I2081" s="2540"/>
    </row>
    <row r="2082" spans="1:9" ht="35.450000000000003" customHeight="1">
      <c r="A2082" s="11" t="s">
        <v>4639</v>
      </c>
      <c r="B2082" s="11" t="s">
        <v>1199</v>
      </c>
      <c r="C2082" s="11" t="s">
        <v>2557</v>
      </c>
      <c r="D2082" s="11" t="str">
        <f t="shared" si="32"/>
        <v>14-1228 TC Peach Nectar</v>
      </c>
      <c r="E2082" s="11" t="s">
        <v>632</v>
      </c>
      <c r="F2082" s="11">
        <v>255</v>
      </c>
      <c r="G2082" s="11">
        <v>181</v>
      </c>
      <c r="H2082" s="2426">
        <v>155</v>
      </c>
      <c r="I2082" s="2541"/>
    </row>
    <row r="2083" spans="1:9" ht="35.450000000000003" customHeight="1">
      <c r="A2083" s="11" t="s">
        <v>4661</v>
      </c>
      <c r="B2083" s="11" t="s">
        <v>1204</v>
      </c>
      <c r="C2083" s="11" t="s">
        <v>2550</v>
      </c>
      <c r="D2083" s="11" t="str">
        <f t="shared" si="32"/>
        <v>14-1419 TC Peach Pearl</v>
      </c>
      <c r="E2083" s="11" t="s">
        <v>632</v>
      </c>
      <c r="F2083" s="11">
        <v>255</v>
      </c>
      <c r="G2083" s="11">
        <v>178</v>
      </c>
      <c r="H2083" s="2426">
        <v>165</v>
      </c>
      <c r="I2083" s="2542"/>
    </row>
    <row r="2084" spans="1:9" ht="35.450000000000003" customHeight="1">
      <c r="A2084" s="11" t="s">
        <v>4643</v>
      </c>
      <c r="B2084" s="11" t="s">
        <v>1296</v>
      </c>
      <c r="C2084" s="11" t="s">
        <v>2434</v>
      </c>
      <c r="D2084" s="11" t="str">
        <f t="shared" si="32"/>
        <v>14-1231 TC Peach Cobbler</v>
      </c>
      <c r="E2084" s="11" t="s">
        <v>632</v>
      </c>
      <c r="F2084" s="11">
        <v>255</v>
      </c>
      <c r="G2084" s="11">
        <v>177</v>
      </c>
      <c r="H2084" s="2426">
        <v>129</v>
      </c>
      <c r="I2084" s="2543"/>
    </row>
    <row r="2085" spans="1:9" ht="35.450000000000003" customHeight="1">
      <c r="A2085" s="11" t="s">
        <v>4899</v>
      </c>
      <c r="B2085" s="11" t="s">
        <v>1307</v>
      </c>
      <c r="C2085" s="11" t="s">
        <v>2419</v>
      </c>
      <c r="D2085" s="11" t="str">
        <f t="shared" si="32"/>
        <v>15-1062 TC Gold Fusion</v>
      </c>
      <c r="E2085" s="11" t="s">
        <v>632</v>
      </c>
      <c r="F2085" s="11">
        <v>255</v>
      </c>
      <c r="G2085" s="11">
        <v>176</v>
      </c>
      <c r="H2085" s="2426">
        <v>0</v>
      </c>
      <c r="I2085" s="2544"/>
    </row>
    <row r="2086" spans="1:9" ht="35.450000000000003" customHeight="1">
      <c r="A2086" s="11" t="s">
        <v>4914</v>
      </c>
      <c r="B2086" s="11" t="s">
        <v>1285</v>
      </c>
      <c r="C2086" s="11" t="s">
        <v>2452</v>
      </c>
      <c r="D2086" s="11" t="str">
        <f t="shared" si="32"/>
        <v>15-1160 TC Blazing Orange</v>
      </c>
      <c r="E2086" s="11" t="s">
        <v>632</v>
      </c>
      <c r="F2086" s="11">
        <v>255</v>
      </c>
      <c r="G2086" s="11">
        <v>166</v>
      </c>
      <c r="H2086" s="2426">
        <v>79</v>
      </c>
      <c r="I2086" s="2545"/>
    </row>
    <row r="2087" spans="1:9" ht="35.450000000000003" customHeight="1">
      <c r="A2087" s="11" t="s">
        <v>4601</v>
      </c>
      <c r="B2087" s="11" t="s">
        <v>1311</v>
      </c>
      <c r="C2087" s="11" t="s">
        <v>2420</v>
      </c>
      <c r="D2087" s="11" t="str">
        <f t="shared" si="32"/>
        <v>14-1064 TC Saffron</v>
      </c>
      <c r="E2087" s="11" t="s">
        <v>632</v>
      </c>
      <c r="F2087" s="11">
        <v>255</v>
      </c>
      <c r="G2087" s="11">
        <v>165</v>
      </c>
      <c r="H2087" s="2426">
        <v>0</v>
      </c>
      <c r="I2087" s="2546"/>
    </row>
    <row r="2088" spans="1:9" ht="35.450000000000003" customHeight="1">
      <c r="A2088" s="11" t="s">
        <v>4930</v>
      </c>
      <c r="B2088" s="11" t="s">
        <v>1294</v>
      </c>
      <c r="C2088" s="11" t="s">
        <v>2437</v>
      </c>
      <c r="D2088" s="11" t="str">
        <f t="shared" si="32"/>
        <v>15-1245 TC Mock Orange</v>
      </c>
      <c r="E2088" s="11" t="s">
        <v>632</v>
      </c>
      <c r="F2088" s="11">
        <v>255</v>
      </c>
      <c r="G2088" s="11">
        <v>163</v>
      </c>
      <c r="H2088" s="2426">
        <v>104</v>
      </c>
      <c r="I2088" s="2547"/>
    </row>
    <row r="2089" spans="1:9" ht="35.450000000000003" customHeight="1">
      <c r="A2089" s="11" t="s">
        <v>4928</v>
      </c>
      <c r="B2089" s="11" t="s">
        <v>1255</v>
      </c>
      <c r="C2089" s="11" t="s">
        <v>2494</v>
      </c>
      <c r="D2089" s="11" t="str">
        <f t="shared" si="32"/>
        <v>15-1239 TC Canteloupe</v>
      </c>
      <c r="E2089" s="11" t="s">
        <v>632</v>
      </c>
      <c r="F2089" s="11">
        <v>255</v>
      </c>
      <c r="G2089" s="11">
        <v>161</v>
      </c>
      <c r="H2089" s="2426">
        <v>119</v>
      </c>
      <c r="I2089" s="2548"/>
    </row>
    <row r="2090" spans="1:9" ht="35.450000000000003" customHeight="1">
      <c r="A2090" s="11" t="s">
        <v>4624</v>
      </c>
      <c r="B2090" s="11" t="s">
        <v>1310</v>
      </c>
      <c r="C2090" s="11" t="s">
        <v>2422</v>
      </c>
      <c r="D2090" s="11" t="str">
        <f t="shared" si="32"/>
        <v>14-1159 TC Zinnia</v>
      </c>
      <c r="E2090" s="11" t="s">
        <v>632</v>
      </c>
      <c r="F2090" s="11">
        <v>255</v>
      </c>
      <c r="G2090" s="11">
        <v>160</v>
      </c>
      <c r="H2090" s="2426">
        <v>16</v>
      </c>
      <c r="I2090" s="2549"/>
    </row>
    <row r="2091" spans="1:9" ht="35.450000000000003" customHeight="1">
      <c r="A2091" s="11" t="s">
        <v>4956</v>
      </c>
      <c r="B2091" s="11" t="s">
        <v>1196</v>
      </c>
      <c r="C2091" s="11" t="s">
        <v>2560</v>
      </c>
      <c r="D2091" s="11" t="str">
        <f t="shared" si="32"/>
        <v>15-1435 TC Desert Flower</v>
      </c>
      <c r="E2091" s="11" t="s">
        <v>632</v>
      </c>
      <c r="F2091" s="11">
        <v>255</v>
      </c>
      <c r="G2091" s="11">
        <v>150</v>
      </c>
      <c r="H2091" s="2426">
        <v>135</v>
      </c>
      <c r="I2091" s="2550"/>
    </row>
    <row r="2092" spans="1:9" ht="35.450000000000003" customHeight="1">
      <c r="A2092" s="11" t="s">
        <v>4973</v>
      </c>
      <c r="B2092" s="11" t="s">
        <v>1138</v>
      </c>
      <c r="C2092" s="11" t="s">
        <v>2645</v>
      </c>
      <c r="D2092" s="11" t="str">
        <f t="shared" si="32"/>
        <v>15-1626 TC Salmon Rose</v>
      </c>
      <c r="E2092" s="11" t="s">
        <v>632</v>
      </c>
      <c r="F2092" s="11">
        <v>255</v>
      </c>
      <c r="G2092" s="11">
        <v>141</v>
      </c>
      <c r="H2092" s="2426">
        <v>148</v>
      </c>
      <c r="I2092" s="2551"/>
    </row>
    <row r="2093" spans="1:9" ht="35.450000000000003" customHeight="1">
      <c r="A2093" s="11" t="s">
        <v>4915</v>
      </c>
      <c r="B2093" s="11" t="s">
        <v>1284</v>
      </c>
      <c r="C2093" s="11" t="s">
        <v>2453</v>
      </c>
      <c r="D2093" s="11" t="str">
        <f t="shared" si="32"/>
        <v>15-1164 TC Bright Marigold</v>
      </c>
      <c r="E2093" s="11" t="s">
        <v>632</v>
      </c>
      <c r="F2093" s="11">
        <v>255</v>
      </c>
      <c r="G2093" s="11">
        <v>141</v>
      </c>
      <c r="H2093" s="2426">
        <v>0</v>
      </c>
      <c r="I2093" s="2552"/>
    </row>
    <row r="2094" spans="1:9" ht="35.450000000000003" customHeight="1">
      <c r="A2094" s="11" t="s">
        <v>5300</v>
      </c>
      <c r="B2094" s="11" t="s">
        <v>1279</v>
      </c>
      <c r="C2094" s="11" t="s">
        <v>2461</v>
      </c>
      <c r="D2094" s="11" t="str">
        <f t="shared" si="32"/>
        <v>16-1357 TC Bird of Paradise</v>
      </c>
      <c r="E2094" s="11" t="s">
        <v>632</v>
      </c>
      <c r="F2094" s="11">
        <v>255</v>
      </c>
      <c r="G2094" s="11">
        <v>140</v>
      </c>
      <c r="H2094" s="2426">
        <v>85</v>
      </c>
      <c r="I2094" s="2553"/>
    </row>
    <row r="2095" spans="1:9" ht="35.450000000000003" customHeight="1">
      <c r="A2095" s="11" t="s">
        <v>4933</v>
      </c>
      <c r="B2095" s="11" t="s">
        <v>1283</v>
      </c>
      <c r="C2095" s="11" t="s">
        <v>2454</v>
      </c>
      <c r="D2095" s="11" t="str">
        <f t="shared" si="32"/>
        <v>15-1263 TC Autumn Glory</v>
      </c>
      <c r="E2095" s="11" t="s">
        <v>632</v>
      </c>
      <c r="F2095" s="11">
        <v>255</v>
      </c>
      <c r="G2095" s="11">
        <v>136</v>
      </c>
      <c r="H2095" s="2426">
        <v>18</v>
      </c>
      <c r="I2095" s="2554"/>
    </row>
    <row r="2096" spans="1:9" ht="35.450000000000003" customHeight="1">
      <c r="A2096" s="11" t="s">
        <v>5302</v>
      </c>
      <c r="B2096" s="11" t="s">
        <v>1274</v>
      </c>
      <c r="C2096" s="11" t="s">
        <v>2468</v>
      </c>
      <c r="D2096" s="11" t="str">
        <f t="shared" si="32"/>
        <v>16-1360 TC Nectarine</v>
      </c>
      <c r="E2096" s="11" t="s">
        <v>632</v>
      </c>
      <c r="F2096" s="11">
        <v>255</v>
      </c>
      <c r="G2096" s="11">
        <v>134</v>
      </c>
      <c r="H2096" s="2426">
        <v>86</v>
      </c>
      <c r="I2096" s="2555"/>
    </row>
    <row r="2097" spans="1:9" ht="35.450000000000003" customHeight="1">
      <c r="A2097" s="11" t="s">
        <v>5352</v>
      </c>
      <c r="B2097" s="11" t="s">
        <v>71</v>
      </c>
      <c r="C2097" s="11" t="s">
        <v>2565</v>
      </c>
      <c r="D2097" s="11" t="str">
        <f t="shared" si="32"/>
        <v>16-1543 TC Fusion Coral</v>
      </c>
      <c r="E2097" s="11" t="s">
        <v>632</v>
      </c>
      <c r="F2097" s="11">
        <v>255</v>
      </c>
      <c r="G2097" s="11">
        <v>133</v>
      </c>
      <c r="H2097" s="2426">
        <v>118</v>
      </c>
      <c r="I2097" s="2556"/>
    </row>
    <row r="2098" spans="1:9" ht="35.450000000000003" customHeight="1">
      <c r="A2098" s="11" t="s">
        <v>5351</v>
      </c>
      <c r="B2098" s="11" t="s">
        <v>1190</v>
      </c>
      <c r="C2098" s="11" t="s">
        <v>2566</v>
      </c>
      <c r="D2098" s="11" t="str">
        <f t="shared" si="32"/>
        <v>16-1542 TC Fresh Salmon</v>
      </c>
      <c r="E2098" s="11" t="s">
        <v>632</v>
      </c>
      <c r="F2098" s="11">
        <v>255</v>
      </c>
      <c r="G2098" s="11">
        <v>127</v>
      </c>
      <c r="H2098" s="2426">
        <v>106</v>
      </c>
      <c r="I2098" s="2557"/>
    </row>
    <row r="2099" spans="1:9" ht="35.450000000000003" customHeight="1">
      <c r="A2099" s="11" t="s">
        <v>5722</v>
      </c>
      <c r="B2099" s="11" t="s">
        <v>1281</v>
      </c>
      <c r="C2099" s="11" t="s">
        <v>2456</v>
      </c>
      <c r="D2099" s="11" t="str">
        <f t="shared" si="32"/>
        <v>17-1350 TC Orange Popsicle</v>
      </c>
      <c r="E2099" s="11" t="s">
        <v>632</v>
      </c>
      <c r="F2099" s="11">
        <v>255</v>
      </c>
      <c r="G2099" s="11">
        <v>121</v>
      </c>
      <c r="H2099" s="2426">
        <v>19</v>
      </c>
      <c r="I2099" s="2558"/>
    </row>
    <row r="2100" spans="1:9" ht="35.450000000000003" customHeight="1">
      <c r="A2100" s="11" t="s">
        <v>5305</v>
      </c>
      <c r="B2100" s="11" t="s">
        <v>1277</v>
      </c>
      <c r="C2100" s="11" t="s">
        <v>2467</v>
      </c>
      <c r="D2100" s="11" t="str">
        <f t="shared" si="32"/>
        <v>16-1364 TC Vibrant Orange</v>
      </c>
      <c r="E2100" s="11" t="s">
        <v>632</v>
      </c>
      <c r="F2100" s="11">
        <v>255</v>
      </c>
      <c r="G2100" s="11">
        <v>116</v>
      </c>
      <c r="H2100" s="2426">
        <v>32</v>
      </c>
      <c r="I2100" s="2559"/>
    </row>
    <row r="2101" spans="1:9" ht="35.450000000000003" customHeight="1">
      <c r="A2101" s="11" t="s">
        <v>5355</v>
      </c>
      <c r="B2101" s="11" t="s">
        <v>176</v>
      </c>
      <c r="C2101" s="11" t="s">
        <v>2569</v>
      </c>
      <c r="D2101" s="11" t="str">
        <f t="shared" si="32"/>
        <v>16-1546 TC Living Coral</v>
      </c>
      <c r="E2101" s="11" t="s">
        <v>632</v>
      </c>
      <c r="F2101" s="11">
        <v>255</v>
      </c>
      <c r="G2101" s="11">
        <v>111</v>
      </c>
      <c r="H2101" s="2426">
        <v>97</v>
      </c>
      <c r="I2101" s="2560"/>
    </row>
    <row r="2102" spans="1:9" customFormat="1" ht="30.6" customHeight="1">
      <c r="A2102" t="s">
        <v>9981</v>
      </c>
      <c r="C2102" t="s">
        <v>9982</v>
      </c>
      <c r="D2102" t="str">
        <f t="shared" si="32"/>
        <v xml:space="preserve">11-4001 TC </v>
      </c>
      <c r="E2102" t="s">
        <v>632</v>
      </c>
      <c r="F2102">
        <v>237</v>
      </c>
      <c r="G2102">
        <v>241</v>
      </c>
      <c r="H2102" s="82">
        <v>255</v>
      </c>
      <c r="I2102" s="4552"/>
    </row>
    <row r="2103" spans="1:9" customFormat="1" ht="30.6" customHeight="1">
      <c r="A2103" t="s">
        <v>9983</v>
      </c>
      <c r="C2103" t="s">
        <v>9984</v>
      </c>
      <c r="D2103" t="str">
        <f t="shared" si="32"/>
        <v xml:space="preserve">11-4801 TC </v>
      </c>
      <c r="E2103" t="s">
        <v>632</v>
      </c>
      <c r="F2103">
        <v>232</v>
      </c>
      <c r="G2103">
        <v>228</v>
      </c>
      <c r="H2103" s="82">
        <v>218</v>
      </c>
      <c r="I2103" s="4553"/>
    </row>
    <row r="2104" spans="1:9" customFormat="1" ht="30.6" customHeight="1">
      <c r="A2104" t="s">
        <v>9985</v>
      </c>
      <c r="B2104" t="s">
        <v>10490</v>
      </c>
      <c r="C2104" t="s">
        <v>9986</v>
      </c>
      <c r="D2104" t="str">
        <f t="shared" si="32"/>
        <v>11-0607 TC Sugar Swizzle</v>
      </c>
      <c r="E2104" t="s">
        <v>632</v>
      </c>
      <c r="F2104">
        <v>244</v>
      </c>
      <c r="G2104">
        <v>238</v>
      </c>
      <c r="H2104" s="82">
        <v>232</v>
      </c>
      <c r="I2104" s="4554"/>
    </row>
    <row r="2105" spans="1:9" customFormat="1" ht="30.6" customHeight="1">
      <c r="A2105" t="s">
        <v>9987</v>
      </c>
      <c r="C2105" t="s">
        <v>9988</v>
      </c>
      <c r="D2105" t="str">
        <f t="shared" si="32"/>
        <v xml:space="preserve">11-0608 TC </v>
      </c>
      <c r="E2105" t="s">
        <v>632</v>
      </c>
      <c r="F2105">
        <v>241</v>
      </c>
      <c r="G2105">
        <v>238</v>
      </c>
      <c r="H2105" s="82">
        <v>230</v>
      </c>
      <c r="I2105" s="4555"/>
    </row>
    <row r="2106" spans="1:9" customFormat="1" ht="30.6" customHeight="1">
      <c r="A2106" t="s">
        <v>9989</v>
      </c>
      <c r="C2106" t="s">
        <v>9990</v>
      </c>
      <c r="D2106" t="str">
        <f t="shared" si="32"/>
        <v xml:space="preserve">11-4302 TC </v>
      </c>
      <c r="E2106" t="s">
        <v>632</v>
      </c>
      <c r="F2106">
        <v>241</v>
      </c>
      <c r="G2106">
        <v>240</v>
      </c>
      <c r="H2106" s="82">
        <v>226</v>
      </c>
      <c r="I2106" s="4556"/>
    </row>
    <row r="2107" spans="1:9" customFormat="1" ht="30.6" customHeight="1">
      <c r="A2107" t="s">
        <v>9991</v>
      </c>
      <c r="C2107" t="s">
        <v>9992</v>
      </c>
      <c r="D2107" t="str">
        <f t="shared" si="32"/>
        <v xml:space="preserve">11-1302 TC </v>
      </c>
      <c r="E2107" t="s">
        <v>632</v>
      </c>
      <c r="F2107">
        <v>241</v>
      </c>
      <c r="G2107">
        <v>230</v>
      </c>
      <c r="H2107" s="82">
        <v>223</v>
      </c>
      <c r="I2107" s="4557"/>
    </row>
    <row r="2108" spans="1:9" customFormat="1" ht="30.6" customHeight="1">
      <c r="A2108" t="s">
        <v>9993</v>
      </c>
      <c r="C2108" t="s">
        <v>9994</v>
      </c>
      <c r="D2108" t="str">
        <f t="shared" si="32"/>
        <v xml:space="preserve">11-0110 TC </v>
      </c>
      <c r="E2108" t="s">
        <v>632</v>
      </c>
      <c r="F2108">
        <v>239</v>
      </c>
      <c r="G2108">
        <v>225</v>
      </c>
      <c r="H2108" s="82">
        <v>206</v>
      </c>
      <c r="I2108" s="4558"/>
    </row>
    <row r="2109" spans="1:9" customFormat="1" ht="30.6" customHeight="1">
      <c r="A2109" t="s">
        <v>9995</v>
      </c>
      <c r="C2109" t="s">
        <v>9996</v>
      </c>
      <c r="D2109" t="str">
        <f t="shared" si="32"/>
        <v xml:space="preserve">11-0106 TC </v>
      </c>
      <c r="E2109" t="s">
        <v>632</v>
      </c>
      <c r="F2109">
        <v>240</v>
      </c>
      <c r="G2109">
        <v>235</v>
      </c>
      <c r="H2109" s="82">
        <v>215</v>
      </c>
      <c r="I2109" s="4559"/>
    </row>
    <row r="2110" spans="1:9" customFormat="1" ht="30.6" customHeight="1">
      <c r="A2110" t="s">
        <v>9997</v>
      </c>
      <c r="C2110" t="s">
        <v>9998</v>
      </c>
      <c r="D2110" t="str">
        <f t="shared" si="32"/>
        <v xml:space="preserve">11-0515 TC </v>
      </c>
      <c r="E2110" t="s">
        <v>632</v>
      </c>
      <c r="F2110">
        <v>246</v>
      </c>
      <c r="G2110">
        <v>235</v>
      </c>
      <c r="H2110" s="82">
        <v>200</v>
      </c>
      <c r="I2110" s="4560"/>
    </row>
    <row r="2111" spans="1:9" customFormat="1" ht="30.6" customHeight="1">
      <c r="A2111" t="s">
        <v>9999</v>
      </c>
      <c r="C2111" t="s">
        <v>10000</v>
      </c>
      <c r="D2111" t="str">
        <f t="shared" si="32"/>
        <v xml:space="preserve">13-0919 TC </v>
      </c>
      <c r="E2111" t="s">
        <v>632</v>
      </c>
      <c r="F2111">
        <v>210</v>
      </c>
      <c r="G2111">
        <v>194</v>
      </c>
      <c r="H2111" s="82">
        <v>157</v>
      </c>
      <c r="I2111" s="4561"/>
    </row>
    <row r="2112" spans="1:9" customFormat="1" ht="30.6" customHeight="1">
      <c r="A2112" t="s">
        <v>10001</v>
      </c>
      <c r="C2112" t="s">
        <v>10002</v>
      </c>
      <c r="D2112" t="str">
        <f t="shared" si="32"/>
        <v xml:space="preserve">13-1105 TC </v>
      </c>
      <c r="E2112" t="s">
        <v>632</v>
      </c>
      <c r="F2112">
        <v>200</v>
      </c>
      <c r="G2112">
        <v>188</v>
      </c>
      <c r="H2112" s="82">
        <v>165</v>
      </c>
      <c r="I2112" s="4562"/>
    </row>
    <row r="2113" spans="1:9" customFormat="1" ht="30.6" customHeight="1">
      <c r="A2113" t="s">
        <v>10003</v>
      </c>
      <c r="B2113" t="s">
        <v>10402</v>
      </c>
      <c r="C2113" t="s">
        <v>10004</v>
      </c>
      <c r="D2113" t="str">
        <f t="shared" si="32"/>
        <v>14-1208 TC Irish Cream</v>
      </c>
      <c r="E2113" t="s">
        <v>632</v>
      </c>
      <c r="F2113">
        <v>192</v>
      </c>
      <c r="G2113">
        <v>172</v>
      </c>
      <c r="H2113" s="82">
        <v>147</v>
      </c>
      <c r="I2113" s="4563"/>
    </row>
    <row r="2114" spans="1:9" customFormat="1" ht="30.6" customHeight="1">
      <c r="A2114" t="s">
        <v>10005</v>
      </c>
      <c r="C2114" t="s">
        <v>10006</v>
      </c>
      <c r="D2114" t="str">
        <f t="shared" ref="D2114:D2177" si="33">A2114 &amp; " " &amp; B2114</f>
        <v xml:space="preserve">12-4301 TC </v>
      </c>
      <c r="E2114" t="s">
        <v>632</v>
      </c>
      <c r="F2114">
        <v>214</v>
      </c>
      <c r="G2114">
        <v>207</v>
      </c>
      <c r="H2114" s="82">
        <v>190</v>
      </c>
      <c r="I2114" s="4564"/>
    </row>
    <row r="2115" spans="1:9" customFormat="1" ht="30.6" customHeight="1">
      <c r="A2115" t="s">
        <v>10007</v>
      </c>
      <c r="C2115" t="s">
        <v>10008</v>
      </c>
      <c r="D2115" t="str">
        <f t="shared" si="33"/>
        <v xml:space="preserve">12-0110 TC </v>
      </c>
      <c r="E2115" t="s">
        <v>632</v>
      </c>
      <c r="F2115">
        <v>215</v>
      </c>
      <c r="G2115">
        <v>208</v>
      </c>
      <c r="H2115" s="82">
        <v>188</v>
      </c>
      <c r="I2115" s="4565"/>
    </row>
    <row r="2116" spans="1:9" customFormat="1" ht="30.6" customHeight="1">
      <c r="A2116" t="s">
        <v>10009</v>
      </c>
      <c r="C2116" t="s">
        <v>10010</v>
      </c>
      <c r="D2116" t="str">
        <f t="shared" si="33"/>
        <v xml:space="preserve">11-0623 TC </v>
      </c>
      <c r="E2116" t="s">
        <v>632</v>
      </c>
      <c r="F2116">
        <v>237</v>
      </c>
      <c r="G2116">
        <v>234</v>
      </c>
      <c r="H2116" s="82">
        <v>155</v>
      </c>
      <c r="I2116" s="4566"/>
    </row>
    <row r="2117" spans="1:9" customFormat="1" ht="30.6" customHeight="1">
      <c r="A2117" t="s">
        <v>10011</v>
      </c>
      <c r="C2117" t="s">
        <v>10012</v>
      </c>
      <c r="D2117" t="str">
        <f t="shared" si="33"/>
        <v xml:space="preserve">12-0742 TC </v>
      </c>
      <c r="E2117" t="s">
        <v>632</v>
      </c>
      <c r="F2117">
        <v>244</v>
      </c>
      <c r="G2117">
        <v>232</v>
      </c>
      <c r="H2117" s="82">
        <v>122</v>
      </c>
      <c r="I2117" s="4567"/>
    </row>
    <row r="2118" spans="1:9" customFormat="1" ht="30.6" customHeight="1">
      <c r="A2118" t="s">
        <v>10013</v>
      </c>
      <c r="C2118" t="s">
        <v>10014</v>
      </c>
      <c r="D2118" t="str">
        <f t="shared" si="33"/>
        <v xml:space="preserve">12-0646 TC </v>
      </c>
      <c r="E2118" t="s">
        <v>632</v>
      </c>
      <c r="F2118">
        <v>235</v>
      </c>
      <c r="G2118">
        <v>223</v>
      </c>
      <c r="H2118" s="82">
        <v>104</v>
      </c>
      <c r="I2118" s="4568"/>
    </row>
    <row r="2119" spans="1:9" customFormat="1" ht="30.6" customHeight="1">
      <c r="A2119" t="s">
        <v>10015</v>
      </c>
      <c r="C2119" t="s">
        <v>10016</v>
      </c>
      <c r="D2119" t="str">
        <f t="shared" si="33"/>
        <v xml:space="preserve">13-0646 TC </v>
      </c>
      <c r="E2119" t="s">
        <v>632</v>
      </c>
      <c r="F2119">
        <v>234</v>
      </c>
      <c r="G2119">
        <v>218</v>
      </c>
      <c r="H2119" s="82">
        <v>79</v>
      </c>
      <c r="I2119" s="4569"/>
    </row>
    <row r="2120" spans="1:9" customFormat="1" ht="30.6" customHeight="1">
      <c r="A2120" t="s">
        <v>10017</v>
      </c>
      <c r="C2120" t="s">
        <v>10018</v>
      </c>
      <c r="D2120" t="str">
        <f t="shared" si="33"/>
        <v xml:space="preserve">13-0644 TC </v>
      </c>
      <c r="E2120" t="s">
        <v>632</v>
      </c>
      <c r="F2120">
        <v>244</v>
      </c>
      <c r="G2120">
        <v>221</v>
      </c>
      <c r="H2120" s="82">
        <v>64</v>
      </c>
      <c r="I2120" s="4570"/>
    </row>
    <row r="2121" spans="1:9" customFormat="1" ht="30.6" customHeight="1">
      <c r="A2121" t="s">
        <v>10019</v>
      </c>
      <c r="C2121" t="s">
        <v>10020</v>
      </c>
      <c r="D2121" t="str">
        <f t="shared" si="33"/>
        <v xml:space="preserve">13-0849 TC </v>
      </c>
      <c r="E2121" t="s">
        <v>632</v>
      </c>
      <c r="F2121">
        <v>255</v>
      </c>
      <c r="G2121">
        <v>213</v>
      </c>
      <c r="H2121" s="82">
        <v>81</v>
      </c>
      <c r="I2121" s="4571"/>
    </row>
    <row r="2122" spans="1:9" customFormat="1" ht="30.6" customHeight="1">
      <c r="A2122" t="s">
        <v>10021</v>
      </c>
      <c r="C2122" t="s">
        <v>10022</v>
      </c>
      <c r="D2122" t="str">
        <f t="shared" si="33"/>
        <v xml:space="preserve">13-0851 TC </v>
      </c>
      <c r="E2122" t="s">
        <v>632</v>
      </c>
      <c r="F2122">
        <v>255</v>
      </c>
      <c r="G2122">
        <v>213</v>
      </c>
      <c r="H2122" s="82">
        <v>94</v>
      </c>
      <c r="I2122" s="4572"/>
    </row>
    <row r="2123" spans="1:9" customFormat="1" ht="30.6" customHeight="1">
      <c r="A2123" t="s">
        <v>10023</v>
      </c>
      <c r="C2123" t="s">
        <v>10024</v>
      </c>
      <c r="D2123" t="str">
        <f t="shared" si="33"/>
        <v xml:space="preserve">14-0952 TC </v>
      </c>
      <c r="E2123" t="s">
        <v>632</v>
      </c>
      <c r="F2123">
        <v>216</v>
      </c>
      <c r="G2123">
        <v>174</v>
      </c>
      <c r="H2123" s="82">
        <v>72</v>
      </c>
      <c r="I2123" s="4573"/>
    </row>
    <row r="2124" spans="1:9" customFormat="1" ht="30.6" customHeight="1">
      <c r="A2124" t="s">
        <v>10025</v>
      </c>
      <c r="C2124" t="s">
        <v>10026</v>
      </c>
      <c r="D2124" t="str">
        <f t="shared" si="33"/>
        <v xml:space="preserve">17-0949 TC </v>
      </c>
      <c r="E2124" t="s">
        <v>632</v>
      </c>
      <c r="F2124">
        <v>178</v>
      </c>
      <c r="G2124">
        <v>131</v>
      </c>
      <c r="H2124" s="82">
        <v>48</v>
      </c>
      <c r="I2124" s="4574"/>
    </row>
    <row r="2125" spans="1:9" customFormat="1" ht="30.6" customHeight="1">
      <c r="A2125" t="s">
        <v>10027</v>
      </c>
      <c r="C2125" t="s">
        <v>10028</v>
      </c>
      <c r="D2125" t="str">
        <f t="shared" si="33"/>
        <v xml:space="preserve">15-0960 TC </v>
      </c>
      <c r="E2125" t="s">
        <v>632</v>
      </c>
      <c r="F2125">
        <v>214</v>
      </c>
      <c r="G2125">
        <v>157</v>
      </c>
      <c r="H2125" s="82">
        <v>48</v>
      </c>
      <c r="I2125" s="4575"/>
    </row>
    <row r="2126" spans="1:9" customFormat="1" ht="30.6" customHeight="1">
      <c r="A2126" t="s">
        <v>10029</v>
      </c>
      <c r="C2126" t="s">
        <v>10030</v>
      </c>
      <c r="D2126" t="str">
        <f t="shared" si="33"/>
        <v xml:space="preserve">15-1051 TC </v>
      </c>
      <c r="E2126" t="s">
        <v>632</v>
      </c>
      <c r="F2126">
        <v>215</v>
      </c>
      <c r="G2126">
        <v>148</v>
      </c>
      <c r="H2126" s="82">
        <v>46</v>
      </c>
      <c r="I2126" s="4576"/>
    </row>
    <row r="2127" spans="1:9" customFormat="1" ht="30.6" customHeight="1">
      <c r="A2127" t="s">
        <v>10031</v>
      </c>
      <c r="C2127" t="s">
        <v>10032</v>
      </c>
      <c r="D2127" t="str">
        <f t="shared" si="33"/>
        <v xml:space="preserve">15-1045 TC </v>
      </c>
      <c r="E2127" t="s">
        <v>632</v>
      </c>
      <c r="F2127">
        <v>217</v>
      </c>
      <c r="G2127">
        <v>147</v>
      </c>
      <c r="H2127" s="82">
        <v>47</v>
      </c>
      <c r="I2127" s="4577"/>
    </row>
    <row r="2128" spans="1:9" customFormat="1" ht="30.6" customHeight="1">
      <c r="A2128" t="s">
        <v>10033</v>
      </c>
      <c r="C2128" t="s">
        <v>10034</v>
      </c>
      <c r="D2128" t="str">
        <f t="shared" si="33"/>
        <v xml:space="preserve">18-1049 TC </v>
      </c>
      <c r="E2128" t="s">
        <v>632</v>
      </c>
      <c r="F2128">
        <v>172</v>
      </c>
      <c r="G2128">
        <v>104</v>
      </c>
      <c r="H2128" s="82">
        <v>26</v>
      </c>
      <c r="I2128" s="4578"/>
    </row>
    <row r="2129" spans="1:9" customFormat="1" ht="30.6" customHeight="1">
      <c r="A2129" t="s">
        <v>10035</v>
      </c>
      <c r="C2129" t="s">
        <v>10036</v>
      </c>
      <c r="D2129" t="str">
        <f t="shared" si="33"/>
        <v xml:space="preserve">18-1050 TC </v>
      </c>
      <c r="E2129" t="s">
        <v>632</v>
      </c>
      <c r="F2129">
        <v>169</v>
      </c>
      <c r="G2129">
        <v>99</v>
      </c>
      <c r="H2129" s="82">
        <v>24</v>
      </c>
      <c r="I2129" s="4579"/>
    </row>
    <row r="2130" spans="1:9" customFormat="1" ht="30.6" customHeight="1">
      <c r="A2130" t="s">
        <v>10037</v>
      </c>
      <c r="C2130" t="s">
        <v>10038</v>
      </c>
      <c r="D2130" t="str">
        <f t="shared" si="33"/>
        <v xml:space="preserve">13-0946 TC </v>
      </c>
      <c r="E2130" t="s">
        <v>632</v>
      </c>
      <c r="F2130">
        <v>231</v>
      </c>
      <c r="G2130">
        <v>170</v>
      </c>
      <c r="H2130" s="82">
        <v>86</v>
      </c>
      <c r="I2130" s="4580"/>
    </row>
    <row r="2131" spans="1:9" customFormat="1" ht="30.6" customHeight="1">
      <c r="A2131" t="s">
        <v>10039</v>
      </c>
      <c r="C2131" t="s">
        <v>10040</v>
      </c>
      <c r="D2131" t="str">
        <f t="shared" si="33"/>
        <v xml:space="preserve">14-1052 TC </v>
      </c>
      <c r="E2131" t="s">
        <v>632</v>
      </c>
      <c r="F2131">
        <v>252</v>
      </c>
      <c r="G2131">
        <v>171</v>
      </c>
      <c r="H2131" s="82">
        <v>77</v>
      </c>
      <c r="I2131" s="4581"/>
    </row>
    <row r="2132" spans="1:9" customFormat="1" ht="30.6" customHeight="1">
      <c r="A2132" t="s">
        <v>10041</v>
      </c>
      <c r="C2132" t="s">
        <v>10042</v>
      </c>
      <c r="D2132" t="str">
        <f t="shared" si="33"/>
        <v xml:space="preserve">15-1151 TC </v>
      </c>
      <c r="E2132" t="s">
        <v>632</v>
      </c>
      <c r="F2132">
        <v>244</v>
      </c>
      <c r="G2132">
        <v>151</v>
      </c>
      <c r="H2132" s="82">
        <v>59</v>
      </c>
      <c r="I2132" s="4582"/>
    </row>
    <row r="2133" spans="1:9" customFormat="1" ht="30.6" customHeight="1">
      <c r="A2133" t="s">
        <v>10043</v>
      </c>
      <c r="C2133" t="s">
        <v>10044</v>
      </c>
      <c r="D2133" t="str">
        <f t="shared" si="33"/>
        <v xml:space="preserve">15-1262 TC </v>
      </c>
      <c r="E2133" t="s">
        <v>632</v>
      </c>
      <c r="F2133">
        <v>255</v>
      </c>
      <c r="G2133">
        <v>141</v>
      </c>
      <c r="H2133" s="82">
        <v>25</v>
      </c>
      <c r="I2133" s="4583"/>
    </row>
    <row r="2134" spans="1:9" customFormat="1" ht="30.6" customHeight="1">
      <c r="A2134" t="s">
        <v>10045</v>
      </c>
      <c r="C2134" t="s">
        <v>10046</v>
      </c>
      <c r="D2134" t="str">
        <f t="shared" si="33"/>
        <v xml:space="preserve">15-1264 TC </v>
      </c>
      <c r="E2134" t="s">
        <v>632</v>
      </c>
      <c r="F2134">
        <v>255</v>
      </c>
      <c r="G2134">
        <v>133</v>
      </c>
      <c r="H2134" s="82">
        <v>15</v>
      </c>
      <c r="I2134" s="4584"/>
    </row>
    <row r="2135" spans="1:9" customFormat="1" ht="30.6" customHeight="1">
      <c r="A2135" t="s">
        <v>10047</v>
      </c>
      <c r="C2135" t="s">
        <v>10048</v>
      </c>
      <c r="D2135" t="str">
        <f t="shared" si="33"/>
        <v xml:space="preserve">15-1335 TC </v>
      </c>
      <c r="E2135" t="s">
        <v>632</v>
      </c>
      <c r="F2135">
        <v>255</v>
      </c>
      <c r="G2135">
        <v>126</v>
      </c>
      <c r="H2135" s="82">
        <v>4</v>
      </c>
      <c r="I2135" s="4585"/>
    </row>
    <row r="2136" spans="1:9" customFormat="1" ht="30.6" customHeight="1">
      <c r="A2136" t="s">
        <v>10049</v>
      </c>
      <c r="C2136" t="s">
        <v>10050</v>
      </c>
      <c r="D2136" t="str">
        <f t="shared" si="33"/>
        <v xml:space="preserve">17-1145 TC </v>
      </c>
      <c r="E2136" t="s">
        <v>632</v>
      </c>
      <c r="F2136">
        <v>196</v>
      </c>
      <c r="G2136">
        <v>99</v>
      </c>
      <c r="H2136" s="82">
        <v>22</v>
      </c>
      <c r="I2136" s="4586"/>
    </row>
    <row r="2137" spans="1:9" customFormat="1" ht="30.6" customHeight="1">
      <c r="A2137" t="s">
        <v>10051</v>
      </c>
      <c r="B2137" t="s">
        <v>10401</v>
      </c>
      <c r="C2137" t="s">
        <v>10052</v>
      </c>
      <c r="D2137" t="str">
        <f t="shared" si="33"/>
        <v>15-1040 TC Iced Coffee</v>
      </c>
      <c r="E2137" t="s">
        <v>632</v>
      </c>
      <c r="F2137">
        <v>177</v>
      </c>
      <c r="G2137">
        <v>143</v>
      </c>
      <c r="H2137" s="82">
        <v>106</v>
      </c>
      <c r="I2137" s="4587"/>
    </row>
    <row r="2138" spans="1:9" customFormat="1" ht="30.6" customHeight="1">
      <c r="A2138" t="s">
        <v>10053</v>
      </c>
      <c r="C2138" t="s">
        <v>10054</v>
      </c>
      <c r="D2138" t="str">
        <f t="shared" si="33"/>
        <v xml:space="preserve">17-1142 TC </v>
      </c>
      <c r="E2138" t="s">
        <v>632</v>
      </c>
      <c r="F2138">
        <v>139</v>
      </c>
      <c r="G2138">
        <v>90</v>
      </c>
      <c r="H2138" s="82">
        <v>63</v>
      </c>
      <c r="I2138" s="4588"/>
    </row>
    <row r="2139" spans="1:9" customFormat="1" ht="30.6" customHeight="1">
      <c r="A2139" t="s">
        <v>10055</v>
      </c>
      <c r="C2139" t="s">
        <v>10056</v>
      </c>
      <c r="D2139" t="str">
        <f t="shared" si="33"/>
        <v xml:space="preserve">16-1438 TC </v>
      </c>
      <c r="E2139" t="s">
        <v>632</v>
      </c>
      <c r="F2139">
        <v>164</v>
      </c>
      <c r="G2139">
        <v>112</v>
      </c>
      <c r="H2139" s="82">
        <v>69</v>
      </c>
      <c r="I2139" s="4589"/>
    </row>
    <row r="2140" spans="1:9" customFormat="1" ht="30.6" customHeight="1">
      <c r="A2140" t="s">
        <v>10057</v>
      </c>
      <c r="C2140" t="s">
        <v>10058</v>
      </c>
      <c r="D2140" t="str">
        <f t="shared" si="33"/>
        <v xml:space="preserve">17-1052 TC </v>
      </c>
      <c r="E2140" t="s">
        <v>632</v>
      </c>
      <c r="F2140">
        <v>148</v>
      </c>
      <c r="G2140">
        <v>90</v>
      </c>
      <c r="H2140" s="82">
        <v>44</v>
      </c>
      <c r="I2140" s="4590"/>
    </row>
    <row r="2141" spans="1:9" customFormat="1" ht="30.6" customHeight="1">
      <c r="A2141" t="s">
        <v>10059</v>
      </c>
      <c r="C2141" t="s">
        <v>10060</v>
      </c>
      <c r="D2141" t="str">
        <f t="shared" si="33"/>
        <v xml:space="preserve">18-1155 TC </v>
      </c>
      <c r="E2141" t="s">
        <v>632</v>
      </c>
      <c r="F2141">
        <v>148</v>
      </c>
      <c r="G2141">
        <v>86</v>
      </c>
      <c r="H2141" s="82">
        <v>42</v>
      </c>
      <c r="I2141" s="4591"/>
    </row>
    <row r="2142" spans="1:9" customFormat="1" ht="30.6" customHeight="1">
      <c r="A2142" t="s">
        <v>10061</v>
      </c>
      <c r="C2142" t="s">
        <v>10062</v>
      </c>
      <c r="D2142" t="str">
        <f t="shared" si="33"/>
        <v xml:space="preserve">16-1347 TC </v>
      </c>
      <c r="E2142" t="s">
        <v>632</v>
      </c>
      <c r="F2142">
        <v>198</v>
      </c>
      <c r="G2142">
        <v>115</v>
      </c>
      <c r="H2142" s="82">
        <v>61</v>
      </c>
      <c r="I2142" s="4592"/>
    </row>
    <row r="2143" spans="1:9" customFormat="1" ht="30.6" customHeight="1">
      <c r="A2143" t="s">
        <v>10063</v>
      </c>
      <c r="C2143" t="s">
        <v>10064</v>
      </c>
      <c r="D2143" t="str">
        <f t="shared" si="33"/>
        <v xml:space="preserve">16-1348 TC </v>
      </c>
      <c r="E2143" t="s">
        <v>632</v>
      </c>
      <c r="F2143">
        <v>197</v>
      </c>
      <c r="G2143">
        <v>118</v>
      </c>
      <c r="H2143" s="82">
        <v>68</v>
      </c>
      <c r="I2143" s="4593"/>
    </row>
    <row r="2144" spans="1:9" customFormat="1" ht="30.6" customHeight="1">
      <c r="A2144" t="s">
        <v>10065</v>
      </c>
      <c r="C2144" t="s">
        <v>10066</v>
      </c>
      <c r="D2144" t="str">
        <f t="shared" si="33"/>
        <v xml:space="preserve">13-1308 TC </v>
      </c>
      <c r="E2144" t="s">
        <v>632</v>
      </c>
      <c r="F2144">
        <v>219</v>
      </c>
      <c r="G2144">
        <v>202</v>
      </c>
      <c r="H2144" s="82">
        <v>184</v>
      </c>
      <c r="I2144" s="4594"/>
    </row>
    <row r="2145" spans="1:9" customFormat="1" ht="30.6" customHeight="1">
      <c r="A2145" t="s">
        <v>10067</v>
      </c>
      <c r="C2145" t="s">
        <v>10068</v>
      </c>
      <c r="D2145" t="str">
        <f t="shared" si="33"/>
        <v xml:space="preserve">15-1020 TC </v>
      </c>
      <c r="E2145" t="s">
        <v>632</v>
      </c>
      <c r="F2145">
        <v>192</v>
      </c>
      <c r="G2145">
        <v>166</v>
      </c>
      <c r="H2145" s="82">
        <v>139</v>
      </c>
      <c r="I2145" s="4595"/>
    </row>
    <row r="2146" spans="1:9" customFormat="1" ht="30.6" customHeight="1">
      <c r="A2146" t="s">
        <v>10069</v>
      </c>
      <c r="C2146" t="s">
        <v>10070</v>
      </c>
      <c r="D2146" t="str">
        <f t="shared" si="33"/>
        <v xml:space="preserve">14-1315 TC </v>
      </c>
      <c r="E2146" t="s">
        <v>632</v>
      </c>
      <c r="F2146">
        <v>207</v>
      </c>
      <c r="G2146">
        <v>176</v>
      </c>
      <c r="H2146" s="82">
        <v>149</v>
      </c>
      <c r="I2146" s="4596"/>
    </row>
    <row r="2147" spans="1:9" customFormat="1" ht="30.6" customHeight="1">
      <c r="A2147" t="s">
        <v>10071</v>
      </c>
      <c r="C2147" t="s">
        <v>10072</v>
      </c>
      <c r="D2147" t="str">
        <f t="shared" si="33"/>
        <v xml:space="preserve">15-1125 TC </v>
      </c>
      <c r="E2147" t="s">
        <v>632</v>
      </c>
      <c r="F2147">
        <v>204</v>
      </c>
      <c r="G2147">
        <v>165</v>
      </c>
      <c r="H2147" s="82">
        <v>128</v>
      </c>
      <c r="I2147" s="4597"/>
    </row>
    <row r="2148" spans="1:9" customFormat="1" ht="30.6" customHeight="1">
      <c r="A2148" t="s">
        <v>10073</v>
      </c>
      <c r="C2148" t="s">
        <v>10074</v>
      </c>
      <c r="D2148" t="str">
        <f t="shared" si="33"/>
        <v xml:space="preserve">15-1425 TC </v>
      </c>
      <c r="E2148" t="s">
        <v>632</v>
      </c>
      <c r="F2148">
        <v>193</v>
      </c>
      <c r="G2148">
        <v>146</v>
      </c>
      <c r="H2148" s="82">
        <v>108</v>
      </c>
      <c r="I2148" s="4598"/>
    </row>
    <row r="2149" spans="1:9" customFormat="1" ht="30.6" customHeight="1">
      <c r="A2149" t="s">
        <v>10075</v>
      </c>
      <c r="C2149" t="s">
        <v>10076</v>
      </c>
      <c r="D2149" t="str">
        <f t="shared" si="33"/>
        <v xml:space="preserve">15-1430 TC </v>
      </c>
      <c r="E2149" t="s">
        <v>632</v>
      </c>
      <c r="F2149">
        <v>189</v>
      </c>
      <c r="G2149">
        <v>141</v>
      </c>
      <c r="H2149" s="82">
        <v>103</v>
      </c>
      <c r="I2149" s="4599"/>
    </row>
    <row r="2150" spans="1:9" customFormat="1" ht="30.6" customHeight="1">
      <c r="A2150" t="s">
        <v>10077</v>
      </c>
      <c r="B2150" t="s">
        <v>10491</v>
      </c>
      <c r="C2150" t="s">
        <v>10078</v>
      </c>
      <c r="D2150" t="str">
        <f t="shared" si="33"/>
        <v>18-1028 TC Emperador</v>
      </c>
      <c r="E2150" t="s">
        <v>632</v>
      </c>
      <c r="F2150">
        <v>105</v>
      </c>
      <c r="G2150">
        <v>72</v>
      </c>
      <c r="H2150" s="82">
        <v>51</v>
      </c>
      <c r="I2150" s="4600"/>
    </row>
    <row r="2151" spans="1:9" customFormat="1" ht="30.6" customHeight="1">
      <c r="A2151" t="s">
        <v>10079</v>
      </c>
      <c r="C2151" t="s">
        <v>10080</v>
      </c>
      <c r="D2151" t="str">
        <f t="shared" si="33"/>
        <v xml:space="preserve">16-1358 TC </v>
      </c>
      <c r="E2151" t="s">
        <v>632</v>
      </c>
      <c r="F2151">
        <v>249</v>
      </c>
      <c r="G2151">
        <v>104</v>
      </c>
      <c r="H2151" s="82">
        <v>21</v>
      </c>
      <c r="I2151" s="4601"/>
    </row>
    <row r="2152" spans="1:9" customFormat="1" ht="30.6" customHeight="1">
      <c r="A2152" t="s">
        <v>10081</v>
      </c>
      <c r="C2152" t="s">
        <v>10082</v>
      </c>
      <c r="D2152" t="str">
        <f t="shared" si="33"/>
        <v xml:space="preserve">15-1243 TC </v>
      </c>
      <c r="E2152" t="s">
        <v>632</v>
      </c>
      <c r="F2152">
        <v>255</v>
      </c>
      <c r="G2152">
        <v>162</v>
      </c>
      <c r="H2152" s="82">
        <v>102</v>
      </c>
      <c r="I2152" s="4602"/>
    </row>
    <row r="2153" spans="1:9" customFormat="1" ht="30.6" customHeight="1">
      <c r="A2153" t="s">
        <v>10083</v>
      </c>
      <c r="C2153" t="s">
        <v>10084</v>
      </c>
      <c r="D2153" t="str">
        <f t="shared" si="33"/>
        <v xml:space="preserve">14-1241 TC </v>
      </c>
      <c r="E2153" t="s">
        <v>632</v>
      </c>
      <c r="F2153">
        <v>250</v>
      </c>
      <c r="G2153">
        <v>171</v>
      </c>
      <c r="H2153" s="82">
        <v>126</v>
      </c>
      <c r="I2153" s="4603"/>
    </row>
    <row r="2154" spans="1:9" customFormat="1" ht="30.6" customHeight="1">
      <c r="A2154" t="s">
        <v>10085</v>
      </c>
      <c r="C2154" t="s">
        <v>10086</v>
      </c>
      <c r="D2154" t="str">
        <f t="shared" si="33"/>
        <v xml:space="preserve">13-1125 TC </v>
      </c>
      <c r="E2154" t="s">
        <v>632</v>
      </c>
      <c r="F2154">
        <v>245</v>
      </c>
      <c r="G2154">
        <v>184</v>
      </c>
      <c r="H2154" s="82">
        <v>149</v>
      </c>
      <c r="I2154" s="4604"/>
    </row>
    <row r="2155" spans="1:9" customFormat="1" ht="30.6" customHeight="1">
      <c r="A2155" t="s">
        <v>10087</v>
      </c>
      <c r="C2155" t="s">
        <v>10088</v>
      </c>
      <c r="D2155" t="str">
        <f t="shared" si="33"/>
        <v xml:space="preserve">17-1361 TC </v>
      </c>
      <c r="E2155" t="s">
        <v>632</v>
      </c>
      <c r="F2155">
        <v>244</v>
      </c>
      <c r="G2155">
        <v>87</v>
      </c>
      <c r="H2155" s="82">
        <v>32</v>
      </c>
      <c r="I2155" s="4605"/>
    </row>
    <row r="2156" spans="1:9" customFormat="1" ht="30.6" customHeight="1">
      <c r="A2156" t="s">
        <v>10089</v>
      </c>
      <c r="C2156" t="s">
        <v>10090</v>
      </c>
      <c r="D2156" t="str">
        <f t="shared" si="33"/>
        <v xml:space="preserve">16-1460 TC </v>
      </c>
      <c r="E2156" t="s">
        <v>632</v>
      </c>
      <c r="F2156">
        <v>253</v>
      </c>
      <c r="G2156">
        <v>101</v>
      </c>
      <c r="H2156" s="82">
        <v>45</v>
      </c>
      <c r="I2156" s="4606"/>
    </row>
    <row r="2157" spans="1:9" customFormat="1" ht="30.6" customHeight="1">
      <c r="A2157" t="s">
        <v>10091</v>
      </c>
      <c r="C2157" t="s">
        <v>10092</v>
      </c>
      <c r="D2157" t="str">
        <f t="shared" si="33"/>
        <v xml:space="preserve">16-1453 TC </v>
      </c>
      <c r="E2157" t="s">
        <v>632</v>
      </c>
      <c r="F2157">
        <v>250</v>
      </c>
      <c r="G2157">
        <v>102</v>
      </c>
      <c r="H2157" s="82">
        <v>50</v>
      </c>
      <c r="I2157" s="4607"/>
    </row>
    <row r="2158" spans="1:9" customFormat="1" ht="30.6" customHeight="1">
      <c r="A2158" t="s">
        <v>10093</v>
      </c>
      <c r="C2158" t="s">
        <v>10094</v>
      </c>
      <c r="D2158" t="str">
        <f t="shared" si="33"/>
        <v xml:space="preserve">16-1345 TC </v>
      </c>
      <c r="E2158" t="s">
        <v>632</v>
      </c>
      <c r="F2158">
        <v>211</v>
      </c>
      <c r="G2158">
        <v>128</v>
      </c>
      <c r="H2158" s="82">
        <v>99</v>
      </c>
      <c r="I2158" s="4608"/>
    </row>
    <row r="2159" spans="1:9" customFormat="1" ht="30.6" customHeight="1">
      <c r="A2159" t="s">
        <v>10095</v>
      </c>
      <c r="C2159" t="s">
        <v>10096</v>
      </c>
      <c r="D2159" t="str">
        <f t="shared" si="33"/>
        <v xml:space="preserve">15-1429 TC </v>
      </c>
      <c r="E2159" t="s">
        <v>632</v>
      </c>
      <c r="F2159">
        <v>204</v>
      </c>
      <c r="G2159">
        <v>116</v>
      </c>
      <c r="H2159" s="82">
        <v>87</v>
      </c>
      <c r="I2159" s="4609"/>
    </row>
    <row r="2160" spans="1:9" customFormat="1" ht="30.6" customHeight="1">
      <c r="A2160" t="s">
        <v>10097</v>
      </c>
      <c r="C2160" t="s">
        <v>10098</v>
      </c>
      <c r="D2160" t="str">
        <f t="shared" si="33"/>
        <v xml:space="preserve">17-1345 TC </v>
      </c>
      <c r="E2160" t="s">
        <v>632</v>
      </c>
      <c r="F2160">
        <v>186</v>
      </c>
      <c r="G2160">
        <v>91</v>
      </c>
      <c r="H2160" s="82">
        <v>63</v>
      </c>
      <c r="I2160" s="4610"/>
    </row>
    <row r="2161" spans="1:9" customFormat="1" ht="30.6" customHeight="1">
      <c r="A2161" t="s">
        <v>10099</v>
      </c>
      <c r="C2161" t="s">
        <v>10100</v>
      </c>
      <c r="D2161" t="str">
        <f t="shared" si="33"/>
        <v xml:space="preserve">15-1520 TC </v>
      </c>
      <c r="E2161" t="s">
        <v>632</v>
      </c>
      <c r="F2161">
        <v>236</v>
      </c>
      <c r="G2161">
        <v>150</v>
      </c>
      <c r="H2161" s="82">
        <v>136</v>
      </c>
      <c r="I2161" s="4611"/>
    </row>
    <row r="2162" spans="1:9" customFormat="1" ht="30.6" customHeight="1">
      <c r="A2162" t="s">
        <v>10101</v>
      </c>
      <c r="B2162" t="s">
        <v>10465</v>
      </c>
      <c r="C2162" t="s">
        <v>10102</v>
      </c>
      <c r="D2162" t="str">
        <f t="shared" si="33"/>
        <v>16-1548 TC Peach Echo</v>
      </c>
      <c r="E2162" t="s">
        <v>632</v>
      </c>
      <c r="F2162">
        <v>248</v>
      </c>
      <c r="G2162">
        <v>120</v>
      </c>
      <c r="H2162" s="82">
        <v>107</v>
      </c>
      <c r="I2162" s="4612"/>
    </row>
    <row r="2163" spans="1:9" customFormat="1" ht="30.6" customHeight="1">
      <c r="A2163" t="s">
        <v>10103</v>
      </c>
      <c r="C2163" t="s">
        <v>10104</v>
      </c>
      <c r="D2163" t="str">
        <f t="shared" si="33"/>
        <v xml:space="preserve">16-1545 TC </v>
      </c>
      <c r="E2163" t="s">
        <v>632</v>
      </c>
      <c r="F2163">
        <v>247</v>
      </c>
      <c r="G2163">
        <v>117</v>
      </c>
      <c r="H2163" s="82">
        <v>101</v>
      </c>
      <c r="I2163" s="4613"/>
    </row>
    <row r="2164" spans="1:9" customFormat="1" ht="30.6" customHeight="1">
      <c r="A2164" t="s">
        <v>10105</v>
      </c>
      <c r="C2164" t="s">
        <v>10106</v>
      </c>
      <c r="D2164" t="str">
        <f t="shared" si="33"/>
        <v xml:space="preserve">17-1450 TC </v>
      </c>
      <c r="E2164" t="s">
        <v>632</v>
      </c>
      <c r="F2164">
        <v>190</v>
      </c>
      <c r="G2164">
        <v>75</v>
      </c>
      <c r="H2164" s="82">
        <v>59</v>
      </c>
      <c r="I2164" s="4614"/>
    </row>
    <row r="2165" spans="1:9" customFormat="1" ht="30.6" customHeight="1">
      <c r="A2165" t="s">
        <v>10107</v>
      </c>
      <c r="C2165" t="s">
        <v>10108</v>
      </c>
      <c r="D2165" t="str">
        <f t="shared" si="33"/>
        <v xml:space="preserve">19-1224 TC </v>
      </c>
      <c r="E2165" t="s">
        <v>632</v>
      </c>
      <c r="F2165">
        <v>93</v>
      </c>
      <c r="G2165">
        <v>66</v>
      </c>
      <c r="H2165" s="82">
        <v>54</v>
      </c>
      <c r="I2165" s="4615"/>
    </row>
    <row r="2166" spans="1:9" customFormat="1" ht="30.6" customHeight="1">
      <c r="A2166" t="s">
        <v>10109</v>
      </c>
      <c r="C2166" t="s">
        <v>10110</v>
      </c>
      <c r="D2166" t="str">
        <f t="shared" si="33"/>
        <v xml:space="preserve">19-1233 TC </v>
      </c>
      <c r="E2166" t="s">
        <v>632</v>
      </c>
      <c r="F2166">
        <v>100</v>
      </c>
      <c r="G2166">
        <v>66</v>
      </c>
      <c r="H2166" s="82">
        <v>53</v>
      </c>
      <c r="I2166" s="4616"/>
    </row>
    <row r="2167" spans="1:9" customFormat="1" ht="30.6" customHeight="1">
      <c r="A2167" t="s">
        <v>10111</v>
      </c>
      <c r="C2167" t="s">
        <v>10112</v>
      </c>
      <c r="D2167" t="str">
        <f t="shared" si="33"/>
        <v xml:space="preserve">19-1234 TC </v>
      </c>
      <c r="E2167" t="s">
        <v>632</v>
      </c>
      <c r="F2167">
        <v>91</v>
      </c>
      <c r="G2167">
        <v>63</v>
      </c>
      <c r="H2167" s="82">
        <v>54</v>
      </c>
      <c r="I2167" s="4617"/>
    </row>
    <row r="2168" spans="1:9" customFormat="1" ht="30.6" customHeight="1">
      <c r="A2168" t="s">
        <v>10113</v>
      </c>
      <c r="C2168" t="s">
        <v>10114</v>
      </c>
      <c r="D2168" t="str">
        <f t="shared" si="33"/>
        <v xml:space="preserve">19-1432 TC </v>
      </c>
      <c r="E2168" t="s">
        <v>632</v>
      </c>
      <c r="F2168">
        <v>86</v>
      </c>
      <c r="G2168">
        <v>53</v>
      </c>
      <c r="H2168" s="82">
        <v>45</v>
      </c>
      <c r="I2168" s="4618"/>
    </row>
    <row r="2169" spans="1:9" customFormat="1" ht="30.6" customHeight="1">
      <c r="A2169" t="s">
        <v>10115</v>
      </c>
      <c r="C2169" t="s">
        <v>10116</v>
      </c>
      <c r="D2169" t="str">
        <f t="shared" si="33"/>
        <v xml:space="preserve">18-1541 TC </v>
      </c>
      <c r="E2169" t="s">
        <v>632</v>
      </c>
      <c r="F2169">
        <v>115</v>
      </c>
      <c r="G2169">
        <v>54</v>
      </c>
      <c r="H2169" s="82">
        <v>42</v>
      </c>
      <c r="I2169" s="4619"/>
    </row>
    <row r="2170" spans="1:9" customFormat="1" ht="30.6" customHeight="1">
      <c r="A2170" t="s">
        <v>10117</v>
      </c>
      <c r="C2170" t="s">
        <v>10118</v>
      </c>
      <c r="D2170" t="str">
        <f t="shared" si="33"/>
        <v xml:space="preserve">19-1429 TC </v>
      </c>
      <c r="E2170" t="s">
        <v>632</v>
      </c>
      <c r="F2170">
        <v>111</v>
      </c>
      <c r="G2170">
        <v>55</v>
      </c>
      <c r="H2170" s="82">
        <v>44</v>
      </c>
      <c r="I2170" s="4620"/>
    </row>
    <row r="2171" spans="1:9" customFormat="1" ht="30.6" customHeight="1">
      <c r="A2171" t="s">
        <v>10119</v>
      </c>
      <c r="C2171" t="s">
        <v>10120</v>
      </c>
      <c r="D2171" t="str">
        <f t="shared" si="33"/>
        <v xml:space="preserve">19-1435 TC </v>
      </c>
      <c r="E2171" t="s">
        <v>632</v>
      </c>
      <c r="F2171">
        <v>102</v>
      </c>
      <c r="G2171">
        <v>54</v>
      </c>
      <c r="H2171" s="82">
        <v>44</v>
      </c>
      <c r="I2171" s="4621"/>
    </row>
    <row r="2172" spans="1:9" customFormat="1" ht="30.6" customHeight="1">
      <c r="A2172" t="s">
        <v>10121</v>
      </c>
      <c r="C2172" t="s">
        <v>10122</v>
      </c>
      <c r="D2172" t="str">
        <f t="shared" si="33"/>
        <v xml:space="preserve">18-1549 TC </v>
      </c>
      <c r="E2172" t="s">
        <v>632</v>
      </c>
      <c r="F2172">
        <v>189</v>
      </c>
      <c r="G2172">
        <v>51</v>
      </c>
      <c r="H2172" s="82">
        <v>45</v>
      </c>
      <c r="I2172" s="4622"/>
    </row>
    <row r="2173" spans="1:9" customFormat="1" ht="30.6" customHeight="1">
      <c r="A2173" t="s">
        <v>10123</v>
      </c>
      <c r="C2173" t="s">
        <v>10124</v>
      </c>
      <c r="D2173" t="str">
        <f t="shared" si="33"/>
        <v xml:space="preserve">18-1551 TC </v>
      </c>
      <c r="E2173" t="s">
        <v>632</v>
      </c>
      <c r="F2173">
        <v>180</v>
      </c>
      <c r="G2173">
        <v>39</v>
      </c>
      <c r="H2173" s="82">
        <v>43</v>
      </c>
      <c r="I2173" s="4623"/>
    </row>
    <row r="2174" spans="1:9" customFormat="1" ht="30.6" customHeight="1">
      <c r="A2174" t="s">
        <v>10125</v>
      </c>
      <c r="C2174" t="s">
        <v>10126</v>
      </c>
      <c r="D2174" t="str">
        <f t="shared" si="33"/>
        <v xml:space="preserve">18-1440 TC </v>
      </c>
      <c r="E2174" t="s">
        <v>632</v>
      </c>
      <c r="F2174">
        <v>143</v>
      </c>
      <c r="G2174">
        <v>61</v>
      </c>
      <c r="H2174" s="82">
        <v>55</v>
      </c>
      <c r="I2174" s="4624"/>
    </row>
    <row r="2175" spans="1:9" customFormat="1" ht="30.6" customHeight="1">
      <c r="A2175" t="s">
        <v>10127</v>
      </c>
      <c r="C2175" t="s">
        <v>10128</v>
      </c>
      <c r="D2175" t="str">
        <f t="shared" si="33"/>
        <v xml:space="preserve">18-1659 TC </v>
      </c>
      <c r="E2175" t="s">
        <v>632</v>
      </c>
      <c r="F2175">
        <v>185</v>
      </c>
      <c r="G2175">
        <v>20</v>
      </c>
      <c r="H2175" s="82">
        <v>40</v>
      </c>
      <c r="I2175" s="4625"/>
    </row>
    <row r="2176" spans="1:9" customFormat="1" ht="30.6" customHeight="1">
      <c r="A2176" t="s">
        <v>10129</v>
      </c>
      <c r="C2176" t="s">
        <v>10130</v>
      </c>
      <c r="D2176" t="str">
        <f t="shared" si="33"/>
        <v xml:space="preserve">18-1653 TC </v>
      </c>
      <c r="E2176" t="s">
        <v>632</v>
      </c>
      <c r="F2176">
        <v>183</v>
      </c>
      <c r="G2176">
        <v>18</v>
      </c>
      <c r="H2176" s="82">
        <v>51</v>
      </c>
      <c r="I2176" s="4626"/>
    </row>
    <row r="2177" spans="1:9" customFormat="1" ht="30.6" customHeight="1">
      <c r="A2177" t="s">
        <v>10131</v>
      </c>
      <c r="C2177" t="s">
        <v>10132</v>
      </c>
      <c r="D2177" t="str">
        <f t="shared" si="33"/>
        <v xml:space="preserve">18-1654 TC </v>
      </c>
      <c r="E2177" t="s">
        <v>632</v>
      </c>
      <c r="F2177">
        <v>186</v>
      </c>
      <c r="G2177">
        <v>13</v>
      </c>
      <c r="H2177" s="82">
        <v>50</v>
      </c>
      <c r="I2177" s="4627"/>
    </row>
    <row r="2178" spans="1:9" customFormat="1" ht="30.6" customHeight="1">
      <c r="A2178" t="s">
        <v>10133</v>
      </c>
      <c r="C2178" t="s">
        <v>10134</v>
      </c>
      <c r="D2178" t="str">
        <f t="shared" ref="D2178:D2241" si="34">A2178 &amp; " " &amp; B2178</f>
        <v xml:space="preserve">18-1759 TC </v>
      </c>
      <c r="E2178" t="s">
        <v>632</v>
      </c>
      <c r="F2178">
        <v>178</v>
      </c>
      <c r="G2178">
        <v>18</v>
      </c>
      <c r="H2178" s="82">
        <v>60</v>
      </c>
      <c r="I2178" s="4628"/>
    </row>
    <row r="2179" spans="1:9" customFormat="1" ht="30.6" customHeight="1">
      <c r="A2179" t="s">
        <v>10135</v>
      </c>
      <c r="C2179" t="s">
        <v>10136</v>
      </c>
      <c r="D2179" t="str">
        <f t="shared" si="34"/>
        <v xml:space="preserve">18-1325 TC </v>
      </c>
      <c r="E2179" t="s">
        <v>632</v>
      </c>
      <c r="F2179">
        <v>121</v>
      </c>
      <c r="G2179">
        <v>58</v>
      </c>
      <c r="H2179" s="82">
        <v>56</v>
      </c>
      <c r="I2179" s="4629"/>
    </row>
    <row r="2180" spans="1:9" customFormat="1" ht="30.6" customHeight="1">
      <c r="A2180" t="s">
        <v>10137</v>
      </c>
      <c r="C2180" t="s">
        <v>10138</v>
      </c>
      <c r="D2180" t="str">
        <f t="shared" si="34"/>
        <v xml:space="preserve">19-1534 TC </v>
      </c>
      <c r="E2180" t="s">
        <v>632</v>
      </c>
      <c r="F2180">
        <v>115</v>
      </c>
      <c r="G2180">
        <v>39</v>
      </c>
      <c r="H2180" s="82">
        <v>45</v>
      </c>
      <c r="I2180" s="4630"/>
    </row>
    <row r="2181" spans="1:9" customFormat="1" ht="30.6" customHeight="1">
      <c r="A2181" t="s">
        <v>10139</v>
      </c>
      <c r="C2181" t="s">
        <v>10140</v>
      </c>
      <c r="D2181" t="str">
        <f t="shared" si="34"/>
        <v xml:space="preserve">19-1536 TC </v>
      </c>
      <c r="E2181" t="s">
        <v>632</v>
      </c>
      <c r="F2181">
        <v>124</v>
      </c>
      <c r="G2181">
        <v>53</v>
      </c>
      <c r="H2181" s="82">
        <v>57</v>
      </c>
      <c r="I2181" s="4631"/>
    </row>
    <row r="2182" spans="1:9" customFormat="1" ht="30.6" customHeight="1">
      <c r="A2182" t="s">
        <v>10141</v>
      </c>
      <c r="C2182" t="s">
        <v>10142</v>
      </c>
      <c r="D2182" t="str">
        <f t="shared" si="34"/>
        <v xml:space="preserve">19-1110 TC </v>
      </c>
      <c r="E2182" t="s">
        <v>632</v>
      </c>
      <c r="F2182">
        <v>61</v>
      </c>
      <c r="G2182">
        <v>45</v>
      </c>
      <c r="H2182" s="82">
        <v>46</v>
      </c>
      <c r="I2182" s="4632"/>
    </row>
    <row r="2183" spans="1:9" customFormat="1" ht="30.6" customHeight="1">
      <c r="A2183" t="s">
        <v>10143</v>
      </c>
      <c r="C2183" t="s">
        <v>10144</v>
      </c>
      <c r="D2183" t="str">
        <f t="shared" si="34"/>
        <v xml:space="preserve">19-1214 TC </v>
      </c>
      <c r="E2183" t="s">
        <v>632</v>
      </c>
      <c r="F2183">
        <v>92</v>
      </c>
      <c r="G2183">
        <v>62</v>
      </c>
      <c r="H2183" s="82">
        <v>53</v>
      </c>
      <c r="I2183" s="4633"/>
    </row>
    <row r="2184" spans="1:9" customFormat="1" ht="30.6" customHeight="1">
      <c r="A2184" t="s">
        <v>10145</v>
      </c>
      <c r="C2184" t="s">
        <v>10146</v>
      </c>
      <c r="D2184" t="str">
        <f t="shared" si="34"/>
        <v xml:space="preserve">19-1215 TC </v>
      </c>
      <c r="E2184" t="s">
        <v>632</v>
      </c>
      <c r="F2184">
        <v>85</v>
      </c>
      <c r="G2184">
        <v>60</v>
      </c>
      <c r="H2184" s="82">
        <v>54</v>
      </c>
      <c r="I2184" s="4634"/>
    </row>
    <row r="2185" spans="1:9" customFormat="1" ht="30.6" customHeight="1">
      <c r="A2185" t="s">
        <v>10147</v>
      </c>
      <c r="C2185" t="s">
        <v>10148</v>
      </c>
      <c r="D2185" t="str">
        <f t="shared" si="34"/>
        <v xml:space="preserve">19-1419 TC </v>
      </c>
      <c r="E2185" t="s">
        <v>632</v>
      </c>
      <c r="F2185">
        <v>75</v>
      </c>
      <c r="G2185">
        <v>52</v>
      </c>
      <c r="H2185" s="82">
        <v>47</v>
      </c>
      <c r="I2185" s="4635"/>
    </row>
    <row r="2186" spans="1:9" customFormat="1" ht="30.6" customHeight="1">
      <c r="A2186" t="s">
        <v>10149</v>
      </c>
      <c r="C2186" t="s">
        <v>10150</v>
      </c>
      <c r="D2186" t="str">
        <f t="shared" si="34"/>
        <v xml:space="preserve">12-1110 TC </v>
      </c>
      <c r="E2186" t="s">
        <v>632</v>
      </c>
      <c r="F2186">
        <v>246</v>
      </c>
      <c r="G2186">
        <v>215</v>
      </c>
      <c r="H2186" s="82">
        <v>199</v>
      </c>
      <c r="I2186" s="4636"/>
    </row>
    <row r="2187" spans="1:9" customFormat="1" ht="30.6" customHeight="1">
      <c r="A2187" t="s">
        <v>10151</v>
      </c>
      <c r="C2187" t="s">
        <v>10152</v>
      </c>
      <c r="D2187" t="str">
        <f t="shared" si="34"/>
        <v xml:space="preserve">13-1208 TC </v>
      </c>
      <c r="E2187" t="s">
        <v>632</v>
      </c>
      <c r="F2187">
        <v>227</v>
      </c>
      <c r="G2187">
        <v>190</v>
      </c>
      <c r="H2187" s="82">
        <v>180</v>
      </c>
      <c r="I2187" s="4637"/>
    </row>
    <row r="2188" spans="1:9" customFormat="1" ht="30.6" customHeight="1">
      <c r="A2188" t="s">
        <v>10153</v>
      </c>
      <c r="C2188" t="s">
        <v>10154</v>
      </c>
      <c r="D2188" t="str">
        <f t="shared" si="34"/>
        <v xml:space="preserve">12-2901 TC </v>
      </c>
      <c r="E2188" t="s">
        <v>632</v>
      </c>
      <c r="F2188">
        <v>224</v>
      </c>
      <c r="G2188">
        <v>205</v>
      </c>
      <c r="H2188" s="82">
        <v>198</v>
      </c>
      <c r="I2188" s="4638"/>
    </row>
    <row r="2189" spans="1:9" customFormat="1" ht="30.6" customHeight="1">
      <c r="A2189" t="s">
        <v>10155</v>
      </c>
      <c r="C2189" t="s">
        <v>10156</v>
      </c>
      <c r="D2189" t="str">
        <f t="shared" si="34"/>
        <v xml:space="preserve">14-1803 TC </v>
      </c>
      <c r="E2189" t="s">
        <v>632</v>
      </c>
      <c r="F2189">
        <v>213</v>
      </c>
      <c r="G2189">
        <v>187</v>
      </c>
      <c r="H2189" s="82">
        <v>182</v>
      </c>
      <c r="I2189" s="4639"/>
    </row>
    <row r="2190" spans="1:9" customFormat="1" ht="30.6" customHeight="1">
      <c r="A2190" t="s">
        <v>10157</v>
      </c>
      <c r="C2190" t="s">
        <v>10158</v>
      </c>
      <c r="D2190" t="str">
        <f t="shared" si="34"/>
        <v xml:space="preserve">13-1511 TC </v>
      </c>
      <c r="E2190" t="s">
        <v>632</v>
      </c>
      <c r="F2190">
        <v>248</v>
      </c>
      <c r="G2190">
        <v>205</v>
      </c>
      <c r="H2190" s="82">
        <v>199</v>
      </c>
      <c r="I2190" s="4640"/>
    </row>
    <row r="2191" spans="1:9" customFormat="1" ht="30.6" customHeight="1">
      <c r="A2191" t="s">
        <v>10159</v>
      </c>
      <c r="B2191" t="s">
        <v>10459</v>
      </c>
      <c r="C2191" t="s">
        <v>10160</v>
      </c>
      <c r="D2191" t="str">
        <f t="shared" si="34"/>
        <v>13-1520 TC Rose Quartz</v>
      </c>
      <c r="E2191" t="s">
        <v>632</v>
      </c>
      <c r="F2191">
        <v>247</v>
      </c>
      <c r="G2191">
        <v>202</v>
      </c>
      <c r="H2191" s="82">
        <v>202</v>
      </c>
      <c r="I2191" s="4641"/>
    </row>
    <row r="2192" spans="1:9" customFormat="1" ht="30.6" customHeight="1">
      <c r="A2192" t="s">
        <v>10161</v>
      </c>
      <c r="C2192" t="s">
        <v>10162</v>
      </c>
      <c r="D2192" t="str">
        <f t="shared" si="34"/>
        <v xml:space="preserve">12-1813 TC </v>
      </c>
      <c r="E2192" t="s">
        <v>632</v>
      </c>
      <c r="F2192">
        <v>248</v>
      </c>
      <c r="G2192">
        <v>209</v>
      </c>
      <c r="H2192" s="82">
        <v>212</v>
      </c>
      <c r="I2192" s="4642"/>
    </row>
    <row r="2193" spans="1:9" customFormat="1" ht="30.6" customHeight="1">
      <c r="A2193" t="s">
        <v>10163</v>
      </c>
      <c r="C2193" t="s">
        <v>10164</v>
      </c>
      <c r="D2193" t="str">
        <f t="shared" si="34"/>
        <v xml:space="preserve">12-2907 TC </v>
      </c>
      <c r="E2193" t="s">
        <v>632</v>
      </c>
      <c r="F2193">
        <v>248</v>
      </c>
      <c r="G2193">
        <v>224</v>
      </c>
      <c r="H2193" s="82">
        <v>232</v>
      </c>
      <c r="I2193" s="4643"/>
    </row>
    <row r="2194" spans="1:9" customFormat="1" ht="30.6" customHeight="1">
      <c r="A2194" t="s">
        <v>10165</v>
      </c>
      <c r="C2194" t="s">
        <v>10166</v>
      </c>
      <c r="D2194" t="str">
        <f t="shared" si="34"/>
        <v xml:space="preserve">13-2808 TC </v>
      </c>
      <c r="E2194" t="s">
        <v>632</v>
      </c>
      <c r="F2194">
        <v>236</v>
      </c>
      <c r="G2194">
        <v>206</v>
      </c>
      <c r="H2194" s="82">
        <v>213</v>
      </c>
      <c r="I2194" s="4644"/>
    </row>
    <row r="2195" spans="1:9" customFormat="1" ht="30.6" customHeight="1">
      <c r="A2195" t="s">
        <v>10167</v>
      </c>
      <c r="C2195" t="s">
        <v>10168</v>
      </c>
      <c r="D2195" t="str">
        <f t="shared" si="34"/>
        <v xml:space="preserve">13-3207 TC </v>
      </c>
      <c r="E2195" t="s">
        <v>632</v>
      </c>
      <c r="F2195">
        <v>247</v>
      </c>
      <c r="G2195">
        <v>207</v>
      </c>
      <c r="H2195" s="82">
        <v>225</v>
      </c>
      <c r="I2195" s="4645"/>
    </row>
    <row r="2196" spans="1:9" customFormat="1" ht="30.6" customHeight="1">
      <c r="A2196" t="s">
        <v>10169</v>
      </c>
      <c r="C2196" t="s">
        <v>10170</v>
      </c>
      <c r="D2196" t="str">
        <f t="shared" si="34"/>
        <v xml:space="preserve">17-1926 TC </v>
      </c>
      <c r="E2196" t="s">
        <v>632</v>
      </c>
      <c r="F2196">
        <v>207</v>
      </c>
      <c r="G2196">
        <v>92</v>
      </c>
      <c r="H2196" s="82">
        <v>120</v>
      </c>
      <c r="I2196" s="4646"/>
    </row>
    <row r="2197" spans="1:9" customFormat="1" ht="30.6" customHeight="1">
      <c r="A2197" t="s">
        <v>10171</v>
      </c>
      <c r="C2197" t="s">
        <v>10172</v>
      </c>
      <c r="D2197" t="str">
        <f t="shared" si="34"/>
        <v xml:space="preserve">18-1951 TC </v>
      </c>
      <c r="E2197" t="s">
        <v>632</v>
      </c>
      <c r="F2197">
        <v>192</v>
      </c>
      <c r="G2197">
        <v>21</v>
      </c>
      <c r="H2197" s="82">
        <v>83</v>
      </c>
      <c r="I2197" s="4647"/>
    </row>
    <row r="2198" spans="1:9" customFormat="1" ht="30.6" customHeight="1">
      <c r="A2198" t="s">
        <v>10173</v>
      </c>
      <c r="C2198" t="s">
        <v>10174</v>
      </c>
      <c r="D2198" t="str">
        <f t="shared" si="34"/>
        <v xml:space="preserve">17-2034 TC </v>
      </c>
      <c r="E2198" t="s">
        <v>632</v>
      </c>
      <c r="F2198">
        <v>206</v>
      </c>
      <c r="G2198">
        <v>51</v>
      </c>
      <c r="H2198" s="82">
        <v>117</v>
      </c>
      <c r="I2198" s="4648"/>
    </row>
    <row r="2199" spans="1:9" customFormat="1" ht="30.6" customHeight="1">
      <c r="A2199" t="s">
        <v>10175</v>
      </c>
      <c r="C2199" t="s">
        <v>10176</v>
      </c>
      <c r="D2199" t="str">
        <f t="shared" si="34"/>
        <v xml:space="preserve">18-2045 TC </v>
      </c>
      <c r="E2199" t="s">
        <v>632</v>
      </c>
      <c r="F2199">
        <v>198</v>
      </c>
      <c r="G2199">
        <v>35</v>
      </c>
      <c r="H2199" s="82">
        <v>104</v>
      </c>
      <c r="I2199" s="4649"/>
    </row>
    <row r="2200" spans="1:9" customFormat="1" ht="30.6" customHeight="1">
      <c r="A2200" t="s">
        <v>10177</v>
      </c>
      <c r="C2200" t="s">
        <v>10178</v>
      </c>
      <c r="D2200" t="str">
        <f t="shared" si="34"/>
        <v xml:space="preserve">18-3014 TC </v>
      </c>
      <c r="E2200" t="s">
        <v>632</v>
      </c>
      <c r="F2200">
        <v>123</v>
      </c>
      <c r="G2200">
        <v>68</v>
      </c>
      <c r="H2200" s="82">
        <v>104</v>
      </c>
      <c r="I2200" s="4650"/>
    </row>
    <row r="2201" spans="1:9" customFormat="1" ht="30.6" customHeight="1">
      <c r="A2201" t="s">
        <v>10179</v>
      </c>
      <c r="B2201" t="s">
        <v>10492</v>
      </c>
      <c r="C2201" t="s">
        <v>10180</v>
      </c>
      <c r="D2201" t="str">
        <f t="shared" si="34"/>
        <v>19-2429 TC Plum Caspia</v>
      </c>
      <c r="E2201" t="s">
        <v>632</v>
      </c>
      <c r="F2201">
        <v>97</v>
      </c>
      <c r="G2201">
        <v>35</v>
      </c>
      <c r="H2201" s="82">
        <v>74</v>
      </c>
      <c r="I2201" s="4651"/>
    </row>
    <row r="2202" spans="1:9" customFormat="1" ht="30.6" customHeight="1">
      <c r="A2202" t="s">
        <v>10181</v>
      </c>
      <c r="B2202" t="s">
        <v>10404</v>
      </c>
      <c r="C2202" t="s">
        <v>10182</v>
      </c>
      <c r="D2202" t="str">
        <f t="shared" si="34"/>
        <v>19-2420 TC Pickled Beat</v>
      </c>
      <c r="E2202" t="s">
        <v>632</v>
      </c>
      <c r="F2202">
        <v>77</v>
      </c>
      <c r="G2202">
        <v>36</v>
      </c>
      <c r="H2202" s="82">
        <v>61</v>
      </c>
      <c r="I2202" s="4652"/>
    </row>
    <row r="2203" spans="1:9" customFormat="1" ht="30.6" customHeight="1">
      <c r="A2203" t="s">
        <v>10183</v>
      </c>
      <c r="B2203" t="s">
        <v>10403</v>
      </c>
      <c r="C2203" t="s">
        <v>10184</v>
      </c>
      <c r="D2203" t="str">
        <f t="shared" si="34"/>
        <v>19-2620 TC Winter Bloom</v>
      </c>
      <c r="E2203" t="s">
        <v>632</v>
      </c>
      <c r="F2203">
        <v>71</v>
      </c>
      <c r="G2203">
        <v>37</v>
      </c>
      <c r="H2203" s="82">
        <v>60</v>
      </c>
      <c r="I2203" s="4653"/>
    </row>
    <row r="2204" spans="1:9" customFormat="1" ht="30.6" customHeight="1">
      <c r="A2204" t="s">
        <v>10185</v>
      </c>
      <c r="C2204" t="s">
        <v>10186</v>
      </c>
      <c r="D2204" t="str">
        <f t="shared" si="34"/>
        <v xml:space="preserve">17-3240 TC </v>
      </c>
      <c r="E2204" t="s">
        <v>632</v>
      </c>
      <c r="F2204">
        <v>183</v>
      </c>
      <c r="G2204">
        <v>108</v>
      </c>
      <c r="H2204" s="82">
        <v>164</v>
      </c>
      <c r="I2204" s="4654"/>
    </row>
    <row r="2205" spans="1:9" customFormat="1" ht="30.6" customHeight="1">
      <c r="A2205" t="s">
        <v>10187</v>
      </c>
      <c r="C2205" t="s">
        <v>10188</v>
      </c>
      <c r="D2205" t="str">
        <f t="shared" si="34"/>
        <v xml:space="preserve">18-3120 TC </v>
      </c>
      <c r="E2205" t="s">
        <v>632</v>
      </c>
      <c r="F2205">
        <v>143</v>
      </c>
      <c r="G2205">
        <v>69</v>
      </c>
      <c r="H2205" s="82">
        <v>132</v>
      </c>
      <c r="I2205" s="4655"/>
    </row>
    <row r="2206" spans="1:9" customFormat="1" ht="30.6" customHeight="1">
      <c r="A2206" t="s">
        <v>10189</v>
      </c>
      <c r="B2206" t="s">
        <v>10405</v>
      </c>
      <c r="C2206" t="s">
        <v>10190</v>
      </c>
      <c r="D2206" t="str">
        <f t="shared" si="34"/>
        <v>18-3340 TC Charisma</v>
      </c>
      <c r="E2206" t="s">
        <v>632</v>
      </c>
      <c r="F2206">
        <v>100</v>
      </c>
      <c r="G2206">
        <v>43</v>
      </c>
      <c r="H2206" s="82">
        <v>96</v>
      </c>
      <c r="I2206" s="4656"/>
    </row>
    <row r="2207" spans="1:9" customFormat="1" ht="30.6" customHeight="1">
      <c r="A2207" t="s">
        <v>10191</v>
      </c>
      <c r="C2207" t="s">
        <v>10192</v>
      </c>
      <c r="D2207" t="str">
        <f t="shared" si="34"/>
        <v xml:space="preserve">17-2411 TC </v>
      </c>
      <c r="E2207" t="s">
        <v>632</v>
      </c>
      <c r="F2207">
        <v>153</v>
      </c>
      <c r="G2207">
        <v>128</v>
      </c>
      <c r="H2207" s="82">
        <v>137</v>
      </c>
      <c r="I2207" s="4657"/>
    </row>
    <row r="2208" spans="1:9" customFormat="1" ht="30.6" customHeight="1">
      <c r="A2208" t="s">
        <v>10193</v>
      </c>
      <c r="C2208" t="s">
        <v>10194</v>
      </c>
      <c r="D2208" t="str">
        <f t="shared" si="34"/>
        <v xml:space="preserve">16-1606 TC </v>
      </c>
      <c r="E2208" t="s">
        <v>632</v>
      </c>
      <c r="F2208">
        <v>153</v>
      </c>
      <c r="G2208">
        <v>136</v>
      </c>
      <c r="H2208" s="82">
        <v>141</v>
      </c>
      <c r="I2208" s="4658"/>
    </row>
    <row r="2209" spans="1:9" customFormat="1" ht="30.6" customHeight="1">
      <c r="A2209" t="s">
        <v>10195</v>
      </c>
      <c r="C2209" t="s">
        <v>10196</v>
      </c>
      <c r="D2209" t="str">
        <f t="shared" si="34"/>
        <v xml:space="preserve">18-1705 TC </v>
      </c>
      <c r="E2209" t="s">
        <v>632</v>
      </c>
      <c r="F2209">
        <v>115</v>
      </c>
      <c r="G2209">
        <v>91</v>
      </c>
      <c r="H2209" s="82">
        <v>106</v>
      </c>
      <c r="I2209" s="4659"/>
    </row>
    <row r="2210" spans="1:9" customFormat="1" ht="30.6" customHeight="1">
      <c r="A2210" t="s">
        <v>10197</v>
      </c>
      <c r="C2210" t="s">
        <v>10198</v>
      </c>
      <c r="D2210" t="str">
        <f t="shared" si="34"/>
        <v xml:space="preserve">18-1708 TC </v>
      </c>
      <c r="E2210" t="s">
        <v>632</v>
      </c>
      <c r="F2210">
        <v>112</v>
      </c>
      <c r="G2210">
        <v>90</v>
      </c>
      <c r="H2210" s="82">
        <v>102</v>
      </c>
      <c r="I2210" s="4660"/>
    </row>
    <row r="2211" spans="1:9" customFormat="1" ht="30.6" customHeight="1">
      <c r="A2211" t="s">
        <v>10199</v>
      </c>
      <c r="C2211" t="s">
        <v>10200</v>
      </c>
      <c r="D2211" t="str">
        <f t="shared" si="34"/>
        <v xml:space="preserve">14-3906 TC </v>
      </c>
      <c r="E2211" t="s">
        <v>632</v>
      </c>
      <c r="F2211">
        <v>178</v>
      </c>
      <c r="G2211">
        <v>171</v>
      </c>
      <c r="H2211" s="82">
        <v>180</v>
      </c>
      <c r="I2211" s="4661"/>
    </row>
    <row r="2212" spans="1:9" customFormat="1" ht="30.6" customHeight="1">
      <c r="A2212" t="s">
        <v>10201</v>
      </c>
      <c r="C2212" t="s">
        <v>10202</v>
      </c>
      <c r="D2212" t="str">
        <f t="shared" si="34"/>
        <v xml:space="preserve">17-1708 TC </v>
      </c>
      <c r="E2212" t="s">
        <v>632</v>
      </c>
      <c r="F2212">
        <v>115</v>
      </c>
      <c r="G2212">
        <v>96</v>
      </c>
      <c r="H2212" s="82">
        <v>106</v>
      </c>
      <c r="I2212" s="4662"/>
    </row>
    <row r="2213" spans="1:9" customFormat="1" ht="30.6" customHeight="1">
      <c r="A2213" t="s">
        <v>10203</v>
      </c>
      <c r="C2213" t="s">
        <v>10204</v>
      </c>
      <c r="D2213" t="str">
        <f t="shared" si="34"/>
        <v xml:space="preserve">18-1506 TC </v>
      </c>
      <c r="E2213" t="s">
        <v>632</v>
      </c>
      <c r="F2213">
        <v>103</v>
      </c>
      <c r="G2213">
        <v>87</v>
      </c>
      <c r="H2213" s="82">
        <v>88</v>
      </c>
      <c r="I2213" s="4663"/>
    </row>
    <row r="2214" spans="1:9" customFormat="1" ht="30.6" customHeight="1">
      <c r="A2214" t="s">
        <v>10205</v>
      </c>
      <c r="C2214" t="s">
        <v>10206</v>
      </c>
      <c r="D2214" t="str">
        <f t="shared" si="34"/>
        <v xml:space="preserve">18-3530 TC </v>
      </c>
      <c r="E2214" t="s">
        <v>632</v>
      </c>
      <c r="F2214">
        <v>147</v>
      </c>
      <c r="G2214">
        <v>107</v>
      </c>
      <c r="H2214" s="82">
        <v>153</v>
      </c>
      <c r="I2214" s="4664"/>
    </row>
    <row r="2215" spans="1:9" customFormat="1" ht="30.6" customHeight="1">
      <c r="A2215" t="s">
        <v>10207</v>
      </c>
      <c r="C2215" t="s">
        <v>10208</v>
      </c>
      <c r="D2215" t="str">
        <f t="shared" si="34"/>
        <v xml:space="preserve">19-3425 TC </v>
      </c>
      <c r="E2215" t="s">
        <v>632</v>
      </c>
      <c r="F2215">
        <v>110</v>
      </c>
      <c r="G2215">
        <v>72</v>
      </c>
      <c r="H2215" s="82">
        <v>116</v>
      </c>
      <c r="I2215" s="4665"/>
    </row>
    <row r="2216" spans="1:9" customFormat="1" ht="30.6" customHeight="1">
      <c r="A2216" t="s">
        <v>10209</v>
      </c>
      <c r="C2216" t="s">
        <v>10210</v>
      </c>
      <c r="D2216" t="str">
        <f t="shared" si="34"/>
        <v xml:space="preserve">17-3520 TC </v>
      </c>
      <c r="E2216" t="s">
        <v>632</v>
      </c>
      <c r="F2216">
        <v>153</v>
      </c>
      <c r="G2216">
        <v>122</v>
      </c>
      <c r="H2216" s="82">
        <v>163</v>
      </c>
      <c r="I2216" s="4666"/>
    </row>
    <row r="2217" spans="1:9" customFormat="1" ht="30.6" customHeight="1">
      <c r="A2217" t="s">
        <v>10211</v>
      </c>
      <c r="C2217" t="s">
        <v>10212</v>
      </c>
      <c r="D2217" t="str">
        <f t="shared" si="34"/>
        <v xml:space="preserve">15-3520 TC </v>
      </c>
      <c r="E2217" t="s">
        <v>632</v>
      </c>
      <c r="F2217">
        <v>185</v>
      </c>
      <c r="G2217">
        <v>155</v>
      </c>
      <c r="H2217" s="82">
        <v>197</v>
      </c>
      <c r="I2217" s="4667"/>
    </row>
    <row r="2218" spans="1:9" customFormat="1" ht="30.6" customHeight="1">
      <c r="A2218" t="s">
        <v>10213</v>
      </c>
      <c r="C2218" t="s">
        <v>10214</v>
      </c>
      <c r="D2218" t="str">
        <f t="shared" si="34"/>
        <v xml:space="preserve">18-3540 TC </v>
      </c>
      <c r="E2218" t="s">
        <v>632</v>
      </c>
      <c r="F2218">
        <v>111</v>
      </c>
      <c r="G2218">
        <v>71</v>
      </c>
      <c r="H2218" s="82">
        <v>133</v>
      </c>
      <c r="I2218" s="4668"/>
    </row>
    <row r="2219" spans="1:9" customFormat="1" ht="30.6" customHeight="1">
      <c r="A2219" t="s">
        <v>10215</v>
      </c>
      <c r="C2219" t="s">
        <v>10216</v>
      </c>
      <c r="D2219" t="str">
        <f t="shared" si="34"/>
        <v xml:space="preserve">18-3521 TC </v>
      </c>
      <c r="E2219" t="s">
        <v>632</v>
      </c>
      <c r="F2219">
        <v>99</v>
      </c>
      <c r="G2219">
        <v>65</v>
      </c>
      <c r="H2219" s="82">
        <v>119</v>
      </c>
      <c r="I2219" s="4669"/>
    </row>
    <row r="2220" spans="1:9" customFormat="1" ht="30.6" customHeight="1">
      <c r="A2220" t="s">
        <v>10217</v>
      </c>
      <c r="C2220" t="s">
        <v>10218</v>
      </c>
      <c r="D2220" t="str">
        <f t="shared" si="34"/>
        <v xml:space="preserve">18-3634 TC </v>
      </c>
      <c r="E2220" t="s">
        <v>632</v>
      </c>
      <c r="F2220">
        <v>126</v>
      </c>
      <c r="G2220">
        <v>94</v>
      </c>
      <c r="H2220" s="82">
        <v>154</v>
      </c>
      <c r="I2220" s="4670"/>
    </row>
    <row r="2221" spans="1:9" customFormat="1" ht="30.6" customHeight="1">
      <c r="A2221" t="s">
        <v>10219</v>
      </c>
      <c r="C2221" t="s">
        <v>10220</v>
      </c>
      <c r="D2221" t="str">
        <f t="shared" si="34"/>
        <v xml:space="preserve">15-3720 TC </v>
      </c>
      <c r="E2221" t="s">
        <v>632</v>
      </c>
      <c r="F2221">
        <v>180</v>
      </c>
      <c r="G2221">
        <v>160</v>
      </c>
      <c r="H2221" s="82">
        <v>201</v>
      </c>
      <c r="I2221" s="4671"/>
    </row>
    <row r="2222" spans="1:9" customFormat="1" ht="30.6" customHeight="1">
      <c r="A2222" t="s">
        <v>10221</v>
      </c>
      <c r="C2222" t="s">
        <v>10222</v>
      </c>
      <c r="D2222" t="str">
        <f t="shared" si="34"/>
        <v xml:space="preserve">17-3640 TC </v>
      </c>
      <c r="E2222" t="s">
        <v>632</v>
      </c>
      <c r="F2222">
        <v>149</v>
      </c>
      <c r="G2222">
        <v>122</v>
      </c>
      <c r="H2222" s="82">
        <v>176</v>
      </c>
      <c r="I2222" s="4672"/>
    </row>
    <row r="2223" spans="1:9" customFormat="1" ht="30.6" customHeight="1">
      <c r="A2223" t="s">
        <v>10223</v>
      </c>
      <c r="C2223" t="s">
        <v>10224</v>
      </c>
      <c r="D2223" t="str">
        <f t="shared" si="34"/>
        <v xml:space="preserve">15-3716 TC </v>
      </c>
      <c r="E2223" t="s">
        <v>632</v>
      </c>
      <c r="F2223">
        <v>176</v>
      </c>
      <c r="G2223">
        <v>159</v>
      </c>
      <c r="H2223" s="82">
        <v>202</v>
      </c>
      <c r="I2223" s="4673"/>
    </row>
    <row r="2224" spans="1:9" customFormat="1" ht="30.6" customHeight="1">
      <c r="A2224" t="s">
        <v>10225</v>
      </c>
      <c r="C2224" t="s">
        <v>10226</v>
      </c>
      <c r="D2224" t="str">
        <f t="shared" si="34"/>
        <v xml:space="preserve">16-3720 TC </v>
      </c>
      <c r="E2224" t="s">
        <v>632</v>
      </c>
      <c r="F2224">
        <v>159</v>
      </c>
      <c r="G2224">
        <v>144</v>
      </c>
      <c r="H2224" s="82">
        <v>193</v>
      </c>
      <c r="I2224" s="4674"/>
    </row>
    <row r="2225" spans="1:9" customFormat="1" ht="30.6" customHeight="1">
      <c r="A2225" t="s">
        <v>10227</v>
      </c>
      <c r="C2225" t="s">
        <v>10228</v>
      </c>
      <c r="D2225" t="str">
        <f t="shared" si="34"/>
        <v xml:space="preserve">17-3735 TC </v>
      </c>
      <c r="E2225" t="s">
        <v>632</v>
      </c>
      <c r="F2225">
        <v>151</v>
      </c>
      <c r="G2225">
        <v>135</v>
      </c>
      <c r="H2225" s="82">
        <v>184</v>
      </c>
      <c r="I2225" s="4675"/>
    </row>
    <row r="2226" spans="1:9" customFormat="1" ht="30.6" customHeight="1">
      <c r="A2226" t="s">
        <v>10229</v>
      </c>
      <c r="C2226" t="s">
        <v>10230</v>
      </c>
      <c r="D2226" t="str">
        <f t="shared" si="34"/>
        <v xml:space="preserve">19-3750 TC </v>
      </c>
      <c r="E2226" t="s">
        <v>632</v>
      </c>
      <c r="F2226">
        <v>62</v>
      </c>
      <c r="G2226">
        <v>41</v>
      </c>
      <c r="H2226" s="82">
        <v>92</v>
      </c>
      <c r="I2226" s="4676"/>
    </row>
    <row r="2227" spans="1:9" customFormat="1" ht="30.6" customHeight="1">
      <c r="A2227" t="s">
        <v>10231</v>
      </c>
      <c r="C2227" t="s">
        <v>10232</v>
      </c>
      <c r="D2227" t="str">
        <f t="shared" si="34"/>
        <v xml:space="preserve">18-3839 TC </v>
      </c>
      <c r="E2227" t="s">
        <v>632</v>
      </c>
      <c r="F2227">
        <v>91</v>
      </c>
      <c r="G2227">
        <v>79</v>
      </c>
      <c r="H2227" s="82">
        <v>143</v>
      </c>
      <c r="I2227" s="4677"/>
    </row>
    <row r="2228" spans="1:9" customFormat="1" ht="30.6" customHeight="1">
      <c r="A2228" t="s">
        <v>10233</v>
      </c>
      <c r="C2228" t="s">
        <v>10234</v>
      </c>
      <c r="D2228" t="str">
        <f t="shared" si="34"/>
        <v xml:space="preserve">17-3929 TC </v>
      </c>
      <c r="E2228" t="s">
        <v>632</v>
      </c>
      <c r="F2228">
        <v>136</v>
      </c>
      <c r="G2228">
        <v>150</v>
      </c>
      <c r="H2228" s="82">
        <v>198</v>
      </c>
      <c r="I2228" s="4678"/>
    </row>
    <row r="2229" spans="1:9" customFormat="1" ht="30.6" customHeight="1">
      <c r="A2229" t="s">
        <v>10235</v>
      </c>
      <c r="C2229" t="s">
        <v>10236</v>
      </c>
      <c r="D2229" t="str">
        <f t="shared" si="34"/>
        <v xml:space="preserve">17-3940 TC </v>
      </c>
      <c r="E2229" t="s">
        <v>632</v>
      </c>
      <c r="F2229">
        <v>112</v>
      </c>
      <c r="G2229">
        <v>123</v>
      </c>
      <c r="H2229" s="82">
        <v>180</v>
      </c>
      <c r="I2229" s="4679"/>
    </row>
    <row r="2230" spans="1:9" customFormat="1" ht="30.6" customHeight="1">
      <c r="A2230" t="s">
        <v>10237</v>
      </c>
      <c r="C2230" t="s">
        <v>10238</v>
      </c>
      <c r="D2230" t="str">
        <f t="shared" si="34"/>
        <v xml:space="preserve">18-3950 TC </v>
      </c>
      <c r="E2230" t="s">
        <v>632</v>
      </c>
      <c r="F2230">
        <v>92</v>
      </c>
      <c r="G2230">
        <v>96</v>
      </c>
      <c r="H2230" s="82">
        <v>159</v>
      </c>
      <c r="I2230" s="4680"/>
    </row>
    <row r="2231" spans="1:9" customFormat="1" ht="30.6" customHeight="1">
      <c r="A2231" t="s">
        <v>10239</v>
      </c>
      <c r="C2231" t="s">
        <v>10240</v>
      </c>
      <c r="D2231" t="str">
        <f t="shared" si="34"/>
        <v xml:space="preserve">14-3912 TC </v>
      </c>
      <c r="E2231" t="s">
        <v>632</v>
      </c>
      <c r="F2231">
        <v>160</v>
      </c>
      <c r="G2231">
        <v>170</v>
      </c>
      <c r="H2231" s="82">
        <v>191</v>
      </c>
      <c r="I2231" s="4681"/>
    </row>
    <row r="2232" spans="1:9" customFormat="1" ht="30.6" customHeight="1">
      <c r="A2232" t="s">
        <v>10241</v>
      </c>
      <c r="B2232" t="s">
        <v>10458</v>
      </c>
      <c r="C2232" t="s">
        <v>10242</v>
      </c>
      <c r="D2232" t="str">
        <f t="shared" si="34"/>
        <v>15-3919 TC Serenity</v>
      </c>
      <c r="E2232" t="s">
        <v>632</v>
      </c>
      <c r="F2232">
        <v>147</v>
      </c>
      <c r="G2232">
        <v>169</v>
      </c>
      <c r="H2232" s="82">
        <v>209</v>
      </c>
      <c r="I2232" s="4682"/>
    </row>
    <row r="2233" spans="1:9" customFormat="1" ht="30.6" customHeight="1">
      <c r="A2233" t="s">
        <v>10243</v>
      </c>
      <c r="C2233" t="s">
        <v>10244</v>
      </c>
      <c r="D2233" t="str">
        <f t="shared" si="34"/>
        <v xml:space="preserve">19-3930 TC </v>
      </c>
      <c r="E2233" t="s">
        <v>632</v>
      </c>
      <c r="F2233">
        <v>68</v>
      </c>
      <c r="G2233">
        <v>69</v>
      </c>
      <c r="H2233" s="82">
        <v>82</v>
      </c>
      <c r="I2233" s="4683"/>
    </row>
    <row r="2234" spans="1:9" customFormat="1" ht="30.6" customHeight="1">
      <c r="A2234" t="s">
        <v>10245</v>
      </c>
      <c r="C2234" t="s">
        <v>10246</v>
      </c>
      <c r="D2234" t="str">
        <f t="shared" si="34"/>
        <v xml:space="preserve">19-3831 TC </v>
      </c>
      <c r="E2234" t="s">
        <v>632</v>
      </c>
      <c r="F2234">
        <v>39</v>
      </c>
      <c r="G2234">
        <v>41</v>
      </c>
      <c r="H2234" s="82">
        <v>61</v>
      </c>
      <c r="I2234" s="4684"/>
    </row>
    <row r="2235" spans="1:9" customFormat="1" ht="30.6" customHeight="1">
      <c r="A2235" t="s">
        <v>10247</v>
      </c>
      <c r="C2235" t="s">
        <v>10248</v>
      </c>
      <c r="D2235" t="str">
        <f t="shared" si="34"/>
        <v xml:space="preserve">18-3917 TC </v>
      </c>
      <c r="E2235" t="s">
        <v>632</v>
      </c>
      <c r="F2235">
        <v>78</v>
      </c>
      <c r="G2235">
        <v>89</v>
      </c>
      <c r="H2235" s="82">
        <v>123</v>
      </c>
      <c r="I2235" s="4685"/>
    </row>
    <row r="2236" spans="1:9" customFormat="1" ht="30.6" customHeight="1">
      <c r="A2236" t="s">
        <v>10249</v>
      </c>
      <c r="C2236" t="s">
        <v>10250</v>
      </c>
      <c r="D2236" t="str">
        <f t="shared" si="34"/>
        <v xml:space="preserve">19-4055 TC </v>
      </c>
      <c r="E2236" t="s">
        <v>632</v>
      </c>
      <c r="F2236">
        <v>42</v>
      </c>
      <c r="G2236">
        <v>76</v>
      </c>
      <c r="H2236" s="82">
        <v>125</v>
      </c>
      <c r="I2236" s="4686"/>
    </row>
    <row r="2237" spans="1:9" customFormat="1" ht="30.6" customHeight="1">
      <c r="A2237" t="s">
        <v>10251</v>
      </c>
      <c r="C2237" t="s">
        <v>10252</v>
      </c>
      <c r="D2237" t="str">
        <f t="shared" si="34"/>
        <v xml:space="preserve">16-4033 TC </v>
      </c>
      <c r="E2237" t="s">
        <v>632</v>
      </c>
      <c r="F2237">
        <v>93</v>
      </c>
      <c r="G2237">
        <v>129</v>
      </c>
      <c r="H2237" s="82">
        <v>188</v>
      </c>
      <c r="I2237" s="4687"/>
    </row>
    <row r="2238" spans="1:9" customFormat="1" ht="30.6" customHeight="1">
      <c r="A2238" t="s">
        <v>10253</v>
      </c>
      <c r="C2238" t="s">
        <v>10254</v>
      </c>
      <c r="D2238" t="str">
        <f t="shared" si="34"/>
        <v xml:space="preserve">18-4048 TC </v>
      </c>
      <c r="E2238" t="s">
        <v>632</v>
      </c>
      <c r="F2238">
        <v>46</v>
      </c>
      <c r="G2238">
        <v>98</v>
      </c>
      <c r="H2238" s="82">
        <v>163</v>
      </c>
      <c r="I2238" s="4688"/>
    </row>
    <row r="2239" spans="1:9" customFormat="1" ht="30.6" customHeight="1">
      <c r="A2239" t="s">
        <v>10255</v>
      </c>
      <c r="C2239" t="s">
        <v>10256</v>
      </c>
      <c r="D2239" t="str">
        <f t="shared" si="34"/>
        <v xml:space="preserve">19-4045 TC </v>
      </c>
      <c r="E2239" t="s">
        <v>632</v>
      </c>
      <c r="F2239">
        <v>0</v>
      </c>
      <c r="G2239">
        <v>76</v>
      </c>
      <c r="H2239" s="82">
        <v>142</v>
      </c>
      <c r="I2239" s="4689"/>
    </row>
    <row r="2240" spans="1:9" customFormat="1" ht="30.6" customHeight="1">
      <c r="A2240" t="s">
        <v>10257</v>
      </c>
      <c r="C2240" t="s">
        <v>10258</v>
      </c>
      <c r="D2240" t="str">
        <f t="shared" si="34"/>
        <v xml:space="preserve">19-4048 TC </v>
      </c>
      <c r="E2240" t="s">
        <v>632</v>
      </c>
      <c r="F2240">
        <v>22</v>
      </c>
      <c r="G2240">
        <v>82</v>
      </c>
      <c r="H2240" s="82">
        <v>136</v>
      </c>
      <c r="I2240" s="4690"/>
    </row>
    <row r="2241" spans="1:9" customFormat="1" ht="30.6" customHeight="1">
      <c r="A2241" t="s">
        <v>10259</v>
      </c>
      <c r="C2241" t="s">
        <v>10260</v>
      </c>
      <c r="D2241" t="str">
        <f t="shared" si="34"/>
        <v xml:space="preserve">17-4028 TC </v>
      </c>
      <c r="E2241" t="s">
        <v>632</v>
      </c>
      <c r="F2241">
        <v>76</v>
      </c>
      <c r="G2241">
        <v>106</v>
      </c>
      <c r="H2241" s="82">
        <v>147</v>
      </c>
      <c r="I2241" s="4691"/>
    </row>
    <row r="2242" spans="1:9" customFormat="1" ht="30.6" customHeight="1">
      <c r="A2242" t="s">
        <v>10261</v>
      </c>
      <c r="C2242" t="s">
        <v>10262</v>
      </c>
      <c r="D2242" t="str">
        <f t="shared" ref="D2242:D2305" si="35">A2242 &amp; " " &amp; B2242</f>
        <v xml:space="preserve">14-4122 TC </v>
      </c>
      <c r="E2242" t="s">
        <v>632</v>
      </c>
      <c r="F2242">
        <v>147</v>
      </c>
      <c r="G2242">
        <v>183</v>
      </c>
      <c r="H2242" s="82">
        <v>213</v>
      </c>
      <c r="I2242" s="4692"/>
    </row>
    <row r="2243" spans="1:9" customFormat="1" ht="30.6" customHeight="1">
      <c r="A2243" t="s">
        <v>10263</v>
      </c>
      <c r="C2243" t="s">
        <v>10264</v>
      </c>
      <c r="D2243" t="str">
        <f t="shared" si="35"/>
        <v xml:space="preserve">17-4033 TC </v>
      </c>
      <c r="E2243" t="s">
        <v>632</v>
      </c>
      <c r="F2243">
        <v>85</v>
      </c>
      <c r="G2243">
        <v>128</v>
      </c>
      <c r="H2243" s="82">
        <v>173</v>
      </c>
      <c r="I2243" s="4693"/>
    </row>
    <row r="2244" spans="1:9" customFormat="1" ht="30.6" customHeight="1">
      <c r="A2244" t="s">
        <v>10265</v>
      </c>
      <c r="C2244" t="s">
        <v>10266</v>
      </c>
      <c r="D2244" t="str">
        <f t="shared" si="35"/>
        <v xml:space="preserve">17-4032 TC </v>
      </c>
      <c r="E2244" t="s">
        <v>632</v>
      </c>
      <c r="F2244">
        <v>93</v>
      </c>
      <c r="G2244">
        <v>137</v>
      </c>
      <c r="H2244" s="82">
        <v>180</v>
      </c>
      <c r="I2244" s="4694"/>
    </row>
    <row r="2245" spans="1:9" customFormat="1" ht="30.6" customHeight="1">
      <c r="A2245" t="s">
        <v>10267</v>
      </c>
      <c r="C2245" t="s">
        <v>10268</v>
      </c>
      <c r="D2245" t="str">
        <f t="shared" si="35"/>
        <v xml:space="preserve">17-4029 TC </v>
      </c>
      <c r="E2245" t="s">
        <v>632</v>
      </c>
      <c r="F2245">
        <v>91</v>
      </c>
      <c r="G2245">
        <v>120</v>
      </c>
      <c r="H2245" s="82">
        <v>154</v>
      </c>
      <c r="I2245" s="4695"/>
    </row>
    <row r="2246" spans="1:9" customFormat="1" ht="30.6" customHeight="1">
      <c r="A2246" t="s">
        <v>10269</v>
      </c>
      <c r="C2246" t="s">
        <v>10270</v>
      </c>
      <c r="D2246" t="str">
        <f t="shared" si="35"/>
        <v xml:space="preserve">18-3929 TC </v>
      </c>
      <c r="E2246" t="s">
        <v>632</v>
      </c>
      <c r="F2246">
        <v>78</v>
      </c>
      <c r="G2246">
        <v>101</v>
      </c>
      <c r="H2246" s="82">
        <v>130</v>
      </c>
      <c r="I2246" s="4696"/>
    </row>
    <row r="2247" spans="1:9" customFormat="1" ht="30.6" customHeight="1">
      <c r="A2247" t="s">
        <v>10271</v>
      </c>
      <c r="C2247" t="s">
        <v>10272</v>
      </c>
      <c r="D2247" t="str">
        <f t="shared" si="35"/>
        <v xml:space="preserve">19-4029 TC </v>
      </c>
      <c r="E2247" t="s">
        <v>632</v>
      </c>
      <c r="F2247">
        <v>34</v>
      </c>
      <c r="G2247">
        <v>58</v>
      </c>
      <c r="H2247" s="82">
        <v>94</v>
      </c>
      <c r="I2247" s="4697"/>
    </row>
    <row r="2248" spans="1:9" customFormat="1" ht="30.6" customHeight="1">
      <c r="A2248" t="s">
        <v>10273</v>
      </c>
      <c r="C2248" t="s">
        <v>10274</v>
      </c>
      <c r="D2248" t="str">
        <f t="shared" si="35"/>
        <v xml:space="preserve">19-4031 TC </v>
      </c>
      <c r="E2248" t="s">
        <v>632</v>
      </c>
      <c r="F2248">
        <v>54</v>
      </c>
      <c r="G2248">
        <v>68</v>
      </c>
      <c r="H2248" s="82">
        <v>90</v>
      </c>
      <c r="I2248" s="4698"/>
    </row>
    <row r="2249" spans="1:9" customFormat="1" ht="30.6" customHeight="1">
      <c r="A2249" t="s">
        <v>10275</v>
      </c>
      <c r="C2249" t="s">
        <v>10276</v>
      </c>
      <c r="D2249" t="str">
        <f t="shared" si="35"/>
        <v xml:space="preserve">17-4245 TC </v>
      </c>
      <c r="E2249" t="s">
        <v>632</v>
      </c>
      <c r="F2249">
        <v>0</v>
      </c>
      <c r="G2249">
        <v>124</v>
      </c>
      <c r="H2249" s="82">
        <v>184</v>
      </c>
      <c r="I2249" s="4699"/>
    </row>
    <row r="2250" spans="1:9" customFormat="1" ht="30.6" customHeight="1">
      <c r="A2250" t="s">
        <v>10277</v>
      </c>
      <c r="C2250" t="s">
        <v>10278</v>
      </c>
      <c r="D2250" t="str">
        <f t="shared" si="35"/>
        <v xml:space="preserve">18-4250 TC </v>
      </c>
      <c r="E2250" t="s">
        <v>632</v>
      </c>
      <c r="F2250">
        <v>0</v>
      </c>
      <c r="G2250">
        <v>108</v>
      </c>
      <c r="H2250" s="82">
        <v>169</v>
      </c>
      <c r="I2250" s="4700"/>
    </row>
    <row r="2251" spans="1:9" customFormat="1" ht="30.6" customHeight="1">
      <c r="A2251" t="s">
        <v>10279</v>
      </c>
      <c r="C2251" t="s">
        <v>10280</v>
      </c>
      <c r="D2251" t="str">
        <f t="shared" si="35"/>
        <v xml:space="preserve">19-4038 TC </v>
      </c>
      <c r="E2251" t="s">
        <v>632</v>
      </c>
      <c r="F2251">
        <v>19</v>
      </c>
      <c r="G2251">
        <v>57</v>
      </c>
      <c r="H2251" s="82">
        <v>81</v>
      </c>
      <c r="I2251" s="4701"/>
    </row>
    <row r="2252" spans="1:9" customFormat="1" ht="30.6" customHeight="1">
      <c r="A2252" t="s">
        <v>10281</v>
      </c>
      <c r="C2252" t="s">
        <v>10282</v>
      </c>
      <c r="D2252" t="str">
        <f t="shared" si="35"/>
        <v xml:space="preserve">19-4120 TC </v>
      </c>
      <c r="E2252" t="s">
        <v>632</v>
      </c>
      <c r="F2252">
        <v>16</v>
      </c>
      <c r="G2252">
        <v>59</v>
      </c>
      <c r="H2252" s="82">
        <v>88</v>
      </c>
      <c r="I2252" s="4702"/>
    </row>
    <row r="2253" spans="1:9" customFormat="1" ht="30.6" customHeight="1">
      <c r="A2253" t="s">
        <v>10283</v>
      </c>
      <c r="C2253" t="s">
        <v>10284</v>
      </c>
      <c r="D2253" t="str">
        <f t="shared" si="35"/>
        <v xml:space="preserve">19-4034 TC </v>
      </c>
      <c r="E2253" t="s">
        <v>632</v>
      </c>
      <c r="F2253">
        <v>15</v>
      </c>
      <c r="G2253">
        <v>59</v>
      </c>
      <c r="H2253" s="82">
        <v>83</v>
      </c>
      <c r="I2253" s="4703"/>
    </row>
    <row r="2254" spans="1:9" customFormat="1" ht="30.6" customHeight="1">
      <c r="A2254" t="s">
        <v>10285</v>
      </c>
      <c r="C2254" t="s">
        <v>10286</v>
      </c>
      <c r="D2254" t="str">
        <f t="shared" si="35"/>
        <v xml:space="preserve">19-4122 TC </v>
      </c>
      <c r="E2254" t="s">
        <v>632</v>
      </c>
      <c r="F2254">
        <v>42</v>
      </c>
      <c r="G2254">
        <v>59</v>
      </c>
      <c r="H2254" s="82">
        <v>78</v>
      </c>
      <c r="I2254" s="4704"/>
    </row>
    <row r="2255" spans="1:9" customFormat="1" ht="30.6" customHeight="1">
      <c r="A2255" t="s">
        <v>10287</v>
      </c>
      <c r="C2255" t="s">
        <v>10288</v>
      </c>
      <c r="D2255" t="str">
        <f t="shared" si="35"/>
        <v xml:space="preserve">19-4126 TC </v>
      </c>
      <c r="E2255" t="s">
        <v>632</v>
      </c>
      <c r="F2255">
        <v>41</v>
      </c>
      <c r="G2255">
        <v>73</v>
      </c>
      <c r="H2255" s="82">
        <v>92</v>
      </c>
      <c r="I2255" s="4705"/>
    </row>
    <row r="2256" spans="1:9" customFormat="1" ht="30.6" customHeight="1">
      <c r="A2256" t="s">
        <v>10289</v>
      </c>
      <c r="C2256" t="s">
        <v>10290</v>
      </c>
      <c r="D2256" t="str">
        <f t="shared" si="35"/>
        <v xml:space="preserve">14-4320 TC </v>
      </c>
      <c r="E2256" t="s">
        <v>632</v>
      </c>
      <c r="F2256">
        <v>122</v>
      </c>
      <c r="G2256">
        <v>182</v>
      </c>
      <c r="H2256" s="82">
        <v>217</v>
      </c>
      <c r="I2256" s="4706"/>
    </row>
    <row r="2257" spans="1:9" customFormat="1" ht="30.6" customHeight="1">
      <c r="A2257" t="s">
        <v>10291</v>
      </c>
      <c r="C2257" t="s">
        <v>10292</v>
      </c>
      <c r="D2257" t="str">
        <f t="shared" si="35"/>
        <v xml:space="preserve">15-4428 TC </v>
      </c>
      <c r="E2257" t="s">
        <v>632</v>
      </c>
      <c r="F2257">
        <v>94</v>
      </c>
      <c r="G2257">
        <v>176</v>
      </c>
      <c r="H2257" s="82">
        <v>207</v>
      </c>
      <c r="I2257" s="4707"/>
    </row>
    <row r="2258" spans="1:9" customFormat="1" ht="30.6" customHeight="1">
      <c r="A2258" t="s">
        <v>10293</v>
      </c>
      <c r="C2258" t="s">
        <v>10294</v>
      </c>
      <c r="D2258" t="str">
        <f t="shared" si="35"/>
        <v xml:space="preserve">18-4538 TC </v>
      </c>
      <c r="E2258" t="s">
        <v>632</v>
      </c>
      <c r="F2258">
        <v>0</v>
      </c>
      <c r="G2258">
        <v>121</v>
      </c>
      <c r="H2258" s="82">
        <v>168</v>
      </c>
      <c r="I2258" s="4708"/>
    </row>
    <row r="2259" spans="1:9" customFormat="1" ht="30.6" customHeight="1">
      <c r="A2259" t="s">
        <v>10295</v>
      </c>
      <c r="C2259" t="s">
        <v>10296</v>
      </c>
      <c r="D2259" t="str">
        <f t="shared" si="35"/>
        <v xml:space="preserve">17-4429 TC </v>
      </c>
      <c r="E2259" t="s">
        <v>632</v>
      </c>
      <c r="F2259">
        <v>50</v>
      </c>
      <c r="G2259">
        <v>132</v>
      </c>
      <c r="H2259" s="82">
        <v>161</v>
      </c>
      <c r="I2259" s="4709"/>
    </row>
    <row r="2260" spans="1:9" customFormat="1" ht="30.6" customHeight="1">
      <c r="A2260" t="s">
        <v>10297</v>
      </c>
      <c r="C2260" t="s">
        <v>10298</v>
      </c>
      <c r="D2260" t="str">
        <f t="shared" si="35"/>
        <v xml:space="preserve">18-4430 TC </v>
      </c>
      <c r="E2260" t="s">
        <v>632</v>
      </c>
      <c r="F2260">
        <v>0</v>
      </c>
      <c r="G2260">
        <v>114</v>
      </c>
      <c r="H2260" s="82">
        <v>145</v>
      </c>
      <c r="I2260" s="4710"/>
    </row>
    <row r="2261" spans="1:9" customFormat="1" ht="30.6" customHeight="1">
      <c r="A2261" t="s">
        <v>10299</v>
      </c>
      <c r="C2261" t="s">
        <v>10300</v>
      </c>
      <c r="D2261" t="str">
        <f t="shared" si="35"/>
        <v xml:space="preserve">17-4530 TC </v>
      </c>
      <c r="E2261" t="s">
        <v>632</v>
      </c>
      <c r="F2261">
        <v>0</v>
      </c>
      <c r="G2261">
        <v>132</v>
      </c>
      <c r="H2261" s="82">
        <v>161</v>
      </c>
      <c r="I2261" s="4711"/>
    </row>
    <row r="2262" spans="1:9" customFormat="1" ht="30.6" customHeight="1">
      <c r="A2262" t="s">
        <v>10301</v>
      </c>
      <c r="C2262" t="s">
        <v>10302</v>
      </c>
      <c r="D2262" t="str">
        <f t="shared" si="35"/>
        <v xml:space="preserve">19-4536 TC </v>
      </c>
      <c r="E2262" t="s">
        <v>632</v>
      </c>
      <c r="F2262">
        <v>0</v>
      </c>
      <c r="G2262">
        <v>99</v>
      </c>
      <c r="H2262" s="82">
        <v>124</v>
      </c>
      <c r="I2262" s="4712"/>
    </row>
    <row r="2263" spans="1:9" customFormat="1" ht="30.6" customHeight="1">
      <c r="A2263" t="s">
        <v>10303</v>
      </c>
      <c r="C2263" t="s">
        <v>10304</v>
      </c>
      <c r="D2263" t="str">
        <f t="shared" si="35"/>
        <v xml:space="preserve">14-4315 TC </v>
      </c>
      <c r="E2263" t="s">
        <v>632</v>
      </c>
      <c r="F2263">
        <v>152</v>
      </c>
      <c r="G2263">
        <v>191</v>
      </c>
      <c r="H2263" s="82">
        <v>203</v>
      </c>
      <c r="I2263" s="4713"/>
    </row>
    <row r="2264" spans="1:9" customFormat="1" ht="30.6" customHeight="1">
      <c r="A2264" t="s">
        <v>10305</v>
      </c>
      <c r="C2264" t="s">
        <v>10306</v>
      </c>
      <c r="D2264" t="str">
        <f t="shared" si="35"/>
        <v xml:space="preserve">13-4720 TC </v>
      </c>
      <c r="E2264" t="s">
        <v>632</v>
      </c>
      <c r="F2264">
        <v>145</v>
      </c>
      <c r="G2264">
        <v>221</v>
      </c>
      <c r="H2264" s="82">
        <v>232</v>
      </c>
      <c r="I2264" s="4714"/>
    </row>
    <row r="2265" spans="1:9" customFormat="1" ht="30.6" customHeight="1">
      <c r="A2265" t="s">
        <v>10307</v>
      </c>
      <c r="C2265" t="s">
        <v>10308</v>
      </c>
      <c r="D2265" t="str">
        <f t="shared" si="35"/>
        <v xml:space="preserve">13-5410 TC </v>
      </c>
      <c r="E2265" t="s">
        <v>632</v>
      </c>
      <c r="F2265">
        <v>172</v>
      </c>
      <c r="G2265">
        <v>211</v>
      </c>
      <c r="H2265" s="82">
        <v>220</v>
      </c>
      <c r="I2265" s="4715"/>
    </row>
    <row r="2266" spans="1:9" customFormat="1" ht="30.6" customHeight="1">
      <c r="A2266" t="s">
        <v>10309</v>
      </c>
      <c r="C2266" t="s">
        <v>10310</v>
      </c>
      <c r="D2266" t="str">
        <f t="shared" si="35"/>
        <v xml:space="preserve">14-4615 TC </v>
      </c>
      <c r="E2266" t="s">
        <v>632</v>
      </c>
      <c r="F2266">
        <v>132</v>
      </c>
      <c r="G2266">
        <v>195</v>
      </c>
      <c r="H2266" s="82">
        <v>206</v>
      </c>
      <c r="I2266" s="4716"/>
    </row>
    <row r="2267" spans="1:9" customFormat="1" ht="30.6" customHeight="1">
      <c r="A2267" t="s">
        <v>10311</v>
      </c>
      <c r="C2267" t="s">
        <v>10312</v>
      </c>
      <c r="D2267" t="str">
        <f t="shared" si="35"/>
        <v xml:space="preserve">14-4710 TC </v>
      </c>
      <c r="E2267" t="s">
        <v>632</v>
      </c>
      <c r="F2267">
        <v>131</v>
      </c>
      <c r="G2267">
        <v>194</v>
      </c>
      <c r="H2267" s="82">
        <v>199</v>
      </c>
      <c r="I2267" s="4717"/>
    </row>
    <row r="2268" spans="1:9" customFormat="1" ht="30.6" customHeight="1">
      <c r="A2268" t="s">
        <v>10313</v>
      </c>
      <c r="C2268" t="s">
        <v>10314</v>
      </c>
      <c r="D2268" t="str">
        <f t="shared" si="35"/>
        <v xml:space="preserve">18-4630 TC </v>
      </c>
      <c r="E2268" t="s">
        <v>632</v>
      </c>
      <c r="F2268">
        <v>0</v>
      </c>
      <c r="G2268">
        <v>108</v>
      </c>
      <c r="H2268" s="82">
        <v>127</v>
      </c>
      <c r="I2268" s="4718"/>
    </row>
    <row r="2269" spans="1:9" customFormat="1" ht="30.6" customHeight="1">
      <c r="A2269" t="s">
        <v>10315</v>
      </c>
      <c r="C2269" t="s">
        <v>10316</v>
      </c>
      <c r="D2269" t="str">
        <f t="shared" si="35"/>
        <v xml:space="preserve">19-4540 TC </v>
      </c>
      <c r="E2269" t="s">
        <v>632</v>
      </c>
      <c r="F2269">
        <v>0</v>
      </c>
      <c r="G2269">
        <v>83</v>
      </c>
      <c r="H2269" s="82">
        <v>102</v>
      </c>
      <c r="I2269" s="4719"/>
    </row>
    <row r="2270" spans="1:9" customFormat="1" ht="30.6" customHeight="1">
      <c r="A2270" t="s">
        <v>10317</v>
      </c>
      <c r="C2270" t="s">
        <v>10318</v>
      </c>
      <c r="D2270" t="str">
        <f t="shared" si="35"/>
        <v xml:space="preserve">14-4620 TC </v>
      </c>
      <c r="E2270" t="s">
        <v>632</v>
      </c>
      <c r="F2270">
        <v>150</v>
      </c>
      <c r="G2270">
        <v>223</v>
      </c>
      <c r="H2270" s="82">
        <v>228</v>
      </c>
      <c r="I2270" s="4720"/>
    </row>
    <row r="2271" spans="1:9" customFormat="1" ht="30.6" customHeight="1">
      <c r="A2271" t="s">
        <v>10319</v>
      </c>
      <c r="C2271" t="s">
        <v>10320</v>
      </c>
      <c r="D2271" t="str">
        <f t="shared" si="35"/>
        <v xml:space="preserve">13-4810 TC </v>
      </c>
      <c r="E2271" t="s">
        <v>632</v>
      </c>
      <c r="F2271">
        <v>152</v>
      </c>
      <c r="G2271">
        <v>221</v>
      </c>
      <c r="H2271" s="82">
        <v>223</v>
      </c>
      <c r="I2271" s="4721"/>
    </row>
    <row r="2272" spans="1:9" customFormat="1" ht="30.6" customHeight="1">
      <c r="A2272" t="s">
        <v>10321</v>
      </c>
      <c r="C2272" t="s">
        <v>10322</v>
      </c>
      <c r="D2272" t="str">
        <f t="shared" si="35"/>
        <v xml:space="preserve">18-5025 TC </v>
      </c>
      <c r="E2272" t="s">
        <v>632</v>
      </c>
      <c r="F2272">
        <v>0</v>
      </c>
      <c r="G2272">
        <v>104</v>
      </c>
      <c r="H2272" s="82">
        <v>102</v>
      </c>
      <c r="I2272" s="4722"/>
    </row>
    <row r="2273" spans="1:9" customFormat="1" ht="30.6" customHeight="1">
      <c r="A2273" t="s">
        <v>10323</v>
      </c>
      <c r="C2273" t="s">
        <v>10324</v>
      </c>
      <c r="D2273" t="str">
        <f t="shared" si="35"/>
        <v xml:space="preserve">19-5030 TC </v>
      </c>
      <c r="E2273" t="s">
        <v>632</v>
      </c>
      <c r="F2273">
        <v>38</v>
      </c>
      <c r="G2273">
        <v>68</v>
      </c>
      <c r="H2273" s="82">
        <v>69</v>
      </c>
      <c r="I2273" s="4723"/>
    </row>
    <row r="2274" spans="1:9" customFormat="1" ht="30.6" customHeight="1">
      <c r="A2274" t="s">
        <v>10325</v>
      </c>
      <c r="C2274" t="s">
        <v>10326</v>
      </c>
      <c r="D2274" t="str">
        <f t="shared" si="35"/>
        <v xml:space="preserve">19-5230 TC </v>
      </c>
      <c r="E2274" t="s">
        <v>632</v>
      </c>
      <c r="F2274">
        <v>25</v>
      </c>
      <c r="G2274">
        <v>75</v>
      </c>
      <c r="H2274" s="82">
        <v>70</v>
      </c>
      <c r="I2274" s="4724"/>
    </row>
    <row r="2275" spans="1:9" customFormat="1" ht="30.6" customHeight="1">
      <c r="A2275" t="s">
        <v>10327</v>
      </c>
      <c r="C2275" t="s">
        <v>10328</v>
      </c>
      <c r="D2275" t="str">
        <f t="shared" si="35"/>
        <v xml:space="preserve">19-5232 TC </v>
      </c>
      <c r="E2275" t="s">
        <v>632</v>
      </c>
      <c r="F2275">
        <v>22</v>
      </c>
      <c r="G2275">
        <v>70</v>
      </c>
      <c r="H2275" s="82">
        <v>63</v>
      </c>
      <c r="I2275" s="4725"/>
    </row>
    <row r="2276" spans="1:9" customFormat="1" ht="30.6" customHeight="1">
      <c r="A2276" t="s">
        <v>10329</v>
      </c>
      <c r="C2276" t="s">
        <v>10330</v>
      </c>
      <c r="D2276" t="str">
        <f t="shared" si="35"/>
        <v xml:space="preserve">18-5845 TC </v>
      </c>
      <c r="E2276" t="s">
        <v>632</v>
      </c>
      <c r="F2276">
        <v>0</v>
      </c>
      <c r="G2276">
        <v>110</v>
      </c>
      <c r="H2276" s="82">
        <v>82</v>
      </c>
      <c r="I2276" s="4726"/>
    </row>
    <row r="2277" spans="1:9" customFormat="1" ht="30.6" customHeight="1">
      <c r="A2277" t="s">
        <v>10331</v>
      </c>
      <c r="C2277" t="s">
        <v>10332</v>
      </c>
      <c r="D2277" t="str">
        <f t="shared" si="35"/>
        <v xml:space="preserve">18-0330 TC </v>
      </c>
      <c r="E2277" t="s">
        <v>632</v>
      </c>
      <c r="F2277">
        <v>79</v>
      </c>
      <c r="G2277">
        <v>99</v>
      </c>
      <c r="H2277" s="82">
        <v>45</v>
      </c>
      <c r="I2277" s="4727"/>
    </row>
    <row r="2278" spans="1:9" customFormat="1" ht="30.6" customHeight="1">
      <c r="A2278" t="s">
        <v>10333</v>
      </c>
      <c r="C2278" t="s">
        <v>10334</v>
      </c>
      <c r="D2278" t="str">
        <f t="shared" si="35"/>
        <v xml:space="preserve">18-0107 TC </v>
      </c>
      <c r="E2278" t="s">
        <v>632</v>
      </c>
      <c r="F2278">
        <v>90</v>
      </c>
      <c r="G2278">
        <v>114</v>
      </c>
      <c r="H2278" s="82">
        <v>71</v>
      </c>
      <c r="I2278" s="4728"/>
    </row>
    <row r="2279" spans="1:9" customFormat="1" ht="30.6" customHeight="1">
      <c r="A2279" t="s">
        <v>10335</v>
      </c>
      <c r="C2279" t="s">
        <v>10336</v>
      </c>
      <c r="D2279" t="str">
        <f t="shared" si="35"/>
        <v xml:space="preserve">18-0220 TC </v>
      </c>
      <c r="E2279" t="s">
        <v>632</v>
      </c>
      <c r="F2279">
        <v>102</v>
      </c>
      <c r="G2279">
        <v>103</v>
      </c>
      <c r="H2279" s="82">
        <v>64</v>
      </c>
      <c r="I2279" s="4729"/>
    </row>
    <row r="2280" spans="1:9" customFormat="1" ht="30.6" customHeight="1">
      <c r="A2280" t="s">
        <v>10337</v>
      </c>
      <c r="C2280" t="s">
        <v>10338</v>
      </c>
      <c r="D2280" t="str">
        <f t="shared" si="35"/>
        <v xml:space="preserve">17-0530 TC </v>
      </c>
      <c r="E2280" t="s">
        <v>632</v>
      </c>
      <c r="F2280">
        <v>121</v>
      </c>
      <c r="G2280">
        <v>123</v>
      </c>
      <c r="H2280" s="82">
        <v>59</v>
      </c>
      <c r="I2280" s="4730"/>
    </row>
    <row r="2281" spans="1:9" customFormat="1" ht="30.6" customHeight="1">
      <c r="A2281" t="s">
        <v>10339</v>
      </c>
      <c r="C2281" t="s">
        <v>10340</v>
      </c>
      <c r="D2281" t="str">
        <f t="shared" si="35"/>
        <v xml:space="preserve">16-0545 TC </v>
      </c>
      <c r="E2281" t="s">
        <v>632</v>
      </c>
      <c r="F2281">
        <v>156</v>
      </c>
      <c r="G2281">
        <v>154</v>
      </c>
      <c r="H2281" s="82">
        <v>64</v>
      </c>
      <c r="I2281" s="4731"/>
    </row>
    <row r="2282" spans="1:9" customFormat="1" ht="30.6" customHeight="1">
      <c r="A2282" t="s">
        <v>10341</v>
      </c>
      <c r="C2282" t="s">
        <v>10342</v>
      </c>
      <c r="D2282" t="str">
        <f t="shared" si="35"/>
        <v xml:space="preserve">16-0543 TC </v>
      </c>
      <c r="E2282" t="s">
        <v>632</v>
      </c>
      <c r="F2282">
        <v>154</v>
      </c>
      <c r="G2282">
        <v>151</v>
      </c>
      <c r="H2282" s="82">
        <v>57</v>
      </c>
      <c r="I2282" s="4732"/>
    </row>
    <row r="2283" spans="1:9" customFormat="1" ht="30.6" customHeight="1">
      <c r="A2283" t="s">
        <v>10343</v>
      </c>
      <c r="C2283" t="s">
        <v>10344</v>
      </c>
      <c r="D2283" t="str">
        <f t="shared" si="35"/>
        <v xml:space="preserve">16-0550 TC </v>
      </c>
      <c r="E2283" t="s">
        <v>632</v>
      </c>
      <c r="F2283">
        <v>172</v>
      </c>
      <c r="G2283">
        <v>165</v>
      </c>
      <c r="H2283" s="82">
        <v>78</v>
      </c>
      <c r="I2283" s="4733"/>
    </row>
    <row r="2284" spans="1:9" customFormat="1" ht="30.6" customHeight="1">
      <c r="A2284" t="s">
        <v>10345</v>
      </c>
      <c r="C2284" t="s">
        <v>10346</v>
      </c>
      <c r="D2284" t="str">
        <f t="shared" si="35"/>
        <v xml:space="preserve">14-0340 TC </v>
      </c>
      <c r="E2284" t="s">
        <v>632</v>
      </c>
      <c r="F2284">
        <v>187</v>
      </c>
      <c r="G2284">
        <v>223</v>
      </c>
      <c r="H2284" s="82">
        <v>50</v>
      </c>
      <c r="I2284" s="4734"/>
    </row>
    <row r="2285" spans="1:9" customFormat="1" ht="30.6" customHeight="1">
      <c r="A2285" t="s">
        <v>10347</v>
      </c>
      <c r="C2285" t="s">
        <v>10348</v>
      </c>
      <c r="D2285" t="str">
        <f t="shared" si="35"/>
        <v xml:space="preserve">13-0443 TC </v>
      </c>
      <c r="E2285" t="s">
        <v>632</v>
      </c>
      <c r="F2285">
        <v>193</v>
      </c>
      <c r="G2285">
        <v>219</v>
      </c>
      <c r="H2285" s="82">
        <v>60</v>
      </c>
      <c r="I2285" s="4735"/>
    </row>
    <row r="2286" spans="1:9" customFormat="1" ht="30.6" customHeight="1">
      <c r="A2286" t="s">
        <v>10349</v>
      </c>
      <c r="C2286" t="s">
        <v>10350</v>
      </c>
      <c r="D2286" t="str">
        <f t="shared" si="35"/>
        <v xml:space="preserve">13-0651 TC </v>
      </c>
      <c r="E2286" t="s">
        <v>632</v>
      </c>
      <c r="F2286">
        <v>205</v>
      </c>
      <c r="G2286">
        <v>220</v>
      </c>
      <c r="H2286" s="82">
        <v>32</v>
      </c>
      <c r="I2286" s="4736"/>
    </row>
    <row r="2287" spans="1:9" customFormat="1" ht="30.6" customHeight="1">
      <c r="A2287" t="s">
        <v>10351</v>
      </c>
      <c r="C2287" t="s">
        <v>10352</v>
      </c>
      <c r="D2287" t="str">
        <f t="shared" si="35"/>
        <v xml:space="preserve">17-1314 TC </v>
      </c>
      <c r="E2287" t="s">
        <v>632</v>
      </c>
      <c r="F2287">
        <v>138</v>
      </c>
      <c r="G2287">
        <v>118</v>
      </c>
      <c r="H2287" s="82">
        <v>97</v>
      </c>
      <c r="I2287" s="4737"/>
    </row>
    <row r="2288" spans="1:9" customFormat="1" ht="30.6" customHeight="1">
      <c r="A2288" t="s">
        <v>10353</v>
      </c>
      <c r="C2288" t="s">
        <v>10354</v>
      </c>
      <c r="D2288" t="str">
        <f t="shared" si="35"/>
        <v xml:space="preserve">17-1115 TC </v>
      </c>
      <c r="E2288" t="s">
        <v>632</v>
      </c>
      <c r="F2288">
        <v>141</v>
      </c>
      <c r="G2288">
        <v>121</v>
      </c>
      <c r="H2288" s="82">
        <v>97</v>
      </c>
      <c r="I2288" s="4738"/>
    </row>
    <row r="2289" spans="1:9" customFormat="1" ht="30.6" customHeight="1">
      <c r="A2289" t="s">
        <v>10355</v>
      </c>
      <c r="C2289" t="s">
        <v>10356</v>
      </c>
      <c r="D2289" t="str">
        <f t="shared" si="35"/>
        <v xml:space="preserve">17-0630 TC </v>
      </c>
      <c r="E2289" t="s">
        <v>632</v>
      </c>
      <c r="F2289">
        <v>153</v>
      </c>
      <c r="G2289">
        <v>141</v>
      </c>
      <c r="H2289" s="82">
        <v>118</v>
      </c>
      <c r="I2289" s="4739"/>
    </row>
    <row r="2290" spans="1:9" customFormat="1" ht="30.6" customHeight="1">
      <c r="A2290" t="s">
        <v>10357</v>
      </c>
      <c r="C2290" t="s">
        <v>10358</v>
      </c>
      <c r="D2290" t="str">
        <f t="shared" si="35"/>
        <v xml:space="preserve">17-1108 TC </v>
      </c>
      <c r="E2290" t="s">
        <v>632</v>
      </c>
      <c r="F2290">
        <v>149</v>
      </c>
      <c r="G2290">
        <v>138</v>
      </c>
      <c r="H2290" s="82">
        <v>122</v>
      </c>
      <c r="I2290" s="4740"/>
    </row>
    <row r="2291" spans="1:9" customFormat="1" ht="30.6" customHeight="1">
      <c r="A2291" t="s">
        <v>10359</v>
      </c>
      <c r="C2291" t="s">
        <v>10360</v>
      </c>
      <c r="D2291" t="str">
        <f t="shared" si="35"/>
        <v xml:space="preserve">16-1103 TC </v>
      </c>
      <c r="E2291" t="s">
        <v>632</v>
      </c>
      <c r="F2291">
        <v>174</v>
      </c>
      <c r="G2291">
        <v>163</v>
      </c>
      <c r="H2291" s="82">
        <v>150</v>
      </c>
      <c r="I2291" s="4741"/>
    </row>
    <row r="2292" spans="1:9" customFormat="1" ht="30.6" customHeight="1">
      <c r="A2292" t="s">
        <v>10361</v>
      </c>
      <c r="C2292" t="s">
        <v>10362</v>
      </c>
      <c r="D2292" t="str">
        <f t="shared" si="35"/>
        <v xml:space="preserve">17-1105 TC </v>
      </c>
      <c r="E2292" t="s">
        <v>632</v>
      </c>
      <c r="F2292">
        <v>146</v>
      </c>
      <c r="G2292">
        <v>134</v>
      </c>
      <c r="H2292" s="82">
        <v>121</v>
      </c>
      <c r="I2292" s="4742"/>
    </row>
    <row r="2293" spans="1:9" customFormat="1" ht="30.6" customHeight="1">
      <c r="A2293" t="s">
        <v>10363</v>
      </c>
      <c r="C2293" t="s">
        <v>10364</v>
      </c>
      <c r="D2293" t="str">
        <f t="shared" si="35"/>
        <v xml:space="preserve">19-0823 TC </v>
      </c>
      <c r="E2293" t="s">
        <v>632</v>
      </c>
      <c r="F2293">
        <v>93</v>
      </c>
      <c r="G2293">
        <v>83</v>
      </c>
      <c r="H2293" s="82">
        <v>72</v>
      </c>
      <c r="I2293" s="4743"/>
    </row>
    <row r="2294" spans="1:9" customFormat="1" ht="30.6" customHeight="1">
      <c r="A2294" t="s">
        <v>10365</v>
      </c>
      <c r="C2294" t="s">
        <v>10366</v>
      </c>
      <c r="D2294" t="str">
        <f t="shared" si="35"/>
        <v xml:space="preserve">19-0403 TC </v>
      </c>
      <c r="E2294" t="s">
        <v>632</v>
      </c>
      <c r="F2294">
        <v>94</v>
      </c>
      <c r="G2294">
        <v>87</v>
      </c>
      <c r="H2294" s="82">
        <v>74</v>
      </c>
      <c r="I2294" s="4744"/>
    </row>
    <row r="2295" spans="1:9" customFormat="1" ht="30.6" customHeight="1">
      <c r="A2295" t="s">
        <v>10367</v>
      </c>
      <c r="C2295" t="s">
        <v>10368</v>
      </c>
      <c r="D2295" t="str">
        <f t="shared" si="35"/>
        <v xml:space="preserve">18-0625 TC </v>
      </c>
      <c r="E2295" t="s">
        <v>632</v>
      </c>
      <c r="F2295">
        <v>114</v>
      </c>
      <c r="G2295">
        <v>106</v>
      </c>
      <c r="H2295" s="82">
        <v>78</v>
      </c>
      <c r="I2295" s="4745"/>
    </row>
    <row r="2296" spans="1:9" customFormat="1" ht="30.6" customHeight="1">
      <c r="A2296" t="s">
        <v>10369</v>
      </c>
      <c r="C2296" t="s">
        <v>10370</v>
      </c>
      <c r="D2296" t="str">
        <f t="shared" si="35"/>
        <v xml:space="preserve">19-0510 TC </v>
      </c>
      <c r="E2296" t="s">
        <v>632</v>
      </c>
      <c r="F2296">
        <v>95</v>
      </c>
      <c r="G2296">
        <v>92</v>
      </c>
      <c r="H2296" s="82">
        <v>76</v>
      </c>
      <c r="I2296" s="4746"/>
    </row>
    <row r="2297" spans="1:9" customFormat="1" ht="30.6" customHeight="1">
      <c r="A2297" t="s">
        <v>10371</v>
      </c>
      <c r="C2297" t="s">
        <v>10372</v>
      </c>
      <c r="D2297" t="str">
        <f t="shared" si="35"/>
        <v xml:space="preserve">19-0413 TC </v>
      </c>
      <c r="E2297" t="s">
        <v>632</v>
      </c>
      <c r="F2297">
        <v>70</v>
      </c>
      <c r="G2297">
        <v>72</v>
      </c>
      <c r="H2297" s="82">
        <v>61</v>
      </c>
      <c r="I2297" s="4747"/>
    </row>
    <row r="2298" spans="1:9" customFormat="1" ht="30.6" customHeight="1">
      <c r="A2298" t="s">
        <v>10373</v>
      </c>
      <c r="C2298" t="s">
        <v>10374</v>
      </c>
      <c r="D2298" t="str">
        <f t="shared" si="35"/>
        <v xml:space="preserve">13-4104 TC </v>
      </c>
      <c r="E2298" t="s">
        <v>632</v>
      </c>
      <c r="F2298">
        <v>198</v>
      </c>
      <c r="G2298">
        <v>198</v>
      </c>
      <c r="H2298" s="82">
        <v>199</v>
      </c>
      <c r="I2298" s="4748"/>
    </row>
    <row r="2299" spans="1:9" customFormat="1" ht="30.6" customHeight="1">
      <c r="A2299" t="s">
        <v>10375</v>
      </c>
      <c r="C2299" t="s">
        <v>10376</v>
      </c>
      <c r="D2299" t="str">
        <f t="shared" si="35"/>
        <v xml:space="preserve">13-4201 TC </v>
      </c>
      <c r="E2299" t="s">
        <v>632</v>
      </c>
      <c r="F2299">
        <v>196</v>
      </c>
      <c r="G2299">
        <v>198</v>
      </c>
      <c r="H2299" s="82">
        <v>200</v>
      </c>
      <c r="I2299" s="4749"/>
    </row>
    <row r="2300" spans="1:9" customFormat="1" ht="30.6" customHeight="1">
      <c r="A2300" t="s">
        <v>10377</v>
      </c>
      <c r="C2300" t="s">
        <v>10378</v>
      </c>
      <c r="D2300" t="str">
        <f t="shared" si="35"/>
        <v xml:space="preserve">14-4107 TC </v>
      </c>
      <c r="E2300" t="s">
        <v>632</v>
      </c>
      <c r="F2300">
        <v>186</v>
      </c>
      <c r="G2300">
        <v>187</v>
      </c>
      <c r="H2300" s="82">
        <v>189</v>
      </c>
      <c r="I2300" s="4750"/>
    </row>
    <row r="2301" spans="1:9" customFormat="1" ht="30.6" customHeight="1">
      <c r="A2301" t="s">
        <v>10379</v>
      </c>
      <c r="C2301" t="s">
        <v>10380</v>
      </c>
      <c r="D2301" t="str">
        <f t="shared" si="35"/>
        <v xml:space="preserve">14-4202 TC </v>
      </c>
      <c r="E2301" t="s">
        <v>632</v>
      </c>
      <c r="F2301">
        <v>176</v>
      </c>
      <c r="G2301">
        <v>178</v>
      </c>
      <c r="H2301" s="82">
        <v>181</v>
      </c>
      <c r="I2301" s="4751"/>
    </row>
    <row r="2302" spans="1:9" customFormat="1" ht="30.6" customHeight="1">
      <c r="A2302" t="s">
        <v>10381</v>
      </c>
      <c r="C2302" t="s">
        <v>10382</v>
      </c>
      <c r="D2302" t="str">
        <f t="shared" si="35"/>
        <v xml:space="preserve">17-3914 TC </v>
      </c>
      <c r="E2302" t="s">
        <v>632</v>
      </c>
      <c r="F2302">
        <v>132</v>
      </c>
      <c r="G2302">
        <v>133</v>
      </c>
      <c r="H2302" s="82">
        <v>135</v>
      </c>
      <c r="I2302" s="4752"/>
    </row>
    <row r="2303" spans="1:9" customFormat="1" ht="30.6" customHeight="1">
      <c r="A2303" t="s">
        <v>10383</v>
      </c>
      <c r="C2303" t="s">
        <v>10384</v>
      </c>
      <c r="D2303" t="str">
        <f t="shared" si="35"/>
        <v xml:space="preserve">18-5204 TC </v>
      </c>
      <c r="E2303" t="s">
        <v>632</v>
      </c>
      <c r="F2303">
        <v>97</v>
      </c>
      <c r="G2303">
        <v>95</v>
      </c>
      <c r="H2303" s="82">
        <v>95</v>
      </c>
      <c r="I2303" s="4753"/>
    </row>
    <row r="2304" spans="1:9" customFormat="1" ht="30.6" customHeight="1">
      <c r="A2304" t="s">
        <v>10385</v>
      </c>
      <c r="C2304" t="s">
        <v>10386</v>
      </c>
      <c r="D2304" t="str">
        <f t="shared" si="35"/>
        <v xml:space="preserve">19-0203 TC </v>
      </c>
      <c r="E2304" t="s">
        <v>632</v>
      </c>
      <c r="F2304">
        <v>74</v>
      </c>
      <c r="G2304">
        <v>73</v>
      </c>
      <c r="H2304" s="82">
        <v>77</v>
      </c>
      <c r="I2304" s="4754"/>
    </row>
    <row r="2305" spans="1:9" customFormat="1" ht="30.6" customHeight="1">
      <c r="A2305" t="s">
        <v>10387</v>
      </c>
      <c r="C2305" t="s">
        <v>10388</v>
      </c>
      <c r="D2305" t="str">
        <f t="shared" si="35"/>
        <v xml:space="preserve">17-4016 TC </v>
      </c>
      <c r="E2305" t="s">
        <v>632</v>
      </c>
      <c r="F2305">
        <v>133</v>
      </c>
      <c r="G2305">
        <v>130</v>
      </c>
      <c r="H2305" s="82">
        <v>130</v>
      </c>
      <c r="I2305" s="4755"/>
    </row>
    <row r="2306" spans="1:9" customFormat="1" ht="30.6" customHeight="1">
      <c r="A2306" t="s">
        <v>10389</v>
      </c>
      <c r="B2306" t="s">
        <v>10467</v>
      </c>
      <c r="C2306" t="s">
        <v>10390</v>
      </c>
      <c r="D2306" t="str">
        <f t="shared" ref="D2306:D2311" si="36">A2306 &amp; " " &amp; B2306</f>
        <v>16-3905 TC Lilac Gray</v>
      </c>
      <c r="E2306" t="s">
        <v>632</v>
      </c>
      <c r="F2306">
        <v>152</v>
      </c>
      <c r="G2306">
        <v>150</v>
      </c>
      <c r="H2306" s="82">
        <v>164</v>
      </c>
      <c r="I2306" s="4756"/>
    </row>
    <row r="2307" spans="1:9" customFormat="1" ht="30.6" customHeight="1">
      <c r="A2307" t="s">
        <v>10391</v>
      </c>
      <c r="C2307" t="s">
        <v>10392</v>
      </c>
      <c r="D2307" t="str">
        <f t="shared" si="36"/>
        <v xml:space="preserve">18-3908 TC </v>
      </c>
      <c r="E2307" t="s">
        <v>632</v>
      </c>
      <c r="F2307">
        <v>97</v>
      </c>
      <c r="G2307">
        <v>92</v>
      </c>
      <c r="H2307" s="82">
        <v>97</v>
      </c>
      <c r="I2307" s="4757"/>
    </row>
    <row r="2308" spans="1:9" customFormat="1" ht="30.6" customHeight="1">
      <c r="A2308" t="s">
        <v>10393</v>
      </c>
      <c r="C2308" t="s">
        <v>10394</v>
      </c>
      <c r="D2308" t="str">
        <f t="shared" si="36"/>
        <v xml:space="preserve">19-3917 TC </v>
      </c>
      <c r="E2308" t="s">
        <v>632</v>
      </c>
      <c r="F2308">
        <v>78</v>
      </c>
      <c r="G2308">
        <v>75</v>
      </c>
      <c r="H2308" s="82">
        <v>81</v>
      </c>
      <c r="I2308" s="4758"/>
    </row>
    <row r="2309" spans="1:9" customFormat="1" ht="30.6" customHeight="1">
      <c r="A2309" t="s">
        <v>10395</v>
      </c>
      <c r="C2309" t="s">
        <v>10396</v>
      </c>
      <c r="D2309" t="str">
        <f t="shared" si="36"/>
        <v xml:space="preserve">19-4003 TC </v>
      </c>
      <c r="E2309" t="s">
        <v>632</v>
      </c>
      <c r="F2309">
        <v>44</v>
      </c>
      <c r="G2309">
        <v>40</v>
      </c>
      <c r="H2309" s="82">
        <v>44</v>
      </c>
      <c r="I2309" s="4759"/>
    </row>
    <row r="2310" spans="1:9" customFormat="1" ht="30.6" customHeight="1">
      <c r="A2310" t="s">
        <v>10397</v>
      </c>
      <c r="C2310" t="s">
        <v>10398</v>
      </c>
      <c r="D2310" t="str">
        <f t="shared" si="36"/>
        <v xml:space="preserve">19-3902 TC </v>
      </c>
      <c r="E2310" t="s">
        <v>632</v>
      </c>
      <c r="F2310">
        <v>59</v>
      </c>
      <c r="G2310">
        <v>54</v>
      </c>
      <c r="H2310" s="82">
        <v>60</v>
      </c>
      <c r="I2310" s="4760"/>
    </row>
    <row r="2311" spans="1:9" customFormat="1" ht="30.6" customHeight="1">
      <c r="A2311" t="s">
        <v>10399</v>
      </c>
      <c r="C2311" t="s">
        <v>10400</v>
      </c>
      <c r="D2311" t="str">
        <f t="shared" si="36"/>
        <v xml:space="preserve">19-3911 TC </v>
      </c>
      <c r="E2311" t="s">
        <v>632</v>
      </c>
      <c r="F2311">
        <v>39</v>
      </c>
      <c r="G2311">
        <v>39</v>
      </c>
      <c r="H2311" s="82">
        <v>42</v>
      </c>
      <c r="I2311" s="4761"/>
    </row>
  </sheetData>
  <sortState xmlns:xlrd2="http://schemas.microsoft.com/office/spreadsheetml/2017/richdata2" ref="A2:I2101">
    <sortCondition ref="F2:F2101"/>
    <sortCondition descending="1" ref="G2:G2101"/>
    <sortCondition descending="1" ref="H2:H2101"/>
  </sortState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UsedColors"/>
  <dimension ref="A1:D238"/>
  <sheetViews>
    <sheetView workbookViewId="0"/>
  </sheetViews>
  <sheetFormatPr defaultRowHeight="15"/>
  <cols>
    <col min="1" max="1" width="19.42578125" style="1" bestFit="1" customWidth="1"/>
    <col min="2" max="2" width="41.5703125" style="1" customWidth="1"/>
    <col min="3" max="3" width="5.5703125" style="1" bestFit="1" customWidth="1"/>
  </cols>
  <sheetData>
    <row r="1" spans="1:4" ht="16.5" thickTop="1" thickBot="1">
      <c r="A1" s="65" t="s">
        <v>340</v>
      </c>
      <c r="B1" s="65" t="s">
        <v>337</v>
      </c>
      <c r="C1" s="65" t="s">
        <v>343</v>
      </c>
    </row>
    <row r="2" spans="1:4" ht="16.5" thickTop="1">
      <c r="A2" s="62" t="s">
        <v>325</v>
      </c>
      <c r="B2" s="62" t="s">
        <v>324</v>
      </c>
      <c r="C2" s="61"/>
      <c r="D2">
        <v>2011</v>
      </c>
    </row>
    <row r="3" spans="1:4">
      <c r="A3" s="11" t="s">
        <v>309</v>
      </c>
      <c r="B3" s="11" t="s">
        <v>308</v>
      </c>
      <c r="C3" s="60"/>
      <c r="D3">
        <v>2011</v>
      </c>
    </row>
    <row r="4" spans="1:4">
      <c r="A4" s="11" t="s">
        <v>290</v>
      </c>
      <c r="B4" s="11" t="s">
        <v>289</v>
      </c>
      <c r="C4" s="35"/>
      <c r="D4">
        <v>2011</v>
      </c>
    </row>
    <row r="5" spans="1:4">
      <c r="A5" s="11" t="s">
        <v>277</v>
      </c>
      <c r="B5" s="11" t="s">
        <v>9690</v>
      </c>
      <c r="C5" s="59"/>
      <c r="D5">
        <v>2011</v>
      </c>
    </row>
    <row r="6" spans="1:4">
      <c r="A6" s="11" t="s">
        <v>270</v>
      </c>
      <c r="B6" s="11" t="s">
        <v>269</v>
      </c>
      <c r="C6" s="34"/>
      <c r="D6">
        <v>2011</v>
      </c>
    </row>
    <row r="7" spans="1:4">
      <c r="A7" s="11" t="s">
        <v>260</v>
      </c>
      <c r="B7" s="11" t="s">
        <v>480</v>
      </c>
      <c r="C7" s="58"/>
      <c r="D7">
        <v>2011</v>
      </c>
    </row>
    <row r="8" spans="1:4">
      <c r="A8" s="11" t="s">
        <v>250</v>
      </c>
      <c r="B8" s="11" t="s">
        <v>249</v>
      </c>
      <c r="C8" s="57"/>
      <c r="D8">
        <v>2011</v>
      </c>
    </row>
    <row r="9" spans="1:4">
      <c r="A9" s="11" t="s">
        <v>238</v>
      </c>
      <c r="B9" s="11" t="s">
        <v>237</v>
      </c>
      <c r="C9" s="56"/>
      <c r="D9">
        <v>2011</v>
      </c>
    </row>
    <row r="10" spans="1:4">
      <c r="A10" s="11" t="s">
        <v>228</v>
      </c>
      <c r="B10" s="11" t="s">
        <v>227</v>
      </c>
      <c r="C10" s="33"/>
      <c r="D10">
        <v>2011</v>
      </c>
    </row>
    <row r="11" spans="1:4">
      <c r="A11" s="11" t="s">
        <v>217</v>
      </c>
      <c r="B11" s="11" t="s">
        <v>216</v>
      </c>
      <c r="C11" s="55"/>
      <c r="D11">
        <v>2011</v>
      </c>
    </row>
    <row r="12" spans="1:4">
      <c r="A12" s="11" t="s">
        <v>205</v>
      </c>
      <c r="B12" s="11" t="s">
        <v>204</v>
      </c>
      <c r="C12" s="54"/>
      <c r="D12">
        <v>2011</v>
      </c>
    </row>
    <row r="13" spans="1:4">
      <c r="A13" s="11" t="s">
        <v>195</v>
      </c>
      <c r="B13" s="11" t="s">
        <v>194</v>
      </c>
      <c r="C13" s="53"/>
      <c r="D13">
        <v>2011</v>
      </c>
    </row>
    <row r="14" spans="1:4">
      <c r="A14" s="11" t="s">
        <v>185</v>
      </c>
      <c r="B14" s="11" t="s">
        <v>184</v>
      </c>
      <c r="C14" s="52"/>
      <c r="D14">
        <v>2011</v>
      </c>
    </row>
    <row r="15" spans="1:4">
      <c r="A15" t="s">
        <v>176</v>
      </c>
      <c r="B15" t="s">
        <v>175</v>
      </c>
      <c r="C15" s="51"/>
      <c r="D15">
        <v>2011</v>
      </c>
    </row>
    <row r="16" spans="1:4">
      <c r="A16" t="s">
        <v>167</v>
      </c>
      <c r="B16" t="s">
        <v>166</v>
      </c>
      <c r="C16" s="50"/>
      <c r="D16">
        <v>2011</v>
      </c>
    </row>
    <row r="17" spans="1:4">
      <c r="A17" t="s">
        <v>160</v>
      </c>
      <c r="B17" t="s">
        <v>159</v>
      </c>
      <c r="C17" s="49"/>
      <c r="D17">
        <v>2011</v>
      </c>
    </row>
    <row r="18" spans="1:4">
      <c r="A18" t="s">
        <v>155</v>
      </c>
      <c r="B18" t="s">
        <v>154</v>
      </c>
      <c r="C18" s="48"/>
      <c r="D18">
        <v>2011</v>
      </c>
    </row>
    <row r="19" spans="1:4">
      <c r="A19" t="s">
        <v>150</v>
      </c>
      <c r="B19" t="s">
        <v>149</v>
      </c>
      <c r="C19" s="46"/>
      <c r="D19">
        <v>2011</v>
      </c>
    </row>
    <row r="20" spans="1:4">
      <c r="A20" t="s">
        <v>146</v>
      </c>
      <c r="B20" t="s">
        <v>145</v>
      </c>
      <c r="C20" s="45"/>
      <c r="D20">
        <v>2011</v>
      </c>
    </row>
    <row r="21" spans="1:4">
      <c r="A21" t="s">
        <v>143</v>
      </c>
      <c r="B21" t="s">
        <v>142</v>
      </c>
      <c r="C21" s="44"/>
      <c r="D21">
        <v>2011</v>
      </c>
    </row>
    <row r="22" spans="1:4">
      <c r="A22" t="s">
        <v>140</v>
      </c>
      <c r="B22" t="s">
        <v>139</v>
      </c>
      <c r="C22" s="43"/>
      <c r="D22">
        <v>2011</v>
      </c>
    </row>
    <row r="23" spans="1:4">
      <c r="A23" t="s">
        <v>137</v>
      </c>
      <c r="B23" t="s">
        <v>136</v>
      </c>
      <c r="C23" s="42"/>
      <c r="D23">
        <v>2011</v>
      </c>
    </row>
    <row r="24" spans="1:4">
      <c r="A24" t="s">
        <v>134</v>
      </c>
      <c r="B24" t="s">
        <v>133</v>
      </c>
      <c r="C24" s="41"/>
      <c r="D24">
        <v>2011</v>
      </c>
    </row>
    <row r="25" spans="1:4">
      <c r="A25" t="s">
        <v>129</v>
      </c>
      <c r="B25" t="s">
        <v>128</v>
      </c>
      <c r="C25" s="40"/>
      <c r="D25">
        <v>2011</v>
      </c>
    </row>
    <row r="26" spans="1:4">
      <c r="A26" t="s">
        <v>125</v>
      </c>
      <c r="B26" t="s">
        <v>124</v>
      </c>
      <c r="C26" s="39"/>
      <c r="D26">
        <v>2011</v>
      </c>
    </row>
    <row r="27" spans="1:4">
      <c r="A27" t="s">
        <v>120</v>
      </c>
      <c r="B27" t="s">
        <v>119</v>
      </c>
      <c r="C27" s="38"/>
      <c r="D27">
        <v>2011</v>
      </c>
    </row>
    <row r="28" spans="1:4">
      <c r="A28" t="s">
        <v>115</v>
      </c>
      <c r="B28" t="s">
        <v>114</v>
      </c>
      <c r="C28" s="37"/>
      <c r="D28">
        <v>2011</v>
      </c>
    </row>
    <row r="29" spans="1:4">
      <c r="A29" t="s">
        <v>110</v>
      </c>
      <c r="B29" t="s">
        <v>109</v>
      </c>
      <c r="C29" s="36"/>
      <c r="D29">
        <v>2011</v>
      </c>
    </row>
    <row r="30" spans="1:4">
      <c r="A30" s="1" t="s">
        <v>104</v>
      </c>
      <c r="B30" s="11" t="s">
        <v>103</v>
      </c>
      <c r="C30" s="35"/>
      <c r="D30">
        <v>2012</v>
      </c>
    </row>
    <row r="31" spans="1:4">
      <c r="A31" s="1" t="s">
        <v>98</v>
      </c>
      <c r="B31" s="11" t="s">
        <v>97</v>
      </c>
      <c r="C31" s="34"/>
      <c r="D31">
        <v>2012</v>
      </c>
    </row>
    <row r="32" spans="1:4">
      <c r="A32" s="1" t="s">
        <v>93</v>
      </c>
      <c r="B32" s="11" t="s">
        <v>92</v>
      </c>
      <c r="C32" s="33"/>
      <c r="D32">
        <v>2012</v>
      </c>
    </row>
    <row r="33" spans="1:4">
      <c r="A33" s="1" t="s">
        <v>88</v>
      </c>
      <c r="B33" s="1" t="s">
        <v>87</v>
      </c>
      <c r="C33" s="31"/>
      <c r="D33">
        <v>2013</v>
      </c>
    </row>
    <row r="34" spans="1:4">
      <c r="A34" s="1" t="s">
        <v>84</v>
      </c>
      <c r="B34" s="11" t="s">
        <v>83</v>
      </c>
      <c r="C34" s="30"/>
      <c r="D34">
        <v>2013</v>
      </c>
    </row>
    <row r="35" spans="1:4">
      <c r="A35" s="14" t="s">
        <v>80</v>
      </c>
      <c r="B35" s="13" t="s">
        <v>79</v>
      </c>
      <c r="C35" s="29"/>
      <c r="D35">
        <v>2014</v>
      </c>
    </row>
    <row r="36" spans="1:4">
      <c r="A36" s="14" t="s">
        <v>77</v>
      </c>
      <c r="B36" s="13" t="s">
        <v>76</v>
      </c>
      <c r="C36" s="28"/>
      <c r="D36">
        <v>2014</v>
      </c>
    </row>
    <row r="37" spans="1:4">
      <c r="A37" s="14" t="s">
        <v>74</v>
      </c>
      <c r="B37" s="13" t="s">
        <v>73</v>
      </c>
      <c r="C37" s="27"/>
      <c r="D37">
        <v>2014</v>
      </c>
    </row>
    <row r="38" spans="1:4">
      <c r="A38" s="14" t="s">
        <v>71</v>
      </c>
      <c r="B38" s="13" t="s">
        <v>70</v>
      </c>
      <c r="C38" s="26"/>
      <c r="D38">
        <v>2014</v>
      </c>
    </row>
    <row r="39" spans="1:4">
      <c r="A39" s="14" t="s">
        <v>68</v>
      </c>
      <c r="B39" s="13" t="s">
        <v>67</v>
      </c>
      <c r="C39" s="25"/>
      <c r="D39">
        <v>2014</v>
      </c>
    </row>
    <row r="40" spans="1:4">
      <c r="A40" s="14" t="s">
        <v>65</v>
      </c>
      <c r="B40" s="13" t="s">
        <v>64</v>
      </c>
      <c r="C40" s="23"/>
      <c r="D40">
        <v>2014</v>
      </c>
    </row>
    <row r="41" spans="1:4">
      <c r="A41" s="14" t="s">
        <v>61</v>
      </c>
      <c r="B41" s="13" t="s">
        <v>60</v>
      </c>
      <c r="C41" s="22"/>
      <c r="D41">
        <v>2014</v>
      </c>
    </row>
    <row r="42" spans="1:4">
      <c r="A42" s="14" t="s">
        <v>58</v>
      </c>
      <c r="B42" s="13" t="s">
        <v>57</v>
      </c>
      <c r="C42" s="21"/>
      <c r="D42">
        <v>2014</v>
      </c>
    </row>
    <row r="43" spans="1:4">
      <c r="A43" s="14" t="s">
        <v>55</v>
      </c>
      <c r="B43" s="13" t="s">
        <v>54</v>
      </c>
      <c r="C43" s="20"/>
      <c r="D43">
        <v>2014</v>
      </c>
    </row>
    <row r="44" spans="1:4">
      <c r="A44" s="14" t="s">
        <v>52</v>
      </c>
      <c r="B44" s="13" t="s">
        <v>51</v>
      </c>
      <c r="C44" s="19"/>
      <c r="D44">
        <v>2014</v>
      </c>
    </row>
    <row r="45" spans="1:4">
      <c r="A45" s="14" t="s">
        <v>49</v>
      </c>
      <c r="B45" s="13" t="s">
        <v>48</v>
      </c>
      <c r="C45" s="18"/>
      <c r="D45">
        <v>2014</v>
      </c>
    </row>
    <row r="46" spans="1:4">
      <c r="A46" s="14" t="s">
        <v>46</v>
      </c>
      <c r="B46" s="13" t="s">
        <v>45</v>
      </c>
      <c r="C46" s="17"/>
      <c r="D46">
        <v>2014</v>
      </c>
    </row>
    <row r="47" spans="1:4">
      <c r="A47" s="14" t="s">
        <v>43</v>
      </c>
      <c r="B47" s="13" t="s">
        <v>42</v>
      </c>
      <c r="C47" s="16"/>
      <c r="D47">
        <v>2014</v>
      </c>
    </row>
    <row r="48" spans="1:4">
      <c r="A48" s="14" t="s">
        <v>40</v>
      </c>
      <c r="B48" s="13" t="s">
        <v>39</v>
      </c>
      <c r="C48" s="15"/>
      <c r="D48">
        <v>2014</v>
      </c>
    </row>
    <row r="49" spans="1:4">
      <c r="A49" s="14" t="s">
        <v>37</v>
      </c>
      <c r="B49" s="13" t="s">
        <v>36</v>
      </c>
      <c r="C49" s="12"/>
      <c r="D49">
        <v>2014</v>
      </c>
    </row>
    <row r="50" spans="1:4">
      <c r="A50" s="107" t="s">
        <v>446</v>
      </c>
      <c r="B50" s="107" t="s">
        <v>447</v>
      </c>
      <c r="C50" s="105"/>
      <c r="D50">
        <v>2014</v>
      </c>
    </row>
    <row r="51" spans="1:4">
      <c r="A51" s="106" t="s">
        <v>448</v>
      </c>
      <c r="B51" s="107" t="s">
        <v>449</v>
      </c>
      <c r="C51" s="108"/>
      <c r="D51">
        <v>2014</v>
      </c>
    </row>
    <row r="52" spans="1:4">
      <c r="A52" s="106" t="s">
        <v>450</v>
      </c>
      <c r="B52" s="107" t="s">
        <v>451</v>
      </c>
      <c r="C52" s="109"/>
      <c r="D52">
        <v>2014</v>
      </c>
    </row>
    <row r="53" spans="1:4">
      <c r="A53" s="107" t="s">
        <v>452</v>
      </c>
      <c r="B53" s="110" t="s">
        <v>453</v>
      </c>
      <c r="C53" s="111"/>
      <c r="D53">
        <v>2014</v>
      </c>
    </row>
    <row r="54" spans="1:4">
      <c r="A54" s="107" t="s">
        <v>454</v>
      </c>
      <c r="B54" s="110" t="s">
        <v>455</v>
      </c>
      <c r="C54" s="112"/>
      <c r="D54">
        <v>2014</v>
      </c>
    </row>
    <row r="55" spans="1:4">
      <c r="A55" s="107" t="s">
        <v>456</v>
      </c>
      <c r="B55" s="110" t="s">
        <v>457</v>
      </c>
      <c r="C55" s="113"/>
      <c r="D55">
        <v>2014</v>
      </c>
    </row>
    <row r="56" spans="1:4">
      <c r="A56" s="107" t="s">
        <v>458</v>
      </c>
      <c r="B56" s="110" t="s">
        <v>459</v>
      </c>
      <c r="C56" s="114"/>
      <c r="D56">
        <v>2014</v>
      </c>
    </row>
    <row r="57" spans="1:4">
      <c r="A57" s="107" t="s">
        <v>460</v>
      </c>
      <c r="B57" s="110" t="s">
        <v>461</v>
      </c>
      <c r="C57" s="115"/>
      <c r="D57">
        <v>2014</v>
      </c>
    </row>
    <row r="58" spans="1:4">
      <c r="A58" s="107" t="s">
        <v>462</v>
      </c>
      <c r="B58" s="110" t="s">
        <v>463</v>
      </c>
      <c r="C58" s="116"/>
      <c r="D58">
        <v>2014</v>
      </c>
    </row>
    <row r="59" spans="1:4">
      <c r="A59" s="107" t="s">
        <v>464</v>
      </c>
      <c r="B59" s="110" t="s">
        <v>465</v>
      </c>
      <c r="C59" s="117"/>
      <c r="D59">
        <v>2014</v>
      </c>
    </row>
    <row r="60" spans="1:4">
      <c r="A60" s="107" t="s">
        <v>466</v>
      </c>
      <c r="B60" s="110" t="s">
        <v>467</v>
      </c>
      <c r="C60" s="118"/>
      <c r="D60">
        <v>2014</v>
      </c>
    </row>
    <row r="61" spans="1:4">
      <c r="A61" s="1" t="s">
        <v>485</v>
      </c>
      <c r="B61" t="s">
        <v>484</v>
      </c>
      <c r="C61" s="119"/>
      <c r="D61">
        <v>2014</v>
      </c>
    </row>
    <row r="62" spans="1:4">
      <c r="A62" s="1" t="s">
        <v>488</v>
      </c>
      <c r="B62" s="1" t="s">
        <v>487</v>
      </c>
      <c r="C62" s="120"/>
      <c r="D62">
        <v>2014</v>
      </c>
    </row>
    <row r="63" spans="1:4">
      <c r="A63" s="1" t="s">
        <v>534</v>
      </c>
      <c r="B63" t="s">
        <v>532</v>
      </c>
      <c r="C63" s="134"/>
      <c r="D63">
        <v>2014</v>
      </c>
    </row>
    <row r="64" spans="1:4">
      <c r="A64" s="1" t="s">
        <v>535</v>
      </c>
      <c r="B64" t="s">
        <v>533</v>
      </c>
      <c r="C64" s="133"/>
      <c r="D64">
        <v>2014</v>
      </c>
    </row>
    <row r="65" spans="1:4">
      <c r="A65" s="1" t="s">
        <v>537</v>
      </c>
      <c r="B65" t="s">
        <v>536</v>
      </c>
      <c r="C65" s="135"/>
      <c r="D65">
        <v>2014</v>
      </c>
    </row>
    <row r="66" spans="1:4">
      <c r="A66" s="1" t="s">
        <v>488</v>
      </c>
      <c r="B66" s="1" t="s">
        <v>487</v>
      </c>
      <c r="C66" s="120"/>
      <c r="D66">
        <v>2014</v>
      </c>
    </row>
    <row r="67" spans="1:4">
      <c r="A67" s="1" t="s">
        <v>589</v>
      </c>
      <c r="B67" t="s">
        <v>578</v>
      </c>
      <c r="C67" s="148"/>
    </row>
    <row r="68" spans="1:4">
      <c r="A68" s="1" t="s">
        <v>593</v>
      </c>
      <c r="B68" t="s">
        <v>594</v>
      </c>
      <c r="C68" s="149"/>
    </row>
    <row r="69" spans="1:4">
      <c r="A69" s="1" t="s">
        <v>590</v>
      </c>
      <c r="B69" t="s">
        <v>579</v>
      </c>
      <c r="C69" s="150"/>
    </row>
    <row r="70" spans="1:4">
      <c r="A70" s="1" t="s">
        <v>591</v>
      </c>
      <c r="B70" t="s">
        <v>580</v>
      </c>
      <c r="C70" s="151"/>
    </row>
    <row r="71" spans="1:4">
      <c r="A71" t="s">
        <v>592</v>
      </c>
      <c r="B71" t="s">
        <v>581</v>
      </c>
      <c r="C71" s="152"/>
    </row>
    <row r="72" spans="1:4">
      <c r="A72" t="s">
        <v>611</v>
      </c>
      <c r="B72" s="153" t="s">
        <v>685</v>
      </c>
      <c r="C72" s="154"/>
    </row>
    <row r="73" spans="1:4">
      <c r="A73" t="s">
        <v>612</v>
      </c>
      <c r="B73" s="155" t="s">
        <v>686</v>
      </c>
      <c r="C73" s="156"/>
    </row>
    <row r="74" spans="1:4">
      <c r="A74" t="s">
        <v>613</v>
      </c>
      <c r="B74" s="155" t="s">
        <v>614</v>
      </c>
      <c r="C74" s="157"/>
    </row>
    <row r="75" spans="1:4">
      <c r="A75" t="s">
        <v>615</v>
      </c>
      <c r="B75" s="158" t="s">
        <v>616</v>
      </c>
      <c r="C75" s="159"/>
    </row>
    <row r="76" spans="1:4">
      <c r="A76" t="s">
        <v>98</v>
      </c>
      <c r="B76" s="155" t="s">
        <v>617</v>
      </c>
      <c r="C76" s="160"/>
    </row>
    <row r="77" spans="1:4">
      <c r="A77" t="s">
        <v>618</v>
      </c>
      <c r="B77" s="155" t="s">
        <v>619</v>
      </c>
      <c r="C77" s="161"/>
    </row>
    <row r="78" spans="1:4">
      <c r="A78" t="s">
        <v>664</v>
      </c>
      <c r="B78" t="s">
        <v>631</v>
      </c>
      <c r="C78" s="162"/>
      <c r="D78">
        <v>2014</v>
      </c>
    </row>
    <row r="79" spans="1:4">
      <c r="A79" t="s">
        <v>665</v>
      </c>
      <c r="B79" t="s">
        <v>647</v>
      </c>
      <c r="C79" s="183"/>
      <c r="D79">
        <v>2014</v>
      </c>
    </row>
    <row r="80" spans="1:4">
      <c r="A80" t="s">
        <v>666</v>
      </c>
      <c r="B80" t="s">
        <v>633</v>
      </c>
      <c r="C80" s="163"/>
      <c r="D80">
        <v>2014</v>
      </c>
    </row>
    <row r="81" spans="1:4">
      <c r="A81" t="s">
        <v>667</v>
      </c>
      <c r="B81" t="s">
        <v>646</v>
      </c>
      <c r="C81" s="180"/>
      <c r="D81">
        <v>2014</v>
      </c>
    </row>
    <row r="82" spans="1:4">
      <c r="A82" t="s">
        <v>668</v>
      </c>
      <c r="B82" t="s">
        <v>634</v>
      </c>
      <c r="C82" s="164"/>
      <c r="D82">
        <v>2014</v>
      </c>
    </row>
    <row r="83" spans="1:4">
      <c r="A83" t="s">
        <v>669</v>
      </c>
      <c r="B83" t="s">
        <v>635</v>
      </c>
      <c r="C83" s="165"/>
      <c r="D83">
        <v>2014</v>
      </c>
    </row>
    <row r="84" spans="1:4">
      <c r="A84" t="s">
        <v>670</v>
      </c>
      <c r="B84" t="s">
        <v>636</v>
      </c>
      <c r="C84" s="166"/>
      <c r="D84">
        <v>2014</v>
      </c>
    </row>
    <row r="85" spans="1:4">
      <c r="A85" t="s">
        <v>671</v>
      </c>
      <c r="B85" t="s">
        <v>648</v>
      </c>
      <c r="C85" s="181"/>
      <c r="D85">
        <v>2014</v>
      </c>
    </row>
    <row r="86" spans="1:4">
      <c r="A86" t="s">
        <v>485</v>
      </c>
      <c r="B86" t="s">
        <v>637</v>
      </c>
      <c r="C86" s="167"/>
      <c r="D86">
        <v>2014</v>
      </c>
    </row>
    <row r="87" spans="1:4">
      <c r="A87" t="s">
        <v>672</v>
      </c>
      <c r="B87" t="s">
        <v>649</v>
      </c>
      <c r="C87" s="178"/>
      <c r="D87">
        <v>2014</v>
      </c>
    </row>
    <row r="88" spans="1:4">
      <c r="A88" t="s">
        <v>673</v>
      </c>
      <c r="B88" t="s">
        <v>638</v>
      </c>
      <c r="C88" s="168"/>
      <c r="D88">
        <v>2014</v>
      </c>
    </row>
    <row r="89" spans="1:4">
      <c r="A89" t="s">
        <v>674</v>
      </c>
      <c r="B89" t="s">
        <v>639</v>
      </c>
      <c r="C89" s="169"/>
      <c r="D89">
        <v>2014</v>
      </c>
    </row>
    <row r="90" spans="1:4">
      <c r="A90" t="s">
        <v>675</v>
      </c>
      <c r="B90" t="s">
        <v>640</v>
      </c>
      <c r="C90" s="170"/>
      <c r="D90">
        <v>2014</v>
      </c>
    </row>
    <row r="91" spans="1:4">
      <c r="A91" t="s">
        <v>676</v>
      </c>
      <c r="B91" t="s">
        <v>653</v>
      </c>
      <c r="C91" s="171"/>
      <c r="D91">
        <v>2014</v>
      </c>
    </row>
    <row r="92" spans="1:4">
      <c r="A92" t="s">
        <v>677</v>
      </c>
      <c r="B92" t="s">
        <v>641</v>
      </c>
      <c r="C92" s="172"/>
      <c r="D92">
        <v>2014</v>
      </c>
    </row>
    <row r="93" spans="1:4">
      <c r="A93" t="s">
        <v>678</v>
      </c>
      <c r="B93" t="s">
        <v>652</v>
      </c>
      <c r="C93" s="173"/>
      <c r="D93">
        <v>2014</v>
      </c>
    </row>
    <row r="94" spans="1:4">
      <c r="A94" t="s">
        <v>679</v>
      </c>
      <c r="B94" t="s">
        <v>642</v>
      </c>
      <c r="C94" s="174"/>
      <c r="D94">
        <v>2014</v>
      </c>
    </row>
    <row r="95" spans="1:4">
      <c r="A95" t="s">
        <v>680</v>
      </c>
      <c r="B95" t="s">
        <v>643</v>
      </c>
      <c r="C95" s="175"/>
      <c r="D95">
        <v>2014</v>
      </c>
    </row>
    <row r="96" spans="1:4">
      <c r="A96" t="s">
        <v>681</v>
      </c>
      <c r="B96" t="s">
        <v>644</v>
      </c>
      <c r="C96" s="176"/>
      <c r="D96">
        <v>2014</v>
      </c>
    </row>
    <row r="97" spans="1:4">
      <c r="A97" t="s">
        <v>682</v>
      </c>
      <c r="B97" t="s">
        <v>651</v>
      </c>
      <c r="C97" s="182"/>
      <c r="D97">
        <v>2014</v>
      </c>
    </row>
    <row r="98" spans="1:4">
      <c r="A98" t="s">
        <v>683</v>
      </c>
      <c r="B98" t="s">
        <v>645</v>
      </c>
      <c r="C98" s="177"/>
      <c r="D98">
        <v>2014</v>
      </c>
    </row>
    <row r="99" spans="1:4">
      <c r="A99" t="s">
        <v>684</v>
      </c>
      <c r="B99" t="s">
        <v>650</v>
      </c>
      <c r="C99" s="179"/>
      <c r="D99">
        <v>2014</v>
      </c>
    </row>
    <row r="100" spans="1:4">
      <c r="A100" t="s">
        <v>694</v>
      </c>
      <c r="B100" t="s">
        <v>690</v>
      </c>
      <c r="C100" s="184"/>
      <c r="D100">
        <v>2014</v>
      </c>
    </row>
    <row r="101" spans="1:4">
      <c r="A101" t="s">
        <v>695</v>
      </c>
      <c r="B101" t="s">
        <v>691</v>
      </c>
      <c r="C101" s="185"/>
      <c r="D101">
        <v>2014</v>
      </c>
    </row>
    <row r="102" spans="1:4">
      <c r="A102" t="s">
        <v>696</v>
      </c>
      <c r="B102" t="s">
        <v>692</v>
      </c>
      <c r="C102" s="186"/>
      <c r="D102">
        <v>2014</v>
      </c>
    </row>
    <row r="103" spans="1:4">
      <c r="A103" t="s">
        <v>697</v>
      </c>
      <c r="B103" t="s">
        <v>693</v>
      </c>
      <c r="C103" s="187"/>
      <c r="D103">
        <v>2014</v>
      </c>
    </row>
    <row r="104" spans="1:4">
      <c r="A104" s="1" t="s">
        <v>698</v>
      </c>
      <c r="B104" t="s">
        <v>702</v>
      </c>
      <c r="C104" s="188"/>
      <c r="D104">
        <v>2014</v>
      </c>
    </row>
    <row r="105" spans="1:4">
      <c r="A105" s="1" t="s">
        <v>699</v>
      </c>
      <c r="B105" t="s">
        <v>703</v>
      </c>
      <c r="C105" s="189"/>
      <c r="D105">
        <v>2014</v>
      </c>
    </row>
    <row r="106" spans="1:4">
      <c r="A106" s="1" t="s">
        <v>700</v>
      </c>
      <c r="B106" t="s">
        <v>701</v>
      </c>
      <c r="C106" s="190"/>
      <c r="D106">
        <v>2014</v>
      </c>
    </row>
    <row r="107" spans="1:4">
      <c r="A107" t="s">
        <v>714</v>
      </c>
      <c r="B107" t="s">
        <v>704</v>
      </c>
      <c r="C107" s="191"/>
    </row>
    <row r="108" spans="1:4">
      <c r="A108" t="s">
        <v>715</v>
      </c>
      <c r="B108" t="s">
        <v>705</v>
      </c>
      <c r="C108" s="192"/>
    </row>
    <row r="109" spans="1:4">
      <c r="A109" t="s">
        <v>716</v>
      </c>
      <c r="B109" t="s">
        <v>706</v>
      </c>
      <c r="C109" s="193"/>
    </row>
    <row r="110" spans="1:4">
      <c r="A110" t="s">
        <v>717</v>
      </c>
      <c r="B110" t="s">
        <v>707</v>
      </c>
      <c r="C110" s="194"/>
    </row>
    <row r="111" spans="1:4">
      <c r="A111" t="s">
        <v>718</v>
      </c>
      <c r="B111" t="s">
        <v>708</v>
      </c>
      <c r="C111" s="195"/>
    </row>
    <row r="112" spans="1:4">
      <c r="A112" t="s">
        <v>719</v>
      </c>
      <c r="B112" t="s">
        <v>709</v>
      </c>
      <c r="C112" s="196"/>
    </row>
    <row r="113" spans="1:3">
      <c r="A113" t="s">
        <v>720</v>
      </c>
      <c r="B113" t="s">
        <v>710</v>
      </c>
      <c r="C113" s="197"/>
    </row>
    <row r="114" spans="1:3">
      <c r="A114" t="s">
        <v>721</v>
      </c>
      <c r="B114" t="s">
        <v>711</v>
      </c>
      <c r="C114" s="198"/>
    </row>
    <row r="115" spans="1:3">
      <c r="A115" t="s">
        <v>722</v>
      </c>
      <c r="B115" t="s">
        <v>712</v>
      </c>
      <c r="C115" s="199"/>
    </row>
    <row r="116" spans="1:3">
      <c r="A116" t="s">
        <v>723</v>
      </c>
      <c r="B116" t="s">
        <v>713</v>
      </c>
      <c r="C116" s="200"/>
    </row>
    <row r="117" spans="1:3" ht="15.75">
      <c r="A117" s="1" t="s">
        <v>726</v>
      </c>
      <c r="B117" s="203" t="s">
        <v>724</v>
      </c>
      <c r="C117" s="201"/>
    </row>
    <row r="118" spans="1:3" ht="15.75">
      <c r="A118" s="1" t="s">
        <v>727</v>
      </c>
      <c r="B118" s="203" t="s">
        <v>725</v>
      </c>
      <c r="C118" s="202"/>
    </row>
    <row r="119" spans="1:3">
      <c r="A119" s="1" t="s">
        <v>734</v>
      </c>
      <c r="B119" t="s">
        <v>733</v>
      </c>
    </row>
    <row r="120" spans="1:3">
      <c r="A120" s="1" t="s">
        <v>737</v>
      </c>
      <c r="B120" s="1" t="s">
        <v>735</v>
      </c>
      <c r="C120" s="207"/>
    </row>
    <row r="121" spans="1:3" ht="23.25">
      <c r="A121" t="s">
        <v>58</v>
      </c>
      <c r="B121" s="211" t="s">
        <v>743</v>
      </c>
      <c r="C121" s="208"/>
    </row>
    <row r="122" spans="1:3">
      <c r="A122" t="s">
        <v>611</v>
      </c>
      <c r="B122" s="212" t="s">
        <v>738</v>
      </c>
      <c r="C122" s="154"/>
    </row>
    <row r="123" spans="1:3">
      <c r="A123" t="s">
        <v>612</v>
      </c>
      <c r="B123" s="213" t="s">
        <v>739</v>
      </c>
      <c r="C123" s="156"/>
    </row>
    <row r="124" spans="1:3">
      <c r="A124" t="s">
        <v>613</v>
      </c>
      <c r="B124" s="213" t="s">
        <v>614</v>
      </c>
      <c r="C124" s="157"/>
    </row>
    <row r="125" spans="1:3">
      <c r="A125" t="s">
        <v>615</v>
      </c>
      <c r="B125" s="214" t="s">
        <v>616</v>
      </c>
      <c r="C125" s="159"/>
    </row>
    <row r="126" spans="1:3">
      <c r="A126" t="s">
        <v>98</v>
      </c>
      <c r="B126" s="213" t="s">
        <v>617</v>
      </c>
      <c r="C126" s="160"/>
    </row>
    <row r="127" spans="1:3" ht="15.75">
      <c r="A127" t="s">
        <v>618</v>
      </c>
      <c r="B127" s="217" t="s">
        <v>619</v>
      </c>
      <c r="C127" s="161"/>
    </row>
    <row r="128" spans="1:3" ht="57">
      <c r="A128" t="s">
        <v>740</v>
      </c>
      <c r="B128" s="215" t="s">
        <v>741</v>
      </c>
      <c r="C128" s="209"/>
    </row>
    <row r="129" spans="1:3" ht="36.75">
      <c r="A129" t="s">
        <v>52</v>
      </c>
      <c r="B129" s="216" t="s">
        <v>742</v>
      </c>
      <c r="C129" s="210"/>
    </row>
    <row r="202" spans="2:3">
      <c r="B202" s="1" t="s">
        <v>11</v>
      </c>
    </row>
    <row r="203" spans="2:3">
      <c r="B203" s="1" t="s">
        <v>10</v>
      </c>
    </row>
    <row r="204" spans="2:3">
      <c r="B204" s="1" t="s">
        <v>9</v>
      </c>
    </row>
    <row r="205" spans="2:3">
      <c r="B205" s="1" t="s">
        <v>8</v>
      </c>
      <c r="C205"/>
    </row>
    <row r="206" spans="2:3">
      <c r="B206" s="1" t="s">
        <v>7</v>
      </c>
      <c r="C206"/>
    </row>
    <row r="207" spans="2:3">
      <c r="B207" s="1" t="s">
        <v>6</v>
      </c>
      <c r="C207"/>
    </row>
    <row r="208" spans="2:3">
      <c r="B208" s="1" t="s">
        <v>5</v>
      </c>
      <c r="C208"/>
    </row>
    <row r="209" spans="2:3">
      <c r="B209" s="1" t="s">
        <v>3</v>
      </c>
      <c r="C209"/>
    </row>
    <row r="210" spans="2:3">
      <c r="B210" s="1" t="s">
        <v>2</v>
      </c>
      <c r="C210"/>
    </row>
    <row r="211" spans="2:3">
      <c r="B211" s="1" t="s">
        <v>1</v>
      </c>
      <c r="C211"/>
    </row>
    <row r="212" spans="2:3">
      <c r="B212" s="1" t="s">
        <v>0</v>
      </c>
      <c r="C212"/>
    </row>
    <row r="213" spans="2:3">
      <c r="C213"/>
    </row>
    <row r="214" spans="2:3">
      <c r="C214"/>
    </row>
    <row r="215" spans="2:3">
      <c r="C215"/>
    </row>
    <row r="216" spans="2:3">
      <c r="C216"/>
    </row>
    <row r="217" spans="2:3">
      <c r="C217"/>
    </row>
    <row r="218" spans="2:3">
      <c r="C218" s="3"/>
    </row>
    <row r="219" spans="2:3">
      <c r="C219" s="3"/>
    </row>
    <row r="220" spans="2:3">
      <c r="C220" s="3"/>
    </row>
    <row r="221" spans="2:3">
      <c r="C221" s="3"/>
    </row>
    <row r="222" spans="2:3">
      <c r="C222" s="3"/>
    </row>
    <row r="223" spans="2:3">
      <c r="C223" s="3"/>
    </row>
    <row r="224" spans="2:3">
      <c r="C224" s="3"/>
    </row>
    <row r="225" spans="2:3">
      <c r="B225" s="2"/>
      <c r="C225" s="3"/>
    </row>
    <row r="226" spans="2:3">
      <c r="B226" s="2"/>
      <c r="C226" s="3"/>
    </row>
    <row r="227" spans="2:3">
      <c r="B227" s="2"/>
      <c r="C227" s="3"/>
    </row>
    <row r="228" spans="2:3">
      <c r="B228" s="2"/>
      <c r="C228" s="3"/>
    </row>
    <row r="229" spans="2:3">
      <c r="B229" s="2"/>
      <c r="C229" s="3"/>
    </row>
    <row r="230" spans="2:3">
      <c r="B230" s="2"/>
      <c r="C230" s="3"/>
    </row>
    <row r="231" spans="2:3">
      <c r="B231" s="2"/>
      <c r="C231" s="3"/>
    </row>
    <row r="232" spans="2:3">
      <c r="B232" s="2"/>
    </row>
    <row r="233" spans="2:3">
      <c r="B233" s="2"/>
    </row>
    <row r="234" spans="2:3">
      <c r="B234" s="2"/>
    </row>
    <row r="235" spans="2:3">
      <c r="B235" s="2"/>
    </row>
    <row r="236" spans="2:3">
      <c r="B236" s="2"/>
    </row>
    <row r="237" spans="2:3">
      <c r="B237" s="2"/>
    </row>
    <row r="238" spans="2:3">
      <c r="B238" s="2"/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J40"/>
  <sheetViews>
    <sheetView topLeftCell="A16" workbookViewId="0">
      <selection activeCell="D41" sqref="D41"/>
    </sheetView>
  </sheetViews>
  <sheetFormatPr defaultRowHeight="15"/>
  <cols>
    <col min="1" max="1" width="12.42578125" bestFit="1" customWidth="1"/>
    <col min="2" max="2" width="13.28515625" bestFit="1" customWidth="1"/>
    <col min="3" max="3" width="20" bestFit="1" customWidth="1"/>
    <col min="4" max="4" width="24.28515625" bestFit="1" customWidth="1"/>
    <col min="9" max="9" width="29.7109375" customWidth="1"/>
  </cols>
  <sheetData>
    <row r="1" spans="1:9" ht="35.450000000000003" customHeight="1">
      <c r="A1" t="s">
        <v>3878</v>
      </c>
      <c r="B1" t="s">
        <v>3873</v>
      </c>
      <c r="C1" t="s">
        <v>9692</v>
      </c>
      <c r="D1" t="s">
        <v>3879</v>
      </c>
      <c r="E1" t="s">
        <v>3877</v>
      </c>
      <c r="F1" t="s">
        <v>3874</v>
      </c>
      <c r="G1" t="s">
        <v>3875</v>
      </c>
      <c r="H1" s="82" t="s">
        <v>3876</v>
      </c>
      <c r="I1" t="s">
        <v>343</v>
      </c>
    </row>
    <row r="2" spans="1:9" ht="16.899999999999999" customHeight="1">
      <c r="A2" t="s">
        <v>5710</v>
      </c>
      <c r="B2" t="s">
        <v>1685</v>
      </c>
      <c r="D2" t="str">
        <f>A2 &amp; " " &amp; B2</f>
        <v>17-1312 TC Silver Mink</v>
      </c>
      <c r="E2" t="s">
        <v>632</v>
      </c>
      <c r="F2">
        <v>159</v>
      </c>
      <c r="G2">
        <v>141</v>
      </c>
      <c r="H2" s="82">
        <v>124</v>
      </c>
      <c r="I2" s="2350"/>
    </row>
    <row r="3" spans="1:9" ht="16.899999999999999" customHeight="1">
      <c r="A3" t="s">
        <v>7076</v>
      </c>
      <c r="B3" t="s">
        <v>7146</v>
      </c>
      <c r="D3" t="str">
        <f>A3 &amp; " " &amp; B3</f>
        <v>15-1506 TC Etherea</v>
      </c>
      <c r="E3" t="s">
        <v>632</v>
      </c>
      <c r="F3">
        <v>165</v>
      </c>
      <c r="G3">
        <v>149</v>
      </c>
      <c r="H3">
        <v>143</v>
      </c>
      <c r="I3" s="1317"/>
    </row>
    <row r="4" spans="1:9" ht="16.899999999999999" customHeight="1">
      <c r="A4" t="s">
        <v>4588</v>
      </c>
      <c r="B4" t="s">
        <v>1462</v>
      </c>
      <c r="D4" t="str">
        <f>A4 &amp; " " &amp; B4</f>
        <v>14-1012 TC Champagne Beige</v>
      </c>
      <c r="E4" t="s">
        <v>632</v>
      </c>
      <c r="F4">
        <v>179</v>
      </c>
      <c r="G4">
        <v>159</v>
      </c>
      <c r="H4" s="82">
        <v>141</v>
      </c>
      <c r="I4" s="2383"/>
    </row>
    <row r="5" spans="1:9" ht="16.899999999999999" customHeight="1">
      <c r="A5" t="s">
        <v>5250</v>
      </c>
      <c r="B5" t="s">
        <v>1587</v>
      </c>
      <c r="D5" t="str">
        <f>A5 &amp; " " &amp; B5</f>
        <v>16-1212 TC Nomad</v>
      </c>
      <c r="E5" t="s">
        <v>632</v>
      </c>
      <c r="F5">
        <v>180</v>
      </c>
      <c r="G5">
        <v>159</v>
      </c>
      <c r="H5" s="82">
        <v>137</v>
      </c>
      <c r="I5" s="2360"/>
    </row>
    <row r="6" spans="1:9" ht="16.899999999999999" customHeight="1">
      <c r="A6" t="s">
        <v>6972</v>
      </c>
      <c r="B6" t="s">
        <v>9367</v>
      </c>
      <c r="D6" t="str">
        <f>A6 &amp; " " &amp; B6</f>
        <v>15-1307 TC White Pepper</v>
      </c>
      <c r="E6" t="s">
        <v>632</v>
      </c>
      <c r="F6">
        <v>182</v>
      </c>
      <c r="G6">
        <v>168</v>
      </c>
      <c r="H6" s="82">
        <v>147</v>
      </c>
      <c r="I6" s="2348"/>
    </row>
    <row r="7" spans="1:9" ht="16.899999999999999" customHeight="1">
      <c r="A7" t="s">
        <v>4737</v>
      </c>
      <c r="B7" t="s">
        <v>1663</v>
      </c>
      <c r="D7" t="str">
        <f t="shared" ref="D7:D13" si="0">A7 &amp; " " &amp; B7</f>
        <v>14-4501 TC Silver Lining</v>
      </c>
      <c r="E7" t="s">
        <v>632</v>
      </c>
      <c r="F7">
        <v>189</v>
      </c>
      <c r="G7">
        <v>182</v>
      </c>
      <c r="H7" s="82">
        <v>171</v>
      </c>
      <c r="I7" s="2352"/>
    </row>
    <row r="8" spans="1:9" ht="16.899999999999999" customHeight="1">
      <c r="A8" t="s">
        <v>5049</v>
      </c>
      <c r="B8" t="s">
        <v>217</v>
      </c>
      <c r="D8" t="str">
        <f t="shared" si="0"/>
        <v>15-4502 TC Silver Cloud</v>
      </c>
      <c r="E8" t="s">
        <v>632</v>
      </c>
      <c r="F8">
        <v>190</v>
      </c>
      <c r="G8">
        <v>183</v>
      </c>
      <c r="H8" s="82">
        <v>176</v>
      </c>
      <c r="I8" s="2353"/>
    </row>
    <row r="9" spans="1:9" ht="16.899999999999999" customHeight="1">
      <c r="A9" t="s">
        <v>4902</v>
      </c>
      <c r="B9" t="s">
        <v>7418</v>
      </c>
      <c r="D9" t="str">
        <f t="shared" si="0"/>
        <v>15-1119 TC Taos Taupe</v>
      </c>
      <c r="E9" t="s">
        <v>632</v>
      </c>
      <c r="F9">
        <v>191</v>
      </c>
      <c r="G9">
        <v>167</v>
      </c>
      <c r="H9" s="82">
        <v>127</v>
      </c>
      <c r="I9" s="2363"/>
    </row>
    <row r="10" spans="1:9" ht="16.899999999999999" customHeight="1">
      <c r="A10" t="s">
        <v>4916</v>
      </c>
      <c r="B10" t="s">
        <v>1590</v>
      </c>
      <c r="D10" t="str">
        <f t="shared" si="0"/>
        <v>15-1213 TC Candied Ginger</v>
      </c>
      <c r="E10" t="s">
        <v>632</v>
      </c>
      <c r="F10">
        <v>191</v>
      </c>
      <c r="G10">
        <v>163</v>
      </c>
      <c r="H10" s="82">
        <v>135</v>
      </c>
      <c r="I10" s="2357"/>
    </row>
    <row r="11" spans="1:9" ht="16.899999999999999" customHeight="1">
      <c r="A11" t="s">
        <v>4919</v>
      </c>
      <c r="B11" t="s">
        <v>80</v>
      </c>
      <c r="D11" t="str">
        <f t="shared" si="0"/>
        <v>15-1216 TC Pale Khaki</v>
      </c>
      <c r="E11" t="s">
        <v>632</v>
      </c>
      <c r="F11">
        <v>191</v>
      </c>
      <c r="G11">
        <v>175</v>
      </c>
      <c r="H11" s="82">
        <v>146</v>
      </c>
      <c r="I11" s="2346"/>
    </row>
    <row r="12" spans="1:9" ht="16.899999999999999" customHeight="1">
      <c r="A12" t="s">
        <v>4940</v>
      </c>
      <c r="B12" t="s">
        <v>7489</v>
      </c>
      <c r="D12" t="str">
        <f t="shared" si="0"/>
        <v>15-1315 TC Rugby Tan</v>
      </c>
      <c r="E12" t="s">
        <v>632</v>
      </c>
      <c r="F12">
        <v>194</v>
      </c>
      <c r="G12">
        <v>165</v>
      </c>
      <c r="H12" s="82">
        <v>148</v>
      </c>
      <c r="I12" s="2367"/>
    </row>
    <row r="13" spans="1:9" ht="16.899999999999999" customHeight="1">
      <c r="A13" t="s">
        <v>4560</v>
      </c>
      <c r="B13" t="s">
        <v>1699</v>
      </c>
      <c r="D13" t="str">
        <f t="shared" si="0"/>
        <v>14-0708 TC Cement</v>
      </c>
      <c r="E13" t="s">
        <v>632</v>
      </c>
      <c r="F13">
        <v>196</v>
      </c>
      <c r="G13">
        <v>182</v>
      </c>
      <c r="H13" s="82">
        <v>166</v>
      </c>
      <c r="I13" s="2349"/>
    </row>
    <row r="14" spans="1:9" ht="16.899999999999999" customHeight="1">
      <c r="A14" t="s">
        <v>4922</v>
      </c>
      <c r="B14" t="s">
        <v>4923</v>
      </c>
      <c r="D14" t="str">
        <f>A14 &amp; " " &amp; B14</f>
        <v>15-1220 TC Lattè</v>
      </c>
      <c r="E14" t="s">
        <v>632</v>
      </c>
      <c r="F14">
        <v>197</v>
      </c>
      <c r="G14">
        <v>165</v>
      </c>
      <c r="H14" s="82">
        <v>130</v>
      </c>
      <c r="I14" s="2356"/>
    </row>
    <row r="15" spans="1:9" ht="16.899999999999999" customHeight="1">
      <c r="A15" t="s">
        <v>4917</v>
      </c>
      <c r="B15" t="s">
        <v>1589</v>
      </c>
      <c r="D15" t="str">
        <f>A15 &amp; " " &amp; B15</f>
        <v>15-1214 TC Warm Sand</v>
      </c>
      <c r="E15" t="s">
        <v>632</v>
      </c>
      <c r="F15">
        <v>197</v>
      </c>
      <c r="G15">
        <v>174</v>
      </c>
      <c r="H15" s="82">
        <v>145</v>
      </c>
      <c r="I15" s="2358"/>
    </row>
    <row r="16" spans="1:9" ht="16.899999999999999" customHeight="1">
      <c r="A16" t="s">
        <v>4938</v>
      </c>
      <c r="B16" t="s">
        <v>1525</v>
      </c>
      <c r="D16" t="str">
        <f>A16 &amp; " " &amp; B16</f>
        <v>15-1309 TC Moonlight</v>
      </c>
      <c r="E16" t="s">
        <v>632</v>
      </c>
      <c r="F16">
        <v>197</v>
      </c>
      <c r="G16">
        <v>177</v>
      </c>
      <c r="H16" s="82">
        <v>160</v>
      </c>
      <c r="I16" s="2366"/>
    </row>
    <row r="17" spans="1:10" ht="16.899999999999999" customHeight="1">
      <c r="A17" t="s">
        <v>4603</v>
      </c>
      <c r="B17" t="s">
        <v>1674</v>
      </c>
      <c r="D17" t="str">
        <f>A17 &amp; " " &amp; B17</f>
        <v>14-1106 TC Peyote</v>
      </c>
      <c r="E17" t="s">
        <v>632</v>
      </c>
      <c r="F17">
        <v>197</v>
      </c>
      <c r="G17">
        <v>187</v>
      </c>
      <c r="H17" s="82">
        <v>174</v>
      </c>
      <c r="I17" s="2351"/>
    </row>
    <row r="18" spans="1:10" ht="16.899999999999999" customHeight="1">
      <c r="A18" t="s">
        <v>4604</v>
      </c>
      <c r="B18" t="s">
        <v>7255</v>
      </c>
      <c r="E18" t="s">
        <v>632</v>
      </c>
      <c r="F18">
        <v>203</v>
      </c>
      <c r="G18">
        <v>193</v>
      </c>
      <c r="H18" s="82">
        <v>174</v>
      </c>
      <c r="I18" s="2347"/>
    </row>
    <row r="19" spans="1:10" ht="16.899999999999999" customHeight="1">
      <c r="A19" t="s">
        <v>4611</v>
      </c>
      <c r="B19" t="s">
        <v>1596</v>
      </c>
      <c r="D19" t="str">
        <f>A19 &amp; " " &amp; B19</f>
        <v>14-1116 TC Almond Buff</v>
      </c>
      <c r="E19" t="s">
        <v>632</v>
      </c>
      <c r="F19">
        <v>204</v>
      </c>
      <c r="G19">
        <v>179</v>
      </c>
      <c r="H19" s="82">
        <v>144</v>
      </c>
      <c r="I19" s="2354"/>
    </row>
    <row r="20" spans="1:10" ht="16.899999999999999" customHeight="1">
      <c r="A20" t="s">
        <v>7012</v>
      </c>
      <c r="B20" t="s">
        <v>9379</v>
      </c>
      <c r="E20" t="s">
        <v>632</v>
      </c>
      <c r="F20">
        <v>206</v>
      </c>
      <c r="G20">
        <v>184</v>
      </c>
      <c r="H20" s="82">
        <v>153</v>
      </c>
      <c r="I20" s="2359"/>
    </row>
    <row r="21" spans="1:10" ht="16.899999999999999" customHeight="1">
      <c r="A21" t="s">
        <v>4630</v>
      </c>
      <c r="B21" t="s">
        <v>723</v>
      </c>
      <c r="D21" t="str">
        <f>A21 &amp; " " &amp; B21</f>
        <v>14-1213 TC Toasted Almond</v>
      </c>
      <c r="E21" t="s">
        <v>632</v>
      </c>
      <c r="F21">
        <v>210</v>
      </c>
      <c r="G21">
        <v>180</v>
      </c>
      <c r="H21">
        <v>156</v>
      </c>
      <c r="I21" s="597"/>
    </row>
    <row r="22" spans="1:10" ht="16.899999999999999" customHeight="1">
      <c r="A22" t="s">
        <v>4613</v>
      </c>
      <c r="B22" t="s">
        <v>1595</v>
      </c>
      <c r="E22" t="s">
        <v>632</v>
      </c>
      <c r="F22">
        <v>213</v>
      </c>
      <c r="G22">
        <v>186</v>
      </c>
      <c r="H22" s="82">
        <v>152</v>
      </c>
      <c r="I22" s="2355"/>
    </row>
    <row r="23" spans="1:10" ht="16.899999999999999" customHeight="1">
      <c r="A23" t="s">
        <v>4609</v>
      </c>
      <c r="B23" t="s">
        <v>1363</v>
      </c>
      <c r="D23" t="str">
        <f t="shared" ref="D23:D28" si="1">A23 &amp; " " &amp; B23</f>
        <v>14-1113 TC Marzipan</v>
      </c>
      <c r="E23" t="s">
        <v>632</v>
      </c>
      <c r="F23">
        <v>216</v>
      </c>
      <c r="G23">
        <v>192</v>
      </c>
      <c r="H23" s="82">
        <v>157</v>
      </c>
      <c r="I23" s="2382"/>
    </row>
    <row r="24" spans="1:10" ht="16.899999999999999" customHeight="1">
      <c r="A24" t="s">
        <v>4299</v>
      </c>
      <c r="B24" t="s">
        <v>1423</v>
      </c>
      <c r="D24" t="str">
        <f t="shared" si="1"/>
        <v>13-0715 TC Sea Mist</v>
      </c>
      <c r="E24" t="s">
        <v>632</v>
      </c>
      <c r="F24">
        <v>216</v>
      </c>
      <c r="G24">
        <v>201</v>
      </c>
      <c r="H24" s="82">
        <v>163</v>
      </c>
      <c r="I24" s="2381"/>
    </row>
    <row r="25" spans="1:10" ht="16.899999999999999" customHeight="1">
      <c r="A25" t="s">
        <v>4626</v>
      </c>
      <c r="B25" t="s">
        <v>1540</v>
      </c>
      <c r="D25" t="str">
        <f t="shared" si="1"/>
        <v>14-1210 TC Shifting Sand</v>
      </c>
      <c r="E25" t="s">
        <v>632</v>
      </c>
      <c r="F25">
        <v>216</v>
      </c>
      <c r="G25">
        <v>192</v>
      </c>
      <c r="H25" s="82">
        <v>173</v>
      </c>
      <c r="I25" s="2365"/>
    </row>
    <row r="26" spans="1:10" ht="16.899999999999999" customHeight="1">
      <c r="A26" t="s">
        <v>4265</v>
      </c>
      <c r="B26" t="s">
        <v>1584</v>
      </c>
      <c r="D26" t="str">
        <f t="shared" si="1"/>
        <v>13-0513 TC Frozen Dew</v>
      </c>
      <c r="E26" t="s">
        <v>632</v>
      </c>
      <c r="F26">
        <v>216</v>
      </c>
      <c r="G26">
        <v>207</v>
      </c>
      <c r="H26" s="82">
        <v>178</v>
      </c>
      <c r="I26" s="2361"/>
    </row>
    <row r="27" spans="1:10" ht="16.899999999999999" customHeight="1">
      <c r="A27" t="s">
        <v>4319</v>
      </c>
      <c r="B27" t="s">
        <v>1747</v>
      </c>
      <c r="D27" t="str">
        <f t="shared" si="1"/>
        <v>13-0907 TC Sandshell</v>
      </c>
      <c r="E27" t="s">
        <v>632</v>
      </c>
      <c r="F27">
        <v>216</v>
      </c>
      <c r="G27">
        <v>204</v>
      </c>
      <c r="H27" s="82">
        <v>187</v>
      </c>
      <c r="I27" s="2339"/>
      <c r="J27" s="2384"/>
    </row>
    <row r="28" spans="1:10" ht="16.899999999999999" customHeight="1">
      <c r="A28" t="s">
        <v>4344</v>
      </c>
      <c r="B28" t="s">
        <v>1542</v>
      </c>
      <c r="D28" t="str">
        <f t="shared" si="1"/>
        <v>13-1011 TC Ivory Cream</v>
      </c>
      <c r="E28" t="s">
        <v>632</v>
      </c>
      <c r="F28">
        <v>218</v>
      </c>
      <c r="G28">
        <v>192</v>
      </c>
      <c r="H28" s="82">
        <v>167</v>
      </c>
      <c r="I28" s="2364"/>
    </row>
    <row r="29" spans="1:10" ht="16.899999999999999" customHeight="1">
      <c r="A29" t="s">
        <v>4342</v>
      </c>
      <c r="B29" t="s">
        <v>1713</v>
      </c>
      <c r="E29" t="s">
        <v>632</v>
      </c>
      <c r="F29">
        <v>218</v>
      </c>
      <c r="G29">
        <v>199</v>
      </c>
      <c r="H29" s="82">
        <v>171</v>
      </c>
      <c r="I29" s="2345"/>
    </row>
    <row r="30" spans="1:10" ht="16.899999999999999" customHeight="1">
      <c r="A30" t="s">
        <v>4341</v>
      </c>
      <c r="B30" t="s">
        <v>1583</v>
      </c>
      <c r="D30" t="str">
        <f>A30 &amp; " " &amp; B30</f>
        <v>13-1008 TC Bleached Sand</v>
      </c>
      <c r="E30" t="s">
        <v>632</v>
      </c>
      <c r="F30">
        <v>218</v>
      </c>
      <c r="G30">
        <v>204</v>
      </c>
      <c r="H30" s="82">
        <v>180</v>
      </c>
      <c r="I30" s="2362"/>
    </row>
    <row r="31" spans="1:10" ht="16.899999999999999" customHeight="1">
      <c r="A31" t="s">
        <v>4370</v>
      </c>
      <c r="B31" t="s">
        <v>1505</v>
      </c>
      <c r="D31" t="str">
        <f>A31 &amp; " " &amp; B31</f>
        <v>13-1107 TC Whisper Pink</v>
      </c>
      <c r="E31" t="s">
        <v>632</v>
      </c>
      <c r="F31">
        <v>218</v>
      </c>
      <c r="G31">
        <v>203</v>
      </c>
      <c r="H31" s="82">
        <v>190</v>
      </c>
      <c r="I31" s="2368"/>
    </row>
    <row r="32" spans="1:10" ht="16.899999999999999" customHeight="1">
      <c r="A32" t="s">
        <v>4337</v>
      </c>
      <c r="B32" t="s">
        <v>4338</v>
      </c>
      <c r="D32" t="str">
        <f>A32 &amp; " " &amp; B32</f>
        <v>13-1006 TC Crème Brûlée</v>
      </c>
      <c r="E32" t="s">
        <v>632</v>
      </c>
      <c r="F32">
        <v>219</v>
      </c>
      <c r="G32">
        <v>204</v>
      </c>
      <c r="H32" s="82">
        <v>181</v>
      </c>
      <c r="I32" s="2341"/>
      <c r="J32" s="2384"/>
    </row>
    <row r="33" spans="1:9" ht="16.899999999999999" customHeight="1">
      <c r="A33" t="s">
        <v>4126</v>
      </c>
      <c r="B33" t="s">
        <v>1506</v>
      </c>
      <c r="E33" t="s">
        <v>632</v>
      </c>
      <c r="F33">
        <v>219</v>
      </c>
      <c r="G33">
        <v>203</v>
      </c>
      <c r="H33" s="82">
        <v>189</v>
      </c>
      <c r="I33" s="2369"/>
    </row>
    <row r="34" spans="1:9" ht="16.899999999999999" customHeight="1">
      <c r="A34" t="s">
        <v>4125</v>
      </c>
      <c r="B34" t="s">
        <v>1749</v>
      </c>
      <c r="D34" t="str">
        <f t="shared" ref="D34:D39" si="2">A34 &amp; " " &amp; B34</f>
        <v>12-1403 TC Tapioca</v>
      </c>
      <c r="E34" t="s">
        <v>632</v>
      </c>
      <c r="F34">
        <v>220</v>
      </c>
      <c r="G34">
        <v>205</v>
      </c>
      <c r="H34" s="82">
        <v>188</v>
      </c>
      <c r="I34" s="2340"/>
    </row>
    <row r="35" spans="1:9" ht="16.899999999999999" customHeight="1">
      <c r="A35" t="s">
        <v>4318</v>
      </c>
      <c r="B35" t="s">
        <v>1764</v>
      </c>
      <c r="D35" t="str">
        <f t="shared" si="2"/>
        <v>13-0905 TC Birch</v>
      </c>
      <c r="E35" t="s">
        <v>632</v>
      </c>
      <c r="F35">
        <v>221</v>
      </c>
      <c r="G35">
        <v>213</v>
      </c>
      <c r="H35" s="82">
        <v>199</v>
      </c>
      <c r="I35" s="2335"/>
    </row>
    <row r="36" spans="1:9" ht="16.899999999999999" customHeight="1">
      <c r="A36" t="s">
        <v>4369</v>
      </c>
      <c r="B36" t="s">
        <v>1538</v>
      </c>
      <c r="D36" t="str">
        <f t="shared" si="2"/>
        <v>13-1106 TC Sand Dollar</v>
      </c>
      <c r="E36" t="s">
        <v>632</v>
      </c>
      <c r="F36">
        <v>222</v>
      </c>
      <c r="G36">
        <v>205</v>
      </c>
      <c r="H36">
        <v>190</v>
      </c>
      <c r="I36" s="577"/>
    </row>
    <row r="37" spans="1:9" ht="16.899999999999999" customHeight="1">
      <c r="A37" t="s">
        <v>4168</v>
      </c>
      <c r="B37" t="s">
        <v>1765</v>
      </c>
      <c r="D37" t="str">
        <f t="shared" si="2"/>
        <v>12-5202 TC Turtledove</v>
      </c>
      <c r="E37" t="s">
        <v>632</v>
      </c>
      <c r="F37">
        <v>222</v>
      </c>
      <c r="G37">
        <v>215</v>
      </c>
      <c r="H37" s="82">
        <v>200</v>
      </c>
      <c r="I37" s="2336"/>
    </row>
    <row r="38" spans="1:9" ht="16.899999999999999" customHeight="1">
      <c r="A38" t="s">
        <v>4024</v>
      </c>
      <c r="B38" t="s">
        <v>1761</v>
      </c>
      <c r="D38" t="str">
        <f t="shared" si="2"/>
        <v>12-0605 TC Angora</v>
      </c>
      <c r="E38" t="s">
        <v>632</v>
      </c>
      <c r="F38">
        <v>223</v>
      </c>
      <c r="G38">
        <v>209</v>
      </c>
      <c r="H38" s="82">
        <v>187</v>
      </c>
      <c r="I38" s="2338"/>
    </row>
    <row r="39" spans="1:9" ht="16.899999999999999" customHeight="1">
      <c r="A39" t="s">
        <v>4320</v>
      </c>
      <c r="B39" t="s">
        <v>1746</v>
      </c>
      <c r="D39" t="str">
        <f t="shared" si="2"/>
        <v>13-0908 TC Parchment</v>
      </c>
      <c r="E39" t="s">
        <v>632</v>
      </c>
      <c r="F39">
        <v>223</v>
      </c>
      <c r="G39">
        <v>209</v>
      </c>
      <c r="H39" s="82">
        <v>190</v>
      </c>
      <c r="I39" s="2342"/>
    </row>
    <row r="40" spans="1:9" ht="16.899999999999999" customHeight="1">
      <c r="A40" t="s">
        <v>3930</v>
      </c>
      <c r="B40" t="s">
        <v>1745</v>
      </c>
      <c r="E40" t="s">
        <v>632</v>
      </c>
      <c r="F40">
        <v>243</v>
      </c>
      <c r="G40">
        <v>223</v>
      </c>
      <c r="H40" s="82">
        <v>202</v>
      </c>
      <c r="I40" s="2344"/>
    </row>
  </sheetData>
  <sortState xmlns:xlrd2="http://schemas.microsoft.com/office/spreadsheetml/2017/richdata2" ref="A2:I42">
    <sortCondition ref="F1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6"/>
  <dimension ref="A1:P262"/>
  <sheetViews>
    <sheetView topLeftCell="A16" zoomScale="90" zoomScaleNormal="90" workbookViewId="0">
      <selection activeCell="D131" sqref="D131"/>
    </sheetView>
  </sheetViews>
  <sheetFormatPr defaultColWidth="8.85546875" defaultRowHeight="15"/>
  <cols>
    <col min="1" max="1" width="15.42578125" customWidth="1"/>
    <col min="2" max="2" width="16.7109375" bestFit="1" customWidth="1"/>
    <col min="3" max="3" width="20" bestFit="1" customWidth="1"/>
    <col min="4" max="4" width="30.42578125" bestFit="1" customWidth="1"/>
    <col min="5" max="5" width="14.140625" bestFit="1" customWidth="1"/>
    <col min="6" max="8" width="4.42578125" bestFit="1" customWidth="1"/>
    <col min="9" max="9" width="20.42578125" customWidth="1"/>
    <col min="10" max="10" width="35.42578125" style="5264" bestFit="1" customWidth="1"/>
    <col min="12" max="12" width="18.5703125" customWidth="1"/>
    <col min="13" max="13" width="16.42578125" bestFit="1" customWidth="1"/>
    <col min="14" max="14" width="13.140625" style="82" customWidth="1"/>
    <col min="15" max="15" width="47.42578125" style="82" customWidth="1"/>
  </cols>
  <sheetData>
    <row r="1" spans="1:15" ht="19.5" thickBot="1">
      <c r="A1" s="4764" t="s">
        <v>3878</v>
      </c>
      <c r="B1" s="4765" t="s">
        <v>3873</v>
      </c>
      <c r="C1" s="4765" t="s">
        <v>9692</v>
      </c>
      <c r="D1" s="4765" t="s">
        <v>3879</v>
      </c>
      <c r="E1" s="4765" t="s">
        <v>3877</v>
      </c>
      <c r="F1" s="4765" t="s">
        <v>3874</v>
      </c>
      <c r="G1" s="4765" t="s">
        <v>3875</v>
      </c>
      <c r="H1" s="4765" t="s">
        <v>3876</v>
      </c>
      <c r="I1" s="4766" t="s">
        <v>343</v>
      </c>
      <c r="J1" s="5095" t="s">
        <v>343</v>
      </c>
      <c r="K1" s="4767" t="s">
        <v>9715</v>
      </c>
      <c r="L1" s="4767" t="s">
        <v>9811</v>
      </c>
      <c r="M1" s="4767" t="s">
        <v>9812</v>
      </c>
      <c r="N1" s="4768" t="s">
        <v>10461</v>
      </c>
      <c r="O1" s="4768" t="s">
        <v>10489</v>
      </c>
    </row>
    <row r="2" spans="1:15" ht="20.45" customHeight="1">
      <c r="A2" t="s">
        <v>3896</v>
      </c>
      <c r="B2" t="s">
        <v>7167</v>
      </c>
      <c r="D2" t="str">
        <f t="shared" ref="D2:D33" si="0">A2 &amp; " " &amp; B2</f>
        <v xml:space="preserve">11-0107 TC Papyrus </v>
      </c>
      <c r="E2" t="s">
        <v>632</v>
      </c>
      <c r="F2">
        <v>245</v>
      </c>
      <c r="G2">
        <v>237</v>
      </c>
      <c r="H2" s="82">
        <v>214</v>
      </c>
      <c r="I2" s="4780"/>
      <c r="J2" s="5096" t="s">
        <v>10526</v>
      </c>
    </row>
    <row r="3" spans="1:15" ht="20.45" customHeight="1">
      <c r="A3" t="s">
        <v>4963</v>
      </c>
      <c r="B3" t="s">
        <v>1195</v>
      </c>
      <c r="D3" t="str">
        <f t="shared" si="0"/>
        <v>15-1530 TC Peach Pink</v>
      </c>
      <c r="E3" t="s">
        <v>632</v>
      </c>
      <c r="F3">
        <v>250</v>
      </c>
      <c r="G3">
        <v>154</v>
      </c>
      <c r="H3">
        <v>133</v>
      </c>
      <c r="I3" s="1023"/>
      <c r="J3" s="5097" t="s">
        <v>10536</v>
      </c>
    </row>
    <row r="4" spans="1:15" ht="20.45" customHeight="1">
      <c r="A4" t="s">
        <v>4128</v>
      </c>
      <c r="B4" t="s">
        <v>8195</v>
      </c>
      <c r="D4" t="str">
        <f t="shared" si="0"/>
        <v>12-1605 TC Crystal Pink</v>
      </c>
      <c r="E4" t="s">
        <v>632</v>
      </c>
      <c r="F4">
        <v>237</v>
      </c>
      <c r="G4">
        <v>208</v>
      </c>
      <c r="H4">
        <v>206</v>
      </c>
      <c r="I4" s="4769"/>
      <c r="J4" s="5098" t="s">
        <v>10516</v>
      </c>
    </row>
    <row r="5" spans="1:15" ht="20.45" customHeight="1">
      <c r="A5" t="s">
        <v>5372</v>
      </c>
      <c r="B5" t="s">
        <v>718</v>
      </c>
      <c r="D5" t="str">
        <f t="shared" si="0"/>
        <v>16-1720 TC Strawberry Ice</v>
      </c>
      <c r="E5" t="s">
        <v>632</v>
      </c>
      <c r="F5">
        <v>236</v>
      </c>
      <c r="G5">
        <v>139</v>
      </c>
      <c r="H5">
        <v>143</v>
      </c>
      <c r="I5" s="4788"/>
      <c r="J5" s="5099" t="s">
        <v>10533</v>
      </c>
      <c r="K5">
        <v>2015</v>
      </c>
    </row>
    <row r="6" spans="1:15" ht="20.45" customHeight="1">
      <c r="A6" t="s">
        <v>5364</v>
      </c>
      <c r="B6" t="s">
        <v>696</v>
      </c>
      <c r="D6" t="str">
        <f t="shared" si="0"/>
        <v>16-1640 TC Sugar Coral</v>
      </c>
      <c r="E6" t="s">
        <v>632</v>
      </c>
      <c r="F6">
        <v>251</v>
      </c>
      <c r="G6">
        <v>108</v>
      </c>
      <c r="H6">
        <v>113</v>
      </c>
      <c r="I6" s="4787"/>
      <c r="J6" s="5100" t="s">
        <v>10532</v>
      </c>
    </row>
    <row r="7" spans="1:15" ht="20.45" customHeight="1">
      <c r="A7" t="s">
        <v>5358</v>
      </c>
      <c r="B7" t="s">
        <v>8048</v>
      </c>
      <c r="D7" t="str">
        <f t="shared" si="0"/>
        <v>16-1620 TC Tea Rose</v>
      </c>
      <c r="E7" t="s">
        <v>632</v>
      </c>
      <c r="F7">
        <v>220</v>
      </c>
      <c r="G7">
        <v>113</v>
      </c>
      <c r="H7">
        <v>120</v>
      </c>
      <c r="I7" s="1111"/>
      <c r="J7" s="5101" t="s">
        <v>10534</v>
      </c>
    </row>
    <row r="8" spans="1:15" ht="20.45" customHeight="1">
      <c r="A8" t="s">
        <v>5280</v>
      </c>
      <c r="B8" t="s">
        <v>1231</v>
      </c>
      <c r="D8" t="str">
        <f t="shared" si="0"/>
        <v>16-1330 TC Muted Clay</v>
      </c>
      <c r="E8" t="s">
        <v>632</v>
      </c>
      <c r="F8">
        <v>210</v>
      </c>
      <c r="G8">
        <v>147</v>
      </c>
      <c r="H8" s="82">
        <v>128</v>
      </c>
      <c r="I8" s="4770"/>
      <c r="J8" s="5102" t="s">
        <v>10517</v>
      </c>
    </row>
    <row r="9" spans="1:15" ht="20.45" customHeight="1">
      <c r="A9" t="s">
        <v>4655</v>
      </c>
      <c r="B9" t="s">
        <v>1234</v>
      </c>
      <c r="D9" t="str">
        <f t="shared" si="0"/>
        <v>14-1316 TC Dusty Pink</v>
      </c>
      <c r="E9" t="s">
        <v>632</v>
      </c>
      <c r="F9">
        <v>222</v>
      </c>
      <c r="G9">
        <v>170</v>
      </c>
      <c r="H9" s="82">
        <v>155</v>
      </c>
      <c r="I9" s="4771"/>
      <c r="J9" s="5103" t="s">
        <v>10518</v>
      </c>
    </row>
    <row r="10" spans="1:15" ht="20.45" customHeight="1">
      <c r="A10" t="s">
        <v>4946</v>
      </c>
      <c r="B10" t="s">
        <v>1491</v>
      </c>
      <c r="D10" t="str">
        <f t="shared" si="0"/>
        <v>15-1322 TC Dusty Coral</v>
      </c>
      <c r="E10" t="s">
        <v>632</v>
      </c>
      <c r="F10">
        <v>210</v>
      </c>
      <c r="G10">
        <v>155</v>
      </c>
      <c r="H10" s="82">
        <v>131</v>
      </c>
      <c r="I10" s="4772"/>
      <c r="J10" s="5104" t="s">
        <v>10519</v>
      </c>
    </row>
    <row r="11" spans="1:15" ht="20.45" customHeight="1">
      <c r="A11" t="s">
        <v>5794</v>
      </c>
      <c r="B11" t="s">
        <v>1090</v>
      </c>
      <c r="D11" t="str">
        <f t="shared" si="0"/>
        <v>17-1718 TC Dusty Rose</v>
      </c>
      <c r="E11" t="s">
        <v>632</v>
      </c>
      <c r="F11">
        <v>186</v>
      </c>
      <c r="G11">
        <v>121</v>
      </c>
      <c r="H11" s="82">
        <v>125</v>
      </c>
      <c r="I11" s="4773"/>
      <c r="J11" s="5105" t="s">
        <v>10502</v>
      </c>
    </row>
    <row r="12" spans="1:15" ht="20.45" customHeight="1">
      <c r="A12" t="s">
        <v>5778</v>
      </c>
      <c r="B12" t="s">
        <v>8334</v>
      </c>
      <c r="D12" t="str">
        <f t="shared" si="0"/>
        <v>17-1614 TC Deco Rose</v>
      </c>
      <c r="E12" t="s">
        <v>632</v>
      </c>
      <c r="F12">
        <v>152</v>
      </c>
      <c r="G12">
        <v>95</v>
      </c>
      <c r="H12">
        <v>104</v>
      </c>
      <c r="I12" s="1373"/>
      <c r="J12" s="5106" t="s">
        <v>10544</v>
      </c>
    </row>
    <row r="13" spans="1:15" ht="20.45" customHeight="1">
      <c r="A13" t="s">
        <v>5774</v>
      </c>
      <c r="B13" t="s">
        <v>953</v>
      </c>
      <c r="D13" t="str">
        <f t="shared" si="0"/>
        <v>17-1608 TC Heather Rose</v>
      </c>
      <c r="E13" t="s">
        <v>632</v>
      </c>
      <c r="F13">
        <v>173</v>
      </c>
      <c r="G13">
        <v>109</v>
      </c>
      <c r="H13">
        <v>127</v>
      </c>
      <c r="I13" s="1358"/>
      <c r="J13" s="5107" t="s">
        <v>10545</v>
      </c>
    </row>
    <row r="14" spans="1:15" ht="20.45" customHeight="1">
      <c r="A14" t="s">
        <v>5819</v>
      </c>
      <c r="B14" t="s">
        <v>1113</v>
      </c>
      <c r="D14" t="str">
        <f t="shared" si="0"/>
        <v>17-2120 TC Chateau Rose</v>
      </c>
      <c r="E14" t="s">
        <v>632</v>
      </c>
      <c r="F14">
        <v>214</v>
      </c>
      <c r="G14">
        <v>115</v>
      </c>
      <c r="H14">
        <v>141</v>
      </c>
      <c r="I14" s="4790"/>
      <c r="J14" s="5108" t="s">
        <v>10546</v>
      </c>
    </row>
    <row r="15" spans="1:15" ht="20.45" customHeight="1">
      <c r="A15" t="s">
        <v>5293</v>
      </c>
      <c r="B15" t="s">
        <v>1251</v>
      </c>
      <c r="D15" t="str">
        <f t="shared" si="0"/>
        <v>16-1344 TC Dusty Orange</v>
      </c>
      <c r="E15" t="s">
        <v>632</v>
      </c>
      <c r="F15">
        <v>226</v>
      </c>
      <c r="G15">
        <v>122</v>
      </c>
      <c r="H15" s="82">
        <v>83</v>
      </c>
      <c r="I15" s="4774"/>
      <c r="J15" s="5109" t="s">
        <v>10520</v>
      </c>
    </row>
    <row r="16" spans="1:15" ht="20.45" customHeight="1">
      <c r="A16" t="s">
        <v>4027</v>
      </c>
      <c r="B16" t="s">
        <v>1425</v>
      </c>
      <c r="D16" t="str">
        <f t="shared" si="0"/>
        <v>12-0619 TC Dusty Yellow</v>
      </c>
      <c r="E16" t="s">
        <v>632</v>
      </c>
      <c r="F16">
        <v>212</v>
      </c>
      <c r="G16">
        <v>204</v>
      </c>
      <c r="H16" s="82">
        <v>154</v>
      </c>
      <c r="I16" s="4775"/>
      <c r="J16" s="5110" t="s">
        <v>10521</v>
      </c>
    </row>
    <row r="17" spans="1:14" ht="20.45" customHeight="1">
      <c r="A17" t="s">
        <v>4204</v>
      </c>
      <c r="B17" t="s">
        <v>4205</v>
      </c>
      <c r="D17" t="str">
        <f t="shared" si="0"/>
        <v>12-5506 TC Dusty Aqua</v>
      </c>
      <c r="E17" t="s">
        <v>632</v>
      </c>
      <c r="F17">
        <v>192</v>
      </c>
      <c r="G17">
        <v>220</v>
      </c>
      <c r="H17" s="82">
        <v>205</v>
      </c>
      <c r="I17" s="4776"/>
      <c r="J17" s="5111" t="s">
        <v>10522</v>
      </c>
    </row>
    <row r="18" spans="1:14" ht="20.45" customHeight="1">
      <c r="A18" t="s">
        <v>6217</v>
      </c>
      <c r="B18" t="s">
        <v>1219</v>
      </c>
      <c r="D18" t="str">
        <f t="shared" si="0"/>
        <v>18-1630 TC Dusty Cedar</v>
      </c>
      <c r="E18" t="s">
        <v>632</v>
      </c>
      <c r="F18">
        <v>173</v>
      </c>
      <c r="G18">
        <v>93</v>
      </c>
      <c r="H18" s="82">
        <v>93</v>
      </c>
      <c r="I18" s="4777"/>
      <c r="J18" s="5112" t="s">
        <v>10523</v>
      </c>
    </row>
    <row r="19" spans="1:14" ht="20.45" customHeight="1">
      <c r="A19" t="s">
        <v>5312</v>
      </c>
      <c r="B19" t="s">
        <v>1468</v>
      </c>
      <c r="D19" t="str">
        <f t="shared" si="0"/>
        <v>16-1429 TC Sunburn</v>
      </c>
      <c r="E19" t="s">
        <v>632</v>
      </c>
      <c r="F19">
        <v>179</v>
      </c>
      <c r="G19">
        <v>114</v>
      </c>
      <c r="H19" s="82">
        <v>86</v>
      </c>
      <c r="I19" s="4781"/>
      <c r="J19" s="5113" t="s">
        <v>10527</v>
      </c>
    </row>
    <row r="20" spans="1:14" ht="20.45" customHeight="1">
      <c r="A20" t="s">
        <v>5836</v>
      </c>
      <c r="B20" t="s">
        <v>854</v>
      </c>
      <c r="D20" t="str">
        <f t="shared" si="0"/>
        <v>17-3313 TC Dusty Lavender</v>
      </c>
      <c r="E20" t="s">
        <v>632</v>
      </c>
      <c r="F20">
        <v>161</v>
      </c>
      <c r="G20">
        <v>117</v>
      </c>
      <c r="H20" s="82">
        <v>156</v>
      </c>
      <c r="I20" s="4778"/>
      <c r="J20" s="5114" t="s">
        <v>10524</v>
      </c>
    </row>
    <row r="21" spans="1:14" ht="20.45" customHeight="1">
      <c r="A21" t="s">
        <v>5396</v>
      </c>
      <c r="B21" t="s">
        <v>926</v>
      </c>
      <c r="D21" t="str">
        <f t="shared" si="0"/>
        <v>16-3310 TC Lavender Herb</v>
      </c>
      <c r="E21" t="s">
        <v>632</v>
      </c>
      <c r="F21">
        <v>177</v>
      </c>
      <c r="G21">
        <v>142</v>
      </c>
      <c r="H21" s="82">
        <v>170</v>
      </c>
      <c r="I21" s="4779"/>
      <c r="J21" s="5115" t="s">
        <v>10505</v>
      </c>
      <c r="K21">
        <v>2015</v>
      </c>
    </row>
    <row r="22" spans="1:14" ht="20.45" customHeight="1">
      <c r="A22" t="s">
        <v>4265</v>
      </c>
      <c r="B22" t="s">
        <v>1584</v>
      </c>
      <c r="D22" t="str">
        <f t="shared" si="0"/>
        <v>13-0513 TC Frozen Dew</v>
      </c>
      <c r="E22" t="s">
        <v>632</v>
      </c>
      <c r="F22">
        <v>216</v>
      </c>
      <c r="G22">
        <v>207</v>
      </c>
      <c r="H22" s="82">
        <v>178</v>
      </c>
      <c r="I22" s="2361"/>
      <c r="J22" s="5116" t="s">
        <v>10525</v>
      </c>
    </row>
    <row r="23" spans="1:14" ht="20.45" customHeight="1">
      <c r="A23" t="s">
        <v>4349</v>
      </c>
      <c r="B23" t="s">
        <v>1599</v>
      </c>
      <c r="D23" t="str">
        <f t="shared" si="0"/>
        <v>13-1014 TC Mellow Buff</v>
      </c>
      <c r="E23" t="s">
        <v>632</v>
      </c>
      <c r="F23">
        <v>216</v>
      </c>
      <c r="G23">
        <v>185</v>
      </c>
      <c r="H23" s="82">
        <v>152</v>
      </c>
      <c r="I23" s="4782"/>
      <c r="J23" s="5117" t="s">
        <v>10528</v>
      </c>
    </row>
    <row r="24" spans="1:14" ht="20.45" customHeight="1">
      <c r="A24" t="s">
        <v>4908</v>
      </c>
      <c r="B24" t="s">
        <v>1315</v>
      </c>
      <c r="D24" t="str">
        <f t="shared" si="0"/>
        <v>15-1147 TC Butterscotch</v>
      </c>
      <c r="E24" t="s">
        <v>632</v>
      </c>
      <c r="F24">
        <v>225</v>
      </c>
      <c r="G24">
        <v>150</v>
      </c>
      <c r="H24" s="82">
        <v>64</v>
      </c>
      <c r="I24" s="4783"/>
      <c r="J24" s="5118" t="s">
        <v>10529</v>
      </c>
    </row>
    <row r="25" spans="1:14" ht="20.45" customHeight="1">
      <c r="A25" t="s">
        <v>6993</v>
      </c>
      <c r="B25" t="s">
        <v>665</v>
      </c>
      <c r="D25" t="str">
        <f t="shared" si="0"/>
        <v>17-4014 TC Titanium</v>
      </c>
      <c r="E25" t="s">
        <v>632</v>
      </c>
      <c r="F25">
        <v>128</v>
      </c>
      <c r="G25">
        <v>125</v>
      </c>
      <c r="H25" s="82">
        <v>127</v>
      </c>
      <c r="I25" s="4784"/>
      <c r="J25" s="5119" t="s">
        <v>10499</v>
      </c>
      <c r="K25">
        <v>2015</v>
      </c>
    </row>
    <row r="26" spans="1:14" ht="20.45" customHeight="1">
      <c r="A26" t="s">
        <v>5908</v>
      </c>
      <c r="B26" t="s">
        <v>5909</v>
      </c>
      <c r="D26" t="str">
        <f t="shared" si="0"/>
        <v>17-4405 TC Monument</v>
      </c>
      <c r="E26" t="s">
        <v>632</v>
      </c>
      <c r="F26">
        <v>132</v>
      </c>
      <c r="G26">
        <v>137</v>
      </c>
      <c r="H26" s="82">
        <v>140</v>
      </c>
      <c r="I26" s="4786"/>
      <c r="J26" s="5120" t="s">
        <v>10531</v>
      </c>
    </row>
    <row r="27" spans="1:14" ht="20.45" customHeight="1">
      <c r="A27" t="s">
        <v>5427</v>
      </c>
      <c r="B27" t="s">
        <v>5428</v>
      </c>
      <c r="D27" t="str">
        <f t="shared" si="0"/>
        <v>16-4010 TC Dusty Blue</v>
      </c>
      <c r="E27" t="s">
        <v>632</v>
      </c>
      <c r="F27">
        <v>140</v>
      </c>
      <c r="G27">
        <v>157</v>
      </c>
      <c r="H27" s="82">
        <v>173</v>
      </c>
      <c r="I27" s="4785"/>
      <c r="J27" s="5121" t="s">
        <v>10530</v>
      </c>
    </row>
    <row r="28" spans="1:14" ht="20.45" customHeight="1">
      <c r="A28" t="s">
        <v>4374</v>
      </c>
      <c r="B28" t="s">
        <v>1511</v>
      </c>
      <c r="D28" t="str">
        <f t="shared" si="0"/>
        <v>13-1114 TC Bellini</v>
      </c>
      <c r="E28" t="s">
        <v>632</v>
      </c>
      <c r="F28">
        <v>244</v>
      </c>
      <c r="G28">
        <v>201</v>
      </c>
      <c r="H28">
        <v>177</v>
      </c>
      <c r="I28" s="609"/>
      <c r="J28" s="5122" t="s">
        <v>10535</v>
      </c>
    </row>
    <row r="29" spans="1:14" ht="20.45" customHeight="1">
      <c r="A29" t="s">
        <v>4688</v>
      </c>
      <c r="B29" t="s">
        <v>1011</v>
      </c>
      <c r="D29" t="str">
        <f t="shared" si="0"/>
        <v>14-3209 TC Pastel Lavender</v>
      </c>
      <c r="E29" t="s">
        <v>632</v>
      </c>
      <c r="F29">
        <v>216</v>
      </c>
      <c r="G29">
        <v>161</v>
      </c>
      <c r="H29">
        <v>196</v>
      </c>
      <c r="I29" s="1278"/>
      <c r="J29" s="5123" t="s">
        <v>10537</v>
      </c>
    </row>
    <row r="30" spans="1:14" ht="20.45" customHeight="1">
      <c r="A30" t="s">
        <v>4992</v>
      </c>
      <c r="B30" t="s">
        <v>8312</v>
      </c>
      <c r="C30" t="s">
        <v>9711</v>
      </c>
      <c r="D30" t="str">
        <f t="shared" si="0"/>
        <v>15-2705 TC Keepsake Lilac</v>
      </c>
      <c r="E30" t="s">
        <v>632</v>
      </c>
      <c r="F30">
        <v>192</v>
      </c>
      <c r="G30">
        <v>165</v>
      </c>
      <c r="H30">
        <v>174</v>
      </c>
      <c r="I30" s="1353"/>
      <c r="J30" s="5124" t="s">
        <v>10538</v>
      </c>
    </row>
    <row r="31" spans="1:14" ht="20.45" customHeight="1">
      <c r="A31" t="s">
        <v>5376</v>
      </c>
      <c r="B31" t="s">
        <v>982</v>
      </c>
      <c r="D31" t="str">
        <f t="shared" si="0"/>
        <v>16-1806 TC Woodrose</v>
      </c>
      <c r="E31" t="s">
        <v>632</v>
      </c>
      <c r="F31">
        <v>174</v>
      </c>
      <c r="G31">
        <v>140</v>
      </c>
      <c r="H31">
        <v>142</v>
      </c>
      <c r="I31" s="1324"/>
      <c r="J31" s="5125" t="s">
        <v>10503</v>
      </c>
    </row>
    <row r="32" spans="1:14" ht="20.45" customHeight="1">
      <c r="A32" t="s">
        <v>6269</v>
      </c>
      <c r="B32" t="s">
        <v>55</v>
      </c>
      <c r="D32" t="str">
        <f t="shared" si="0"/>
        <v>18-2120 TC Honeysuckle</v>
      </c>
      <c r="E32" t="s">
        <v>632</v>
      </c>
      <c r="F32">
        <v>217</v>
      </c>
      <c r="G32">
        <v>79</v>
      </c>
      <c r="H32" s="82">
        <v>112</v>
      </c>
      <c r="I32" s="4789"/>
      <c r="J32" s="5126" t="s">
        <v>10539</v>
      </c>
      <c r="L32">
        <v>2011</v>
      </c>
      <c r="M32" t="s">
        <v>9813</v>
      </c>
      <c r="N32" s="82" t="s">
        <v>741</v>
      </c>
    </row>
    <row r="33" spans="1:13" ht="20.45" customHeight="1">
      <c r="A33" t="s">
        <v>5827</v>
      </c>
      <c r="B33" t="s">
        <v>1101</v>
      </c>
      <c r="D33" t="str">
        <f t="shared" si="0"/>
        <v>17-2624 TC Rose Violet</v>
      </c>
      <c r="E33" t="s">
        <v>632</v>
      </c>
      <c r="F33">
        <v>192</v>
      </c>
      <c r="G33">
        <v>66</v>
      </c>
      <c r="H33">
        <v>138</v>
      </c>
      <c r="I33" s="1162"/>
      <c r="J33" s="5127" t="s">
        <v>10540</v>
      </c>
    </row>
    <row r="34" spans="1:13" ht="20.45" customHeight="1">
      <c r="A34" t="s">
        <v>6715</v>
      </c>
      <c r="B34" t="s">
        <v>8243</v>
      </c>
      <c r="D34" t="str">
        <f t="shared" ref="D34:D64" si="1">A34 &amp; " " &amp; B34</f>
        <v>19-2434 TC Festival Fuchsia</v>
      </c>
      <c r="E34" t="s">
        <v>632</v>
      </c>
      <c r="F34">
        <v>158</v>
      </c>
      <c r="G34">
        <v>44</v>
      </c>
      <c r="H34">
        <v>106</v>
      </c>
      <c r="I34" s="1295"/>
      <c r="J34" s="5128" t="s">
        <v>10541</v>
      </c>
    </row>
    <row r="35" spans="1:13" ht="20.45" customHeight="1">
      <c r="A35" t="s">
        <v>6279</v>
      </c>
      <c r="B35" t="s">
        <v>1096</v>
      </c>
      <c r="D35" t="str">
        <f t="shared" si="1"/>
        <v>18-2525 TC Magenta Haze</v>
      </c>
      <c r="E35" t="s">
        <v>632</v>
      </c>
      <c r="F35">
        <v>157</v>
      </c>
      <c r="G35">
        <v>68</v>
      </c>
      <c r="H35">
        <v>110</v>
      </c>
      <c r="I35" s="1165"/>
      <c r="J35" s="5129" t="s">
        <v>10542</v>
      </c>
    </row>
    <row r="36" spans="1:13" s="5068" customFormat="1" ht="17.45" customHeight="1">
      <c r="A36" s="7" t="s">
        <v>6704</v>
      </c>
      <c r="B36" s="7" t="s">
        <v>1038</v>
      </c>
      <c r="C36" s="7"/>
      <c r="D36" s="7" t="str">
        <f t="shared" si="1"/>
        <v>19-2047 TC Sangria</v>
      </c>
      <c r="E36" s="7" t="s">
        <v>632</v>
      </c>
      <c r="F36" s="5070">
        <v>152</v>
      </c>
      <c r="G36" s="5070">
        <v>37</v>
      </c>
      <c r="H36" s="5071">
        <v>81</v>
      </c>
      <c r="I36" s="5069"/>
      <c r="J36" s="5130" t="s">
        <v>11567</v>
      </c>
    </row>
    <row r="37" spans="1:13" ht="20.45" customHeight="1">
      <c r="A37" t="s">
        <v>7062</v>
      </c>
      <c r="B37" t="s">
        <v>9486</v>
      </c>
      <c r="D37" t="str">
        <f t="shared" si="1"/>
        <v>18-1950 TC Jazzy</v>
      </c>
      <c r="E37" t="s">
        <v>632</v>
      </c>
      <c r="F37">
        <v>190</v>
      </c>
      <c r="G37">
        <v>23</v>
      </c>
      <c r="H37">
        <v>78</v>
      </c>
      <c r="I37" s="4791"/>
      <c r="J37" s="5131" t="s">
        <v>10547</v>
      </c>
    </row>
    <row r="38" spans="1:13" ht="20.45" customHeight="1">
      <c r="A38" t="s">
        <v>6255</v>
      </c>
      <c r="B38" t="s">
        <v>1129</v>
      </c>
      <c r="D38" t="str">
        <f t="shared" si="1"/>
        <v>18-1756 TC Teaberry</v>
      </c>
      <c r="E38" t="s">
        <v>632</v>
      </c>
      <c r="F38">
        <v>220</v>
      </c>
      <c r="G38">
        <v>56</v>
      </c>
      <c r="H38" s="82">
        <v>85</v>
      </c>
      <c r="I38" s="4792"/>
      <c r="J38" s="5132" t="s">
        <v>10548</v>
      </c>
    </row>
    <row r="39" spans="1:13" ht="20.45" customHeight="1">
      <c r="A39" t="s">
        <v>6277</v>
      </c>
      <c r="B39" t="s">
        <v>1102</v>
      </c>
      <c r="D39" t="str">
        <f t="shared" si="1"/>
        <v>18-2336 TC Very Berry</v>
      </c>
      <c r="E39" t="s">
        <v>632</v>
      </c>
      <c r="F39">
        <v>183</v>
      </c>
      <c r="G39">
        <v>50</v>
      </c>
      <c r="H39" s="82">
        <v>117</v>
      </c>
      <c r="I39" s="4793"/>
      <c r="J39" s="5133" t="s">
        <v>10549</v>
      </c>
    </row>
    <row r="40" spans="1:13" ht="20.45" customHeight="1">
      <c r="A40" t="s">
        <v>7067</v>
      </c>
      <c r="B40" t="s">
        <v>7147</v>
      </c>
      <c r="D40" t="str">
        <f t="shared" si="1"/>
        <v>19-1863 TC Scooter</v>
      </c>
      <c r="E40" t="s">
        <v>632</v>
      </c>
      <c r="F40">
        <v>155</v>
      </c>
      <c r="G40">
        <v>27</v>
      </c>
      <c r="H40">
        <v>49</v>
      </c>
      <c r="I40" s="4794"/>
      <c r="J40" s="5134" t="s">
        <v>10550</v>
      </c>
    </row>
    <row r="41" spans="1:13" ht="20.45" customHeight="1">
      <c r="A41" t="s">
        <v>7069</v>
      </c>
      <c r="B41" t="s">
        <v>7144</v>
      </c>
      <c r="D41" t="str">
        <f t="shared" si="1"/>
        <v>19-1652 TC Rhubarb</v>
      </c>
      <c r="E41" t="s">
        <v>632</v>
      </c>
      <c r="F41">
        <v>124</v>
      </c>
      <c r="G41">
        <v>30</v>
      </c>
      <c r="H41">
        <v>46</v>
      </c>
      <c r="I41" s="4795"/>
      <c r="J41" s="5135" t="s">
        <v>10551</v>
      </c>
    </row>
    <row r="42" spans="1:13" ht="20.45" customHeight="1">
      <c r="A42" t="s">
        <v>6689</v>
      </c>
      <c r="B42" t="s">
        <v>8174</v>
      </c>
      <c r="D42" t="str">
        <f t="shared" si="1"/>
        <v>19-1850 TC Red Bud</v>
      </c>
      <c r="E42" t="s">
        <v>632</v>
      </c>
      <c r="F42">
        <v>150</v>
      </c>
      <c r="G42">
        <v>45</v>
      </c>
      <c r="H42">
        <v>73</v>
      </c>
      <c r="I42" s="1236"/>
      <c r="J42" s="5136" t="s">
        <v>10552</v>
      </c>
    </row>
    <row r="43" spans="1:13" ht="20.45" customHeight="1">
      <c r="A43" t="s">
        <v>6645</v>
      </c>
      <c r="B43" t="s">
        <v>965</v>
      </c>
      <c r="C43" t="s">
        <v>9712</v>
      </c>
      <c r="D43" t="str">
        <f t="shared" si="1"/>
        <v>19-1522 TC Zinfandel</v>
      </c>
      <c r="E43" t="s">
        <v>632</v>
      </c>
      <c r="F43">
        <v>92</v>
      </c>
      <c r="G43">
        <v>41</v>
      </c>
      <c r="H43">
        <v>53</v>
      </c>
      <c r="I43" s="1347"/>
      <c r="J43" s="5137" t="s">
        <v>10507</v>
      </c>
    </row>
    <row r="44" spans="1:13" ht="20.45" customHeight="1">
      <c r="A44" t="s">
        <v>6738</v>
      </c>
      <c r="B44" t="s">
        <v>917</v>
      </c>
      <c r="D44" t="str">
        <f t="shared" si="1"/>
        <v>19-3325 TC Wood Violet</v>
      </c>
      <c r="E44" t="s">
        <v>632</v>
      </c>
      <c r="F44">
        <v>117</v>
      </c>
      <c r="G44">
        <v>64</v>
      </c>
      <c r="H44">
        <v>106</v>
      </c>
      <c r="I44" s="1397"/>
      <c r="J44" s="5138" t="s">
        <v>10553</v>
      </c>
    </row>
    <row r="45" spans="1:13" ht="20.45" customHeight="1">
      <c r="A45" t="s">
        <v>6719</v>
      </c>
      <c r="B45" t="s">
        <v>918</v>
      </c>
      <c r="D45" t="str">
        <f t="shared" si="1"/>
        <v>19-2524 TC Dark Purple</v>
      </c>
      <c r="E45" t="s">
        <v>632</v>
      </c>
      <c r="F45">
        <v>88</v>
      </c>
      <c r="G45">
        <v>33</v>
      </c>
      <c r="H45" s="82">
        <v>71</v>
      </c>
      <c r="I45" s="4796"/>
      <c r="J45" s="5139" t="s">
        <v>10500</v>
      </c>
    </row>
    <row r="46" spans="1:13" ht="20.45" customHeight="1">
      <c r="A46" t="s">
        <v>6151</v>
      </c>
      <c r="B46" t="s">
        <v>7455</v>
      </c>
      <c r="D46" t="str">
        <f t="shared" si="1"/>
        <v>18-1312 TC Deep Taupe</v>
      </c>
      <c r="E46" t="s">
        <v>632</v>
      </c>
      <c r="F46">
        <v>123</v>
      </c>
      <c r="G46">
        <v>102</v>
      </c>
      <c r="H46">
        <v>96</v>
      </c>
      <c r="I46" s="560"/>
      <c r="J46" s="5140" t="s">
        <v>10554</v>
      </c>
    </row>
    <row r="47" spans="1:13" ht="20.45" customHeight="1">
      <c r="A47" t="s">
        <v>6610</v>
      </c>
      <c r="B47" t="s">
        <v>1545</v>
      </c>
      <c r="D47" t="str">
        <f t="shared" si="1"/>
        <v>19-1213 TC Shopping Bag</v>
      </c>
      <c r="E47" t="s">
        <v>632</v>
      </c>
      <c r="F47">
        <v>90</v>
      </c>
      <c r="G47">
        <v>71</v>
      </c>
      <c r="H47">
        <v>67</v>
      </c>
      <c r="I47" s="561"/>
      <c r="J47" s="5141" t="s">
        <v>10498</v>
      </c>
      <c r="M47">
        <v>2015</v>
      </c>
    </row>
    <row r="48" spans="1:13" ht="15" customHeight="1">
      <c r="A48" t="s">
        <v>6639</v>
      </c>
      <c r="B48" t="s">
        <v>1444</v>
      </c>
      <c r="D48" t="str">
        <f t="shared" si="1"/>
        <v>19-1430 TC Mink</v>
      </c>
      <c r="E48" t="s">
        <v>632</v>
      </c>
      <c r="F48">
        <v>115</v>
      </c>
      <c r="G48">
        <v>75</v>
      </c>
      <c r="H48" s="82">
        <v>66</v>
      </c>
      <c r="I48" s="4797"/>
      <c r="J48" s="5142" t="s">
        <v>10555</v>
      </c>
    </row>
    <row r="49" spans="1:12" ht="20.45" customHeight="1">
      <c r="A49" t="s">
        <v>6183</v>
      </c>
      <c r="B49" t="s">
        <v>721</v>
      </c>
      <c r="D49" t="str">
        <f t="shared" si="1"/>
        <v>18-1438 TC Marsala</v>
      </c>
      <c r="E49" t="s">
        <v>632</v>
      </c>
      <c r="F49">
        <v>150</v>
      </c>
      <c r="G49">
        <v>79</v>
      </c>
      <c r="H49">
        <v>76</v>
      </c>
      <c r="I49" s="996"/>
      <c r="J49" s="5143" t="s">
        <v>10556</v>
      </c>
      <c r="K49">
        <v>2015</v>
      </c>
      <c r="L49">
        <v>2015</v>
      </c>
    </row>
    <row r="50" spans="1:12" ht="20.45" customHeight="1">
      <c r="A50" t="s">
        <v>7060</v>
      </c>
      <c r="B50" t="s">
        <v>7148</v>
      </c>
      <c r="D50" t="str">
        <f t="shared" si="1"/>
        <v>19-1555 TC Red Dahlia</v>
      </c>
      <c r="E50" t="s">
        <v>632</v>
      </c>
      <c r="F50">
        <v>125</v>
      </c>
      <c r="G50">
        <v>32</v>
      </c>
      <c r="H50" s="82">
        <v>39</v>
      </c>
      <c r="I50" s="4798"/>
      <c r="J50" s="5144" t="s">
        <v>10557</v>
      </c>
    </row>
    <row r="51" spans="1:12" ht="20.45" customHeight="1">
      <c r="A51" t="s">
        <v>6215</v>
      </c>
      <c r="B51" t="s">
        <v>1043</v>
      </c>
      <c r="D51" t="str">
        <f t="shared" si="1"/>
        <v>18-1619 TC Maroon</v>
      </c>
      <c r="E51" t="s">
        <v>632</v>
      </c>
      <c r="F51">
        <v>131</v>
      </c>
      <c r="G51">
        <v>70</v>
      </c>
      <c r="H51" s="82">
        <v>85</v>
      </c>
      <c r="I51" s="4799"/>
      <c r="J51" s="5145" t="s">
        <v>10558</v>
      </c>
    </row>
    <row r="52" spans="1:12" s="11" customFormat="1" ht="15.6" customHeight="1">
      <c r="A52" t="s">
        <v>6710</v>
      </c>
      <c r="B52" t="s">
        <v>1001</v>
      </c>
      <c r="C52"/>
      <c r="D52" t="str">
        <f t="shared" si="1"/>
        <v>19-2428 TC Magenta Purple</v>
      </c>
      <c r="E52" t="s">
        <v>632</v>
      </c>
      <c r="F52">
        <v>107</v>
      </c>
      <c r="G52">
        <v>38</v>
      </c>
      <c r="H52" s="82">
        <v>75</v>
      </c>
      <c r="I52" s="5072"/>
      <c r="J52" s="5146" t="s">
        <v>10667</v>
      </c>
    </row>
    <row r="53" spans="1:12" ht="20.45" customHeight="1">
      <c r="A53" t="s">
        <v>7119</v>
      </c>
      <c r="B53" t="s">
        <v>9565</v>
      </c>
      <c r="D53" t="str">
        <f t="shared" si="1"/>
        <v>13-4200 TC Omphalodes</v>
      </c>
      <c r="E53" t="s">
        <v>632</v>
      </c>
      <c r="F53">
        <v>181</v>
      </c>
      <c r="G53">
        <v>206</v>
      </c>
      <c r="H53">
        <v>223</v>
      </c>
      <c r="I53" s="1709"/>
      <c r="J53" s="5147" t="s">
        <v>10559</v>
      </c>
    </row>
    <row r="54" spans="1:12" ht="20.45" customHeight="1">
      <c r="A54" t="s">
        <v>4730</v>
      </c>
      <c r="B54" t="s">
        <v>714</v>
      </c>
      <c r="D54" t="str">
        <f t="shared" si="1"/>
        <v>14-4313 TC Aquamarine</v>
      </c>
      <c r="E54" t="s">
        <v>632</v>
      </c>
      <c r="F54">
        <v>157</v>
      </c>
      <c r="G54">
        <v>195</v>
      </c>
      <c r="H54" s="82">
        <v>212</v>
      </c>
      <c r="I54" s="4800"/>
      <c r="J54" s="5148" t="s">
        <v>10560</v>
      </c>
      <c r="K54">
        <v>2015</v>
      </c>
    </row>
    <row r="55" spans="1:12" ht="20.45" customHeight="1">
      <c r="A55" t="s">
        <v>5444</v>
      </c>
      <c r="B55" t="s">
        <v>747</v>
      </c>
      <c r="D55" t="str">
        <f t="shared" si="1"/>
        <v>16-4120 TC Dusk Blue</v>
      </c>
      <c r="E55" t="s">
        <v>632</v>
      </c>
      <c r="F55">
        <v>123</v>
      </c>
      <c r="G55">
        <v>160</v>
      </c>
      <c r="H55" s="82">
        <v>192</v>
      </c>
      <c r="I55" s="4801"/>
      <c r="J55" s="5149" t="s">
        <v>10561</v>
      </c>
      <c r="K55">
        <v>2015</v>
      </c>
    </row>
    <row r="56" spans="1:12" ht="20.45" customHeight="1">
      <c r="A56" t="s">
        <v>6857</v>
      </c>
      <c r="B56" t="s">
        <v>717</v>
      </c>
      <c r="D56" t="str">
        <f t="shared" si="1"/>
        <v>19-4052 TC Classic Blue</v>
      </c>
      <c r="E56" t="s">
        <v>632</v>
      </c>
      <c r="F56">
        <v>15</v>
      </c>
      <c r="G56">
        <v>76</v>
      </c>
      <c r="H56">
        <v>129</v>
      </c>
      <c r="I56" s="1636"/>
      <c r="J56" s="5150" t="s">
        <v>10562</v>
      </c>
      <c r="K56">
        <v>2015</v>
      </c>
    </row>
    <row r="57" spans="1:12" ht="20.45" customHeight="1">
      <c r="A57" t="s">
        <v>6359</v>
      </c>
      <c r="B57" t="s">
        <v>77</v>
      </c>
      <c r="D57" t="str">
        <f t="shared" si="1"/>
        <v>18-3943 TC Blue Iris</v>
      </c>
      <c r="E57" t="s">
        <v>632</v>
      </c>
      <c r="F57">
        <v>90</v>
      </c>
      <c r="G57">
        <v>91</v>
      </c>
      <c r="H57" s="82">
        <v>159</v>
      </c>
      <c r="I57" s="4802"/>
      <c r="J57" s="5151" t="s">
        <v>10563</v>
      </c>
      <c r="L57">
        <v>2008</v>
      </c>
    </row>
    <row r="58" spans="1:12" ht="20.45" customHeight="1">
      <c r="A58" t="s">
        <v>7122</v>
      </c>
      <c r="B58" t="s">
        <v>9573</v>
      </c>
      <c r="D58" t="str">
        <f t="shared" si="1"/>
        <v>19-4033 TC Poseidon</v>
      </c>
      <c r="E58" t="s">
        <v>632</v>
      </c>
      <c r="F58">
        <v>18</v>
      </c>
      <c r="G58">
        <v>57</v>
      </c>
      <c r="H58">
        <v>85</v>
      </c>
      <c r="I58" s="1731"/>
      <c r="J58" s="5152" t="s">
        <v>10564</v>
      </c>
    </row>
    <row r="59" spans="1:12" ht="20.45" customHeight="1">
      <c r="A59" t="s">
        <v>6838</v>
      </c>
      <c r="B59" t="s">
        <v>6839</v>
      </c>
      <c r="D59" t="str">
        <f t="shared" si="1"/>
        <v>19-4024 TC Dress Blues</v>
      </c>
      <c r="E59" t="s">
        <v>632</v>
      </c>
      <c r="F59">
        <v>42</v>
      </c>
      <c r="G59">
        <v>50</v>
      </c>
      <c r="H59">
        <v>68</v>
      </c>
      <c r="I59" s="4803"/>
      <c r="J59" s="5153" t="s">
        <v>10494</v>
      </c>
    </row>
    <row r="60" spans="1:12" ht="20.45" customHeight="1">
      <c r="A60" t="s">
        <v>6844</v>
      </c>
      <c r="B60" t="s">
        <v>290</v>
      </c>
      <c r="D60" t="str">
        <f t="shared" si="1"/>
        <v>19-4027 TC Estate Blue</v>
      </c>
      <c r="E60" t="s">
        <v>632</v>
      </c>
      <c r="F60">
        <v>35</v>
      </c>
      <c r="G60">
        <v>54</v>
      </c>
      <c r="H60" s="82">
        <v>88</v>
      </c>
      <c r="I60" s="4804"/>
      <c r="J60" s="5154" t="s">
        <v>10565</v>
      </c>
    </row>
    <row r="61" spans="1:12" ht="20.45" customHeight="1">
      <c r="A61" t="s">
        <v>6850</v>
      </c>
      <c r="B61" t="s">
        <v>667</v>
      </c>
      <c r="D61" t="str">
        <f t="shared" si="1"/>
        <v>19-4037 TC Bright Cobalt</v>
      </c>
      <c r="E61" t="s">
        <v>632</v>
      </c>
      <c r="F61">
        <v>56</v>
      </c>
      <c r="G61">
        <v>93</v>
      </c>
      <c r="H61">
        <v>141</v>
      </c>
      <c r="I61" s="1629"/>
      <c r="J61" s="5155" t="s">
        <v>10567</v>
      </c>
    </row>
    <row r="62" spans="1:12" ht="20.45" customHeight="1">
      <c r="A62" t="s">
        <v>6385</v>
      </c>
      <c r="B62" t="s">
        <v>8748</v>
      </c>
      <c r="D62" t="str">
        <f t="shared" si="1"/>
        <v>18-4032 TC Deep Water</v>
      </c>
      <c r="E62" t="s">
        <v>632</v>
      </c>
      <c r="F62">
        <v>38</v>
      </c>
      <c r="G62">
        <v>102</v>
      </c>
      <c r="H62">
        <v>145</v>
      </c>
      <c r="I62" s="1785"/>
      <c r="J62" s="5156" t="s">
        <v>10568</v>
      </c>
    </row>
    <row r="63" spans="1:12" ht="20.45" customHeight="1">
      <c r="A63" t="s">
        <v>6852</v>
      </c>
      <c r="B63" t="s">
        <v>763</v>
      </c>
      <c r="D63" t="str">
        <f t="shared" si="1"/>
        <v>19-4044 TC Limoges</v>
      </c>
      <c r="E63" t="s">
        <v>632</v>
      </c>
      <c r="F63">
        <v>36</v>
      </c>
      <c r="G63">
        <v>63</v>
      </c>
      <c r="H63">
        <v>108</v>
      </c>
      <c r="I63" s="1605"/>
      <c r="J63" s="5157" t="s">
        <v>10569</v>
      </c>
    </row>
    <row r="64" spans="1:12" ht="20.45" customHeight="1">
      <c r="A64" t="s">
        <v>6406</v>
      </c>
      <c r="B64" t="s">
        <v>6407</v>
      </c>
      <c r="D64" t="str">
        <f t="shared" si="1"/>
        <v>18-4217 TC Bluestone</v>
      </c>
      <c r="E64" t="s">
        <v>632</v>
      </c>
      <c r="F64">
        <v>87</v>
      </c>
      <c r="G64">
        <v>114</v>
      </c>
      <c r="H64">
        <v>132</v>
      </c>
      <c r="I64" s="1748"/>
      <c r="J64" s="5158" t="s">
        <v>10570</v>
      </c>
    </row>
    <row r="65" spans="1:14" ht="20.45" customHeight="1">
      <c r="A65" t="s">
        <v>5936</v>
      </c>
      <c r="B65" t="s">
        <v>5937</v>
      </c>
      <c r="D65" t="str">
        <f t="shared" ref="D65:D94" si="2">A65 &amp; " " &amp; B65</f>
        <v>17-4735 TC Capri Breeze</v>
      </c>
      <c r="E65" t="s">
        <v>632</v>
      </c>
      <c r="F65">
        <v>0</v>
      </c>
      <c r="G65">
        <v>135</v>
      </c>
      <c r="H65">
        <v>153</v>
      </c>
      <c r="I65" s="1891"/>
      <c r="J65" s="5159" t="s">
        <v>10571</v>
      </c>
    </row>
    <row r="66" spans="1:14" ht="20.45" customHeight="1">
      <c r="A66" t="s">
        <v>6808</v>
      </c>
      <c r="B66" t="s">
        <v>8548</v>
      </c>
      <c r="D66" t="str">
        <f t="shared" si="2"/>
        <v>19-3935 TC Deep Cobalt</v>
      </c>
      <c r="E66" t="s">
        <v>632</v>
      </c>
      <c r="F66">
        <v>64</v>
      </c>
      <c r="G66">
        <v>68</v>
      </c>
      <c r="H66">
        <v>102</v>
      </c>
      <c r="I66" s="1572"/>
      <c r="J66" s="5160" t="s">
        <v>10566</v>
      </c>
    </row>
    <row r="67" spans="1:14" ht="20.45" customHeight="1">
      <c r="A67" t="s">
        <v>6306</v>
      </c>
      <c r="B67" t="s">
        <v>8481</v>
      </c>
      <c r="D67" t="str">
        <f t="shared" si="2"/>
        <v>18-3410 TC Vintage Violet</v>
      </c>
      <c r="E67" t="s">
        <v>632</v>
      </c>
      <c r="F67">
        <v>99</v>
      </c>
      <c r="G67">
        <v>79</v>
      </c>
      <c r="H67">
        <v>98</v>
      </c>
      <c r="I67" s="1511"/>
      <c r="J67" s="5161" t="s">
        <v>10543</v>
      </c>
    </row>
    <row r="68" spans="1:14" ht="20.45" customHeight="1">
      <c r="A68" t="s">
        <v>5008</v>
      </c>
      <c r="B68" t="s">
        <v>810</v>
      </c>
      <c r="D68" t="str">
        <f t="shared" si="2"/>
        <v>15-3909 TC Cosmic Sky</v>
      </c>
      <c r="E68" t="s">
        <v>632</v>
      </c>
      <c r="F68">
        <v>170</v>
      </c>
      <c r="G68">
        <v>170</v>
      </c>
      <c r="H68">
        <v>196</v>
      </c>
      <c r="I68" s="1538"/>
      <c r="J68" s="5162" t="s">
        <v>10572</v>
      </c>
    </row>
    <row r="69" spans="1:14" ht="20.45" customHeight="1">
      <c r="A69" t="s">
        <v>6070</v>
      </c>
      <c r="B69" t="s">
        <v>6071</v>
      </c>
      <c r="D69" t="str">
        <f t="shared" si="2"/>
        <v>18-0515 TC Dusty Olive</v>
      </c>
      <c r="E69" t="s">
        <v>632</v>
      </c>
      <c r="F69">
        <v>100</v>
      </c>
      <c r="G69">
        <v>99</v>
      </c>
      <c r="H69" s="82">
        <v>86</v>
      </c>
      <c r="I69" s="4806"/>
      <c r="J69" s="5163" t="s">
        <v>10573</v>
      </c>
    </row>
    <row r="70" spans="1:14" ht="20.45" customHeight="1">
      <c r="A70" t="s">
        <v>5631</v>
      </c>
      <c r="B70" t="s">
        <v>5632</v>
      </c>
      <c r="D70" t="str">
        <f t="shared" si="2"/>
        <v>17-0510 TC Silver Sage</v>
      </c>
      <c r="E70" t="s">
        <v>632</v>
      </c>
      <c r="F70">
        <v>147</v>
      </c>
      <c r="G70">
        <v>139</v>
      </c>
      <c r="H70">
        <v>120</v>
      </c>
      <c r="I70" s="2304"/>
      <c r="J70" s="5164" t="s">
        <v>10495</v>
      </c>
    </row>
    <row r="71" spans="1:14" ht="20.45" customHeight="1">
      <c r="A71" t="s">
        <v>6041</v>
      </c>
      <c r="B71" t="s">
        <v>9017</v>
      </c>
      <c r="D71" t="str">
        <f t="shared" si="2"/>
        <v>18-0312 TC Deep Lichen Green</v>
      </c>
      <c r="E71" t="s">
        <v>632</v>
      </c>
      <c r="F71">
        <v>110</v>
      </c>
      <c r="G71">
        <v>110</v>
      </c>
      <c r="H71">
        <v>92</v>
      </c>
      <c r="I71" s="2035"/>
      <c r="J71" s="5165" t="s">
        <v>10574</v>
      </c>
    </row>
    <row r="72" spans="1:14" ht="20.45" customHeight="1">
      <c r="A72" t="s">
        <v>6011</v>
      </c>
      <c r="B72" t="s">
        <v>9080</v>
      </c>
      <c r="D72" t="str">
        <f t="shared" si="2"/>
        <v>17-6219 TC Deep Grass Green</v>
      </c>
      <c r="E72" t="s">
        <v>632</v>
      </c>
      <c r="F72">
        <v>85</v>
      </c>
      <c r="G72">
        <v>131</v>
      </c>
      <c r="H72">
        <v>103</v>
      </c>
      <c r="I72" s="2091"/>
      <c r="J72" s="5166" t="s">
        <v>10575</v>
      </c>
    </row>
    <row r="73" spans="1:14" ht="20.45" customHeight="1">
      <c r="A73" t="s">
        <v>5985</v>
      </c>
      <c r="B73" t="s">
        <v>58</v>
      </c>
      <c r="D73" t="str">
        <f t="shared" si="2"/>
        <v>17-5641 TC Emerald</v>
      </c>
      <c r="E73" t="s">
        <v>632</v>
      </c>
      <c r="F73">
        <v>0</v>
      </c>
      <c r="G73">
        <v>148</v>
      </c>
      <c r="H73" s="82">
        <v>115</v>
      </c>
      <c r="I73" s="208"/>
      <c r="J73" s="5167" t="s">
        <v>10576</v>
      </c>
      <c r="L73">
        <v>2013</v>
      </c>
    </row>
    <row r="74" spans="1:14" ht="20.45" customHeight="1">
      <c r="A74" t="s">
        <v>4793</v>
      </c>
      <c r="B74" t="s">
        <v>716</v>
      </c>
      <c r="D74" t="str">
        <f t="shared" si="2"/>
        <v>14-5714 TC Lucite Green</v>
      </c>
      <c r="E74" t="s">
        <v>632</v>
      </c>
      <c r="F74">
        <v>122</v>
      </c>
      <c r="G74">
        <v>204</v>
      </c>
      <c r="H74">
        <v>184</v>
      </c>
      <c r="I74" s="1979"/>
      <c r="J74" s="5168" t="s">
        <v>10577</v>
      </c>
      <c r="K74">
        <v>2015</v>
      </c>
    </row>
    <row r="75" spans="1:14" ht="20.45" customHeight="1">
      <c r="A75" t="s">
        <v>5098</v>
      </c>
      <c r="B75" t="s">
        <v>52</v>
      </c>
      <c r="D75" t="str">
        <f t="shared" si="2"/>
        <v>15-5519 TC Turquoise</v>
      </c>
      <c r="E75" t="s">
        <v>632</v>
      </c>
      <c r="F75">
        <v>69</v>
      </c>
      <c r="G75">
        <v>181</v>
      </c>
      <c r="H75" s="82">
        <v>170</v>
      </c>
      <c r="I75" s="4807"/>
      <c r="J75" s="5169" t="s">
        <v>10578</v>
      </c>
      <c r="L75">
        <v>2010</v>
      </c>
      <c r="N75" s="82" t="s">
        <v>742</v>
      </c>
    </row>
    <row r="76" spans="1:14" ht="20.45" customHeight="1">
      <c r="A76" t="s">
        <v>5485</v>
      </c>
      <c r="B76" t="s">
        <v>715</v>
      </c>
      <c r="D76" t="str">
        <f t="shared" si="2"/>
        <v>16-4725 TC Scuba Blue</v>
      </c>
      <c r="E76" t="s">
        <v>632</v>
      </c>
      <c r="F76">
        <v>0</v>
      </c>
      <c r="G76">
        <v>171</v>
      </c>
      <c r="H76">
        <v>192</v>
      </c>
      <c r="I76" s="1901"/>
      <c r="J76" s="5170" t="s">
        <v>10579</v>
      </c>
      <c r="K76">
        <v>2015</v>
      </c>
    </row>
    <row r="77" spans="1:14" ht="20.45" customHeight="1">
      <c r="A77" t="s">
        <v>5519</v>
      </c>
      <c r="B77" t="s">
        <v>5520</v>
      </c>
      <c r="D77" t="str">
        <f t="shared" si="2"/>
        <v>16-5422 TC Bright Aqua</v>
      </c>
      <c r="E77" t="s">
        <v>632</v>
      </c>
      <c r="F77">
        <v>48</v>
      </c>
      <c r="G77">
        <v>162</v>
      </c>
      <c r="H77">
        <v>153</v>
      </c>
      <c r="I77" s="1921"/>
      <c r="J77" s="5171" t="s">
        <v>10580</v>
      </c>
    </row>
    <row r="78" spans="1:14" ht="20.45" customHeight="1">
      <c r="A78" t="s">
        <v>5106</v>
      </c>
      <c r="B78" t="s">
        <v>5107</v>
      </c>
      <c r="D78" t="str">
        <f t="shared" si="2"/>
        <v>15-5711 TC Dusty Jade Green</v>
      </c>
      <c r="E78" t="s">
        <v>632</v>
      </c>
      <c r="F78">
        <v>123</v>
      </c>
      <c r="G78">
        <v>181</v>
      </c>
      <c r="H78" s="82">
        <v>163</v>
      </c>
      <c r="I78" s="4808"/>
      <c r="J78" s="5172" t="s">
        <v>10581</v>
      </c>
    </row>
    <row r="79" spans="1:14" ht="20.45" customHeight="1">
      <c r="A79" t="s">
        <v>5500</v>
      </c>
      <c r="B79" t="s">
        <v>5501</v>
      </c>
      <c r="D79" t="str">
        <f t="shared" si="2"/>
        <v>16-5114 TC Dusty Turquoise</v>
      </c>
      <c r="E79" t="s">
        <v>632</v>
      </c>
      <c r="F79">
        <v>100</v>
      </c>
      <c r="G79">
        <v>155</v>
      </c>
      <c r="H79" s="82">
        <v>158</v>
      </c>
      <c r="I79" s="4809"/>
      <c r="J79" s="5173" t="s">
        <v>10582</v>
      </c>
    </row>
    <row r="80" spans="1:14" ht="20.45" customHeight="1">
      <c r="A80" t="s">
        <v>6878</v>
      </c>
      <c r="B80" t="s">
        <v>6879</v>
      </c>
      <c r="D80" t="str">
        <f t="shared" si="2"/>
        <v>19-4220 TC Dark Slate</v>
      </c>
      <c r="E80" t="s">
        <v>632</v>
      </c>
      <c r="F80">
        <v>70</v>
      </c>
      <c r="G80">
        <v>81</v>
      </c>
      <c r="H80">
        <v>90</v>
      </c>
      <c r="I80" s="1675"/>
      <c r="J80" s="5174" t="s">
        <v>10583</v>
      </c>
    </row>
    <row r="81" spans="1:11" ht="20.45" customHeight="1">
      <c r="A81" t="s">
        <v>6824</v>
      </c>
      <c r="B81" t="s">
        <v>737</v>
      </c>
      <c r="D81" t="str">
        <f t="shared" si="2"/>
        <v>19-4006 TC Caviar</v>
      </c>
      <c r="E81" t="s">
        <v>632</v>
      </c>
      <c r="F81">
        <v>41</v>
      </c>
      <c r="G81">
        <v>42</v>
      </c>
      <c r="H81">
        <v>45</v>
      </c>
      <c r="I81" s="485"/>
      <c r="J81" s="5175" t="s">
        <v>10493</v>
      </c>
    </row>
    <row r="82" spans="1:11" s="11" customFormat="1" ht="16.899999999999999" customHeight="1">
      <c r="A82" s="11" t="s">
        <v>7000</v>
      </c>
      <c r="B82" s="11" t="s">
        <v>9678</v>
      </c>
      <c r="D82" s="11" t="str">
        <f t="shared" si="2"/>
        <v>19-3909 TC Black Bean</v>
      </c>
      <c r="E82" s="11" t="s">
        <v>632</v>
      </c>
      <c r="F82" s="11">
        <v>46</v>
      </c>
      <c r="G82" s="11">
        <v>39</v>
      </c>
      <c r="H82" s="2426">
        <v>42</v>
      </c>
      <c r="I82" s="4361"/>
      <c r="J82" s="5176" t="s">
        <v>10858</v>
      </c>
    </row>
    <row r="83" spans="1:11" ht="20.45" customHeight="1">
      <c r="A83" t="s">
        <v>5703</v>
      </c>
      <c r="B83" t="s">
        <v>1517</v>
      </c>
      <c r="D83" t="str">
        <f t="shared" si="2"/>
        <v>17-1224 TC Camel</v>
      </c>
      <c r="E83" t="s">
        <v>632</v>
      </c>
      <c r="F83">
        <v>176</v>
      </c>
      <c r="G83">
        <v>132</v>
      </c>
      <c r="H83">
        <v>106</v>
      </c>
      <c r="I83" s="601"/>
      <c r="J83" s="5177" t="s">
        <v>10584</v>
      </c>
    </row>
    <row r="84" spans="1:11" ht="20.45" customHeight="1">
      <c r="A84" t="s">
        <v>5710</v>
      </c>
      <c r="B84" t="s">
        <v>1685</v>
      </c>
      <c r="D84" t="str">
        <f t="shared" si="2"/>
        <v>17-1312 TC Silver Mink</v>
      </c>
      <c r="E84" t="s">
        <v>632</v>
      </c>
      <c r="F84">
        <v>159</v>
      </c>
      <c r="G84">
        <v>141</v>
      </c>
      <c r="H84" s="82">
        <v>124</v>
      </c>
      <c r="I84" s="2350"/>
      <c r="J84" s="5178" t="s">
        <v>10585</v>
      </c>
    </row>
    <row r="85" spans="1:11" ht="20.45" customHeight="1">
      <c r="A85" t="s">
        <v>5264</v>
      </c>
      <c r="B85" t="s">
        <v>1586</v>
      </c>
      <c r="D85" t="str">
        <f t="shared" si="2"/>
        <v>16-1310 TC Natural</v>
      </c>
      <c r="E85" t="s">
        <v>632</v>
      </c>
      <c r="F85">
        <v>170</v>
      </c>
      <c r="G85">
        <v>144</v>
      </c>
      <c r="H85" s="82">
        <v>125</v>
      </c>
      <c r="I85" s="4810"/>
      <c r="J85" s="5179" t="s">
        <v>10586</v>
      </c>
    </row>
    <row r="86" spans="1:11" ht="20.45" customHeight="1">
      <c r="A86" t="s">
        <v>5712</v>
      </c>
      <c r="B86" t="s">
        <v>1579</v>
      </c>
      <c r="D86" t="str">
        <f t="shared" si="2"/>
        <v>17-1320 TC Tannin</v>
      </c>
      <c r="E86" t="s">
        <v>632</v>
      </c>
      <c r="F86">
        <v>166</v>
      </c>
      <c r="G86">
        <v>138</v>
      </c>
      <c r="H86" s="82">
        <v>109</v>
      </c>
      <c r="I86" s="4811"/>
      <c r="J86" s="5180" t="s">
        <v>10587</v>
      </c>
    </row>
    <row r="87" spans="1:11" ht="20.45" customHeight="1">
      <c r="A87" t="s">
        <v>4885</v>
      </c>
      <c r="B87" t="s">
        <v>7576</v>
      </c>
      <c r="D87" t="str">
        <f t="shared" si="2"/>
        <v>15-0927 TC Pale Gold</v>
      </c>
      <c r="E87" t="s">
        <v>632</v>
      </c>
      <c r="F87">
        <v>189</v>
      </c>
      <c r="G87">
        <v>152</v>
      </c>
      <c r="H87" s="82">
        <v>101</v>
      </c>
      <c r="I87" s="4812"/>
      <c r="J87" s="5181" t="s">
        <v>10588</v>
      </c>
    </row>
    <row r="88" spans="1:11" ht="20.45" customHeight="1">
      <c r="A88" t="s">
        <v>5683</v>
      </c>
      <c r="B88" t="s">
        <v>7735</v>
      </c>
      <c r="D88" t="str">
        <f t="shared" si="2"/>
        <v>17-1047 TC Honey Mustard</v>
      </c>
      <c r="E88" t="s">
        <v>632</v>
      </c>
      <c r="F88">
        <v>182</v>
      </c>
      <c r="G88">
        <v>143</v>
      </c>
      <c r="H88" s="82">
        <v>82</v>
      </c>
      <c r="I88" s="4813"/>
      <c r="J88" s="5182" t="s">
        <v>10589</v>
      </c>
    </row>
    <row r="89" spans="1:11" ht="20.45" customHeight="1">
      <c r="A89" t="s">
        <v>5238</v>
      </c>
      <c r="B89" t="s">
        <v>7715</v>
      </c>
      <c r="D89" t="str">
        <f t="shared" si="2"/>
        <v>16-1133 TC Mustard Gold</v>
      </c>
      <c r="E89" t="s">
        <v>632</v>
      </c>
      <c r="F89">
        <v>176</v>
      </c>
      <c r="G89">
        <v>142</v>
      </c>
      <c r="H89" s="82">
        <v>81</v>
      </c>
      <c r="I89" s="4814"/>
      <c r="J89" s="5183" t="s">
        <v>10590</v>
      </c>
    </row>
    <row r="90" spans="1:11" ht="18" customHeight="1">
      <c r="A90" t="s">
        <v>5206</v>
      </c>
      <c r="B90" t="s">
        <v>1404</v>
      </c>
      <c r="D90" t="str">
        <f t="shared" si="2"/>
        <v>16-0730 TC Antique Gold</v>
      </c>
      <c r="E90" t="s">
        <v>632</v>
      </c>
      <c r="F90">
        <v>181</v>
      </c>
      <c r="G90">
        <v>158</v>
      </c>
      <c r="H90" s="82">
        <v>95</v>
      </c>
      <c r="I90" s="4815"/>
      <c r="J90" s="5184" t="s">
        <v>10591</v>
      </c>
    </row>
    <row r="91" spans="1:11" ht="16.149999999999999" customHeight="1">
      <c r="A91" t="s">
        <v>5674</v>
      </c>
      <c r="B91" t="s">
        <v>1573</v>
      </c>
      <c r="D91" t="str">
        <f t="shared" si="2"/>
        <v>17-1028 TC Antique Bronze</v>
      </c>
      <c r="E91" t="s">
        <v>632</v>
      </c>
      <c r="F91">
        <v>144</v>
      </c>
      <c r="G91">
        <v>121</v>
      </c>
      <c r="H91" s="82">
        <v>84</v>
      </c>
      <c r="I91" s="4816"/>
      <c r="J91" s="5185" t="s">
        <v>10592</v>
      </c>
    </row>
    <row r="92" spans="1:11" ht="20.45" customHeight="1">
      <c r="A92" t="s">
        <v>5276</v>
      </c>
      <c r="B92" t="s">
        <v>1475</v>
      </c>
      <c r="D92" t="str">
        <f t="shared" si="2"/>
        <v>16-1328 TC Sandstone</v>
      </c>
      <c r="E92" t="s">
        <v>632</v>
      </c>
      <c r="F92">
        <v>196</v>
      </c>
      <c r="G92">
        <v>138</v>
      </c>
      <c r="H92" s="82">
        <v>105</v>
      </c>
      <c r="I92" s="4817"/>
      <c r="J92" s="5186" t="s">
        <v>10593</v>
      </c>
      <c r="K92">
        <v>2015</v>
      </c>
    </row>
    <row r="93" spans="1:11" ht="20.45" customHeight="1">
      <c r="A93" t="s">
        <v>4626</v>
      </c>
      <c r="B93" t="s">
        <v>1540</v>
      </c>
      <c r="D93" t="str">
        <f t="shared" si="2"/>
        <v>14-1210 TC Shifting Sand</v>
      </c>
      <c r="E93" t="s">
        <v>632</v>
      </c>
      <c r="F93">
        <v>216</v>
      </c>
      <c r="G93">
        <v>192</v>
      </c>
      <c r="H93" s="82">
        <v>173</v>
      </c>
      <c r="I93" s="2365"/>
      <c r="J93" s="5187" t="s">
        <v>10594</v>
      </c>
    </row>
    <row r="94" spans="1:11" ht="20.45" customHeight="1">
      <c r="A94" t="s">
        <v>4344</v>
      </c>
      <c r="B94" t="s">
        <v>1542</v>
      </c>
      <c r="D94" t="str">
        <f t="shared" si="2"/>
        <v>13-1011 TC Ivory Cream</v>
      </c>
      <c r="E94" t="s">
        <v>632</v>
      </c>
      <c r="F94">
        <v>218</v>
      </c>
      <c r="G94">
        <v>192</v>
      </c>
      <c r="H94" s="82">
        <v>167</v>
      </c>
      <c r="I94" s="2364"/>
      <c r="J94" s="5188" t="s">
        <v>10595</v>
      </c>
    </row>
    <row r="95" spans="1:11" ht="20.45" customHeight="1">
      <c r="A95" t="s">
        <v>4342</v>
      </c>
      <c r="B95" t="s">
        <v>1713</v>
      </c>
      <c r="D95" t="s">
        <v>9713</v>
      </c>
      <c r="E95" t="s">
        <v>632</v>
      </c>
      <c r="F95">
        <v>218</v>
      </c>
      <c r="G95">
        <v>199</v>
      </c>
      <c r="H95" s="82">
        <v>171</v>
      </c>
      <c r="I95" s="2345"/>
      <c r="J95" s="5189" t="s">
        <v>9713</v>
      </c>
    </row>
    <row r="96" spans="1:11" ht="20.45" customHeight="1">
      <c r="A96" t="s">
        <v>4341</v>
      </c>
      <c r="B96" t="s">
        <v>1583</v>
      </c>
      <c r="D96" t="str">
        <f t="shared" ref="D96:D104" si="3">A96 &amp; " " &amp; B96</f>
        <v>13-1008 TC Bleached Sand</v>
      </c>
      <c r="E96" t="s">
        <v>632</v>
      </c>
      <c r="F96">
        <v>218</v>
      </c>
      <c r="G96">
        <v>204</v>
      </c>
      <c r="H96" s="82">
        <v>180</v>
      </c>
      <c r="I96" s="2362"/>
      <c r="J96" s="5190" t="s">
        <v>10596</v>
      </c>
    </row>
    <row r="97" spans="1:12" ht="20.45" customHeight="1">
      <c r="A97" t="s">
        <v>4369</v>
      </c>
      <c r="B97" t="s">
        <v>1538</v>
      </c>
      <c r="D97" t="str">
        <f t="shared" si="3"/>
        <v>13-1106 TC Sand Dollar</v>
      </c>
      <c r="E97" t="s">
        <v>632</v>
      </c>
      <c r="F97">
        <v>222</v>
      </c>
      <c r="G97">
        <v>205</v>
      </c>
      <c r="H97">
        <v>190</v>
      </c>
      <c r="I97" s="577"/>
      <c r="J97" s="5191" t="s">
        <v>10597</v>
      </c>
      <c r="L97">
        <v>2006</v>
      </c>
    </row>
    <row r="98" spans="1:12" ht="20.45" customHeight="1">
      <c r="A98" t="s">
        <v>4319</v>
      </c>
      <c r="B98" t="s">
        <v>1747</v>
      </c>
      <c r="D98" t="str">
        <f t="shared" si="3"/>
        <v>13-0907 TC Sandshell</v>
      </c>
      <c r="E98" t="s">
        <v>632</v>
      </c>
      <c r="F98">
        <v>216</v>
      </c>
      <c r="G98">
        <v>204</v>
      </c>
      <c r="H98" s="82">
        <v>187</v>
      </c>
      <c r="I98" s="2339"/>
      <c r="J98" s="5192" t="s">
        <v>10598</v>
      </c>
    </row>
    <row r="99" spans="1:12" ht="20.45" customHeight="1">
      <c r="A99" t="s">
        <v>4125</v>
      </c>
      <c r="B99" t="s">
        <v>1749</v>
      </c>
      <c r="D99" t="str">
        <f t="shared" si="3"/>
        <v>12-1403 TC Tapioca</v>
      </c>
      <c r="E99" t="s">
        <v>632</v>
      </c>
      <c r="F99">
        <v>220</v>
      </c>
      <c r="G99">
        <v>205</v>
      </c>
      <c r="H99" s="82">
        <v>188</v>
      </c>
      <c r="I99" s="2340"/>
      <c r="J99" s="5193" t="s">
        <v>10599</v>
      </c>
    </row>
    <row r="100" spans="1:12" ht="20.45" customHeight="1">
      <c r="A100" t="s">
        <v>4024</v>
      </c>
      <c r="B100" t="s">
        <v>1761</v>
      </c>
      <c r="D100" t="str">
        <f t="shared" si="3"/>
        <v>12-0605 TC Angora</v>
      </c>
      <c r="E100" t="s">
        <v>632</v>
      </c>
      <c r="F100">
        <v>223</v>
      </c>
      <c r="G100">
        <v>209</v>
      </c>
      <c r="H100" s="82">
        <v>187</v>
      </c>
      <c r="I100" s="2338"/>
      <c r="J100" s="5194" t="s">
        <v>10600</v>
      </c>
    </row>
    <row r="101" spans="1:12" s="11" customFormat="1" ht="15.6" customHeight="1">
      <c r="A101" s="11" t="s">
        <v>4100</v>
      </c>
      <c r="B101" s="11" t="s">
        <v>698</v>
      </c>
      <c r="D101" s="11" t="str">
        <f t="shared" si="3"/>
        <v>12-1007 TC Pastel Rose Tan</v>
      </c>
      <c r="E101" s="11" t="s">
        <v>632</v>
      </c>
      <c r="F101" s="11">
        <v>233</v>
      </c>
      <c r="G101" s="11">
        <v>209</v>
      </c>
      <c r="H101" s="2426">
        <v>191</v>
      </c>
      <c r="I101" s="2774"/>
      <c r="J101" s="5056" t="s">
        <v>10967</v>
      </c>
    </row>
    <row r="102" spans="1:12" ht="20.45" customHeight="1">
      <c r="A102" t="s">
        <v>5049</v>
      </c>
      <c r="B102" t="s">
        <v>217</v>
      </c>
      <c r="D102" t="str">
        <f t="shared" si="3"/>
        <v>15-4502 TC Silver Cloud</v>
      </c>
      <c r="E102" t="s">
        <v>632</v>
      </c>
      <c r="F102">
        <v>190</v>
      </c>
      <c r="G102">
        <v>183</v>
      </c>
      <c r="H102" s="82">
        <v>176</v>
      </c>
      <c r="I102" s="2353"/>
      <c r="J102" s="5195" t="s">
        <v>10508</v>
      </c>
    </row>
    <row r="103" spans="1:12" ht="20.45" customHeight="1">
      <c r="A103" t="s">
        <v>4318</v>
      </c>
      <c r="B103" t="s">
        <v>1764</v>
      </c>
      <c r="D103" t="str">
        <f t="shared" si="3"/>
        <v>13-0905 TC Birch</v>
      </c>
      <c r="E103" t="s">
        <v>632</v>
      </c>
      <c r="F103">
        <v>221</v>
      </c>
      <c r="G103">
        <v>213</v>
      </c>
      <c r="H103" s="82">
        <v>199</v>
      </c>
      <c r="I103" s="2335"/>
      <c r="J103" s="5196" t="s">
        <v>10601</v>
      </c>
    </row>
    <row r="104" spans="1:12" ht="20.45" customHeight="1">
      <c r="A104" t="s">
        <v>3983</v>
      </c>
      <c r="B104" t="s">
        <v>1750</v>
      </c>
      <c r="D104" t="str">
        <f t="shared" si="3"/>
        <v>12-0304 TC Whitecap Gray</v>
      </c>
      <c r="E104" t="s">
        <v>632</v>
      </c>
      <c r="F104">
        <v>224</v>
      </c>
      <c r="G104">
        <v>213</v>
      </c>
      <c r="H104" s="82">
        <v>198</v>
      </c>
      <c r="I104" s="4818"/>
      <c r="J104" s="5197" t="s">
        <v>10602</v>
      </c>
    </row>
    <row r="105" spans="1:12" ht="20.45" customHeight="1">
      <c r="A105" t="s">
        <v>3930</v>
      </c>
      <c r="B105" t="s">
        <v>1745</v>
      </c>
      <c r="D105" t="s">
        <v>9714</v>
      </c>
      <c r="E105" t="s">
        <v>632</v>
      </c>
      <c r="F105">
        <v>243</v>
      </c>
      <c r="G105">
        <v>223</v>
      </c>
      <c r="H105" s="82">
        <v>202</v>
      </c>
      <c r="I105" s="2344"/>
      <c r="J105" s="5198" t="s">
        <v>9714</v>
      </c>
    </row>
    <row r="106" spans="1:12" ht="20.45" customHeight="1">
      <c r="A106" t="s">
        <v>5250</v>
      </c>
      <c r="B106" t="s">
        <v>1587</v>
      </c>
      <c r="D106" t="str">
        <f t="shared" ref="D106:D134" si="4">A106 &amp; " " &amp; B106</f>
        <v>16-1212 TC Nomad</v>
      </c>
      <c r="E106" t="s">
        <v>632</v>
      </c>
      <c r="F106">
        <v>180</v>
      </c>
      <c r="G106">
        <v>159</v>
      </c>
      <c r="H106" s="82">
        <v>137</v>
      </c>
      <c r="I106" s="2360"/>
      <c r="J106" s="5199" t="s">
        <v>10603</v>
      </c>
    </row>
    <row r="107" spans="1:12" ht="20.45" customHeight="1">
      <c r="A107" t="s">
        <v>5717</v>
      </c>
      <c r="B107" t="s">
        <v>1484</v>
      </c>
      <c r="D107" t="str">
        <f t="shared" si="4"/>
        <v>17-1330 TC Lion</v>
      </c>
      <c r="E107" t="s">
        <v>632</v>
      </c>
      <c r="F107">
        <v>160</v>
      </c>
      <c r="G107">
        <v>113</v>
      </c>
      <c r="H107">
        <v>79</v>
      </c>
      <c r="I107" s="644"/>
      <c r="J107" s="5200" t="s">
        <v>10604</v>
      </c>
    </row>
    <row r="108" spans="1:12" ht="20.45" customHeight="1">
      <c r="A108" t="s">
        <v>4630</v>
      </c>
      <c r="B108" t="s">
        <v>723</v>
      </c>
      <c r="D108" t="str">
        <f t="shared" si="4"/>
        <v>14-1213 TC Toasted Almond</v>
      </c>
      <c r="E108" t="s">
        <v>632</v>
      </c>
      <c r="F108">
        <v>210</v>
      </c>
      <c r="G108">
        <v>180</v>
      </c>
      <c r="H108">
        <v>156</v>
      </c>
      <c r="I108" s="597"/>
      <c r="J108" s="5201" t="s">
        <v>10605</v>
      </c>
      <c r="K108">
        <v>2015</v>
      </c>
    </row>
    <row r="109" spans="1:12" ht="20.45" customHeight="1">
      <c r="A109" t="s">
        <v>7076</v>
      </c>
      <c r="B109" t="s">
        <v>7146</v>
      </c>
      <c r="D109" t="str">
        <f t="shared" si="4"/>
        <v>15-1506 TC Etherea</v>
      </c>
      <c r="E109" t="s">
        <v>632</v>
      </c>
      <c r="F109">
        <v>165</v>
      </c>
      <c r="G109">
        <v>149</v>
      </c>
      <c r="H109">
        <v>143</v>
      </c>
      <c r="I109" s="1317"/>
      <c r="J109" s="5202" t="s">
        <v>10606</v>
      </c>
    </row>
    <row r="110" spans="1:12" ht="20.45" customHeight="1">
      <c r="A110" t="s">
        <v>4584</v>
      </c>
      <c r="B110" t="s">
        <v>7754</v>
      </c>
      <c r="D110" t="str">
        <f t="shared" si="4"/>
        <v>14-0951 TC Golden Rod</v>
      </c>
      <c r="E110" t="s">
        <v>632</v>
      </c>
      <c r="F110">
        <v>226</v>
      </c>
      <c r="G110">
        <v>168</v>
      </c>
      <c r="H110" s="82">
        <v>41</v>
      </c>
      <c r="I110" s="4819"/>
      <c r="J110" s="5203" t="s">
        <v>10607</v>
      </c>
    </row>
    <row r="111" spans="1:12" s="11" customFormat="1" ht="21" customHeight="1">
      <c r="A111" s="11" t="s">
        <v>6108</v>
      </c>
      <c r="B111" s="11" t="s">
        <v>7781</v>
      </c>
      <c r="D111" s="11" t="str">
        <f t="shared" si="4"/>
        <v>18-0935 TC Buckthorn Brown</v>
      </c>
      <c r="E111" s="11" t="s">
        <v>632</v>
      </c>
      <c r="F111" s="11">
        <v>167</v>
      </c>
      <c r="G111" s="11">
        <v>111</v>
      </c>
      <c r="H111" s="2426">
        <v>31</v>
      </c>
      <c r="I111" s="3427"/>
      <c r="J111" s="5204" t="s">
        <v>11222</v>
      </c>
    </row>
    <row r="112" spans="1:12" ht="20.45" customHeight="1">
      <c r="A112" t="s">
        <v>4141</v>
      </c>
      <c r="B112" t="s">
        <v>1730</v>
      </c>
      <c r="D112" t="str">
        <f t="shared" si="4"/>
        <v>12-4302 TC Vaporous Gray</v>
      </c>
      <c r="E112" t="s">
        <v>632</v>
      </c>
      <c r="F112">
        <v>223</v>
      </c>
      <c r="G112">
        <v>221</v>
      </c>
      <c r="H112" s="82">
        <v>215</v>
      </c>
      <c r="I112" s="4820"/>
      <c r="J112" s="5205" t="s">
        <v>10608</v>
      </c>
    </row>
    <row r="113" spans="1:12" ht="20.45" customHeight="1">
      <c r="A113" t="s">
        <v>4000</v>
      </c>
      <c r="B113" t="s">
        <v>1706</v>
      </c>
      <c r="D113" t="str">
        <f t="shared" si="4"/>
        <v>12-0404 TC Light Gray</v>
      </c>
      <c r="E113" t="s">
        <v>632</v>
      </c>
      <c r="F113">
        <v>218</v>
      </c>
      <c r="G113">
        <v>216</v>
      </c>
      <c r="H113" s="82">
        <v>201</v>
      </c>
      <c r="I113" s="4821"/>
      <c r="J113" s="5206" t="s">
        <v>10609</v>
      </c>
    </row>
    <row r="114" spans="1:12" ht="20.45" customHeight="1">
      <c r="A114" t="s">
        <v>4412</v>
      </c>
      <c r="B114" t="s">
        <v>8268</v>
      </c>
      <c r="D114" t="str">
        <f t="shared" si="4"/>
        <v>13-3801 TC Crystal Gray</v>
      </c>
      <c r="E114" t="s">
        <v>632</v>
      </c>
      <c r="F114">
        <v>215</v>
      </c>
      <c r="G114">
        <v>203</v>
      </c>
      <c r="H114" s="82">
        <v>196</v>
      </c>
      <c r="I114" s="4822"/>
      <c r="J114" s="5207" t="s">
        <v>10610</v>
      </c>
    </row>
    <row r="115" spans="1:12" ht="20.45" customHeight="1">
      <c r="A115" t="s">
        <v>4261</v>
      </c>
      <c r="B115" t="s">
        <v>1676</v>
      </c>
      <c r="D115" t="str">
        <f t="shared" si="4"/>
        <v>13-0403 TC Gray Morn</v>
      </c>
      <c r="E115" t="s">
        <v>632</v>
      </c>
      <c r="F115">
        <v>202</v>
      </c>
      <c r="G115">
        <v>190</v>
      </c>
      <c r="H115" s="82">
        <v>181</v>
      </c>
      <c r="I115" s="4823"/>
      <c r="J115" s="5208" t="s">
        <v>10611</v>
      </c>
    </row>
    <row r="116" spans="1:12" ht="20.45" customHeight="1">
      <c r="A116" t="s">
        <v>4706</v>
      </c>
      <c r="B116" t="s">
        <v>722</v>
      </c>
      <c r="D116" t="str">
        <f t="shared" si="4"/>
        <v>14-4102 TC Glacier Gray</v>
      </c>
      <c r="E116" t="s">
        <v>632</v>
      </c>
      <c r="F116">
        <v>197</v>
      </c>
      <c r="G116">
        <v>198</v>
      </c>
      <c r="H116" s="82">
        <v>199</v>
      </c>
      <c r="I116" s="4824"/>
      <c r="J116" s="5209" t="s">
        <v>10612</v>
      </c>
      <c r="K116">
        <v>2015</v>
      </c>
    </row>
    <row r="117" spans="1:12" ht="20.45" customHeight="1">
      <c r="A117" t="s">
        <v>4505</v>
      </c>
      <c r="B117" t="s">
        <v>1670</v>
      </c>
      <c r="D117" t="str">
        <f t="shared" si="4"/>
        <v>14-0000 TC Silver Gray</v>
      </c>
      <c r="E117" t="s">
        <v>632</v>
      </c>
      <c r="F117">
        <v>193</v>
      </c>
      <c r="G117">
        <v>183</v>
      </c>
      <c r="H117" s="82">
        <v>176</v>
      </c>
      <c r="I117" s="4825"/>
      <c r="J117" s="5210" t="s">
        <v>10613</v>
      </c>
    </row>
    <row r="118" spans="1:12" ht="20.45" customHeight="1">
      <c r="A118" t="s">
        <v>5050</v>
      </c>
      <c r="B118" t="s">
        <v>1669</v>
      </c>
      <c r="D118" t="str">
        <f t="shared" si="4"/>
        <v>15-4503 TC Chateau Gray</v>
      </c>
      <c r="E118" t="s">
        <v>632</v>
      </c>
      <c r="F118">
        <v>187</v>
      </c>
      <c r="G118">
        <v>177</v>
      </c>
      <c r="H118" s="82">
        <v>168</v>
      </c>
      <c r="I118" s="4826"/>
      <c r="J118" s="5211" t="s">
        <v>10614</v>
      </c>
    </row>
    <row r="119" spans="1:12" ht="20.45" customHeight="1">
      <c r="A119" t="s">
        <v>4934</v>
      </c>
      <c r="B119" t="s">
        <v>1673</v>
      </c>
      <c r="D119" t="str">
        <f t="shared" si="4"/>
        <v>15-1305 TC Feather Gray</v>
      </c>
      <c r="E119" t="s">
        <v>632</v>
      </c>
      <c r="F119">
        <v>184</v>
      </c>
      <c r="G119">
        <v>173</v>
      </c>
      <c r="H119" s="82">
        <v>158</v>
      </c>
      <c r="I119" s="4827"/>
      <c r="J119" s="5212" t="s">
        <v>10615</v>
      </c>
    </row>
    <row r="120" spans="1:12" ht="20.45" customHeight="1">
      <c r="A120" t="s">
        <v>5121</v>
      </c>
      <c r="B120" t="s">
        <v>1662</v>
      </c>
      <c r="D120" t="str">
        <f t="shared" si="4"/>
        <v>15-6304 TC Pussywillow Gray</v>
      </c>
      <c r="E120" t="s">
        <v>632</v>
      </c>
      <c r="F120">
        <v>174</v>
      </c>
      <c r="G120">
        <v>172</v>
      </c>
      <c r="H120" s="82">
        <v>161</v>
      </c>
      <c r="I120" s="4828"/>
      <c r="J120" s="5213" t="s">
        <v>10616</v>
      </c>
    </row>
    <row r="121" spans="1:12" ht="20.45" customHeight="1">
      <c r="A121" t="s">
        <v>5404</v>
      </c>
      <c r="B121" t="s">
        <v>1642</v>
      </c>
      <c r="D121" t="str">
        <f t="shared" si="4"/>
        <v>16-3801 TC Opal Gray</v>
      </c>
      <c r="E121" t="s">
        <v>632</v>
      </c>
      <c r="F121">
        <v>164</v>
      </c>
      <c r="G121">
        <v>158</v>
      </c>
      <c r="H121" s="82">
        <v>158</v>
      </c>
      <c r="I121" s="4829"/>
      <c r="J121" s="5214" t="s">
        <v>10617</v>
      </c>
    </row>
    <row r="122" spans="1:12" ht="20.45" customHeight="1">
      <c r="A122" t="s">
        <v>3911</v>
      </c>
      <c r="B122" t="s">
        <v>325</v>
      </c>
      <c r="D122" t="str">
        <f t="shared" si="4"/>
        <v>11-0601 TC Bright White</v>
      </c>
      <c r="E122" t="s">
        <v>632</v>
      </c>
      <c r="F122">
        <v>244</v>
      </c>
      <c r="G122">
        <v>245</v>
      </c>
      <c r="H122" s="82">
        <v>240</v>
      </c>
      <c r="I122" s="227"/>
      <c r="J122" s="5215" t="s">
        <v>10514</v>
      </c>
    </row>
    <row r="123" spans="1:12" ht="20.45" customHeight="1">
      <c r="A123" t="s">
        <v>5712</v>
      </c>
      <c r="B123" t="s">
        <v>1579</v>
      </c>
      <c r="D123" t="str">
        <f t="shared" si="4"/>
        <v>17-1320 TC Tannin</v>
      </c>
      <c r="E123" t="s">
        <v>632</v>
      </c>
      <c r="F123">
        <v>166</v>
      </c>
      <c r="G123">
        <v>138</v>
      </c>
      <c r="H123" s="82">
        <v>109</v>
      </c>
      <c r="I123" s="4811"/>
      <c r="J123" s="5180" t="s">
        <v>10587</v>
      </c>
    </row>
    <row r="124" spans="1:12" ht="20.45" customHeight="1">
      <c r="A124" t="s">
        <v>5264</v>
      </c>
      <c r="B124" t="s">
        <v>1586</v>
      </c>
      <c r="D124" t="str">
        <f t="shared" si="4"/>
        <v>16-1310 TC Natural</v>
      </c>
      <c r="E124" t="s">
        <v>632</v>
      </c>
      <c r="F124">
        <v>170</v>
      </c>
      <c r="G124">
        <v>144</v>
      </c>
      <c r="H124" s="82">
        <v>125</v>
      </c>
      <c r="I124" s="4810"/>
      <c r="J124" s="5179" t="s">
        <v>10586</v>
      </c>
    </row>
    <row r="125" spans="1:12" ht="20.45" customHeight="1">
      <c r="A125" t="s">
        <v>4885</v>
      </c>
      <c r="B125" t="s">
        <v>7576</v>
      </c>
      <c r="D125" t="str">
        <f t="shared" si="4"/>
        <v>15-0927 TC Pale Gold</v>
      </c>
      <c r="E125" t="s">
        <v>632</v>
      </c>
      <c r="F125">
        <v>189</v>
      </c>
      <c r="G125">
        <v>152</v>
      </c>
      <c r="H125" s="82">
        <v>101</v>
      </c>
      <c r="I125" s="4812"/>
      <c r="J125" s="5181" t="s">
        <v>10588</v>
      </c>
    </row>
    <row r="126" spans="1:12" ht="20.45" customHeight="1">
      <c r="A126" t="s">
        <v>4265</v>
      </c>
      <c r="B126" t="s">
        <v>1584</v>
      </c>
      <c r="D126" t="str">
        <f t="shared" si="4"/>
        <v>13-0513 TC Frozen Dew</v>
      </c>
      <c r="E126" t="s">
        <v>632</v>
      </c>
      <c r="F126">
        <v>216</v>
      </c>
      <c r="G126">
        <v>207</v>
      </c>
      <c r="H126" s="82">
        <v>178</v>
      </c>
      <c r="I126" s="2361"/>
      <c r="J126" s="5116" t="s">
        <v>10525</v>
      </c>
    </row>
    <row r="127" spans="1:12" ht="21.6" customHeight="1">
      <c r="A127" t="s">
        <v>4024</v>
      </c>
      <c r="B127" t="s">
        <v>1761</v>
      </c>
      <c r="D127" t="str">
        <f t="shared" si="4"/>
        <v>12-0605 TC Angora</v>
      </c>
      <c r="E127" t="s">
        <v>632</v>
      </c>
      <c r="F127">
        <v>223</v>
      </c>
      <c r="G127">
        <v>209</v>
      </c>
      <c r="H127" s="82">
        <v>187</v>
      </c>
      <c r="I127" s="2338"/>
      <c r="J127" s="5194" t="s">
        <v>10600</v>
      </c>
    </row>
    <row r="128" spans="1:12" ht="21.6" customHeight="1">
      <c r="A128" t="s">
        <v>4766</v>
      </c>
      <c r="B128" t="s">
        <v>4767</v>
      </c>
      <c r="D128" t="str">
        <f t="shared" si="4"/>
        <v>14-4811 TC Aqua Sky</v>
      </c>
      <c r="E128" t="s">
        <v>632</v>
      </c>
      <c r="F128">
        <v>123</v>
      </c>
      <c r="G128">
        <v>196</v>
      </c>
      <c r="H128" s="82">
        <v>196</v>
      </c>
      <c r="I128" s="4830"/>
      <c r="J128" s="5216" t="s">
        <v>10618</v>
      </c>
      <c r="L128">
        <v>2003</v>
      </c>
    </row>
    <row r="129" spans="1:16" ht="21.6" customHeight="1">
      <c r="A129" t="s">
        <v>5736</v>
      </c>
      <c r="B129" t="s">
        <v>1176</v>
      </c>
      <c r="D129" t="str">
        <f t="shared" si="4"/>
        <v>17-1456 TC Tigerlily</v>
      </c>
      <c r="E129" t="s">
        <v>632</v>
      </c>
      <c r="F129">
        <v>226</v>
      </c>
      <c r="G129">
        <v>88</v>
      </c>
      <c r="H129" s="82">
        <v>62</v>
      </c>
      <c r="I129" s="4831"/>
      <c r="J129" s="5217" t="s">
        <v>10619</v>
      </c>
      <c r="L129">
        <v>2004</v>
      </c>
    </row>
    <row r="130" spans="1:16" ht="21.6" customHeight="1">
      <c r="A130" t="s">
        <v>5083</v>
      </c>
      <c r="B130" t="s">
        <v>5085</v>
      </c>
      <c r="D130" t="str">
        <f t="shared" si="4"/>
        <v>15-5217 TC Blue Turquoise</v>
      </c>
      <c r="E130" t="s">
        <v>632</v>
      </c>
      <c r="F130">
        <v>83</v>
      </c>
      <c r="G130">
        <v>176</v>
      </c>
      <c r="H130" s="82">
        <v>174</v>
      </c>
      <c r="I130" s="4832"/>
      <c r="J130" s="5218" t="s">
        <v>10620</v>
      </c>
      <c r="L130">
        <v>2005</v>
      </c>
    </row>
    <row r="131" spans="1:16" ht="21.6" customHeight="1">
      <c r="A131" t="s">
        <v>6658</v>
      </c>
      <c r="B131" t="s">
        <v>1151</v>
      </c>
      <c r="D131" t="str">
        <f t="shared" si="4"/>
        <v>19-1557 TC Chili Pepper</v>
      </c>
      <c r="E131" t="s">
        <v>632</v>
      </c>
      <c r="F131">
        <v>155</v>
      </c>
      <c r="G131">
        <v>27</v>
      </c>
      <c r="H131" s="82">
        <v>48</v>
      </c>
      <c r="I131" s="4833"/>
      <c r="J131" s="5219" t="s">
        <v>10621</v>
      </c>
      <c r="L131">
        <v>2007</v>
      </c>
    </row>
    <row r="132" spans="1:16" ht="22.15" customHeight="1">
      <c r="A132" t="s">
        <v>4577</v>
      </c>
      <c r="B132" t="s">
        <v>49</v>
      </c>
      <c r="D132" t="str">
        <f t="shared" si="4"/>
        <v>14-0848 TC Mimosa</v>
      </c>
      <c r="E132" t="s">
        <v>632</v>
      </c>
      <c r="F132">
        <v>240</v>
      </c>
      <c r="G132">
        <v>192</v>
      </c>
      <c r="H132" s="82">
        <v>90</v>
      </c>
      <c r="I132" s="4834"/>
      <c r="J132" s="5220" t="s">
        <v>10622</v>
      </c>
      <c r="L132">
        <v>2009</v>
      </c>
    </row>
    <row r="133" spans="1:16" ht="20.45" customHeight="1">
      <c r="A133" t="s">
        <v>10399</v>
      </c>
      <c r="B133" t="s">
        <v>12659</v>
      </c>
      <c r="D133" t="str">
        <f t="shared" si="4"/>
        <v>19-3911 TC Black Beauty</v>
      </c>
      <c r="E133" t="s">
        <v>632</v>
      </c>
      <c r="F133">
        <v>39</v>
      </c>
      <c r="G133">
        <v>39</v>
      </c>
      <c r="H133" s="82">
        <v>42</v>
      </c>
      <c r="I133" s="4761"/>
      <c r="J133" s="5092" t="s">
        <v>12660</v>
      </c>
      <c r="N133"/>
      <c r="O133"/>
    </row>
    <row r="134" spans="1:16" s="11" customFormat="1" ht="19.149999999999999" customHeight="1">
      <c r="A134" s="11" t="s">
        <v>6705</v>
      </c>
      <c r="B134" s="11" t="s">
        <v>966</v>
      </c>
      <c r="D134" s="11" t="str">
        <f t="shared" si="4"/>
        <v>19-2118 TC Winetasting</v>
      </c>
      <c r="E134" s="11" t="s">
        <v>632</v>
      </c>
      <c r="F134" s="11">
        <v>73</v>
      </c>
      <c r="G134" s="11">
        <v>42</v>
      </c>
      <c r="H134" s="2426">
        <v>52</v>
      </c>
      <c r="I134" s="4210"/>
      <c r="J134" s="5265" t="s">
        <v>11661</v>
      </c>
    </row>
    <row r="136" spans="1:16" ht="19.149999999999999" customHeight="1">
      <c r="A136" t="s">
        <v>10241</v>
      </c>
      <c r="B136" t="s">
        <v>10458</v>
      </c>
      <c r="D136" t="str">
        <f t="shared" ref="D136:D145" si="5">A136 &amp; " " &amp; B136</f>
        <v>15-3919 TC Serenity</v>
      </c>
      <c r="E136" t="s">
        <v>632</v>
      </c>
      <c r="F136">
        <v>147</v>
      </c>
      <c r="G136">
        <v>169</v>
      </c>
      <c r="H136" s="82">
        <v>209</v>
      </c>
      <c r="I136" s="4682"/>
      <c r="J136" s="5235" t="s">
        <v>10479</v>
      </c>
      <c r="K136">
        <v>2016</v>
      </c>
      <c r="L136">
        <v>2016</v>
      </c>
      <c r="N136" s="4763" t="s">
        <v>10460</v>
      </c>
      <c r="O136" s="82" t="s">
        <v>10462</v>
      </c>
      <c r="P136" s="4875" t="s">
        <v>10464</v>
      </c>
    </row>
    <row r="137" spans="1:16" ht="19.149999999999999" customHeight="1">
      <c r="A137" t="s">
        <v>10159</v>
      </c>
      <c r="B137" t="s">
        <v>10459</v>
      </c>
      <c r="D137" t="str">
        <f t="shared" si="5"/>
        <v>13-1520 TC Rose Quartz</v>
      </c>
      <c r="E137" t="s">
        <v>632</v>
      </c>
      <c r="F137">
        <v>247</v>
      </c>
      <c r="G137">
        <v>202</v>
      </c>
      <c r="H137" s="82">
        <v>202</v>
      </c>
      <c r="I137" s="4641"/>
      <c r="J137" s="5236" t="s">
        <v>10476</v>
      </c>
      <c r="K137">
        <v>2016</v>
      </c>
      <c r="L137">
        <v>2016</v>
      </c>
      <c r="O137" s="4875" t="s">
        <v>10463</v>
      </c>
    </row>
    <row r="138" spans="1:16" ht="19.149999999999999" customHeight="1">
      <c r="A138" t="s">
        <v>10101</v>
      </c>
      <c r="B138" t="s">
        <v>10465</v>
      </c>
      <c r="D138" t="str">
        <f t="shared" si="5"/>
        <v>16-1548 TC Peach Echo</v>
      </c>
      <c r="E138" t="s">
        <v>632</v>
      </c>
      <c r="F138">
        <v>248</v>
      </c>
      <c r="G138">
        <v>120</v>
      </c>
      <c r="H138" s="82">
        <v>107</v>
      </c>
      <c r="I138" s="4612"/>
      <c r="J138" s="5237" t="s">
        <v>10477</v>
      </c>
      <c r="K138">
        <v>2016</v>
      </c>
      <c r="N138"/>
      <c r="O138"/>
    </row>
    <row r="139" spans="1:16" ht="19.149999999999999" customHeight="1">
      <c r="A139" t="s">
        <v>6853</v>
      </c>
      <c r="B139" t="s">
        <v>8618</v>
      </c>
      <c r="D139" t="str">
        <f t="shared" si="5"/>
        <v>19-4049 TC Snorkel Blue</v>
      </c>
      <c r="E139" t="s">
        <v>632</v>
      </c>
      <c r="F139">
        <v>3</v>
      </c>
      <c r="G139">
        <v>79</v>
      </c>
      <c r="H139" s="82">
        <v>132</v>
      </c>
      <c r="I139" s="4876"/>
      <c r="J139" s="5238" t="s">
        <v>10482</v>
      </c>
      <c r="K139">
        <v>2016</v>
      </c>
      <c r="N139"/>
      <c r="O139"/>
    </row>
    <row r="140" spans="1:16" ht="19.149999999999999" customHeight="1">
      <c r="A140" t="s">
        <v>4059</v>
      </c>
      <c r="B140" t="s">
        <v>1389</v>
      </c>
      <c r="D140" t="str">
        <f t="shared" si="5"/>
        <v>12-0752 TC Buttercup</v>
      </c>
      <c r="E140" t="s">
        <v>632</v>
      </c>
      <c r="F140">
        <v>250</v>
      </c>
      <c r="G140">
        <v>224</v>
      </c>
      <c r="H140" s="82">
        <v>60</v>
      </c>
      <c r="I140" s="4877"/>
      <c r="J140" s="5239" t="s">
        <v>10655</v>
      </c>
      <c r="K140">
        <v>2016</v>
      </c>
      <c r="N140"/>
      <c r="O140"/>
    </row>
    <row r="141" spans="1:16" ht="19.149999999999999" customHeight="1">
      <c r="A141" t="s">
        <v>10319</v>
      </c>
      <c r="B141" t="s">
        <v>10466</v>
      </c>
      <c r="D141" t="str">
        <f t="shared" si="5"/>
        <v>13-4810 TC Limpet Shell</v>
      </c>
      <c r="E141" t="s">
        <v>632</v>
      </c>
      <c r="F141">
        <v>152</v>
      </c>
      <c r="G141">
        <v>221</v>
      </c>
      <c r="H141" s="82">
        <v>223</v>
      </c>
      <c r="I141" s="4721"/>
      <c r="J141" s="5240" t="s">
        <v>10480</v>
      </c>
      <c r="K141">
        <v>2016</v>
      </c>
      <c r="N141"/>
      <c r="O141"/>
    </row>
    <row r="142" spans="1:16" ht="19.149999999999999" customHeight="1">
      <c r="A142" t="s">
        <v>10389</v>
      </c>
      <c r="B142" t="s">
        <v>10467</v>
      </c>
      <c r="D142" t="str">
        <f t="shared" si="5"/>
        <v>16-3905 TC Lilac Gray</v>
      </c>
      <c r="E142" t="s">
        <v>632</v>
      </c>
      <c r="F142">
        <v>152</v>
      </c>
      <c r="G142">
        <v>150</v>
      </c>
      <c r="H142" s="82">
        <v>164</v>
      </c>
      <c r="I142" s="4756"/>
      <c r="J142" s="5241" t="s">
        <v>10478</v>
      </c>
      <c r="K142">
        <v>2016</v>
      </c>
      <c r="N142"/>
      <c r="O142"/>
    </row>
    <row r="143" spans="1:16" ht="19.149999999999999" customHeight="1">
      <c r="A143" t="s">
        <v>5772</v>
      </c>
      <c r="B143" t="s">
        <v>1172</v>
      </c>
      <c r="D143" t="str">
        <f t="shared" si="5"/>
        <v>17-1564 TC Fiesta</v>
      </c>
      <c r="E143" t="s">
        <v>632</v>
      </c>
      <c r="F143">
        <v>221</v>
      </c>
      <c r="G143">
        <v>65</v>
      </c>
      <c r="H143" s="82">
        <v>50</v>
      </c>
      <c r="I143" s="4878"/>
      <c r="J143" s="5242" t="s">
        <v>10656</v>
      </c>
      <c r="K143">
        <v>2016</v>
      </c>
      <c r="N143"/>
      <c r="O143"/>
    </row>
    <row r="144" spans="1:16" ht="19.149999999999999" customHeight="1">
      <c r="A144" t="s">
        <v>10051</v>
      </c>
      <c r="B144" t="s">
        <v>10401</v>
      </c>
      <c r="D144" t="str">
        <f t="shared" si="5"/>
        <v>15-1040 TC Iced Coffee</v>
      </c>
      <c r="E144" t="s">
        <v>632</v>
      </c>
      <c r="F144">
        <v>177</v>
      </c>
      <c r="G144">
        <v>143</v>
      </c>
      <c r="H144" s="82">
        <v>106</v>
      </c>
      <c r="I144" s="4587"/>
      <c r="J144" s="5243" t="s">
        <v>10481</v>
      </c>
      <c r="K144">
        <v>2016</v>
      </c>
      <c r="N144"/>
      <c r="O144"/>
    </row>
    <row r="145" spans="1:15" ht="18" customHeight="1">
      <c r="A145" t="s">
        <v>4831</v>
      </c>
      <c r="B145" t="s">
        <v>4832</v>
      </c>
      <c r="C145" t="s">
        <v>3704</v>
      </c>
      <c r="D145" t="str">
        <f t="shared" si="5"/>
        <v>15-0146 TC Green Flash</v>
      </c>
      <c r="E145" t="s">
        <v>632</v>
      </c>
      <c r="F145">
        <v>121</v>
      </c>
      <c r="G145">
        <v>199</v>
      </c>
      <c r="H145" s="82">
        <v>83</v>
      </c>
      <c r="I145" s="4879"/>
      <c r="J145" s="5244" t="s">
        <v>10483</v>
      </c>
      <c r="K145">
        <v>2016</v>
      </c>
      <c r="N145"/>
      <c r="O145"/>
    </row>
    <row r="146" spans="1:15" ht="20.45" customHeight="1">
      <c r="J146" s="5221"/>
    </row>
    <row r="175" spans="1:10" ht="20.45" customHeight="1">
      <c r="D175" t="str">
        <f t="shared" ref="D175:D192" si="6">A175 &amp; " " &amp; B175</f>
        <v xml:space="preserve"> </v>
      </c>
      <c r="J175" s="5221" t="s">
        <v>330</v>
      </c>
    </row>
    <row r="176" spans="1:10" ht="19.149999999999999" customHeight="1">
      <c r="A176" t="s">
        <v>5533</v>
      </c>
      <c r="B176" t="s">
        <v>1650</v>
      </c>
      <c r="D176" t="str">
        <f t="shared" si="6"/>
        <v>16-5803 TC Flint Gray</v>
      </c>
      <c r="E176" t="s">
        <v>632</v>
      </c>
      <c r="F176">
        <v>160</v>
      </c>
      <c r="G176">
        <v>156</v>
      </c>
      <c r="H176" s="82">
        <v>152</v>
      </c>
      <c r="I176" s="4867"/>
      <c r="J176" s="5222" t="s">
        <v>10646</v>
      </c>
    </row>
    <row r="177" spans="1:10" ht="22.9" customHeight="1">
      <c r="A177" t="s">
        <v>4775</v>
      </c>
      <c r="B177" t="s">
        <v>205</v>
      </c>
      <c r="D177" t="str">
        <f t="shared" si="6"/>
        <v>14-5002 TC Silver</v>
      </c>
      <c r="E177" t="s">
        <v>632</v>
      </c>
      <c r="F177">
        <v>162</v>
      </c>
      <c r="G177">
        <v>162</v>
      </c>
      <c r="H177" s="82">
        <v>161</v>
      </c>
      <c r="I177" s="4868"/>
      <c r="J177" s="5223" t="s">
        <v>9716</v>
      </c>
    </row>
    <row r="178" spans="1:10" ht="23.45" customHeight="1">
      <c r="A178" t="s">
        <v>5232</v>
      </c>
      <c r="B178" t="s">
        <v>664</v>
      </c>
      <c r="D178" t="str">
        <f t="shared" si="6"/>
        <v>16-1107 TC Aluminum</v>
      </c>
      <c r="E178" t="s">
        <v>632</v>
      </c>
      <c r="F178">
        <v>159</v>
      </c>
      <c r="G178">
        <v>149</v>
      </c>
      <c r="H178" s="82">
        <v>134</v>
      </c>
      <c r="I178" s="4869"/>
      <c r="J178" s="5224" t="s">
        <v>10647</v>
      </c>
    </row>
    <row r="179" spans="1:10" ht="20.45" customHeight="1">
      <c r="A179" t="s">
        <v>5049</v>
      </c>
      <c r="B179" t="s">
        <v>217</v>
      </c>
      <c r="D179" t="str">
        <f t="shared" si="6"/>
        <v>15-4502 TC Silver Cloud</v>
      </c>
      <c r="E179" t="s">
        <v>632</v>
      </c>
      <c r="F179">
        <v>190</v>
      </c>
      <c r="G179">
        <v>183</v>
      </c>
      <c r="H179" s="82">
        <v>176</v>
      </c>
      <c r="I179" s="2353"/>
      <c r="J179" s="5195" t="s">
        <v>10508</v>
      </c>
    </row>
    <row r="180" spans="1:10" ht="22.15" customHeight="1">
      <c r="A180" t="s">
        <v>3930</v>
      </c>
      <c r="B180" t="s">
        <v>1745</v>
      </c>
      <c r="D180" t="str">
        <f t="shared" si="6"/>
        <v>11-0809 TC Ecru</v>
      </c>
      <c r="E180" t="s">
        <v>632</v>
      </c>
      <c r="F180">
        <v>243</v>
      </c>
      <c r="G180">
        <v>223</v>
      </c>
      <c r="H180" s="82">
        <v>202</v>
      </c>
      <c r="I180" s="2344"/>
      <c r="J180" s="5198" t="s">
        <v>9714</v>
      </c>
    </row>
    <row r="181" spans="1:10" ht="20.45" customHeight="1">
      <c r="A181" t="s">
        <v>3932</v>
      </c>
      <c r="B181" t="s">
        <v>7191</v>
      </c>
      <c r="D181" t="str">
        <f t="shared" si="6"/>
        <v xml:space="preserve">11-0907 TC Pearled Ivory </v>
      </c>
      <c r="E181" t="s">
        <v>632</v>
      </c>
      <c r="F181">
        <v>240</v>
      </c>
      <c r="G181">
        <v>223</v>
      </c>
      <c r="H181" s="82">
        <v>204</v>
      </c>
      <c r="I181" s="4870"/>
      <c r="J181" s="5225" t="s">
        <v>10648</v>
      </c>
    </row>
    <row r="182" spans="1:10" ht="19.899999999999999" customHeight="1">
      <c r="A182" t="s">
        <v>4038</v>
      </c>
      <c r="B182" t="s">
        <v>590</v>
      </c>
      <c r="D182" t="str">
        <f t="shared" si="6"/>
        <v>12-0704 TC White Smoke</v>
      </c>
      <c r="E182" t="s">
        <v>632</v>
      </c>
      <c r="F182">
        <v>237</v>
      </c>
      <c r="G182">
        <v>220</v>
      </c>
      <c r="H182" s="82">
        <v>201</v>
      </c>
      <c r="I182" s="2343"/>
      <c r="J182" s="5226" t="s">
        <v>10649</v>
      </c>
    </row>
    <row r="183" spans="1:10" ht="22.9" customHeight="1">
      <c r="A183" t="s">
        <v>3890</v>
      </c>
      <c r="B183" t="s">
        <v>1772</v>
      </c>
      <c r="D183" t="str">
        <f t="shared" si="6"/>
        <v>11-0103 TC Egret</v>
      </c>
      <c r="E183" t="s">
        <v>632</v>
      </c>
      <c r="F183">
        <v>243</v>
      </c>
      <c r="G183">
        <v>236</v>
      </c>
      <c r="H183" s="82">
        <v>224</v>
      </c>
      <c r="I183" s="233"/>
      <c r="J183" s="5227" t="s">
        <v>10501</v>
      </c>
    </row>
    <row r="184" spans="1:10" ht="22.9" customHeight="1">
      <c r="A184" t="s">
        <v>3895</v>
      </c>
      <c r="B184" t="s">
        <v>592</v>
      </c>
      <c r="D184" t="str">
        <f t="shared" si="6"/>
        <v>11-0105 TC Antique White</v>
      </c>
      <c r="E184" t="s">
        <v>632</v>
      </c>
      <c r="F184">
        <v>237</v>
      </c>
      <c r="G184">
        <v>227</v>
      </c>
      <c r="H184" s="82">
        <v>210</v>
      </c>
      <c r="I184" s="2337"/>
      <c r="J184" s="5228" t="s">
        <v>10650</v>
      </c>
    </row>
    <row r="185" spans="1:10" ht="18.600000000000001" customHeight="1">
      <c r="A185" t="s">
        <v>6215</v>
      </c>
      <c r="B185" t="s">
        <v>1043</v>
      </c>
      <c r="D185" t="str">
        <f t="shared" si="6"/>
        <v>18-1619 TC Maroon</v>
      </c>
      <c r="E185" t="s">
        <v>632</v>
      </c>
      <c r="F185">
        <v>131</v>
      </c>
      <c r="G185">
        <v>70</v>
      </c>
      <c r="H185" s="82">
        <v>85</v>
      </c>
      <c r="I185" s="4799"/>
      <c r="J185" s="5145" t="s">
        <v>10558</v>
      </c>
    </row>
    <row r="186" spans="1:10" ht="18" customHeight="1">
      <c r="A186" t="s">
        <v>4645</v>
      </c>
      <c r="B186" t="s">
        <v>238</v>
      </c>
      <c r="D186" t="str">
        <f t="shared" si="6"/>
        <v>14-1307 TC Rose Dust</v>
      </c>
      <c r="E186" t="s">
        <v>632</v>
      </c>
      <c r="F186">
        <v>205</v>
      </c>
      <c r="G186">
        <v>178</v>
      </c>
      <c r="H186" s="82">
        <v>165</v>
      </c>
      <c r="I186" s="4871"/>
      <c r="J186" s="5229" t="s">
        <v>10651</v>
      </c>
    </row>
    <row r="187" spans="1:10" ht="19.149999999999999" customHeight="1">
      <c r="A187" t="s">
        <v>6678</v>
      </c>
      <c r="B187" t="s">
        <v>1067</v>
      </c>
      <c r="D187" t="str">
        <f t="shared" si="6"/>
        <v>19-1725 TC Tawny Port</v>
      </c>
      <c r="E187" t="s">
        <v>632</v>
      </c>
      <c r="F187">
        <v>92</v>
      </c>
      <c r="G187">
        <v>44</v>
      </c>
      <c r="H187" s="82">
        <v>53</v>
      </c>
      <c r="I187" s="4872"/>
      <c r="J187" s="5230" t="s">
        <v>10652</v>
      </c>
    </row>
    <row r="188" spans="1:10">
      <c r="A188" t="s">
        <v>5251</v>
      </c>
      <c r="B188" t="s">
        <v>1497</v>
      </c>
      <c r="D188" t="str">
        <f t="shared" si="6"/>
        <v>16-1219 TC Tuscany</v>
      </c>
      <c r="E188" t="s">
        <v>632</v>
      </c>
      <c r="F188">
        <v>190</v>
      </c>
      <c r="G188">
        <v>151</v>
      </c>
      <c r="H188" s="82">
        <v>133</v>
      </c>
      <c r="I188" s="2379"/>
      <c r="J188" s="5231" t="s">
        <v>10653</v>
      </c>
    </row>
    <row r="189" spans="1:10">
      <c r="A189" t="s">
        <v>5654</v>
      </c>
      <c r="B189" t="s">
        <v>1687</v>
      </c>
      <c r="D189" t="str">
        <f t="shared" si="6"/>
        <v>17-0808 TC Taupe Gray</v>
      </c>
      <c r="E189" t="s">
        <v>632</v>
      </c>
      <c r="F189">
        <v>142</v>
      </c>
      <c r="G189">
        <v>124</v>
      </c>
      <c r="H189" s="82">
        <v>113</v>
      </c>
      <c r="I189" s="4873"/>
      <c r="J189" s="5232" t="s">
        <v>10497</v>
      </c>
    </row>
    <row r="190" spans="1:10">
      <c r="A190" t="s">
        <v>4349</v>
      </c>
      <c r="B190" t="s">
        <v>1599</v>
      </c>
      <c r="D190" t="str">
        <f t="shared" si="6"/>
        <v>13-1014 TC Mellow Buff</v>
      </c>
      <c r="E190" t="s">
        <v>632</v>
      </c>
      <c r="F190">
        <v>216</v>
      </c>
      <c r="G190">
        <v>185</v>
      </c>
      <c r="H190" s="82">
        <v>152</v>
      </c>
      <c r="I190" s="4782"/>
      <c r="J190" s="5117" t="s">
        <v>10528</v>
      </c>
    </row>
    <row r="191" spans="1:10">
      <c r="A191" t="s">
        <v>4937</v>
      </c>
      <c r="B191" t="s">
        <v>1534</v>
      </c>
      <c r="D191" t="str">
        <f t="shared" si="6"/>
        <v>15-1308 TC Doeskin</v>
      </c>
      <c r="E191" t="s">
        <v>632</v>
      </c>
      <c r="F191">
        <v>189</v>
      </c>
      <c r="G191">
        <v>171</v>
      </c>
      <c r="H191" s="82">
        <v>155</v>
      </c>
      <c r="I191" s="4874"/>
      <c r="J191" s="5233" t="s">
        <v>10654</v>
      </c>
    </row>
    <row r="192" spans="1:10">
      <c r="A192" t="s">
        <v>10003</v>
      </c>
      <c r="B192" t="s">
        <v>10402</v>
      </c>
      <c r="D192" t="str">
        <f t="shared" si="6"/>
        <v>14-1208 TC Irish Cream</v>
      </c>
      <c r="E192" t="s">
        <v>632</v>
      </c>
      <c r="F192">
        <v>192</v>
      </c>
      <c r="G192">
        <v>172</v>
      </c>
      <c r="H192" s="82">
        <v>147</v>
      </c>
      <c r="I192" s="4563"/>
      <c r="J192" s="5234" t="s">
        <v>10496</v>
      </c>
    </row>
    <row r="193" spans="1:16">
      <c r="H193" s="82"/>
      <c r="J193" s="5221"/>
    </row>
    <row r="194" spans="1:16" ht="19.149999999999999" customHeight="1">
      <c r="A194" t="s">
        <v>10241</v>
      </c>
      <c r="B194" t="s">
        <v>10458</v>
      </c>
      <c r="D194" t="str">
        <f t="shared" ref="D194:D203" si="7">A194 &amp; " " &amp; B194</f>
        <v>15-3919 TC Serenity</v>
      </c>
      <c r="E194" t="s">
        <v>632</v>
      </c>
      <c r="F194">
        <v>147</v>
      </c>
      <c r="G194">
        <v>169</v>
      </c>
      <c r="H194" s="82">
        <v>209</v>
      </c>
      <c r="I194" s="4682"/>
      <c r="J194" s="5235" t="s">
        <v>10479</v>
      </c>
      <c r="K194">
        <v>2016</v>
      </c>
      <c r="L194">
        <v>2016</v>
      </c>
      <c r="N194" s="4763" t="s">
        <v>10460</v>
      </c>
      <c r="O194" s="82" t="s">
        <v>10462</v>
      </c>
      <c r="P194" s="4875" t="s">
        <v>10464</v>
      </c>
    </row>
    <row r="195" spans="1:16" ht="19.149999999999999" customHeight="1">
      <c r="A195" t="s">
        <v>10159</v>
      </c>
      <c r="B195" t="s">
        <v>10459</v>
      </c>
      <c r="D195" t="str">
        <f t="shared" si="7"/>
        <v>13-1520 TC Rose Quartz</v>
      </c>
      <c r="E195" t="s">
        <v>632</v>
      </c>
      <c r="F195">
        <v>247</v>
      </c>
      <c r="G195">
        <v>202</v>
      </c>
      <c r="H195" s="82">
        <v>202</v>
      </c>
      <c r="I195" s="4641"/>
      <c r="J195" s="5236" t="s">
        <v>10476</v>
      </c>
      <c r="K195">
        <v>2016</v>
      </c>
      <c r="L195">
        <v>2016</v>
      </c>
      <c r="O195" s="4875" t="s">
        <v>10463</v>
      </c>
    </row>
    <row r="196" spans="1:16" ht="19.149999999999999" customHeight="1">
      <c r="A196" t="s">
        <v>10101</v>
      </c>
      <c r="B196" t="s">
        <v>10465</v>
      </c>
      <c r="D196" t="str">
        <f t="shared" si="7"/>
        <v>16-1548 TC Peach Echo</v>
      </c>
      <c r="E196" t="s">
        <v>632</v>
      </c>
      <c r="F196">
        <v>248</v>
      </c>
      <c r="G196">
        <v>120</v>
      </c>
      <c r="H196" s="82">
        <v>107</v>
      </c>
      <c r="I196" s="4612"/>
      <c r="J196" s="5237" t="s">
        <v>10477</v>
      </c>
      <c r="K196">
        <v>2016</v>
      </c>
      <c r="N196"/>
      <c r="O196"/>
    </row>
    <row r="197" spans="1:16" ht="19.149999999999999" customHeight="1">
      <c r="A197" t="s">
        <v>6853</v>
      </c>
      <c r="B197" t="s">
        <v>8618</v>
      </c>
      <c r="D197" t="str">
        <f t="shared" si="7"/>
        <v>19-4049 TC Snorkel Blue</v>
      </c>
      <c r="E197" t="s">
        <v>632</v>
      </c>
      <c r="F197">
        <v>3</v>
      </c>
      <c r="G197">
        <v>79</v>
      </c>
      <c r="H197" s="82">
        <v>132</v>
      </c>
      <c r="I197" s="4876"/>
      <c r="J197" s="5238" t="s">
        <v>10482</v>
      </c>
      <c r="K197">
        <v>2016</v>
      </c>
      <c r="N197"/>
      <c r="O197"/>
    </row>
    <row r="198" spans="1:16" ht="19.149999999999999" customHeight="1">
      <c r="A198" t="s">
        <v>4059</v>
      </c>
      <c r="B198" t="s">
        <v>1389</v>
      </c>
      <c r="D198" t="str">
        <f t="shared" si="7"/>
        <v>12-0752 TC Buttercup</v>
      </c>
      <c r="E198" t="s">
        <v>632</v>
      </c>
      <c r="F198">
        <v>250</v>
      </c>
      <c r="G198">
        <v>224</v>
      </c>
      <c r="H198" s="82">
        <v>60</v>
      </c>
      <c r="I198" s="4877"/>
      <c r="J198" s="5239" t="s">
        <v>10655</v>
      </c>
      <c r="K198">
        <v>2016</v>
      </c>
      <c r="N198"/>
      <c r="O198"/>
    </row>
    <row r="199" spans="1:16" ht="19.149999999999999" customHeight="1">
      <c r="A199" t="s">
        <v>10319</v>
      </c>
      <c r="B199" t="s">
        <v>10466</v>
      </c>
      <c r="D199" t="str">
        <f t="shared" si="7"/>
        <v>13-4810 TC Limpet Shell</v>
      </c>
      <c r="E199" t="s">
        <v>632</v>
      </c>
      <c r="F199">
        <v>152</v>
      </c>
      <c r="G199">
        <v>221</v>
      </c>
      <c r="H199" s="82">
        <v>223</v>
      </c>
      <c r="I199" s="4721"/>
      <c r="J199" s="5240" t="s">
        <v>10480</v>
      </c>
      <c r="K199">
        <v>2016</v>
      </c>
      <c r="N199"/>
      <c r="O199"/>
    </row>
    <row r="200" spans="1:16" ht="19.149999999999999" customHeight="1">
      <c r="A200" t="s">
        <v>10389</v>
      </c>
      <c r="B200" t="s">
        <v>10467</v>
      </c>
      <c r="D200" t="str">
        <f t="shared" si="7"/>
        <v>16-3905 TC Lilac Gray</v>
      </c>
      <c r="E200" t="s">
        <v>632</v>
      </c>
      <c r="F200">
        <v>152</v>
      </c>
      <c r="G200">
        <v>150</v>
      </c>
      <c r="H200" s="82">
        <v>164</v>
      </c>
      <c r="I200" s="4756"/>
      <c r="J200" s="5241" t="s">
        <v>10478</v>
      </c>
      <c r="K200">
        <v>2016</v>
      </c>
      <c r="N200"/>
      <c r="O200"/>
    </row>
    <row r="201" spans="1:16" ht="19.149999999999999" customHeight="1">
      <c r="A201" t="s">
        <v>5772</v>
      </c>
      <c r="B201" t="s">
        <v>1172</v>
      </c>
      <c r="D201" t="str">
        <f t="shared" si="7"/>
        <v>17-1564 TC Fiesta</v>
      </c>
      <c r="E201" t="s">
        <v>632</v>
      </c>
      <c r="F201">
        <v>221</v>
      </c>
      <c r="G201">
        <v>65</v>
      </c>
      <c r="H201" s="82">
        <v>50</v>
      </c>
      <c r="I201" s="4878"/>
      <c r="J201" s="5242" t="s">
        <v>10656</v>
      </c>
      <c r="K201">
        <v>2016</v>
      </c>
      <c r="N201"/>
      <c r="O201"/>
    </row>
    <row r="202" spans="1:16" ht="19.149999999999999" customHeight="1">
      <c r="A202" t="s">
        <v>10051</v>
      </c>
      <c r="B202" t="s">
        <v>10401</v>
      </c>
      <c r="D202" t="str">
        <f t="shared" si="7"/>
        <v>15-1040 TC Iced Coffee</v>
      </c>
      <c r="E202" t="s">
        <v>632</v>
      </c>
      <c r="F202">
        <v>177</v>
      </c>
      <c r="G202">
        <v>143</v>
      </c>
      <c r="H202" s="82">
        <v>106</v>
      </c>
      <c r="I202" s="4587"/>
      <c r="J202" s="5243" t="s">
        <v>10481</v>
      </c>
      <c r="K202">
        <v>2016</v>
      </c>
      <c r="N202"/>
      <c r="O202"/>
    </row>
    <row r="203" spans="1:16" ht="18" customHeight="1">
      <c r="A203" t="s">
        <v>4831</v>
      </c>
      <c r="B203" t="s">
        <v>4832</v>
      </c>
      <c r="C203" t="s">
        <v>3704</v>
      </c>
      <c r="D203" t="str">
        <f t="shared" si="7"/>
        <v>15-0146 TC Green Flash</v>
      </c>
      <c r="E203" t="s">
        <v>632</v>
      </c>
      <c r="F203">
        <v>121</v>
      </c>
      <c r="G203">
        <v>199</v>
      </c>
      <c r="H203" s="82">
        <v>83</v>
      </c>
      <c r="I203" s="4879"/>
      <c r="J203" s="5244" t="s">
        <v>10483</v>
      </c>
      <c r="K203">
        <v>2016</v>
      </c>
      <c r="N203"/>
      <c r="O203"/>
    </row>
    <row r="204" spans="1:16" ht="20.45" customHeight="1">
      <c r="J204" s="5221"/>
    </row>
    <row r="205" spans="1:16">
      <c r="J205" s="5221"/>
    </row>
    <row r="206" spans="1:16" s="11" customFormat="1" ht="20.45" customHeight="1">
      <c r="A206" s="11" t="s">
        <v>3940</v>
      </c>
      <c r="B206" s="11" t="s">
        <v>7198</v>
      </c>
      <c r="C206" s="11" t="s">
        <v>1820</v>
      </c>
      <c r="D206" s="11" t="str">
        <f t="shared" ref="D206:D212" si="8">A206 &amp; " " &amp; B206</f>
        <v>11-2309 TC Petal Pink</v>
      </c>
      <c r="E206" s="11" t="s">
        <v>632</v>
      </c>
      <c r="F206" s="11">
        <v>242</v>
      </c>
      <c r="G206" s="11">
        <v>226</v>
      </c>
      <c r="H206" s="2426">
        <v>224</v>
      </c>
      <c r="I206" s="2681"/>
      <c r="J206" s="5245" t="s">
        <v>10660</v>
      </c>
    </row>
    <row r="207" spans="1:16" s="11" customFormat="1" ht="15" customHeight="1">
      <c r="A207" s="11" t="s">
        <v>4119</v>
      </c>
      <c r="B207" s="11" t="s">
        <v>1033</v>
      </c>
      <c r="C207" s="11" t="s">
        <v>2787</v>
      </c>
      <c r="D207" s="11" t="str">
        <f t="shared" si="8"/>
        <v>12-1305 TC Heavenly Pink</v>
      </c>
      <c r="E207" s="11" t="s">
        <v>632</v>
      </c>
      <c r="F207" s="11">
        <v>244</v>
      </c>
      <c r="G207" s="11">
        <v>222</v>
      </c>
      <c r="H207" s="2426">
        <v>222</v>
      </c>
      <c r="I207" s="2652"/>
      <c r="J207" s="5246" t="s">
        <v>10661</v>
      </c>
    </row>
    <row r="208" spans="1:16" s="11" customFormat="1" ht="18" customHeight="1">
      <c r="A208" s="11" t="s">
        <v>4112</v>
      </c>
      <c r="B208" s="11" t="s">
        <v>8146</v>
      </c>
      <c r="C208" s="11" t="s">
        <v>2747</v>
      </c>
      <c r="D208" s="11" t="str">
        <f t="shared" si="8"/>
        <v>12-1207 TC Pearl Blush</v>
      </c>
      <c r="E208" s="11" t="s">
        <v>632</v>
      </c>
      <c r="F208" s="11">
        <v>244</v>
      </c>
      <c r="G208" s="11">
        <v>206</v>
      </c>
      <c r="H208" s="2426">
        <v>197</v>
      </c>
      <c r="I208" s="4641"/>
      <c r="J208" s="5236" t="s">
        <v>10657</v>
      </c>
    </row>
    <row r="209" spans="1:15" s="11" customFormat="1" ht="19.149999999999999" customHeight="1">
      <c r="A209" s="11" t="s">
        <v>4375</v>
      </c>
      <c r="B209" s="11" t="s">
        <v>8148</v>
      </c>
      <c r="C209" s="11" t="s">
        <v>2749</v>
      </c>
      <c r="D209" s="11" t="str">
        <f t="shared" si="8"/>
        <v>13-1310 TC English Rose</v>
      </c>
      <c r="E209" s="11" t="s">
        <v>632</v>
      </c>
      <c r="F209" s="11">
        <v>244</v>
      </c>
      <c r="G209" s="11">
        <v>198</v>
      </c>
      <c r="H209" s="2426">
        <v>195</v>
      </c>
      <c r="I209" s="2656"/>
      <c r="J209" s="5247" t="s">
        <v>10662</v>
      </c>
    </row>
    <row r="210" spans="1:15" s="11" customFormat="1" ht="19.149999999999999" customHeight="1">
      <c r="A210" s="11" t="s">
        <v>4396</v>
      </c>
      <c r="B210" s="11" t="s">
        <v>1029</v>
      </c>
      <c r="C210" s="11" t="s">
        <v>2792</v>
      </c>
      <c r="D210" s="11" t="str">
        <f t="shared" si="8"/>
        <v>13-2005 TC Strawberry Cream</v>
      </c>
      <c r="E210" s="11" t="s">
        <v>632</v>
      </c>
      <c r="F210" s="11">
        <v>244</v>
      </c>
      <c r="G210" s="11">
        <v>195</v>
      </c>
      <c r="H210" s="2426">
        <v>196</v>
      </c>
      <c r="I210" s="2657"/>
      <c r="J210" s="5248" t="s">
        <v>10663</v>
      </c>
    </row>
    <row r="211" spans="1:15">
      <c r="D211" s="11" t="str">
        <f t="shared" si="8"/>
        <v xml:space="preserve"> </v>
      </c>
      <c r="I211" s="4641"/>
      <c r="J211" s="5236" t="s">
        <v>330</v>
      </c>
    </row>
    <row r="212" spans="1:15" s="11" customFormat="1" ht="35.450000000000003" customHeight="1">
      <c r="A212" s="11" t="s">
        <v>4116</v>
      </c>
      <c r="B212" s="11" t="s">
        <v>1065</v>
      </c>
      <c r="C212" s="11" t="s">
        <v>2748</v>
      </c>
      <c r="D212" s="11" t="str">
        <f t="shared" si="8"/>
        <v>12-1212 TC Veiled Rose</v>
      </c>
      <c r="E212" s="11" t="s">
        <v>632</v>
      </c>
      <c r="F212" s="11">
        <v>248</v>
      </c>
      <c r="G212" s="11">
        <v>205</v>
      </c>
      <c r="H212" s="2426">
        <v>201</v>
      </c>
      <c r="I212" s="2612"/>
      <c r="J212" s="5249" t="s">
        <v>10664</v>
      </c>
      <c r="K212" s="4641"/>
    </row>
    <row r="213" spans="1:15">
      <c r="J213" s="5221"/>
    </row>
    <row r="214" spans="1:15">
      <c r="J214" s="5221"/>
    </row>
    <row r="215" spans="1:15" ht="18" customHeight="1">
      <c r="A215" t="s">
        <v>6824</v>
      </c>
      <c r="B215" t="s">
        <v>737</v>
      </c>
      <c r="D215" t="str">
        <f t="shared" ref="D215:D224" si="9">A215 &amp; " " &amp; B215</f>
        <v>19-4006 TC Caviar</v>
      </c>
      <c r="E215" t="s">
        <v>632</v>
      </c>
      <c r="F215">
        <v>41</v>
      </c>
      <c r="G215">
        <v>42</v>
      </c>
      <c r="H215">
        <v>45</v>
      </c>
      <c r="I215" s="485"/>
      <c r="J215" s="5175" t="s">
        <v>10493</v>
      </c>
    </row>
    <row r="216" spans="1:15" ht="18" customHeight="1">
      <c r="A216" t="s">
        <v>6853</v>
      </c>
      <c r="B216" t="s">
        <v>8618</v>
      </c>
      <c r="D216" t="str">
        <f t="shared" si="9"/>
        <v>19-4049 TC Snorkel Blue</v>
      </c>
      <c r="E216" t="s">
        <v>632</v>
      </c>
      <c r="F216">
        <v>3</v>
      </c>
      <c r="G216">
        <v>79</v>
      </c>
      <c r="H216" s="82">
        <v>132</v>
      </c>
      <c r="I216" s="4876"/>
      <c r="J216" s="5238" t="s">
        <v>10482</v>
      </c>
      <c r="K216">
        <v>2016</v>
      </c>
      <c r="N216"/>
      <c r="O216"/>
    </row>
    <row r="217" spans="1:15" ht="18" customHeight="1">
      <c r="A217" t="s">
        <v>6838</v>
      </c>
      <c r="B217" t="s">
        <v>6839</v>
      </c>
      <c r="D217" t="str">
        <f t="shared" si="9"/>
        <v>19-4024 TC Dress Blues</v>
      </c>
      <c r="E217" t="s">
        <v>632</v>
      </c>
      <c r="F217">
        <v>42</v>
      </c>
      <c r="G217">
        <v>50</v>
      </c>
      <c r="H217">
        <v>68</v>
      </c>
      <c r="I217" s="4803"/>
      <c r="J217" s="5153" t="s">
        <v>10494</v>
      </c>
    </row>
    <row r="218" spans="1:15" ht="18" customHeight="1">
      <c r="A218" t="s">
        <v>5631</v>
      </c>
      <c r="B218" t="s">
        <v>5632</v>
      </c>
      <c r="D218" t="str">
        <f t="shared" si="9"/>
        <v>17-0510 TC Silver Sage</v>
      </c>
      <c r="E218" t="s">
        <v>632</v>
      </c>
      <c r="F218">
        <v>147</v>
      </c>
      <c r="G218">
        <v>139</v>
      </c>
      <c r="H218">
        <v>120</v>
      </c>
      <c r="I218" s="2304"/>
      <c r="J218" s="5164" t="s">
        <v>10495</v>
      </c>
    </row>
    <row r="219" spans="1:15" ht="18" customHeight="1">
      <c r="A219" t="s">
        <v>10003</v>
      </c>
      <c r="B219" t="s">
        <v>10402</v>
      </c>
      <c r="D219" t="str">
        <f t="shared" si="9"/>
        <v>14-1208 TC Irish Cream</v>
      </c>
      <c r="E219" t="s">
        <v>632</v>
      </c>
      <c r="F219">
        <v>192</v>
      </c>
      <c r="G219">
        <v>172</v>
      </c>
      <c r="H219" s="82">
        <v>147</v>
      </c>
      <c r="I219" s="4563"/>
      <c r="J219" s="5234" t="s">
        <v>10496</v>
      </c>
      <c r="N219"/>
      <c r="O219"/>
    </row>
    <row r="220" spans="1:15" ht="18" customHeight="1">
      <c r="A220" t="s">
        <v>5654</v>
      </c>
      <c r="B220" t="s">
        <v>1687</v>
      </c>
      <c r="D220" t="str">
        <f t="shared" si="9"/>
        <v>17-0808 TC Taupe Gray</v>
      </c>
      <c r="E220" t="s">
        <v>632</v>
      </c>
      <c r="F220">
        <v>142</v>
      </c>
      <c r="G220">
        <v>124</v>
      </c>
      <c r="H220" s="82">
        <v>113</v>
      </c>
      <c r="I220" s="4873"/>
      <c r="J220" s="5232" t="s">
        <v>10497</v>
      </c>
    </row>
    <row r="221" spans="1:15" ht="18" customHeight="1">
      <c r="A221" t="s">
        <v>6610</v>
      </c>
      <c r="B221" t="s">
        <v>1545</v>
      </c>
      <c r="D221" t="str">
        <f t="shared" si="9"/>
        <v>19-1213 TC Shopping Bag</v>
      </c>
      <c r="E221" t="s">
        <v>632</v>
      </c>
      <c r="F221">
        <v>90</v>
      </c>
      <c r="G221">
        <v>71</v>
      </c>
      <c r="H221">
        <v>67</v>
      </c>
      <c r="I221" s="561"/>
      <c r="J221" s="5141" t="s">
        <v>10498</v>
      </c>
      <c r="M221">
        <v>2015</v>
      </c>
    </row>
    <row r="222" spans="1:15" ht="18" customHeight="1">
      <c r="A222" t="s">
        <v>4775</v>
      </c>
      <c r="B222" t="s">
        <v>205</v>
      </c>
      <c r="D222" t="str">
        <f t="shared" si="9"/>
        <v>14-5002 TC Silver</v>
      </c>
      <c r="E222" t="s">
        <v>632</v>
      </c>
      <c r="F222">
        <v>162</v>
      </c>
      <c r="G222">
        <v>162</v>
      </c>
      <c r="H222" s="82">
        <v>161</v>
      </c>
      <c r="I222" s="4868"/>
      <c r="J222" s="5223" t="s">
        <v>9716</v>
      </c>
    </row>
    <row r="223" spans="1:15" ht="18" customHeight="1">
      <c r="A223" t="s">
        <v>6993</v>
      </c>
      <c r="B223" t="s">
        <v>665</v>
      </c>
      <c r="D223" t="str">
        <f t="shared" si="9"/>
        <v>17-4014 TC Titanium</v>
      </c>
      <c r="E223" t="s">
        <v>632</v>
      </c>
      <c r="F223">
        <v>128</v>
      </c>
      <c r="G223">
        <v>125</v>
      </c>
      <c r="H223" s="82">
        <v>127</v>
      </c>
      <c r="I223" s="4784"/>
      <c r="J223" s="5119" t="s">
        <v>10499</v>
      </c>
      <c r="K223">
        <v>2015</v>
      </c>
    </row>
    <row r="224" spans="1:15" ht="18" customHeight="1">
      <c r="A224" t="s">
        <v>7076</v>
      </c>
      <c r="B224" t="s">
        <v>7146</v>
      </c>
      <c r="D224" t="str">
        <f t="shared" si="9"/>
        <v>15-1506 TC Etherea</v>
      </c>
      <c r="E224" t="s">
        <v>632</v>
      </c>
      <c r="F224">
        <v>165</v>
      </c>
      <c r="G224">
        <v>149</v>
      </c>
      <c r="H224">
        <v>143</v>
      </c>
      <c r="I224" s="1317"/>
      <c r="J224" s="5202" t="s">
        <v>10606</v>
      </c>
    </row>
    <row r="225" spans="1:10" s="11" customFormat="1" ht="18" customHeight="1">
      <c r="A225" s="11" t="s">
        <v>6714</v>
      </c>
      <c r="B225" s="11" t="s">
        <v>998</v>
      </c>
      <c r="D225" s="11" t="str">
        <f t="shared" ref="D225:D242" si="10">A225 &amp; " " &amp; B225</f>
        <v>19-2432 TC Raspberry Radiance</v>
      </c>
      <c r="E225" s="11" t="s">
        <v>632</v>
      </c>
      <c r="F225" s="11">
        <v>128</v>
      </c>
      <c r="G225" s="11">
        <v>42</v>
      </c>
      <c r="H225" s="2426">
        <v>80</v>
      </c>
      <c r="I225" s="3793"/>
      <c r="J225" s="5250" t="s">
        <v>10506</v>
      </c>
    </row>
    <row r="226" spans="1:10" s="11" customFormat="1" ht="18" customHeight="1">
      <c r="A226" s="11" t="s">
        <v>6661</v>
      </c>
      <c r="B226" s="11" t="s">
        <v>962</v>
      </c>
      <c r="C226" s="11" t="s">
        <v>2884</v>
      </c>
      <c r="D226" s="11" t="str">
        <f t="shared" si="10"/>
        <v>19-1617 TC Burgundy</v>
      </c>
      <c r="E226" s="11" t="s">
        <v>632</v>
      </c>
      <c r="F226" s="11">
        <v>100</v>
      </c>
      <c r="G226" s="11">
        <v>49</v>
      </c>
      <c r="H226" s="2426">
        <v>62</v>
      </c>
      <c r="I226" s="4016"/>
      <c r="J226" s="5251" t="s">
        <v>10665</v>
      </c>
    </row>
    <row r="227" spans="1:10" s="11" customFormat="1" ht="18" customHeight="1">
      <c r="A227" s="11" t="s">
        <v>6709</v>
      </c>
      <c r="B227" s="11" t="s">
        <v>948</v>
      </c>
      <c r="C227" s="11" t="s">
        <v>2902</v>
      </c>
      <c r="D227" s="11" t="str">
        <f t="shared" si="10"/>
        <v>19-2410 TC Amaranth</v>
      </c>
      <c r="E227" s="11" t="s">
        <v>632</v>
      </c>
      <c r="F227" s="11">
        <v>111</v>
      </c>
      <c r="G227" s="11">
        <v>60</v>
      </c>
      <c r="H227" s="2426">
        <v>86</v>
      </c>
      <c r="I227" s="3919"/>
      <c r="J227" s="5252" t="s">
        <v>10666</v>
      </c>
    </row>
    <row r="228" spans="1:10" s="11" customFormat="1" ht="18" customHeight="1">
      <c r="A228" s="11" t="s">
        <v>6710</v>
      </c>
      <c r="B228" s="11" t="s">
        <v>1001</v>
      </c>
      <c r="C228" s="11" t="s">
        <v>2836</v>
      </c>
      <c r="D228" s="11" t="str">
        <f t="shared" si="10"/>
        <v>19-2428 TC Magenta Purple</v>
      </c>
      <c r="E228" s="11" t="s">
        <v>632</v>
      </c>
      <c r="F228" s="11">
        <v>107</v>
      </c>
      <c r="G228" s="11">
        <v>38</v>
      </c>
      <c r="H228" s="2426">
        <v>75</v>
      </c>
      <c r="I228" s="3954"/>
      <c r="J228" s="5253" t="s">
        <v>10667</v>
      </c>
    </row>
    <row r="229" spans="1:10" ht="18" customHeight="1">
      <c r="A229" t="s">
        <v>6306</v>
      </c>
      <c r="B229" t="s">
        <v>8481</v>
      </c>
      <c r="D229" t="str">
        <f t="shared" ref="D229:D235" si="11">A229 &amp; " " &amp; B229</f>
        <v>18-3410 TC Vintage Violet</v>
      </c>
      <c r="E229" t="s">
        <v>632</v>
      </c>
      <c r="F229">
        <v>99</v>
      </c>
      <c r="G229">
        <v>79</v>
      </c>
      <c r="H229">
        <v>98</v>
      </c>
      <c r="I229" s="1511"/>
      <c r="J229" s="5161" t="s">
        <v>10543</v>
      </c>
    </row>
    <row r="230" spans="1:10" s="11" customFormat="1" ht="18" customHeight="1">
      <c r="A230" s="11" t="s">
        <v>6707</v>
      </c>
      <c r="B230" s="11" t="s">
        <v>935</v>
      </c>
      <c r="C230" s="11" t="s">
        <v>2915</v>
      </c>
      <c r="D230" s="11" t="str">
        <f t="shared" si="11"/>
        <v>19-2312 TC Crushed Violets</v>
      </c>
      <c r="E230" s="11" t="s">
        <v>632</v>
      </c>
      <c r="F230" s="11">
        <v>100</v>
      </c>
      <c r="G230" s="11">
        <v>58</v>
      </c>
      <c r="H230" s="2426">
        <v>76</v>
      </c>
      <c r="I230" s="4015"/>
      <c r="J230" s="5254" t="s">
        <v>10668</v>
      </c>
    </row>
    <row r="231" spans="1:10" s="11" customFormat="1" ht="18" customHeight="1">
      <c r="A231" s="11" t="s">
        <v>6740</v>
      </c>
      <c r="B231" s="11" t="s">
        <v>916</v>
      </c>
      <c r="C231" s="11" t="s">
        <v>2934</v>
      </c>
      <c r="D231" s="11" t="str">
        <f t="shared" si="11"/>
        <v>19-3424 TC Sunset Purple</v>
      </c>
      <c r="E231" s="11" t="s">
        <v>632</v>
      </c>
      <c r="F231" s="11">
        <v>111</v>
      </c>
      <c r="G231" s="11">
        <v>69</v>
      </c>
      <c r="H231" s="2426">
        <v>110</v>
      </c>
      <c r="I231" s="3918"/>
      <c r="J231" s="5255" t="s">
        <v>10669</v>
      </c>
    </row>
    <row r="232" spans="1:10" ht="18" customHeight="1">
      <c r="A232" t="s">
        <v>6719</v>
      </c>
      <c r="B232" t="s">
        <v>918</v>
      </c>
      <c r="D232" t="str">
        <f t="shared" si="11"/>
        <v>19-2524 TC Dark Purple</v>
      </c>
      <c r="E232" t="s">
        <v>632</v>
      </c>
      <c r="F232">
        <v>88</v>
      </c>
      <c r="G232">
        <v>33</v>
      </c>
      <c r="H232" s="82">
        <v>71</v>
      </c>
      <c r="I232" s="4796"/>
      <c r="J232" s="5139" t="s">
        <v>10500</v>
      </c>
    </row>
    <row r="233" spans="1:10" customFormat="1" ht="15" customHeight="1">
      <c r="A233" t="s">
        <v>10189</v>
      </c>
      <c r="B233" t="s">
        <v>10405</v>
      </c>
      <c r="C233" t="s">
        <v>10190</v>
      </c>
      <c r="D233" t="str">
        <f t="shared" si="11"/>
        <v>18-3340 TC Charisma</v>
      </c>
      <c r="E233" t="s">
        <v>632</v>
      </c>
      <c r="F233">
        <v>100</v>
      </c>
      <c r="G233">
        <v>43</v>
      </c>
      <c r="H233" s="82">
        <v>96</v>
      </c>
      <c r="I233" s="4656"/>
      <c r="J233" s="5256" t="s">
        <v>10510</v>
      </c>
    </row>
    <row r="234" spans="1:10" s="11" customFormat="1" ht="18" customHeight="1">
      <c r="A234" s="11" t="s">
        <v>6749</v>
      </c>
      <c r="B234" s="11" t="s">
        <v>840</v>
      </c>
      <c r="C234" s="11" t="s">
        <v>3031</v>
      </c>
      <c r="D234" s="11" t="str">
        <f t="shared" si="11"/>
        <v>19-3528 TC Imperial Purple</v>
      </c>
      <c r="E234" s="11" t="s">
        <v>632</v>
      </c>
      <c r="F234" s="11">
        <v>84</v>
      </c>
      <c r="G234" s="11">
        <v>44</v>
      </c>
      <c r="H234" s="2426">
        <v>93</v>
      </c>
      <c r="I234" s="4138"/>
      <c r="J234" s="5257" t="s">
        <v>10511</v>
      </c>
    </row>
    <row r="235" spans="1:10" customFormat="1" ht="16.149999999999999" customHeight="1">
      <c r="A235" t="s">
        <v>10181</v>
      </c>
      <c r="B235" t="s">
        <v>10404</v>
      </c>
      <c r="C235" t="s">
        <v>10182</v>
      </c>
      <c r="D235" t="str">
        <f t="shared" si="11"/>
        <v>19-2420 TC Pickled Beat</v>
      </c>
      <c r="E235" t="s">
        <v>632</v>
      </c>
      <c r="F235">
        <v>77</v>
      </c>
      <c r="G235">
        <v>36</v>
      </c>
      <c r="H235" s="82">
        <v>61</v>
      </c>
      <c r="I235" s="4652"/>
      <c r="J235" s="5258" t="s">
        <v>10512</v>
      </c>
    </row>
    <row r="236" spans="1:10" ht="18" customHeight="1">
      <c r="A236" t="s">
        <v>4265</v>
      </c>
      <c r="B236" t="s">
        <v>1584</v>
      </c>
      <c r="D236" t="str">
        <f t="shared" si="10"/>
        <v>13-0513 TC Frozen Dew</v>
      </c>
      <c r="E236" t="s">
        <v>632</v>
      </c>
      <c r="F236">
        <v>216</v>
      </c>
      <c r="G236">
        <v>207</v>
      </c>
      <c r="H236" s="82">
        <v>178</v>
      </c>
      <c r="I236" s="2361"/>
      <c r="J236" s="5116" t="s">
        <v>10525</v>
      </c>
    </row>
    <row r="237" spans="1:10" ht="18" customHeight="1">
      <c r="A237" t="s">
        <v>3890</v>
      </c>
      <c r="B237" t="s">
        <v>1772</v>
      </c>
      <c r="D237" t="str">
        <f t="shared" si="10"/>
        <v>11-0103 TC Egret</v>
      </c>
      <c r="E237" t="s">
        <v>632</v>
      </c>
      <c r="F237">
        <v>243</v>
      </c>
      <c r="G237">
        <v>236</v>
      </c>
      <c r="H237" s="82">
        <v>224</v>
      </c>
      <c r="I237" s="233"/>
      <c r="J237" s="5227" t="s">
        <v>10501</v>
      </c>
    </row>
    <row r="238" spans="1:10" ht="18" customHeight="1">
      <c r="A238" t="s">
        <v>5427</v>
      </c>
      <c r="B238" t="s">
        <v>5428</v>
      </c>
      <c r="D238" t="str">
        <f t="shared" si="10"/>
        <v>16-4010 TC Dusty Blue</v>
      </c>
      <c r="E238" t="s">
        <v>632</v>
      </c>
      <c r="F238">
        <v>140</v>
      </c>
      <c r="G238">
        <v>157</v>
      </c>
      <c r="H238" s="82">
        <v>173</v>
      </c>
      <c r="I238" s="4785"/>
      <c r="J238" s="5121" t="s">
        <v>10530</v>
      </c>
    </row>
    <row r="239" spans="1:10" ht="18" customHeight="1">
      <c r="A239" t="s">
        <v>5794</v>
      </c>
      <c r="B239" t="s">
        <v>1090</v>
      </c>
      <c r="D239" t="str">
        <f t="shared" si="10"/>
        <v>17-1718 TC Dusty Rose</v>
      </c>
      <c r="E239" t="s">
        <v>632</v>
      </c>
      <c r="F239">
        <v>186</v>
      </c>
      <c r="G239">
        <v>121</v>
      </c>
      <c r="H239" s="82">
        <v>125</v>
      </c>
      <c r="I239" s="4773"/>
      <c r="J239" s="5105" t="s">
        <v>10502</v>
      </c>
    </row>
    <row r="240" spans="1:10" ht="18" customHeight="1">
      <c r="A240" t="s">
        <v>5376</v>
      </c>
      <c r="B240" t="s">
        <v>982</v>
      </c>
      <c r="D240" t="str">
        <f>A240 &amp; " " &amp; B240</f>
        <v>16-1806 TC Woodrose</v>
      </c>
      <c r="E240" t="s">
        <v>632</v>
      </c>
      <c r="F240">
        <v>174</v>
      </c>
      <c r="G240">
        <v>140</v>
      </c>
      <c r="H240">
        <v>142</v>
      </c>
      <c r="I240" s="1324"/>
      <c r="J240" s="5125" t="s">
        <v>10503</v>
      </c>
    </row>
    <row r="241" spans="1:15" ht="18" customHeight="1">
      <c r="A241" t="s">
        <v>5942</v>
      </c>
      <c r="B241" t="s">
        <v>5943</v>
      </c>
      <c r="D241" t="str">
        <f t="shared" si="10"/>
        <v>17-4919 TC Teal</v>
      </c>
      <c r="E241" t="s">
        <v>632</v>
      </c>
      <c r="F241">
        <v>71</v>
      </c>
      <c r="G241">
        <v>133</v>
      </c>
      <c r="H241" s="82">
        <v>137</v>
      </c>
      <c r="I241" s="4864"/>
      <c r="J241" s="5259" t="s">
        <v>10504</v>
      </c>
      <c r="K241" t="s">
        <v>9821</v>
      </c>
    </row>
    <row r="242" spans="1:15" ht="18" customHeight="1">
      <c r="A242" t="s">
        <v>5396</v>
      </c>
      <c r="B242" t="s">
        <v>926</v>
      </c>
      <c r="D242" t="str">
        <f t="shared" si="10"/>
        <v>16-3310 TC Lavender Herb</v>
      </c>
      <c r="E242" t="s">
        <v>632</v>
      </c>
      <c r="F242">
        <v>177</v>
      </c>
      <c r="G242">
        <v>142</v>
      </c>
      <c r="H242" s="82">
        <v>170</v>
      </c>
      <c r="I242" s="4779"/>
      <c r="J242" s="5115" t="s">
        <v>10505</v>
      </c>
      <c r="K242">
        <v>2015</v>
      </c>
    </row>
    <row r="243" spans="1:15" ht="18" customHeight="1">
      <c r="J243" s="5221"/>
    </row>
    <row r="244" spans="1:15" ht="18" customHeight="1">
      <c r="J244" s="5221"/>
    </row>
    <row r="245" spans="1:15" s="11" customFormat="1" ht="24" customHeight="1">
      <c r="A245" s="11" t="s">
        <v>3948</v>
      </c>
      <c r="B245" s="11" t="s">
        <v>7204</v>
      </c>
      <c r="D245" s="11" t="str">
        <f>A245 &amp; " " &amp; B245</f>
        <v>11-4202 TC Star White</v>
      </c>
      <c r="E245" s="11" t="s">
        <v>632</v>
      </c>
      <c r="F245" s="11">
        <v>239</v>
      </c>
      <c r="G245" s="11">
        <v>239</v>
      </c>
      <c r="H245" s="2426">
        <v>232</v>
      </c>
      <c r="I245" s="2711"/>
      <c r="J245" s="5260" t="s">
        <v>10515</v>
      </c>
    </row>
    <row r="246" spans="1:15" ht="18" customHeight="1">
      <c r="J246" s="5221"/>
    </row>
    <row r="247" spans="1:15" ht="18" customHeight="1">
      <c r="A247" t="s">
        <v>5533</v>
      </c>
      <c r="B247" t="s">
        <v>1650</v>
      </c>
      <c r="D247" t="str">
        <f t="shared" ref="D247:D253" si="12">A247 &amp; " " &amp; B247</f>
        <v>16-5803 TC Flint Gray</v>
      </c>
      <c r="E247" t="s">
        <v>632</v>
      </c>
      <c r="F247">
        <v>160</v>
      </c>
      <c r="G247">
        <v>156</v>
      </c>
      <c r="H247" s="82">
        <v>152</v>
      </c>
      <c r="I247" s="4867"/>
      <c r="J247" s="5222" t="s">
        <v>10646</v>
      </c>
    </row>
    <row r="248" spans="1:15" ht="18" customHeight="1">
      <c r="A248" t="s">
        <v>6151</v>
      </c>
      <c r="B248" t="s">
        <v>7455</v>
      </c>
      <c r="D248" t="str">
        <f t="shared" si="12"/>
        <v>18-1312 TC Deep Taupe</v>
      </c>
      <c r="E248" t="s">
        <v>632</v>
      </c>
      <c r="F248">
        <v>123</v>
      </c>
      <c r="G248">
        <v>102</v>
      </c>
      <c r="H248">
        <v>96</v>
      </c>
      <c r="I248" s="560"/>
      <c r="J248" s="5140" t="s">
        <v>10554</v>
      </c>
    </row>
    <row r="249" spans="1:15" s="11" customFormat="1" ht="18" customHeight="1">
      <c r="A249" s="11" t="s">
        <v>6701</v>
      </c>
      <c r="B249" s="11" t="s">
        <v>8178</v>
      </c>
      <c r="D249" s="11" t="str">
        <f t="shared" si="12"/>
        <v>19-2030 TC Beet Red</v>
      </c>
      <c r="E249" s="11" t="s">
        <v>632</v>
      </c>
      <c r="F249" s="11">
        <v>122</v>
      </c>
      <c r="G249" s="11">
        <v>31</v>
      </c>
      <c r="H249" s="2426">
        <v>61</v>
      </c>
      <c r="I249" s="3835"/>
      <c r="J249" s="5261" t="s">
        <v>10670</v>
      </c>
    </row>
    <row r="250" spans="1:15" s="11" customFormat="1" ht="18" customHeight="1">
      <c r="A250" s="11" t="s">
        <v>6694</v>
      </c>
      <c r="B250" s="11" t="s">
        <v>1077</v>
      </c>
      <c r="D250" s="11" t="str">
        <f t="shared" si="12"/>
        <v>19-1940 TC Rumba Red</v>
      </c>
      <c r="E250" s="11" t="s">
        <v>632</v>
      </c>
      <c r="F250" s="11">
        <v>124</v>
      </c>
      <c r="G250" s="11">
        <v>36</v>
      </c>
      <c r="H250" s="2426">
        <v>57</v>
      </c>
      <c r="I250" s="3820"/>
      <c r="J250" s="5262" t="s">
        <v>10671</v>
      </c>
    </row>
    <row r="251" spans="1:15" s="11" customFormat="1" ht="22.15" customHeight="1">
      <c r="A251" s="11" t="s">
        <v>7070</v>
      </c>
      <c r="B251" s="11" t="s">
        <v>7145</v>
      </c>
      <c r="D251" s="11" t="str">
        <f t="shared" si="12"/>
        <v>19-1724 TC Cabernet</v>
      </c>
      <c r="E251" s="11" t="s">
        <v>632</v>
      </c>
      <c r="F251" s="11">
        <v>100</v>
      </c>
      <c r="G251" s="11">
        <v>36</v>
      </c>
      <c r="H251" s="2426">
        <v>46</v>
      </c>
      <c r="I251" s="4017"/>
      <c r="J251" s="5263" t="s">
        <v>10672</v>
      </c>
    </row>
    <row r="252" spans="1:15" s="11" customFormat="1" ht="35.450000000000003" customHeight="1">
      <c r="A252" s="11" t="s">
        <v>6653</v>
      </c>
      <c r="B252" s="11" t="s">
        <v>1070</v>
      </c>
      <c r="C252" s="11" t="s">
        <v>2738</v>
      </c>
      <c r="D252" s="11" t="str">
        <f t="shared" si="12"/>
        <v>19-1530 TC Burnt Russet</v>
      </c>
      <c r="E252" s="11" t="s">
        <v>632</v>
      </c>
      <c r="F252" s="11">
        <v>126</v>
      </c>
      <c r="G252" s="11">
        <v>57</v>
      </c>
      <c r="H252" s="2426">
        <v>64</v>
      </c>
      <c r="I252" s="3806"/>
      <c r="J252" s="5059" t="s">
        <v>11540</v>
      </c>
    </row>
    <row r="253" spans="1:15" s="11" customFormat="1" ht="22.9" customHeight="1">
      <c r="A253" s="11" t="s">
        <v>6215</v>
      </c>
      <c r="B253" s="11" t="s">
        <v>1043</v>
      </c>
      <c r="D253" s="11" t="str">
        <f t="shared" si="12"/>
        <v>18-1619 TC Maroon</v>
      </c>
      <c r="E253" s="11" t="s">
        <v>632</v>
      </c>
      <c r="F253" s="11">
        <v>131</v>
      </c>
      <c r="G253" s="11">
        <v>70</v>
      </c>
      <c r="H253" s="2426">
        <v>85</v>
      </c>
      <c r="I253" s="2452"/>
      <c r="J253" s="5060" t="s">
        <v>10558</v>
      </c>
    </row>
    <row r="255" spans="1:15" ht="16.149999999999999" customHeight="1">
      <c r="A255" t="s">
        <v>10159</v>
      </c>
      <c r="B255" t="s">
        <v>10459</v>
      </c>
      <c r="D255" t="s">
        <v>10476</v>
      </c>
      <c r="E255" t="s">
        <v>632</v>
      </c>
      <c r="F255">
        <v>247</v>
      </c>
      <c r="G255">
        <v>202</v>
      </c>
      <c r="H255" s="82">
        <v>202</v>
      </c>
      <c r="I255" s="4641"/>
      <c r="J255" s="5065" t="s">
        <v>10476</v>
      </c>
      <c r="N255"/>
      <c r="O255"/>
    </row>
    <row r="256" spans="1:15" ht="16.149999999999999" customHeight="1">
      <c r="A256" t="s">
        <v>5778</v>
      </c>
      <c r="B256" t="s">
        <v>8334</v>
      </c>
      <c r="D256" t="s">
        <v>10544</v>
      </c>
      <c r="E256" t="s">
        <v>632</v>
      </c>
      <c r="F256">
        <v>152</v>
      </c>
      <c r="G256">
        <v>95</v>
      </c>
      <c r="H256" s="82">
        <v>104</v>
      </c>
      <c r="I256" s="5063"/>
      <c r="J256" s="5066" t="s">
        <v>10544</v>
      </c>
      <c r="N256"/>
      <c r="O256"/>
    </row>
    <row r="257" spans="1:10" customFormat="1" ht="16.149999999999999" customHeight="1">
      <c r="A257" t="s">
        <v>6215</v>
      </c>
      <c r="B257" t="s">
        <v>1043</v>
      </c>
      <c r="D257" t="s">
        <v>10558</v>
      </c>
      <c r="E257" t="s">
        <v>632</v>
      </c>
      <c r="F257">
        <v>131</v>
      </c>
      <c r="G257">
        <v>70</v>
      </c>
      <c r="H257" s="82">
        <v>85</v>
      </c>
      <c r="I257" s="4799"/>
      <c r="J257" s="5067" t="s">
        <v>10558</v>
      </c>
    </row>
    <row r="260" spans="1:10" customFormat="1" ht="18" customHeight="1">
      <c r="A260" t="s">
        <v>6686</v>
      </c>
      <c r="B260" t="s">
        <v>195</v>
      </c>
      <c r="D260" t="s">
        <v>11432</v>
      </c>
      <c r="E260" t="s">
        <v>632</v>
      </c>
      <c r="F260">
        <v>179</v>
      </c>
      <c r="G260">
        <v>26</v>
      </c>
      <c r="H260" s="82">
        <v>56</v>
      </c>
      <c r="I260" s="5064"/>
      <c r="J260" s="5073" t="s">
        <v>11432</v>
      </c>
    </row>
    <row r="261" spans="1:10" s="11" customFormat="1" ht="19.899999999999999" customHeight="1">
      <c r="A261" s="11" t="s">
        <v>5374</v>
      </c>
      <c r="B261" s="11" t="s">
        <v>1136</v>
      </c>
      <c r="C261" s="11" t="s">
        <v>2646</v>
      </c>
      <c r="D261" s="11" t="str">
        <f>A261 &amp; " " &amp; B261</f>
        <v>16-1731 TC Strawberry Pink</v>
      </c>
      <c r="E261" s="11" t="s">
        <v>632</v>
      </c>
      <c r="F261" s="11">
        <v>245</v>
      </c>
      <c r="G261" s="11">
        <v>127</v>
      </c>
      <c r="H261" s="2426">
        <v>142</v>
      </c>
      <c r="I261" s="2644"/>
      <c r="J261" s="5058" t="s">
        <v>11462</v>
      </c>
    </row>
    <row r="262" spans="1:10" s="11" customFormat="1" ht="24" customHeight="1">
      <c r="A262" s="11" t="s">
        <v>4653</v>
      </c>
      <c r="B262" s="11" t="s">
        <v>1500</v>
      </c>
      <c r="C262" s="11" t="s">
        <v>2165</v>
      </c>
      <c r="D262" s="11" t="str">
        <f>A262 &amp; " " &amp; B262</f>
        <v>14-1313 TC Rose Cloud</v>
      </c>
      <c r="E262" s="11" t="s">
        <v>632</v>
      </c>
      <c r="F262" s="11">
        <v>219</v>
      </c>
      <c r="G262" s="11">
        <v>176</v>
      </c>
      <c r="H262" s="2426">
        <v>162</v>
      </c>
      <c r="I262" s="2908"/>
      <c r="J262" s="5057" t="s">
        <v>11017</v>
      </c>
    </row>
  </sheetData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antone"/>
  <dimension ref="B2:N2101"/>
  <sheetViews>
    <sheetView workbookViewId="0">
      <selection activeCell="K25" sqref="K25"/>
    </sheetView>
  </sheetViews>
  <sheetFormatPr defaultRowHeight="15"/>
  <cols>
    <col min="2" max="2" width="8.85546875" style="1"/>
    <col min="3" max="3" width="8.85546875"/>
    <col min="5" max="5" width="10.5703125" bestFit="1" customWidth="1"/>
    <col min="6" max="6" width="17.7109375" bestFit="1" customWidth="1"/>
  </cols>
  <sheetData>
    <row r="2" spans="2:14">
      <c r="B2" s="226" t="s">
        <v>3890</v>
      </c>
      <c r="C2" s="226" t="s">
        <v>1772</v>
      </c>
      <c r="E2" t="s">
        <v>3890</v>
      </c>
      <c r="F2" t="s">
        <v>1772</v>
      </c>
    </row>
    <row r="3" spans="2:14">
      <c r="B3" s="226" t="s">
        <v>3893</v>
      </c>
      <c r="C3" s="226" t="s">
        <v>228</v>
      </c>
      <c r="E3" t="s">
        <v>3912</v>
      </c>
      <c r="F3" t="s">
        <v>591</v>
      </c>
    </row>
    <row r="4" spans="2:14">
      <c r="B4" s="226" t="s">
        <v>3895</v>
      </c>
      <c r="C4" s="226" t="s">
        <v>592</v>
      </c>
      <c r="E4" t="s">
        <v>3911</v>
      </c>
      <c r="F4" t="s">
        <v>325</v>
      </c>
    </row>
    <row r="5" spans="2:14">
      <c r="B5" s="226" t="s">
        <v>3896</v>
      </c>
      <c r="C5" s="226" t="s">
        <v>1762</v>
      </c>
      <c r="E5" t="s">
        <v>3947</v>
      </c>
      <c r="F5" t="s">
        <v>1770</v>
      </c>
    </row>
    <row r="6" spans="2:14">
      <c r="B6" s="226" t="s">
        <v>3897</v>
      </c>
      <c r="C6" s="226" t="s">
        <v>3899</v>
      </c>
      <c r="E6" t="s">
        <v>3917</v>
      </c>
      <c r="F6" t="s">
        <v>1771</v>
      </c>
    </row>
    <row r="7" spans="2:14">
      <c r="B7" s="226" t="s">
        <v>3901</v>
      </c>
      <c r="C7" s="226" t="s">
        <v>3903</v>
      </c>
      <c r="E7" t="s">
        <v>3951</v>
      </c>
      <c r="F7" t="s">
        <v>1769</v>
      </c>
    </row>
    <row r="8" spans="2:14">
      <c r="B8" s="226" t="s">
        <v>3905</v>
      </c>
      <c r="C8" s="226" t="s">
        <v>3906</v>
      </c>
      <c r="E8" t="s">
        <v>3958</v>
      </c>
      <c r="F8" t="s">
        <v>1768</v>
      </c>
    </row>
    <row r="9" spans="2:14">
      <c r="B9" s="226" t="s">
        <v>3907</v>
      </c>
      <c r="C9" s="226" t="s">
        <v>593</v>
      </c>
      <c r="E9" t="s">
        <v>3918</v>
      </c>
      <c r="F9" t="s">
        <v>1767</v>
      </c>
    </row>
    <row r="10" spans="2:14">
      <c r="B10" s="226" t="s">
        <v>3908</v>
      </c>
      <c r="C10" s="226" t="s">
        <v>1431</v>
      </c>
      <c r="E10" t="s">
        <v>3928</v>
      </c>
      <c r="F10" t="s">
        <v>589</v>
      </c>
    </row>
    <row r="11" spans="2:14">
      <c r="B11" s="226" t="s">
        <v>3911</v>
      </c>
      <c r="C11" s="226" t="s">
        <v>325</v>
      </c>
      <c r="E11" t="s">
        <v>3966</v>
      </c>
      <c r="F11" t="s">
        <v>1766</v>
      </c>
    </row>
    <row r="12" spans="2:14">
      <c r="B12" s="226" t="s">
        <v>3912</v>
      </c>
      <c r="C12" s="226" t="s">
        <v>3913</v>
      </c>
      <c r="E12" t="s">
        <v>4318</v>
      </c>
      <c r="F12" t="s">
        <v>1764</v>
      </c>
    </row>
    <row r="13" spans="2:14">
      <c r="B13" s="226" t="s">
        <v>3914</v>
      </c>
      <c r="C13" s="226" t="s">
        <v>1739</v>
      </c>
      <c r="E13" t="s">
        <v>4168</v>
      </c>
      <c r="F13" t="s">
        <v>1765</v>
      </c>
      <c r="K13" s="82" t="s">
        <v>9691</v>
      </c>
      <c r="N13" s="82"/>
    </row>
    <row r="14" spans="2:14">
      <c r="B14" s="226" t="s">
        <v>3917</v>
      </c>
      <c r="C14" s="226" t="s">
        <v>1771</v>
      </c>
      <c r="E14" t="s">
        <v>3967</v>
      </c>
      <c r="F14" t="s">
        <v>7163</v>
      </c>
    </row>
    <row r="15" spans="2:14">
      <c r="B15" s="226" t="s">
        <v>3918</v>
      </c>
      <c r="C15" s="226" t="s">
        <v>1767</v>
      </c>
      <c r="E15" t="s">
        <v>4445</v>
      </c>
      <c r="F15" t="s">
        <v>1763</v>
      </c>
    </row>
    <row r="16" spans="2:14">
      <c r="B16" s="226" t="s">
        <v>3920</v>
      </c>
      <c r="C16" s="226" t="s">
        <v>3921</v>
      </c>
      <c r="E16" t="s">
        <v>3893</v>
      </c>
      <c r="F16" t="s">
        <v>228</v>
      </c>
      <c r="J16" s="82"/>
      <c r="L16" s="82"/>
    </row>
    <row r="17" spans="2:11">
      <c r="B17" s="226" t="s">
        <v>3922</v>
      </c>
      <c r="C17" s="226" t="s">
        <v>699</v>
      </c>
      <c r="E17" t="s">
        <v>3896</v>
      </c>
      <c r="F17" t="s">
        <v>7167</v>
      </c>
    </row>
    <row r="18" spans="2:11">
      <c r="B18" s="226" t="s">
        <v>3925</v>
      </c>
      <c r="C18" s="226" t="s">
        <v>1430</v>
      </c>
      <c r="E18" t="s">
        <v>3895</v>
      </c>
      <c r="F18" t="s">
        <v>592</v>
      </c>
      <c r="I18" s="82"/>
    </row>
    <row r="19" spans="2:11">
      <c r="B19" s="226" t="s">
        <v>3926</v>
      </c>
      <c r="C19" s="226" t="s">
        <v>1402</v>
      </c>
      <c r="E19" t="s">
        <v>3907</v>
      </c>
      <c r="F19" t="s">
        <v>593</v>
      </c>
    </row>
    <row r="20" spans="2:11">
      <c r="B20" s="226" t="s">
        <v>3927</v>
      </c>
      <c r="C20" s="226" t="s">
        <v>1401</v>
      </c>
      <c r="E20" t="s">
        <v>4060</v>
      </c>
      <c r="F20" t="s">
        <v>1759</v>
      </c>
    </row>
    <row r="21" spans="2:11">
      <c r="B21" s="226" t="s">
        <v>3928</v>
      </c>
      <c r="C21" s="226" t="s">
        <v>589</v>
      </c>
      <c r="E21" t="s">
        <v>4024</v>
      </c>
      <c r="F21" t="s">
        <v>1761</v>
      </c>
    </row>
    <row r="22" spans="2:11">
      <c r="B22" s="226" t="s">
        <v>3929</v>
      </c>
      <c r="C22" s="226" t="s">
        <v>1400</v>
      </c>
      <c r="E22" t="s">
        <v>4037</v>
      </c>
      <c r="F22" t="s">
        <v>1760</v>
      </c>
    </row>
    <row r="23" spans="2:11">
      <c r="B23" s="226" t="s">
        <v>3930</v>
      </c>
      <c r="C23" s="226" t="s">
        <v>1745</v>
      </c>
      <c r="E23" t="s">
        <v>4070</v>
      </c>
      <c r="F23" t="s">
        <v>1754</v>
      </c>
    </row>
    <row r="24" spans="2:11">
      <c r="B24" s="226" t="s">
        <v>3932</v>
      </c>
      <c r="C24" s="226" t="s">
        <v>1744</v>
      </c>
      <c r="E24" t="s">
        <v>4042</v>
      </c>
      <c r="F24" t="s">
        <v>1757</v>
      </c>
    </row>
    <row r="25" spans="2:11">
      <c r="B25" s="226" t="s">
        <v>3933</v>
      </c>
      <c r="C25" s="226" t="s">
        <v>1738</v>
      </c>
      <c r="E25" t="s">
        <v>4068</v>
      </c>
      <c r="F25" t="s">
        <v>1755</v>
      </c>
      <c r="K25" s="82"/>
    </row>
    <row r="26" spans="2:11">
      <c r="B26" s="226" t="s">
        <v>3934</v>
      </c>
      <c r="C26" s="226" t="s">
        <v>1737</v>
      </c>
      <c r="E26" t="s">
        <v>4040</v>
      </c>
      <c r="F26" t="s">
        <v>1758</v>
      </c>
    </row>
    <row r="27" spans="2:11">
      <c r="B27" s="226" t="s">
        <v>3935</v>
      </c>
      <c r="C27" s="226" t="s">
        <v>1736</v>
      </c>
      <c r="E27" t="s">
        <v>4061</v>
      </c>
      <c r="F27" t="s">
        <v>1756</v>
      </c>
    </row>
    <row r="28" spans="2:11">
      <c r="B28" s="226" t="s">
        <v>3936</v>
      </c>
      <c r="C28" s="226" t="s">
        <v>1743</v>
      </c>
      <c r="E28" t="s">
        <v>4309</v>
      </c>
      <c r="F28" t="s">
        <v>1753</v>
      </c>
    </row>
    <row r="29" spans="2:11">
      <c r="B29" s="226" t="s">
        <v>3937</v>
      </c>
      <c r="C29" s="226" t="s">
        <v>1061</v>
      </c>
      <c r="E29" t="s">
        <v>4323</v>
      </c>
      <c r="F29" t="s">
        <v>1752</v>
      </c>
    </row>
    <row r="30" spans="2:11">
      <c r="B30" s="226" t="s">
        <v>3940</v>
      </c>
      <c r="C30" s="226" t="s">
        <v>3941</v>
      </c>
      <c r="E30" t="s">
        <v>3983</v>
      </c>
      <c r="F30" t="s">
        <v>1750</v>
      </c>
    </row>
    <row r="31" spans="2:11">
      <c r="B31" s="226" t="s">
        <v>3942</v>
      </c>
      <c r="C31" s="226" t="s">
        <v>1735</v>
      </c>
      <c r="E31" t="s">
        <v>4279</v>
      </c>
      <c r="F31" t="s">
        <v>1748</v>
      </c>
    </row>
    <row r="32" spans="2:11">
      <c r="B32" s="226" t="s">
        <v>3943</v>
      </c>
      <c r="C32" s="226" t="s">
        <v>3945</v>
      </c>
      <c r="E32" t="s">
        <v>3964</v>
      </c>
      <c r="F32" t="s">
        <v>1751</v>
      </c>
    </row>
    <row r="33" spans="2:6">
      <c r="B33" s="226" t="s">
        <v>3947</v>
      </c>
      <c r="C33" s="226" t="s">
        <v>1770</v>
      </c>
      <c r="E33" t="s">
        <v>4319</v>
      </c>
      <c r="F33" t="s">
        <v>1747</v>
      </c>
    </row>
    <row r="34" spans="2:6">
      <c r="B34" s="226" t="s">
        <v>3948</v>
      </c>
      <c r="C34" s="226" t="s">
        <v>3950</v>
      </c>
      <c r="E34" t="s">
        <v>4125</v>
      </c>
      <c r="F34" t="s">
        <v>1749</v>
      </c>
    </row>
    <row r="35" spans="2:6">
      <c r="B35" s="226" t="s">
        <v>3951</v>
      </c>
      <c r="C35" s="226" t="s">
        <v>1769</v>
      </c>
      <c r="E35" t="s">
        <v>4337</v>
      </c>
      <c r="F35" t="s">
        <v>4338</v>
      </c>
    </row>
    <row r="36" spans="2:6">
      <c r="B36" s="226" t="s">
        <v>3952</v>
      </c>
      <c r="C36" s="226" t="s">
        <v>1733</v>
      </c>
      <c r="E36" t="s">
        <v>4320</v>
      </c>
      <c r="F36" t="s">
        <v>1746</v>
      </c>
    </row>
    <row r="37" spans="2:6">
      <c r="B37" s="226" t="s">
        <v>3953</v>
      </c>
      <c r="C37" s="226" t="s">
        <v>1727</v>
      </c>
      <c r="E37" t="s">
        <v>4108</v>
      </c>
      <c r="F37" t="s">
        <v>1741</v>
      </c>
    </row>
    <row r="38" spans="2:6">
      <c r="B38" s="226" t="s">
        <v>3955</v>
      </c>
      <c r="C38" s="226" t="s">
        <v>1726</v>
      </c>
      <c r="E38" t="s">
        <v>4110</v>
      </c>
      <c r="F38" t="s">
        <v>1740</v>
      </c>
    </row>
    <row r="39" spans="2:6">
      <c r="B39" s="226" t="s">
        <v>3956</v>
      </c>
      <c r="C39" s="226" t="s">
        <v>1722</v>
      </c>
      <c r="E39" t="s">
        <v>3936</v>
      </c>
      <c r="F39" t="s">
        <v>1743</v>
      </c>
    </row>
    <row r="40" spans="2:6">
      <c r="B40" s="226" t="s">
        <v>3958</v>
      </c>
      <c r="C40" s="226" t="s">
        <v>1768</v>
      </c>
      <c r="E40" t="s">
        <v>3932</v>
      </c>
      <c r="F40" t="s">
        <v>7191</v>
      </c>
    </row>
    <row r="41" spans="2:6">
      <c r="B41" s="226" t="s">
        <v>3959</v>
      </c>
      <c r="C41" s="226" t="s">
        <v>1732</v>
      </c>
      <c r="E41" t="s">
        <v>4038</v>
      </c>
      <c r="F41" t="s">
        <v>590</v>
      </c>
    </row>
    <row r="42" spans="2:6">
      <c r="B42" s="226" t="s">
        <v>3960</v>
      </c>
      <c r="C42" s="226" t="s">
        <v>1731</v>
      </c>
      <c r="E42" t="s">
        <v>3930</v>
      </c>
      <c r="F42" t="s">
        <v>1745</v>
      </c>
    </row>
    <row r="43" spans="2:6">
      <c r="B43" s="226" t="s">
        <v>3961</v>
      </c>
      <c r="C43" s="226" t="s">
        <v>3962</v>
      </c>
      <c r="E43" t="s">
        <v>4039</v>
      </c>
      <c r="F43" t="s">
        <v>1742</v>
      </c>
    </row>
    <row r="44" spans="2:6">
      <c r="B44" s="226" t="s">
        <v>3963</v>
      </c>
      <c r="C44" s="226" t="s">
        <v>1725</v>
      </c>
      <c r="E44" t="s">
        <v>4134</v>
      </c>
      <c r="F44" t="s">
        <v>1734</v>
      </c>
    </row>
    <row r="45" spans="2:6">
      <c r="B45" s="226" t="s">
        <v>3964</v>
      </c>
      <c r="C45" s="226" t="s">
        <v>1751</v>
      </c>
      <c r="E45" t="s">
        <v>3942</v>
      </c>
      <c r="F45" t="s">
        <v>1735</v>
      </c>
    </row>
    <row r="46" spans="2:6">
      <c r="B46" s="226" t="s">
        <v>3966</v>
      </c>
      <c r="C46" s="226" t="s">
        <v>1766</v>
      </c>
      <c r="E46" t="s">
        <v>3940</v>
      </c>
      <c r="F46" t="s">
        <v>7198</v>
      </c>
    </row>
    <row r="47" spans="2:6">
      <c r="B47" s="226" t="s">
        <v>3967</v>
      </c>
      <c r="C47" s="226" t="s">
        <v>3968</v>
      </c>
      <c r="E47" t="s">
        <v>3933</v>
      </c>
      <c r="F47" t="s">
        <v>1738</v>
      </c>
    </row>
    <row r="48" spans="2:6">
      <c r="B48" s="226" t="s">
        <v>3969</v>
      </c>
      <c r="C48" s="226" t="s">
        <v>3971</v>
      </c>
      <c r="E48" t="s">
        <v>3935</v>
      </c>
      <c r="F48" t="s">
        <v>1736</v>
      </c>
    </row>
    <row r="49" spans="2:6">
      <c r="B49" s="226" t="s">
        <v>3973</v>
      </c>
      <c r="C49" s="226" t="s">
        <v>3974</v>
      </c>
      <c r="E49" t="s">
        <v>3934</v>
      </c>
      <c r="F49" t="s">
        <v>1737</v>
      </c>
    </row>
    <row r="50" spans="2:6">
      <c r="B50" s="226" t="s">
        <v>3975</v>
      </c>
      <c r="C50" s="226" t="s">
        <v>3977</v>
      </c>
      <c r="E50" t="s">
        <v>3914</v>
      </c>
      <c r="F50" t="s">
        <v>1739</v>
      </c>
    </row>
    <row r="51" spans="2:6">
      <c r="B51" s="226" t="s">
        <v>3979</v>
      </c>
      <c r="C51" s="226" t="s">
        <v>3981</v>
      </c>
      <c r="E51" t="s">
        <v>3948</v>
      </c>
      <c r="F51" t="s">
        <v>7204</v>
      </c>
    </row>
    <row r="52" spans="2:6">
      <c r="B52" s="226" t="s">
        <v>3983</v>
      </c>
      <c r="C52" s="226" t="s">
        <v>1750</v>
      </c>
      <c r="E52" t="s">
        <v>3952</v>
      </c>
      <c r="F52" t="s">
        <v>1733</v>
      </c>
    </row>
    <row r="53" spans="2:6">
      <c r="B53" s="226" t="s">
        <v>3984</v>
      </c>
      <c r="C53" s="226" t="s">
        <v>1711</v>
      </c>
      <c r="E53" t="s">
        <v>4141</v>
      </c>
      <c r="F53" t="s">
        <v>1730</v>
      </c>
    </row>
    <row r="54" spans="2:6">
      <c r="B54" s="226" t="s">
        <v>3987</v>
      </c>
      <c r="C54" s="226" t="s">
        <v>3989</v>
      </c>
      <c r="E54" t="s">
        <v>3959</v>
      </c>
      <c r="F54" t="s">
        <v>1732</v>
      </c>
    </row>
    <row r="55" spans="2:6">
      <c r="B55" s="226" t="s">
        <v>3991</v>
      </c>
      <c r="C55" s="226" t="s">
        <v>3992</v>
      </c>
      <c r="E55" t="s">
        <v>3960</v>
      </c>
      <c r="F55" t="s">
        <v>1731</v>
      </c>
    </row>
    <row r="56" spans="2:6">
      <c r="B56" s="226" t="s">
        <v>3993</v>
      </c>
      <c r="C56" s="226" t="s">
        <v>3994</v>
      </c>
      <c r="E56" t="s">
        <v>4220</v>
      </c>
      <c r="F56" t="s">
        <v>1728</v>
      </c>
    </row>
    <row r="57" spans="2:6">
      <c r="B57" s="226" t="s">
        <v>3995</v>
      </c>
      <c r="C57" s="226" t="s">
        <v>3997</v>
      </c>
      <c r="E57" t="s">
        <v>4167</v>
      </c>
      <c r="F57" t="s">
        <v>1729</v>
      </c>
    </row>
    <row r="58" spans="2:6">
      <c r="B58" s="226" t="s">
        <v>3998</v>
      </c>
      <c r="C58" s="226" t="s">
        <v>3999</v>
      </c>
      <c r="E58" t="s">
        <v>3955</v>
      </c>
      <c r="F58" t="s">
        <v>1726</v>
      </c>
    </row>
    <row r="59" spans="2:6">
      <c r="B59" s="226" t="s">
        <v>4000</v>
      </c>
      <c r="C59" s="226" t="s">
        <v>1706</v>
      </c>
      <c r="E59" t="s">
        <v>3953</v>
      </c>
      <c r="F59" t="s">
        <v>1727</v>
      </c>
    </row>
    <row r="60" spans="2:6">
      <c r="B60" s="226" t="s">
        <v>4002</v>
      </c>
      <c r="C60" s="226" t="s">
        <v>4003</v>
      </c>
      <c r="E60" t="s">
        <v>4142</v>
      </c>
      <c r="F60" t="s">
        <v>1724</v>
      </c>
    </row>
    <row r="61" spans="2:6">
      <c r="B61" s="226" t="s">
        <v>4004</v>
      </c>
      <c r="C61" s="226" t="s">
        <v>4006</v>
      </c>
      <c r="E61" t="s">
        <v>4143</v>
      </c>
      <c r="F61" t="s">
        <v>7215</v>
      </c>
    </row>
    <row r="62" spans="2:6">
      <c r="B62" s="226" t="s">
        <v>4007</v>
      </c>
      <c r="C62" s="226" t="s">
        <v>4009</v>
      </c>
      <c r="E62" t="s">
        <v>3961</v>
      </c>
      <c r="F62" t="s">
        <v>7217</v>
      </c>
    </row>
    <row r="63" spans="2:6">
      <c r="B63" s="226" t="s">
        <v>4010</v>
      </c>
      <c r="C63" s="226" t="s">
        <v>4012</v>
      </c>
      <c r="E63" t="s">
        <v>3963</v>
      </c>
      <c r="F63" t="s">
        <v>1725</v>
      </c>
    </row>
    <row r="64" spans="2:6">
      <c r="B64" s="226" t="s">
        <v>4013</v>
      </c>
      <c r="C64" s="226" t="s">
        <v>4014</v>
      </c>
      <c r="E64" t="s">
        <v>4169</v>
      </c>
      <c r="F64" t="s">
        <v>1723</v>
      </c>
    </row>
    <row r="65" spans="2:6">
      <c r="B65" s="226" t="s">
        <v>4015</v>
      </c>
      <c r="C65" s="226" t="s">
        <v>4016</v>
      </c>
      <c r="E65" t="s">
        <v>4145</v>
      </c>
      <c r="F65" t="s">
        <v>1721</v>
      </c>
    </row>
    <row r="66" spans="2:6">
      <c r="B66" s="226" t="s">
        <v>4017</v>
      </c>
      <c r="C66" s="226" t="s">
        <v>4018</v>
      </c>
      <c r="E66" t="s">
        <v>4161</v>
      </c>
      <c r="F66" t="s">
        <v>1720</v>
      </c>
    </row>
    <row r="67" spans="2:6">
      <c r="B67" s="226" t="s">
        <v>4019</v>
      </c>
      <c r="C67" s="226" t="s">
        <v>4020</v>
      </c>
      <c r="E67" t="s">
        <v>4209</v>
      </c>
      <c r="F67" t="s">
        <v>7223</v>
      </c>
    </row>
    <row r="68" spans="2:6">
      <c r="B68" s="226" t="s">
        <v>4021</v>
      </c>
      <c r="C68" s="226" t="s">
        <v>1539</v>
      </c>
      <c r="E68" t="s">
        <v>4182</v>
      </c>
      <c r="F68" t="s">
        <v>1719</v>
      </c>
    </row>
    <row r="69" spans="2:6">
      <c r="B69" s="226" t="s">
        <v>4024</v>
      </c>
      <c r="C69" s="226" t="s">
        <v>1761</v>
      </c>
      <c r="E69" t="s">
        <v>4180</v>
      </c>
      <c r="F69" t="s">
        <v>7226</v>
      </c>
    </row>
    <row r="70" spans="2:6">
      <c r="B70" s="226" t="s">
        <v>4025</v>
      </c>
      <c r="C70" s="226" t="s">
        <v>4026</v>
      </c>
      <c r="E70" t="s">
        <v>3956</v>
      </c>
      <c r="F70" t="s">
        <v>1722</v>
      </c>
    </row>
    <row r="71" spans="2:6">
      <c r="B71" s="226" t="s">
        <v>4027</v>
      </c>
      <c r="C71" s="226" t="s">
        <v>1425</v>
      </c>
      <c r="E71" t="s">
        <v>4208</v>
      </c>
      <c r="F71" t="s">
        <v>1718</v>
      </c>
    </row>
    <row r="72" spans="2:6">
      <c r="B72" s="226" t="s">
        <v>4029</v>
      </c>
      <c r="C72" s="226" t="s">
        <v>4031</v>
      </c>
      <c r="E72" t="s">
        <v>4083</v>
      </c>
      <c r="F72" t="s">
        <v>7230</v>
      </c>
    </row>
    <row r="73" spans="2:6">
      <c r="B73" s="226" t="s">
        <v>4032</v>
      </c>
      <c r="C73" s="226" t="s">
        <v>1396</v>
      </c>
      <c r="E73" t="s">
        <v>4614</v>
      </c>
      <c r="F73" t="s">
        <v>1712</v>
      </c>
    </row>
    <row r="74" spans="2:6">
      <c r="B74" s="226" t="s">
        <v>4034</v>
      </c>
      <c r="C74" s="226" t="s">
        <v>1391</v>
      </c>
      <c r="E74" t="s">
        <v>4308</v>
      </c>
      <c r="F74" t="s">
        <v>1715</v>
      </c>
    </row>
    <row r="75" spans="2:6">
      <c r="B75" s="226" t="s">
        <v>4036</v>
      </c>
      <c r="C75" s="226" t="s">
        <v>1390</v>
      </c>
      <c r="E75" t="s">
        <v>4322</v>
      </c>
      <c r="F75" t="s">
        <v>1714</v>
      </c>
    </row>
    <row r="76" spans="2:6">
      <c r="B76" s="226" t="s">
        <v>4037</v>
      </c>
      <c r="C76" s="226" t="s">
        <v>1760</v>
      </c>
      <c r="E76" t="s">
        <v>4043</v>
      </c>
      <c r="F76" t="s">
        <v>1717</v>
      </c>
    </row>
    <row r="77" spans="2:6">
      <c r="B77" s="226" t="s">
        <v>4038</v>
      </c>
      <c r="C77" s="226" t="s">
        <v>590</v>
      </c>
      <c r="E77" t="s">
        <v>4071</v>
      </c>
      <c r="F77" t="s">
        <v>1716</v>
      </c>
    </row>
    <row r="78" spans="2:6">
      <c r="B78" s="226" t="s">
        <v>4039</v>
      </c>
      <c r="C78" s="226" t="s">
        <v>1742</v>
      </c>
      <c r="E78" t="s">
        <v>4342</v>
      </c>
      <c r="F78" t="s">
        <v>1713</v>
      </c>
    </row>
    <row r="79" spans="2:6">
      <c r="B79" s="226" t="s">
        <v>4040</v>
      </c>
      <c r="C79" s="226" t="s">
        <v>1758</v>
      </c>
      <c r="E79" t="s">
        <v>3984</v>
      </c>
      <c r="F79" t="s">
        <v>1711</v>
      </c>
    </row>
    <row r="80" spans="2:6">
      <c r="B80" s="226" t="s">
        <v>4042</v>
      </c>
      <c r="C80" s="226" t="s">
        <v>1757</v>
      </c>
      <c r="E80" t="s">
        <v>4339</v>
      </c>
      <c r="F80" t="s">
        <v>7239</v>
      </c>
    </row>
    <row r="81" spans="2:6">
      <c r="B81" s="226" t="s">
        <v>4043</v>
      </c>
      <c r="C81" s="226" t="s">
        <v>1717</v>
      </c>
      <c r="E81" t="s">
        <v>4298</v>
      </c>
      <c r="F81" t="s">
        <v>1709</v>
      </c>
    </row>
    <row r="82" spans="2:6">
      <c r="B82" s="226" t="s">
        <v>4045</v>
      </c>
      <c r="C82" s="226" t="s">
        <v>4046</v>
      </c>
      <c r="E82" t="s">
        <v>4282</v>
      </c>
      <c r="F82" t="s">
        <v>1710</v>
      </c>
    </row>
    <row r="83" spans="2:6">
      <c r="B83" s="226" t="s">
        <v>4047</v>
      </c>
      <c r="C83" s="226" t="s">
        <v>1383</v>
      </c>
      <c r="E83" t="s">
        <v>4606</v>
      </c>
      <c r="F83" t="s">
        <v>1707</v>
      </c>
    </row>
    <row r="84" spans="2:6">
      <c r="B84" s="226" t="s">
        <v>4049</v>
      </c>
      <c r="C84" s="226" t="s">
        <v>1399</v>
      </c>
      <c r="E84" t="s">
        <v>4589</v>
      </c>
      <c r="F84" t="s">
        <v>1708</v>
      </c>
    </row>
    <row r="85" spans="2:6">
      <c r="B85" s="226" t="s">
        <v>4050</v>
      </c>
      <c r="C85" s="226" t="s">
        <v>1398</v>
      </c>
      <c r="E85" t="s">
        <v>4919</v>
      </c>
      <c r="F85" t="s">
        <v>80</v>
      </c>
    </row>
    <row r="86" spans="2:6">
      <c r="B86" s="226" t="s">
        <v>4051</v>
      </c>
      <c r="C86" s="226" t="s">
        <v>1382</v>
      </c>
      <c r="E86" t="s">
        <v>4000</v>
      </c>
      <c r="F86" t="s">
        <v>1706</v>
      </c>
    </row>
    <row r="87" spans="2:6">
      <c r="B87" s="226" t="s">
        <v>4052</v>
      </c>
      <c r="C87" s="226" t="s">
        <v>4053</v>
      </c>
      <c r="E87" t="s">
        <v>4214</v>
      </c>
      <c r="F87" t="s">
        <v>1705</v>
      </c>
    </row>
    <row r="88" spans="2:6">
      <c r="B88" s="226" t="s">
        <v>4054</v>
      </c>
      <c r="C88" s="226" t="s">
        <v>1395</v>
      </c>
      <c r="E88" t="s">
        <v>4807</v>
      </c>
      <c r="F88" t="s">
        <v>1702</v>
      </c>
    </row>
    <row r="89" spans="2:6">
      <c r="B89" s="226" t="s">
        <v>4055</v>
      </c>
      <c r="C89" s="226" t="s">
        <v>1397</v>
      </c>
      <c r="E89" t="s">
        <v>4508</v>
      </c>
      <c r="F89" t="s">
        <v>1704</v>
      </c>
    </row>
    <row r="90" spans="2:6">
      <c r="B90" s="226" t="s">
        <v>4056</v>
      </c>
      <c r="C90" s="226" t="s">
        <v>4058</v>
      </c>
      <c r="E90" t="s">
        <v>4524</v>
      </c>
      <c r="F90" t="s">
        <v>1703</v>
      </c>
    </row>
    <row r="91" spans="2:6">
      <c r="B91" s="226" t="s">
        <v>4059</v>
      </c>
      <c r="C91" s="226" t="s">
        <v>1389</v>
      </c>
      <c r="E91" t="s">
        <v>5122</v>
      </c>
      <c r="F91" t="s">
        <v>7251</v>
      </c>
    </row>
    <row r="92" spans="2:6">
      <c r="B92" s="226" t="s">
        <v>4060</v>
      </c>
      <c r="C92" s="226" t="s">
        <v>1759</v>
      </c>
      <c r="E92" t="s">
        <v>4808</v>
      </c>
      <c r="F92" t="s">
        <v>1701</v>
      </c>
    </row>
    <row r="93" spans="2:6">
      <c r="B93" s="226" t="s">
        <v>4061</v>
      </c>
      <c r="C93" s="226" t="s">
        <v>1756</v>
      </c>
      <c r="E93" t="s">
        <v>4509</v>
      </c>
      <c r="F93" t="s">
        <v>1700</v>
      </c>
    </row>
    <row r="94" spans="2:6">
      <c r="B94" s="226" t="s">
        <v>4062</v>
      </c>
      <c r="C94" s="226" t="s">
        <v>4064</v>
      </c>
      <c r="E94" t="s">
        <v>4604</v>
      </c>
      <c r="F94" t="s">
        <v>7255</v>
      </c>
    </row>
    <row r="95" spans="2:6">
      <c r="B95" s="226" t="s">
        <v>4065</v>
      </c>
      <c r="C95" s="226" t="s">
        <v>1603</v>
      </c>
      <c r="E95" t="s">
        <v>4560</v>
      </c>
      <c r="F95" t="s">
        <v>1699</v>
      </c>
    </row>
    <row r="96" spans="2:6">
      <c r="B96" s="226" t="s">
        <v>4068</v>
      </c>
      <c r="C96" s="226" t="s">
        <v>1755</v>
      </c>
      <c r="E96" t="s">
        <v>4833</v>
      </c>
      <c r="F96" t="s">
        <v>7258</v>
      </c>
    </row>
    <row r="97" spans="2:6">
      <c r="B97" s="226" t="s">
        <v>4069</v>
      </c>
      <c r="C97" s="226" t="s">
        <v>1602</v>
      </c>
      <c r="E97" t="s">
        <v>4847</v>
      </c>
      <c r="F97" t="s">
        <v>1698</v>
      </c>
    </row>
    <row r="98" spans="2:6">
      <c r="B98" s="226" t="s">
        <v>4070</v>
      </c>
      <c r="C98" s="226" t="s">
        <v>1754</v>
      </c>
      <c r="E98" t="s">
        <v>5233</v>
      </c>
      <c r="F98" t="s">
        <v>1697</v>
      </c>
    </row>
    <row r="99" spans="2:6">
      <c r="B99" s="226" t="s">
        <v>4071</v>
      </c>
      <c r="C99" s="226" t="s">
        <v>1716</v>
      </c>
      <c r="E99" t="s">
        <v>5234</v>
      </c>
      <c r="F99" t="s">
        <v>1696</v>
      </c>
    </row>
    <row r="100" spans="2:6">
      <c r="B100" s="226" t="s">
        <v>4072</v>
      </c>
      <c r="C100" s="226" t="s">
        <v>4074</v>
      </c>
      <c r="E100" t="s">
        <v>5687</v>
      </c>
      <c r="F100" t="s">
        <v>1692</v>
      </c>
    </row>
    <row r="101" spans="2:6">
      <c r="B101" s="226" t="s">
        <v>4076</v>
      </c>
      <c r="C101" s="226" t="s">
        <v>4077</v>
      </c>
      <c r="E101" t="s">
        <v>5686</v>
      </c>
      <c r="F101" t="s">
        <v>1693</v>
      </c>
    </row>
    <row r="102" spans="2:6">
      <c r="B102" s="226" t="s">
        <v>4078</v>
      </c>
      <c r="C102" s="226" t="s">
        <v>1381</v>
      </c>
      <c r="E102" t="s">
        <v>5639</v>
      </c>
      <c r="F102" t="s">
        <v>1695</v>
      </c>
    </row>
    <row r="103" spans="2:6">
      <c r="B103" s="226" t="s">
        <v>4079</v>
      </c>
      <c r="C103" s="226" t="s">
        <v>4081</v>
      </c>
      <c r="E103" t="s">
        <v>5688</v>
      </c>
      <c r="F103" t="s">
        <v>1691</v>
      </c>
    </row>
    <row r="104" spans="2:6">
      <c r="B104" s="226" t="s">
        <v>4083</v>
      </c>
      <c r="C104" s="226" t="s">
        <v>4084</v>
      </c>
      <c r="E104" t="s">
        <v>5670</v>
      </c>
      <c r="F104" t="s">
        <v>1694</v>
      </c>
    </row>
    <row r="105" spans="2:6">
      <c r="B105" s="226" t="s">
        <v>4085</v>
      </c>
      <c r="C105" s="226" t="s">
        <v>1514</v>
      </c>
      <c r="E105" t="s">
        <v>5689</v>
      </c>
      <c r="F105" t="s">
        <v>7268</v>
      </c>
    </row>
    <row r="106" spans="2:6">
      <c r="B106" s="226" t="s">
        <v>4088</v>
      </c>
      <c r="C106" s="226" t="s">
        <v>1513</v>
      </c>
      <c r="E106" t="s">
        <v>6082</v>
      </c>
      <c r="F106" t="s">
        <v>7270</v>
      </c>
    </row>
    <row r="107" spans="2:6">
      <c r="B107" s="226" t="s">
        <v>4089</v>
      </c>
      <c r="C107" s="226" t="s">
        <v>1512</v>
      </c>
      <c r="E107" t="s">
        <v>4935</v>
      </c>
      <c r="F107" t="s">
        <v>1690</v>
      </c>
    </row>
    <row r="108" spans="2:6">
      <c r="B108" s="226" t="s">
        <v>4090</v>
      </c>
      <c r="C108" s="226" t="s">
        <v>4091</v>
      </c>
      <c r="E108" t="s">
        <v>5230</v>
      </c>
      <c r="F108" t="s">
        <v>1689</v>
      </c>
    </row>
    <row r="109" spans="2:6">
      <c r="B109" s="226" t="s">
        <v>4092</v>
      </c>
      <c r="C109" s="226" t="s">
        <v>1269</v>
      </c>
      <c r="E109" t="s">
        <v>5231</v>
      </c>
      <c r="F109" t="s">
        <v>1688</v>
      </c>
    </row>
    <row r="110" spans="2:6">
      <c r="B110" s="226" t="s">
        <v>4095</v>
      </c>
      <c r="C110" s="226" t="s">
        <v>4097</v>
      </c>
      <c r="E110" t="s">
        <v>5710</v>
      </c>
      <c r="F110" t="s">
        <v>1685</v>
      </c>
    </row>
    <row r="111" spans="2:6">
      <c r="B111" s="226" t="s">
        <v>4098</v>
      </c>
      <c r="C111" s="226" t="s">
        <v>1544</v>
      </c>
      <c r="E111" t="s">
        <v>5709</v>
      </c>
      <c r="F111" t="s">
        <v>1686</v>
      </c>
    </row>
    <row r="112" spans="2:6">
      <c r="B112" s="226" t="s">
        <v>4099</v>
      </c>
      <c r="C112" s="226" t="s">
        <v>1543</v>
      </c>
      <c r="E112" t="s">
        <v>5654</v>
      </c>
      <c r="F112" t="s">
        <v>1687</v>
      </c>
    </row>
    <row r="113" spans="2:6">
      <c r="B113" s="226" t="s">
        <v>4100</v>
      </c>
      <c r="C113" s="226" t="s">
        <v>698</v>
      </c>
      <c r="E113" t="s">
        <v>5724</v>
      </c>
      <c r="F113" t="s">
        <v>7278</v>
      </c>
    </row>
    <row r="114" spans="2:6">
      <c r="B114" s="226" t="s">
        <v>4101</v>
      </c>
      <c r="C114" s="226" t="s">
        <v>1509</v>
      </c>
      <c r="E114" t="s">
        <v>4506</v>
      </c>
      <c r="F114" t="s">
        <v>1684</v>
      </c>
    </row>
    <row r="115" spans="2:6">
      <c r="B115" s="226" t="s">
        <v>4103</v>
      </c>
      <c r="C115" s="226" t="s">
        <v>1601</v>
      </c>
      <c r="E115" t="s">
        <v>5214</v>
      </c>
      <c r="F115" t="s">
        <v>1683</v>
      </c>
    </row>
    <row r="116" spans="2:6">
      <c r="B116" s="226" t="s">
        <v>4104</v>
      </c>
      <c r="C116" s="226" t="s">
        <v>4105</v>
      </c>
      <c r="E116" t="s">
        <v>5232</v>
      </c>
      <c r="F116" t="s">
        <v>664</v>
      </c>
    </row>
    <row r="117" spans="2:6">
      <c r="B117" s="226" t="s">
        <v>4106</v>
      </c>
      <c r="C117" s="226" t="s">
        <v>4107</v>
      </c>
      <c r="E117" t="s">
        <v>5307</v>
      </c>
      <c r="F117" t="s">
        <v>1682</v>
      </c>
    </row>
    <row r="118" spans="2:6">
      <c r="B118" s="226" t="s">
        <v>4108</v>
      </c>
      <c r="C118" s="226" t="s">
        <v>1741</v>
      </c>
      <c r="E118" t="s">
        <v>6126</v>
      </c>
      <c r="F118" t="s">
        <v>1680</v>
      </c>
    </row>
    <row r="119" spans="2:6">
      <c r="B119" s="226" t="s">
        <v>4109</v>
      </c>
      <c r="C119" s="226" t="s">
        <v>1508</v>
      </c>
      <c r="E119" t="s">
        <v>6127</v>
      </c>
      <c r="F119" t="s">
        <v>1679</v>
      </c>
    </row>
    <row r="120" spans="2:6">
      <c r="B120" s="226" t="s">
        <v>4110</v>
      </c>
      <c r="C120" s="226" t="s">
        <v>1740</v>
      </c>
      <c r="E120" t="s">
        <v>6069</v>
      </c>
      <c r="F120" t="s">
        <v>1681</v>
      </c>
    </row>
    <row r="121" spans="2:6">
      <c r="B121" s="226" t="s">
        <v>4111</v>
      </c>
      <c r="C121" s="226" t="s">
        <v>143</v>
      </c>
      <c r="E121" t="s">
        <v>4260</v>
      </c>
      <c r="F121" t="s">
        <v>1677</v>
      </c>
    </row>
    <row r="122" spans="2:6">
      <c r="B122" s="226" t="s">
        <v>4112</v>
      </c>
      <c r="C122" s="226" t="s">
        <v>4114</v>
      </c>
      <c r="E122" t="s">
        <v>4223</v>
      </c>
      <c r="F122" t="s">
        <v>1678</v>
      </c>
    </row>
    <row r="123" spans="2:6">
      <c r="B123" s="226" t="s">
        <v>4115</v>
      </c>
      <c r="C123" s="226" t="s">
        <v>1507</v>
      </c>
      <c r="E123" t="s">
        <v>4463</v>
      </c>
      <c r="F123" t="s">
        <v>1675</v>
      </c>
    </row>
    <row r="124" spans="2:6">
      <c r="B124" s="226" t="s">
        <v>4116</v>
      </c>
      <c r="C124" s="226" t="s">
        <v>1065</v>
      </c>
      <c r="E124" t="s">
        <v>4261</v>
      </c>
      <c r="F124" t="s">
        <v>1676</v>
      </c>
    </row>
    <row r="125" spans="2:6">
      <c r="B125" s="226" t="s">
        <v>4117</v>
      </c>
      <c r="C125" s="226" t="s">
        <v>1089</v>
      </c>
      <c r="E125" t="s">
        <v>4603</v>
      </c>
      <c r="F125" t="s">
        <v>1674</v>
      </c>
    </row>
    <row r="126" spans="2:6">
      <c r="B126" s="226" t="s">
        <v>4119</v>
      </c>
      <c r="C126" s="226" t="s">
        <v>1033</v>
      </c>
      <c r="E126" t="s">
        <v>4934</v>
      </c>
      <c r="F126" t="s">
        <v>1673</v>
      </c>
    </row>
    <row r="127" spans="2:6">
      <c r="B127" s="226" t="s">
        <v>4122</v>
      </c>
      <c r="C127" s="226" t="s">
        <v>4124</v>
      </c>
      <c r="E127" t="s">
        <v>5209</v>
      </c>
      <c r="F127" t="s">
        <v>1672</v>
      </c>
    </row>
    <row r="128" spans="2:6">
      <c r="B128" s="226" t="s">
        <v>4125</v>
      </c>
      <c r="C128" s="226" t="s">
        <v>1749</v>
      </c>
      <c r="E128" t="s">
        <v>4226</v>
      </c>
      <c r="F128" t="s">
        <v>1671</v>
      </c>
    </row>
    <row r="129" spans="2:6">
      <c r="B129" s="226" t="s">
        <v>4126</v>
      </c>
      <c r="C129" s="226" t="s">
        <v>1506</v>
      </c>
      <c r="E129" t="s">
        <v>4505</v>
      </c>
      <c r="F129" t="s">
        <v>1670</v>
      </c>
    </row>
    <row r="130" spans="2:6">
      <c r="B130" s="226" t="s">
        <v>4128</v>
      </c>
      <c r="C130" s="226" t="s">
        <v>4129</v>
      </c>
      <c r="E130" t="s">
        <v>5050</v>
      </c>
      <c r="F130" t="s">
        <v>1669</v>
      </c>
    </row>
    <row r="131" spans="2:6">
      <c r="B131" s="226" t="s">
        <v>4130</v>
      </c>
      <c r="C131" s="226" t="s">
        <v>1032</v>
      </c>
      <c r="E131" t="s">
        <v>5263</v>
      </c>
      <c r="F131" t="s">
        <v>1668</v>
      </c>
    </row>
    <row r="132" spans="2:6">
      <c r="B132" s="226" t="s">
        <v>4131</v>
      </c>
      <c r="C132" s="226" t="s">
        <v>4132</v>
      </c>
      <c r="E132" t="s">
        <v>5306</v>
      </c>
      <c r="F132" t="s">
        <v>1667</v>
      </c>
    </row>
    <row r="133" spans="2:6">
      <c r="B133" s="226" t="s">
        <v>4133</v>
      </c>
      <c r="C133" s="226" t="s">
        <v>1088</v>
      </c>
      <c r="E133" t="s">
        <v>5700</v>
      </c>
      <c r="F133" t="s">
        <v>1666</v>
      </c>
    </row>
    <row r="134" spans="2:6">
      <c r="B134" s="226" t="s">
        <v>4134</v>
      </c>
      <c r="C134" s="226" t="s">
        <v>1734</v>
      </c>
      <c r="E134" t="s">
        <v>5701</v>
      </c>
      <c r="F134" t="s">
        <v>1665</v>
      </c>
    </row>
    <row r="135" spans="2:6">
      <c r="B135" s="226" t="s">
        <v>4135</v>
      </c>
      <c r="C135" s="226" t="s">
        <v>1087</v>
      </c>
      <c r="E135" t="s">
        <v>4737</v>
      </c>
      <c r="F135" t="s">
        <v>1663</v>
      </c>
    </row>
    <row r="136" spans="2:6">
      <c r="B136" s="226" t="s">
        <v>4136</v>
      </c>
      <c r="C136" s="226" t="s">
        <v>1037</v>
      </c>
      <c r="E136" t="s">
        <v>4735</v>
      </c>
      <c r="F136" t="s">
        <v>1664</v>
      </c>
    </row>
    <row r="137" spans="2:6">
      <c r="B137" s="226" t="s">
        <v>4137</v>
      </c>
      <c r="C137" s="226" t="s">
        <v>1095</v>
      </c>
      <c r="E137" t="s">
        <v>5121</v>
      </c>
      <c r="F137" t="s">
        <v>1662</v>
      </c>
    </row>
    <row r="138" spans="2:6">
      <c r="B138" s="226" t="s">
        <v>4138</v>
      </c>
      <c r="C138" s="226" t="s">
        <v>4139</v>
      </c>
      <c r="E138" t="s">
        <v>5157</v>
      </c>
      <c r="F138" t="s">
        <v>7304</v>
      </c>
    </row>
    <row r="139" spans="2:6">
      <c r="B139" s="226" t="s">
        <v>4140</v>
      </c>
      <c r="C139" s="226" t="s">
        <v>1036</v>
      </c>
      <c r="E139" t="s">
        <v>5612</v>
      </c>
      <c r="F139" t="s">
        <v>1661</v>
      </c>
    </row>
    <row r="140" spans="2:6">
      <c r="B140" s="226" t="s">
        <v>4141</v>
      </c>
      <c r="C140" s="226" t="s">
        <v>1730</v>
      </c>
      <c r="E140" t="s">
        <v>6397</v>
      </c>
      <c r="F140" t="s">
        <v>1659</v>
      </c>
    </row>
    <row r="141" spans="2:6">
      <c r="B141" s="226" t="s">
        <v>4142</v>
      </c>
      <c r="C141" s="226" t="s">
        <v>1724</v>
      </c>
      <c r="E141" t="s">
        <v>6068</v>
      </c>
      <c r="F141" t="s">
        <v>1660</v>
      </c>
    </row>
    <row r="142" spans="2:6">
      <c r="B142" s="226" t="s">
        <v>4143</v>
      </c>
      <c r="C142" s="226" t="s">
        <v>4144</v>
      </c>
      <c r="E142" t="s">
        <v>4706</v>
      </c>
      <c r="F142" t="s">
        <v>722</v>
      </c>
    </row>
    <row r="143" spans="2:6">
      <c r="B143" s="226" t="s">
        <v>4145</v>
      </c>
      <c r="C143" s="226" t="s">
        <v>1721</v>
      </c>
      <c r="E143" t="s">
        <v>4715</v>
      </c>
      <c r="F143" t="s">
        <v>1656</v>
      </c>
    </row>
    <row r="144" spans="2:6">
      <c r="B144" s="226" t="s">
        <v>4146</v>
      </c>
      <c r="C144" s="226" t="s">
        <v>4148</v>
      </c>
      <c r="E144" t="s">
        <v>4436</v>
      </c>
      <c r="F144" t="s">
        <v>1658</v>
      </c>
    </row>
    <row r="145" spans="2:6">
      <c r="B145" s="226" t="s">
        <v>4150</v>
      </c>
      <c r="C145" s="226" t="s">
        <v>4152</v>
      </c>
      <c r="E145" t="s">
        <v>4708</v>
      </c>
      <c r="F145" t="s">
        <v>1657</v>
      </c>
    </row>
    <row r="146" spans="2:6">
      <c r="B146" s="226" t="s">
        <v>4153</v>
      </c>
      <c r="C146" s="226" t="s">
        <v>4154</v>
      </c>
      <c r="E146" t="s">
        <v>4716</v>
      </c>
      <c r="F146" t="s">
        <v>1655</v>
      </c>
    </row>
    <row r="147" spans="2:6">
      <c r="B147" s="226" t="s">
        <v>4155</v>
      </c>
      <c r="C147" s="226" t="s">
        <v>4157</v>
      </c>
      <c r="E147" t="s">
        <v>5026</v>
      </c>
      <c r="F147" t="s">
        <v>1654</v>
      </c>
    </row>
    <row r="148" spans="2:6">
      <c r="B148" s="226" t="s">
        <v>4159</v>
      </c>
      <c r="C148" s="226" t="s">
        <v>4160</v>
      </c>
      <c r="E148" t="s">
        <v>5478</v>
      </c>
      <c r="F148" t="s">
        <v>1653</v>
      </c>
    </row>
    <row r="149" spans="2:6">
      <c r="B149" s="226" t="s">
        <v>4161</v>
      </c>
      <c r="C149" s="226" t="s">
        <v>1720</v>
      </c>
      <c r="E149" t="s">
        <v>5049</v>
      </c>
      <c r="F149" t="s">
        <v>217</v>
      </c>
    </row>
    <row r="150" spans="2:6">
      <c r="B150" s="226" t="s">
        <v>4162</v>
      </c>
      <c r="C150" s="226" t="s">
        <v>4163</v>
      </c>
      <c r="E150" t="s">
        <v>4829</v>
      </c>
      <c r="F150" t="s">
        <v>1652</v>
      </c>
    </row>
    <row r="151" spans="2:6">
      <c r="B151" s="226" t="s">
        <v>4164</v>
      </c>
      <c r="C151" s="226" t="s">
        <v>4166</v>
      </c>
      <c r="E151" t="s">
        <v>5533</v>
      </c>
      <c r="F151" t="s">
        <v>1650</v>
      </c>
    </row>
    <row r="152" spans="2:6">
      <c r="B152" s="226" t="s">
        <v>4167</v>
      </c>
      <c r="C152" s="226" t="s">
        <v>1729</v>
      </c>
      <c r="E152" t="s">
        <v>5450</v>
      </c>
      <c r="F152" t="s">
        <v>1651</v>
      </c>
    </row>
    <row r="153" spans="2:6">
      <c r="B153" s="226" t="s">
        <v>4168</v>
      </c>
      <c r="C153" s="226" t="s">
        <v>1765</v>
      </c>
      <c r="E153" t="s">
        <v>5611</v>
      </c>
      <c r="F153" t="s">
        <v>1649</v>
      </c>
    </row>
    <row r="154" spans="2:6">
      <c r="B154" s="226" t="s">
        <v>4169</v>
      </c>
      <c r="C154" s="226" t="s">
        <v>1723</v>
      </c>
      <c r="E154" t="s">
        <v>5745</v>
      </c>
      <c r="F154" t="s">
        <v>1647</v>
      </c>
    </row>
    <row r="155" spans="2:6">
      <c r="B155" s="226" t="s">
        <v>4170</v>
      </c>
      <c r="C155" s="226" t="s">
        <v>4172</v>
      </c>
      <c r="E155" t="s">
        <v>5741</v>
      </c>
      <c r="F155" t="s">
        <v>1648</v>
      </c>
    </row>
    <row r="156" spans="2:6">
      <c r="B156" s="226" t="s">
        <v>4174</v>
      </c>
      <c r="C156" s="226" t="s">
        <v>4176</v>
      </c>
      <c r="E156" t="s">
        <v>4740</v>
      </c>
      <c r="F156" t="s">
        <v>1646</v>
      </c>
    </row>
    <row r="157" spans="2:6">
      <c r="B157" s="226" t="s">
        <v>4177</v>
      </c>
      <c r="C157" s="226" t="s">
        <v>4179</v>
      </c>
      <c r="E157" t="s">
        <v>4759</v>
      </c>
      <c r="F157" t="s">
        <v>1645</v>
      </c>
    </row>
    <row r="158" spans="2:6">
      <c r="B158" s="226" t="s">
        <v>4180</v>
      </c>
      <c r="C158" s="226" t="s">
        <v>4181</v>
      </c>
      <c r="E158" t="s">
        <v>5017</v>
      </c>
      <c r="F158" t="s">
        <v>7325</v>
      </c>
    </row>
    <row r="159" spans="2:6">
      <c r="B159" s="226" t="s">
        <v>4182</v>
      </c>
      <c r="C159" s="226" t="s">
        <v>1719</v>
      </c>
      <c r="E159" t="s">
        <v>5054</v>
      </c>
      <c r="F159" t="s">
        <v>1643</v>
      </c>
    </row>
    <row r="160" spans="2:6">
      <c r="B160" s="226" t="s">
        <v>4183</v>
      </c>
      <c r="C160" s="226" t="s">
        <v>4185</v>
      </c>
      <c r="E160" t="s">
        <v>5053</v>
      </c>
      <c r="F160" t="s">
        <v>1644</v>
      </c>
    </row>
    <row r="161" spans="2:6">
      <c r="B161" s="226" t="s">
        <v>4186</v>
      </c>
      <c r="C161" s="226" t="s">
        <v>4188</v>
      </c>
      <c r="E161" t="s">
        <v>5051</v>
      </c>
      <c r="F161" t="s">
        <v>7329</v>
      </c>
    </row>
    <row r="162" spans="2:6">
      <c r="B162" s="226" t="s">
        <v>4190</v>
      </c>
      <c r="C162" s="226" t="s">
        <v>4191</v>
      </c>
      <c r="E162" t="s">
        <v>5553</v>
      </c>
      <c r="F162" t="s">
        <v>7331</v>
      </c>
    </row>
    <row r="163" spans="2:6">
      <c r="B163" s="226" t="s">
        <v>4192</v>
      </c>
      <c r="C163" s="226" t="s">
        <v>4194</v>
      </c>
      <c r="E163" t="s">
        <v>5404</v>
      </c>
      <c r="F163" t="s">
        <v>1642</v>
      </c>
    </row>
    <row r="164" spans="2:6">
      <c r="B164" s="226" t="s">
        <v>4195</v>
      </c>
      <c r="C164" s="226" t="s">
        <v>4196</v>
      </c>
      <c r="E164" t="s">
        <v>5742</v>
      </c>
      <c r="F164" t="s">
        <v>1641</v>
      </c>
    </row>
    <row r="165" spans="2:6">
      <c r="B165" s="226" t="s">
        <v>4197</v>
      </c>
      <c r="C165" s="226" t="s">
        <v>4198</v>
      </c>
      <c r="E165" t="s">
        <v>5906</v>
      </c>
      <c r="F165" t="s">
        <v>7335</v>
      </c>
    </row>
    <row r="166" spans="2:6">
      <c r="B166" s="226" t="s">
        <v>4199</v>
      </c>
      <c r="C166" s="226" t="s">
        <v>4201</v>
      </c>
      <c r="E166" t="s">
        <v>6067</v>
      </c>
      <c r="F166" t="s">
        <v>1638</v>
      </c>
    </row>
    <row r="167" spans="2:6">
      <c r="B167" s="226" t="s">
        <v>4202</v>
      </c>
      <c r="C167" s="226" t="s">
        <v>4203</v>
      </c>
      <c r="E167" t="s">
        <v>6021</v>
      </c>
      <c r="F167" t="s">
        <v>1640</v>
      </c>
    </row>
    <row r="168" spans="2:6">
      <c r="B168" s="226" t="s">
        <v>4204</v>
      </c>
      <c r="C168" s="226" t="s">
        <v>4205</v>
      </c>
      <c r="E168" t="s">
        <v>6473</v>
      </c>
      <c r="F168" t="s">
        <v>250</v>
      </c>
    </row>
    <row r="169" spans="2:6">
      <c r="B169" s="226" t="s">
        <v>4206</v>
      </c>
      <c r="C169" s="226" t="s">
        <v>4207</v>
      </c>
      <c r="E169" t="s">
        <v>6040</v>
      </c>
      <c r="F169" t="s">
        <v>1639</v>
      </c>
    </row>
    <row r="170" spans="2:6">
      <c r="B170" s="226" t="s">
        <v>4208</v>
      </c>
      <c r="C170" s="226" t="s">
        <v>1718</v>
      </c>
      <c r="E170" t="s">
        <v>4704</v>
      </c>
      <c r="F170" t="s">
        <v>1637</v>
      </c>
    </row>
    <row r="171" spans="2:6">
      <c r="B171" s="226" t="s">
        <v>4209</v>
      </c>
      <c r="C171" s="226" t="s">
        <v>4210</v>
      </c>
      <c r="E171" t="s">
        <v>5152</v>
      </c>
      <c r="F171" t="s">
        <v>68</v>
      </c>
    </row>
    <row r="172" spans="2:6">
      <c r="B172" s="226" t="s">
        <v>4211</v>
      </c>
      <c r="C172" s="226" t="s">
        <v>4213</v>
      </c>
      <c r="E172" t="s">
        <v>6080</v>
      </c>
      <c r="F172" t="s">
        <v>1635</v>
      </c>
    </row>
    <row r="173" spans="2:6">
      <c r="B173" s="226" t="s">
        <v>4214</v>
      </c>
      <c r="C173" s="226" t="s">
        <v>1705</v>
      </c>
      <c r="E173" t="s">
        <v>6368</v>
      </c>
      <c r="F173" t="s">
        <v>7344</v>
      </c>
    </row>
    <row r="174" spans="2:6">
      <c r="B174" s="226" t="s">
        <v>4215</v>
      </c>
      <c r="C174" s="226" t="s">
        <v>4217</v>
      </c>
      <c r="E174" t="s">
        <v>6482</v>
      </c>
      <c r="F174" t="s">
        <v>1634</v>
      </c>
    </row>
    <row r="175" spans="2:6">
      <c r="B175" s="226" t="s">
        <v>4218</v>
      </c>
      <c r="C175" s="226" t="s">
        <v>4219</v>
      </c>
      <c r="E175" t="s">
        <v>6037</v>
      </c>
      <c r="F175" t="s">
        <v>1636</v>
      </c>
    </row>
    <row r="176" spans="2:6">
      <c r="B176" s="226" t="s">
        <v>4220</v>
      </c>
      <c r="C176" s="226" t="s">
        <v>1728</v>
      </c>
      <c r="E176" t="s">
        <v>6795</v>
      </c>
      <c r="F176" t="s">
        <v>1633</v>
      </c>
    </row>
    <row r="177" spans="2:6">
      <c r="B177" s="226" t="s">
        <v>4221</v>
      </c>
      <c r="C177" s="226" t="s">
        <v>4222</v>
      </c>
      <c r="E177" t="s">
        <v>5406</v>
      </c>
      <c r="F177" t="s">
        <v>1632</v>
      </c>
    </row>
    <row r="178" spans="2:6">
      <c r="B178" s="226" t="s">
        <v>4223</v>
      </c>
      <c r="C178" s="226" t="s">
        <v>1678</v>
      </c>
      <c r="E178" t="s">
        <v>5743</v>
      </c>
      <c r="F178" t="s">
        <v>1631</v>
      </c>
    </row>
    <row r="179" spans="2:6">
      <c r="B179" s="226" t="s">
        <v>4226</v>
      </c>
      <c r="C179" s="226" t="s">
        <v>1671</v>
      </c>
      <c r="E179" t="s">
        <v>5598</v>
      </c>
      <c r="F179" t="s">
        <v>7351</v>
      </c>
    </row>
    <row r="180" spans="2:6">
      <c r="B180" s="226" t="s">
        <v>4228</v>
      </c>
      <c r="C180" s="226" t="s">
        <v>4229</v>
      </c>
      <c r="E180" t="s">
        <v>6342</v>
      </c>
      <c r="F180" t="s">
        <v>1629</v>
      </c>
    </row>
    <row r="181" spans="2:6">
      <c r="B181" s="226" t="s">
        <v>4230</v>
      </c>
      <c r="C181" s="226" t="s">
        <v>4231</v>
      </c>
      <c r="E181" t="s">
        <v>6056</v>
      </c>
      <c r="F181" t="s">
        <v>1630</v>
      </c>
    </row>
    <row r="182" spans="2:6">
      <c r="B182" s="226" t="s">
        <v>4232</v>
      </c>
      <c r="C182" s="226" t="s">
        <v>4233</v>
      </c>
      <c r="E182" t="s">
        <v>6792</v>
      </c>
      <c r="F182" t="s">
        <v>1627</v>
      </c>
    </row>
    <row r="183" spans="2:6">
      <c r="B183" s="226" t="s">
        <v>4234</v>
      </c>
      <c r="C183" s="226" t="s">
        <v>4236</v>
      </c>
      <c r="E183" t="s">
        <v>6791</v>
      </c>
      <c r="F183" t="s">
        <v>1628</v>
      </c>
    </row>
    <row r="184" spans="2:6">
      <c r="B184" s="226" t="s">
        <v>4237</v>
      </c>
      <c r="C184" s="226" t="s">
        <v>4239</v>
      </c>
      <c r="E184" t="s">
        <v>5663</v>
      </c>
      <c r="F184" t="s">
        <v>1626</v>
      </c>
    </row>
    <row r="185" spans="2:6">
      <c r="B185" s="226" t="s">
        <v>4240</v>
      </c>
      <c r="C185" s="226" t="s">
        <v>4241</v>
      </c>
      <c r="E185" t="s">
        <v>6589</v>
      </c>
      <c r="F185" t="s">
        <v>1621</v>
      </c>
    </row>
    <row r="186" spans="2:6">
      <c r="B186" s="226" t="s">
        <v>4242</v>
      </c>
      <c r="C186" s="226" t="s">
        <v>4243</v>
      </c>
      <c r="E186" t="s">
        <v>6588</v>
      </c>
      <c r="F186" t="s">
        <v>1622</v>
      </c>
    </row>
    <row r="187" spans="2:6">
      <c r="B187" s="226" t="s">
        <v>4244</v>
      </c>
      <c r="C187" s="226" t="s">
        <v>4246</v>
      </c>
      <c r="E187" t="s">
        <v>6594</v>
      </c>
      <c r="F187" t="s">
        <v>1620</v>
      </c>
    </row>
    <row r="188" spans="2:6">
      <c r="B188" s="226" t="s">
        <v>4247</v>
      </c>
      <c r="C188" s="226" t="s">
        <v>4248</v>
      </c>
      <c r="E188" t="s">
        <v>6081</v>
      </c>
      <c r="F188" t="s">
        <v>1625</v>
      </c>
    </row>
    <row r="189" spans="2:6">
      <c r="B189" s="226" t="s">
        <v>4249</v>
      </c>
      <c r="C189" s="226" t="s">
        <v>4251</v>
      </c>
      <c r="E189" t="s">
        <v>6091</v>
      </c>
      <c r="F189" t="s">
        <v>1624</v>
      </c>
    </row>
    <row r="190" spans="2:6">
      <c r="B190" s="226" t="s">
        <v>4252</v>
      </c>
      <c r="C190" s="226" t="s">
        <v>4253</v>
      </c>
      <c r="E190" t="s">
        <v>6585</v>
      </c>
      <c r="F190" t="s">
        <v>1623</v>
      </c>
    </row>
    <row r="191" spans="2:6">
      <c r="B191" s="226" t="s">
        <v>4254</v>
      </c>
      <c r="C191" s="226" t="s">
        <v>4255</v>
      </c>
      <c r="E191" t="s">
        <v>6595</v>
      </c>
      <c r="F191" t="s">
        <v>1614</v>
      </c>
    </row>
    <row r="192" spans="2:6">
      <c r="B192" s="226" t="s">
        <v>4256</v>
      </c>
      <c r="C192" s="226" t="s">
        <v>4257</v>
      </c>
      <c r="E192" t="s">
        <v>6583</v>
      </c>
      <c r="F192" t="s">
        <v>1615</v>
      </c>
    </row>
    <row r="193" spans="2:6">
      <c r="B193" s="226" t="s">
        <v>4258</v>
      </c>
      <c r="C193" s="226" t="s">
        <v>4259</v>
      </c>
      <c r="E193" t="s">
        <v>6582</v>
      </c>
      <c r="F193" t="s">
        <v>1616</v>
      </c>
    </row>
    <row r="194" spans="2:6">
      <c r="B194" s="226" t="s">
        <v>4260</v>
      </c>
      <c r="C194" s="226" t="s">
        <v>1677</v>
      </c>
      <c r="E194" t="s">
        <v>6560</v>
      </c>
      <c r="F194" t="s">
        <v>1619</v>
      </c>
    </row>
    <row r="195" spans="2:6">
      <c r="B195" s="226" t="s">
        <v>4261</v>
      </c>
      <c r="C195" s="226" t="s">
        <v>1676</v>
      </c>
      <c r="E195" t="s">
        <v>6570</v>
      </c>
      <c r="F195" t="s">
        <v>1618</v>
      </c>
    </row>
    <row r="196" spans="2:6">
      <c r="B196" s="226" t="s">
        <v>4262</v>
      </c>
      <c r="C196" s="226" t="s">
        <v>4264</v>
      </c>
      <c r="E196" t="s">
        <v>6571</v>
      </c>
      <c r="F196" t="s">
        <v>1617</v>
      </c>
    </row>
    <row r="197" spans="2:6">
      <c r="B197" s="226" t="s">
        <v>4265</v>
      </c>
      <c r="C197" s="226" t="s">
        <v>1584</v>
      </c>
      <c r="E197" t="s">
        <v>6952</v>
      </c>
      <c r="F197" t="s">
        <v>7370</v>
      </c>
    </row>
    <row r="198" spans="2:6">
      <c r="B198" s="226" t="s">
        <v>4267</v>
      </c>
      <c r="C198" s="226" t="s">
        <v>4268</v>
      </c>
      <c r="E198" t="s">
        <v>6149</v>
      </c>
      <c r="F198" t="s">
        <v>1613</v>
      </c>
    </row>
    <row r="199" spans="2:6">
      <c r="B199" s="226" t="s">
        <v>4269</v>
      </c>
      <c r="C199" s="226" t="s">
        <v>4270</v>
      </c>
      <c r="E199" t="s">
        <v>6777</v>
      </c>
      <c r="F199" t="s">
        <v>1608</v>
      </c>
    </row>
    <row r="200" spans="2:6">
      <c r="B200" s="226" t="s">
        <v>4271</v>
      </c>
      <c r="C200" s="226" t="s">
        <v>4272</v>
      </c>
      <c r="E200" t="s">
        <v>6590</v>
      </c>
      <c r="F200" t="s">
        <v>1611</v>
      </c>
    </row>
    <row r="201" spans="2:6">
      <c r="B201" s="226" t="s">
        <v>4273</v>
      </c>
      <c r="C201" s="226" t="s">
        <v>4274</v>
      </c>
      <c r="E201" t="s">
        <v>6606</v>
      </c>
      <c r="F201" t="s">
        <v>309</v>
      </c>
    </row>
    <row r="202" spans="2:6">
      <c r="B202" s="226" t="s">
        <v>4275</v>
      </c>
      <c r="C202" s="226" t="s">
        <v>4276</v>
      </c>
      <c r="E202" t="s">
        <v>6604</v>
      </c>
      <c r="F202" t="s">
        <v>1610</v>
      </c>
    </row>
    <row r="203" spans="2:6">
      <c r="B203" s="226" t="s">
        <v>4277</v>
      </c>
      <c r="C203" s="226" t="s">
        <v>4278</v>
      </c>
      <c r="E203" t="s">
        <v>6605</v>
      </c>
      <c r="F203" t="s">
        <v>1609</v>
      </c>
    </row>
    <row r="204" spans="2:6">
      <c r="B204" s="226" t="s">
        <v>4279</v>
      </c>
      <c r="C204" s="226" t="s">
        <v>1748</v>
      </c>
      <c r="E204" t="s">
        <v>6546</v>
      </c>
      <c r="F204" t="s">
        <v>1612</v>
      </c>
    </row>
    <row r="205" spans="2:6">
      <c r="B205" s="226" t="s">
        <v>4280</v>
      </c>
      <c r="C205" s="226" t="s">
        <v>4281</v>
      </c>
      <c r="E205" t="s">
        <v>6549</v>
      </c>
      <c r="F205" t="s">
        <v>7379</v>
      </c>
    </row>
    <row r="206" spans="2:6">
      <c r="B206" s="226" t="s">
        <v>4282</v>
      </c>
      <c r="C206" s="226" t="s">
        <v>1710</v>
      </c>
      <c r="E206" t="s">
        <v>6877</v>
      </c>
      <c r="F206" t="s">
        <v>1604</v>
      </c>
    </row>
    <row r="207" spans="2:6">
      <c r="B207" s="226" t="s">
        <v>4283</v>
      </c>
      <c r="C207" s="226" t="s">
        <v>1424</v>
      </c>
      <c r="E207" t="s">
        <v>6823</v>
      </c>
      <c r="F207" t="s">
        <v>1607</v>
      </c>
    </row>
    <row r="208" spans="2:6">
      <c r="B208" s="226" t="s">
        <v>4284</v>
      </c>
      <c r="C208" s="226" t="s">
        <v>4285</v>
      </c>
      <c r="E208" t="s">
        <v>6876</v>
      </c>
      <c r="F208" t="s">
        <v>1605</v>
      </c>
    </row>
    <row r="209" spans="2:6">
      <c r="B209" s="226" t="s">
        <v>4286</v>
      </c>
      <c r="C209" s="226" t="s">
        <v>4287</v>
      </c>
      <c r="E209" t="s">
        <v>6824</v>
      </c>
      <c r="F209" t="s">
        <v>737</v>
      </c>
    </row>
    <row r="210" spans="2:6">
      <c r="B210" s="226" t="s">
        <v>4288</v>
      </c>
      <c r="C210" s="226" t="s">
        <v>150</v>
      </c>
      <c r="E210" t="s">
        <v>6890</v>
      </c>
      <c r="F210" t="s">
        <v>7385</v>
      </c>
    </row>
    <row r="211" spans="2:6">
      <c r="B211" s="226" t="s">
        <v>4289</v>
      </c>
      <c r="C211" s="226" t="s">
        <v>4290</v>
      </c>
      <c r="E211" t="s">
        <v>6825</v>
      </c>
      <c r="F211" t="s">
        <v>1606</v>
      </c>
    </row>
    <row r="212" spans="2:6">
      <c r="B212" s="226" t="s">
        <v>4291</v>
      </c>
      <c r="C212" s="226" t="s">
        <v>1413</v>
      </c>
      <c r="E212" t="s">
        <v>4103</v>
      </c>
      <c r="F212" t="s">
        <v>1601</v>
      </c>
    </row>
    <row r="213" spans="2:6">
      <c r="B213" s="226" t="s">
        <v>4293</v>
      </c>
      <c r="C213" s="226" t="s">
        <v>4294</v>
      </c>
      <c r="E213" t="s">
        <v>4065</v>
      </c>
      <c r="F213" t="s">
        <v>1603</v>
      </c>
    </row>
    <row r="214" spans="2:6">
      <c r="B214" s="226" t="s">
        <v>4295</v>
      </c>
      <c r="C214" s="226" t="s">
        <v>1388</v>
      </c>
      <c r="E214" t="s">
        <v>4343</v>
      </c>
      <c r="F214" t="s">
        <v>1600</v>
      </c>
    </row>
    <row r="215" spans="2:6">
      <c r="B215" s="226" t="s">
        <v>4296</v>
      </c>
      <c r="C215" s="226" t="s">
        <v>4297</v>
      </c>
      <c r="E215" t="s">
        <v>4069</v>
      </c>
      <c r="F215" t="s">
        <v>1602</v>
      </c>
    </row>
    <row r="216" spans="2:6">
      <c r="B216" s="226" t="s">
        <v>4298</v>
      </c>
      <c r="C216" s="226" t="s">
        <v>1709</v>
      </c>
      <c r="E216" t="s">
        <v>4615</v>
      </c>
      <c r="F216" t="s">
        <v>1598</v>
      </c>
    </row>
    <row r="217" spans="2:6">
      <c r="B217" s="226" t="s">
        <v>4299</v>
      </c>
      <c r="C217" s="226" t="s">
        <v>1423</v>
      </c>
      <c r="E217" t="s">
        <v>4349</v>
      </c>
      <c r="F217" t="s">
        <v>1599</v>
      </c>
    </row>
    <row r="218" spans="2:6">
      <c r="B218" s="226" t="s">
        <v>4300</v>
      </c>
      <c r="C218" s="226" t="s">
        <v>720</v>
      </c>
      <c r="E218" t="s">
        <v>4616</v>
      </c>
      <c r="F218" t="s">
        <v>1597</v>
      </c>
    </row>
    <row r="219" spans="2:6">
      <c r="B219" s="226" t="s">
        <v>4301</v>
      </c>
      <c r="C219" s="226" t="s">
        <v>1418</v>
      </c>
      <c r="E219" t="s">
        <v>4611</v>
      </c>
      <c r="F219" t="s">
        <v>1596</v>
      </c>
    </row>
    <row r="220" spans="2:6">
      <c r="B220" s="226" t="s">
        <v>4302</v>
      </c>
      <c r="C220" s="226" t="s">
        <v>1394</v>
      </c>
      <c r="E220" t="s">
        <v>4613</v>
      </c>
      <c r="F220" t="s">
        <v>1595</v>
      </c>
    </row>
    <row r="221" spans="2:6">
      <c r="B221" s="226" t="s">
        <v>4303</v>
      </c>
      <c r="C221" s="226" t="s">
        <v>1387</v>
      </c>
      <c r="E221" t="s">
        <v>4924</v>
      </c>
      <c r="F221" t="s">
        <v>37</v>
      </c>
    </row>
    <row r="222" spans="2:6">
      <c r="B222" s="226" t="s">
        <v>4304</v>
      </c>
      <c r="C222" s="226" t="s">
        <v>1386</v>
      </c>
      <c r="E222" t="s">
        <v>4922</v>
      </c>
      <c r="F222" t="s">
        <v>4923</v>
      </c>
    </row>
    <row r="223" spans="2:6">
      <c r="B223" s="226" t="s">
        <v>4305</v>
      </c>
      <c r="C223" s="226" t="s">
        <v>1380</v>
      </c>
      <c r="E223" t="s">
        <v>5285</v>
      </c>
      <c r="F223" t="s">
        <v>1593</v>
      </c>
    </row>
    <row r="224" spans="2:6">
      <c r="B224" s="226" t="s">
        <v>4306</v>
      </c>
      <c r="C224" s="226" t="s">
        <v>1385</v>
      </c>
      <c r="E224" t="s">
        <v>5284</v>
      </c>
      <c r="F224" t="s">
        <v>1594</v>
      </c>
    </row>
    <row r="225" spans="2:6">
      <c r="B225" s="226" t="s">
        <v>4308</v>
      </c>
      <c r="C225" s="226" t="s">
        <v>1715</v>
      </c>
      <c r="E225" t="s">
        <v>5716</v>
      </c>
      <c r="F225" t="s">
        <v>1592</v>
      </c>
    </row>
    <row r="226" spans="2:6">
      <c r="B226" s="226" t="s">
        <v>4309</v>
      </c>
      <c r="C226" s="226" t="s">
        <v>1753</v>
      </c>
      <c r="E226" t="s">
        <v>4900</v>
      </c>
      <c r="F226" t="s">
        <v>1591</v>
      </c>
    </row>
    <row r="227" spans="2:6">
      <c r="B227" s="226" t="s">
        <v>4310</v>
      </c>
      <c r="C227" s="226" t="s">
        <v>1429</v>
      </c>
      <c r="E227" t="s">
        <v>4916</v>
      </c>
      <c r="F227" t="s">
        <v>1590</v>
      </c>
    </row>
    <row r="228" spans="2:6">
      <c r="B228" s="226" t="s">
        <v>4311</v>
      </c>
      <c r="C228" s="226" t="s">
        <v>1354</v>
      </c>
      <c r="E228" t="s">
        <v>4917</v>
      </c>
      <c r="F228" t="s">
        <v>1589</v>
      </c>
    </row>
    <row r="229" spans="2:6">
      <c r="B229" s="226" t="s">
        <v>4313</v>
      </c>
      <c r="C229" s="226" t="s">
        <v>4314</v>
      </c>
      <c r="E229" t="s">
        <v>4939</v>
      </c>
      <c r="F229" t="s">
        <v>1588</v>
      </c>
    </row>
    <row r="230" spans="2:6">
      <c r="B230" s="226" t="s">
        <v>4315</v>
      </c>
      <c r="C230" s="226" t="s">
        <v>1384</v>
      </c>
      <c r="E230" t="s">
        <v>5269</v>
      </c>
      <c r="F230" t="s">
        <v>1585</v>
      </c>
    </row>
    <row r="231" spans="2:6">
      <c r="B231" s="226" t="s">
        <v>4316</v>
      </c>
      <c r="C231" s="226" t="s">
        <v>4317</v>
      </c>
      <c r="E231" t="s">
        <v>5264</v>
      </c>
      <c r="F231" t="s">
        <v>1586</v>
      </c>
    </row>
    <row r="232" spans="2:6">
      <c r="B232" s="226" t="s">
        <v>4318</v>
      </c>
      <c r="C232" s="226" t="s">
        <v>1764</v>
      </c>
      <c r="E232" t="s">
        <v>5250</v>
      </c>
      <c r="F232" t="s">
        <v>1587</v>
      </c>
    </row>
    <row r="233" spans="2:6">
      <c r="B233" s="226" t="s">
        <v>4319</v>
      </c>
      <c r="C233" s="226" t="s">
        <v>1747</v>
      </c>
      <c r="E233" t="s">
        <v>4265</v>
      </c>
      <c r="F233" t="s">
        <v>1584</v>
      </c>
    </row>
    <row r="234" spans="2:6">
      <c r="B234" s="226" t="s">
        <v>4320</v>
      </c>
      <c r="C234" s="226" t="s">
        <v>1746</v>
      </c>
      <c r="E234" t="s">
        <v>4341</v>
      </c>
      <c r="F234" t="s">
        <v>1583</v>
      </c>
    </row>
    <row r="235" spans="2:6">
      <c r="B235" s="226" t="s">
        <v>4321</v>
      </c>
      <c r="C235" s="226" t="s">
        <v>1422</v>
      </c>
      <c r="E235" t="s">
        <v>4608</v>
      </c>
      <c r="F235" t="s">
        <v>1582</v>
      </c>
    </row>
    <row r="236" spans="2:6">
      <c r="B236" s="226" t="s">
        <v>4322</v>
      </c>
      <c r="C236" s="226" t="s">
        <v>1714</v>
      </c>
      <c r="E236" t="s">
        <v>5215</v>
      </c>
      <c r="F236" t="s">
        <v>466</v>
      </c>
    </row>
    <row r="237" spans="2:6">
      <c r="B237" s="226" t="s">
        <v>4323</v>
      </c>
      <c r="C237" s="226" t="s">
        <v>1752</v>
      </c>
      <c r="E237" t="s">
        <v>5228</v>
      </c>
      <c r="F237" t="s">
        <v>1581</v>
      </c>
    </row>
    <row r="238" spans="2:6">
      <c r="B238" s="226" t="s">
        <v>4324</v>
      </c>
      <c r="C238" s="226" t="s">
        <v>1428</v>
      </c>
      <c r="E238" t="s">
        <v>5265</v>
      </c>
      <c r="F238" t="s">
        <v>1580</v>
      </c>
    </row>
    <row r="239" spans="2:6">
      <c r="B239" s="226" t="s">
        <v>4325</v>
      </c>
      <c r="C239" s="226" t="s">
        <v>1348</v>
      </c>
      <c r="E239" t="s">
        <v>5712</v>
      </c>
      <c r="F239" t="s">
        <v>1579</v>
      </c>
    </row>
    <row r="240" spans="2:6">
      <c r="B240" s="226" t="s">
        <v>4326</v>
      </c>
      <c r="C240" s="226" t="s">
        <v>1343</v>
      </c>
      <c r="E240" t="s">
        <v>4553</v>
      </c>
      <c r="F240" t="s">
        <v>1578</v>
      </c>
    </row>
    <row r="241" spans="2:6">
      <c r="B241" s="226" t="s">
        <v>4328</v>
      </c>
      <c r="C241" s="226" t="s">
        <v>4329</v>
      </c>
      <c r="E241" t="s">
        <v>4921</v>
      </c>
      <c r="F241" t="s">
        <v>1577</v>
      </c>
    </row>
    <row r="242" spans="2:6">
      <c r="B242" s="226" t="s">
        <v>4330</v>
      </c>
      <c r="C242" s="226" t="s">
        <v>1347</v>
      </c>
      <c r="E242" t="s">
        <v>4902</v>
      </c>
      <c r="F242" t="s">
        <v>7418</v>
      </c>
    </row>
    <row r="243" spans="2:6">
      <c r="B243" s="226" t="s">
        <v>4331</v>
      </c>
      <c r="C243" s="226" t="s">
        <v>1353</v>
      </c>
      <c r="E243" t="s">
        <v>5271</v>
      </c>
      <c r="F243" t="s">
        <v>1576</v>
      </c>
    </row>
    <row r="244" spans="2:6">
      <c r="B244" s="226" t="s">
        <v>4332</v>
      </c>
      <c r="C244" s="226" t="s">
        <v>1342</v>
      </c>
      <c r="E244" t="s">
        <v>5673</v>
      </c>
      <c r="F244" t="s">
        <v>1574</v>
      </c>
    </row>
    <row r="245" spans="2:6">
      <c r="B245" s="226" t="s">
        <v>4333</v>
      </c>
      <c r="C245" s="226" t="s">
        <v>4334</v>
      </c>
      <c r="E245" t="s">
        <v>5674</v>
      </c>
      <c r="F245" t="s">
        <v>1573</v>
      </c>
    </row>
    <row r="246" spans="2:6">
      <c r="B246" s="226" t="s">
        <v>4335</v>
      </c>
      <c r="C246" s="226" t="s">
        <v>1338</v>
      </c>
      <c r="E246" t="s">
        <v>5667</v>
      </c>
      <c r="F246" t="s">
        <v>1575</v>
      </c>
    </row>
    <row r="247" spans="2:6">
      <c r="B247" s="226" t="s">
        <v>4337</v>
      </c>
      <c r="C247" s="226" t="s">
        <v>4338</v>
      </c>
      <c r="E247" t="s">
        <v>5695</v>
      </c>
      <c r="F247" t="s">
        <v>1571</v>
      </c>
    </row>
    <row r="248" spans="2:6">
      <c r="B248" s="226" t="s">
        <v>4339</v>
      </c>
      <c r="C248" s="226" t="s">
        <v>4340</v>
      </c>
      <c r="E248" t="s">
        <v>5677</v>
      </c>
      <c r="F248" t="s">
        <v>1572</v>
      </c>
    </row>
    <row r="249" spans="2:6">
      <c r="B249" s="226" t="s">
        <v>4341</v>
      </c>
      <c r="C249" s="226" t="s">
        <v>1583</v>
      </c>
      <c r="E249" t="s">
        <v>5715</v>
      </c>
      <c r="F249" t="s">
        <v>1570</v>
      </c>
    </row>
    <row r="250" spans="2:6">
      <c r="B250" s="226" t="s">
        <v>4342</v>
      </c>
      <c r="C250" s="226" t="s">
        <v>1713</v>
      </c>
      <c r="E250" t="s">
        <v>6121</v>
      </c>
      <c r="F250" t="s">
        <v>1569</v>
      </c>
    </row>
    <row r="251" spans="2:6">
      <c r="B251" s="226" t="s">
        <v>4343</v>
      </c>
      <c r="C251" s="226" t="s">
        <v>1600</v>
      </c>
      <c r="E251" t="s">
        <v>6125</v>
      </c>
      <c r="F251" t="s">
        <v>1566</v>
      </c>
    </row>
    <row r="252" spans="2:6">
      <c r="B252" s="226" t="s">
        <v>4344</v>
      </c>
      <c r="C252" s="226" t="s">
        <v>1542</v>
      </c>
      <c r="E252" t="s">
        <v>6124</v>
      </c>
      <c r="F252" t="s">
        <v>1567</v>
      </c>
    </row>
    <row r="253" spans="2:6">
      <c r="B253" s="226" t="s">
        <v>4345</v>
      </c>
      <c r="C253" s="226" t="s">
        <v>1463</v>
      </c>
      <c r="E253" t="s">
        <v>6123</v>
      </c>
      <c r="F253" t="s">
        <v>1568</v>
      </c>
    </row>
    <row r="254" spans="2:6">
      <c r="B254" s="226" t="s">
        <v>4348</v>
      </c>
      <c r="C254" s="226" t="s">
        <v>1541</v>
      </c>
      <c r="E254" t="s">
        <v>6130</v>
      </c>
      <c r="F254" t="s">
        <v>1564</v>
      </c>
    </row>
    <row r="255" spans="2:6">
      <c r="B255" s="226" t="s">
        <v>4349</v>
      </c>
      <c r="C255" s="226" t="s">
        <v>1599</v>
      </c>
      <c r="E255" t="s">
        <v>6136</v>
      </c>
      <c r="F255" t="s">
        <v>1563</v>
      </c>
    </row>
    <row r="256" spans="2:6">
      <c r="B256" s="226" t="s">
        <v>4350</v>
      </c>
      <c r="C256" s="226" t="s">
        <v>4351</v>
      </c>
      <c r="E256" t="s">
        <v>6128</v>
      </c>
      <c r="F256" t="s">
        <v>1565</v>
      </c>
    </row>
    <row r="257" spans="2:6">
      <c r="B257" s="226" t="s">
        <v>4352</v>
      </c>
      <c r="C257" s="226" t="s">
        <v>1327</v>
      </c>
      <c r="E257" t="s">
        <v>6617</v>
      </c>
      <c r="F257" t="s">
        <v>1561</v>
      </c>
    </row>
    <row r="258" spans="2:6">
      <c r="B258" s="226" t="s">
        <v>4353</v>
      </c>
      <c r="C258" s="226" t="s">
        <v>1268</v>
      </c>
      <c r="E258" t="s">
        <v>6611</v>
      </c>
      <c r="F258" t="s">
        <v>1562</v>
      </c>
    </row>
    <row r="259" spans="2:6">
      <c r="B259" s="226" t="s">
        <v>4354</v>
      </c>
      <c r="C259" s="226" t="s">
        <v>1326</v>
      </c>
      <c r="E259" t="s">
        <v>6609</v>
      </c>
      <c r="F259" t="s">
        <v>683</v>
      </c>
    </row>
    <row r="260" spans="2:6">
      <c r="B260" s="226" t="s">
        <v>4355</v>
      </c>
      <c r="C260" s="226" t="s">
        <v>1267</v>
      </c>
      <c r="E260" t="s">
        <v>6612</v>
      </c>
      <c r="F260" t="s">
        <v>7437</v>
      </c>
    </row>
    <row r="261" spans="2:6">
      <c r="B261" s="226" t="s">
        <v>4356</v>
      </c>
      <c r="C261" s="226" t="s">
        <v>1304</v>
      </c>
      <c r="E261" t="s">
        <v>6120</v>
      </c>
      <c r="F261" t="s">
        <v>1557</v>
      </c>
    </row>
    <row r="262" spans="2:6">
      <c r="B262" s="226" t="s">
        <v>4358</v>
      </c>
      <c r="C262" s="226" t="s">
        <v>4360</v>
      </c>
      <c r="E262" t="s">
        <v>6119</v>
      </c>
      <c r="F262" t="s">
        <v>1558</v>
      </c>
    </row>
    <row r="263" spans="2:6">
      <c r="B263" s="226" t="s">
        <v>4361</v>
      </c>
      <c r="C263" s="226" t="s">
        <v>1266</v>
      </c>
      <c r="E263" t="s">
        <v>6102</v>
      </c>
      <c r="F263" t="s">
        <v>1560</v>
      </c>
    </row>
    <row r="264" spans="2:6">
      <c r="B264" s="226" t="s">
        <v>4362</v>
      </c>
      <c r="C264" s="226" t="s">
        <v>1265</v>
      </c>
      <c r="E264" t="s">
        <v>6104</v>
      </c>
      <c r="F264" t="s">
        <v>1559</v>
      </c>
    </row>
    <row r="265" spans="2:6">
      <c r="B265" s="226" t="s">
        <v>4363</v>
      </c>
      <c r="C265" s="226" t="s">
        <v>1325</v>
      </c>
      <c r="E265" t="s">
        <v>6105</v>
      </c>
      <c r="F265" t="s">
        <v>7443</v>
      </c>
    </row>
    <row r="266" spans="2:6">
      <c r="B266" s="226" t="s">
        <v>4364</v>
      </c>
      <c r="C266" s="226" t="s">
        <v>1341</v>
      </c>
      <c r="E266" t="s">
        <v>6593</v>
      </c>
      <c r="F266" t="s">
        <v>1555</v>
      </c>
    </row>
    <row r="267" spans="2:6">
      <c r="B267" s="226" t="s">
        <v>4365</v>
      </c>
      <c r="C267" s="226" t="s">
        <v>1264</v>
      </c>
      <c r="E267" t="s">
        <v>6584</v>
      </c>
      <c r="F267" t="s">
        <v>1556</v>
      </c>
    </row>
    <row r="268" spans="2:6">
      <c r="B268" s="226" t="s">
        <v>4366</v>
      </c>
      <c r="C268" s="226" t="s">
        <v>1322</v>
      </c>
      <c r="E268" t="s">
        <v>6116</v>
      </c>
      <c r="F268" t="s">
        <v>1554</v>
      </c>
    </row>
    <row r="269" spans="2:6">
      <c r="B269" s="226" t="s">
        <v>4367</v>
      </c>
      <c r="C269" s="226" t="s">
        <v>1321</v>
      </c>
      <c r="E269" t="s">
        <v>6118</v>
      </c>
      <c r="F269" t="s">
        <v>1553</v>
      </c>
    </row>
    <row r="270" spans="2:6">
      <c r="B270" s="226" t="s">
        <v>4368</v>
      </c>
      <c r="C270" s="226" t="s">
        <v>1320</v>
      </c>
      <c r="E270" t="s">
        <v>6607</v>
      </c>
      <c r="F270" t="s">
        <v>1549</v>
      </c>
    </row>
    <row r="271" spans="2:6">
      <c r="B271" s="226" t="s">
        <v>4369</v>
      </c>
      <c r="C271" s="226" t="s">
        <v>1538</v>
      </c>
      <c r="E271" t="s">
        <v>6602</v>
      </c>
      <c r="F271" t="s">
        <v>1550</v>
      </c>
    </row>
    <row r="272" spans="2:6">
      <c r="B272" s="226" t="s">
        <v>4370</v>
      </c>
      <c r="C272" s="226" t="s">
        <v>1505</v>
      </c>
      <c r="E272" t="s">
        <v>6591</v>
      </c>
      <c r="F272" t="s">
        <v>7451</v>
      </c>
    </row>
    <row r="273" spans="2:6">
      <c r="B273" s="226" t="s">
        <v>4371</v>
      </c>
      <c r="C273" s="226" t="s">
        <v>1537</v>
      </c>
      <c r="E273" t="s">
        <v>6596</v>
      </c>
      <c r="F273" t="s">
        <v>1551</v>
      </c>
    </row>
    <row r="274" spans="2:6">
      <c r="B274" s="226" t="s">
        <v>4372</v>
      </c>
      <c r="C274" s="226" t="s">
        <v>1495</v>
      </c>
      <c r="E274" t="s">
        <v>6587</v>
      </c>
      <c r="F274" t="s">
        <v>1552</v>
      </c>
    </row>
    <row r="275" spans="2:6">
      <c r="B275" s="226" t="s">
        <v>4374</v>
      </c>
      <c r="C275" s="226" t="s">
        <v>1511</v>
      </c>
      <c r="E275" t="s">
        <v>6151</v>
      </c>
      <c r="F275" t="s">
        <v>7455</v>
      </c>
    </row>
    <row r="276" spans="2:6">
      <c r="B276" s="226" t="s">
        <v>4375</v>
      </c>
      <c r="C276" s="226" t="s">
        <v>4376</v>
      </c>
      <c r="E276" t="s">
        <v>6610</v>
      </c>
      <c r="F276" t="s">
        <v>1545</v>
      </c>
    </row>
    <row r="277" spans="2:6">
      <c r="B277" s="226" t="s">
        <v>4377</v>
      </c>
      <c r="C277" s="226" t="s">
        <v>1236</v>
      </c>
      <c r="E277" t="s">
        <v>6608</v>
      </c>
      <c r="F277" t="s">
        <v>1546</v>
      </c>
    </row>
    <row r="278" spans="2:6">
      <c r="B278" s="226" t="s">
        <v>4380</v>
      </c>
      <c r="C278" s="226" t="s">
        <v>4381</v>
      </c>
      <c r="E278" t="s">
        <v>6600</v>
      </c>
      <c r="F278" t="s">
        <v>1548</v>
      </c>
    </row>
    <row r="279" spans="2:6">
      <c r="B279" s="226" t="s">
        <v>4382</v>
      </c>
      <c r="C279" s="226" t="s">
        <v>1504</v>
      </c>
      <c r="E279" t="s">
        <v>6624</v>
      </c>
      <c r="F279" t="s">
        <v>7460</v>
      </c>
    </row>
    <row r="280" spans="2:6">
      <c r="B280" s="226" t="s">
        <v>4383</v>
      </c>
      <c r="C280" s="226" t="s">
        <v>1064</v>
      </c>
      <c r="E280" t="s">
        <v>6601</v>
      </c>
      <c r="F280" t="s">
        <v>1547</v>
      </c>
    </row>
    <row r="281" spans="2:6">
      <c r="B281" s="226" t="s">
        <v>4384</v>
      </c>
      <c r="C281" s="226" t="s">
        <v>4385</v>
      </c>
      <c r="E281" t="s">
        <v>6597</v>
      </c>
      <c r="F281" t="s">
        <v>7463</v>
      </c>
    </row>
    <row r="282" spans="2:6">
      <c r="B282" s="226" t="s">
        <v>4386</v>
      </c>
      <c r="C282" s="226" t="s">
        <v>1054</v>
      </c>
      <c r="E282" t="s">
        <v>4099</v>
      </c>
      <c r="F282" t="s">
        <v>1543</v>
      </c>
    </row>
    <row r="283" spans="2:6">
      <c r="B283" s="226" t="s">
        <v>4388</v>
      </c>
      <c r="C283" s="226" t="s">
        <v>1053</v>
      </c>
      <c r="E283" t="s">
        <v>4100</v>
      </c>
      <c r="F283" t="s">
        <v>698</v>
      </c>
    </row>
    <row r="284" spans="2:6">
      <c r="B284" s="226" t="s">
        <v>4389</v>
      </c>
      <c r="C284" s="226" t="s">
        <v>1063</v>
      </c>
      <c r="E284" t="s">
        <v>4098</v>
      </c>
      <c r="F284" t="s">
        <v>1544</v>
      </c>
    </row>
    <row r="285" spans="2:6">
      <c r="B285" s="226" t="s">
        <v>4390</v>
      </c>
      <c r="C285" s="226" t="s">
        <v>1052</v>
      </c>
      <c r="E285" t="s">
        <v>4062</v>
      </c>
      <c r="F285" t="s">
        <v>7468</v>
      </c>
    </row>
    <row r="286" spans="2:6">
      <c r="B286" s="226" t="s">
        <v>4391</v>
      </c>
      <c r="C286" s="226" t="s">
        <v>1031</v>
      </c>
      <c r="E286" t="s">
        <v>4344</v>
      </c>
      <c r="F286" t="s">
        <v>1542</v>
      </c>
    </row>
    <row r="287" spans="2:6">
      <c r="B287" s="226" t="s">
        <v>4392</v>
      </c>
      <c r="C287" s="226" t="s">
        <v>1035</v>
      </c>
      <c r="E287" t="s">
        <v>4626</v>
      </c>
      <c r="F287" t="s">
        <v>1540</v>
      </c>
    </row>
    <row r="288" spans="2:6">
      <c r="B288" s="226" t="s">
        <v>4393</v>
      </c>
      <c r="C288" s="226" t="s">
        <v>1028</v>
      </c>
      <c r="E288" t="s">
        <v>4348</v>
      </c>
      <c r="F288" t="s">
        <v>1541</v>
      </c>
    </row>
    <row r="289" spans="2:6">
      <c r="B289" s="226" t="s">
        <v>4395</v>
      </c>
      <c r="C289" s="226" t="s">
        <v>1030</v>
      </c>
      <c r="E289" t="s">
        <v>4021</v>
      </c>
      <c r="F289" t="s">
        <v>1539</v>
      </c>
    </row>
    <row r="290" spans="2:6">
      <c r="B290" s="226" t="s">
        <v>4396</v>
      </c>
      <c r="C290" s="226" t="s">
        <v>1029</v>
      </c>
      <c r="E290" t="s">
        <v>4371</v>
      </c>
      <c r="F290" t="s">
        <v>1537</v>
      </c>
    </row>
    <row r="291" spans="2:6">
      <c r="B291" s="226" t="s">
        <v>4397</v>
      </c>
      <c r="C291" s="226" t="s">
        <v>1027</v>
      </c>
      <c r="E291" t="s">
        <v>4369</v>
      </c>
      <c r="F291" t="s">
        <v>1538</v>
      </c>
    </row>
    <row r="292" spans="2:6">
      <c r="B292" s="226" t="s">
        <v>4398</v>
      </c>
      <c r="C292" s="226" t="s">
        <v>1026</v>
      </c>
      <c r="E292" t="s">
        <v>4625</v>
      </c>
      <c r="F292" t="s">
        <v>1536</v>
      </c>
    </row>
    <row r="293" spans="2:6">
      <c r="B293" s="226" t="s">
        <v>4399</v>
      </c>
      <c r="C293" s="226" t="s">
        <v>4400</v>
      </c>
      <c r="E293" t="s">
        <v>4937</v>
      </c>
      <c r="F293" t="s">
        <v>1534</v>
      </c>
    </row>
    <row r="294" spans="2:6">
      <c r="B294" s="226" t="s">
        <v>4401</v>
      </c>
      <c r="C294" s="226" t="s">
        <v>4403</v>
      </c>
      <c r="E294" t="s">
        <v>4918</v>
      </c>
      <c r="F294" t="s">
        <v>1535</v>
      </c>
    </row>
    <row r="295" spans="2:6">
      <c r="B295" s="226" t="s">
        <v>4404</v>
      </c>
      <c r="C295" s="226" t="s">
        <v>1015</v>
      </c>
      <c r="E295" t="s">
        <v>5249</v>
      </c>
      <c r="F295" t="s">
        <v>1533</v>
      </c>
    </row>
    <row r="296" spans="2:6">
      <c r="B296" s="226" t="s">
        <v>4405</v>
      </c>
      <c r="C296" s="226" t="s">
        <v>1123</v>
      </c>
      <c r="E296" t="s">
        <v>5267</v>
      </c>
      <c r="F296" t="s">
        <v>1532</v>
      </c>
    </row>
    <row r="297" spans="2:6">
      <c r="B297" s="226" t="s">
        <v>4408</v>
      </c>
      <c r="C297" s="226" t="s">
        <v>867</v>
      </c>
      <c r="E297" t="s">
        <v>5308</v>
      </c>
      <c r="F297" t="s">
        <v>1531</v>
      </c>
    </row>
    <row r="298" spans="2:6">
      <c r="B298" s="226" t="s">
        <v>4411</v>
      </c>
      <c r="C298" s="226" t="s">
        <v>866</v>
      </c>
      <c r="E298" t="s">
        <v>5310</v>
      </c>
      <c r="F298" t="s">
        <v>1529</v>
      </c>
    </row>
    <row r="299" spans="2:6">
      <c r="B299" s="226" t="s">
        <v>4412</v>
      </c>
      <c r="C299" s="226" t="s">
        <v>4414</v>
      </c>
      <c r="E299" t="s">
        <v>5309</v>
      </c>
      <c r="F299" t="s">
        <v>1530</v>
      </c>
    </row>
    <row r="300" spans="2:6">
      <c r="B300" s="226" t="s">
        <v>4416</v>
      </c>
      <c r="C300" s="226" t="s">
        <v>898</v>
      </c>
      <c r="E300" t="s">
        <v>5727</v>
      </c>
      <c r="F300" t="s">
        <v>1526</v>
      </c>
    </row>
    <row r="301" spans="2:6">
      <c r="B301" s="226" t="s">
        <v>4419</v>
      </c>
      <c r="C301" s="226" t="s">
        <v>897</v>
      </c>
      <c r="E301" t="s">
        <v>5713</v>
      </c>
      <c r="F301" t="s">
        <v>1527</v>
      </c>
    </row>
    <row r="302" spans="2:6">
      <c r="B302" s="226" t="s">
        <v>4420</v>
      </c>
      <c r="C302" s="226" t="s">
        <v>896</v>
      </c>
      <c r="E302" t="s">
        <v>5711</v>
      </c>
      <c r="F302" t="s">
        <v>1528</v>
      </c>
    </row>
    <row r="303" spans="2:6">
      <c r="B303" s="226" t="s">
        <v>4421</v>
      </c>
      <c r="C303" s="226" t="s">
        <v>891</v>
      </c>
      <c r="E303" t="s">
        <v>4938</v>
      </c>
      <c r="F303" t="s">
        <v>1525</v>
      </c>
    </row>
    <row r="304" spans="2:6">
      <c r="B304" s="226" t="s">
        <v>4423</v>
      </c>
      <c r="C304" s="226" t="s">
        <v>836</v>
      </c>
      <c r="E304" t="s">
        <v>4627</v>
      </c>
      <c r="F304" t="s">
        <v>4629</v>
      </c>
    </row>
    <row r="305" spans="2:6">
      <c r="B305" s="226" t="s">
        <v>4426</v>
      </c>
      <c r="C305" s="226" t="s">
        <v>4428</v>
      </c>
      <c r="E305" t="s">
        <v>4940</v>
      </c>
      <c r="F305" t="s">
        <v>7489</v>
      </c>
    </row>
    <row r="306" spans="2:6">
      <c r="B306" s="226" t="s">
        <v>4430</v>
      </c>
      <c r="C306" s="226" t="s">
        <v>813</v>
      </c>
      <c r="E306" t="s">
        <v>5254</v>
      </c>
      <c r="F306" t="s">
        <v>1524</v>
      </c>
    </row>
    <row r="307" spans="2:6">
      <c r="B307" s="226" t="s">
        <v>4433</v>
      </c>
      <c r="C307" s="226" t="s">
        <v>784</v>
      </c>
      <c r="E307" t="s">
        <v>5702</v>
      </c>
      <c r="F307" t="s">
        <v>1523</v>
      </c>
    </row>
    <row r="308" spans="2:6">
      <c r="B308" s="226" t="s">
        <v>4436</v>
      </c>
      <c r="C308" s="226" t="s">
        <v>1658</v>
      </c>
      <c r="E308" t="s">
        <v>5714</v>
      </c>
      <c r="F308" t="s">
        <v>1522</v>
      </c>
    </row>
    <row r="309" spans="2:6">
      <c r="B309" s="226" t="s">
        <v>4439</v>
      </c>
      <c r="C309" s="226" t="s">
        <v>4440</v>
      </c>
      <c r="E309" t="s">
        <v>5726</v>
      </c>
      <c r="F309" t="s">
        <v>1521</v>
      </c>
    </row>
    <row r="310" spans="2:6">
      <c r="B310" s="226" t="s">
        <v>4441</v>
      </c>
      <c r="C310" s="226" t="s">
        <v>4443</v>
      </c>
      <c r="E310" t="s">
        <v>4630</v>
      </c>
      <c r="F310" t="s">
        <v>723</v>
      </c>
    </row>
    <row r="311" spans="2:6">
      <c r="B311" s="226" t="s">
        <v>4444</v>
      </c>
      <c r="C311" s="226" t="s">
        <v>137</v>
      </c>
      <c r="E311" t="s">
        <v>5704</v>
      </c>
      <c r="F311" t="s">
        <v>1516</v>
      </c>
    </row>
    <row r="312" spans="2:6">
      <c r="B312" s="226" t="s">
        <v>4445</v>
      </c>
      <c r="C312" s="226" t="s">
        <v>1763</v>
      </c>
      <c r="E312" t="s">
        <v>5270</v>
      </c>
      <c r="F312" t="s">
        <v>1520</v>
      </c>
    </row>
    <row r="313" spans="2:6">
      <c r="B313" s="226" t="s">
        <v>4446</v>
      </c>
      <c r="C313" s="226" t="s">
        <v>4448</v>
      </c>
      <c r="E313" t="s">
        <v>5705</v>
      </c>
      <c r="F313" t="s">
        <v>1515</v>
      </c>
    </row>
    <row r="314" spans="2:6">
      <c r="B314" s="226" t="s">
        <v>4449</v>
      </c>
      <c r="C314" s="226" t="s">
        <v>4450</v>
      </c>
      <c r="E314" t="s">
        <v>5703</v>
      </c>
      <c r="F314" t="s">
        <v>1517</v>
      </c>
    </row>
    <row r="315" spans="2:6">
      <c r="B315" s="226" t="s">
        <v>4451</v>
      </c>
      <c r="C315" s="226" t="s">
        <v>4452</v>
      </c>
      <c r="E315" t="s">
        <v>5281</v>
      </c>
      <c r="F315" t="s">
        <v>1518</v>
      </c>
    </row>
    <row r="316" spans="2:6">
      <c r="B316" s="226" t="s">
        <v>4453</v>
      </c>
      <c r="C316" s="226" t="s">
        <v>4454</v>
      </c>
      <c r="E316" t="s">
        <v>5275</v>
      </c>
      <c r="F316" t="s">
        <v>1519</v>
      </c>
    </row>
    <row r="317" spans="2:6">
      <c r="B317" s="226" t="s">
        <v>4455</v>
      </c>
      <c r="C317" s="226" t="s">
        <v>4456</v>
      </c>
      <c r="E317" t="s">
        <v>4085</v>
      </c>
      <c r="F317" t="s">
        <v>1514</v>
      </c>
    </row>
    <row r="318" spans="2:6">
      <c r="B318" s="226" t="s">
        <v>4457</v>
      </c>
      <c r="C318" s="226" t="s">
        <v>4458</v>
      </c>
      <c r="E318" t="s">
        <v>4088</v>
      </c>
      <c r="F318" t="s">
        <v>1513</v>
      </c>
    </row>
    <row r="319" spans="2:6">
      <c r="B319" s="226" t="s">
        <v>4459</v>
      </c>
      <c r="C319" s="226" t="s">
        <v>4460</v>
      </c>
      <c r="E319" t="s">
        <v>4089</v>
      </c>
      <c r="F319" t="s">
        <v>1512</v>
      </c>
    </row>
    <row r="320" spans="2:6">
      <c r="B320" s="226" t="s">
        <v>4461</v>
      </c>
      <c r="C320" s="226" t="s">
        <v>4462</v>
      </c>
      <c r="E320" t="s">
        <v>4090</v>
      </c>
      <c r="F320" t="s">
        <v>7505</v>
      </c>
    </row>
    <row r="321" spans="2:6">
      <c r="B321" s="226" t="s">
        <v>4463</v>
      </c>
      <c r="C321" s="226" t="s">
        <v>1675</v>
      </c>
      <c r="E321" t="s">
        <v>4106</v>
      </c>
      <c r="F321" t="s">
        <v>4107</v>
      </c>
    </row>
    <row r="322" spans="2:6">
      <c r="B322" s="226" t="s">
        <v>4464</v>
      </c>
      <c r="C322" s="226" t="s">
        <v>4465</v>
      </c>
      <c r="E322" t="s">
        <v>4374</v>
      </c>
      <c r="F322" t="s">
        <v>1511</v>
      </c>
    </row>
    <row r="323" spans="2:6">
      <c r="B323" s="226" t="s">
        <v>4466</v>
      </c>
      <c r="C323" s="226" t="s">
        <v>4467</v>
      </c>
      <c r="E323" t="s">
        <v>4632</v>
      </c>
      <c r="F323" t="s">
        <v>1510</v>
      </c>
    </row>
    <row r="324" spans="2:6">
      <c r="B324" s="226" t="s">
        <v>4468</v>
      </c>
      <c r="C324" s="226" t="s">
        <v>700</v>
      </c>
      <c r="E324" t="s">
        <v>4109</v>
      </c>
      <c r="F324" t="s">
        <v>1508</v>
      </c>
    </row>
    <row r="325" spans="2:6">
      <c r="B325" s="226" t="s">
        <v>4469</v>
      </c>
      <c r="C325" s="226" t="s">
        <v>4471</v>
      </c>
      <c r="E325" t="s">
        <v>4101</v>
      </c>
      <c r="F325" t="s">
        <v>1509</v>
      </c>
    </row>
    <row r="326" spans="2:6">
      <c r="B326" s="226" t="s">
        <v>4473</v>
      </c>
      <c r="C326" s="226" t="s">
        <v>4474</v>
      </c>
      <c r="E326" t="s">
        <v>4104</v>
      </c>
      <c r="F326" t="s">
        <v>7512</v>
      </c>
    </row>
    <row r="327" spans="2:6">
      <c r="B327" s="226" t="s">
        <v>4475</v>
      </c>
      <c r="C327" s="226" t="s">
        <v>4476</v>
      </c>
      <c r="E327" t="s">
        <v>4115</v>
      </c>
      <c r="F327" t="s">
        <v>1507</v>
      </c>
    </row>
    <row r="328" spans="2:6">
      <c r="B328" s="226" t="s">
        <v>4477</v>
      </c>
      <c r="C328" s="226" t="s">
        <v>4478</v>
      </c>
      <c r="E328" t="s">
        <v>4380</v>
      </c>
      <c r="F328" t="s">
        <v>7515</v>
      </c>
    </row>
    <row r="329" spans="2:6">
      <c r="B329" s="226" t="s">
        <v>4479</v>
      </c>
      <c r="C329" s="226" t="s">
        <v>4480</v>
      </c>
      <c r="E329" t="s">
        <v>4111</v>
      </c>
      <c r="F329" t="s">
        <v>143</v>
      </c>
    </row>
    <row r="330" spans="2:6">
      <c r="B330" s="226" t="s">
        <v>4481</v>
      </c>
      <c r="C330" s="226" t="s">
        <v>4482</v>
      </c>
      <c r="E330" t="s">
        <v>4645</v>
      </c>
      <c r="F330" t="s">
        <v>238</v>
      </c>
    </row>
    <row r="331" spans="2:6">
      <c r="B331" s="226" t="s">
        <v>4483</v>
      </c>
      <c r="C331" s="226" t="s">
        <v>4484</v>
      </c>
      <c r="E331" t="s">
        <v>4382</v>
      </c>
      <c r="F331" t="s">
        <v>1504</v>
      </c>
    </row>
    <row r="332" spans="2:6">
      <c r="B332" s="226" t="s">
        <v>4485</v>
      </c>
      <c r="C332" s="226" t="s">
        <v>4486</v>
      </c>
      <c r="E332" t="s">
        <v>4370</v>
      </c>
      <c r="F332" t="s">
        <v>1505</v>
      </c>
    </row>
    <row r="333" spans="2:6">
      <c r="B333" s="226" t="s">
        <v>4487</v>
      </c>
      <c r="C333" s="226" t="s">
        <v>4488</v>
      </c>
      <c r="E333" t="s">
        <v>4126</v>
      </c>
      <c r="F333" t="s">
        <v>1506</v>
      </c>
    </row>
    <row r="334" spans="2:6">
      <c r="B334" s="226" t="s">
        <v>4489</v>
      </c>
      <c r="C334" s="226" t="s">
        <v>4490</v>
      </c>
      <c r="E334" t="s">
        <v>4649</v>
      </c>
      <c r="F334" t="s">
        <v>7522</v>
      </c>
    </row>
    <row r="335" spans="2:6">
      <c r="B335" s="226" t="s">
        <v>4491</v>
      </c>
      <c r="C335" s="226" t="s">
        <v>4492</v>
      </c>
      <c r="E335" t="s">
        <v>4943</v>
      </c>
      <c r="F335" t="s">
        <v>1503</v>
      </c>
    </row>
    <row r="336" spans="2:6">
      <c r="B336" s="226" t="s">
        <v>4493</v>
      </c>
      <c r="C336" s="226" t="s">
        <v>4494</v>
      </c>
      <c r="E336" t="s">
        <v>5266</v>
      </c>
      <c r="F336" t="s">
        <v>1502</v>
      </c>
    </row>
    <row r="337" spans="2:6">
      <c r="B337" s="226" t="s">
        <v>4495</v>
      </c>
      <c r="C337" s="226" t="s">
        <v>4496</v>
      </c>
      <c r="E337" t="s">
        <v>5706</v>
      </c>
      <c r="F337" t="s">
        <v>7526</v>
      </c>
    </row>
    <row r="338" spans="2:6">
      <c r="B338" s="226" t="s">
        <v>4497</v>
      </c>
      <c r="C338" s="226" t="s">
        <v>4498</v>
      </c>
      <c r="E338" t="s">
        <v>4647</v>
      </c>
      <c r="F338" t="s">
        <v>1501</v>
      </c>
    </row>
    <row r="339" spans="2:6">
      <c r="B339" s="226" t="s">
        <v>4499</v>
      </c>
      <c r="C339" s="226" t="s">
        <v>4500</v>
      </c>
      <c r="E339" t="s">
        <v>4651</v>
      </c>
      <c r="F339" t="s">
        <v>7529</v>
      </c>
    </row>
    <row r="340" spans="2:6">
      <c r="B340" s="226" t="s">
        <v>4501</v>
      </c>
      <c r="C340" s="226" t="s">
        <v>4502</v>
      </c>
      <c r="E340" t="s">
        <v>4653</v>
      </c>
      <c r="F340" t="s">
        <v>1500</v>
      </c>
    </row>
    <row r="341" spans="2:6">
      <c r="B341" s="226" t="s">
        <v>4503</v>
      </c>
      <c r="C341" s="226" t="s">
        <v>4504</v>
      </c>
      <c r="E341" t="s">
        <v>4654</v>
      </c>
      <c r="F341" t="s">
        <v>1499</v>
      </c>
    </row>
    <row r="342" spans="2:6">
      <c r="B342" s="226" t="s">
        <v>4505</v>
      </c>
      <c r="C342" s="226" t="s">
        <v>1670</v>
      </c>
      <c r="E342" t="s">
        <v>4942</v>
      </c>
      <c r="F342" t="s">
        <v>1498</v>
      </c>
    </row>
    <row r="343" spans="2:6">
      <c r="B343" s="226" t="s">
        <v>4506</v>
      </c>
      <c r="C343" s="226" t="s">
        <v>1684</v>
      </c>
      <c r="E343" t="s">
        <v>5251</v>
      </c>
      <c r="F343" t="s">
        <v>1497</v>
      </c>
    </row>
    <row r="344" spans="2:6">
      <c r="B344" s="226" t="s">
        <v>4508</v>
      </c>
      <c r="C344" s="226" t="s">
        <v>1704</v>
      </c>
      <c r="E344" t="s">
        <v>5311</v>
      </c>
      <c r="F344" t="s">
        <v>1496</v>
      </c>
    </row>
    <row r="345" spans="2:6">
      <c r="B345" s="226" t="s">
        <v>4509</v>
      </c>
      <c r="C345" s="226" t="s">
        <v>1700</v>
      </c>
      <c r="E345" t="s">
        <v>4372</v>
      </c>
      <c r="F345" t="s">
        <v>1495</v>
      </c>
    </row>
    <row r="346" spans="2:6">
      <c r="B346" s="226" t="s">
        <v>4511</v>
      </c>
      <c r="C346" s="226" t="s">
        <v>4512</v>
      </c>
      <c r="E346" t="s">
        <v>4945</v>
      </c>
      <c r="F346" t="s">
        <v>1492</v>
      </c>
    </row>
    <row r="347" spans="2:6">
      <c r="B347" s="226" t="s">
        <v>4513</v>
      </c>
      <c r="C347" s="226" t="s">
        <v>4514</v>
      </c>
      <c r="E347" t="s">
        <v>4944</v>
      </c>
      <c r="F347" t="s">
        <v>1493</v>
      </c>
    </row>
    <row r="348" spans="2:6">
      <c r="B348" s="226" t="s">
        <v>4515</v>
      </c>
      <c r="C348" s="226" t="s">
        <v>4516</v>
      </c>
      <c r="E348" t="s">
        <v>4634</v>
      </c>
      <c r="F348" t="s">
        <v>1494</v>
      </c>
    </row>
    <row r="349" spans="2:6">
      <c r="B349" s="226" t="s">
        <v>4517</v>
      </c>
      <c r="C349" s="226" t="s">
        <v>4518</v>
      </c>
      <c r="E349" t="s">
        <v>4947</v>
      </c>
      <c r="F349" t="s">
        <v>1490</v>
      </c>
    </row>
    <row r="350" spans="2:6">
      <c r="B350" s="226" t="s">
        <v>4519</v>
      </c>
      <c r="C350" s="226" t="s">
        <v>4520</v>
      </c>
      <c r="E350" t="s">
        <v>4946</v>
      </c>
      <c r="F350" t="s">
        <v>1491</v>
      </c>
    </row>
    <row r="351" spans="2:6">
      <c r="B351" s="226" t="s">
        <v>4521</v>
      </c>
      <c r="C351" s="226" t="s">
        <v>4523</v>
      </c>
      <c r="E351" t="s">
        <v>5252</v>
      </c>
      <c r="F351" t="s">
        <v>7542</v>
      </c>
    </row>
    <row r="352" spans="2:6">
      <c r="B352" s="226" t="s">
        <v>4524</v>
      </c>
      <c r="C352" s="226" t="s">
        <v>1703</v>
      </c>
      <c r="E352" t="s">
        <v>5255</v>
      </c>
      <c r="F352" t="s">
        <v>1489</v>
      </c>
    </row>
    <row r="353" spans="2:6">
      <c r="B353" s="226" t="s">
        <v>4525</v>
      </c>
      <c r="C353" s="226" t="s">
        <v>4527</v>
      </c>
      <c r="E353" t="s">
        <v>5290</v>
      </c>
      <c r="F353" t="s">
        <v>1487</v>
      </c>
    </row>
    <row r="354" spans="2:6">
      <c r="B354" s="226" t="s">
        <v>4529</v>
      </c>
      <c r="C354" s="226" t="s">
        <v>4530</v>
      </c>
      <c r="E354" t="s">
        <v>5286</v>
      </c>
      <c r="F354" t="s">
        <v>1488</v>
      </c>
    </row>
    <row r="355" spans="2:6">
      <c r="B355" s="226" t="s">
        <v>4531</v>
      </c>
      <c r="C355" s="226" t="s">
        <v>4532</v>
      </c>
      <c r="E355" t="s">
        <v>5696</v>
      </c>
      <c r="F355" t="s">
        <v>1485</v>
      </c>
    </row>
    <row r="356" spans="2:6">
      <c r="B356" s="226" t="s">
        <v>4533</v>
      </c>
      <c r="C356" s="226" t="s">
        <v>4534</v>
      </c>
      <c r="E356" t="s">
        <v>5314</v>
      </c>
      <c r="F356" t="s">
        <v>1486</v>
      </c>
    </row>
    <row r="357" spans="2:6">
      <c r="B357" s="226" t="s">
        <v>4535</v>
      </c>
      <c r="C357" s="226" t="s">
        <v>4537</v>
      </c>
      <c r="E357" t="s">
        <v>5717</v>
      </c>
      <c r="F357" t="s">
        <v>1484</v>
      </c>
    </row>
    <row r="358" spans="2:6">
      <c r="B358" s="226" t="s">
        <v>4538</v>
      </c>
      <c r="C358" s="226" t="s">
        <v>4539</v>
      </c>
      <c r="E358" t="s">
        <v>6122</v>
      </c>
      <c r="F358" t="s">
        <v>1483</v>
      </c>
    </row>
    <row r="359" spans="2:6">
      <c r="B359" s="226" t="s">
        <v>4540</v>
      </c>
      <c r="C359" s="226" t="s">
        <v>4542</v>
      </c>
      <c r="E359" t="s">
        <v>5708</v>
      </c>
      <c r="F359" t="s">
        <v>1481</v>
      </c>
    </row>
    <row r="360" spans="2:6">
      <c r="B360" s="226" t="s">
        <v>4543</v>
      </c>
      <c r="C360" s="226" t="s">
        <v>4544</v>
      </c>
      <c r="E360" t="s">
        <v>5732</v>
      </c>
      <c r="F360" t="s">
        <v>1478</v>
      </c>
    </row>
    <row r="361" spans="2:6">
      <c r="B361" s="226" t="s">
        <v>4545</v>
      </c>
      <c r="C361" s="226" t="s">
        <v>4546</v>
      </c>
      <c r="E361" t="s">
        <v>5697</v>
      </c>
      <c r="F361" t="s">
        <v>1482</v>
      </c>
    </row>
    <row r="362" spans="2:6">
      <c r="B362" s="226" t="s">
        <v>4547</v>
      </c>
      <c r="C362" s="226" t="s">
        <v>4548</v>
      </c>
      <c r="E362" t="s">
        <v>5718</v>
      </c>
      <c r="F362" t="s">
        <v>1480</v>
      </c>
    </row>
    <row r="363" spans="2:6">
      <c r="B363" s="226" t="s">
        <v>4549</v>
      </c>
      <c r="C363" s="226" t="s">
        <v>4550</v>
      </c>
      <c r="E363" t="s">
        <v>5719</v>
      </c>
      <c r="F363" t="s">
        <v>1479</v>
      </c>
    </row>
    <row r="364" spans="2:6">
      <c r="B364" s="226" t="s">
        <v>4551</v>
      </c>
      <c r="C364" s="226" t="s">
        <v>4552</v>
      </c>
      <c r="E364" t="s">
        <v>6133</v>
      </c>
      <c r="F364" t="s">
        <v>1477</v>
      </c>
    </row>
    <row r="365" spans="2:6">
      <c r="B365" s="226" t="s">
        <v>4553</v>
      </c>
      <c r="C365" s="226" t="s">
        <v>1578</v>
      </c>
      <c r="E365" t="s">
        <v>6134</v>
      </c>
      <c r="F365" t="s">
        <v>1476</v>
      </c>
    </row>
    <row r="366" spans="2:6">
      <c r="B366" s="226" t="s">
        <v>4555</v>
      </c>
      <c r="C366" s="226" t="s">
        <v>1412</v>
      </c>
      <c r="E366" t="s">
        <v>5276</v>
      </c>
      <c r="F366" t="s">
        <v>1475</v>
      </c>
    </row>
    <row r="367" spans="2:6">
      <c r="B367" s="226" t="s">
        <v>4556</v>
      </c>
      <c r="C367" s="226" t="s">
        <v>4557</v>
      </c>
      <c r="E367" t="s">
        <v>5317</v>
      </c>
      <c r="F367" t="s">
        <v>1474</v>
      </c>
    </row>
    <row r="368" spans="2:6">
      <c r="B368" s="226" t="s">
        <v>4558</v>
      </c>
      <c r="C368" s="226" t="s">
        <v>1393</v>
      </c>
      <c r="E368" t="s">
        <v>5699</v>
      </c>
      <c r="F368" t="s">
        <v>1473</v>
      </c>
    </row>
    <row r="369" spans="2:6">
      <c r="B369" s="226" t="s">
        <v>4559</v>
      </c>
      <c r="C369" s="226" t="s">
        <v>1411</v>
      </c>
      <c r="E369" t="s">
        <v>6144</v>
      </c>
      <c r="F369" t="s">
        <v>1471</v>
      </c>
    </row>
    <row r="370" spans="2:6">
      <c r="B370" s="226" t="s">
        <v>4560</v>
      </c>
      <c r="C370" s="226" t="s">
        <v>1699</v>
      </c>
      <c r="E370" t="s">
        <v>6146</v>
      </c>
      <c r="F370" t="s">
        <v>1470</v>
      </c>
    </row>
    <row r="371" spans="2:6">
      <c r="B371" s="226" t="s">
        <v>4561</v>
      </c>
      <c r="C371" s="226" t="s">
        <v>1408</v>
      </c>
      <c r="E371" t="s">
        <v>6132</v>
      </c>
      <c r="F371" t="s">
        <v>1472</v>
      </c>
    </row>
    <row r="372" spans="2:6">
      <c r="B372" s="226" t="s">
        <v>4563</v>
      </c>
      <c r="C372" s="226" t="s">
        <v>1417</v>
      </c>
      <c r="E372" t="s">
        <v>6619</v>
      </c>
      <c r="F372" t="s">
        <v>7564</v>
      </c>
    </row>
    <row r="373" spans="2:6">
      <c r="B373" s="226" t="s">
        <v>4564</v>
      </c>
      <c r="C373" s="226" t="s">
        <v>1379</v>
      </c>
      <c r="E373" t="s">
        <v>5282</v>
      </c>
      <c r="F373" t="s">
        <v>1469</v>
      </c>
    </row>
    <row r="374" spans="2:6">
      <c r="B374" s="226" t="s">
        <v>4565</v>
      </c>
      <c r="C374" s="226" t="s">
        <v>155</v>
      </c>
      <c r="E374" t="s">
        <v>5312</v>
      </c>
      <c r="F374" t="s">
        <v>1468</v>
      </c>
    </row>
    <row r="375" spans="2:6">
      <c r="B375" s="226" t="s">
        <v>4566</v>
      </c>
      <c r="C375" s="226" t="s">
        <v>4567</v>
      </c>
      <c r="E375" t="s">
        <v>5733</v>
      </c>
      <c r="F375" t="s">
        <v>1466</v>
      </c>
    </row>
    <row r="376" spans="2:6">
      <c r="B376" s="226" t="s">
        <v>4568</v>
      </c>
      <c r="C376" s="226" t="s">
        <v>4569</v>
      </c>
      <c r="E376" t="s">
        <v>5721</v>
      </c>
      <c r="F376" t="s">
        <v>1467</v>
      </c>
    </row>
    <row r="377" spans="2:6">
      <c r="B377" s="226" t="s">
        <v>4570</v>
      </c>
      <c r="C377" s="226" t="s">
        <v>1416</v>
      </c>
      <c r="E377" t="s">
        <v>6195</v>
      </c>
      <c r="F377" t="s">
        <v>7570</v>
      </c>
    </row>
    <row r="378" spans="2:6">
      <c r="B378" s="226" t="s">
        <v>4571</v>
      </c>
      <c r="C378" s="226" t="s">
        <v>1392</v>
      </c>
      <c r="E378" t="s">
        <v>6147</v>
      </c>
      <c r="F378" t="s">
        <v>1465</v>
      </c>
    </row>
    <row r="379" spans="2:6">
      <c r="B379" s="226" t="s">
        <v>4572</v>
      </c>
      <c r="C379" s="226" t="s">
        <v>1378</v>
      </c>
      <c r="E379" t="s">
        <v>6148</v>
      </c>
      <c r="F379" t="s">
        <v>1464</v>
      </c>
    </row>
    <row r="380" spans="2:6">
      <c r="B380" s="226" t="s">
        <v>4575</v>
      </c>
      <c r="C380" s="226" t="s">
        <v>1352</v>
      </c>
      <c r="E380" t="s">
        <v>4345</v>
      </c>
      <c r="F380" t="s">
        <v>1463</v>
      </c>
    </row>
    <row r="381" spans="2:6">
      <c r="B381" s="226" t="s">
        <v>4576</v>
      </c>
      <c r="C381" s="226" t="s">
        <v>1346</v>
      </c>
      <c r="E381" t="s">
        <v>4588</v>
      </c>
      <c r="F381" t="s">
        <v>1462</v>
      </c>
    </row>
    <row r="382" spans="2:6">
      <c r="B382" s="226" t="s">
        <v>4577</v>
      </c>
      <c r="C382" s="226" t="s">
        <v>49</v>
      </c>
      <c r="E382" t="s">
        <v>4885</v>
      </c>
      <c r="F382" t="s">
        <v>7576</v>
      </c>
    </row>
    <row r="383" spans="2:6">
      <c r="B383" s="226" t="s">
        <v>4578</v>
      </c>
      <c r="C383" s="226" t="s">
        <v>1351</v>
      </c>
      <c r="E383" t="s">
        <v>5210</v>
      </c>
      <c r="F383" t="s">
        <v>1461</v>
      </c>
    </row>
    <row r="384" spans="2:6">
      <c r="B384" s="226" t="s">
        <v>4579</v>
      </c>
      <c r="C384" s="226" t="s">
        <v>485</v>
      </c>
      <c r="E384" t="s">
        <v>5272</v>
      </c>
      <c r="F384" t="s">
        <v>1460</v>
      </c>
    </row>
    <row r="385" spans="2:6">
      <c r="B385" s="226" t="s">
        <v>4580</v>
      </c>
      <c r="C385" s="226" t="s">
        <v>1421</v>
      </c>
      <c r="E385" t="s">
        <v>6204</v>
      </c>
      <c r="F385" t="s">
        <v>1459</v>
      </c>
    </row>
    <row r="386" spans="2:6">
      <c r="B386" s="226" t="s">
        <v>4581</v>
      </c>
      <c r="C386" s="226" t="s">
        <v>1427</v>
      </c>
      <c r="E386" t="s">
        <v>4775</v>
      </c>
      <c r="F386" t="s">
        <v>205</v>
      </c>
    </row>
    <row r="387" spans="2:6">
      <c r="B387" s="226" t="s">
        <v>4582</v>
      </c>
      <c r="C387" s="226" t="s">
        <v>1345</v>
      </c>
      <c r="E387" t="s">
        <v>5728</v>
      </c>
      <c r="F387" t="s">
        <v>1458</v>
      </c>
    </row>
    <row r="388" spans="2:6">
      <c r="B388" s="226" t="s">
        <v>4583</v>
      </c>
      <c r="C388" s="226" t="s">
        <v>1340</v>
      </c>
      <c r="E388" t="s">
        <v>6156</v>
      </c>
      <c r="F388" t="s">
        <v>1454</v>
      </c>
    </row>
    <row r="389" spans="2:6">
      <c r="B389" s="226" t="s">
        <v>4584</v>
      </c>
      <c r="C389" s="226" t="s">
        <v>4585</v>
      </c>
      <c r="E389" t="s">
        <v>6154</v>
      </c>
      <c r="F389" t="s">
        <v>1456</v>
      </c>
    </row>
    <row r="390" spans="2:6">
      <c r="B390" s="226" t="s">
        <v>4586</v>
      </c>
      <c r="C390" s="226" t="s">
        <v>1337</v>
      </c>
      <c r="E390" t="s">
        <v>6155</v>
      </c>
      <c r="F390" t="s">
        <v>1455</v>
      </c>
    </row>
    <row r="391" spans="2:6">
      <c r="B391" s="226" t="s">
        <v>4587</v>
      </c>
      <c r="C391" s="226" t="s">
        <v>1350</v>
      </c>
      <c r="E391" t="s">
        <v>6137</v>
      </c>
      <c r="F391" t="s">
        <v>7586</v>
      </c>
    </row>
    <row r="392" spans="2:6">
      <c r="B392" s="226" t="s">
        <v>4588</v>
      </c>
      <c r="C392" s="226" t="s">
        <v>1462</v>
      </c>
      <c r="E392" t="s">
        <v>6141</v>
      </c>
      <c r="F392" t="s">
        <v>146</v>
      </c>
    </row>
    <row r="393" spans="2:6">
      <c r="B393" s="226" t="s">
        <v>4589</v>
      </c>
      <c r="C393" s="226" t="s">
        <v>1708</v>
      </c>
      <c r="E393" t="s">
        <v>6131</v>
      </c>
      <c r="F393" t="s">
        <v>1457</v>
      </c>
    </row>
    <row r="394" spans="2:6">
      <c r="B394" s="226" t="s">
        <v>4590</v>
      </c>
      <c r="C394" s="226" t="s">
        <v>1407</v>
      </c>
      <c r="E394" t="s">
        <v>6178</v>
      </c>
      <c r="F394" t="s">
        <v>1450</v>
      </c>
    </row>
    <row r="395" spans="2:6">
      <c r="B395" s="226" t="s">
        <v>4591</v>
      </c>
      <c r="C395" s="226" t="s">
        <v>1426</v>
      </c>
      <c r="E395" t="s">
        <v>6184</v>
      </c>
      <c r="F395" t="s">
        <v>7591</v>
      </c>
    </row>
    <row r="396" spans="2:6">
      <c r="B396" s="226" t="s">
        <v>4592</v>
      </c>
      <c r="C396" s="226" t="s">
        <v>1369</v>
      </c>
      <c r="E396" t="s">
        <v>6159</v>
      </c>
      <c r="F396" t="s">
        <v>1451</v>
      </c>
    </row>
    <row r="397" spans="2:6">
      <c r="B397" s="226" t="s">
        <v>4594</v>
      </c>
      <c r="C397" s="226" t="s">
        <v>1344</v>
      </c>
      <c r="E397" t="s">
        <v>6145</v>
      </c>
      <c r="F397" t="s">
        <v>1452</v>
      </c>
    </row>
    <row r="398" spans="2:6">
      <c r="B398" s="226" t="s">
        <v>4595</v>
      </c>
      <c r="C398" s="226" t="s">
        <v>4596</v>
      </c>
      <c r="E398" t="s">
        <v>6142</v>
      </c>
      <c r="F398" t="s">
        <v>7595</v>
      </c>
    </row>
    <row r="399" spans="2:6">
      <c r="B399" s="226" t="s">
        <v>4597</v>
      </c>
      <c r="C399" s="226" t="s">
        <v>1339</v>
      </c>
      <c r="E399" t="s">
        <v>6139</v>
      </c>
      <c r="F399" t="s">
        <v>1453</v>
      </c>
    </row>
    <row r="400" spans="2:6">
      <c r="B400" s="226" t="s">
        <v>4598</v>
      </c>
      <c r="C400" s="226" t="s">
        <v>1316</v>
      </c>
      <c r="E400" t="s">
        <v>6634</v>
      </c>
      <c r="F400" t="s">
        <v>1449</v>
      </c>
    </row>
    <row r="401" spans="2:6">
      <c r="B401" s="226" t="s">
        <v>4600</v>
      </c>
      <c r="C401" s="226" t="s">
        <v>1319</v>
      </c>
      <c r="E401" t="s">
        <v>6616</v>
      </c>
      <c r="F401" t="s">
        <v>1447</v>
      </c>
    </row>
    <row r="402" spans="2:6">
      <c r="B402" s="226" t="s">
        <v>4601</v>
      </c>
      <c r="C402" s="226" t="s">
        <v>1311</v>
      </c>
      <c r="E402" t="s">
        <v>6618</v>
      </c>
      <c r="F402" t="s">
        <v>1446</v>
      </c>
    </row>
    <row r="403" spans="2:6">
      <c r="B403" s="226" t="s">
        <v>4603</v>
      </c>
      <c r="C403" s="226" t="s">
        <v>1674</v>
      </c>
      <c r="E403" t="s">
        <v>6627</v>
      </c>
      <c r="F403" t="s">
        <v>1445</v>
      </c>
    </row>
    <row r="404" spans="2:6">
      <c r="B404" s="226" t="s">
        <v>4604</v>
      </c>
      <c r="C404" s="226" t="s">
        <v>4605</v>
      </c>
      <c r="E404" t="s">
        <v>6641</v>
      </c>
      <c r="F404" t="s">
        <v>1442</v>
      </c>
    </row>
    <row r="405" spans="2:6">
      <c r="B405" s="226" t="s">
        <v>4606</v>
      </c>
      <c r="C405" s="226" t="s">
        <v>1707</v>
      </c>
      <c r="E405" t="s">
        <v>6640</v>
      </c>
      <c r="F405" t="s">
        <v>1443</v>
      </c>
    </row>
    <row r="406" spans="2:6">
      <c r="B406" s="226" t="s">
        <v>4607</v>
      </c>
      <c r="C406" s="226" t="s">
        <v>1420</v>
      </c>
      <c r="E406" t="s">
        <v>6639</v>
      </c>
      <c r="F406" t="s">
        <v>1444</v>
      </c>
    </row>
    <row r="407" spans="2:6">
      <c r="B407" s="226" t="s">
        <v>4608</v>
      </c>
      <c r="C407" s="226" t="s">
        <v>1582</v>
      </c>
      <c r="E407" t="s">
        <v>6614</v>
      </c>
      <c r="F407" t="s">
        <v>1448</v>
      </c>
    </row>
    <row r="408" spans="2:6">
      <c r="B408" s="226" t="s">
        <v>4609</v>
      </c>
      <c r="C408" s="226" t="s">
        <v>1363</v>
      </c>
      <c r="E408" t="s">
        <v>6173</v>
      </c>
      <c r="F408" t="s">
        <v>1440</v>
      </c>
    </row>
    <row r="409" spans="2:6">
      <c r="B409" s="226" t="s">
        <v>4611</v>
      </c>
      <c r="C409" s="226" t="s">
        <v>1596</v>
      </c>
      <c r="E409" t="s">
        <v>6157</v>
      </c>
      <c r="F409" t="s">
        <v>1441</v>
      </c>
    </row>
    <row r="410" spans="2:6">
      <c r="B410" s="226" t="s">
        <v>4613</v>
      </c>
      <c r="C410" s="226" t="s">
        <v>1595</v>
      </c>
      <c r="E410" t="s">
        <v>6599</v>
      </c>
      <c r="F410" t="s">
        <v>1439</v>
      </c>
    </row>
    <row r="411" spans="2:6">
      <c r="B411" s="226" t="s">
        <v>4614</v>
      </c>
      <c r="C411" s="226" t="s">
        <v>1712</v>
      </c>
      <c r="E411" t="s">
        <v>6637</v>
      </c>
      <c r="F411" t="s">
        <v>7609</v>
      </c>
    </row>
    <row r="412" spans="2:6">
      <c r="B412" s="226" t="s">
        <v>4615</v>
      </c>
      <c r="C412" s="226" t="s">
        <v>1598</v>
      </c>
      <c r="E412" t="s">
        <v>6628</v>
      </c>
      <c r="F412" t="s">
        <v>1438</v>
      </c>
    </row>
    <row r="413" spans="2:6">
      <c r="B413" s="226" t="s">
        <v>4616</v>
      </c>
      <c r="C413" s="226" t="s">
        <v>1597</v>
      </c>
      <c r="E413" t="s">
        <v>6629</v>
      </c>
      <c r="F413" t="s">
        <v>1437</v>
      </c>
    </row>
    <row r="414" spans="2:6">
      <c r="B414" s="226" t="s">
        <v>4617</v>
      </c>
      <c r="C414" s="226" t="s">
        <v>1324</v>
      </c>
      <c r="E414" t="s">
        <v>6626</v>
      </c>
      <c r="F414" t="s">
        <v>260</v>
      </c>
    </row>
    <row r="415" spans="2:6">
      <c r="B415" s="226" t="s">
        <v>4618</v>
      </c>
      <c r="C415" s="226" t="s">
        <v>1318</v>
      </c>
      <c r="E415" t="s">
        <v>6174</v>
      </c>
      <c r="F415" t="s">
        <v>1436</v>
      </c>
    </row>
    <row r="416" spans="2:6">
      <c r="B416" s="226" t="s">
        <v>4619</v>
      </c>
      <c r="C416" s="226" t="s">
        <v>1303</v>
      </c>
      <c r="E416" t="s">
        <v>6635</v>
      </c>
      <c r="F416" t="s">
        <v>1433</v>
      </c>
    </row>
    <row r="417" spans="2:6">
      <c r="B417" s="226" t="s">
        <v>4620</v>
      </c>
      <c r="C417" s="226" t="s">
        <v>1298</v>
      </c>
      <c r="E417" t="s">
        <v>6621</v>
      </c>
      <c r="F417" t="s">
        <v>7616</v>
      </c>
    </row>
    <row r="418" spans="2:6">
      <c r="B418" s="226" t="s">
        <v>4623</v>
      </c>
      <c r="C418" s="226" t="s">
        <v>1297</v>
      </c>
      <c r="E418" t="s">
        <v>6630</v>
      </c>
      <c r="F418" t="s">
        <v>1435</v>
      </c>
    </row>
    <row r="419" spans="2:6">
      <c r="B419" s="226" t="s">
        <v>4624</v>
      </c>
      <c r="C419" s="226" t="s">
        <v>1310</v>
      </c>
      <c r="E419" t="s">
        <v>6636</v>
      </c>
      <c r="F419" t="s">
        <v>1432</v>
      </c>
    </row>
    <row r="420" spans="2:6">
      <c r="B420" s="226" t="s">
        <v>4625</v>
      </c>
      <c r="C420" s="226" t="s">
        <v>1536</v>
      </c>
      <c r="E420" t="s">
        <v>6632</v>
      </c>
      <c r="F420" t="s">
        <v>7620</v>
      </c>
    </row>
    <row r="421" spans="2:6">
      <c r="B421" s="226" t="s">
        <v>4626</v>
      </c>
      <c r="C421" s="226" t="s">
        <v>1540</v>
      </c>
      <c r="E421" t="s">
        <v>6631</v>
      </c>
      <c r="F421" t="s">
        <v>1434</v>
      </c>
    </row>
    <row r="422" spans="2:6">
      <c r="B422" s="226" t="s">
        <v>4627</v>
      </c>
      <c r="C422" s="226" t="s">
        <v>4629</v>
      </c>
      <c r="E422" t="s">
        <v>3908</v>
      </c>
      <c r="F422" t="s">
        <v>1431</v>
      </c>
    </row>
    <row r="423" spans="2:6">
      <c r="B423" s="226" t="s">
        <v>4630</v>
      </c>
      <c r="C423" s="226" t="s">
        <v>723</v>
      </c>
      <c r="E423" t="s">
        <v>3925</v>
      </c>
      <c r="F423" t="s">
        <v>1430</v>
      </c>
    </row>
    <row r="424" spans="2:6">
      <c r="B424" s="226" t="s">
        <v>4632</v>
      </c>
      <c r="C424" s="226" t="s">
        <v>1510</v>
      </c>
      <c r="E424" t="s">
        <v>4045</v>
      </c>
      <c r="F424" t="s">
        <v>7625</v>
      </c>
    </row>
    <row r="425" spans="2:6">
      <c r="B425" s="226" t="s">
        <v>4633</v>
      </c>
      <c r="C425" s="226" t="s">
        <v>1235</v>
      </c>
      <c r="E425" t="s">
        <v>4310</v>
      </c>
      <c r="F425" t="s">
        <v>1429</v>
      </c>
    </row>
    <row r="426" spans="2:6">
      <c r="B426" s="226" t="s">
        <v>4634</v>
      </c>
      <c r="C426" s="226" t="s">
        <v>1494</v>
      </c>
      <c r="E426" t="s">
        <v>4324</v>
      </c>
      <c r="F426" t="s">
        <v>1428</v>
      </c>
    </row>
    <row r="427" spans="2:6">
      <c r="B427" s="226" t="s">
        <v>4635</v>
      </c>
      <c r="C427" s="226" t="s">
        <v>1262</v>
      </c>
      <c r="E427" t="s">
        <v>4581</v>
      </c>
      <c r="F427" t="s">
        <v>1427</v>
      </c>
    </row>
    <row r="428" spans="2:6">
      <c r="B428" s="226" t="s">
        <v>4636</v>
      </c>
      <c r="C428" s="226" t="s">
        <v>1263</v>
      </c>
      <c r="E428" t="s">
        <v>4591</v>
      </c>
      <c r="F428" t="s">
        <v>1426</v>
      </c>
    </row>
    <row r="429" spans="2:6">
      <c r="B429" s="226" t="s">
        <v>4637</v>
      </c>
      <c r="C429" s="226" t="s">
        <v>1256</v>
      </c>
      <c r="E429" t="s">
        <v>4607</v>
      </c>
      <c r="F429" t="s">
        <v>1420</v>
      </c>
    </row>
    <row r="430" spans="2:6">
      <c r="B430" s="226" t="s">
        <v>4639</v>
      </c>
      <c r="C430" s="226" t="s">
        <v>1199</v>
      </c>
      <c r="E430" t="s">
        <v>4299</v>
      </c>
      <c r="F430" t="s">
        <v>1423</v>
      </c>
    </row>
    <row r="431" spans="2:6">
      <c r="B431" s="226" t="s">
        <v>4642</v>
      </c>
      <c r="C431" s="226" t="s">
        <v>1261</v>
      </c>
      <c r="E431" t="s">
        <v>4321</v>
      </c>
      <c r="F431" t="s">
        <v>1422</v>
      </c>
    </row>
    <row r="432" spans="2:6">
      <c r="B432" s="226" t="s">
        <v>4643</v>
      </c>
      <c r="C432" s="226" t="s">
        <v>1296</v>
      </c>
      <c r="E432" t="s">
        <v>4283</v>
      </c>
      <c r="F432" t="s">
        <v>1424</v>
      </c>
    </row>
    <row r="433" spans="2:6">
      <c r="B433" s="226" t="s">
        <v>4644</v>
      </c>
      <c r="C433" s="226" t="s">
        <v>987</v>
      </c>
      <c r="E433" t="s">
        <v>4580</v>
      </c>
      <c r="F433" t="s">
        <v>1421</v>
      </c>
    </row>
    <row r="434" spans="2:6">
      <c r="B434" s="226" t="s">
        <v>4645</v>
      </c>
      <c r="C434" s="226" t="s">
        <v>238</v>
      </c>
      <c r="E434" t="s">
        <v>4027</v>
      </c>
      <c r="F434" t="s">
        <v>1425</v>
      </c>
    </row>
    <row r="435" spans="2:6">
      <c r="B435" s="226" t="s">
        <v>4646</v>
      </c>
      <c r="C435" s="226" t="s">
        <v>1060</v>
      </c>
      <c r="E435" t="s">
        <v>4877</v>
      </c>
      <c r="F435" t="s">
        <v>1419</v>
      </c>
    </row>
    <row r="436" spans="2:6">
      <c r="B436" s="226" t="s">
        <v>4647</v>
      </c>
      <c r="C436" s="226" t="s">
        <v>1501</v>
      </c>
      <c r="E436" t="s">
        <v>4029</v>
      </c>
      <c r="F436" t="s">
        <v>7638</v>
      </c>
    </row>
    <row r="437" spans="2:6">
      <c r="B437" s="226" t="s">
        <v>4649</v>
      </c>
      <c r="C437" s="226" t="s">
        <v>4650</v>
      </c>
      <c r="E437" t="s">
        <v>4301</v>
      </c>
      <c r="F437" t="s">
        <v>1418</v>
      </c>
    </row>
    <row r="438" spans="2:6">
      <c r="B438" s="226" t="s">
        <v>4651</v>
      </c>
      <c r="C438" s="226" t="s">
        <v>4652</v>
      </c>
      <c r="E438" t="s">
        <v>4286</v>
      </c>
      <c r="F438" t="s">
        <v>7641</v>
      </c>
    </row>
    <row r="439" spans="2:6">
      <c r="B439" s="226" t="s">
        <v>4653</v>
      </c>
      <c r="C439" s="226" t="s">
        <v>1500</v>
      </c>
      <c r="E439" t="s">
        <v>4570</v>
      </c>
      <c r="F439" t="s">
        <v>1416</v>
      </c>
    </row>
    <row r="440" spans="2:6">
      <c r="B440" s="226" t="s">
        <v>4654</v>
      </c>
      <c r="C440" s="226" t="s">
        <v>1499</v>
      </c>
      <c r="E440" t="s">
        <v>4563</v>
      </c>
      <c r="F440" t="s">
        <v>1417</v>
      </c>
    </row>
    <row r="441" spans="2:6">
      <c r="B441" s="226" t="s">
        <v>4655</v>
      </c>
      <c r="C441" s="226" t="s">
        <v>1234</v>
      </c>
      <c r="E441" t="s">
        <v>4873</v>
      </c>
      <c r="F441" t="s">
        <v>1415</v>
      </c>
    </row>
    <row r="442" spans="2:6">
      <c r="B442" s="226" t="s">
        <v>4656</v>
      </c>
      <c r="C442" s="226" t="s">
        <v>1233</v>
      </c>
      <c r="E442" t="s">
        <v>5213</v>
      </c>
      <c r="F442" t="s">
        <v>1414</v>
      </c>
    </row>
    <row r="443" spans="2:6">
      <c r="B443" s="226" t="s">
        <v>4657</v>
      </c>
      <c r="C443" s="226" t="s">
        <v>1198</v>
      </c>
      <c r="E443" t="s">
        <v>4555</v>
      </c>
      <c r="F443" t="s">
        <v>1412</v>
      </c>
    </row>
    <row r="444" spans="2:6">
      <c r="B444" s="226" t="s">
        <v>4658</v>
      </c>
      <c r="C444" s="226" t="s">
        <v>1206</v>
      </c>
      <c r="E444" t="s">
        <v>4559</v>
      </c>
      <c r="F444" t="s">
        <v>1411</v>
      </c>
    </row>
    <row r="445" spans="2:6">
      <c r="B445" s="226" t="s">
        <v>4660</v>
      </c>
      <c r="C445" s="226" t="s">
        <v>1205</v>
      </c>
      <c r="E445" t="s">
        <v>4291</v>
      </c>
      <c r="F445" t="s">
        <v>1413</v>
      </c>
    </row>
    <row r="446" spans="2:6">
      <c r="B446" s="226" t="s">
        <v>4661</v>
      </c>
      <c r="C446" s="226" t="s">
        <v>1204</v>
      </c>
      <c r="E446" t="s">
        <v>4565</v>
      </c>
      <c r="F446" t="s">
        <v>155</v>
      </c>
    </row>
    <row r="447" spans="2:6">
      <c r="B447" s="226" t="s">
        <v>4662</v>
      </c>
      <c r="C447" s="226" t="s">
        <v>1203</v>
      </c>
      <c r="E447" t="s">
        <v>4880</v>
      </c>
      <c r="F447" t="s">
        <v>1410</v>
      </c>
    </row>
    <row r="448" spans="2:6">
      <c r="B448" s="226" t="s">
        <v>4663</v>
      </c>
      <c r="C448" s="226" t="s">
        <v>1059</v>
      </c>
      <c r="E448" t="s">
        <v>5208</v>
      </c>
      <c r="F448" t="s">
        <v>1409</v>
      </c>
    </row>
    <row r="449" spans="2:6">
      <c r="B449" s="226" t="s">
        <v>4664</v>
      </c>
      <c r="C449" s="226" t="s">
        <v>1094</v>
      </c>
      <c r="E449" t="s">
        <v>5657</v>
      </c>
      <c r="F449" t="s">
        <v>7653</v>
      </c>
    </row>
    <row r="450" spans="2:6">
      <c r="B450" s="226" t="s">
        <v>4665</v>
      </c>
      <c r="C450" s="226" t="s">
        <v>1093</v>
      </c>
      <c r="E450" t="s">
        <v>4590</v>
      </c>
      <c r="F450" t="s">
        <v>1407</v>
      </c>
    </row>
    <row r="451" spans="2:6">
      <c r="B451" s="226" t="s">
        <v>4666</v>
      </c>
      <c r="C451" s="226" t="s">
        <v>1149</v>
      </c>
      <c r="E451" t="s">
        <v>4561</v>
      </c>
      <c r="F451" t="s">
        <v>1408</v>
      </c>
    </row>
    <row r="452" spans="2:6">
      <c r="B452" s="226" t="s">
        <v>4669</v>
      </c>
      <c r="C452" s="226" t="s">
        <v>1148</v>
      </c>
      <c r="E452" t="s">
        <v>4878</v>
      </c>
      <c r="F452" t="s">
        <v>1406</v>
      </c>
    </row>
    <row r="453" spans="2:6">
      <c r="B453" s="226" t="s">
        <v>4670</v>
      </c>
      <c r="C453" s="226" t="s">
        <v>4671</v>
      </c>
      <c r="E453" t="s">
        <v>4879</v>
      </c>
      <c r="F453" t="s">
        <v>1405</v>
      </c>
    </row>
    <row r="454" spans="2:6">
      <c r="B454" s="226" t="s">
        <v>4672</v>
      </c>
      <c r="C454" s="226" t="s">
        <v>1062</v>
      </c>
      <c r="E454" t="s">
        <v>4871</v>
      </c>
      <c r="F454" t="s">
        <v>7659</v>
      </c>
    </row>
    <row r="455" spans="2:6">
      <c r="B455" s="226" t="s">
        <v>4673</v>
      </c>
      <c r="C455" s="226" t="s">
        <v>1051</v>
      </c>
      <c r="E455" t="s">
        <v>5206</v>
      </c>
      <c r="F455" t="s">
        <v>1404</v>
      </c>
    </row>
    <row r="456" spans="2:6">
      <c r="B456" s="226" t="s">
        <v>4674</v>
      </c>
      <c r="C456" s="226" t="s">
        <v>1025</v>
      </c>
      <c r="E456" t="s">
        <v>5207</v>
      </c>
      <c r="F456" t="s">
        <v>1403</v>
      </c>
    </row>
    <row r="457" spans="2:6">
      <c r="B457" s="226" t="s">
        <v>4675</v>
      </c>
      <c r="C457" s="226" t="s">
        <v>4676</v>
      </c>
      <c r="E457" t="s">
        <v>4050</v>
      </c>
      <c r="F457" t="s">
        <v>1398</v>
      </c>
    </row>
    <row r="458" spans="2:6">
      <c r="B458" s="226" t="s">
        <v>4677</v>
      </c>
      <c r="C458" s="226" t="s">
        <v>1034</v>
      </c>
      <c r="E458" t="s">
        <v>3922</v>
      </c>
      <c r="F458" t="s">
        <v>699</v>
      </c>
    </row>
    <row r="459" spans="2:6">
      <c r="B459" s="226" t="s">
        <v>4678</v>
      </c>
      <c r="C459" s="226" t="s">
        <v>1014</v>
      </c>
      <c r="E459" t="s">
        <v>3929</v>
      </c>
      <c r="F459" t="s">
        <v>1400</v>
      </c>
    </row>
    <row r="460" spans="2:6">
      <c r="B460" s="226" t="s">
        <v>4679</v>
      </c>
      <c r="C460" s="226" t="s">
        <v>4680</v>
      </c>
      <c r="E460" t="s">
        <v>3926</v>
      </c>
      <c r="F460" t="s">
        <v>1402</v>
      </c>
    </row>
    <row r="461" spans="2:6">
      <c r="B461" s="226" t="s">
        <v>4681</v>
      </c>
      <c r="C461" s="226" t="s">
        <v>1122</v>
      </c>
      <c r="E461" t="s">
        <v>4049</v>
      </c>
      <c r="F461" t="s">
        <v>1399</v>
      </c>
    </row>
    <row r="462" spans="2:6">
      <c r="B462" s="226" t="s">
        <v>4682</v>
      </c>
      <c r="C462" s="226" t="s">
        <v>1013</v>
      </c>
      <c r="E462" t="s">
        <v>3927</v>
      </c>
      <c r="F462" t="s">
        <v>1401</v>
      </c>
    </row>
    <row r="463" spans="2:6">
      <c r="B463" s="226" t="s">
        <v>4683</v>
      </c>
      <c r="C463" s="226" t="s">
        <v>959</v>
      </c>
      <c r="E463" t="s">
        <v>4055</v>
      </c>
      <c r="F463" t="s">
        <v>1397</v>
      </c>
    </row>
    <row r="464" spans="2:6">
      <c r="B464" s="226" t="s">
        <v>4686</v>
      </c>
      <c r="C464" s="226" t="s">
        <v>865</v>
      </c>
      <c r="E464" t="s">
        <v>4571</v>
      </c>
      <c r="F464" t="s">
        <v>1392</v>
      </c>
    </row>
    <row r="465" spans="2:6">
      <c r="B465" s="226" t="s">
        <v>4687</v>
      </c>
      <c r="C465" s="226" t="s">
        <v>1012</v>
      </c>
      <c r="E465" t="s">
        <v>4558</v>
      </c>
      <c r="F465" t="s">
        <v>1393</v>
      </c>
    </row>
    <row r="466" spans="2:6">
      <c r="B466" s="226" t="s">
        <v>4688</v>
      </c>
      <c r="C466" s="226" t="s">
        <v>1011</v>
      </c>
      <c r="E466" t="s">
        <v>4288</v>
      </c>
      <c r="F466" t="s">
        <v>150</v>
      </c>
    </row>
    <row r="467" spans="2:6">
      <c r="B467" s="226" t="s">
        <v>4689</v>
      </c>
      <c r="C467" s="226" t="s">
        <v>860</v>
      </c>
      <c r="E467" t="s">
        <v>4300</v>
      </c>
      <c r="F467" t="s">
        <v>720</v>
      </c>
    </row>
    <row r="468" spans="2:6">
      <c r="B468" s="226" t="s">
        <v>4691</v>
      </c>
      <c r="C468" s="226" t="s">
        <v>864</v>
      </c>
      <c r="E468" t="s">
        <v>4032</v>
      </c>
      <c r="F468" t="s">
        <v>1396</v>
      </c>
    </row>
    <row r="469" spans="2:6">
      <c r="B469" s="226" t="s">
        <v>4692</v>
      </c>
      <c r="C469" s="226" t="s">
        <v>895</v>
      </c>
      <c r="E469" t="s">
        <v>4054</v>
      </c>
      <c r="F469" t="s">
        <v>1395</v>
      </c>
    </row>
    <row r="470" spans="2:6">
      <c r="B470" s="226" t="s">
        <v>4693</v>
      </c>
      <c r="C470" s="226" t="s">
        <v>890</v>
      </c>
      <c r="E470" t="s">
        <v>4302</v>
      </c>
      <c r="F470" t="s">
        <v>1394</v>
      </c>
    </row>
    <row r="471" spans="2:6">
      <c r="B471" s="226" t="s">
        <v>4694</v>
      </c>
      <c r="C471" s="226" t="s">
        <v>863</v>
      </c>
      <c r="E471" t="s">
        <v>4034</v>
      </c>
      <c r="F471" t="s">
        <v>1391</v>
      </c>
    </row>
    <row r="472" spans="2:6">
      <c r="B472" s="226" t="s">
        <v>4695</v>
      </c>
      <c r="C472" s="226" t="s">
        <v>874</v>
      </c>
      <c r="E472" t="s">
        <v>4295</v>
      </c>
      <c r="F472" t="s">
        <v>1388</v>
      </c>
    </row>
    <row r="473" spans="2:6">
      <c r="B473" s="226" t="s">
        <v>4697</v>
      </c>
      <c r="C473" s="226" t="s">
        <v>4699</v>
      </c>
      <c r="E473" t="s">
        <v>4303</v>
      </c>
      <c r="F473" t="s">
        <v>1387</v>
      </c>
    </row>
    <row r="474" spans="2:6">
      <c r="B474" s="226" t="s">
        <v>4700</v>
      </c>
      <c r="C474" s="226" t="s">
        <v>812</v>
      </c>
      <c r="E474" t="s">
        <v>4036</v>
      </c>
      <c r="F474" t="s">
        <v>1390</v>
      </c>
    </row>
    <row r="475" spans="2:6">
      <c r="B475" s="226" t="s">
        <v>4701</v>
      </c>
      <c r="C475" s="226" t="s">
        <v>884</v>
      </c>
      <c r="E475" t="s">
        <v>4059</v>
      </c>
      <c r="F475" t="s">
        <v>1389</v>
      </c>
    </row>
    <row r="476" spans="2:6">
      <c r="B476" s="226" t="s">
        <v>4702</v>
      </c>
      <c r="C476" s="226" t="s">
        <v>4703</v>
      </c>
      <c r="E476" t="s">
        <v>4566</v>
      </c>
      <c r="F476" t="s">
        <v>7682</v>
      </c>
    </row>
    <row r="477" spans="2:6">
      <c r="B477" s="226" t="s">
        <v>4704</v>
      </c>
      <c r="C477" s="226" t="s">
        <v>1637</v>
      </c>
      <c r="E477" t="s">
        <v>4304</v>
      </c>
      <c r="F477" t="s">
        <v>1386</v>
      </c>
    </row>
    <row r="478" spans="2:6">
      <c r="B478" s="226" t="s">
        <v>4706</v>
      </c>
      <c r="C478" s="226" t="s">
        <v>4707</v>
      </c>
      <c r="E478" t="s">
        <v>4577</v>
      </c>
      <c r="F478" t="s">
        <v>49</v>
      </c>
    </row>
    <row r="479" spans="2:6">
      <c r="B479" s="226" t="s">
        <v>4708</v>
      </c>
      <c r="C479" s="226" t="s">
        <v>1657</v>
      </c>
      <c r="E479" t="s">
        <v>4313</v>
      </c>
      <c r="F479" t="s">
        <v>7686</v>
      </c>
    </row>
    <row r="480" spans="2:6">
      <c r="B480" s="226" t="s">
        <v>4709</v>
      </c>
      <c r="C480" s="226" t="s">
        <v>783</v>
      </c>
      <c r="E480" t="s">
        <v>4306</v>
      </c>
      <c r="F480" t="s">
        <v>1385</v>
      </c>
    </row>
    <row r="481" spans="2:6">
      <c r="B481" s="226" t="s">
        <v>4710</v>
      </c>
      <c r="C481" s="226" t="s">
        <v>782</v>
      </c>
      <c r="E481" t="s">
        <v>4315</v>
      </c>
      <c r="F481" t="s">
        <v>1384</v>
      </c>
    </row>
    <row r="482" spans="2:6">
      <c r="B482" s="226" t="s">
        <v>4711</v>
      </c>
      <c r="C482" s="226" t="s">
        <v>772</v>
      </c>
      <c r="E482" t="s">
        <v>4568</v>
      </c>
      <c r="F482" t="s">
        <v>7690</v>
      </c>
    </row>
    <row r="483" spans="2:6">
      <c r="B483" s="226" t="s">
        <v>4713</v>
      </c>
      <c r="C483" s="226" t="s">
        <v>771</v>
      </c>
      <c r="E483" t="s">
        <v>4579</v>
      </c>
      <c r="F483" t="s">
        <v>485</v>
      </c>
    </row>
    <row r="484" spans="2:6">
      <c r="B484" s="226" t="s">
        <v>4714</v>
      </c>
      <c r="C484" s="226" t="s">
        <v>770</v>
      </c>
      <c r="E484" t="s">
        <v>4316</v>
      </c>
      <c r="F484" t="s">
        <v>7693</v>
      </c>
    </row>
    <row r="485" spans="2:6">
      <c r="B485" s="226" t="s">
        <v>4715</v>
      </c>
      <c r="C485" s="226" t="s">
        <v>1656</v>
      </c>
      <c r="E485" t="s">
        <v>4047</v>
      </c>
      <c r="F485" t="s">
        <v>1383</v>
      </c>
    </row>
    <row r="486" spans="2:6">
      <c r="B486" s="226" t="s">
        <v>4716</v>
      </c>
      <c r="C486" s="226" t="s">
        <v>1655</v>
      </c>
      <c r="E486" t="s">
        <v>4076</v>
      </c>
      <c r="F486" t="s">
        <v>7696</v>
      </c>
    </row>
    <row r="487" spans="2:6">
      <c r="B487" s="226" t="s">
        <v>4717</v>
      </c>
      <c r="C487" s="226" t="s">
        <v>4719</v>
      </c>
      <c r="E487" t="s">
        <v>4078</v>
      </c>
      <c r="F487" t="s">
        <v>1381</v>
      </c>
    </row>
    <row r="488" spans="2:6">
      <c r="B488" s="226" t="s">
        <v>4720</v>
      </c>
      <c r="C488" s="226" t="s">
        <v>4721</v>
      </c>
      <c r="E488" t="s">
        <v>4051</v>
      </c>
      <c r="F488" t="s">
        <v>1382</v>
      </c>
    </row>
    <row r="489" spans="2:6">
      <c r="B489" s="226" t="s">
        <v>4722</v>
      </c>
      <c r="C489" s="226" t="s">
        <v>4724</v>
      </c>
      <c r="E489" t="s">
        <v>4052</v>
      </c>
      <c r="F489" t="s">
        <v>7700</v>
      </c>
    </row>
    <row r="490" spans="2:6">
      <c r="B490" s="226" t="s">
        <v>4725</v>
      </c>
      <c r="C490" s="226" t="s">
        <v>4727</v>
      </c>
      <c r="E490" t="s">
        <v>4305</v>
      </c>
      <c r="F490" t="s">
        <v>1380</v>
      </c>
    </row>
    <row r="491" spans="2:6">
      <c r="B491" s="226" t="s">
        <v>4728</v>
      </c>
      <c r="C491" s="226" t="s">
        <v>4729</v>
      </c>
      <c r="E491" t="s">
        <v>4564</v>
      </c>
      <c r="F491" t="s">
        <v>1379</v>
      </c>
    </row>
    <row r="492" spans="2:6">
      <c r="B492" s="226" t="s">
        <v>4730</v>
      </c>
      <c r="C492" s="226" t="s">
        <v>714</v>
      </c>
      <c r="E492" t="s">
        <v>4572</v>
      </c>
      <c r="F492" t="s">
        <v>1378</v>
      </c>
    </row>
    <row r="493" spans="2:6">
      <c r="B493" s="226" t="s">
        <v>4733</v>
      </c>
      <c r="C493" s="226" t="s">
        <v>4734</v>
      </c>
      <c r="E493" t="s">
        <v>4887</v>
      </c>
      <c r="F493" t="s">
        <v>1377</v>
      </c>
    </row>
    <row r="494" spans="2:6">
      <c r="B494" s="226" t="s">
        <v>4735</v>
      </c>
      <c r="C494" s="226" t="s">
        <v>1664</v>
      </c>
      <c r="E494" t="s">
        <v>5220</v>
      </c>
      <c r="F494" t="s">
        <v>1376</v>
      </c>
    </row>
    <row r="495" spans="2:6">
      <c r="B495" s="226" t="s">
        <v>4737</v>
      </c>
      <c r="C495" s="226" t="s">
        <v>1663</v>
      </c>
      <c r="E495" t="s">
        <v>5227</v>
      </c>
      <c r="F495" t="s">
        <v>1374</v>
      </c>
    </row>
    <row r="496" spans="2:6">
      <c r="B496" s="226" t="s">
        <v>4738</v>
      </c>
      <c r="C496" s="226" t="s">
        <v>4739</v>
      </c>
      <c r="E496" t="s">
        <v>5226</v>
      </c>
      <c r="F496" t="s">
        <v>1375</v>
      </c>
    </row>
    <row r="497" spans="2:6">
      <c r="B497" s="226" t="s">
        <v>4740</v>
      </c>
      <c r="C497" s="226" t="s">
        <v>1646</v>
      </c>
      <c r="E497" t="s">
        <v>4883</v>
      </c>
      <c r="F497" t="s">
        <v>7709</v>
      </c>
    </row>
    <row r="498" spans="2:6">
      <c r="B498" s="226" t="s">
        <v>4742</v>
      </c>
      <c r="C498" s="226" t="s">
        <v>4743</v>
      </c>
      <c r="E498" t="s">
        <v>4881</v>
      </c>
      <c r="F498" t="s">
        <v>7711</v>
      </c>
    </row>
    <row r="499" spans="2:6">
      <c r="B499" s="226" t="s">
        <v>4744</v>
      </c>
      <c r="C499" s="226" t="s">
        <v>4745</v>
      </c>
      <c r="E499" t="s">
        <v>4904</v>
      </c>
      <c r="F499" t="s">
        <v>1372</v>
      </c>
    </row>
    <row r="500" spans="2:6">
      <c r="B500" s="226" t="s">
        <v>4746</v>
      </c>
      <c r="C500" s="226" t="s">
        <v>4747</v>
      </c>
      <c r="E500" t="s">
        <v>5237</v>
      </c>
      <c r="F500" t="s">
        <v>1370</v>
      </c>
    </row>
    <row r="501" spans="2:6">
      <c r="B501" s="226" t="s">
        <v>4748</v>
      </c>
      <c r="C501" s="226" t="s">
        <v>4749</v>
      </c>
      <c r="E501" t="s">
        <v>5238</v>
      </c>
      <c r="F501" t="s">
        <v>7715</v>
      </c>
    </row>
    <row r="502" spans="2:6">
      <c r="B502" s="226" t="s">
        <v>4750</v>
      </c>
      <c r="C502" s="226" t="s">
        <v>4751</v>
      </c>
      <c r="E502" t="s">
        <v>5222</v>
      </c>
      <c r="F502" t="s">
        <v>1371</v>
      </c>
    </row>
    <row r="503" spans="2:6">
      <c r="B503" s="226" t="s">
        <v>4752</v>
      </c>
      <c r="C503" s="226" t="s">
        <v>4753</v>
      </c>
      <c r="E503" t="s">
        <v>5224</v>
      </c>
      <c r="F503" t="s">
        <v>7718</v>
      </c>
    </row>
    <row r="504" spans="2:6">
      <c r="B504" s="226" t="s">
        <v>4754</v>
      </c>
      <c r="C504" s="226" t="s">
        <v>4755</v>
      </c>
      <c r="E504" t="s">
        <v>4888</v>
      </c>
      <c r="F504" t="s">
        <v>1373</v>
      </c>
    </row>
    <row r="505" spans="2:6">
      <c r="B505" s="226" t="s">
        <v>4756</v>
      </c>
      <c r="C505" s="226" t="s">
        <v>4758</v>
      </c>
      <c r="E505" t="s">
        <v>4890</v>
      </c>
      <c r="F505" t="s">
        <v>7721</v>
      </c>
    </row>
    <row r="506" spans="2:6">
      <c r="B506" s="226" t="s">
        <v>4759</v>
      </c>
      <c r="C506" s="226" t="s">
        <v>1645</v>
      </c>
      <c r="E506" t="s">
        <v>4592</v>
      </c>
      <c r="F506" t="s">
        <v>1369</v>
      </c>
    </row>
    <row r="507" spans="2:6">
      <c r="B507" s="226" t="s">
        <v>4760</v>
      </c>
      <c r="C507" s="226" t="s">
        <v>4761</v>
      </c>
      <c r="E507" t="s">
        <v>5219</v>
      </c>
      <c r="F507" t="s">
        <v>1367</v>
      </c>
    </row>
    <row r="508" spans="2:6">
      <c r="B508" s="226" t="s">
        <v>4762</v>
      </c>
      <c r="C508" s="226" t="s">
        <v>4763</v>
      </c>
      <c r="E508" t="s">
        <v>5221</v>
      </c>
      <c r="F508" t="s">
        <v>1366</v>
      </c>
    </row>
    <row r="509" spans="2:6">
      <c r="B509" s="226" t="s">
        <v>4764</v>
      </c>
      <c r="C509" s="226" t="s">
        <v>4765</v>
      </c>
      <c r="E509" t="s">
        <v>4905</v>
      </c>
      <c r="F509" t="s">
        <v>7726</v>
      </c>
    </row>
    <row r="510" spans="2:6">
      <c r="B510" s="226" t="s">
        <v>4766</v>
      </c>
      <c r="C510" s="226" t="s">
        <v>4767</v>
      </c>
      <c r="E510" t="s">
        <v>5240</v>
      </c>
      <c r="F510" t="s">
        <v>1364</v>
      </c>
    </row>
    <row r="511" spans="2:6">
      <c r="B511" s="226" t="s">
        <v>4768</v>
      </c>
      <c r="C511" s="226" t="s">
        <v>4770</v>
      </c>
      <c r="E511" t="s">
        <v>4893</v>
      </c>
      <c r="F511" t="s">
        <v>1368</v>
      </c>
    </row>
    <row r="512" spans="2:6">
      <c r="B512" s="226" t="s">
        <v>4771</v>
      </c>
      <c r="C512" s="226" t="s">
        <v>4772</v>
      </c>
      <c r="E512" t="s">
        <v>5223</v>
      </c>
      <c r="F512" t="s">
        <v>1365</v>
      </c>
    </row>
    <row r="513" spans="2:6">
      <c r="B513" s="226" t="s">
        <v>4773</v>
      </c>
      <c r="C513" s="226" t="s">
        <v>4774</v>
      </c>
      <c r="E513" t="s">
        <v>4609</v>
      </c>
      <c r="F513" t="s">
        <v>1363</v>
      </c>
    </row>
    <row r="514" spans="2:6">
      <c r="B514" s="226" t="s">
        <v>4775</v>
      </c>
      <c r="C514" s="226" t="s">
        <v>205</v>
      </c>
      <c r="E514" t="s">
        <v>5216</v>
      </c>
      <c r="F514" t="s">
        <v>1362</v>
      </c>
    </row>
    <row r="515" spans="2:6">
      <c r="B515" s="226" t="s">
        <v>4776</v>
      </c>
      <c r="C515" s="226" t="s">
        <v>4777</v>
      </c>
      <c r="E515" t="s">
        <v>5273</v>
      </c>
      <c r="F515" t="s">
        <v>7733</v>
      </c>
    </row>
    <row r="516" spans="2:6">
      <c r="B516" s="226" t="s">
        <v>4778</v>
      </c>
      <c r="C516" s="226" t="s">
        <v>4780</v>
      </c>
      <c r="E516" t="s">
        <v>5683</v>
      </c>
      <c r="F516" t="s">
        <v>7735</v>
      </c>
    </row>
    <row r="517" spans="2:6">
      <c r="B517" s="226" t="s">
        <v>4781</v>
      </c>
      <c r="C517" s="226" t="s">
        <v>4782</v>
      </c>
      <c r="E517" t="s">
        <v>5694</v>
      </c>
      <c r="F517" t="s">
        <v>1361</v>
      </c>
    </row>
    <row r="518" spans="2:6">
      <c r="B518" s="226" t="s">
        <v>4783</v>
      </c>
      <c r="C518" s="226" t="s">
        <v>4785</v>
      </c>
      <c r="E518" t="s">
        <v>6113</v>
      </c>
      <c r="F518" t="s">
        <v>7738</v>
      </c>
    </row>
    <row r="519" spans="2:6">
      <c r="B519" s="226" t="s">
        <v>4787</v>
      </c>
      <c r="C519" s="226" t="s">
        <v>4788</v>
      </c>
      <c r="E519" t="s">
        <v>6110</v>
      </c>
      <c r="F519" t="s">
        <v>7740</v>
      </c>
    </row>
    <row r="520" spans="2:6">
      <c r="B520" s="226" t="s">
        <v>4789</v>
      </c>
      <c r="C520" s="226" t="s">
        <v>4790</v>
      </c>
      <c r="E520" t="s">
        <v>5680</v>
      </c>
      <c r="F520" t="s">
        <v>1358</v>
      </c>
    </row>
    <row r="521" spans="2:6">
      <c r="B521" s="226" t="s">
        <v>4791</v>
      </c>
      <c r="C521" s="226" t="s">
        <v>4792</v>
      </c>
      <c r="E521" t="s">
        <v>5692</v>
      </c>
      <c r="F521" t="s">
        <v>7743</v>
      </c>
    </row>
    <row r="522" spans="2:6">
      <c r="B522" s="226" t="s">
        <v>4793</v>
      </c>
      <c r="C522" s="226" t="s">
        <v>716</v>
      </c>
      <c r="E522" t="s">
        <v>5691</v>
      </c>
      <c r="F522" t="s">
        <v>1357</v>
      </c>
    </row>
    <row r="523" spans="2:6">
      <c r="B523" s="226" t="s">
        <v>4794</v>
      </c>
      <c r="C523" s="226" t="s">
        <v>4795</v>
      </c>
      <c r="E523" t="s">
        <v>5675</v>
      </c>
      <c r="F523" t="s">
        <v>1359</v>
      </c>
    </row>
    <row r="524" spans="2:6">
      <c r="B524" s="226" t="s">
        <v>4796</v>
      </c>
      <c r="C524" s="226" t="s">
        <v>4797</v>
      </c>
      <c r="E524" t="s">
        <v>5668</v>
      </c>
      <c r="F524" t="s">
        <v>1360</v>
      </c>
    </row>
    <row r="525" spans="2:6">
      <c r="B525" s="226" t="s">
        <v>4798</v>
      </c>
      <c r="C525" s="226" t="s">
        <v>4799</v>
      </c>
      <c r="E525" t="s">
        <v>6112</v>
      </c>
      <c r="F525" t="s">
        <v>1356</v>
      </c>
    </row>
    <row r="526" spans="2:6">
      <c r="B526" s="226" t="s">
        <v>4800</v>
      </c>
      <c r="C526" s="226" t="s">
        <v>4801</v>
      </c>
      <c r="E526" t="s">
        <v>6603</v>
      </c>
      <c r="F526" t="s">
        <v>1355</v>
      </c>
    </row>
    <row r="527" spans="2:6">
      <c r="B527" s="226" t="s">
        <v>4802</v>
      </c>
      <c r="C527" s="226" t="s">
        <v>4803</v>
      </c>
      <c r="E527" t="s">
        <v>4311</v>
      </c>
      <c r="F527" t="s">
        <v>1354</v>
      </c>
    </row>
    <row r="528" spans="2:6">
      <c r="B528" s="226" t="s">
        <v>4804</v>
      </c>
      <c r="C528" s="226" t="s">
        <v>4806</v>
      </c>
      <c r="E528" t="s">
        <v>4331</v>
      </c>
      <c r="F528" t="s">
        <v>1353</v>
      </c>
    </row>
    <row r="529" spans="2:6">
      <c r="B529" s="226" t="s">
        <v>4807</v>
      </c>
      <c r="C529" s="226" t="s">
        <v>1702</v>
      </c>
      <c r="E529" t="s">
        <v>4578</v>
      </c>
      <c r="F529" t="s">
        <v>1351</v>
      </c>
    </row>
    <row r="530" spans="2:6">
      <c r="B530" s="226" t="s">
        <v>4808</v>
      </c>
      <c r="C530" s="226" t="s">
        <v>1701</v>
      </c>
      <c r="E530" t="s">
        <v>4575</v>
      </c>
      <c r="F530" t="s">
        <v>1352</v>
      </c>
    </row>
    <row r="531" spans="2:6">
      <c r="B531" s="226" t="s">
        <v>4809</v>
      </c>
      <c r="C531" s="226" t="s">
        <v>4810</v>
      </c>
      <c r="E531" t="s">
        <v>4584</v>
      </c>
      <c r="F531" t="s">
        <v>7754</v>
      </c>
    </row>
    <row r="532" spans="2:6">
      <c r="B532" s="226" t="s">
        <v>4811</v>
      </c>
      <c r="C532" s="226" t="s">
        <v>4812</v>
      </c>
      <c r="E532" t="s">
        <v>4892</v>
      </c>
      <c r="F532" t="s">
        <v>1349</v>
      </c>
    </row>
    <row r="533" spans="2:6">
      <c r="B533" s="226" t="s">
        <v>4813</v>
      </c>
      <c r="C533" s="226" t="s">
        <v>4814</v>
      </c>
      <c r="E533" t="s">
        <v>4587</v>
      </c>
      <c r="F533" t="s">
        <v>1350</v>
      </c>
    </row>
    <row r="534" spans="2:6">
      <c r="B534" s="226" t="s">
        <v>4815</v>
      </c>
      <c r="C534" s="226" t="s">
        <v>4816</v>
      </c>
      <c r="E534" t="s">
        <v>4079</v>
      </c>
      <c r="F534" t="s">
        <v>7758</v>
      </c>
    </row>
    <row r="535" spans="2:6">
      <c r="B535" s="226" t="s">
        <v>4817</v>
      </c>
      <c r="C535" s="226" t="s">
        <v>4818</v>
      </c>
      <c r="E535" t="s">
        <v>4582</v>
      </c>
      <c r="F535" t="s">
        <v>1345</v>
      </c>
    </row>
    <row r="536" spans="2:6">
      <c r="B536" s="226" t="s">
        <v>4819</v>
      </c>
      <c r="C536" s="226" t="s">
        <v>4820</v>
      </c>
      <c r="E536" t="s">
        <v>4594</v>
      </c>
      <c r="F536" t="s">
        <v>1344</v>
      </c>
    </row>
    <row r="537" spans="2:6">
      <c r="B537" s="226" t="s">
        <v>4821</v>
      </c>
      <c r="C537" s="226" t="s">
        <v>4823</v>
      </c>
      <c r="E537" t="s">
        <v>4325</v>
      </c>
      <c r="F537" t="s">
        <v>1348</v>
      </c>
    </row>
    <row r="538" spans="2:6">
      <c r="B538" s="226" t="s">
        <v>4824</v>
      </c>
      <c r="C538" s="226" t="s">
        <v>4825</v>
      </c>
      <c r="E538" t="s">
        <v>4576</v>
      </c>
      <c r="F538" t="s">
        <v>1346</v>
      </c>
    </row>
    <row r="539" spans="2:6">
      <c r="B539" s="226" t="s">
        <v>4826</v>
      </c>
      <c r="C539" s="226" t="s">
        <v>4828</v>
      </c>
      <c r="E539" t="s">
        <v>4330</v>
      </c>
      <c r="F539" t="s">
        <v>1347</v>
      </c>
    </row>
    <row r="540" spans="2:6">
      <c r="B540" s="226" t="s">
        <v>4829</v>
      </c>
      <c r="C540" s="226" t="s">
        <v>1652</v>
      </c>
      <c r="E540" t="s">
        <v>4328</v>
      </c>
      <c r="F540" t="s">
        <v>7765</v>
      </c>
    </row>
    <row r="541" spans="2:6">
      <c r="B541" s="226" t="s">
        <v>4831</v>
      </c>
      <c r="C541" s="226" t="s">
        <v>4832</v>
      </c>
      <c r="E541" t="s">
        <v>4364</v>
      </c>
      <c r="F541" t="s">
        <v>1341</v>
      </c>
    </row>
    <row r="542" spans="2:6">
      <c r="B542" s="226" t="s">
        <v>4833</v>
      </c>
      <c r="C542" s="226" t="s">
        <v>4834</v>
      </c>
      <c r="E542" t="s">
        <v>4326</v>
      </c>
      <c r="F542" t="s">
        <v>1343</v>
      </c>
    </row>
    <row r="543" spans="2:6">
      <c r="B543" s="226" t="s">
        <v>4835</v>
      </c>
      <c r="C543" s="226" t="s">
        <v>120</v>
      </c>
      <c r="E543" t="s">
        <v>4333</v>
      </c>
      <c r="F543" t="s">
        <v>7769</v>
      </c>
    </row>
    <row r="544" spans="2:6">
      <c r="B544" s="226" t="s">
        <v>4836</v>
      </c>
      <c r="C544" s="226" t="s">
        <v>4838</v>
      </c>
      <c r="E544" t="s">
        <v>4332</v>
      </c>
      <c r="F544" t="s">
        <v>1342</v>
      </c>
    </row>
    <row r="545" spans="2:6">
      <c r="B545" s="226" t="s">
        <v>4839</v>
      </c>
      <c r="C545" s="226" t="s">
        <v>4840</v>
      </c>
      <c r="E545" t="s">
        <v>4597</v>
      </c>
      <c r="F545" t="s">
        <v>1339</v>
      </c>
    </row>
    <row r="546" spans="2:6">
      <c r="B546" s="226" t="s">
        <v>4841</v>
      </c>
      <c r="C546" s="226" t="s">
        <v>4842</v>
      </c>
      <c r="E546" t="s">
        <v>4595</v>
      </c>
      <c r="F546" t="s">
        <v>7773</v>
      </c>
    </row>
    <row r="547" spans="2:6">
      <c r="B547" s="226" t="s">
        <v>4843</v>
      </c>
      <c r="C547" s="226" t="s">
        <v>4844</v>
      </c>
      <c r="E547" t="s">
        <v>4583</v>
      </c>
      <c r="F547" t="s">
        <v>1340</v>
      </c>
    </row>
    <row r="548" spans="2:6">
      <c r="B548" s="226" t="s">
        <v>4845</v>
      </c>
      <c r="C548" s="226" t="s">
        <v>4846</v>
      </c>
      <c r="E548" t="s">
        <v>4335</v>
      </c>
      <c r="F548" t="s">
        <v>1338</v>
      </c>
    </row>
    <row r="549" spans="2:6">
      <c r="B549" s="226" t="s">
        <v>4847</v>
      </c>
      <c r="C549" s="226" t="s">
        <v>1698</v>
      </c>
      <c r="E549" t="s">
        <v>4586</v>
      </c>
      <c r="F549" t="s">
        <v>1337</v>
      </c>
    </row>
    <row r="550" spans="2:6">
      <c r="B550" s="226" t="s">
        <v>4848</v>
      </c>
      <c r="C550" s="226" t="s">
        <v>4849</v>
      </c>
      <c r="E550" t="s">
        <v>4895</v>
      </c>
      <c r="F550" t="s">
        <v>160</v>
      </c>
    </row>
    <row r="551" spans="2:6">
      <c r="B551" s="226" t="s">
        <v>4850</v>
      </c>
      <c r="C551" s="226" t="s">
        <v>4851</v>
      </c>
      <c r="E551" t="s">
        <v>4894</v>
      </c>
      <c r="F551" t="s">
        <v>1336</v>
      </c>
    </row>
    <row r="552" spans="2:6">
      <c r="B552" s="226" t="s">
        <v>4852</v>
      </c>
      <c r="C552" s="226" t="s">
        <v>4853</v>
      </c>
      <c r="E552" t="s">
        <v>5229</v>
      </c>
      <c r="F552" t="s">
        <v>1335</v>
      </c>
    </row>
    <row r="553" spans="2:6">
      <c r="B553" s="226" t="s">
        <v>4854</v>
      </c>
      <c r="C553" s="226" t="s">
        <v>4855</v>
      </c>
      <c r="E553" t="s">
        <v>6108</v>
      </c>
      <c r="F553" t="s">
        <v>7781</v>
      </c>
    </row>
    <row r="554" spans="2:6">
      <c r="B554" s="226" t="s">
        <v>4856</v>
      </c>
      <c r="C554" s="226" t="s">
        <v>4857</v>
      </c>
      <c r="E554" t="s">
        <v>6115</v>
      </c>
      <c r="F554" t="s">
        <v>1334</v>
      </c>
    </row>
    <row r="555" spans="2:6">
      <c r="B555" s="226" t="s">
        <v>4858</v>
      </c>
      <c r="C555" s="226" t="s">
        <v>4860</v>
      </c>
      <c r="E555" t="s">
        <v>5217</v>
      </c>
      <c r="F555" t="s">
        <v>1333</v>
      </c>
    </row>
    <row r="556" spans="2:6">
      <c r="B556" s="226" t="s">
        <v>4861</v>
      </c>
      <c r="C556" s="226" t="s">
        <v>4862</v>
      </c>
      <c r="E556" t="s">
        <v>5246</v>
      </c>
      <c r="F556" t="s">
        <v>1332</v>
      </c>
    </row>
    <row r="557" spans="2:6">
      <c r="B557" s="226" t="s">
        <v>4863</v>
      </c>
      <c r="C557" s="226" t="s">
        <v>4864</v>
      </c>
      <c r="E557" t="s">
        <v>5244</v>
      </c>
      <c r="F557" t="s">
        <v>7786</v>
      </c>
    </row>
    <row r="558" spans="2:6">
      <c r="B558" s="226" t="s">
        <v>4865</v>
      </c>
      <c r="C558" s="226" t="s">
        <v>4866</v>
      </c>
      <c r="E558" t="s">
        <v>5676</v>
      </c>
      <c r="F558" t="s">
        <v>1331</v>
      </c>
    </row>
    <row r="559" spans="2:6">
      <c r="B559" s="226" t="s">
        <v>4867</v>
      </c>
      <c r="C559" s="226" t="s">
        <v>4868</v>
      </c>
      <c r="E559" t="s">
        <v>5685</v>
      </c>
      <c r="F559" t="s">
        <v>1330</v>
      </c>
    </row>
    <row r="560" spans="2:6">
      <c r="B560" s="226" t="s">
        <v>4869</v>
      </c>
      <c r="C560" s="226" t="s">
        <v>4870</v>
      </c>
      <c r="E560" t="s">
        <v>6135</v>
      </c>
      <c r="F560" t="s">
        <v>1328</v>
      </c>
    </row>
    <row r="561" spans="2:6">
      <c r="B561" s="226" t="s">
        <v>4871</v>
      </c>
      <c r="C561" s="226" t="s">
        <v>4872</v>
      </c>
      <c r="E561" t="s">
        <v>6107</v>
      </c>
      <c r="F561" t="s">
        <v>1329</v>
      </c>
    </row>
    <row r="562" spans="2:6">
      <c r="B562" s="226" t="s">
        <v>4873</v>
      </c>
      <c r="C562" s="226" t="s">
        <v>1415</v>
      </c>
      <c r="E562" t="s">
        <v>4352</v>
      </c>
      <c r="F562" t="s">
        <v>1327</v>
      </c>
    </row>
    <row r="563" spans="2:6">
      <c r="B563" s="226" t="s">
        <v>4874</v>
      </c>
      <c r="C563" s="226" t="s">
        <v>4875</v>
      </c>
      <c r="E563" t="s">
        <v>4350</v>
      </c>
      <c r="F563" t="s">
        <v>7793</v>
      </c>
    </row>
    <row r="564" spans="2:6">
      <c r="B564" s="226" t="s">
        <v>4876</v>
      </c>
      <c r="C564" s="226" t="s">
        <v>873</v>
      </c>
      <c r="E564" t="s">
        <v>4354</v>
      </c>
      <c r="F564" t="s">
        <v>1326</v>
      </c>
    </row>
    <row r="565" spans="2:6">
      <c r="B565" s="226" t="s">
        <v>4877</v>
      </c>
      <c r="C565" s="226" t="s">
        <v>1419</v>
      </c>
      <c r="E565" t="s">
        <v>4095</v>
      </c>
      <c r="F565" t="s">
        <v>7796</v>
      </c>
    </row>
    <row r="566" spans="2:6">
      <c r="B566" s="226" t="s">
        <v>4878</v>
      </c>
      <c r="C566" s="226" t="s">
        <v>1406</v>
      </c>
      <c r="E566" t="s">
        <v>4363</v>
      </c>
      <c r="F566" t="s">
        <v>1325</v>
      </c>
    </row>
    <row r="567" spans="2:6">
      <c r="B567" s="226" t="s">
        <v>4879</v>
      </c>
      <c r="C567" s="226" t="s">
        <v>1405</v>
      </c>
      <c r="E567" t="s">
        <v>4617</v>
      </c>
      <c r="F567" t="s">
        <v>1324</v>
      </c>
    </row>
    <row r="568" spans="2:6">
      <c r="B568" s="226" t="s">
        <v>4880</v>
      </c>
      <c r="C568" s="226" t="s">
        <v>1410</v>
      </c>
      <c r="E568" t="s">
        <v>4925</v>
      </c>
      <c r="F568" t="s">
        <v>1323</v>
      </c>
    </row>
    <row r="569" spans="2:6">
      <c r="B569" s="226" t="s">
        <v>4881</v>
      </c>
      <c r="C569" s="226" t="s">
        <v>4882</v>
      </c>
      <c r="E569" t="s">
        <v>4072</v>
      </c>
      <c r="F569" t="s">
        <v>7801</v>
      </c>
    </row>
    <row r="570" spans="2:6">
      <c r="B570" s="226" t="s">
        <v>4883</v>
      </c>
      <c r="C570" s="226" t="s">
        <v>4884</v>
      </c>
      <c r="E570" t="s">
        <v>4368</v>
      </c>
      <c r="F570" t="s">
        <v>1320</v>
      </c>
    </row>
    <row r="571" spans="2:6">
      <c r="B571" s="226" t="s">
        <v>4885</v>
      </c>
      <c r="C571" s="226" t="s">
        <v>4886</v>
      </c>
      <c r="E571" t="s">
        <v>4367</v>
      </c>
      <c r="F571" t="s">
        <v>1321</v>
      </c>
    </row>
    <row r="572" spans="2:6">
      <c r="B572" s="226" t="s">
        <v>4887</v>
      </c>
      <c r="C572" s="226" t="s">
        <v>1377</v>
      </c>
      <c r="E572" t="s">
        <v>4366</v>
      </c>
      <c r="F572" t="s">
        <v>1322</v>
      </c>
    </row>
    <row r="573" spans="2:6">
      <c r="B573" s="226" t="s">
        <v>4888</v>
      </c>
      <c r="C573" s="226" t="s">
        <v>1373</v>
      </c>
      <c r="E573" t="s">
        <v>4618</v>
      </c>
      <c r="F573" t="s">
        <v>1318</v>
      </c>
    </row>
    <row r="574" spans="2:6">
      <c r="B574" s="226" t="s">
        <v>4890</v>
      </c>
      <c r="C574" s="226" t="s">
        <v>4891</v>
      </c>
      <c r="E574" t="s">
        <v>4907</v>
      </c>
      <c r="F574" t="s">
        <v>1317</v>
      </c>
    </row>
    <row r="575" spans="2:6">
      <c r="B575" s="226" t="s">
        <v>4892</v>
      </c>
      <c r="C575" s="226" t="s">
        <v>1349</v>
      </c>
      <c r="E575" t="s">
        <v>4600</v>
      </c>
      <c r="F575" t="s">
        <v>1319</v>
      </c>
    </row>
    <row r="576" spans="2:6">
      <c r="B576" s="226" t="s">
        <v>4893</v>
      </c>
      <c r="C576" s="226" t="s">
        <v>1368</v>
      </c>
      <c r="E576" t="s">
        <v>4598</v>
      </c>
      <c r="F576" t="s">
        <v>1316</v>
      </c>
    </row>
    <row r="577" spans="2:6">
      <c r="B577" s="226" t="s">
        <v>4894</v>
      </c>
      <c r="C577" s="226" t="s">
        <v>1336</v>
      </c>
      <c r="E577" t="s">
        <v>5242</v>
      </c>
      <c r="F577" t="s">
        <v>7810</v>
      </c>
    </row>
    <row r="578" spans="2:6">
      <c r="B578" s="226" t="s">
        <v>4895</v>
      </c>
      <c r="C578" s="226" t="s">
        <v>4896</v>
      </c>
      <c r="E578" t="s">
        <v>4908</v>
      </c>
      <c r="F578" t="s">
        <v>1315</v>
      </c>
    </row>
    <row r="579" spans="2:6">
      <c r="B579" s="226" t="s">
        <v>4897</v>
      </c>
      <c r="C579" s="226" t="s">
        <v>1309</v>
      </c>
      <c r="E579" t="s">
        <v>5247</v>
      </c>
      <c r="F579" t="s">
        <v>1313</v>
      </c>
    </row>
    <row r="580" spans="2:6">
      <c r="B580" s="226" t="s">
        <v>4898</v>
      </c>
      <c r="C580" s="226" t="s">
        <v>1308</v>
      </c>
      <c r="E580" t="s">
        <v>5291</v>
      </c>
      <c r="F580" t="s">
        <v>1312</v>
      </c>
    </row>
    <row r="581" spans="2:6">
      <c r="B581" s="226" t="s">
        <v>4899</v>
      </c>
      <c r="C581" s="226" t="s">
        <v>1307</v>
      </c>
      <c r="E581" t="s">
        <v>5241</v>
      </c>
      <c r="F581" t="s">
        <v>1314</v>
      </c>
    </row>
    <row r="582" spans="2:6">
      <c r="B582" s="226" t="s">
        <v>4900</v>
      </c>
      <c r="C582" s="226" t="s">
        <v>1591</v>
      </c>
      <c r="E582" t="s">
        <v>5681</v>
      </c>
      <c r="F582" t="s">
        <v>7816</v>
      </c>
    </row>
    <row r="583" spans="2:6">
      <c r="B583" s="226" t="s">
        <v>4902</v>
      </c>
      <c r="C583" s="226" t="s">
        <v>4903</v>
      </c>
      <c r="E583" t="s">
        <v>4899</v>
      </c>
      <c r="F583" t="s">
        <v>1307</v>
      </c>
    </row>
    <row r="584" spans="2:6">
      <c r="B584" s="226" t="s">
        <v>4904</v>
      </c>
      <c r="C584" s="226" t="s">
        <v>1372</v>
      </c>
      <c r="E584" t="s">
        <v>4601</v>
      </c>
      <c r="F584" t="s">
        <v>1311</v>
      </c>
    </row>
    <row r="585" spans="2:6">
      <c r="B585" s="226" t="s">
        <v>4905</v>
      </c>
      <c r="C585" s="226" t="s">
        <v>4906</v>
      </c>
      <c r="E585" t="s">
        <v>4897</v>
      </c>
      <c r="F585" t="s">
        <v>1309</v>
      </c>
    </row>
    <row r="586" spans="2:6">
      <c r="B586" s="226" t="s">
        <v>4907</v>
      </c>
      <c r="C586" s="226" t="s">
        <v>1317</v>
      </c>
      <c r="E586" t="s">
        <v>4624</v>
      </c>
      <c r="F586" t="s">
        <v>1310</v>
      </c>
    </row>
    <row r="587" spans="2:6">
      <c r="B587" s="226" t="s">
        <v>4908</v>
      </c>
      <c r="C587" s="226" t="s">
        <v>1315</v>
      </c>
      <c r="E587" t="s">
        <v>4898</v>
      </c>
      <c r="F587" t="s">
        <v>1308</v>
      </c>
    </row>
    <row r="588" spans="2:6">
      <c r="B588" s="226" t="s">
        <v>4909</v>
      </c>
      <c r="C588" s="226" t="s">
        <v>1306</v>
      </c>
      <c r="E588" t="s">
        <v>4910</v>
      </c>
      <c r="F588" t="s">
        <v>1305</v>
      </c>
    </row>
    <row r="589" spans="2:6">
      <c r="B589" s="226" t="s">
        <v>4910</v>
      </c>
      <c r="C589" s="226" t="s">
        <v>1305</v>
      </c>
      <c r="E589" t="s">
        <v>4909</v>
      </c>
      <c r="F589" t="s">
        <v>1306</v>
      </c>
    </row>
    <row r="590" spans="2:6">
      <c r="B590" s="226" t="s">
        <v>4911</v>
      </c>
      <c r="C590" s="226" t="s">
        <v>4913</v>
      </c>
      <c r="E590" t="s">
        <v>4356</v>
      </c>
      <c r="F590" t="s">
        <v>1304</v>
      </c>
    </row>
    <row r="591" spans="2:6">
      <c r="B591" s="226" t="s">
        <v>4914</v>
      </c>
      <c r="C591" s="226" t="s">
        <v>1285</v>
      </c>
      <c r="E591" t="s">
        <v>4619</v>
      </c>
      <c r="F591" t="s">
        <v>1303</v>
      </c>
    </row>
    <row r="592" spans="2:6">
      <c r="B592" s="226" t="s">
        <v>4915</v>
      </c>
      <c r="C592" s="226" t="s">
        <v>1284</v>
      </c>
      <c r="E592" t="s">
        <v>4926</v>
      </c>
      <c r="F592" t="s">
        <v>1302</v>
      </c>
    </row>
    <row r="593" spans="2:6">
      <c r="B593" s="226" t="s">
        <v>4916</v>
      </c>
      <c r="C593" s="226" t="s">
        <v>1590</v>
      </c>
      <c r="E593" t="s">
        <v>4927</v>
      </c>
      <c r="F593" t="s">
        <v>1301</v>
      </c>
    </row>
    <row r="594" spans="2:6">
      <c r="B594" s="226" t="s">
        <v>4917</v>
      </c>
      <c r="C594" s="226" t="s">
        <v>1589</v>
      </c>
      <c r="E594" t="s">
        <v>5248</v>
      </c>
      <c r="F594" t="s">
        <v>1300</v>
      </c>
    </row>
    <row r="595" spans="2:6">
      <c r="B595" s="226" t="s">
        <v>4918</v>
      </c>
      <c r="C595" s="226" t="s">
        <v>1535</v>
      </c>
      <c r="E595" t="s">
        <v>5294</v>
      </c>
      <c r="F595" t="s">
        <v>7830</v>
      </c>
    </row>
    <row r="596" spans="2:6">
      <c r="B596" s="226" t="s">
        <v>4919</v>
      </c>
      <c r="C596" s="226" t="s">
        <v>4920</v>
      </c>
      <c r="E596" t="s">
        <v>5322</v>
      </c>
      <c r="F596" t="s">
        <v>1299</v>
      </c>
    </row>
    <row r="597" spans="2:6">
      <c r="B597" s="226" t="s">
        <v>4921</v>
      </c>
      <c r="C597" s="226" t="s">
        <v>1577</v>
      </c>
      <c r="E597" t="s">
        <v>4643</v>
      </c>
      <c r="F597" t="s">
        <v>1296</v>
      </c>
    </row>
    <row r="598" spans="2:6">
      <c r="B598" s="226" t="s">
        <v>4922</v>
      </c>
      <c r="C598" s="226" t="s">
        <v>4923</v>
      </c>
      <c r="E598" t="s">
        <v>4620</v>
      </c>
      <c r="F598" t="s">
        <v>1298</v>
      </c>
    </row>
    <row r="599" spans="2:6">
      <c r="B599" s="226" t="s">
        <v>4924</v>
      </c>
      <c r="C599" s="226" t="s">
        <v>37</v>
      </c>
      <c r="E599" t="s">
        <v>4623</v>
      </c>
      <c r="F599" t="s">
        <v>1297</v>
      </c>
    </row>
    <row r="600" spans="2:6">
      <c r="B600" s="226" t="s">
        <v>4925</v>
      </c>
      <c r="C600" s="226" t="s">
        <v>1323</v>
      </c>
      <c r="E600" t="s">
        <v>4930</v>
      </c>
      <c r="F600" t="s">
        <v>1294</v>
      </c>
    </row>
    <row r="601" spans="2:6">
      <c r="B601" s="226" t="s">
        <v>4926</v>
      </c>
      <c r="C601" s="226" t="s">
        <v>1302</v>
      </c>
      <c r="E601" t="s">
        <v>4929</v>
      </c>
      <c r="F601" t="s">
        <v>1295</v>
      </c>
    </row>
    <row r="602" spans="2:6">
      <c r="B602" s="226" t="s">
        <v>4927</v>
      </c>
      <c r="C602" s="226" t="s">
        <v>1301</v>
      </c>
      <c r="E602" t="s">
        <v>5288</v>
      </c>
      <c r="F602" t="s">
        <v>1292</v>
      </c>
    </row>
    <row r="603" spans="2:6">
      <c r="B603" s="226" t="s">
        <v>4928</v>
      </c>
      <c r="C603" s="226" t="s">
        <v>1255</v>
      </c>
      <c r="E603" t="s">
        <v>5287</v>
      </c>
      <c r="F603" t="s">
        <v>1293</v>
      </c>
    </row>
    <row r="604" spans="2:6">
      <c r="B604" s="226" t="s">
        <v>4929</v>
      </c>
      <c r="C604" s="226" t="s">
        <v>1295</v>
      </c>
      <c r="E604" t="s">
        <v>5259</v>
      </c>
      <c r="F604" t="s">
        <v>1290</v>
      </c>
    </row>
    <row r="605" spans="2:6">
      <c r="B605" s="226" t="s">
        <v>4930</v>
      </c>
      <c r="C605" s="226" t="s">
        <v>1294</v>
      </c>
      <c r="E605" t="s">
        <v>5257</v>
      </c>
      <c r="F605" t="s">
        <v>1291</v>
      </c>
    </row>
    <row r="606" spans="2:6">
      <c r="B606" s="226" t="s">
        <v>4931</v>
      </c>
      <c r="C606" s="226" t="s">
        <v>719</v>
      </c>
      <c r="E606" t="s">
        <v>5298</v>
      </c>
      <c r="F606" t="s">
        <v>1288</v>
      </c>
    </row>
    <row r="607" spans="2:6">
      <c r="B607" s="226" t="s">
        <v>4933</v>
      </c>
      <c r="C607" s="226" t="s">
        <v>1283</v>
      </c>
      <c r="E607" t="s">
        <v>5329</v>
      </c>
      <c r="F607" t="s">
        <v>7843</v>
      </c>
    </row>
    <row r="608" spans="2:6">
      <c r="B608" s="226" t="s">
        <v>4934</v>
      </c>
      <c r="C608" s="226" t="s">
        <v>1673</v>
      </c>
      <c r="E608" t="s">
        <v>5723</v>
      </c>
      <c r="F608" t="s">
        <v>1286</v>
      </c>
    </row>
    <row r="609" spans="2:6">
      <c r="B609" s="226" t="s">
        <v>4935</v>
      </c>
      <c r="C609" s="226" t="s">
        <v>1690</v>
      </c>
      <c r="E609" t="s">
        <v>5323</v>
      </c>
      <c r="F609" t="s">
        <v>1287</v>
      </c>
    </row>
    <row r="610" spans="2:6">
      <c r="B610" s="226" t="s">
        <v>4937</v>
      </c>
      <c r="C610" s="226" t="s">
        <v>1534</v>
      </c>
      <c r="E610" t="s">
        <v>5262</v>
      </c>
      <c r="F610" t="s">
        <v>1289</v>
      </c>
    </row>
    <row r="611" spans="2:6">
      <c r="B611" s="226" t="s">
        <v>4938</v>
      </c>
      <c r="C611" s="226" t="s">
        <v>1525</v>
      </c>
      <c r="E611" t="s">
        <v>4914</v>
      </c>
      <c r="F611" t="s">
        <v>1285</v>
      </c>
    </row>
    <row r="612" spans="2:6">
      <c r="B612" s="226" t="s">
        <v>4939</v>
      </c>
      <c r="C612" s="226" t="s">
        <v>1588</v>
      </c>
      <c r="E612" t="s">
        <v>4911</v>
      </c>
      <c r="F612" t="s">
        <v>7849</v>
      </c>
    </row>
    <row r="613" spans="2:6">
      <c r="B613" s="226" t="s">
        <v>4940</v>
      </c>
      <c r="C613" s="226" t="s">
        <v>4941</v>
      </c>
      <c r="E613" t="s">
        <v>4915</v>
      </c>
      <c r="F613" t="s">
        <v>1284</v>
      </c>
    </row>
    <row r="614" spans="2:6">
      <c r="B614" s="226" t="s">
        <v>4942</v>
      </c>
      <c r="C614" s="226" t="s">
        <v>1498</v>
      </c>
      <c r="E614" t="s">
        <v>4933</v>
      </c>
      <c r="F614" t="s">
        <v>1283</v>
      </c>
    </row>
    <row r="615" spans="2:6">
      <c r="B615" s="226" t="s">
        <v>4943</v>
      </c>
      <c r="C615" s="226" t="s">
        <v>1503</v>
      </c>
      <c r="E615" t="s">
        <v>5260</v>
      </c>
      <c r="F615" t="s">
        <v>7853</v>
      </c>
    </row>
    <row r="616" spans="2:6">
      <c r="B616" s="226" t="s">
        <v>4944</v>
      </c>
      <c r="C616" s="226" t="s">
        <v>1493</v>
      </c>
      <c r="E616" t="s">
        <v>5299</v>
      </c>
      <c r="F616" t="s">
        <v>1282</v>
      </c>
    </row>
    <row r="617" spans="2:6">
      <c r="B617" s="226" t="s">
        <v>4945</v>
      </c>
      <c r="C617" s="226" t="s">
        <v>1492</v>
      </c>
      <c r="E617" t="s">
        <v>5722</v>
      </c>
      <c r="F617" t="s">
        <v>1281</v>
      </c>
    </row>
    <row r="618" spans="2:6">
      <c r="B618" s="226" t="s">
        <v>4946</v>
      </c>
      <c r="C618" s="226" t="s">
        <v>1491</v>
      </c>
      <c r="E618" t="s">
        <v>5292</v>
      </c>
      <c r="F618" t="s">
        <v>1280</v>
      </c>
    </row>
    <row r="619" spans="2:6">
      <c r="B619" s="226" t="s">
        <v>4947</v>
      </c>
      <c r="C619" s="226" t="s">
        <v>1490</v>
      </c>
      <c r="E619" t="s">
        <v>4931</v>
      </c>
      <c r="F619" t="s">
        <v>719</v>
      </c>
    </row>
    <row r="620" spans="2:6">
      <c r="B620" s="226" t="s">
        <v>4948</v>
      </c>
      <c r="C620" s="226" t="s">
        <v>1254</v>
      </c>
      <c r="E620" t="s">
        <v>5300</v>
      </c>
      <c r="F620" t="s">
        <v>1279</v>
      </c>
    </row>
    <row r="621" spans="2:6">
      <c r="B621" s="226" t="s">
        <v>4949</v>
      </c>
      <c r="C621" s="226" t="s">
        <v>1260</v>
      </c>
      <c r="E621" t="s">
        <v>5301</v>
      </c>
      <c r="F621" t="s">
        <v>1278</v>
      </c>
    </row>
    <row r="622" spans="2:6">
      <c r="B622" s="226" t="s">
        <v>4950</v>
      </c>
      <c r="C622" s="226" t="s">
        <v>1253</v>
      </c>
      <c r="E622" t="s">
        <v>5331</v>
      </c>
      <c r="F622" t="s">
        <v>1276</v>
      </c>
    </row>
    <row r="623" spans="2:6">
      <c r="B623" s="226" t="s">
        <v>4951</v>
      </c>
      <c r="C623" s="226" t="s">
        <v>1252</v>
      </c>
      <c r="E623" t="s">
        <v>5332</v>
      </c>
      <c r="F623" t="s">
        <v>7862</v>
      </c>
    </row>
    <row r="624" spans="2:6">
      <c r="B624" s="226" t="s">
        <v>4952</v>
      </c>
      <c r="C624" s="226" t="s">
        <v>1058</v>
      </c>
      <c r="E624" t="s">
        <v>5305</v>
      </c>
      <c r="F624" t="s">
        <v>1277</v>
      </c>
    </row>
    <row r="625" spans="2:6">
      <c r="B625" s="226" t="s">
        <v>4953</v>
      </c>
      <c r="C625" s="226" t="s">
        <v>1197</v>
      </c>
      <c r="E625" t="s">
        <v>5302</v>
      </c>
      <c r="F625" t="s">
        <v>1274</v>
      </c>
    </row>
    <row r="626" spans="2:6">
      <c r="B626" s="226" t="s">
        <v>4954</v>
      </c>
      <c r="C626" s="226" t="s">
        <v>1192</v>
      </c>
      <c r="E626" t="s">
        <v>5296</v>
      </c>
      <c r="F626" t="s">
        <v>1275</v>
      </c>
    </row>
    <row r="627" spans="2:6">
      <c r="B627" s="226" t="s">
        <v>4956</v>
      </c>
      <c r="C627" s="226" t="s">
        <v>1196</v>
      </c>
      <c r="E627" t="s">
        <v>5303</v>
      </c>
      <c r="F627" t="s">
        <v>1273</v>
      </c>
    </row>
    <row r="628" spans="2:6">
      <c r="B628" s="226" t="s">
        <v>7076</v>
      </c>
      <c r="C628" t="s">
        <v>7146</v>
      </c>
      <c r="E628" t="s">
        <v>5328</v>
      </c>
      <c r="F628" t="s">
        <v>1271</v>
      </c>
    </row>
    <row r="629" spans="2:6">
      <c r="B629" s="226" t="s">
        <v>4957</v>
      </c>
      <c r="C629" s="226" t="s">
        <v>971</v>
      </c>
      <c r="E629" t="s">
        <v>5739</v>
      </c>
      <c r="F629" t="s">
        <v>7869</v>
      </c>
    </row>
    <row r="630" spans="2:6">
      <c r="B630" s="226" t="s">
        <v>4959</v>
      </c>
      <c r="C630" s="226" t="s">
        <v>1057</v>
      </c>
      <c r="E630" t="s">
        <v>5304</v>
      </c>
      <c r="F630" t="s">
        <v>1272</v>
      </c>
    </row>
    <row r="631" spans="2:6">
      <c r="B631" s="226" t="s">
        <v>4960</v>
      </c>
      <c r="C631" s="226" t="s">
        <v>1050</v>
      </c>
      <c r="E631" t="s">
        <v>5738</v>
      </c>
      <c r="F631" t="s">
        <v>1270</v>
      </c>
    </row>
    <row r="632" spans="2:6">
      <c r="B632" s="226" t="s">
        <v>4961</v>
      </c>
      <c r="C632" s="226" t="s">
        <v>1056</v>
      </c>
      <c r="E632" t="s">
        <v>4365</v>
      </c>
      <c r="F632" t="s">
        <v>1264</v>
      </c>
    </row>
    <row r="633" spans="2:6">
      <c r="B633" s="226" t="s">
        <v>4962</v>
      </c>
      <c r="C633" s="226" t="s">
        <v>1232</v>
      </c>
      <c r="E633" t="s">
        <v>4092</v>
      </c>
      <c r="F633" t="s">
        <v>1269</v>
      </c>
    </row>
    <row r="634" spans="2:6">
      <c r="B634" s="226" t="s">
        <v>4963</v>
      </c>
      <c r="C634" s="226" t="s">
        <v>1195</v>
      </c>
      <c r="E634" t="s">
        <v>4353</v>
      </c>
      <c r="F634" t="s">
        <v>1268</v>
      </c>
    </row>
    <row r="635" spans="2:6">
      <c r="B635" s="226" t="s">
        <v>4964</v>
      </c>
      <c r="C635" s="226" t="s">
        <v>4966</v>
      </c>
      <c r="E635" t="s">
        <v>4636</v>
      </c>
      <c r="F635" t="s">
        <v>1263</v>
      </c>
    </row>
    <row r="636" spans="2:6">
      <c r="B636" s="226" t="s">
        <v>4967</v>
      </c>
      <c r="C636" s="226" t="s">
        <v>1086</v>
      </c>
      <c r="E636" t="s">
        <v>4355</v>
      </c>
      <c r="F636" t="s">
        <v>1267</v>
      </c>
    </row>
    <row r="637" spans="2:6">
      <c r="B637" s="226" t="s">
        <v>4968</v>
      </c>
      <c r="C637" s="226" t="s">
        <v>1085</v>
      </c>
      <c r="E637" t="s">
        <v>4361</v>
      </c>
      <c r="F637" t="s">
        <v>1266</v>
      </c>
    </row>
    <row r="638" spans="2:6">
      <c r="B638" s="226" t="s">
        <v>4969</v>
      </c>
      <c r="C638" s="226" t="s">
        <v>1147</v>
      </c>
      <c r="E638" t="s">
        <v>4362</v>
      </c>
      <c r="F638" t="s">
        <v>1265</v>
      </c>
    </row>
    <row r="639" spans="2:6">
      <c r="B639" s="226" t="s">
        <v>4970</v>
      </c>
      <c r="C639" s="226" t="s">
        <v>4972</v>
      </c>
      <c r="E639" t="s">
        <v>4358</v>
      </c>
      <c r="F639" t="s">
        <v>7880</v>
      </c>
    </row>
    <row r="640" spans="2:6">
      <c r="B640" s="226" t="s">
        <v>4973</v>
      </c>
      <c r="C640" s="226" t="s">
        <v>1138</v>
      </c>
      <c r="E640" t="s">
        <v>4635</v>
      </c>
      <c r="F640" t="s">
        <v>1262</v>
      </c>
    </row>
    <row r="641" spans="2:6">
      <c r="B641" s="226" t="s">
        <v>4974</v>
      </c>
      <c r="C641" s="226" t="s">
        <v>1146</v>
      </c>
      <c r="E641" t="s">
        <v>4642</v>
      </c>
      <c r="F641" t="s">
        <v>1261</v>
      </c>
    </row>
    <row r="642" spans="2:6">
      <c r="B642" s="226" t="s">
        <v>4975</v>
      </c>
      <c r="C642" s="226" t="s">
        <v>1024</v>
      </c>
      <c r="E642" t="s">
        <v>4949</v>
      </c>
      <c r="F642" t="s">
        <v>1260</v>
      </c>
    </row>
    <row r="643" spans="2:6">
      <c r="B643" s="226" t="s">
        <v>4976</v>
      </c>
      <c r="C643" s="226" t="s">
        <v>1144</v>
      </c>
      <c r="E643" t="s">
        <v>5289</v>
      </c>
      <c r="F643" t="s">
        <v>1259</v>
      </c>
    </row>
    <row r="644" spans="2:6">
      <c r="B644" s="226" t="s">
        <v>4978</v>
      </c>
      <c r="C644" s="226" t="s">
        <v>958</v>
      </c>
      <c r="E644" t="s">
        <v>5316</v>
      </c>
      <c r="F644" t="s">
        <v>1258</v>
      </c>
    </row>
    <row r="645" spans="2:6">
      <c r="B645" s="226" t="s">
        <v>4979</v>
      </c>
      <c r="C645" s="226" t="s">
        <v>947</v>
      </c>
      <c r="E645" t="s">
        <v>5735</v>
      </c>
      <c r="F645" t="s">
        <v>1257</v>
      </c>
    </row>
    <row r="646" spans="2:6">
      <c r="B646" s="226" t="s">
        <v>4981</v>
      </c>
      <c r="C646" s="226" t="s">
        <v>1023</v>
      </c>
      <c r="E646" t="s">
        <v>4637</v>
      </c>
      <c r="F646" t="s">
        <v>1256</v>
      </c>
    </row>
    <row r="647" spans="2:6">
      <c r="B647" s="226" t="s">
        <v>4982</v>
      </c>
      <c r="C647" s="226" t="s">
        <v>1118</v>
      </c>
      <c r="E647" t="s">
        <v>4928</v>
      </c>
      <c r="F647" t="s">
        <v>1255</v>
      </c>
    </row>
    <row r="648" spans="2:6">
      <c r="B648" s="226" t="s">
        <v>4984</v>
      </c>
      <c r="C648" s="226" t="s">
        <v>1137</v>
      </c>
      <c r="E648" t="s">
        <v>4948</v>
      </c>
      <c r="F648" t="s">
        <v>1254</v>
      </c>
    </row>
    <row r="649" spans="2:6">
      <c r="B649" s="226" t="s">
        <v>4985</v>
      </c>
      <c r="C649" s="226" t="s">
        <v>957</v>
      </c>
      <c r="E649" t="s">
        <v>4950</v>
      </c>
      <c r="F649" t="s">
        <v>1253</v>
      </c>
    </row>
    <row r="650" spans="2:6">
      <c r="B650" s="226" t="s">
        <v>4986</v>
      </c>
      <c r="C650" s="226" t="s">
        <v>1022</v>
      </c>
      <c r="E650" t="s">
        <v>4951</v>
      </c>
      <c r="F650" t="s">
        <v>1252</v>
      </c>
    </row>
    <row r="651" spans="2:6">
      <c r="B651" s="226" t="s">
        <v>4988</v>
      </c>
      <c r="C651" s="226" t="s">
        <v>1121</v>
      </c>
      <c r="E651" t="s">
        <v>5321</v>
      </c>
      <c r="F651" t="s">
        <v>1250</v>
      </c>
    </row>
    <row r="652" spans="2:6">
      <c r="B652" s="226" t="s">
        <v>4989</v>
      </c>
      <c r="C652" s="226" t="s">
        <v>167</v>
      </c>
      <c r="E652" t="s">
        <v>5293</v>
      </c>
      <c r="F652" t="s">
        <v>1251</v>
      </c>
    </row>
    <row r="653" spans="2:6">
      <c r="B653" s="226" t="s">
        <v>4990</v>
      </c>
      <c r="C653" s="226" t="s">
        <v>1117</v>
      </c>
      <c r="E653" t="s">
        <v>5320</v>
      </c>
      <c r="F653" t="s">
        <v>4</v>
      </c>
    </row>
    <row r="654" spans="2:6">
      <c r="B654" s="226" t="s">
        <v>4991</v>
      </c>
      <c r="C654" s="226" t="s">
        <v>1116</v>
      </c>
      <c r="E654" t="s">
        <v>5318</v>
      </c>
      <c r="F654" t="s">
        <v>1249</v>
      </c>
    </row>
    <row r="655" spans="2:6">
      <c r="B655" s="226" t="s">
        <v>4992</v>
      </c>
      <c r="C655" s="226" t="s">
        <v>4993</v>
      </c>
      <c r="E655" t="s">
        <v>5734</v>
      </c>
      <c r="F655" t="s">
        <v>1247</v>
      </c>
    </row>
    <row r="656" spans="2:6">
      <c r="B656" s="226" t="s">
        <v>4994</v>
      </c>
      <c r="C656" s="226" t="s">
        <v>956</v>
      </c>
      <c r="E656" t="s">
        <v>5324</v>
      </c>
      <c r="F656" t="s">
        <v>1248</v>
      </c>
    </row>
    <row r="657" spans="2:6">
      <c r="B657" s="226" t="s">
        <v>4995</v>
      </c>
      <c r="C657" s="226" t="s">
        <v>1120</v>
      </c>
      <c r="E657" t="s">
        <v>6192</v>
      </c>
      <c r="F657" t="s">
        <v>1245</v>
      </c>
    </row>
    <row r="658" spans="2:6">
      <c r="B658" s="226" t="s">
        <v>4996</v>
      </c>
      <c r="C658" s="226" t="s">
        <v>1009</v>
      </c>
      <c r="E658" t="s">
        <v>6164</v>
      </c>
      <c r="F658" t="s">
        <v>1246</v>
      </c>
    </row>
    <row r="659" spans="2:6">
      <c r="B659" s="226" t="s">
        <v>4999</v>
      </c>
      <c r="C659" s="226" t="s">
        <v>955</v>
      </c>
      <c r="E659" t="s">
        <v>6193</v>
      </c>
      <c r="F659" t="s">
        <v>1244</v>
      </c>
    </row>
    <row r="660" spans="2:6">
      <c r="B660" s="226" t="s">
        <v>5000</v>
      </c>
      <c r="C660" s="226" t="s">
        <v>1010</v>
      </c>
      <c r="E660" t="s">
        <v>6202</v>
      </c>
      <c r="F660" t="s">
        <v>1240</v>
      </c>
    </row>
    <row r="661" spans="2:6">
      <c r="B661" s="226" t="s">
        <v>5001</v>
      </c>
      <c r="C661" s="226" t="s">
        <v>859</v>
      </c>
      <c r="E661" t="s">
        <v>6197</v>
      </c>
      <c r="F661" t="s">
        <v>1241</v>
      </c>
    </row>
    <row r="662" spans="2:6">
      <c r="B662" s="226" t="s">
        <v>5002</v>
      </c>
      <c r="C662" s="226" t="s">
        <v>862</v>
      </c>
      <c r="E662" t="s">
        <v>6160</v>
      </c>
      <c r="F662" t="s">
        <v>1243</v>
      </c>
    </row>
    <row r="663" spans="2:6">
      <c r="B663" s="226" t="s">
        <v>5003</v>
      </c>
      <c r="C663" s="226" t="s">
        <v>861</v>
      </c>
      <c r="E663" t="s">
        <v>6623</v>
      </c>
      <c r="F663" t="s">
        <v>1237</v>
      </c>
    </row>
    <row r="664" spans="2:6">
      <c r="B664" s="226" t="s">
        <v>5004</v>
      </c>
      <c r="C664" s="226" t="s">
        <v>835</v>
      </c>
      <c r="E664" t="s">
        <v>6190</v>
      </c>
      <c r="F664" t="s">
        <v>1242</v>
      </c>
    </row>
    <row r="665" spans="2:6">
      <c r="B665" s="226" t="s">
        <v>5005</v>
      </c>
      <c r="C665" s="226" t="s">
        <v>894</v>
      </c>
      <c r="E665" t="s">
        <v>6205</v>
      </c>
      <c r="F665" t="s">
        <v>1239</v>
      </c>
    </row>
    <row r="666" spans="2:6">
      <c r="B666" s="226" t="s">
        <v>5006</v>
      </c>
      <c r="C666" s="226" t="s">
        <v>811</v>
      </c>
      <c r="E666" t="s">
        <v>6206</v>
      </c>
      <c r="F666" t="s">
        <v>1238</v>
      </c>
    </row>
    <row r="667" spans="2:6">
      <c r="B667" s="226" t="s">
        <v>5007</v>
      </c>
      <c r="C667" s="226" t="s">
        <v>834</v>
      </c>
      <c r="E667" t="s">
        <v>4377</v>
      </c>
      <c r="F667" t="s">
        <v>1236</v>
      </c>
    </row>
    <row r="668" spans="2:6">
      <c r="B668" s="226" t="s">
        <v>7084</v>
      </c>
      <c r="C668" s="226" t="s">
        <v>7149</v>
      </c>
      <c r="E668" t="s">
        <v>4633</v>
      </c>
      <c r="F668" t="s">
        <v>1235</v>
      </c>
    </row>
    <row r="669" spans="2:6">
      <c r="B669" s="226" t="s">
        <v>5008</v>
      </c>
      <c r="C669" s="226" t="s">
        <v>810</v>
      </c>
      <c r="E669" t="s">
        <v>4656</v>
      </c>
      <c r="F669" t="s">
        <v>1233</v>
      </c>
    </row>
    <row r="670" spans="2:6">
      <c r="B670" s="226" t="s">
        <v>5009</v>
      </c>
      <c r="C670" s="226" t="s">
        <v>5010</v>
      </c>
      <c r="E670" t="s">
        <v>4655</v>
      </c>
      <c r="F670" t="s">
        <v>1234</v>
      </c>
    </row>
    <row r="671" spans="2:6">
      <c r="B671" s="226" t="s">
        <v>5011</v>
      </c>
      <c r="C671" s="226" t="s">
        <v>5012</v>
      </c>
      <c r="E671" t="s">
        <v>5280</v>
      </c>
      <c r="F671" t="s">
        <v>1231</v>
      </c>
    </row>
    <row r="672" spans="2:6">
      <c r="B672" s="226" t="s">
        <v>5013</v>
      </c>
      <c r="C672" s="226" t="s">
        <v>5014</v>
      </c>
      <c r="E672" t="s">
        <v>4962</v>
      </c>
      <c r="F672" t="s">
        <v>1232</v>
      </c>
    </row>
    <row r="673" spans="2:6">
      <c r="B673" s="226" t="s">
        <v>5015</v>
      </c>
      <c r="C673" s="226" t="s">
        <v>777</v>
      </c>
      <c r="E673" t="s">
        <v>5720</v>
      </c>
      <c r="F673" t="s">
        <v>1230</v>
      </c>
    </row>
    <row r="674" spans="2:6">
      <c r="B674" s="226" t="s">
        <v>5017</v>
      </c>
      <c r="C674" s="226" t="s">
        <v>5018</v>
      </c>
      <c r="E674" t="s">
        <v>5278</v>
      </c>
      <c r="F674" t="s">
        <v>1229</v>
      </c>
    </row>
    <row r="675" spans="2:6">
      <c r="B675" s="226" t="s">
        <v>5019</v>
      </c>
      <c r="C675" s="226" t="s">
        <v>5021</v>
      </c>
      <c r="E675" t="s">
        <v>5313</v>
      </c>
      <c r="F675" t="s">
        <v>1228</v>
      </c>
    </row>
    <row r="676" spans="2:6">
      <c r="B676" s="226" t="s">
        <v>5022</v>
      </c>
      <c r="C676" s="226" t="s">
        <v>5023</v>
      </c>
      <c r="E676" t="s">
        <v>5345</v>
      </c>
      <c r="F676" t="s">
        <v>7918</v>
      </c>
    </row>
    <row r="677" spans="2:6">
      <c r="B677" s="226" t="s">
        <v>5024</v>
      </c>
      <c r="C677" s="226" t="s">
        <v>5025</v>
      </c>
      <c r="E677" t="s">
        <v>5757</v>
      </c>
      <c r="F677" t="s">
        <v>1227</v>
      </c>
    </row>
    <row r="678" spans="2:6">
      <c r="B678" s="226" t="s">
        <v>5026</v>
      </c>
      <c r="C678" s="226" t="s">
        <v>1654</v>
      </c>
      <c r="E678" t="s">
        <v>6182</v>
      </c>
      <c r="F678" t="s">
        <v>1225</v>
      </c>
    </row>
    <row r="679" spans="2:6">
      <c r="B679" s="226" t="s">
        <v>5027</v>
      </c>
      <c r="C679" s="226" t="s">
        <v>5028</v>
      </c>
      <c r="E679" t="s">
        <v>5758</v>
      </c>
      <c r="F679" t="s">
        <v>1226</v>
      </c>
    </row>
    <row r="680" spans="2:6">
      <c r="B680" s="226" t="s">
        <v>5029</v>
      </c>
      <c r="C680" s="226" t="s">
        <v>5031</v>
      </c>
      <c r="E680" t="s">
        <v>6180</v>
      </c>
      <c r="F680" t="s">
        <v>7923</v>
      </c>
    </row>
    <row r="681" spans="2:6">
      <c r="B681" s="226" t="s">
        <v>5033</v>
      </c>
      <c r="C681" s="226" t="s">
        <v>5034</v>
      </c>
      <c r="E681" t="s">
        <v>5343</v>
      </c>
      <c r="F681" t="s">
        <v>1224</v>
      </c>
    </row>
    <row r="682" spans="2:6">
      <c r="B682" s="226" t="s">
        <v>5035</v>
      </c>
      <c r="C682" s="226" t="s">
        <v>5036</v>
      </c>
      <c r="E682" t="s">
        <v>5751</v>
      </c>
      <c r="F682" t="s">
        <v>1222</v>
      </c>
    </row>
    <row r="683" spans="2:6">
      <c r="B683" s="226" t="s">
        <v>5037</v>
      </c>
      <c r="C683" s="226" t="s">
        <v>5039</v>
      </c>
      <c r="E683" t="s">
        <v>5753</v>
      </c>
      <c r="F683" t="s">
        <v>1221</v>
      </c>
    </row>
    <row r="684" spans="2:6">
      <c r="B684" s="226" t="s">
        <v>5040</v>
      </c>
      <c r="C684" s="226" t="s">
        <v>757</v>
      </c>
      <c r="E684" t="s">
        <v>5731</v>
      </c>
      <c r="F684" t="s">
        <v>1223</v>
      </c>
    </row>
    <row r="685" spans="2:6">
      <c r="B685" s="226" t="s">
        <v>5042</v>
      </c>
      <c r="C685" s="226" t="s">
        <v>756</v>
      </c>
      <c r="E685" t="s">
        <v>5754</v>
      </c>
      <c r="F685" t="s">
        <v>1220</v>
      </c>
    </row>
    <row r="686" spans="2:6">
      <c r="B686" s="226" t="s">
        <v>5043</v>
      </c>
      <c r="C686" s="226" t="s">
        <v>5044</v>
      </c>
      <c r="E686" t="s">
        <v>6217</v>
      </c>
      <c r="F686" t="s">
        <v>1219</v>
      </c>
    </row>
    <row r="687" spans="2:6">
      <c r="B687" s="226" t="s">
        <v>5045</v>
      </c>
      <c r="C687" s="226" t="s">
        <v>5046</v>
      </c>
      <c r="E687" t="s">
        <v>6183</v>
      </c>
      <c r="F687" t="s">
        <v>721</v>
      </c>
    </row>
    <row r="688" spans="2:6">
      <c r="B688" s="226" t="s">
        <v>5047</v>
      </c>
      <c r="C688" s="226" t="s">
        <v>5048</v>
      </c>
      <c r="E688" t="s">
        <v>5763</v>
      </c>
      <c r="F688" t="s">
        <v>1217</v>
      </c>
    </row>
    <row r="689" spans="2:6">
      <c r="B689" s="226" t="s">
        <v>5049</v>
      </c>
      <c r="C689" s="226" t="s">
        <v>217</v>
      </c>
      <c r="E689" t="s">
        <v>5759</v>
      </c>
      <c r="F689" t="s">
        <v>1218</v>
      </c>
    </row>
    <row r="690" spans="2:6">
      <c r="B690" s="226" t="s">
        <v>5050</v>
      </c>
      <c r="C690" s="226" t="s">
        <v>1669</v>
      </c>
      <c r="E690" t="s">
        <v>6203</v>
      </c>
      <c r="F690" t="s">
        <v>1212</v>
      </c>
    </row>
    <row r="691" spans="2:6">
      <c r="B691" s="226" t="s">
        <v>5051</v>
      </c>
      <c r="C691" s="226" t="s">
        <v>5052</v>
      </c>
      <c r="E691" t="s">
        <v>6162</v>
      </c>
      <c r="F691" t="s">
        <v>1216</v>
      </c>
    </row>
    <row r="692" spans="2:6">
      <c r="B692" s="226" t="s">
        <v>5053</v>
      </c>
      <c r="C692" s="226" t="s">
        <v>1644</v>
      </c>
      <c r="E692" t="s">
        <v>6179</v>
      </c>
      <c r="F692" t="s">
        <v>1214</v>
      </c>
    </row>
    <row r="693" spans="2:6">
      <c r="B693" s="226" t="s">
        <v>5054</v>
      </c>
      <c r="C693" s="226" t="s">
        <v>1643</v>
      </c>
      <c r="E693" t="s">
        <v>6189</v>
      </c>
      <c r="F693" t="s">
        <v>1213</v>
      </c>
    </row>
    <row r="694" spans="2:6">
      <c r="B694" s="226" t="s">
        <v>5055</v>
      </c>
      <c r="C694" s="226" t="s">
        <v>5056</v>
      </c>
      <c r="E694" t="s">
        <v>6163</v>
      </c>
      <c r="F694" t="s">
        <v>1215</v>
      </c>
    </row>
    <row r="695" spans="2:6">
      <c r="B695" s="226" t="s">
        <v>5057</v>
      </c>
      <c r="C695" s="226" t="s">
        <v>5059</v>
      </c>
      <c r="E695" t="s">
        <v>6216</v>
      </c>
      <c r="F695" t="s">
        <v>1209</v>
      </c>
    </row>
    <row r="696" spans="2:6">
      <c r="B696" s="226" t="s">
        <v>5060</v>
      </c>
      <c r="C696" s="226" t="s">
        <v>5061</v>
      </c>
      <c r="E696" t="s">
        <v>6226</v>
      </c>
      <c r="F696" t="s">
        <v>7940</v>
      </c>
    </row>
    <row r="697" spans="2:6">
      <c r="B697" s="226" t="s">
        <v>5062</v>
      </c>
      <c r="C697" s="226" t="s">
        <v>5063</v>
      </c>
      <c r="E697" t="s">
        <v>6235</v>
      </c>
      <c r="F697" t="s">
        <v>1208</v>
      </c>
    </row>
    <row r="698" spans="2:6">
      <c r="B698" s="226" t="s">
        <v>5064</v>
      </c>
      <c r="C698" s="226" t="s">
        <v>5066</v>
      </c>
      <c r="E698" t="s">
        <v>6194</v>
      </c>
      <c r="F698" t="s">
        <v>1211</v>
      </c>
    </row>
    <row r="699" spans="2:6">
      <c r="B699" s="226" t="s">
        <v>5068</v>
      </c>
      <c r="C699" s="226" t="s">
        <v>5070</v>
      </c>
      <c r="E699" t="s">
        <v>6186</v>
      </c>
      <c r="F699" t="s">
        <v>7944</v>
      </c>
    </row>
    <row r="700" spans="2:6">
      <c r="B700" s="226" t="s">
        <v>5071</v>
      </c>
      <c r="C700" s="226" t="s">
        <v>5072</v>
      </c>
      <c r="E700" t="s">
        <v>6201</v>
      </c>
      <c r="F700" t="s">
        <v>1210</v>
      </c>
    </row>
    <row r="701" spans="2:6">
      <c r="B701" s="226" t="s">
        <v>5073</v>
      </c>
      <c r="C701" s="226" t="s">
        <v>5074</v>
      </c>
      <c r="E701" t="s">
        <v>6656</v>
      </c>
      <c r="F701" t="s">
        <v>1207</v>
      </c>
    </row>
    <row r="702" spans="2:6">
      <c r="B702" s="226" t="s">
        <v>5075</v>
      </c>
      <c r="C702" s="226" t="s">
        <v>5076</v>
      </c>
      <c r="E702" t="s">
        <v>4661</v>
      </c>
      <c r="F702" t="s">
        <v>1204</v>
      </c>
    </row>
    <row r="703" spans="2:6">
      <c r="B703" s="226" t="s">
        <v>5077</v>
      </c>
      <c r="C703" s="226" t="s">
        <v>5078</v>
      </c>
      <c r="E703" t="s">
        <v>4660</v>
      </c>
      <c r="F703" t="s">
        <v>1205</v>
      </c>
    </row>
    <row r="704" spans="2:6">
      <c r="B704" s="226" t="s">
        <v>5079</v>
      </c>
      <c r="C704" s="226" t="s">
        <v>5080</v>
      </c>
      <c r="E704" t="s">
        <v>4662</v>
      </c>
      <c r="F704" t="s">
        <v>1203</v>
      </c>
    </row>
    <row r="705" spans="2:6">
      <c r="B705" s="226" t="s">
        <v>5081</v>
      </c>
      <c r="C705" s="226" t="s">
        <v>5082</v>
      </c>
      <c r="E705" t="s">
        <v>4658</v>
      </c>
      <c r="F705" t="s">
        <v>1206</v>
      </c>
    </row>
    <row r="706" spans="2:6">
      <c r="B706" s="226" t="s">
        <v>5083</v>
      </c>
      <c r="C706" s="226" t="s">
        <v>5085</v>
      </c>
      <c r="E706" t="s">
        <v>5315</v>
      </c>
      <c r="F706" t="s">
        <v>1202</v>
      </c>
    </row>
    <row r="707" spans="2:6">
      <c r="B707" s="226" t="s">
        <v>5086</v>
      </c>
      <c r="C707" s="226" t="s">
        <v>5087</v>
      </c>
      <c r="E707" t="s">
        <v>5342</v>
      </c>
      <c r="F707" t="s">
        <v>1201</v>
      </c>
    </row>
    <row r="708" spans="2:6">
      <c r="B708" s="226" t="s">
        <v>5088</v>
      </c>
      <c r="C708" s="226" t="s">
        <v>5089</v>
      </c>
      <c r="E708" t="s">
        <v>5360</v>
      </c>
      <c r="F708" t="s">
        <v>1200</v>
      </c>
    </row>
    <row r="709" spans="2:6">
      <c r="B709" s="226" t="s">
        <v>5090</v>
      </c>
      <c r="C709" s="226" t="s">
        <v>5091</v>
      </c>
      <c r="E709" t="s">
        <v>4639</v>
      </c>
      <c r="F709" t="s">
        <v>1199</v>
      </c>
    </row>
    <row r="710" spans="2:6">
      <c r="B710" s="226" t="s">
        <v>5092</v>
      </c>
      <c r="C710" s="226" t="s">
        <v>5094</v>
      </c>
      <c r="E710" t="s">
        <v>4657</v>
      </c>
      <c r="F710" t="s">
        <v>1198</v>
      </c>
    </row>
    <row r="711" spans="2:6">
      <c r="B711" s="226" t="s">
        <v>5095</v>
      </c>
      <c r="C711" s="226" t="s">
        <v>5097</v>
      </c>
      <c r="E711" t="s">
        <v>4953</v>
      </c>
      <c r="F711" t="s">
        <v>1197</v>
      </c>
    </row>
    <row r="712" spans="2:6">
      <c r="B712" s="226" t="s">
        <v>5098</v>
      </c>
      <c r="C712" s="226" t="s">
        <v>52</v>
      </c>
      <c r="E712" t="s">
        <v>4956</v>
      </c>
      <c r="F712" t="s">
        <v>1196</v>
      </c>
    </row>
    <row r="713" spans="2:6">
      <c r="B713" s="226" t="s">
        <v>5099</v>
      </c>
      <c r="C713" s="226" t="s">
        <v>5101</v>
      </c>
      <c r="E713" t="s">
        <v>4963</v>
      </c>
      <c r="F713" t="s">
        <v>1195</v>
      </c>
    </row>
    <row r="714" spans="2:6">
      <c r="B714" s="226" t="s">
        <v>5102</v>
      </c>
      <c r="C714" s="226" t="s">
        <v>5103</v>
      </c>
      <c r="E714" t="s">
        <v>5347</v>
      </c>
      <c r="F714" t="s">
        <v>1194</v>
      </c>
    </row>
    <row r="715" spans="2:6">
      <c r="B715" s="226" t="s">
        <v>5104</v>
      </c>
      <c r="C715" s="226" t="s">
        <v>5105</v>
      </c>
      <c r="E715" t="s">
        <v>5348</v>
      </c>
      <c r="F715" t="s">
        <v>1193</v>
      </c>
    </row>
    <row r="716" spans="2:6">
      <c r="B716" s="226" t="s">
        <v>5106</v>
      </c>
      <c r="C716" s="226" t="s">
        <v>5107</v>
      </c>
      <c r="E716" t="s">
        <v>4954</v>
      </c>
      <c r="F716" t="s">
        <v>1192</v>
      </c>
    </row>
    <row r="717" spans="2:6">
      <c r="B717" s="226" t="s">
        <v>5108</v>
      </c>
      <c r="C717" s="226" t="s">
        <v>5109</v>
      </c>
      <c r="E717" t="s">
        <v>5352</v>
      </c>
      <c r="F717" t="s">
        <v>71</v>
      </c>
    </row>
    <row r="718" spans="2:6">
      <c r="B718" s="226" t="s">
        <v>5110</v>
      </c>
      <c r="C718" s="226" t="s">
        <v>5112</v>
      </c>
      <c r="E718" t="s">
        <v>5351</v>
      </c>
      <c r="F718" t="s">
        <v>1190</v>
      </c>
    </row>
    <row r="719" spans="2:6">
      <c r="B719" s="226" t="s">
        <v>5113</v>
      </c>
      <c r="C719" s="226" t="s">
        <v>110</v>
      </c>
      <c r="E719" t="s">
        <v>5354</v>
      </c>
      <c r="F719" t="s">
        <v>1189</v>
      </c>
    </row>
    <row r="720" spans="2:6">
      <c r="B720" s="226" t="s">
        <v>5114</v>
      </c>
      <c r="C720" s="226" t="s">
        <v>5115</v>
      </c>
      <c r="E720" t="s">
        <v>5349</v>
      </c>
      <c r="F720" t="s">
        <v>1191</v>
      </c>
    </row>
    <row r="721" spans="2:6">
      <c r="B721" s="226" t="s">
        <v>5116</v>
      </c>
      <c r="C721" s="226" t="s">
        <v>5117</v>
      </c>
      <c r="E721" t="s">
        <v>5355</v>
      </c>
      <c r="F721" t="s">
        <v>176</v>
      </c>
    </row>
    <row r="722" spans="2:6">
      <c r="B722" s="226" t="s">
        <v>5118</v>
      </c>
      <c r="C722" s="226" t="s">
        <v>5119</v>
      </c>
      <c r="E722" t="s">
        <v>5788</v>
      </c>
      <c r="F722" t="s">
        <v>1188</v>
      </c>
    </row>
    <row r="723" spans="2:6">
      <c r="B723" s="226" t="s">
        <v>5120</v>
      </c>
      <c r="C723" s="226" t="s">
        <v>695</v>
      </c>
      <c r="E723" t="s">
        <v>5362</v>
      </c>
      <c r="F723" t="s">
        <v>1187</v>
      </c>
    </row>
    <row r="724" spans="2:6">
      <c r="B724" s="226" t="s">
        <v>5121</v>
      </c>
      <c r="C724" s="226" t="s">
        <v>1662</v>
      </c>
      <c r="E724" t="s">
        <v>5365</v>
      </c>
      <c r="F724" t="s">
        <v>1186</v>
      </c>
    </row>
    <row r="725" spans="2:6">
      <c r="B725" s="226" t="s">
        <v>5122</v>
      </c>
      <c r="C725" s="226" t="s">
        <v>5123</v>
      </c>
      <c r="E725" t="s">
        <v>5364</v>
      </c>
      <c r="F725" t="s">
        <v>696</v>
      </c>
    </row>
    <row r="726" spans="2:6">
      <c r="B726" s="226" t="s">
        <v>5124</v>
      </c>
      <c r="C726" s="226" t="s">
        <v>5125</v>
      </c>
      <c r="E726" t="s">
        <v>5786</v>
      </c>
      <c r="F726" t="s">
        <v>1183</v>
      </c>
    </row>
    <row r="727" spans="2:6">
      <c r="B727" s="226" t="s">
        <v>5126</v>
      </c>
      <c r="C727" s="226" t="s">
        <v>5127</v>
      </c>
      <c r="E727" t="s">
        <v>5784</v>
      </c>
      <c r="F727" t="s">
        <v>1185</v>
      </c>
    </row>
    <row r="728" spans="2:6">
      <c r="B728" s="226" t="s">
        <v>5128</v>
      </c>
      <c r="C728" s="226" t="s">
        <v>5129</v>
      </c>
      <c r="E728" t="s">
        <v>5785</v>
      </c>
      <c r="F728" t="s">
        <v>1184</v>
      </c>
    </row>
    <row r="729" spans="2:6">
      <c r="B729" s="226" t="s">
        <v>5130</v>
      </c>
      <c r="C729" s="226" t="s">
        <v>5131</v>
      </c>
      <c r="E729" t="s">
        <v>6228</v>
      </c>
      <c r="F729" t="s">
        <v>7975</v>
      </c>
    </row>
    <row r="730" spans="2:6">
      <c r="B730" s="226" t="s">
        <v>5132</v>
      </c>
      <c r="C730" s="226" t="s">
        <v>5133</v>
      </c>
      <c r="E730" t="s">
        <v>5782</v>
      </c>
      <c r="F730" t="s">
        <v>1181</v>
      </c>
    </row>
    <row r="731" spans="2:6">
      <c r="B731" s="226" t="s">
        <v>5134</v>
      </c>
      <c r="C731" s="226" t="s">
        <v>5135</v>
      </c>
      <c r="E731" t="s">
        <v>6230</v>
      </c>
      <c r="F731" t="s">
        <v>674</v>
      </c>
    </row>
    <row r="732" spans="2:6">
      <c r="B732" s="226" t="s">
        <v>5136</v>
      </c>
      <c r="C732" s="226" t="s">
        <v>5137</v>
      </c>
      <c r="E732" t="s">
        <v>6258</v>
      </c>
      <c r="F732" t="s">
        <v>1177</v>
      </c>
    </row>
    <row r="733" spans="2:6">
      <c r="B733" s="226" t="s">
        <v>5138</v>
      </c>
      <c r="C733" s="226" t="s">
        <v>5139</v>
      </c>
      <c r="E733" t="s">
        <v>5787</v>
      </c>
      <c r="F733" t="s">
        <v>1179</v>
      </c>
    </row>
    <row r="734" spans="2:6">
      <c r="B734" s="226" t="s">
        <v>5140</v>
      </c>
      <c r="C734" s="226" t="s">
        <v>5141</v>
      </c>
      <c r="E734" t="s">
        <v>5783</v>
      </c>
      <c r="F734" t="s">
        <v>1180</v>
      </c>
    </row>
    <row r="735" spans="2:6">
      <c r="B735" s="226" t="s">
        <v>5142</v>
      </c>
      <c r="C735" s="226" t="s">
        <v>5143</v>
      </c>
      <c r="E735" t="s">
        <v>5765</v>
      </c>
      <c r="F735" t="s">
        <v>1182</v>
      </c>
    </row>
    <row r="736" spans="2:6">
      <c r="B736" s="226" t="s">
        <v>5144</v>
      </c>
      <c r="C736" s="226" t="s">
        <v>5145</v>
      </c>
      <c r="E736" t="s">
        <v>6225</v>
      </c>
      <c r="F736" t="s">
        <v>1178</v>
      </c>
    </row>
    <row r="737" spans="2:6">
      <c r="B737" s="226" t="s">
        <v>5146</v>
      </c>
      <c r="C737" s="226" t="s">
        <v>5147</v>
      </c>
      <c r="E737" t="s">
        <v>5736</v>
      </c>
      <c r="F737" t="s">
        <v>1176</v>
      </c>
    </row>
    <row r="738" spans="2:6">
      <c r="B738" s="226" t="s">
        <v>5148</v>
      </c>
      <c r="C738" s="226" t="s">
        <v>5149</v>
      </c>
      <c r="E738" t="s">
        <v>5769</v>
      </c>
      <c r="F738" t="s">
        <v>1175</v>
      </c>
    </row>
    <row r="739" spans="2:6">
      <c r="B739" s="226" t="s">
        <v>5150</v>
      </c>
      <c r="C739" s="226" t="s">
        <v>5151</v>
      </c>
      <c r="E739" t="s">
        <v>5770</v>
      </c>
      <c r="F739" t="s">
        <v>1174</v>
      </c>
    </row>
    <row r="740" spans="2:6">
      <c r="B740" s="226" t="s">
        <v>5152</v>
      </c>
      <c r="C740" s="226" t="s">
        <v>68</v>
      </c>
      <c r="E740" t="s">
        <v>5772</v>
      </c>
      <c r="F740" t="s">
        <v>1172</v>
      </c>
    </row>
    <row r="741" spans="2:6">
      <c r="B741" s="226" t="s">
        <v>5153</v>
      </c>
      <c r="C741" s="226" t="s">
        <v>5154</v>
      </c>
      <c r="E741" t="s">
        <v>5771</v>
      </c>
      <c r="F741" t="s">
        <v>1173</v>
      </c>
    </row>
    <row r="742" spans="2:6">
      <c r="B742" s="226" t="s">
        <v>5155</v>
      </c>
      <c r="C742" s="226" t="s">
        <v>5156</v>
      </c>
      <c r="E742" t="s">
        <v>6209</v>
      </c>
      <c r="F742" t="s">
        <v>1170</v>
      </c>
    </row>
    <row r="743" spans="2:6">
      <c r="B743" s="226" t="s">
        <v>5157</v>
      </c>
      <c r="C743" s="226" t="s">
        <v>5158</v>
      </c>
      <c r="E743" t="s">
        <v>6191</v>
      </c>
      <c r="F743" t="s">
        <v>1171</v>
      </c>
    </row>
    <row r="744" spans="2:6">
      <c r="B744" s="226" t="s">
        <v>5159</v>
      </c>
      <c r="C744" s="226" t="s">
        <v>5161</v>
      </c>
      <c r="E744" t="s">
        <v>5350</v>
      </c>
      <c r="F744" t="s">
        <v>1168</v>
      </c>
    </row>
    <row r="745" spans="2:6">
      <c r="B745" s="226" t="s">
        <v>5162</v>
      </c>
      <c r="C745" s="226" t="s">
        <v>5164</v>
      </c>
      <c r="E745" t="s">
        <v>5325</v>
      </c>
      <c r="F745" t="s">
        <v>1169</v>
      </c>
    </row>
    <row r="746" spans="2:6">
      <c r="B746" s="226" t="s">
        <v>5166</v>
      </c>
      <c r="C746" s="226" t="s">
        <v>5167</v>
      </c>
      <c r="E746" t="s">
        <v>5767</v>
      </c>
      <c r="F746" t="s">
        <v>1166</v>
      </c>
    </row>
    <row r="747" spans="2:6">
      <c r="B747" s="226" t="s">
        <v>5168</v>
      </c>
      <c r="C747" s="226" t="s">
        <v>5169</v>
      </c>
      <c r="E747" t="s">
        <v>5764</v>
      </c>
      <c r="F747" t="s">
        <v>1167</v>
      </c>
    </row>
    <row r="748" spans="2:6">
      <c r="B748" s="226" t="s">
        <v>5170</v>
      </c>
      <c r="C748" s="226" t="s">
        <v>5171</v>
      </c>
      <c r="E748" t="s">
        <v>5768</v>
      </c>
      <c r="F748" t="s">
        <v>1165</v>
      </c>
    </row>
    <row r="749" spans="2:6">
      <c r="B749" s="226" t="s">
        <v>5172</v>
      </c>
      <c r="C749" s="226" t="s">
        <v>5173</v>
      </c>
      <c r="E749" t="s">
        <v>6198</v>
      </c>
      <c r="F749" t="s">
        <v>7996</v>
      </c>
    </row>
    <row r="750" spans="2:6">
      <c r="B750" s="226" t="s">
        <v>5174</v>
      </c>
      <c r="C750" s="226" t="s">
        <v>5175</v>
      </c>
      <c r="E750" t="s">
        <v>6208</v>
      </c>
      <c r="F750" t="s">
        <v>1164</v>
      </c>
    </row>
    <row r="751" spans="2:6">
      <c r="B751" s="226" t="s">
        <v>5176</v>
      </c>
      <c r="C751" s="226" t="s">
        <v>5177</v>
      </c>
      <c r="E751" t="s">
        <v>5789</v>
      </c>
      <c r="F751" t="s">
        <v>1163</v>
      </c>
    </row>
    <row r="752" spans="2:6">
      <c r="B752" s="226" t="s">
        <v>5178</v>
      </c>
      <c r="C752" s="226" t="s">
        <v>5179</v>
      </c>
      <c r="E752" t="s">
        <v>5791</v>
      </c>
      <c r="F752" t="s">
        <v>8000</v>
      </c>
    </row>
    <row r="753" spans="2:6">
      <c r="B753" s="226" t="s">
        <v>5180</v>
      </c>
      <c r="C753" s="226" t="s">
        <v>5181</v>
      </c>
      <c r="E753" t="s">
        <v>6236</v>
      </c>
      <c r="F753" t="s">
        <v>1161</v>
      </c>
    </row>
    <row r="754" spans="2:6">
      <c r="B754" s="226" t="s">
        <v>5182</v>
      </c>
      <c r="C754" s="226" t="s">
        <v>5183</v>
      </c>
      <c r="E754" t="s">
        <v>6242</v>
      </c>
      <c r="F754" t="s">
        <v>1160</v>
      </c>
    </row>
    <row r="755" spans="2:6">
      <c r="B755" s="226" t="s">
        <v>5184</v>
      </c>
      <c r="C755" s="226" t="s">
        <v>5185</v>
      </c>
      <c r="E755" t="s">
        <v>6239</v>
      </c>
      <c r="F755" t="s">
        <v>8004</v>
      </c>
    </row>
    <row r="756" spans="2:6">
      <c r="B756" s="226" t="s">
        <v>5186</v>
      </c>
      <c r="C756" s="226" t="s">
        <v>5187</v>
      </c>
      <c r="E756" t="s">
        <v>6259</v>
      </c>
      <c r="F756" t="s">
        <v>1159</v>
      </c>
    </row>
    <row r="757" spans="2:6">
      <c r="B757" s="226" t="s">
        <v>5188</v>
      </c>
      <c r="C757" s="226" t="s">
        <v>5190</v>
      </c>
      <c r="E757" t="s">
        <v>6207</v>
      </c>
      <c r="F757" t="s">
        <v>1162</v>
      </c>
    </row>
    <row r="758" spans="2:6">
      <c r="B758" s="226" t="s">
        <v>5191</v>
      </c>
      <c r="C758" s="226" t="s">
        <v>5192</v>
      </c>
      <c r="E758" t="s">
        <v>6231</v>
      </c>
      <c r="F758" t="s">
        <v>1158</v>
      </c>
    </row>
    <row r="759" spans="2:6">
      <c r="B759" s="226" t="s">
        <v>5193</v>
      </c>
      <c r="C759" s="226" t="s">
        <v>5194</v>
      </c>
      <c r="E759" t="s">
        <v>6237</v>
      </c>
      <c r="F759" t="s">
        <v>8009</v>
      </c>
    </row>
    <row r="760" spans="2:6">
      <c r="B760" s="226" t="s">
        <v>5195</v>
      </c>
      <c r="C760" s="226" t="s">
        <v>5196</v>
      </c>
      <c r="E760" t="s">
        <v>6260</v>
      </c>
      <c r="F760" t="s">
        <v>1156</v>
      </c>
    </row>
    <row r="761" spans="2:6">
      <c r="B761" s="226" t="s">
        <v>5197</v>
      </c>
      <c r="C761" s="226" t="s">
        <v>5199</v>
      </c>
      <c r="E761" t="s">
        <v>6257</v>
      </c>
      <c r="F761" t="s">
        <v>1157</v>
      </c>
    </row>
    <row r="762" spans="2:6">
      <c r="B762" s="226" t="s">
        <v>5200</v>
      </c>
      <c r="C762" s="226" t="s">
        <v>5201</v>
      </c>
      <c r="E762" t="s">
        <v>6681</v>
      </c>
      <c r="F762" t="s">
        <v>1155</v>
      </c>
    </row>
    <row r="763" spans="2:6">
      <c r="B763" s="226" t="s">
        <v>5202</v>
      </c>
      <c r="C763" s="226" t="s">
        <v>5203</v>
      </c>
      <c r="E763" t="s">
        <v>6686</v>
      </c>
      <c r="F763" t="s">
        <v>195</v>
      </c>
    </row>
    <row r="764" spans="2:6">
      <c r="B764" s="226" t="s">
        <v>5204</v>
      </c>
      <c r="C764" s="226" t="s">
        <v>5205</v>
      </c>
      <c r="E764" t="s">
        <v>6684</v>
      </c>
      <c r="F764" t="s">
        <v>1154</v>
      </c>
    </row>
    <row r="765" spans="2:6">
      <c r="B765" s="226" t="s">
        <v>5206</v>
      </c>
      <c r="C765" s="226" t="s">
        <v>1404</v>
      </c>
      <c r="E765" t="s">
        <v>6685</v>
      </c>
      <c r="F765" t="s">
        <v>1150</v>
      </c>
    </row>
    <row r="766" spans="2:6">
      <c r="B766" s="226" t="s">
        <v>5207</v>
      </c>
      <c r="C766" s="226" t="s">
        <v>1403</v>
      </c>
      <c r="E766" t="s">
        <v>6233</v>
      </c>
      <c r="F766" t="s">
        <v>1153</v>
      </c>
    </row>
    <row r="767" spans="2:6">
      <c r="B767" s="226" t="s">
        <v>5208</v>
      </c>
      <c r="C767" s="226" t="s">
        <v>1409</v>
      </c>
      <c r="E767" t="s">
        <v>6682</v>
      </c>
      <c r="F767" t="s">
        <v>673</v>
      </c>
    </row>
    <row r="768" spans="2:6">
      <c r="B768" s="226" t="s">
        <v>5209</v>
      </c>
      <c r="C768" s="226" t="s">
        <v>1672</v>
      </c>
      <c r="E768" t="s">
        <v>6241</v>
      </c>
      <c r="F768" t="s">
        <v>1152</v>
      </c>
    </row>
    <row r="769" spans="2:6">
      <c r="B769" s="226" t="s">
        <v>5210</v>
      </c>
      <c r="C769" s="226" t="s">
        <v>1461</v>
      </c>
      <c r="E769" t="s">
        <v>6673</v>
      </c>
      <c r="F769" t="s">
        <v>8020</v>
      </c>
    </row>
    <row r="770" spans="2:6">
      <c r="B770" s="226" t="s">
        <v>5211</v>
      </c>
      <c r="C770" s="226" t="s">
        <v>5212</v>
      </c>
      <c r="E770" t="s">
        <v>6675</v>
      </c>
      <c r="F770" t="s">
        <v>462</v>
      </c>
    </row>
    <row r="771" spans="2:6">
      <c r="B771" s="226" t="s">
        <v>5213</v>
      </c>
      <c r="C771" s="226" t="s">
        <v>1414</v>
      </c>
      <c r="E771" t="s">
        <v>6658</v>
      </c>
      <c r="F771" t="s">
        <v>1151</v>
      </c>
    </row>
    <row r="772" spans="2:6">
      <c r="B772" s="226" t="s">
        <v>5214</v>
      </c>
      <c r="C772" s="226" t="s">
        <v>1683</v>
      </c>
      <c r="E772" t="s">
        <v>4670</v>
      </c>
      <c r="F772" t="s">
        <v>8024</v>
      </c>
    </row>
    <row r="773" spans="2:6">
      <c r="B773" s="226" t="s">
        <v>5215</v>
      </c>
      <c r="C773" s="226" t="s">
        <v>466</v>
      </c>
      <c r="E773" t="s">
        <v>4974</v>
      </c>
      <c r="F773" t="s">
        <v>1146</v>
      </c>
    </row>
    <row r="774" spans="2:6">
      <c r="B774" s="226" t="s">
        <v>5216</v>
      </c>
      <c r="C774" s="226" t="s">
        <v>1362</v>
      </c>
      <c r="E774" t="s">
        <v>4666</v>
      </c>
      <c r="F774" t="s">
        <v>1149</v>
      </c>
    </row>
    <row r="775" spans="2:6">
      <c r="B775" s="226" t="s">
        <v>5217</v>
      </c>
      <c r="C775" s="226" t="s">
        <v>1333</v>
      </c>
      <c r="E775" t="s">
        <v>4669</v>
      </c>
      <c r="F775" t="s">
        <v>1148</v>
      </c>
    </row>
    <row r="776" spans="2:6">
      <c r="B776" s="226" t="s">
        <v>5219</v>
      </c>
      <c r="C776" s="226" t="s">
        <v>1367</v>
      </c>
      <c r="E776" t="s">
        <v>4969</v>
      </c>
      <c r="F776" t="s">
        <v>1147</v>
      </c>
    </row>
    <row r="777" spans="2:6">
      <c r="B777" s="226" t="s">
        <v>5220</v>
      </c>
      <c r="C777" s="226" t="s">
        <v>1376</v>
      </c>
      <c r="E777" t="s">
        <v>5372</v>
      </c>
      <c r="F777" t="s">
        <v>718</v>
      </c>
    </row>
    <row r="778" spans="2:6">
      <c r="B778" s="226" t="s">
        <v>5221</v>
      </c>
      <c r="C778" s="226" t="s">
        <v>1366</v>
      </c>
      <c r="E778" t="s">
        <v>5361</v>
      </c>
      <c r="F778" t="s">
        <v>1145</v>
      </c>
    </row>
    <row r="779" spans="2:6">
      <c r="B779" s="226" t="s">
        <v>5222</v>
      </c>
      <c r="C779" s="226" t="s">
        <v>1371</v>
      </c>
      <c r="E779" t="s">
        <v>4976</v>
      </c>
      <c r="F779" t="s">
        <v>1144</v>
      </c>
    </row>
    <row r="780" spans="2:6">
      <c r="B780" s="226" t="s">
        <v>5223</v>
      </c>
      <c r="C780" s="226" t="s">
        <v>1365</v>
      </c>
      <c r="E780" t="s">
        <v>5373</v>
      </c>
      <c r="F780" t="s">
        <v>1143</v>
      </c>
    </row>
    <row r="781" spans="2:6">
      <c r="B781" s="226" t="s">
        <v>5224</v>
      </c>
      <c r="C781" s="226" t="s">
        <v>5225</v>
      </c>
      <c r="E781" t="s">
        <v>5811</v>
      </c>
      <c r="F781" t="s">
        <v>1140</v>
      </c>
    </row>
    <row r="782" spans="2:6">
      <c r="B782" s="226" t="s">
        <v>5226</v>
      </c>
      <c r="C782" s="226" t="s">
        <v>1375</v>
      </c>
      <c r="E782" t="s">
        <v>5375</v>
      </c>
      <c r="F782" t="s">
        <v>1142</v>
      </c>
    </row>
    <row r="783" spans="2:6">
      <c r="B783" s="226" t="s">
        <v>5227</v>
      </c>
      <c r="C783" s="226" t="s">
        <v>1374</v>
      </c>
      <c r="E783" t="s">
        <v>5813</v>
      </c>
      <c r="F783" t="s">
        <v>8036</v>
      </c>
    </row>
    <row r="784" spans="2:6">
      <c r="B784" s="226" t="s">
        <v>5228</v>
      </c>
      <c r="C784" s="226" t="s">
        <v>1581</v>
      </c>
      <c r="E784" t="s">
        <v>5812</v>
      </c>
      <c r="F784" t="s">
        <v>1139</v>
      </c>
    </row>
    <row r="785" spans="2:6">
      <c r="B785" s="226" t="s">
        <v>5229</v>
      </c>
      <c r="C785" s="226" t="s">
        <v>1335</v>
      </c>
      <c r="E785" t="s">
        <v>5810</v>
      </c>
      <c r="F785" t="s">
        <v>1141</v>
      </c>
    </row>
    <row r="786" spans="2:6">
      <c r="B786" s="226" t="s">
        <v>5230</v>
      </c>
      <c r="C786" s="226" t="s">
        <v>1689</v>
      </c>
      <c r="E786" t="s">
        <v>4984</v>
      </c>
      <c r="F786" t="s">
        <v>1137</v>
      </c>
    </row>
    <row r="787" spans="2:6">
      <c r="B787" s="226" t="s">
        <v>5231</v>
      </c>
      <c r="C787" s="226" t="s">
        <v>1688</v>
      </c>
      <c r="E787" t="s">
        <v>4970</v>
      </c>
      <c r="F787" t="s">
        <v>8041</v>
      </c>
    </row>
    <row r="788" spans="2:6">
      <c r="B788" s="226" t="s">
        <v>5232</v>
      </c>
      <c r="C788" s="226" t="s">
        <v>664</v>
      </c>
      <c r="E788" t="s">
        <v>4973</v>
      </c>
      <c r="F788" t="s">
        <v>1138</v>
      </c>
    </row>
    <row r="789" spans="2:6">
      <c r="B789" s="226" t="s">
        <v>5233</v>
      </c>
      <c r="C789" s="226" t="s">
        <v>1697</v>
      </c>
      <c r="E789" t="s">
        <v>5374</v>
      </c>
      <c r="F789" t="s">
        <v>1136</v>
      </c>
    </row>
    <row r="790" spans="2:6">
      <c r="B790" s="226" t="s">
        <v>5234</v>
      </c>
      <c r="C790" s="226" t="s">
        <v>1696</v>
      </c>
      <c r="E790" t="s">
        <v>5796</v>
      </c>
      <c r="F790" t="s">
        <v>8045</v>
      </c>
    </row>
    <row r="791" spans="2:6">
      <c r="B791" s="226" t="s">
        <v>5235</v>
      </c>
      <c r="C791" s="226" t="s">
        <v>5236</v>
      </c>
      <c r="E791" t="s">
        <v>5801</v>
      </c>
      <c r="F791" t="s">
        <v>1135</v>
      </c>
    </row>
    <row r="792" spans="2:6">
      <c r="B792" s="226" t="s">
        <v>5237</v>
      </c>
      <c r="C792" s="226" t="s">
        <v>1370</v>
      </c>
      <c r="E792" t="s">
        <v>5358</v>
      </c>
      <c r="F792" t="s">
        <v>8048</v>
      </c>
    </row>
    <row r="793" spans="2:6">
      <c r="B793" s="226" t="s">
        <v>5238</v>
      </c>
      <c r="C793" s="226" t="s">
        <v>5239</v>
      </c>
      <c r="E793" t="s">
        <v>5802</v>
      </c>
      <c r="F793" t="s">
        <v>1134</v>
      </c>
    </row>
    <row r="794" spans="2:6">
      <c r="B794" s="226" t="s">
        <v>5240</v>
      </c>
      <c r="C794" s="226" t="s">
        <v>1364</v>
      </c>
      <c r="E794" t="s">
        <v>5804</v>
      </c>
      <c r="F794" t="s">
        <v>1133</v>
      </c>
    </row>
    <row r="795" spans="2:6">
      <c r="B795" s="226" t="s">
        <v>5241</v>
      </c>
      <c r="C795" s="226" t="s">
        <v>1314</v>
      </c>
      <c r="E795" t="s">
        <v>6255</v>
      </c>
      <c r="F795" t="s">
        <v>1129</v>
      </c>
    </row>
    <row r="796" spans="2:6">
      <c r="B796" s="226" t="s">
        <v>5242</v>
      </c>
      <c r="C796" s="226" t="s">
        <v>5243</v>
      </c>
      <c r="E796" t="s">
        <v>6254</v>
      </c>
      <c r="F796" t="s">
        <v>1130</v>
      </c>
    </row>
    <row r="797" spans="2:6">
      <c r="B797" s="226" t="s">
        <v>5244</v>
      </c>
      <c r="C797" s="226" t="s">
        <v>5245</v>
      </c>
      <c r="E797" t="s">
        <v>6253</v>
      </c>
      <c r="F797" t="s">
        <v>1131</v>
      </c>
    </row>
    <row r="798" spans="2:6">
      <c r="B798" s="226" t="s">
        <v>5246</v>
      </c>
      <c r="C798" s="226" t="s">
        <v>1332</v>
      </c>
      <c r="E798" t="s">
        <v>5809</v>
      </c>
      <c r="F798" t="s">
        <v>1132</v>
      </c>
    </row>
    <row r="799" spans="2:6">
      <c r="B799" s="226" t="s">
        <v>5247</v>
      </c>
      <c r="C799" s="226" t="s">
        <v>1313</v>
      </c>
      <c r="E799" t="s">
        <v>6263</v>
      </c>
      <c r="F799" t="s">
        <v>1128</v>
      </c>
    </row>
    <row r="800" spans="2:6">
      <c r="B800" s="226" t="s">
        <v>5248</v>
      </c>
      <c r="C800" s="226" t="s">
        <v>1300</v>
      </c>
      <c r="E800" t="s">
        <v>5798</v>
      </c>
      <c r="F800" t="s">
        <v>8057</v>
      </c>
    </row>
    <row r="801" spans="2:6">
      <c r="B801" s="226" t="s">
        <v>5249</v>
      </c>
      <c r="C801" s="226" t="s">
        <v>1533</v>
      </c>
      <c r="E801" t="s">
        <v>6252</v>
      </c>
      <c r="F801" t="s">
        <v>1127</v>
      </c>
    </row>
    <row r="802" spans="2:6">
      <c r="B802" s="226" t="s">
        <v>5250</v>
      </c>
      <c r="C802" s="226" t="s">
        <v>1587</v>
      </c>
      <c r="E802" t="s">
        <v>6262</v>
      </c>
      <c r="F802" t="s">
        <v>1125</v>
      </c>
    </row>
    <row r="803" spans="2:6">
      <c r="B803" s="226" t="s">
        <v>5251</v>
      </c>
      <c r="C803" s="226" t="s">
        <v>1497</v>
      </c>
      <c r="E803" t="s">
        <v>6256</v>
      </c>
      <c r="F803" t="s">
        <v>1126</v>
      </c>
    </row>
    <row r="804" spans="2:6">
      <c r="B804" s="226" t="s">
        <v>5252</v>
      </c>
      <c r="C804" s="226" t="s">
        <v>5253</v>
      </c>
      <c r="E804" t="s">
        <v>6264</v>
      </c>
      <c r="F804" t="s">
        <v>679</v>
      </c>
    </row>
    <row r="805" spans="2:6">
      <c r="B805" s="226" t="s">
        <v>5254</v>
      </c>
      <c r="C805" s="226" t="s">
        <v>1524</v>
      </c>
      <c r="E805" t="s">
        <v>6691</v>
      </c>
      <c r="F805" t="s">
        <v>1124</v>
      </c>
    </row>
    <row r="806" spans="2:6">
      <c r="B806" s="226" t="s">
        <v>5255</v>
      </c>
      <c r="C806" s="226" t="s">
        <v>1489</v>
      </c>
      <c r="E806" t="s">
        <v>6695</v>
      </c>
      <c r="F806" t="s">
        <v>680</v>
      </c>
    </row>
    <row r="807" spans="2:6">
      <c r="B807" s="226" t="s">
        <v>5257</v>
      </c>
      <c r="C807" s="226" t="s">
        <v>1291</v>
      </c>
      <c r="E807" t="s">
        <v>4405</v>
      </c>
      <c r="F807" t="s">
        <v>1123</v>
      </c>
    </row>
    <row r="808" spans="2:6">
      <c r="B808" s="226" t="s">
        <v>5259</v>
      </c>
      <c r="C808" s="226" t="s">
        <v>1290</v>
      </c>
      <c r="E808" t="s">
        <v>4681</v>
      </c>
      <c r="F808" t="s">
        <v>1122</v>
      </c>
    </row>
    <row r="809" spans="2:6">
      <c r="B809" s="226" t="s">
        <v>5260</v>
      </c>
      <c r="C809" s="226" t="s">
        <v>5261</v>
      </c>
      <c r="E809" t="s">
        <v>4679</v>
      </c>
      <c r="F809" t="s">
        <v>8067</v>
      </c>
    </row>
    <row r="810" spans="2:6">
      <c r="B810" s="226" t="s">
        <v>5262</v>
      </c>
      <c r="C810" s="226" t="s">
        <v>1289</v>
      </c>
      <c r="E810" t="s">
        <v>4989</v>
      </c>
      <c r="F810" t="s">
        <v>167</v>
      </c>
    </row>
    <row r="811" spans="2:6">
      <c r="B811" s="226" t="s">
        <v>5263</v>
      </c>
      <c r="C811" s="226" t="s">
        <v>1668</v>
      </c>
      <c r="E811" t="s">
        <v>4995</v>
      </c>
      <c r="F811" t="s">
        <v>1120</v>
      </c>
    </row>
    <row r="812" spans="2:6">
      <c r="B812" s="226" t="s">
        <v>5264</v>
      </c>
      <c r="C812" s="226" t="s">
        <v>1586</v>
      </c>
      <c r="E812" t="s">
        <v>4988</v>
      </c>
      <c r="F812" t="s">
        <v>1121</v>
      </c>
    </row>
    <row r="813" spans="2:6">
      <c r="B813" s="226" t="s">
        <v>5265</v>
      </c>
      <c r="C813" s="226" t="s">
        <v>1580</v>
      </c>
      <c r="E813" t="s">
        <v>5823</v>
      </c>
      <c r="F813" t="s">
        <v>1119</v>
      </c>
    </row>
    <row r="814" spans="2:6">
      <c r="B814" s="226" t="s">
        <v>5266</v>
      </c>
      <c r="C814" s="226" t="s">
        <v>1502</v>
      </c>
      <c r="E814" t="s">
        <v>4990</v>
      </c>
      <c r="F814" t="s">
        <v>1117</v>
      </c>
    </row>
    <row r="815" spans="2:6">
      <c r="B815" s="226" t="s">
        <v>5267</v>
      </c>
      <c r="C815" s="226" t="s">
        <v>1532</v>
      </c>
      <c r="E815" t="s">
        <v>5379</v>
      </c>
      <c r="F815" t="s">
        <v>1115</v>
      </c>
    </row>
    <row r="816" spans="2:6">
      <c r="B816" s="226" t="s">
        <v>5269</v>
      </c>
      <c r="C816" s="226" t="s">
        <v>1585</v>
      </c>
      <c r="E816" t="s">
        <v>4991</v>
      </c>
      <c r="F816" t="s">
        <v>1116</v>
      </c>
    </row>
    <row r="817" spans="2:6">
      <c r="B817" s="226" t="s">
        <v>5270</v>
      </c>
      <c r="C817" s="226" t="s">
        <v>1520</v>
      </c>
      <c r="E817" t="s">
        <v>5819</v>
      </c>
      <c r="F817" t="s">
        <v>1113</v>
      </c>
    </row>
    <row r="818" spans="2:6">
      <c r="B818" s="226" t="s">
        <v>5271</v>
      </c>
      <c r="C818" s="226" t="s">
        <v>1576</v>
      </c>
      <c r="E818" t="s">
        <v>4982</v>
      </c>
      <c r="F818" t="s">
        <v>1118</v>
      </c>
    </row>
    <row r="819" spans="2:6">
      <c r="B819" s="226" t="s">
        <v>5272</v>
      </c>
      <c r="C819" s="226" t="s">
        <v>1460</v>
      </c>
      <c r="E819" t="s">
        <v>5382</v>
      </c>
      <c r="F819" t="s">
        <v>1114</v>
      </c>
    </row>
    <row r="820" spans="2:6">
      <c r="B820" s="226" t="s">
        <v>5273</v>
      </c>
      <c r="C820" s="226" t="s">
        <v>5274</v>
      </c>
      <c r="E820" t="s">
        <v>5820</v>
      </c>
      <c r="F820" t="s">
        <v>1112</v>
      </c>
    </row>
    <row r="821" spans="2:6">
      <c r="B821" s="226" t="s">
        <v>5275</v>
      </c>
      <c r="C821" s="226" t="s">
        <v>1519</v>
      </c>
      <c r="E821" t="s">
        <v>5815</v>
      </c>
      <c r="F821" t="s">
        <v>1110</v>
      </c>
    </row>
    <row r="822" spans="2:6">
      <c r="B822" s="226" t="s">
        <v>5276</v>
      </c>
      <c r="C822" s="226" t="s">
        <v>1475</v>
      </c>
      <c r="E822" t="s">
        <v>5817</v>
      </c>
      <c r="F822" t="s">
        <v>1109</v>
      </c>
    </row>
    <row r="823" spans="2:6">
      <c r="B823" s="226" t="s">
        <v>5278</v>
      </c>
      <c r="C823" s="226" t="s">
        <v>1229</v>
      </c>
      <c r="E823" t="s">
        <v>6269</v>
      </c>
      <c r="F823" s="82"/>
    </row>
    <row r="824" spans="2:6">
      <c r="B824" s="226" t="s">
        <v>5280</v>
      </c>
      <c r="C824" s="226" t="s">
        <v>1231</v>
      </c>
      <c r="E824" t="s">
        <v>6267</v>
      </c>
      <c r="F824" t="s">
        <v>1108</v>
      </c>
    </row>
    <row r="825" spans="2:6">
      <c r="B825" s="226" t="s">
        <v>5281</v>
      </c>
      <c r="C825" s="226" t="s">
        <v>1518</v>
      </c>
      <c r="E825" t="s">
        <v>5807</v>
      </c>
      <c r="F825" t="s">
        <v>1111</v>
      </c>
    </row>
    <row r="826" spans="2:6">
      <c r="B826" s="226" t="s">
        <v>5282</v>
      </c>
      <c r="C826" s="226" t="s">
        <v>1469</v>
      </c>
      <c r="E826" t="s">
        <v>5816</v>
      </c>
      <c r="F826" t="s">
        <v>43</v>
      </c>
    </row>
    <row r="827" spans="2:6">
      <c r="B827" s="226" t="s">
        <v>5284</v>
      </c>
      <c r="C827" s="226" t="s">
        <v>1594</v>
      </c>
      <c r="E827" t="s">
        <v>6272</v>
      </c>
      <c r="F827" t="s">
        <v>1107</v>
      </c>
    </row>
    <row r="828" spans="2:6">
      <c r="B828" s="226" t="s">
        <v>5285</v>
      </c>
      <c r="C828" s="226" t="s">
        <v>1593</v>
      </c>
      <c r="E828" t="s">
        <v>5380</v>
      </c>
      <c r="F828" t="s">
        <v>1106</v>
      </c>
    </row>
    <row r="829" spans="2:6">
      <c r="B829" s="226" t="s">
        <v>5286</v>
      </c>
      <c r="C829" s="226" t="s">
        <v>1488</v>
      </c>
      <c r="E829" t="s">
        <v>5822</v>
      </c>
      <c r="F829" t="s">
        <v>1103</v>
      </c>
    </row>
    <row r="830" spans="2:6">
      <c r="B830" s="226" t="s">
        <v>5287</v>
      </c>
      <c r="C830" s="226" t="s">
        <v>1293</v>
      </c>
      <c r="E830" t="s">
        <v>5818</v>
      </c>
      <c r="F830" t="s">
        <v>1105</v>
      </c>
    </row>
    <row r="831" spans="2:6">
      <c r="B831" s="226" t="s">
        <v>5288</v>
      </c>
      <c r="C831" s="226" t="s">
        <v>1292</v>
      </c>
      <c r="E831" t="s">
        <v>6270</v>
      </c>
      <c r="F831" t="s">
        <v>6271</v>
      </c>
    </row>
    <row r="832" spans="2:6">
      <c r="B832" s="226" t="s">
        <v>5289</v>
      </c>
      <c r="C832" s="226" t="s">
        <v>1259</v>
      </c>
      <c r="E832" t="s">
        <v>6278</v>
      </c>
      <c r="F832" t="s">
        <v>681</v>
      </c>
    </row>
    <row r="833" spans="2:6">
      <c r="B833" s="226" t="s">
        <v>5290</v>
      </c>
      <c r="C833" s="226" t="s">
        <v>1487</v>
      </c>
      <c r="E833" t="s">
        <v>5821</v>
      </c>
      <c r="F833" t="s">
        <v>1104</v>
      </c>
    </row>
    <row r="834" spans="2:6">
      <c r="B834" s="226" t="s">
        <v>5291</v>
      </c>
      <c r="C834" s="226" t="s">
        <v>1312</v>
      </c>
      <c r="E834" t="s">
        <v>6277</v>
      </c>
      <c r="F834" t="s">
        <v>1102</v>
      </c>
    </row>
    <row r="835" spans="2:6">
      <c r="B835" s="226" t="s">
        <v>5292</v>
      </c>
      <c r="C835" s="226" t="s">
        <v>1280</v>
      </c>
      <c r="E835" t="s">
        <v>5829</v>
      </c>
      <c r="F835" t="s">
        <v>1100</v>
      </c>
    </row>
    <row r="836" spans="2:6">
      <c r="B836" s="226" t="s">
        <v>5293</v>
      </c>
      <c r="C836" s="226" t="s">
        <v>1251</v>
      </c>
      <c r="E836" t="s">
        <v>5830</v>
      </c>
      <c r="F836" t="s">
        <v>1099</v>
      </c>
    </row>
    <row r="837" spans="2:6">
      <c r="B837" s="226" t="s">
        <v>5294</v>
      </c>
      <c r="C837" s="226" t="s">
        <v>5295</v>
      </c>
      <c r="E837" t="s">
        <v>6276</v>
      </c>
      <c r="F837" t="s">
        <v>1097</v>
      </c>
    </row>
    <row r="838" spans="2:6">
      <c r="B838" s="226" t="s">
        <v>5296</v>
      </c>
      <c r="C838" s="226" t="s">
        <v>1275</v>
      </c>
      <c r="E838" t="s">
        <v>5827</v>
      </c>
      <c r="F838" t="s">
        <v>1101</v>
      </c>
    </row>
    <row r="839" spans="2:6">
      <c r="B839" s="226" t="s">
        <v>5298</v>
      </c>
      <c r="C839" s="226" t="s">
        <v>1288</v>
      </c>
      <c r="E839" t="s">
        <v>6275</v>
      </c>
      <c r="F839" t="s">
        <v>675</v>
      </c>
    </row>
    <row r="840" spans="2:6">
      <c r="B840" s="226" t="s">
        <v>5299</v>
      </c>
      <c r="C840" s="226" t="s">
        <v>1282</v>
      </c>
      <c r="E840" t="s">
        <v>6274</v>
      </c>
      <c r="F840" t="s">
        <v>1098</v>
      </c>
    </row>
    <row r="841" spans="2:6">
      <c r="B841" s="226" t="s">
        <v>5300</v>
      </c>
      <c r="C841" s="226" t="s">
        <v>1279</v>
      </c>
      <c r="E841" t="s">
        <v>6279</v>
      </c>
      <c r="F841" t="s">
        <v>1096</v>
      </c>
    </row>
    <row r="842" spans="2:6">
      <c r="B842" s="226" t="s">
        <v>5301</v>
      </c>
      <c r="C842" s="226" t="s">
        <v>1278</v>
      </c>
      <c r="E842" t="s">
        <v>3943</v>
      </c>
      <c r="F842" t="s">
        <v>8101</v>
      </c>
    </row>
    <row r="843" spans="2:6">
      <c r="B843" s="226" t="s">
        <v>5302</v>
      </c>
      <c r="C843" s="226" t="s">
        <v>1274</v>
      </c>
      <c r="E843" t="s">
        <v>4137</v>
      </c>
      <c r="F843" t="s">
        <v>1095</v>
      </c>
    </row>
    <row r="844" spans="2:6">
      <c r="B844" s="226" t="s">
        <v>5303</v>
      </c>
      <c r="C844" s="226" t="s">
        <v>1273</v>
      </c>
      <c r="E844" t="s">
        <v>4664</v>
      </c>
      <c r="F844" t="s">
        <v>1094</v>
      </c>
    </row>
    <row r="845" spans="2:6">
      <c r="B845" s="226" t="s">
        <v>5304</v>
      </c>
      <c r="C845" s="226" t="s">
        <v>1272</v>
      </c>
      <c r="E845" t="s">
        <v>4665</v>
      </c>
      <c r="F845" t="s">
        <v>1093</v>
      </c>
    </row>
    <row r="846" spans="2:6">
      <c r="B846" s="226" t="s">
        <v>5305</v>
      </c>
      <c r="C846" s="226" t="s">
        <v>1277</v>
      </c>
      <c r="E846" t="s">
        <v>5357</v>
      </c>
      <c r="F846" t="s">
        <v>1091</v>
      </c>
    </row>
    <row r="847" spans="2:6">
      <c r="B847" s="226" t="s">
        <v>5306</v>
      </c>
      <c r="C847" s="226" t="s">
        <v>1667</v>
      </c>
      <c r="E847" t="s">
        <v>5356</v>
      </c>
      <c r="F847" t="s">
        <v>1092</v>
      </c>
    </row>
    <row r="848" spans="2:6">
      <c r="B848" s="226" t="s">
        <v>5307</v>
      </c>
      <c r="C848" s="226" t="s">
        <v>1682</v>
      </c>
      <c r="E848" t="s">
        <v>5794</v>
      </c>
      <c r="F848" t="s">
        <v>1090</v>
      </c>
    </row>
    <row r="849" spans="2:6">
      <c r="B849" s="226" t="s">
        <v>5308</v>
      </c>
      <c r="C849" s="226" t="s">
        <v>1531</v>
      </c>
      <c r="E849" t="s">
        <v>4133</v>
      </c>
      <c r="F849" t="s">
        <v>1088</v>
      </c>
    </row>
    <row r="850" spans="2:6">
      <c r="B850" s="226" t="s">
        <v>5309</v>
      </c>
      <c r="C850" s="226" t="s">
        <v>1530</v>
      </c>
      <c r="E850" t="s">
        <v>4135</v>
      </c>
      <c r="F850" t="s">
        <v>1087</v>
      </c>
    </row>
    <row r="851" spans="2:6">
      <c r="B851" s="226" t="s">
        <v>5310</v>
      </c>
      <c r="C851" s="226" t="s">
        <v>1529</v>
      </c>
      <c r="E851" t="s">
        <v>4117</v>
      </c>
      <c r="F851" t="s">
        <v>1089</v>
      </c>
    </row>
    <row r="852" spans="2:6">
      <c r="B852" s="226" t="s">
        <v>5311</v>
      </c>
      <c r="C852" s="226" t="s">
        <v>1496</v>
      </c>
      <c r="E852" t="s">
        <v>4967</v>
      </c>
      <c r="F852" t="s">
        <v>1086</v>
      </c>
    </row>
    <row r="853" spans="2:6">
      <c r="B853" s="226" t="s">
        <v>5312</v>
      </c>
      <c r="C853" s="226" t="s">
        <v>1468</v>
      </c>
      <c r="E853" t="s">
        <v>4968</v>
      </c>
      <c r="F853" t="s">
        <v>1085</v>
      </c>
    </row>
    <row r="854" spans="2:6">
      <c r="B854" s="226" t="s">
        <v>5313</v>
      </c>
      <c r="C854" s="226" t="s">
        <v>1228</v>
      </c>
      <c r="E854" t="s">
        <v>6222</v>
      </c>
      <c r="F854" t="s">
        <v>1084</v>
      </c>
    </row>
    <row r="855" spans="2:6">
      <c r="B855" s="226" t="s">
        <v>5314</v>
      </c>
      <c r="C855" s="226" t="s">
        <v>1486</v>
      </c>
      <c r="E855" t="s">
        <v>6223</v>
      </c>
      <c r="F855" t="s">
        <v>8115</v>
      </c>
    </row>
    <row r="856" spans="2:6">
      <c r="B856" s="226" t="s">
        <v>5315</v>
      </c>
      <c r="C856" s="226" t="s">
        <v>1202</v>
      </c>
      <c r="E856" t="s">
        <v>5761</v>
      </c>
      <c r="F856" t="s">
        <v>1083</v>
      </c>
    </row>
    <row r="857" spans="2:6">
      <c r="B857" s="226" t="s">
        <v>5316</v>
      </c>
      <c r="C857" s="226" t="s">
        <v>1258</v>
      </c>
      <c r="E857" t="s">
        <v>6221</v>
      </c>
      <c r="F857" t="s">
        <v>1081</v>
      </c>
    </row>
    <row r="858" spans="2:6">
      <c r="B858" s="226" t="s">
        <v>5317</v>
      </c>
      <c r="C858" s="226" t="s">
        <v>1474</v>
      </c>
      <c r="E858" t="s">
        <v>5781</v>
      </c>
      <c r="F858" t="s">
        <v>1082</v>
      </c>
    </row>
    <row r="859" spans="2:6">
      <c r="B859" s="226" t="s">
        <v>5318</v>
      </c>
      <c r="C859" s="226" t="s">
        <v>1249</v>
      </c>
      <c r="E859" t="s">
        <v>6680</v>
      </c>
      <c r="F859" t="s">
        <v>1079</v>
      </c>
    </row>
    <row r="860" spans="2:6">
      <c r="B860" s="226" t="s">
        <v>5320</v>
      </c>
      <c r="C860" s="226" t="s">
        <v>4</v>
      </c>
      <c r="E860" t="s">
        <v>6692</v>
      </c>
      <c r="F860" t="s">
        <v>1078</v>
      </c>
    </row>
    <row r="861" spans="2:6">
      <c r="B861" s="226" t="s">
        <v>5321</v>
      </c>
      <c r="C861" s="226" t="s">
        <v>1250</v>
      </c>
      <c r="E861" t="s">
        <v>6672</v>
      </c>
      <c r="F861" t="s">
        <v>1080</v>
      </c>
    </row>
    <row r="862" spans="2:6">
      <c r="B862" s="226" t="s">
        <v>5322</v>
      </c>
      <c r="C862" s="226" t="s">
        <v>1299</v>
      </c>
      <c r="E862" t="s">
        <v>6694</v>
      </c>
      <c r="F862" t="s">
        <v>1077</v>
      </c>
    </row>
    <row r="863" spans="2:6">
      <c r="B863" s="226" t="s">
        <v>5323</v>
      </c>
      <c r="C863" s="226" t="s">
        <v>1287</v>
      </c>
      <c r="E863" t="s">
        <v>6218</v>
      </c>
      <c r="F863" t="s">
        <v>8124</v>
      </c>
    </row>
    <row r="864" spans="2:6">
      <c r="B864" s="226" t="s">
        <v>5324</v>
      </c>
      <c r="C864" s="226" t="s">
        <v>1248</v>
      </c>
      <c r="E864" t="s">
        <v>6687</v>
      </c>
      <c r="F864" t="s">
        <v>8126</v>
      </c>
    </row>
    <row r="865" spans="2:6">
      <c r="B865" s="226" t="s">
        <v>5325</v>
      </c>
      <c r="C865" s="226" t="s">
        <v>1169</v>
      </c>
      <c r="E865" t="s">
        <v>6671</v>
      </c>
      <c r="F865" t="s">
        <v>1073</v>
      </c>
    </row>
    <row r="866" spans="2:6">
      <c r="B866" s="226" t="s">
        <v>5328</v>
      </c>
      <c r="C866" s="226" t="s">
        <v>1271</v>
      </c>
      <c r="E866" t="s">
        <v>6657</v>
      </c>
      <c r="F866" t="s">
        <v>1075</v>
      </c>
    </row>
    <row r="867" spans="2:6">
      <c r="B867" s="226" t="s">
        <v>5329</v>
      </c>
      <c r="C867" s="226" t="s">
        <v>5330</v>
      </c>
      <c r="E867" t="s">
        <v>6654</v>
      </c>
      <c r="F867" t="s">
        <v>1076</v>
      </c>
    </row>
    <row r="868" spans="2:6">
      <c r="B868" s="226" t="s">
        <v>5331</v>
      </c>
      <c r="C868" s="226" t="s">
        <v>1276</v>
      </c>
      <c r="E868" t="s">
        <v>6693</v>
      </c>
      <c r="F868" t="s">
        <v>1072</v>
      </c>
    </row>
    <row r="869" spans="2:6">
      <c r="B869" s="226" t="s">
        <v>5332</v>
      </c>
      <c r="C869" s="226" t="s">
        <v>5333</v>
      </c>
      <c r="E869" t="s">
        <v>6670</v>
      </c>
      <c r="F869" t="s">
        <v>1074</v>
      </c>
    </row>
    <row r="870" spans="2:6">
      <c r="B870" s="226" t="s">
        <v>5334</v>
      </c>
      <c r="C870" s="226" t="s">
        <v>986</v>
      </c>
      <c r="E870" t="s">
        <v>6176</v>
      </c>
      <c r="F870" t="s">
        <v>1071</v>
      </c>
    </row>
    <row r="871" spans="2:6">
      <c r="B871" s="226" t="s">
        <v>5335</v>
      </c>
      <c r="C871" s="226" t="s">
        <v>5336</v>
      </c>
      <c r="E871" t="s">
        <v>6647</v>
      </c>
      <c r="F871" t="s">
        <v>8134</v>
      </c>
    </row>
    <row r="872" spans="2:6">
      <c r="B872" s="226" t="s">
        <v>5337</v>
      </c>
      <c r="C872" s="226" t="s">
        <v>985</v>
      </c>
      <c r="E872" t="s">
        <v>6655</v>
      </c>
      <c r="F872" t="s">
        <v>1069</v>
      </c>
    </row>
    <row r="873" spans="2:6">
      <c r="B873" s="226" t="s">
        <v>5338</v>
      </c>
      <c r="C873" s="226" t="s">
        <v>984</v>
      </c>
      <c r="E873" t="s">
        <v>6653</v>
      </c>
      <c r="F873" t="s">
        <v>1070</v>
      </c>
    </row>
    <row r="874" spans="2:6">
      <c r="B874" s="226" t="s">
        <v>5339</v>
      </c>
      <c r="C874" s="226" t="s">
        <v>1049</v>
      </c>
      <c r="E874" t="s">
        <v>6669</v>
      </c>
      <c r="F874" t="s">
        <v>1068</v>
      </c>
    </row>
    <row r="875" spans="2:6">
      <c r="B875" s="226" t="s">
        <v>5340</v>
      </c>
      <c r="C875" s="226" t="s">
        <v>1055</v>
      </c>
      <c r="E875" t="s">
        <v>6679</v>
      </c>
      <c r="F875" t="s">
        <v>1066</v>
      </c>
    </row>
    <row r="876" spans="2:6">
      <c r="B876" s="226" t="s">
        <v>5341</v>
      </c>
      <c r="C876" s="226" t="s">
        <v>1048</v>
      </c>
      <c r="E876" t="s">
        <v>6678</v>
      </c>
      <c r="F876" t="s">
        <v>1067</v>
      </c>
    </row>
    <row r="877" spans="2:6">
      <c r="B877" s="226" t="s">
        <v>5342</v>
      </c>
      <c r="C877" s="226" t="s">
        <v>1201</v>
      </c>
      <c r="E877" t="s">
        <v>4384</v>
      </c>
      <c r="F877" t="s">
        <v>8141</v>
      </c>
    </row>
    <row r="878" spans="2:6">
      <c r="B878" s="226" t="s">
        <v>5343</v>
      </c>
      <c r="C878" s="226" t="s">
        <v>1224</v>
      </c>
      <c r="E878" t="s">
        <v>4389</v>
      </c>
      <c r="F878" t="s">
        <v>1063</v>
      </c>
    </row>
    <row r="879" spans="2:6">
      <c r="B879" s="226" t="s">
        <v>5345</v>
      </c>
      <c r="C879" s="226" t="s">
        <v>5346</v>
      </c>
      <c r="E879" t="s">
        <v>4383</v>
      </c>
      <c r="F879" t="s">
        <v>1064</v>
      </c>
    </row>
    <row r="880" spans="2:6">
      <c r="B880" s="226" t="s">
        <v>5347</v>
      </c>
      <c r="C880" s="226" t="s">
        <v>1194</v>
      </c>
      <c r="E880" t="s">
        <v>4116</v>
      </c>
      <c r="F880" t="s">
        <v>1065</v>
      </c>
    </row>
    <row r="881" spans="2:6">
      <c r="B881" s="226" t="s">
        <v>5348</v>
      </c>
      <c r="C881" s="226" t="s">
        <v>1193</v>
      </c>
      <c r="E881" t="s">
        <v>4112</v>
      </c>
      <c r="F881" t="s">
        <v>8146</v>
      </c>
    </row>
    <row r="882" spans="2:6">
      <c r="B882" s="226" t="s">
        <v>5349</v>
      </c>
      <c r="C882" s="226" t="s">
        <v>1191</v>
      </c>
      <c r="E882" t="s">
        <v>4375</v>
      </c>
      <c r="F882" t="s">
        <v>8148</v>
      </c>
    </row>
    <row r="883" spans="2:6">
      <c r="B883" s="226" t="s">
        <v>5350</v>
      </c>
      <c r="C883" s="226" t="s">
        <v>1168</v>
      </c>
      <c r="E883" t="s">
        <v>4672</v>
      </c>
      <c r="F883" t="s">
        <v>1062</v>
      </c>
    </row>
    <row r="884" spans="2:6">
      <c r="B884" s="226" t="s">
        <v>5351</v>
      </c>
      <c r="C884" s="226" t="s">
        <v>1190</v>
      </c>
      <c r="E884" t="s">
        <v>3937</v>
      </c>
      <c r="F884" t="s">
        <v>1061</v>
      </c>
    </row>
    <row r="885" spans="2:6">
      <c r="B885" s="226" t="s">
        <v>5352</v>
      </c>
      <c r="C885" s="226" t="s">
        <v>5353</v>
      </c>
      <c r="E885" t="s">
        <v>4646</v>
      </c>
      <c r="F885" t="s">
        <v>1060</v>
      </c>
    </row>
    <row r="886" spans="2:6">
      <c r="B886" s="226" t="s">
        <v>5354</v>
      </c>
      <c r="C886" s="226" t="s">
        <v>1189</v>
      </c>
      <c r="E886" t="s">
        <v>4663</v>
      </c>
      <c r="F886" t="s">
        <v>1059</v>
      </c>
    </row>
    <row r="887" spans="2:6">
      <c r="B887" s="226" t="s">
        <v>5355</v>
      </c>
      <c r="C887" s="226" t="s">
        <v>176</v>
      </c>
      <c r="E887" t="s">
        <v>4952</v>
      </c>
      <c r="F887" t="s">
        <v>1058</v>
      </c>
    </row>
    <row r="888" spans="2:6">
      <c r="B888" s="226" t="s">
        <v>5356</v>
      </c>
      <c r="C888" s="226" t="s">
        <v>1092</v>
      </c>
      <c r="E888" t="s">
        <v>4959</v>
      </c>
      <c r="F888" t="s">
        <v>1057</v>
      </c>
    </row>
    <row r="889" spans="2:6">
      <c r="B889" s="226" t="s">
        <v>5357</v>
      </c>
      <c r="C889" s="226" t="s">
        <v>1091</v>
      </c>
      <c r="E889" t="s">
        <v>4961</v>
      </c>
      <c r="F889" t="s">
        <v>1056</v>
      </c>
    </row>
    <row r="890" spans="2:6">
      <c r="B890" s="226" t="s">
        <v>5358</v>
      </c>
      <c r="C890" s="226" t="s">
        <v>5359</v>
      </c>
      <c r="E890" t="s">
        <v>5340</v>
      </c>
      <c r="F890" t="s">
        <v>1055</v>
      </c>
    </row>
    <row r="891" spans="2:6">
      <c r="B891" s="226" t="s">
        <v>5360</v>
      </c>
      <c r="C891" s="226" t="s">
        <v>1200</v>
      </c>
      <c r="E891" t="s">
        <v>4388</v>
      </c>
      <c r="F891" t="s">
        <v>1053</v>
      </c>
    </row>
    <row r="892" spans="2:6">
      <c r="B892" s="226" t="s">
        <v>5361</v>
      </c>
      <c r="C892" s="226" t="s">
        <v>1145</v>
      </c>
      <c r="E892" t="s">
        <v>4386</v>
      </c>
      <c r="F892" t="s">
        <v>1054</v>
      </c>
    </row>
    <row r="893" spans="2:6">
      <c r="B893" s="226" t="s">
        <v>5362</v>
      </c>
      <c r="C893" s="226" t="s">
        <v>1187</v>
      </c>
      <c r="E893" t="s">
        <v>4390</v>
      </c>
      <c r="F893" t="s">
        <v>1052</v>
      </c>
    </row>
    <row r="894" spans="2:6">
      <c r="B894" s="226" t="s">
        <v>5364</v>
      </c>
      <c r="C894" s="226" t="s">
        <v>696</v>
      </c>
      <c r="E894" t="s">
        <v>4673</v>
      </c>
      <c r="F894" t="s">
        <v>1051</v>
      </c>
    </row>
    <row r="895" spans="2:6">
      <c r="B895" s="226" t="s">
        <v>5365</v>
      </c>
      <c r="C895" s="226" t="s">
        <v>1186</v>
      </c>
      <c r="E895" t="s">
        <v>4960</v>
      </c>
      <c r="F895" t="s">
        <v>1050</v>
      </c>
    </row>
    <row r="896" spans="2:6">
      <c r="B896" s="226" t="s">
        <v>5366</v>
      </c>
      <c r="C896" s="226" t="s">
        <v>983</v>
      </c>
      <c r="E896" t="s">
        <v>5339</v>
      </c>
      <c r="F896" t="s">
        <v>1049</v>
      </c>
    </row>
    <row r="897" spans="2:6">
      <c r="B897" s="226" t="s">
        <v>5367</v>
      </c>
      <c r="C897" s="226" t="s">
        <v>5368</v>
      </c>
      <c r="E897" t="s">
        <v>5341</v>
      </c>
      <c r="F897" t="s">
        <v>1048</v>
      </c>
    </row>
    <row r="898" spans="2:6">
      <c r="B898" s="226" t="s">
        <v>5369</v>
      </c>
      <c r="C898" s="226" t="s">
        <v>1021</v>
      </c>
      <c r="E898" t="s">
        <v>5755</v>
      </c>
      <c r="F898" t="s">
        <v>1047</v>
      </c>
    </row>
    <row r="899" spans="2:6">
      <c r="B899" s="226" t="s">
        <v>5370</v>
      </c>
      <c r="C899" s="226" t="s">
        <v>1020</v>
      </c>
      <c r="E899" t="s">
        <v>5780</v>
      </c>
      <c r="F899" t="s">
        <v>1046</v>
      </c>
    </row>
    <row r="900" spans="2:6">
      <c r="B900" s="226" t="s">
        <v>5371</v>
      </c>
      <c r="C900" s="226" t="s">
        <v>1019</v>
      </c>
      <c r="E900" t="s">
        <v>5795</v>
      </c>
      <c r="F900" t="s">
        <v>1045</v>
      </c>
    </row>
    <row r="901" spans="2:6">
      <c r="B901" s="226" t="s">
        <v>5372</v>
      </c>
      <c r="C901" s="226" t="s">
        <v>718</v>
      </c>
      <c r="E901" t="s">
        <v>6251</v>
      </c>
      <c r="F901" t="s">
        <v>1042</v>
      </c>
    </row>
    <row r="902" spans="2:6">
      <c r="B902" s="226" t="s">
        <v>5373</v>
      </c>
      <c r="C902" s="226" t="s">
        <v>1143</v>
      </c>
      <c r="E902" t="s">
        <v>6248</v>
      </c>
      <c r="F902" t="s">
        <v>8169</v>
      </c>
    </row>
    <row r="903" spans="2:6">
      <c r="B903" s="226" t="s">
        <v>5374</v>
      </c>
      <c r="C903" s="226" t="s">
        <v>1136</v>
      </c>
      <c r="E903" t="s">
        <v>6215</v>
      </c>
      <c r="F903" t="s">
        <v>1043</v>
      </c>
    </row>
    <row r="904" spans="2:6">
      <c r="B904" s="226" t="s">
        <v>5375</v>
      </c>
      <c r="C904" s="226" t="s">
        <v>1142</v>
      </c>
      <c r="E904" t="s">
        <v>6172</v>
      </c>
      <c r="F904" t="s">
        <v>1044</v>
      </c>
    </row>
    <row r="905" spans="2:6">
      <c r="B905" s="226" t="s">
        <v>5376</v>
      </c>
      <c r="C905" s="226" t="s">
        <v>982</v>
      </c>
      <c r="E905" t="s">
        <v>6704</v>
      </c>
      <c r="F905" t="s">
        <v>1038</v>
      </c>
    </row>
    <row r="906" spans="2:6">
      <c r="B906" s="226" t="s">
        <v>5377</v>
      </c>
      <c r="C906" s="226" t="s">
        <v>1018</v>
      </c>
      <c r="E906" t="s">
        <v>6689</v>
      </c>
      <c r="F906" t="s">
        <v>8174</v>
      </c>
    </row>
    <row r="907" spans="2:6">
      <c r="B907" s="226" t="s">
        <v>5378</v>
      </c>
      <c r="C907" s="226" t="s">
        <v>1017</v>
      </c>
      <c r="E907" t="s">
        <v>6265</v>
      </c>
      <c r="F907" t="s">
        <v>1041</v>
      </c>
    </row>
    <row r="908" spans="2:6">
      <c r="B908" s="226" t="s">
        <v>5379</v>
      </c>
      <c r="C908" s="226" t="s">
        <v>1115</v>
      </c>
      <c r="E908" t="s">
        <v>6703</v>
      </c>
      <c r="F908" t="s">
        <v>1039</v>
      </c>
    </row>
    <row r="909" spans="2:6">
      <c r="B909" s="226" t="s">
        <v>5380</v>
      </c>
      <c r="C909" s="226" t="s">
        <v>1106</v>
      </c>
      <c r="E909" t="s">
        <v>6701</v>
      </c>
      <c r="F909" t="s">
        <v>8178</v>
      </c>
    </row>
    <row r="910" spans="2:6">
      <c r="B910" s="226" t="s">
        <v>5382</v>
      </c>
      <c r="C910" s="226" t="s">
        <v>1114</v>
      </c>
      <c r="E910" t="s">
        <v>6699</v>
      </c>
      <c r="F910" t="s">
        <v>8180</v>
      </c>
    </row>
    <row r="911" spans="2:6">
      <c r="B911" s="226" t="s">
        <v>5383</v>
      </c>
      <c r="C911" s="226" t="s">
        <v>1016</v>
      </c>
      <c r="E911" t="s">
        <v>6698</v>
      </c>
      <c r="F911" t="s">
        <v>1040</v>
      </c>
    </row>
    <row r="912" spans="2:6">
      <c r="B912" s="226" t="s">
        <v>5384</v>
      </c>
      <c r="C912" s="226" t="s">
        <v>1008</v>
      </c>
      <c r="E912" t="s">
        <v>4140</v>
      </c>
      <c r="F912" t="s">
        <v>1036</v>
      </c>
    </row>
    <row r="913" spans="2:6">
      <c r="B913" s="226" t="s">
        <v>5385</v>
      </c>
      <c r="C913" s="226" t="s">
        <v>5387</v>
      </c>
      <c r="E913" t="s">
        <v>4122</v>
      </c>
      <c r="F913" t="s">
        <v>8184</v>
      </c>
    </row>
    <row r="914" spans="2:6">
      <c r="B914" s="226" t="s">
        <v>5388</v>
      </c>
      <c r="C914" s="226" t="s">
        <v>1007</v>
      </c>
      <c r="E914" t="s">
        <v>4138</v>
      </c>
      <c r="F914" t="s">
        <v>8186</v>
      </c>
    </row>
    <row r="915" spans="2:6">
      <c r="B915" s="226" t="s">
        <v>5389</v>
      </c>
      <c r="C915" s="226" t="s">
        <v>1006</v>
      </c>
      <c r="E915" t="s">
        <v>4399</v>
      </c>
      <c r="F915" t="s">
        <v>8188</v>
      </c>
    </row>
    <row r="916" spans="2:6">
      <c r="B916" s="226" t="s">
        <v>5390</v>
      </c>
      <c r="C916" s="226" t="s">
        <v>1005</v>
      </c>
      <c r="E916" t="s">
        <v>4392</v>
      </c>
      <c r="F916" t="s">
        <v>1035</v>
      </c>
    </row>
    <row r="917" spans="2:6">
      <c r="B917" s="226" t="s">
        <v>5391</v>
      </c>
      <c r="C917" s="226" t="s">
        <v>954</v>
      </c>
      <c r="E917" t="s">
        <v>4136</v>
      </c>
      <c r="F917" t="s">
        <v>1037</v>
      </c>
    </row>
    <row r="918" spans="2:6">
      <c r="B918" s="226" t="s">
        <v>5392</v>
      </c>
      <c r="C918" s="226" t="s">
        <v>889</v>
      </c>
      <c r="E918" t="s">
        <v>4677</v>
      </c>
      <c r="F918" t="s">
        <v>1034</v>
      </c>
    </row>
    <row r="919" spans="2:6">
      <c r="B919" s="226" t="s">
        <v>5393</v>
      </c>
      <c r="C919" s="226" t="s">
        <v>927</v>
      </c>
      <c r="E919" t="s">
        <v>4119</v>
      </c>
      <c r="F919" t="s">
        <v>1033</v>
      </c>
    </row>
    <row r="920" spans="2:6">
      <c r="B920" s="226" t="s">
        <v>5396</v>
      </c>
      <c r="C920" s="226" t="s">
        <v>926</v>
      </c>
      <c r="E920" t="s">
        <v>4395</v>
      </c>
      <c r="F920" t="s">
        <v>1030</v>
      </c>
    </row>
    <row r="921" spans="2:6">
      <c r="B921" s="226" t="s">
        <v>5397</v>
      </c>
      <c r="C921" s="226" t="s">
        <v>611</v>
      </c>
      <c r="E921" t="s">
        <v>4128</v>
      </c>
      <c r="F921" t="s">
        <v>8195</v>
      </c>
    </row>
    <row r="922" spans="2:6">
      <c r="B922" s="226" t="s">
        <v>5399</v>
      </c>
      <c r="C922" s="226" t="s">
        <v>858</v>
      </c>
      <c r="E922" t="s">
        <v>4130</v>
      </c>
      <c r="F922" t="s">
        <v>1032</v>
      </c>
    </row>
    <row r="923" spans="2:6">
      <c r="B923" s="226" t="s">
        <v>5400</v>
      </c>
      <c r="C923" s="226" t="s">
        <v>857</v>
      </c>
      <c r="E923" t="s">
        <v>4131</v>
      </c>
      <c r="F923" t="s">
        <v>8198</v>
      </c>
    </row>
    <row r="924" spans="2:6">
      <c r="B924" s="226" t="s">
        <v>5401</v>
      </c>
      <c r="C924" s="226" t="s">
        <v>856</v>
      </c>
      <c r="E924" t="s">
        <v>4396</v>
      </c>
      <c r="F924" t="s">
        <v>1029</v>
      </c>
    </row>
    <row r="925" spans="2:6">
      <c r="B925" s="226" t="s">
        <v>5402</v>
      </c>
      <c r="C925" s="226" t="s">
        <v>831</v>
      </c>
      <c r="E925" t="s">
        <v>4391</v>
      </c>
      <c r="F925" t="s">
        <v>1031</v>
      </c>
    </row>
    <row r="926" spans="2:6">
      <c r="B926" s="226" t="s">
        <v>5403</v>
      </c>
      <c r="C926" s="226" t="s">
        <v>855</v>
      </c>
      <c r="E926" t="s">
        <v>4393</v>
      </c>
      <c r="F926" t="s">
        <v>1028</v>
      </c>
    </row>
    <row r="927" spans="2:6">
      <c r="B927" s="226" t="s">
        <v>5404</v>
      </c>
      <c r="C927" s="226" t="s">
        <v>1642</v>
      </c>
      <c r="E927" t="s">
        <v>4398</v>
      </c>
      <c r="F927" t="s">
        <v>1026</v>
      </c>
    </row>
    <row r="928" spans="2:6">
      <c r="B928" s="226" t="s">
        <v>5406</v>
      </c>
      <c r="C928" s="226" t="s">
        <v>1632</v>
      </c>
      <c r="E928" t="s">
        <v>4397</v>
      </c>
      <c r="F928" t="s">
        <v>1027</v>
      </c>
    </row>
    <row r="929" spans="2:6">
      <c r="B929" s="226" t="s">
        <v>5409</v>
      </c>
      <c r="C929" s="226" t="s">
        <v>872</v>
      </c>
      <c r="E929" t="s">
        <v>4674</v>
      </c>
      <c r="F929" t="s">
        <v>1025</v>
      </c>
    </row>
    <row r="930" spans="2:6">
      <c r="B930" s="226" t="s">
        <v>5410</v>
      </c>
      <c r="C930" s="226" t="s">
        <v>880</v>
      </c>
      <c r="E930" t="s">
        <v>4675</v>
      </c>
      <c r="F930" t="s">
        <v>8206</v>
      </c>
    </row>
    <row r="931" spans="2:6">
      <c r="B931" s="226" t="s">
        <v>5412</v>
      </c>
      <c r="C931" s="226" t="s">
        <v>879</v>
      </c>
      <c r="E931" t="s">
        <v>4975</v>
      </c>
      <c r="F931" t="s">
        <v>1024</v>
      </c>
    </row>
    <row r="932" spans="2:6">
      <c r="B932" s="226" t="s">
        <v>5413</v>
      </c>
      <c r="C932" s="226" t="s">
        <v>830</v>
      </c>
      <c r="E932" t="s">
        <v>4981</v>
      </c>
      <c r="F932" t="s">
        <v>1023</v>
      </c>
    </row>
    <row r="933" spans="2:6">
      <c r="B933" s="226" t="s">
        <v>5414</v>
      </c>
      <c r="C933" s="226" t="s">
        <v>65</v>
      </c>
      <c r="E933" t="s">
        <v>5383</v>
      </c>
      <c r="F933" t="s">
        <v>1016</v>
      </c>
    </row>
    <row r="934" spans="2:6">
      <c r="B934" s="226" t="s">
        <v>5415</v>
      </c>
      <c r="C934" s="226" t="s">
        <v>5416</v>
      </c>
      <c r="E934" t="s">
        <v>5371</v>
      </c>
      <c r="F934" t="s">
        <v>1019</v>
      </c>
    </row>
    <row r="935" spans="2:6">
      <c r="B935" s="226" t="s">
        <v>5417</v>
      </c>
      <c r="C935" s="226" t="s">
        <v>790</v>
      </c>
      <c r="E935" t="s">
        <v>4986</v>
      </c>
      <c r="F935" t="s">
        <v>1022</v>
      </c>
    </row>
    <row r="936" spans="2:6">
      <c r="B936" s="226" t="s">
        <v>5419</v>
      </c>
      <c r="C936" s="226" t="s">
        <v>781</v>
      </c>
      <c r="E936" t="s">
        <v>5370</v>
      </c>
      <c r="F936" t="s">
        <v>1020</v>
      </c>
    </row>
    <row r="937" spans="2:6">
      <c r="B937" s="226" t="s">
        <v>5420</v>
      </c>
      <c r="C937" s="226" t="s">
        <v>776</v>
      </c>
      <c r="E937" t="s">
        <v>5369</v>
      </c>
      <c r="F937" t="s">
        <v>1021</v>
      </c>
    </row>
    <row r="938" spans="2:6">
      <c r="B938" s="226" t="s">
        <v>5421</v>
      </c>
      <c r="C938" s="226" t="s">
        <v>809</v>
      </c>
      <c r="E938" t="s">
        <v>5378</v>
      </c>
      <c r="F938" t="s">
        <v>1017</v>
      </c>
    </row>
    <row r="939" spans="2:6">
      <c r="B939" s="226" t="s">
        <v>5423</v>
      </c>
      <c r="C939" s="226" t="s">
        <v>775</v>
      </c>
      <c r="E939" t="s">
        <v>5377</v>
      </c>
      <c r="F939" t="s">
        <v>1018</v>
      </c>
    </row>
    <row r="940" spans="2:6">
      <c r="B940" s="226" t="s">
        <v>5424</v>
      </c>
      <c r="C940" s="226" t="s">
        <v>803</v>
      </c>
      <c r="E940" t="s">
        <v>4401</v>
      </c>
      <c r="F940" t="s">
        <v>8217</v>
      </c>
    </row>
    <row r="941" spans="2:6">
      <c r="B941" s="226" t="s">
        <v>5426</v>
      </c>
      <c r="C941" s="226" t="s">
        <v>808</v>
      </c>
      <c r="E941" t="s">
        <v>4404</v>
      </c>
      <c r="F941" t="s">
        <v>1015</v>
      </c>
    </row>
    <row r="942" spans="2:6">
      <c r="B942" s="226" t="s">
        <v>5427</v>
      </c>
      <c r="C942" s="226" t="s">
        <v>5428</v>
      </c>
      <c r="E942" t="s">
        <v>4678</v>
      </c>
      <c r="F942" t="s">
        <v>1014</v>
      </c>
    </row>
    <row r="943" spans="2:6">
      <c r="B943" s="226" t="s">
        <v>5429</v>
      </c>
      <c r="C943" s="226" t="s">
        <v>5430</v>
      </c>
      <c r="E943" t="s">
        <v>4682</v>
      </c>
      <c r="F943" t="s">
        <v>1013</v>
      </c>
    </row>
    <row r="944" spans="2:6">
      <c r="B944" s="226" t="s">
        <v>5431</v>
      </c>
      <c r="C944" s="226" t="s">
        <v>5432</v>
      </c>
      <c r="E944" t="s">
        <v>4687</v>
      </c>
      <c r="F944" t="s">
        <v>1012</v>
      </c>
    </row>
    <row r="945" spans="2:6">
      <c r="B945" s="226" t="s">
        <v>5433</v>
      </c>
      <c r="C945" s="226" t="s">
        <v>5434</v>
      </c>
      <c r="E945" t="s">
        <v>4688</v>
      </c>
      <c r="F945" t="s">
        <v>1011</v>
      </c>
    </row>
    <row r="946" spans="2:6">
      <c r="B946" s="226" t="s">
        <v>5435</v>
      </c>
      <c r="C946" s="226" t="s">
        <v>140</v>
      </c>
      <c r="E946" t="s">
        <v>5000</v>
      </c>
      <c r="F946" t="s">
        <v>1010</v>
      </c>
    </row>
    <row r="947" spans="2:6">
      <c r="B947" s="226" t="s">
        <v>5437</v>
      </c>
      <c r="C947" s="226" t="s">
        <v>5438</v>
      </c>
      <c r="E947" t="s">
        <v>4996</v>
      </c>
      <c r="F947" t="s">
        <v>1009</v>
      </c>
    </row>
    <row r="948" spans="2:6">
      <c r="B948" s="226" t="s">
        <v>5439</v>
      </c>
      <c r="C948" s="226" t="s">
        <v>769</v>
      </c>
      <c r="E948" t="s">
        <v>5384</v>
      </c>
      <c r="F948" t="s">
        <v>1008</v>
      </c>
    </row>
    <row r="949" spans="2:6">
      <c r="B949" s="226" t="s">
        <v>5440</v>
      </c>
      <c r="C949" s="226" t="s">
        <v>5441</v>
      </c>
      <c r="E949" t="s">
        <v>5390</v>
      </c>
      <c r="F949" t="s">
        <v>1005</v>
      </c>
    </row>
    <row r="950" spans="2:6">
      <c r="B950" s="226" t="s">
        <v>5442</v>
      </c>
      <c r="C950" s="226" t="s">
        <v>5443</v>
      </c>
      <c r="E950" t="s">
        <v>5389</v>
      </c>
      <c r="F950" t="s">
        <v>1006</v>
      </c>
    </row>
    <row r="951" spans="2:6">
      <c r="B951" s="226" t="s">
        <v>5444</v>
      </c>
      <c r="C951" s="226" t="s">
        <v>747</v>
      </c>
      <c r="E951" t="s">
        <v>5388</v>
      </c>
      <c r="F951" t="s">
        <v>1007</v>
      </c>
    </row>
    <row r="952" spans="2:6">
      <c r="B952" s="226" t="s">
        <v>5446</v>
      </c>
      <c r="C952" s="226" t="s">
        <v>755</v>
      </c>
      <c r="E952" t="s">
        <v>5831</v>
      </c>
      <c r="F952" t="s">
        <v>1004</v>
      </c>
    </row>
    <row r="953" spans="2:6">
      <c r="B953" s="226" t="s">
        <v>5447</v>
      </c>
      <c r="C953" s="226" t="s">
        <v>751</v>
      </c>
      <c r="E953" t="s">
        <v>6291</v>
      </c>
      <c r="F953" t="s">
        <v>1003</v>
      </c>
    </row>
    <row r="954" spans="2:6">
      <c r="B954" s="226" t="s">
        <v>5448</v>
      </c>
      <c r="C954" s="226" t="s">
        <v>5449</v>
      </c>
      <c r="E954" t="s">
        <v>5397</v>
      </c>
      <c r="F954" t="s">
        <v>611</v>
      </c>
    </row>
    <row r="955" spans="2:6">
      <c r="B955" s="226" t="s">
        <v>5450</v>
      </c>
      <c r="C955" s="226" t="s">
        <v>1651</v>
      </c>
      <c r="E955" t="s">
        <v>5837</v>
      </c>
      <c r="F955" t="s">
        <v>1002</v>
      </c>
    </row>
    <row r="956" spans="2:6">
      <c r="B956" s="226" t="s">
        <v>5451</v>
      </c>
      <c r="C956" s="226" t="s">
        <v>5453</v>
      </c>
      <c r="E956" t="s">
        <v>6298</v>
      </c>
      <c r="F956" t="s">
        <v>61</v>
      </c>
    </row>
    <row r="957" spans="2:6">
      <c r="B957" s="226" t="s">
        <v>5454</v>
      </c>
      <c r="C957" s="226" t="s">
        <v>5455</v>
      </c>
      <c r="E957" t="s">
        <v>5832</v>
      </c>
      <c r="F957" t="s">
        <v>8235</v>
      </c>
    </row>
    <row r="958" spans="2:6">
      <c r="B958" s="226" t="s">
        <v>5456</v>
      </c>
      <c r="C958" s="226" t="s">
        <v>5457</v>
      </c>
      <c r="E958" t="s">
        <v>6299</v>
      </c>
      <c r="F958" t="s">
        <v>8237</v>
      </c>
    </row>
    <row r="959" spans="2:6">
      <c r="B959" s="226" t="s">
        <v>5458</v>
      </c>
      <c r="C959" s="226" t="s">
        <v>5459</v>
      </c>
      <c r="E959" t="s">
        <v>6288</v>
      </c>
      <c r="F959" t="s">
        <v>697</v>
      </c>
    </row>
    <row r="960" spans="2:6">
      <c r="B960" s="226" t="s">
        <v>5460</v>
      </c>
      <c r="C960" s="226" t="s">
        <v>5461</v>
      </c>
      <c r="E960" t="s">
        <v>6710</v>
      </c>
      <c r="F960" t="s">
        <v>1001</v>
      </c>
    </row>
    <row r="961" spans="2:6">
      <c r="B961" s="226" t="s">
        <v>5462</v>
      </c>
      <c r="C961" s="226" t="s">
        <v>5463</v>
      </c>
      <c r="E961" t="s">
        <v>5834</v>
      </c>
      <c r="F961" t="s">
        <v>1000</v>
      </c>
    </row>
    <row r="962" spans="2:6">
      <c r="B962" s="226" t="s">
        <v>5464</v>
      </c>
      <c r="C962" s="226" t="s">
        <v>5465</v>
      </c>
      <c r="E962" t="s">
        <v>6292</v>
      </c>
      <c r="F962" t="s">
        <v>676</v>
      </c>
    </row>
    <row r="963" spans="2:6">
      <c r="B963" s="226" t="s">
        <v>5466</v>
      </c>
      <c r="C963" s="226" t="s">
        <v>5467</v>
      </c>
      <c r="E963" t="s">
        <v>6715</v>
      </c>
      <c r="F963" t="s">
        <v>8243</v>
      </c>
    </row>
    <row r="964" spans="2:6">
      <c r="B964" s="226" t="s">
        <v>5468</v>
      </c>
      <c r="C964" s="226" t="s">
        <v>5469</v>
      </c>
      <c r="E964" t="s">
        <v>6280</v>
      </c>
      <c r="F964" t="s">
        <v>8245</v>
      </c>
    </row>
    <row r="965" spans="2:6">
      <c r="B965" s="226" t="s">
        <v>5470</v>
      </c>
      <c r="C965" s="226" t="s">
        <v>5471</v>
      </c>
      <c r="E965" t="s">
        <v>6713</v>
      </c>
      <c r="F965" t="s">
        <v>999</v>
      </c>
    </row>
    <row r="966" spans="2:6">
      <c r="B966" s="226" t="s">
        <v>5472</v>
      </c>
      <c r="C966" s="226" t="s">
        <v>5473</v>
      </c>
      <c r="E966" t="s">
        <v>6714</v>
      </c>
      <c r="F966" t="s">
        <v>998</v>
      </c>
    </row>
    <row r="967" spans="2:6">
      <c r="B967" s="226" t="s">
        <v>5474</v>
      </c>
      <c r="C967" s="226" t="s">
        <v>5475</v>
      </c>
      <c r="E967" t="s">
        <v>6711</v>
      </c>
      <c r="F967" t="s">
        <v>8249</v>
      </c>
    </row>
    <row r="968" spans="2:6">
      <c r="B968" s="226" t="s">
        <v>5476</v>
      </c>
      <c r="C968" s="226" t="s">
        <v>5477</v>
      </c>
      <c r="E968" t="s">
        <v>5825</v>
      </c>
      <c r="F968" t="s">
        <v>997</v>
      </c>
    </row>
    <row r="969" spans="2:6">
      <c r="B969" s="226" t="s">
        <v>5478</v>
      </c>
      <c r="C969" s="226" t="s">
        <v>1653</v>
      </c>
      <c r="E969" t="s">
        <v>6305</v>
      </c>
      <c r="F969" t="s">
        <v>995</v>
      </c>
    </row>
    <row r="970" spans="2:6">
      <c r="B970" s="226" t="s">
        <v>5479</v>
      </c>
      <c r="C970" s="226" t="s">
        <v>5480</v>
      </c>
      <c r="E970" t="s">
        <v>6720</v>
      </c>
      <c r="F970" t="s">
        <v>994</v>
      </c>
    </row>
    <row r="971" spans="2:6">
      <c r="B971" s="226" t="s">
        <v>5481</v>
      </c>
      <c r="C971" s="226" t="s">
        <v>5482</v>
      </c>
      <c r="E971" t="s">
        <v>6289</v>
      </c>
      <c r="F971" t="s">
        <v>8254</v>
      </c>
    </row>
    <row r="972" spans="2:6">
      <c r="B972" s="226" t="s">
        <v>5483</v>
      </c>
      <c r="C972" s="226" t="s">
        <v>5484</v>
      </c>
      <c r="E972" t="s">
        <v>6273</v>
      </c>
      <c r="F972" t="s">
        <v>996</v>
      </c>
    </row>
    <row r="973" spans="2:6">
      <c r="B973" s="226" t="s">
        <v>5485</v>
      </c>
      <c r="C973" s="226" t="s">
        <v>715</v>
      </c>
      <c r="E973" t="s">
        <v>6282</v>
      </c>
      <c r="F973" t="s">
        <v>8257</v>
      </c>
    </row>
    <row r="974" spans="2:6">
      <c r="B974" s="226" t="s">
        <v>5486</v>
      </c>
      <c r="C974" s="226" t="s">
        <v>74</v>
      </c>
      <c r="E974" t="s">
        <v>6724</v>
      </c>
      <c r="F974" t="s">
        <v>993</v>
      </c>
    </row>
    <row r="975" spans="2:6">
      <c r="B975" s="226" t="s">
        <v>5488</v>
      </c>
      <c r="C975" s="226" t="s">
        <v>5489</v>
      </c>
      <c r="E975" t="s">
        <v>6303</v>
      </c>
      <c r="F975" t="s">
        <v>8260</v>
      </c>
    </row>
    <row r="976" spans="2:6">
      <c r="B976" s="226" t="s">
        <v>5490</v>
      </c>
      <c r="C976" s="226" t="s">
        <v>5492</v>
      </c>
      <c r="E976" t="s">
        <v>6301</v>
      </c>
      <c r="F976" t="s">
        <v>992</v>
      </c>
    </row>
    <row r="977" spans="2:6">
      <c r="B977" s="226" t="s">
        <v>5493</v>
      </c>
      <c r="C977" s="226" t="s">
        <v>5495</v>
      </c>
      <c r="E977" t="s">
        <v>6739</v>
      </c>
      <c r="F977" t="s">
        <v>677</v>
      </c>
    </row>
    <row r="978" spans="2:6">
      <c r="B978" s="226" t="s">
        <v>5497</v>
      </c>
      <c r="C978" s="226" t="s">
        <v>5499</v>
      </c>
      <c r="E978" t="s">
        <v>6726</v>
      </c>
      <c r="F978" t="s">
        <v>989</v>
      </c>
    </row>
    <row r="979" spans="2:6">
      <c r="B979" s="226" t="s">
        <v>5500</v>
      </c>
      <c r="C979" s="226" t="s">
        <v>5501</v>
      </c>
      <c r="E979" t="s">
        <v>6723</v>
      </c>
      <c r="F979" t="s">
        <v>991</v>
      </c>
    </row>
    <row r="980" spans="2:6">
      <c r="B980" s="226" t="s">
        <v>5502</v>
      </c>
      <c r="C980" s="226" t="s">
        <v>5503</v>
      </c>
      <c r="E980" t="s">
        <v>6734</v>
      </c>
      <c r="F980" t="s">
        <v>988</v>
      </c>
    </row>
    <row r="981" spans="2:6">
      <c r="B981" s="226" t="s">
        <v>5504</v>
      </c>
      <c r="C981" s="226" t="s">
        <v>5505</v>
      </c>
      <c r="E981" t="s">
        <v>6725</v>
      </c>
      <c r="F981" t="s">
        <v>990</v>
      </c>
    </row>
    <row r="982" spans="2:6">
      <c r="B982" s="226" t="s">
        <v>5506</v>
      </c>
      <c r="C982" s="226" t="s">
        <v>5507</v>
      </c>
      <c r="E982" t="s">
        <v>4412</v>
      </c>
      <c r="F982" t="s">
        <v>8268</v>
      </c>
    </row>
    <row r="983" spans="2:6">
      <c r="B983" s="226" t="s">
        <v>5508</v>
      </c>
      <c r="C983" s="226" t="s">
        <v>5509</v>
      </c>
      <c r="E983" t="s">
        <v>4644</v>
      </c>
      <c r="F983" t="s">
        <v>987</v>
      </c>
    </row>
    <row r="984" spans="2:6">
      <c r="B984" s="226" t="s">
        <v>5510</v>
      </c>
      <c r="C984" s="226" t="s">
        <v>5511</v>
      </c>
      <c r="E984" t="s">
        <v>5337</v>
      </c>
      <c r="F984" t="s">
        <v>985</v>
      </c>
    </row>
    <row r="985" spans="2:6">
      <c r="B985" s="226" t="s">
        <v>5512</v>
      </c>
      <c r="C985" s="226" t="s">
        <v>5513</v>
      </c>
      <c r="E985" t="s">
        <v>5366</v>
      </c>
      <c r="F985" t="s">
        <v>983</v>
      </c>
    </row>
    <row r="986" spans="2:6">
      <c r="B986" s="226" t="s">
        <v>5514</v>
      </c>
      <c r="C986" s="226" t="s">
        <v>5515</v>
      </c>
      <c r="E986" t="s">
        <v>5334</v>
      </c>
      <c r="F986" t="s">
        <v>986</v>
      </c>
    </row>
    <row r="987" spans="2:6">
      <c r="B987" s="226" t="s">
        <v>5516</v>
      </c>
      <c r="C987" s="226" t="s">
        <v>5518</v>
      </c>
      <c r="E987" t="s">
        <v>5338</v>
      </c>
      <c r="F987" t="s">
        <v>984</v>
      </c>
    </row>
    <row r="988" spans="2:6">
      <c r="B988" s="226" t="s">
        <v>5519</v>
      </c>
      <c r="C988" s="226" t="s">
        <v>5520</v>
      </c>
      <c r="E988" t="s">
        <v>5335</v>
      </c>
      <c r="F988" t="s">
        <v>8275</v>
      </c>
    </row>
    <row r="989" spans="2:6">
      <c r="B989" s="226" t="s">
        <v>5521</v>
      </c>
      <c r="C989" s="226" t="s">
        <v>5522</v>
      </c>
      <c r="E989" t="s">
        <v>4964</v>
      </c>
      <c r="F989" t="s">
        <v>8277</v>
      </c>
    </row>
    <row r="990" spans="2:6">
      <c r="B990" s="226" t="s">
        <v>5523</v>
      </c>
      <c r="C990" s="226" t="s">
        <v>5524</v>
      </c>
      <c r="E990" t="s">
        <v>5376</v>
      </c>
      <c r="F990" t="s">
        <v>982</v>
      </c>
    </row>
    <row r="991" spans="2:6">
      <c r="B991" s="226" t="s">
        <v>5525</v>
      </c>
      <c r="C991" s="226" t="s">
        <v>5526</v>
      </c>
      <c r="E991" t="s">
        <v>5367</v>
      </c>
      <c r="F991" t="s">
        <v>8280</v>
      </c>
    </row>
    <row r="992" spans="2:6">
      <c r="B992" s="226" t="s">
        <v>5527</v>
      </c>
      <c r="C992" s="226" t="s">
        <v>5528</v>
      </c>
      <c r="E992" t="s">
        <v>6261</v>
      </c>
      <c r="F992" t="s">
        <v>979</v>
      </c>
    </row>
    <row r="993" spans="2:6">
      <c r="B993" s="226" t="s">
        <v>5529</v>
      </c>
      <c r="C993" s="226" t="s">
        <v>5530</v>
      </c>
      <c r="E993" t="s">
        <v>6210</v>
      </c>
      <c r="F993" t="s">
        <v>980</v>
      </c>
    </row>
    <row r="994" spans="2:6">
      <c r="B994" s="226" t="s">
        <v>5531</v>
      </c>
      <c r="C994" s="226" t="s">
        <v>5532</v>
      </c>
      <c r="E994" t="s">
        <v>6200</v>
      </c>
      <c r="F994" t="s">
        <v>981</v>
      </c>
    </row>
    <row r="995" spans="2:6">
      <c r="B995" s="226" t="s">
        <v>5533</v>
      </c>
      <c r="C995" s="226" t="s">
        <v>1650</v>
      </c>
      <c r="E995" t="s">
        <v>6213</v>
      </c>
      <c r="F995" t="s">
        <v>8285</v>
      </c>
    </row>
    <row r="996" spans="2:6">
      <c r="B996" s="226" t="s">
        <v>5534</v>
      </c>
      <c r="C996" s="226" t="s">
        <v>5536</v>
      </c>
      <c r="E996" t="s">
        <v>5746</v>
      </c>
      <c r="F996" t="s">
        <v>978</v>
      </c>
    </row>
    <row r="997" spans="2:6">
      <c r="B997" s="226" t="s">
        <v>5537</v>
      </c>
      <c r="C997" s="226" t="s">
        <v>5538</v>
      </c>
      <c r="E997" t="s">
        <v>6167</v>
      </c>
      <c r="F997" t="s">
        <v>977</v>
      </c>
    </row>
    <row r="998" spans="2:6">
      <c r="B998" s="226" t="s">
        <v>5539</v>
      </c>
      <c r="C998" s="226" t="s">
        <v>5540</v>
      </c>
      <c r="E998" t="s">
        <v>6659</v>
      </c>
      <c r="F998" t="s">
        <v>975</v>
      </c>
    </row>
    <row r="999" spans="2:6">
      <c r="B999" s="226" t="s">
        <v>5541</v>
      </c>
      <c r="C999" s="226" t="s">
        <v>5542</v>
      </c>
      <c r="E999" t="s">
        <v>6663</v>
      </c>
      <c r="F999" t="s">
        <v>973</v>
      </c>
    </row>
    <row r="1000" spans="2:6">
      <c r="B1000" s="226" t="s">
        <v>5543</v>
      </c>
      <c r="C1000" s="226" t="s">
        <v>5544</v>
      </c>
      <c r="E1000" t="s">
        <v>6664</v>
      </c>
      <c r="F1000" t="s">
        <v>972</v>
      </c>
    </row>
    <row r="1001" spans="2:6">
      <c r="B1001" s="226" t="s">
        <v>5545</v>
      </c>
      <c r="C1001" s="226" t="s">
        <v>5547</v>
      </c>
      <c r="E1001" t="s">
        <v>6642</v>
      </c>
      <c r="F1001" t="s">
        <v>976</v>
      </c>
    </row>
    <row r="1002" spans="2:6">
      <c r="B1002" s="226" t="s">
        <v>5548</v>
      </c>
      <c r="C1002" s="226" t="s">
        <v>5550</v>
      </c>
      <c r="E1002" t="s">
        <v>6662</v>
      </c>
      <c r="F1002" t="s">
        <v>974</v>
      </c>
    </row>
    <row r="1003" spans="2:6">
      <c r="B1003" s="226" t="s">
        <v>5551</v>
      </c>
      <c r="C1003" s="226" t="s">
        <v>5552</v>
      </c>
      <c r="E1003" t="s">
        <v>4957</v>
      </c>
      <c r="F1003" t="s">
        <v>971</v>
      </c>
    </row>
    <row r="1004" spans="2:6">
      <c r="B1004" s="226" t="s">
        <v>5553</v>
      </c>
      <c r="C1004" s="226" t="s">
        <v>5554</v>
      </c>
      <c r="E1004" t="s">
        <v>5752</v>
      </c>
      <c r="F1004" t="s">
        <v>970</v>
      </c>
    </row>
    <row r="1005" spans="2:6">
      <c r="B1005" s="226" t="s">
        <v>5555</v>
      </c>
      <c r="C1005" s="226" t="s">
        <v>5556</v>
      </c>
      <c r="E1005" t="s">
        <v>6170</v>
      </c>
      <c r="F1005" t="s">
        <v>969</v>
      </c>
    </row>
    <row r="1006" spans="2:6">
      <c r="B1006" s="226" t="s">
        <v>5557</v>
      </c>
      <c r="C1006" s="226" t="s">
        <v>5558</v>
      </c>
      <c r="E1006" t="s">
        <v>6667</v>
      </c>
      <c r="F1006" t="s">
        <v>967</v>
      </c>
    </row>
    <row r="1007" spans="2:6">
      <c r="B1007" s="226" t="s">
        <v>5559</v>
      </c>
      <c r="C1007" s="226" t="s">
        <v>5560</v>
      </c>
      <c r="E1007" t="s">
        <v>6643</v>
      </c>
      <c r="F1007" t="s">
        <v>8298</v>
      </c>
    </row>
    <row r="1008" spans="2:6">
      <c r="B1008" s="226" t="s">
        <v>5561</v>
      </c>
      <c r="C1008" s="226" t="s">
        <v>5562</v>
      </c>
      <c r="E1008" t="s">
        <v>6665</v>
      </c>
      <c r="F1008" t="s">
        <v>968</v>
      </c>
    </row>
    <row r="1009" spans="2:6">
      <c r="B1009" s="226" t="s">
        <v>5563</v>
      </c>
      <c r="C1009" s="226" t="s">
        <v>669</v>
      </c>
      <c r="E1009" t="s">
        <v>6705</v>
      </c>
      <c r="F1009" t="s">
        <v>966</v>
      </c>
    </row>
    <row r="1010" spans="2:6">
      <c r="B1010" s="226" t="s">
        <v>5564</v>
      </c>
      <c r="C1010" s="226" t="s">
        <v>5565</v>
      </c>
      <c r="E1010" t="s">
        <v>6649</v>
      </c>
      <c r="F1010" t="s">
        <v>964</v>
      </c>
    </row>
    <row r="1011" spans="2:6">
      <c r="B1011" s="226" t="s">
        <v>5566</v>
      </c>
      <c r="C1011" s="226" t="s">
        <v>5568</v>
      </c>
      <c r="E1011" t="s">
        <v>6650</v>
      </c>
      <c r="F1011" t="s">
        <v>963</v>
      </c>
    </row>
    <row r="1012" spans="2:6">
      <c r="B1012" s="226" t="s">
        <v>5569</v>
      </c>
      <c r="C1012" s="226" t="s">
        <v>5570</v>
      </c>
      <c r="E1012" t="s">
        <v>6661</v>
      </c>
      <c r="F1012" t="s">
        <v>962</v>
      </c>
    </row>
    <row r="1013" spans="2:6">
      <c r="B1013" s="226" t="s">
        <v>5571</v>
      </c>
      <c r="C1013" s="226" t="s">
        <v>5572</v>
      </c>
      <c r="E1013" t="s">
        <v>6645</v>
      </c>
      <c r="F1013" t="s">
        <v>965</v>
      </c>
    </row>
    <row r="1014" spans="2:6">
      <c r="B1014" s="226" t="s">
        <v>5573</v>
      </c>
      <c r="C1014" s="226" t="s">
        <v>5574</v>
      </c>
      <c r="E1014" t="s">
        <v>6651</v>
      </c>
      <c r="F1014" t="s">
        <v>8306</v>
      </c>
    </row>
    <row r="1015" spans="2:6">
      <c r="B1015" s="226" t="s">
        <v>5575</v>
      </c>
      <c r="C1015" s="226" t="s">
        <v>5577</v>
      </c>
      <c r="E1015" t="s">
        <v>6668</v>
      </c>
      <c r="F1015" t="s">
        <v>961</v>
      </c>
    </row>
    <row r="1016" spans="2:6">
      <c r="B1016" s="226" t="s">
        <v>5578</v>
      </c>
      <c r="C1016" s="226" t="s">
        <v>5579</v>
      </c>
      <c r="E1016" t="s">
        <v>6677</v>
      </c>
      <c r="F1016" t="s">
        <v>960</v>
      </c>
    </row>
    <row r="1017" spans="2:6">
      <c r="B1017" s="226" t="s">
        <v>5580</v>
      </c>
      <c r="C1017" s="226" t="s">
        <v>5581</v>
      </c>
      <c r="E1017" t="s">
        <v>4994</v>
      </c>
      <c r="F1017" t="s">
        <v>956</v>
      </c>
    </row>
    <row r="1018" spans="2:6">
      <c r="B1018" s="226" t="s">
        <v>5582</v>
      </c>
      <c r="C1018" s="226" t="s">
        <v>5583</v>
      </c>
      <c r="E1018" t="s">
        <v>4978</v>
      </c>
      <c r="F1018" t="s">
        <v>958</v>
      </c>
    </row>
    <row r="1019" spans="2:6">
      <c r="B1019" s="226" t="s">
        <v>5584</v>
      </c>
      <c r="C1019" s="226" t="s">
        <v>5585</v>
      </c>
      <c r="E1019" t="s">
        <v>4992</v>
      </c>
      <c r="F1019" t="s">
        <v>8312</v>
      </c>
    </row>
    <row r="1020" spans="2:6">
      <c r="B1020" s="226" t="s">
        <v>5586</v>
      </c>
      <c r="C1020" s="226" t="s">
        <v>5587</v>
      </c>
      <c r="E1020" t="s">
        <v>5391</v>
      </c>
      <c r="F1020" t="s">
        <v>954</v>
      </c>
    </row>
    <row r="1021" spans="2:6">
      <c r="B1021" s="226" t="s">
        <v>5588</v>
      </c>
      <c r="C1021" s="226" t="s">
        <v>5589</v>
      </c>
      <c r="E1021" t="s">
        <v>4985</v>
      </c>
      <c r="F1021" t="s">
        <v>957</v>
      </c>
    </row>
    <row r="1022" spans="2:6">
      <c r="B1022" s="226" t="s">
        <v>5590</v>
      </c>
      <c r="C1022" s="226" t="s">
        <v>5591</v>
      </c>
      <c r="E1022" t="s">
        <v>4683</v>
      </c>
      <c r="F1022" t="s">
        <v>959</v>
      </c>
    </row>
    <row r="1023" spans="2:6">
      <c r="B1023" s="226" t="s">
        <v>5592</v>
      </c>
      <c r="C1023" s="226" t="s">
        <v>5593</v>
      </c>
      <c r="E1023" t="s">
        <v>4999</v>
      </c>
      <c r="F1023" t="s">
        <v>955</v>
      </c>
    </row>
    <row r="1024" spans="2:6">
      <c r="B1024" s="226" t="s">
        <v>5594</v>
      </c>
      <c r="C1024" s="226" t="s">
        <v>5595</v>
      </c>
      <c r="E1024" t="s">
        <v>5774</v>
      </c>
      <c r="F1024" t="s">
        <v>953</v>
      </c>
    </row>
    <row r="1025" spans="2:6">
      <c r="B1025" s="226" t="s">
        <v>5596</v>
      </c>
      <c r="C1025" s="226" t="s">
        <v>5597</v>
      </c>
      <c r="E1025" t="s">
        <v>5805</v>
      </c>
      <c r="F1025" t="s">
        <v>8319</v>
      </c>
    </row>
    <row r="1026" spans="2:6">
      <c r="B1026" s="226" t="s">
        <v>5598</v>
      </c>
      <c r="C1026" s="226" t="s">
        <v>5599</v>
      </c>
      <c r="E1026" t="s">
        <v>5777</v>
      </c>
      <c r="F1026" t="s">
        <v>952</v>
      </c>
    </row>
    <row r="1027" spans="2:6">
      <c r="B1027" s="226" t="s">
        <v>5600</v>
      </c>
      <c r="C1027" s="226" t="s">
        <v>5601</v>
      </c>
      <c r="E1027" t="s">
        <v>5793</v>
      </c>
      <c r="F1027" t="s">
        <v>951</v>
      </c>
    </row>
    <row r="1028" spans="2:6">
      <c r="B1028" s="226" t="s">
        <v>5602</v>
      </c>
      <c r="C1028" s="226" t="s">
        <v>5603</v>
      </c>
      <c r="E1028" t="s">
        <v>6250</v>
      </c>
      <c r="F1028" t="s">
        <v>949</v>
      </c>
    </row>
    <row r="1029" spans="2:6">
      <c r="B1029" s="226" t="s">
        <v>5604</v>
      </c>
      <c r="C1029" s="226" t="s">
        <v>5605</v>
      </c>
      <c r="E1029" t="s">
        <v>6247</v>
      </c>
      <c r="F1029" t="s">
        <v>950</v>
      </c>
    </row>
    <row r="1030" spans="2:6">
      <c r="B1030" s="226" t="s">
        <v>5606</v>
      </c>
      <c r="C1030" s="226" t="s">
        <v>5608</v>
      </c>
      <c r="E1030" t="s">
        <v>6709</v>
      </c>
      <c r="F1030" t="s">
        <v>948</v>
      </c>
    </row>
    <row r="1031" spans="2:6">
      <c r="B1031" s="226" t="s">
        <v>5609</v>
      </c>
      <c r="C1031" s="226" t="s">
        <v>5610</v>
      </c>
      <c r="E1031" t="s">
        <v>4979</v>
      </c>
      <c r="F1031" t="s">
        <v>947</v>
      </c>
    </row>
    <row r="1032" spans="2:6">
      <c r="B1032" s="226" t="s">
        <v>5611</v>
      </c>
      <c r="C1032" s="226" t="s">
        <v>1649</v>
      </c>
      <c r="E1032" t="s">
        <v>5776</v>
      </c>
      <c r="F1032" t="s">
        <v>945</v>
      </c>
    </row>
    <row r="1033" spans="2:6">
      <c r="B1033" s="226" t="s">
        <v>5612</v>
      </c>
      <c r="C1033" s="226" t="s">
        <v>1661</v>
      </c>
      <c r="E1033" t="s">
        <v>6268</v>
      </c>
      <c r="F1033" t="s">
        <v>942</v>
      </c>
    </row>
    <row r="1034" spans="2:6">
      <c r="B1034" s="226" t="s">
        <v>5613</v>
      </c>
      <c r="C1034" s="226" t="s">
        <v>5614</v>
      </c>
      <c r="E1034" t="s">
        <v>5748</v>
      </c>
      <c r="F1034" t="s">
        <v>946</v>
      </c>
    </row>
    <row r="1035" spans="2:6">
      <c r="B1035" s="226" t="s">
        <v>5615</v>
      </c>
      <c r="C1035" s="226" t="s">
        <v>5617</v>
      </c>
      <c r="E1035" t="s">
        <v>6245</v>
      </c>
      <c r="F1035" t="s">
        <v>944</v>
      </c>
    </row>
    <row r="1036" spans="2:6">
      <c r="B1036" s="226" t="s">
        <v>5618</v>
      </c>
      <c r="C1036" s="226" t="s">
        <v>5619</v>
      </c>
      <c r="E1036" t="s">
        <v>6246</v>
      </c>
      <c r="F1036" t="s">
        <v>943</v>
      </c>
    </row>
    <row r="1037" spans="2:6">
      <c r="B1037" s="226" t="s">
        <v>5620</v>
      </c>
      <c r="C1037" s="226" t="s">
        <v>5621</v>
      </c>
      <c r="E1037" t="s">
        <v>6284</v>
      </c>
      <c r="F1037" t="s">
        <v>941</v>
      </c>
    </row>
    <row r="1038" spans="2:6">
      <c r="B1038" s="226" t="s">
        <v>5622</v>
      </c>
      <c r="C1038" s="226" t="s">
        <v>5623</v>
      </c>
      <c r="E1038" t="s">
        <v>5749</v>
      </c>
      <c r="F1038" t="s">
        <v>940</v>
      </c>
    </row>
    <row r="1039" spans="2:6">
      <c r="B1039" s="226" t="s">
        <v>5624</v>
      </c>
      <c r="C1039" s="226" t="s">
        <v>5626</v>
      </c>
      <c r="E1039" t="s">
        <v>5778</v>
      </c>
      <c r="F1039" t="s">
        <v>8334</v>
      </c>
    </row>
    <row r="1040" spans="2:6">
      <c r="B1040" s="226" t="s">
        <v>5627</v>
      </c>
      <c r="C1040" s="226" t="s">
        <v>5628</v>
      </c>
      <c r="E1040" t="s">
        <v>6211</v>
      </c>
      <c r="F1040" t="s">
        <v>938</v>
      </c>
    </row>
    <row r="1041" spans="2:6">
      <c r="B1041" s="226" t="s">
        <v>5629</v>
      </c>
      <c r="C1041" s="226" t="s">
        <v>5630</v>
      </c>
      <c r="E1041" t="s">
        <v>6212</v>
      </c>
      <c r="F1041" t="s">
        <v>937</v>
      </c>
    </row>
    <row r="1042" spans="2:6">
      <c r="B1042" s="226" t="s">
        <v>5631</v>
      </c>
      <c r="C1042" s="226" t="s">
        <v>5632</v>
      </c>
      <c r="E1042" t="s">
        <v>6171</v>
      </c>
      <c r="F1042" t="s">
        <v>939</v>
      </c>
    </row>
    <row r="1043" spans="2:6">
      <c r="B1043" s="226" t="s">
        <v>5633</v>
      </c>
      <c r="C1043" s="226" t="s">
        <v>5634</v>
      </c>
      <c r="E1043" t="s">
        <v>6707</v>
      </c>
      <c r="F1043" t="s">
        <v>935</v>
      </c>
    </row>
    <row r="1044" spans="2:6">
      <c r="B1044" s="226" t="s">
        <v>5635</v>
      </c>
      <c r="C1044" s="226" t="s">
        <v>5636</v>
      </c>
      <c r="E1044" t="s">
        <v>6676</v>
      </c>
      <c r="F1044" t="s">
        <v>936</v>
      </c>
    </row>
    <row r="1045" spans="2:6">
      <c r="B1045" s="226" t="s">
        <v>5637</v>
      </c>
      <c r="C1045" s="226" t="s">
        <v>5638</v>
      </c>
      <c r="E1045" t="s">
        <v>6168</v>
      </c>
      <c r="F1045" t="s">
        <v>934</v>
      </c>
    </row>
    <row r="1046" spans="2:6">
      <c r="B1046" s="226" t="s">
        <v>5639</v>
      </c>
      <c r="C1046" s="226" t="s">
        <v>1695</v>
      </c>
      <c r="E1046" t="s">
        <v>6706</v>
      </c>
      <c r="F1046" t="s">
        <v>931</v>
      </c>
    </row>
    <row r="1047" spans="2:6">
      <c r="B1047" s="226" t="s">
        <v>5641</v>
      </c>
      <c r="C1047" s="226" t="s">
        <v>5643</v>
      </c>
      <c r="E1047" t="s">
        <v>6697</v>
      </c>
      <c r="F1047" t="s">
        <v>932</v>
      </c>
    </row>
    <row r="1048" spans="2:6">
      <c r="B1048" s="226" t="s">
        <v>5644</v>
      </c>
      <c r="C1048" s="226" t="s">
        <v>5645</v>
      </c>
      <c r="E1048" t="s">
        <v>6660</v>
      </c>
      <c r="F1048" t="s">
        <v>933</v>
      </c>
    </row>
    <row r="1049" spans="2:6">
      <c r="B1049" s="226" t="s">
        <v>5646</v>
      </c>
      <c r="C1049" s="226" t="s">
        <v>5647</v>
      </c>
      <c r="E1049" t="s">
        <v>6708</v>
      </c>
      <c r="F1049" t="s">
        <v>930</v>
      </c>
    </row>
    <row r="1050" spans="2:6">
      <c r="B1050" s="226" t="s">
        <v>5648</v>
      </c>
      <c r="C1050" s="226" t="s">
        <v>5649</v>
      </c>
      <c r="E1050" t="s">
        <v>6717</v>
      </c>
      <c r="F1050" t="s">
        <v>929</v>
      </c>
    </row>
    <row r="1051" spans="2:6">
      <c r="B1051" s="226" t="s">
        <v>5650</v>
      </c>
      <c r="C1051" s="226" t="s">
        <v>5651</v>
      </c>
      <c r="E1051" t="s">
        <v>6718</v>
      </c>
      <c r="F1051" t="s">
        <v>928</v>
      </c>
    </row>
    <row r="1052" spans="2:6">
      <c r="B1052" s="226" t="s">
        <v>5652</v>
      </c>
      <c r="C1052" s="226" t="s">
        <v>5653</v>
      </c>
      <c r="E1052" t="s">
        <v>5396</v>
      </c>
      <c r="F1052" t="s">
        <v>926</v>
      </c>
    </row>
    <row r="1053" spans="2:6">
      <c r="B1053" s="226" t="s">
        <v>5654</v>
      </c>
      <c r="C1053" s="226" t="s">
        <v>1687</v>
      </c>
      <c r="E1053" t="s">
        <v>5393</v>
      </c>
      <c r="F1053" t="s">
        <v>927</v>
      </c>
    </row>
    <row r="1054" spans="2:6">
      <c r="B1054" s="226" t="s">
        <v>5655</v>
      </c>
      <c r="C1054" s="226" t="s">
        <v>5656</v>
      </c>
      <c r="E1054" t="s">
        <v>5838</v>
      </c>
      <c r="F1054" t="s">
        <v>925</v>
      </c>
    </row>
    <row r="1055" spans="2:6">
      <c r="B1055" s="226" t="s">
        <v>5657</v>
      </c>
      <c r="C1055" s="226" t="s">
        <v>5658</v>
      </c>
      <c r="E1055" t="s">
        <v>6297</v>
      </c>
      <c r="F1055" t="s">
        <v>922</v>
      </c>
    </row>
    <row r="1056" spans="2:6">
      <c r="B1056" s="226" t="s">
        <v>5659</v>
      </c>
      <c r="C1056" s="226" t="s">
        <v>5660</v>
      </c>
      <c r="E1056" t="s">
        <v>6294</v>
      </c>
      <c r="F1056" t="s">
        <v>923</v>
      </c>
    </row>
    <row r="1057" spans="2:6">
      <c r="B1057" s="226" t="s">
        <v>5661</v>
      </c>
      <c r="C1057" s="226" t="s">
        <v>5662</v>
      </c>
      <c r="E1057" t="s">
        <v>6285</v>
      </c>
      <c r="F1057" t="s">
        <v>8353</v>
      </c>
    </row>
    <row r="1058" spans="2:6">
      <c r="B1058" s="226" t="s">
        <v>5663</v>
      </c>
      <c r="C1058" s="226" t="s">
        <v>1626</v>
      </c>
      <c r="E1058" t="s">
        <v>6287</v>
      </c>
      <c r="F1058" t="s">
        <v>924</v>
      </c>
    </row>
    <row r="1059" spans="2:6">
      <c r="B1059" s="226" t="s">
        <v>5665</v>
      </c>
      <c r="C1059" s="226" t="s">
        <v>5666</v>
      </c>
      <c r="E1059" t="s">
        <v>6310</v>
      </c>
      <c r="F1059" t="s">
        <v>920</v>
      </c>
    </row>
    <row r="1060" spans="2:6">
      <c r="B1060" s="226" t="s">
        <v>5667</v>
      </c>
      <c r="C1060" s="226" t="s">
        <v>1575</v>
      </c>
      <c r="E1060" t="s">
        <v>6316</v>
      </c>
      <c r="F1060" t="s">
        <v>919</v>
      </c>
    </row>
    <row r="1061" spans="2:6">
      <c r="B1061" s="226" t="s">
        <v>5668</v>
      </c>
      <c r="C1061" s="226" t="s">
        <v>1360</v>
      </c>
      <c r="E1061" t="s">
        <v>6295</v>
      </c>
      <c r="F1061" t="s">
        <v>921</v>
      </c>
    </row>
    <row r="1062" spans="2:6">
      <c r="B1062" s="226" t="s">
        <v>5670</v>
      </c>
      <c r="C1062" s="226" t="s">
        <v>1694</v>
      </c>
      <c r="E1062" t="s">
        <v>6740</v>
      </c>
      <c r="F1062" t="s">
        <v>916</v>
      </c>
    </row>
    <row r="1063" spans="2:6">
      <c r="B1063" s="226" t="s">
        <v>5671</v>
      </c>
      <c r="C1063" s="226" t="s">
        <v>5672</v>
      </c>
      <c r="E1063" t="s">
        <v>6738</v>
      </c>
      <c r="F1063" t="s">
        <v>917</v>
      </c>
    </row>
    <row r="1064" spans="2:6">
      <c r="B1064" s="226" t="s">
        <v>5673</v>
      </c>
      <c r="C1064" s="226" t="s">
        <v>1574</v>
      </c>
      <c r="E1064" t="s">
        <v>6732</v>
      </c>
      <c r="F1064" t="s">
        <v>8361</v>
      </c>
    </row>
    <row r="1065" spans="2:6">
      <c r="B1065" s="226" t="s">
        <v>5674</v>
      </c>
      <c r="C1065" s="226" t="s">
        <v>1573</v>
      </c>
      <c r="E1065" t="s">
        <v>6719</v>
      </c>
      <c r="F1065" t="s">
        <v>918</v>
      </c>
    </row>
    <row r="1066" spans="2:6">
      <c r="B1066" s="226" t="s">
        <v>5675</v>
      </c>
      <c r="C1066" s="226" t="s">
        <v>1359</v>
      </c>
      <c r="E1066" t="s">
        <v>6308</v>
      </c>
      <c r="F1066" t="s">
        <v>915</v>
      </c>
    </row>
    <row r="1067" spans="2:6">
      <c r="B1067" s="226" t="s">
        <v>5676</v>
      </c>
      <c r="C1067" s="226" t="s">
        <v>1331</v>
      </c>
      <c r="E1067" t="s">
        <v>6736</v>
      </c>
      <c r="F1067" t="s">
        <v>8365</v>
      </c>
    </row>
    <row r="1068" spans="2:6">
      <c r="B1068" s="226" t="s">
        <v>5677</v>
      </c>
      <c r="C1068" s="226" t="s">
        <v>1572</v>
      </c>
      <c r="E1068" t="s">
        <v>6721</v>
      </c>
      <c r="F1068" t="s">
        <v>913</v>
      </c>
    </row>
    <row r="1069" spans="2:6">
      <c r="B1069" s="226" t="s">
        <v>5680</v>
      </c>
      <c r="C1069" s="226" t="s">
        <v>1358</v>
      </c>
      <c r="E1069" t="s">
        <v>6743</v>
      </c>
      <c r="F1069" t="s">
        <v>910</v>
      </c>
    </row>
    <row r="1070" spans="2:6">
      <c r="B1070" s="226" t="s">
        <v>5681</v>
      </c>
      <c r="C1070" s="226" t="s">
        <v>5682</v>
      </c>
      <c r="E1070" t="s">
        <v>6730</v>
      </c>
      <c r="F1070" t="s">
        <v>911</v>
      </c>
    </row>
    <row r="1071" spans="2:6">
      <c r="B1071" s="226" t="s">
        <v>5683</v>
      </c>
      <c r="C1071" s="226" t="s">
        <v>5684</v>
      </c>
      <c r="E1071" t="s">
        <v>6696</v>
      </c>
      <c r="F1071" t="s">
        <v>914</v>
      </c>
    </row>
    <row r="1072" spans="2:6">
      <c r="B1072" s="226" t="s">
        <v>5685</v>
      </c>
      <c r="C1072" s="226" t="s">
        <v>1330</v>
      </c>
      <c r="E1072" t="s">
        <v>6722</v>
      </c>
      <c r="F1072" t="s">
        <v>912</v>
      </c>
    </row>
    <row r="1073" spans="2:6">
      <c r="B1073" s="226" t="s">
        <v>5686</v>
      </c>
      <c r="C1073" s="226" t="s">
        <v>1693</v>
      </c>
      <c r="E1073" t="s">
        <v>6764</v>
      </c>
      <c r="F1073" t="s">
        <v>904</v>
      </c>
    </row>
    <row r="1074" spans="2:6">
      <c r="B1074" s="226" t="s">
        <v>5687</v>
      </c>
      <c r="C1074" s="226" t="s">
        <v>1692</v>
      </c>
      <c r="E1074" t="s">
        <v>6727</v>
      </c>
      <c r="F1074" t="s">
        <v>909</v>
      </c>
    </row>
    <row r="1075" spans="2:6">
      <c r="B1075" s="226" t="s">
        <v>5688</v>
      </c>
      <c r="C1075" s="226" t="s">
        <v>1691</v>
      </c>
      <c r="E1075" t="s">
        <v>6744</v>
      </c>
      <c r="F1075" t="s">
        <v>8374</v>
      </c>
    </row>
    <row r="1076" spans="2:6">
      <c r="B1076" s="226" t="s">
        <v>5689</v>
      </c>
      <c r="C1076" s="226" t="s">
        <v>5690</v>
      </c>
      <c r="E1076" t="s">
        <v>6735</v>
      </c>
      <c r="F1076" t="s">
        <v>907</v>
      </c>
    </row>
    <row r="1077" spans="2:6">
      <c r="B1077" s="226" t="s">
        <v>5691</v>
      </c>
      <c r="C1077" s="226" t="s">
        <v>1357</v>
      </c>
      <c r="E1077" t="s">
        <v>6756</v>
      </c>
      <c r="F1077" t="s">
        <v>905</v>
      </c>
    </row>
    <row r="1078" spans="2:6">
      <c r="B1078" s="226" t="s">
        <v>5692</v>
      </c>
      <c r="C1078" s="226" t="s">
        <v>5693</v>
      </c>
      <c r="E1078" t="s">
        <v>6729</v>
      </c>
      <c r="F1078" t="s">
        <v>908</v>
      </c>
    </row>
    <row r="1079" spans="2:6">
      <c r="B1079" s="226" t="s">
        <v>5694</v>
      </c>
      <c r="C1079" s="226" t="s">
        <v>1361</v>
      </c>
      <c r="E1079" t="s">
        <v>6746</v>
      </c>
      <c r="F1079" t="s">
        <v>906</v>
      </c>
    </row>
    <row r="1080" spans="2:6">
      <c r="B1080" s="226" t="s">
        <v>5695</v>
      </c>
      <c r="C1080" s="226" t="s">
        <v>1571</v>
      </c>
      <c r="E1080" t="s">
        <v>6757</v>
      </c>
      <c r="F1080" t="s">
        <v>8380</v>
      </c>
    </row>
    <row r="1081" spans="2:6">
      <c r="B1081" s="226" t="s">
        <v>5696</v>
      </c>
      <c r="C1081" s="226" t="s">
        <v>1485</v>
      </c>
      <c r="E1081" t="s">
        <v>6768</v>
      </c>
      <c r="F1081" t="s">
        <v>900</v>
      </c>
    </row>
    <row r="1082" spans="2:6">
      <c r="B1082" s="226" t="s">
        <v>5697</v>
      </c>
      <c r="C1082" s="226" t="s">
        <v>1482</v>
      </c>
      <c r="E1082" t="s">
        <v>6767</v>
      </c>
      <c r="F1082" t="s">
        <v>901</v>
      </c>
    </row>
    <row r="1083" spans="2:6">
      <c r="B1083" s="226" t="s">
        <v>5699</v>
      </c>
      <c r="C1083" s="226" t="s">
        <v>1473</v>
      </c>
      <c r="E1083" t="s">
        <v>6771</v>
      </c>
      <c r="F1083" t="s">
        <v>899</v>
      </c>
    </row>
    <row r="1084" spans="2:6">
      <c r="B1084" s="226" t="s">
        <v>5700</v>
      </c>
      <c r="C1084" s="226" t="s">
        <v>1666</v>
      </c>
      <c r="E1084" t="s">
        <v>6754</v>
      </c>
      <c r="F1084" t="s">
        <v>903</v>
      </c>
    </row>
    <row r="1085" spans="2:6">
      <c r="B1085" s="226" t="s">
        <v>5701</v>
      </c>
      <c r="C1085" s="226" t="s">
        <v>1665</v>
      </c>
      <c r="E1085" t="s">
        <v>6769</v>
      </c>
      <c r="F1085" t="s">
        <v>8386</v>
      </c>
    </row>
    <row r="1086" spans="2:6">
      <c r="B1086" s="226" t="s">
        <v>5702</v>
      </c>
      <c r="C1086" s="226" t="s">
        <v>1523</v>
      </c>
      <c r="E1086" t="s">
        <v>6763</v>
      </c>
      <c r="F1086" t="s">
        <v>902</v>
      </c>
    </row>
    <row r="1087" spans="2:6">
      <c r="B1087" s="226" t="s">
        <v>5703</v>
      </c>
      <c r="C1087" s="226" t="s">
        <v>1517</v>
      </c>
      <c r="E1087" t="s">
        <v>4416</v>
      </c>
      <c r="F1087" t="s">
        <v>898</v>
      </c>
    </row>
    <row r="1088" spans="2:6">
      <c r="B1088" s="226" t="s">
        <v>5704</v>
      </c>
      <c r="C1088" s="226" t="s">
        <v>1516</v>
      </c>
      <c r="E1088" t="s">
        <v>4419</v>
      </c>
      <c r="F1088" t="s">
        <v>897</v>
      </c>
    </row>
    <row r="1089" spans="2:6">
      <c r="B1089" s="226" t="s">
        <v>5705</v>
      </c>
      <c r="C1089" s="226" t="s">
        <v>1515</v>
      </c>
      <c r="E1089" t="s">
        <v>4420</v>
      </c>
      <c r="F1089" t="s">
        <v>896</v>
      </c>
    </row>
    <row r="1090" spans="2:6">
      <c r="B1090" s="226" t="s">
        <v>5706</v>
      </c>
      <c r="C1090" s="226" t="s">
        <v>5707</v>
      </c>
      <c r="E1090" t="s">
        <v>4692</v>
      </c>
      <c r="F1090" t="s">
        <v>895</v>
      </c>
    </row>
    <row r="1091" spans="2:6">
      <c r="B1091" s="226" t="s">
        <v>5708</v>
      </c>
      <c r="C1091" s="226" t="s">
        <v>1481</v>
      </c>
      <c r="E1091" t="s">
        <v>5005</v>
      </c>
      <c r="F1091" t="s">
        <v>894</v>
      </c>
    </row>
    <row r="1092" spans="2:6">
      <c r="B1092" s="226" t="s">
        <v>5709</v>
      </c>
      <c r="C1092" s="226" t="s">
        <v>1686</v>
      </c>
      <c r="E1092" t="s">
        <v>5744</v>
      </c>
      <c r="F1092" t="s">
        <v>893</v>
      </c>
    </row>
    <row r="1093" spans="2:6">
      <c r="B1093" s="226" t="s">
        <v>5710</v>
      </c>
      <c r="C1093" s="226" t="s">
        <v>1685</v>
      </c>
      <c r="E1093" t="s">
        <v>5847</v>
      </c>
      <c r="F1093" t="s">
        <v>892</v>
      </c>
    </row>
    <row r="1094" spans="2:6">
      <c r="B1094" s="226" t="s">
        <v>5711</v>
      </c>
      <c r="C1094" s="226" t="s">
        <v>1528</v>
      </c>
      <c r="E1094" t="s">
        <v>4421</v>
      </c>
      <c r="F1094" t="s">
        <v>891</v>
      </c>
    </row>
    <row r="1095" spans="2:6">
      <c r="B1095" s="226" t="s">
        <v>5712</v>
      </c>
      <c r="C1095" s="226" t="s">
        <v>1579</v>
      </c>
      <c r="E1095" t="s">
        <v>4693</v>
      </c>
      <c r="F1095" t="s">
        <v>890</v>
      </c>
    </row>
    <row r="1096" spans="2:6">
      <c r="B1096" s="226" t="s">
        <v>5713</v>
      </c>
      <c r="C1096" s="226" t="s">
        <v>1527</v>
      </c>
      <c r="E1096" t="s">
        <v>5392</v>
      </c>
      <c r="F1096" t="s">
        <v>889</v>
      </c>
    </row>
    <row r="1097" spans="2:6">
      <c r="B1097" s="226" t="s">
        <v>5714</v>
      </c>
      <c r="C1097" s="226" t="s">
        <v>1522</v>
      </c>
      <c r="E1097" t="s">
        <v>5773</v>
      </c>
      <c r="F1097" t="s">
        <v>888</v>
      </c>
    </row>
    <row r="1098" spans="2:6">
      <c r="B1098" s="226" t="s">
        <v>5715</v>
      </c>
      <c r="C1098" s="226" t="s">
        <v>1570</v>
      </c>
      <c r="E1098" t="s">
        <v>6244</v>
      </c>
      <c r="F1098" t="s">
        <v>886</v>
      </c>
    </row>
    <row r="1099" spans="2:6">
      <c r="B1099" s="226" t="s">
        <v>5716</v>
      </c>
      <c r="C1099" s="226" t="s">
        <v>1592</v>
      </c>
      <c r="E1099" t="s">
        <v>6166</v>
      </c>
      <c r="F1099" t="s">
        <v>887</v>
      </c>
    </row>
    <row r="1100" spans="2:6">
      <c r="B1100" s="226" t="s">
        <v>5717</v>
      </c>
      <c r="C1100" s="226" t="s">
        <v>1484</v>
      </c>
      <c r="E1100" t="s">
        <v>6666</v>
      </c>
      <c r="F1100" t="s">
        <v>885</v>
      </c>
    </row>
    <row r="1101" spans="2:6">
      <c r="B1101" s="226" t="s">
        <v>5718</v>
      </c>
      <c r="C1101" s="226" t="s">
        <v>1480</v>
      </c>
      <c r="E1101" t="s">
        <v>4697</v>
      </c>
      <c r="F1101" t="s">
        <v>8403</v>
      </c>
    </row>
    <row r="1102" spans="2:6">
      <c r="B1102" s="226" t="s">
        <v>5719</v>
      </c>
      <c r="C1102" s="226" t="s">
        <v>1479</v>
      </c>
      <c r="E1102" t="s">
        <v>4701</v>
      </c>
      <c r="F1102" t="s">
        <v>884</v>
      </c>
    </row>
    <row r="1103" spans="2:6">
      <c r="B1103" s="226" t="s">
        <v>5720</v>
      </c>
      <c r="C1103" s="226" t="s">
        <v>1230</v>
      </c>
      <c r="E1103" t="s">
        <v>5856</v>
      </c>
      <c r="F1103" t="s">
        <v>882</v>
      </c>
    </row>
    <row r="1104" spans="2:6">
      <c r="B1104" s="226" t="s">
        <v>5721</v>
      </c>
      <c r="C1104" s="226" t="s">
        <v>1467</v>
      </c>
      <c r="E1104" t="s">
        <v>5855</v>
      </c>
      <c r="F1104" t="s">
        <v>883</v>
      </c>
    </row>
    <row r="1105" spans="2:6">
      <c r="B1105" s="226" t="s">
        <v>5722</v>
      </c>
      <c r="C1105" s="226" t="s">
        <v>1281</v>
      </c>
      <c r="E1105" t="s">
        <v>5848</v>
      </c>
      <c r="F1105" t="s">
        <v>8408</v>
      </c>
    </row>
    <row r="1106" spans="2:6">
      <c r="B1106" s="226" t="s">
        <v>5723</v>
      </c>
      <c r="C1106" s="226" t="s">
        <v>1286</v>
      </c>
      <c r="E1106" t="s">
        <v>6323</v>
      </c>
      <c r="F1106" t="s">
        <v>881</v>
      </c>
    </row>
    <row r="1107" spans="2:6">
      <c r="B1107" s="226" t="s">
        <v>5724</v>
      </c>
      <c r="C1107" s="226" t="s">
        <v>5725</v>
      </c>
      <c r="E1107" t="s">
        <v>6324</v>
      </c>
      <c r="F1107" t="s">
        <v>8411</v>
      </c>
    </row>
    <row r="1108" spans="2:6">
      <c r="B1108" s="226" t="s">
        <v>5726</v>
      </c>
      <c r="C1108" s="226" t="s">
        <v>1521</v>
      </c>
      <c r="E1108" t="s">
        <v>5412</v>
      </c>
      <c r="F1108" t="s">
        <v>879</v>
      </c>
    </row>
    <row r="1109" spans="2:6">
      <c r="B1109" s="226" t="s">
        <v>5727</v>
      </c>
      <c r="C1109" s="226" t="s">
        <v>1526</v>
      </c>
      <c r="E1109" t="s">
        <v>5410</v>
      </c>
      <c r="F1109" t="s">
        <v>880</v>
      </c>
    </row>
    <row r="1110" spans="2:6">
      <c r="B1110" s="226" t="s">
        <v>5728</v>
      </c>
      <c r="C1110" s="226" t="s">
        <v>1458</v>
      </c>
      <c r="E1110" t="s">
        <v>5850</v>
      </c>
      <c r="F1110" t="s">
        <v>878</v>
      </c>
    </row>
    <row r="1111" spans="2:6">
      <c r="B1111" s="226" t="s">
        <v>5731</v>
      </c>
      <c r="C1111" s="226" t="s">
        <v>1223</v>
      </c>
      <c r="E1111" t="s">
        <v>5851</v>
      </c>
      <c r="F1111" t="s">
        <v>877</v>
      </c>
    </row>
    <row r="1112" spans="2:6">
      <c r="B1112" s="226" t="s">
        <v>5732</v>
      </c>
      <c r="C1112" s="226" t="s">
        <v>1478</v>
      </c>
      <c r="E1112" t="s">
        <v>6331</v>
      </c>
      <c r="F1112" t="s">
        <v>875</v>
      </c>
    </row>
    <row r="1113" spans="2:6">
      <c r="B1113" s="226" t="s">
        <v>5733</v>
      </c>
      <c r="C1113" s="226" t="s">
        <v>1466</v>
      </c>
      <c r="E1113" t="s">
        <v>6326</v>
      </c>
      <c r="F1113" t="s">
        <v>876</v>
      </c>
    </row>
    <row r="1114" spans="2:6">
      <c r="B1114" s="226" t="s">
        <v>5734</v>
      </c>
      <c r="C1114" s="226" t="s">
        <v>1247</v>
      </c>
      <c r="E1114" t="s">
        <v>6765</v>
      </c>
      <c r="F1114" t="s">
        <v>8419</v>
      </c>
    </row>
    <row r="1115" spans="2:6">
      <c r="B1115" s="226" t="s">
        <v>5735</v>
      </c>
      <c r="C1115" s="226" t="s">
        <v>1257</v>
      </c>
      <c r="E1115" t="s">
        <v>4695</v>
      </c>
      <c r="F1115" t="s">
        <v>874</v>
      </c>
    </row>
    <row r="1116" spans="2:6">
      <c r="B1116" s="226" t="s">
        <v>5736</v>
      </c>
      <c r="C1116" s="226" t="s">
        <v>1176</v>
      </c>
      <c r="E1116" t="s">
        <v>4876</v>
      </c>
      <c r="F1116" t="s">
        <v>873</v>
      </c>
    </row>
    <row r="1117" spans="2:6">
      <c r="B1117" s="226" t="s">
        <v>5738</v>
      </c>
      <c r="C1117" s="226" t="s">
        <v>1270</v>
      </c>
      <c r="E1117" t="s">
        <v>5409</v>
      </c>
      <c r="F1117" t="s">
        <v>872</v>
      </c>
    </row>
    <row r="1118" spans="2:6">
      <c r="B1118" s="226" t="s">
        <v>5739</v>
      </c>
      <c r="C1118" s="226" t="s">
        <v>5740</v>
      </c>
      <c r="E1118" t="s">
        <v>5824</v>
      </c>
      <c r="F1118" t="s">
        <v>871</v>
      </c>
    </row>
    <row r="1119" spans="2:6">
      <c r="B1119" s="226" t="s">
        <v>5741</v>
      </c>
      <c r="C1119" s="226" t="s">
        <v>1648</v>
      </c>
      <c r="E1119" t="s">
        <v>5846</v>
      </c>
      <c r="F1119" t="s">
        <v>870</v>
      </c>
    </row>
    <row r="1120" spans="2:6">
      <c r="B1120" s="226" t="s">
        <v>5742</v>
      </c>
      <c r="C1120" s="226" t="s">
        <v>1641</v>
      </c>
      <c r="E1120" t="s">
        <v>6243</v>
      </c>
      <c r="F1120" t="s">
        <v>868</v>
      </c>
    </row>
    <row r="1121" spans="2:6">
      <c r="B1121" s="226" t="s">
        <v>5743</v>
      </c>
      <c r="C1121" s="226" t="s">
        <v>1631</v>
      </c>
      <c r="E1121" t="s">
        <v>6165</v>
      </c>
      <c r="F1121" t="s">
        <v>869</v>
      </c>
    </row>
    <row r="1122" spans="2:6">
      <c r="B1122" s="226" t="s">
        <v>5744</v>
      </c>
      <c r="C1122" s="226" t="s">
        <v>893</v>
      </c>
      <c r="E1122" t="s">
        <v>4411</v>
      </c>
      <c r="F1122" t="s">
        <v>866</v>
      </c>
    </row>
    <row r="1123" spans="2:6">
      <c r="B1123" s="226" t="s">
        <v>5745</v>
      </c>
      <c r="C1123" s="226" t="s">
        <v>1647</v>
      </c>
      <c r="E1123" t="s">
        <v>4408</v>
      </c>
      <c r="F1123" t="s">
        <v>867</v>
      </c>
    </row>
    <row r="1124" spans="2:6">
      <c r="B1124" s="226" t="s">
        <v>5746</v>
      </c>
      <c r="C1124" s="226" t="s">
        <v>978</v>
      </c>
      <c r="E1124" t="s">
        <v>4686</v>
      </c>
      <c r="F1124" t="s">
        <v>865</v>
      </c>
    </row>
    <row r="1125" spans="2:6">
      <c r="B1125" s="226" t="s">
        <v>5748</v>
      </c>
      <c r="C1125" s="226" t="s">
        <v>946</v>
      </c>
      <c r="E1125" t="s">
        <v>5003</v>
      </c>
      <c r="F1125" t="s">
        <v>861</v>
      </c>
    </row>
    <row r="1126" spans="2:6">
      <c r="B1126" s="226" t="s">
        <v>5749</v>
      </c>
      <c r="C1126" s="226" t="s">
        <v>940</v>
      </c>
      <c r="E1126" t="s">
        <v>5002</v>
      </c>
      <c r="F1126" t="s">
        <v>862</v>
      </c>
    </row>
    <row r="1127" spans="2:6">
      <c r="B1127" s="226" t="s">
        <v>5751</v>
      </c>
      <c r="C1127" s="226" t="s">
        <v>1222</v>
      </c>
      <c r="E1127" t="s">
        <v>4691</v>
      </c>
      <c r="F1127" t="s">
        <v>864</v>
      </c>
    </row>
    <row r="1128" spans="2:6">
      <c r="B1128" s="226" t="s">
        <v>5752</v>
      </c>
      <c r="C1128" s="226" t="s">
        <v>970</v>
      </c>
      <c r="E1128" t="s">
        <v>4694</v>
      </c>
      <c r="F1128" t="s">
        <v>863</v>
      </c>
    </row>
    <row r="1129" spans="2:6">
      <c r="B1129" s="226" t="s">
        <v>5753</v>
      </c>
      <c r="C1129" s="226" t="s">
        <v>1221</v>
      </c>
      <c r="E1129" t="s">
        <v>4689</v>
      </c>
      <c r="F1129" t="s">
        <v>860</v>
      </c>
    </row>
    <row r="1130" spans="2:6">
      <c r="B1130" s="226" t="s">
        <v>5754</v>
      </c>
      <c r="C1130" s="226" t="s">
        <v>1220</v>
      </c>
      <c r="E1130" t="s">
        <v>5001</v>
      </c>
      <c r="F1130" t="s">
        <v>859</v>
      </c>
    </row>
    <row r="1131" spans="2:6">
      <c r="B1131" s="226" t="s">
        <v>5755</v>
      </c>
      <c r="C1131" s="226" t="s">
        <v>1047</v>
      </c>
      <c r="E1131" t="s">
        <v>5401</v>
      </c>
      <c r="F1131" t="s">
        <v>856</v>
      </c>
    </row>
    <row r="1132" spans="2:6">
      <c r="B1132" s="226" t="s">
        <v>5757</v>
      </c>
      <c r="C1132" s="226" t="s">
        <v>1227</v>
      </c>
      <c r="E1132" t="s">
        <v>5399</v>
      </c>
      <c r="F1132" t="s">
        <v>858</v>
      </c>
    </row>
    <row r="1133" spans="2:6">
      <c r="B1133" s="226" t="s">
        <v>5758</v>
      </c>
      <c r="C1133" s="226" t="s">
        <v>1226</v>
      </c>
      <c r="E1133" t="s">
        <v>5403</v>
      </c>
      <c r="F1133" t="s">
        <v>855</v>
      </c>
    </row>
    <row r="1134" spans="2:6">
      <c r="B1134" s="226" t="s">
        <v>5759</v>
      </c>
      <c r="C1134" s="226" t="s">
        <v>1218</v>
      </c>
      <c r="E1134" t="s">
        <v>5400</v>
      </c>
      <c r="F1134" t="s">
        <v>857</v>
      </c>
    </row>
    <row r="1135" spans="2:6">
      <c r="B1135" s="226" t="s">
        <v>5761</v>
      </c>
      <c r="C1135" s="226" t="s">
        <v>1083</v>
      </c>
      <c r="E1135" t="s">
        <v>5836</v>
      </c>
      <c r="F1135" t="s">
        <v>854</v>
      </c>
    </row>
    <row r="1136" spans="2:6">
      <c r="B1136" s="226" t="s">
        <v>5763</v>
      </c>
      <c r="C1136" s="226" t="s">
        <v>1217</v>
      </c>
      <c r="E1136" t="s">
        <v>5845</v>
      </c>
      <c r="F1136" t="s">
        <v>851</v>
      </c>
    </row>
    <row r="1137" spans="2:6">
      <c r="B1137" s="226" t="s">
        <v>5764</v>
      </c>
      <c r="C1137" s="226" t="s">
        <v>1167</v>
      </c>
      <c r="E1137" t="s">
        <v>5841</v>
      </c>
      <c r="F1137" t="s">
        <v>853</v>
      </c>
    </row>
    <row r="1138" spans="2:6">
      <c r="B1138" s="226" t="s">
        <v>5765</v>
      </c>
      <c r="C1138" s="226" t="s">
        <v>1182</v>
      </c>
      <c r="E1138" t="s">
        <v>5843</v>
      </c>
      <c r="F1138" t="s">
        <v>852</v>
      </c>
    </row>
    <row r="1139" spans="2:6">
      <c r="B1139" s="226" t="s">
        <v>5767</v>
      </c>
      <c r="C1139" s="226" t="s">
        <v>1166</v>
      </c>
      <c r="E1139" t="s">
        <v>6319</v>
      </c>
      <c r="F1139" t="s">
        <v>850</v>
      </c>
    </row>
    <row r="1140" spans="2:6">
      <c r="B1140" s="226" t="s">
        <v>5768</v>
      </c>
      <c r="C1140" s="226" t="s">
        <v>1165</v>
      </c>
      <c r="E1140" t="s">
        <v>6314</v>
      </c>
      <c r="F1140" t="s">
        <v>8446</v>
      </c>
    </row>
    <row r="1141" spans="2:6">
      <c r="B1141" s="226" t="s">
        <v>5769</v>
      </c>
      <c r="C1141" s="226" t="s">
        <v>1175</v>
      </c>
      <c r="E1141" t="s">
        <v>6747</v>
      </c>
      <c r="F1141" t="s">
        <v>8448</v>
      </c>
    </row>
    <row r="1142" spans="2:6">
      <c r="B1142" s="226" t="s">
        <v>5770</v>
      </c>
      <c r="C1142" s="226" t="s">
        <v>1174</v>
      </c>
      <c r="E1142" t="s">
        <v>6762</v>
      </c>
      <c r="F1142" t="s">
        <v>849</v>
      </c>
    </row>
    <row r="1143" spans="2:6">
      <c r="B1143" s="226" t="s">
        <v>5771</v>
      </c>
      <c r="C1143" s="226" t="s">
        <v>1173</v>
      </c>
      <c r="E1143" t="s">
        <v>6321</v>
      </c>
      <c r="F1143" t="s">
        <v>678</v>
      </c>
    </row>
    <row r="1144" spans="2:6">
      <c r="B1144" s="226" t="s">
        <v>5772</v>
      </c>
      <c r="C1144" s="226" t="s">
        <v>1172</v>
      </c>
      <c r="E1144" t="s">
        <v>6317</v>
      </c>
      <c r="F1144" t="s">
        <v>848</v>
      </c>
    </row>
    <row r="1145" spans="2:6">
      <c r="B1145" s="226" t="s">
        <v>5773</v>
      </c>
      <c r="C1145" s="226" t="s">
        <v>888</v>
      </c>
      <c r="E1145" t="s">
        <v>6753</v>
      </c>
      <c r="F1145" t="s">
        <v>844</v>
      </c>
    </row>
    <row r="1146" spans="2:6">
      <c r="B1146" s="226" t="s">
        <v>5774</v>
      </c>
      <c r="C1146" s="226" t="s">
        <v>953</v>
      </c>
      <c r="E1146" t="s">
        <v>6741</v>
      </c>
      <c r="F1146" t="s">
        <v>846</v>
      </c>
    </row>
    <row r="1147" spans="2:6">
      <c r="B1147" s="226" t="s">
        <v>5776</v>
      </c>
      <c r="C1147" s="226" t="s">
        <v>945</v>
      </c>
      <c r="E1147" t="s">
        <v>6750</v>
      </c>
      <c r="F1147" t="s">
        <v>845</v>
      </c>
    </row>
    <row r="1148" spans="2:6">
      <c r="B1148" s="226" t="s">
        <v>5777</v>
      </c>
      <c r="C1148" s="226" t="s">
        <v>952</v>
      </c>
      <c r="E1148" t="s">
        <v>6751</v>
      </c>
      <c r="F1148" t="s">
        <v>8456</v>
      </c>
    </row>
    <row r="1149" spans="2:6">
      <c r="B1149" s="226" t="s">
        <v>5778</v>
      </c>
      <c r="C1149" s="226" t="s">
        <v>5779</v>
      </c>
      <c r="E1149" t="s">
        <v>6731</v>
      </c>
      <c r="F1149" t="s">
        <v>847</v>
      </c>
    </row>
    <row r="1150" spans="2:6">
      <c r="B1150" s="226" t="s">
        <v>5780</v>
      </c>
      <c r="C1150" s="226" t="s">
        <v>1046</v>
      </c>
      <c r="E1150" t="s">
        <v>6320</v>
      </c>
      <c r="F1150" t="s">
        <v>842</v>
      </c>
    </row>
    <row r="1151" spans="2:6">
      <c r="B1151" s="226" t="s">
        <v>5781</v>
      </c>
      <c r="C1151" s="226" t="s">
        <v>1082</v>
      </c>
      <c r="E1151" t="s">
        <v>6312</v>
      </c>
      <c r="F1151" t="s">
        <v>843</v>
      </c>
    </row>
    <row r="1152" spans="2:6">
      <c r="B1152" s="226" t="s">
        <v>5782</v>
      </c>
      <c r="C1152" s="226" t="s">
        <v>1181</v>
      </c>
      <c r="E1152" t="s">
        <v>6759</v>
      </c>
      <c r="F1152" t="s">
        <v>839</v>
      </c>
    </row>
    <row r="1153" spans="2:6">
      <c r="B1153" s="226" t="s">
        <v>5783</v>
      </c>
      <c r="C1153" s="226" t="s">
        <v>1180</v>
      </c>
      <c r="E1153" t="s">
        <v>6742</v>
      </c>
      <c r="F1153" t="s">
        <v>841</v>
      </c>
    </row>
    <row r="1154" spans="2:6">
      <c r="B1154" s="226" t="s">
        <v>5784</v>
      </c>
      <c r="C1154" s="226" t="s">
        <v>1185</v>
      </c>
      <c r="E1154" t="s">
        <v>6749</v>
      </c>
      <c r="F1154" t="s">
        <v>840</v>
      </c>
    </row>
    <row r="1155" spans="2:6">
      <c r="B1155" s="226" t="s">
        <v>5785</v>
      </c>
      <c r="C1155" s="226" t="s">
        <v>1184</v>
      </c>
      <c r="E1155" t="s">
        <v>6761</v>
      </c>
      <c r="F1155" t="s">
        <v>838</v>
      </c>
    </row>
    <row r="1156" spans="2:6">
      <c r="B1156" s="226" t="s">
        <v>5786</v>
      </c>
      <c r="C1156" s="226" t="s">
        <v>1183</v>
      </c>
      <c r="E1156" t="s">
        <v>6773</v>
      </c>
      <c r="F1156" t="s">
        <v>837</v>
      </c>
    </row>
    <row r="1157" spans="2:6">
      <c r="B1157" s="226" t="s">
        <v>5787</v>
      </c>
      <c r="C1157" s="226" t="s">
        <v>1179</v>
      </c>
      <c r="E1157" t="s">
        <v>4423</v>
      </c>
      <c r="F1157" t="s">
        <v>836</v>
      </c>
    </row>
    <row r="1158" spans="2:6">
      <c r="B1158" s="226" t="s">
        <v>5788</v>
      </c>
      <c r="C1158" s="226" t="s">
        <v>1188</v>
      </c>
      <c r="E1158" t="s">
        <v>5004</v>
      </c>
      <c r="F1158" t="s">
        <v>835</v>
      </c>
    </row>
    <row r="1159" spans="2:6">
      <c r="B1159" s="226" t="s">
        <v>5789</v>
      </c>
      <c r="C1159" s="226" t="s">
        <v>1163</v>
      </c>
      <c r="E1159" t="s">
        <v>5007</v>
      </c>
      <c r="F1159" t="s">
        <v>834</v>
      </c>
    </row>
    <row r="1160" spans="2:6">
      <c r="B1160" s="226" t="s">
        <v>5791</v>
      </c>
      <c r="C1160" s="226" t="s">
        <v>5792</v>
      </c>
      <c r="E1160" t="s">
        <v>5844</v>
      </c>
      <c r="F1160" t="s">
        <v>832</v>
      </c>
    </row>
    <row r="1161" spans="2:6">
      <c r="B1161" s="226" t="s">
        <v>5793</v>
      </c>
      <c r="C1161" s="226" t="s">
        <v>951</v>
      </c>
      <c r="E1161" t="s">
        <v>5414</v>
      </c>
      <c r="F1161" t="s">
        <v>65</v>
      </c>
    </row>
    <row r="1162" spans="2:6">
      <c r="B1162" s="226" t="s">
        <v>5794</v>
      </c>
      <c r="C1162" s="226" t="s">
        <v>1090</v>
      </c>
      <c r="E1162" t="s">
        <v>5840</v>
      </c>
      <c r="F1162" t="s">
        <v>833</v>
      </c>
    </row>
    <row r="1163" spans="2:6">
      <c r="B1163" s="226" t="s">
        <v>5795</v>
      </c>
      <c r="C1163" s="226" t="s">
        <v>1045</v>
      </c>
      <c r="E1163" t="s">
        <v>6328</v>
      </c>
      <c r="F1163" t="s">
        <v>8472</v>
      </c>
    </row>
    <row r="1164" spans="2:6">
      <c r="B1164" s="226" t="s">
        <v>5796</v>
      </c>
      <c r="C1164" s="226" t="s">
        <v>5797</v>
      </c>
      <c r="E1164" t="s">
        <v>5385</v>
      </c>
      <c r="F1164" t="s">
        <v>8474</v>
      </c>
    </row>
    <row r="1165" spans="2:6">
      <c r="B1165" s="226" t="s">
        <v>5798</v>
      </c>
      <c r="C1165" s="226" t="s">
        <v>5800</v>
      </c>
      <c r="E1165" t="s">
        <v>5402</v>
      </c>
      <c r="F1165" t="s">
        <v>831</v>
      </c>
    </row>
    <row r="1166" spans="2:6">
      <c r="B1166" s="226" t="s">
        <v>5801</v>
      </c>
      <c r="C1166" s="226" t="s">
        <v>1135</v>
      </c>
      <c r="E1166" t="s">
        <v>5413</v>
      </c>
      <c r="F1166" t="s">
        <v>830</v>
      </c>
    </row>
    <row r="1167" spans="2:6">
      <c r="B1167" s="226" t="s">
        <v>5802</v>
      </c>
      <c r="C1167" s="226" t="s">
        <v>1134</v>
      </c>
      <c r="E1167" t="s">
        <v>5839</v>
      </c>
      <c r="F1167" t="s">
        <v>829</v>
      </c>
    </row>
    <row r="1168" spans="2:6">
      <c r="B1168" s="226" t="s">
        <v>5804</v>
      </c>
      <c r="C1168" s="226" t="s">
        <v>1133</v>
      </c>
      <c r="E1168" t="s">
        <v>6311</v>
      </c>
      <c r="F1168" t="s">
        <v>828</v>
      </c>
    </row>
    <row r="1169" spans="2:6">
      <c r="B1169" s="226" t="s">
        <v>5805</v>
      </c>
      <c r="C1169" s="226" t="s">
        <v>5806</v>
      </c>
      <c r="E1169" t="s">
        <v>6327</v>
      </c>
      <c r="F1169" t="s">
        <v>827</v>
      </c>
    </row>
    <row r="1170" spans="2:6">
      <c r="B1170" s="226" t="s">
        <v>5807</v>
      </c>
      <c r="C1170" s="226" t="s">
        <v>1111</v>
      </c>
      <c r="E1170" t="s">
        <v>6306</v>
      </c>
      <c r="F1170" t="s">
        <v>8481</v>
      </c>
    </row>
    <row r="1171" spans="2:6">
      <c r="B1171" s="226" t="s">
        <v>5809</v>
      </c>
      <c r="C1171" s="226" t="s">
        <v>1132</v>
      </c>
      <c r="E1171" t="s">
        <v>5852</v>
      </c>
      <c r="F1171" t="s">
        <v>826</v>
      </c>
    </row>
    <row r="1172" spans="2:6">
      <c r="B1172" s="226" t="s">
        <v>5810</v>
      </c>
      <c r="C1172" s="226" t="s">
        <v>1141</v>
      </c>
      <c r="E1172" t="s">
        <v>5854</v>
      </c>
      <c r="F1172" t="s">
        <v>825</v>
      </c>
    </row>
    <row r="1173" spans="2:6">
      <c r="B1173" s="226" t="s">
        <v>5811</v>
      </c>
      <c r="C1173" s="226" t="s">
        <v>1140</v>
      </c>
      <c r="E1173" t="s">
        <v>6330</v>
      </c>
      <c r="F1173" t="s">
        <v>824</v>
      </c>
    </row>
    <row r="1174" spans="2:6">
      <c r="B1174" s="226" t="s">
        <v>5812</v>
      </c>
      <c r="C1174" s="226" t="s">
        <v>1139</v>
      </c>
      <c r="E1174" t="s">
        <v>6339</v>
      </c>
      <c r="F1174" t="s">
        <v>823</v>
      </c>
    </row>
    <row r="1175" spans="2:6">
      <c r="B1175" s="226" t="s">
        <v>5813</v>
      </c>
      <c r="C1175" s="226" t="s">
        <v>5814</v>
      </c>
      <c r="E1175" t="s">
        <v>6775</v>
      </c>
      <c r="F1175" t="s">
        <v>8487</v>
      </c>
    </row>
    <row r="1176" spans="2:6">
      <c r="B1176" s="226" t="s">
        <v>5815</v>
      </c>
      <c r="C1176" s="226" t="s">
        <v>1110</v>
      </c>
      <c r="E1176" t="s">
        <v>6774</v>
      </c>
      <c r="F1176" t="s">
        <v>822</v>
      </c>
    </row>
    <row r="1177" spans="2:6">
      <c r="B1177" s="226" t="s">
        <v>5816</v>
      </c>
      <c r="C1177" s="226" t="s">
        <v>43</v>
      </c>
      <c r="E1177" t="s">
        <v>6760</v>
      </c>
      <c r="F1177" t="s">
        <v>134</v>
      </c>
    </row>
    <row r="1178" spans="2:6">
      <c r="B1178" s="226" t="s">
        <v>5817</v>
      </c>
      <c r="C1178" s="226" t="s">
        <v>1109</v>
      </c>
      <c r="E1178" t="s">
        <v>6335</v>
      </c>
      <c r="F1178" t="s">
        <v>821</v>
      </c>
    </row>
    <row r="1179" spans="2:6">
      <c r="B1179" s="226" t="s">
        <v>5818</v>
      </c>
      <c r="C1179" s="226" t="s">
        <v>1105</v>
      </c>
      <c r="E1179" t="s">
        <v>6338</v>
      </c>
      <c r="F1179" t="s">
        <v>820</v>
      </c>
    </row>
    <row r="1180" spans="2:6">
      <c r="B1180" s="226" t="s">
        <v>5819</v>
      </c>
      <c r="C1180" s="226" t="s">
        <v>1113</v>
      </c>
      <c r="E1180" t="s">
        <v>6359</v>
      </c>
      <c r="F1180" t="s">
        <v>77</v>
      </c>
    </row>
    <row r="1181" spans="2:6">
      <c r="B1181" s="226" t="s">
        <v>5820</v>
      </c>
      <c r="C1181" s="226" t="s">
        <v>1112</v>
      </c>
      <c r="E1181" t="s">
        <v>6340</v>
      </c>
      <c r="F1181" t="s">
        <v>8494</v>
      </c>
    </row>
    <row r="1182" spans="2:6">
      <c r="B1182" s="226" t="s">
        <v>5821</v>
      </c>
      <c r="C1182" s="226" t="s">
        <v>1104</v>
      </c>
      <c r="E1182" t="s">
        <v>6772</v>
      </c>
      <c r="F1182" t="s">
        <v>819</v>
      </c>
    </row>
    <row r="1183" spans="2:6">
      <c r="B1183" s="226" t="s">
        <v>5822</v>
      </c>
      <c r="C1183" s="226" t="s">
        <v>1103</v>
      </c>
      <c r="E1183" t="s">
        <v>6788</v>
      </c>
      <c r="F1183" t="s">
        <v>818</v>
      </c>
    </row>
    <row r="1184" spans="2:6">
      <c r="B1184" s="226" t="s">
        <v>5823</v>
      </c>
      <c r="C1184" s="226" t="s">
        <v>1119</v>
      </c>
      <c r="E1184" t="s">
        <v>6786</v>
      </c>
      <c r="F1184" t="s">
        <v>8498</v>
      </c>
    </row>
    <row r="1185" spans="2:6">
      <c r="B1185" s="226" t="s">
        <v>5824</v>
      </c>
      <c r="C1185" s="226" t="s">
        <v>871</v>
      </c>
      <c r="E1185" t="s">
        <v>6355</v>
      </c>
      <c r="F1185" t="s">
        <v>816</v>
      </c>
    </row>
    <row r="1186" spans="2:6">
      <c r="B1186" s="226" t="s">
        <v>5825</v>
      </c>
      <c r="C1186" s="226" t="s">
        <v>997</v>
      </c>
      <c r="E1186" t="s">
        <v>6332</v>
      </c>
      <c r="F1186" t="s">
        <v>817</v>
      </c>
    </row>
    <row r="1187" spans="2:6">
      <c r="B1187" s="226" t="s">
        <v>5827</v>
      </c>
      <c r="C1187" s="226" t="s">
        <v>1101</v>
      </c>
      <c r="E1187" t="s">
        <v>6810</v>
      </c>
      <c r="F1187" t="s">
        <v>8502</v>
      </c>
    </row>
    <row r="1188" spans="2:6">
      <c r="B1188" s="226" t="s">
        <v>5829</v>
      </c>
      <c r="C1188" s="226" t="s">
        <v>1100</v>
      </c>
      <c r="E1188" t="s">
        <v>6782</v>
      </c>
      <c r="F1188" t="s">
        <v>104</v>
      </c>
    </row>
    <row r="1189" spans="2:6">
      <c r="B1189" s="226" t="s">
        <v>5830</v>
      </c>
      <c r="C1189" s="226" t="s">
        <v>1099</v>
      </c>
      <c r="E1189" t="s">
        <v>6784</v>
      </c>
      <c r="F1189" t="s">
        <v>8505</v>
      </c>
    </row>
    <row r="1190" spans="2:6">
      <c r="B1190" s="226" t="s">
        <v>5831</v>
      </c>
      <c r="C1190" s="226" t="s">
        <v>1004</v>
      </c>
      <c r="E1190" t="s">
        <v>6783</v>
      </c>
      <c r="F1190" t="s">
        <v>814</v>
      </c>
    </row>
    <row r="1191" spans="2:6">
      <c r="B1191" s="226" t="s">
        <v>5832</v>
      </c>
      <c r="C1191" s="226" t="s">
        <v>5833</v>
      </c>
      <c r="E1191" t="s">
        <v>6781</v>
      </c>
      <c r="F1191" t="s">
        <v>815</v>
      </c>
    </row>
    <row r="1192" spans="2:6">
      <c r="B1192" s="226" t="s">
        <v>5834</v>
      </c>
      <c r="C1192" s="226" t="s">
        <v>1000</v>
      </c>
      <c r="E1192" t="s">
        <v>4430</v>
      </c>
      <c r="F1192" t="s">
        <v>813</v>
      </c>
    </row>
    <row r="1193" spans="2:6">
      <c r="B1193" s="226" t="s">
        <v>5836</v>
      </c>
      <c r="C1193" s="226" t="s">
        <v>854</v>
      </c>
      <c r="E1193" t="s">
        <v>5006</v>
      </c>
      <c r="F1193" t="s">
        <v>811</v>
      </c>
    </row>
    <row r="1194" spans="2:6">
      <c r="B1194" s="8852"/>
      <c r="C1194" s="8852"/>
      <c r="E1194" t="s">
        <v>4700</v>
      </c>
      <c r="F1194" t="s">
        <v>812</v>
      </c>
    </row>
    <row r="1195" spans="2:6" ht="18">
      <c r="B1195" s="225" t="s">
        <v>3883</v>
      </c>
      <c r="C1195" s="225" t="s">
        <v>3886</v>
      </c>
      <c r="E1195" t="s">
        <v>4702</v>
      </c>
      <c r="F1195" t="s">
        <v>8512</v>
      </c>
    </row>
    <row r="1196" spans="2:6">
      <c r="B1196" s="226" t="s">
        <v>5837</v>
      </c>
      <c r="C1196" s="226" t="s">
        <v>1002</v>
      </c>
      <c r="E1196" t="s">
        <v>5008</v>
      </c>
      <c r="F1196" t="s">
        <v>810</v>
      </c>
    </row>
    <row r="1197" spans="2:6">
      <c r="B1197" s="226" t="s">
        <v>5838</v>
      </c>
      <c r="C1197" s="226" t="s">
        <v>925</v>
      </c>
      <c r="E1197" t="s">
        <v>5009</v>
      </c>
      <c r="F1197" t="s">
        <v>8515</v>
      </c>
    </row>
    <row r="1198" spans="2:6">
      <c r="B1198" s="226" t="s">
        <v>5839</v>
      </c>
      <c r="C1198" s="226" t="s">
        <v>829</v>
      </c>
      <c r="E1198" t="s">
        <v>5415</v>
      </c>
      <c r="F1198" t="s">
        <v>8517</v>
      </c>
    </row>
    <row r="1199" spans="2:6">
      <c r="B1199" s="226" t="s">
        <v>5840</v>
      </c>
      <c r="C1199" s="226" t="s">
        <v>833</v>
      </c>
      <c r="E1199" t="s">
        <v>5426</v>
      </c>
      <c r="F1199" t="s">
        <v>808</v>
      </c>
    </row>
    <row r="1200" spans="2:6">
      <c r="B1200" s="226" t="s">
        <v>5841</v>
      </c>
      <c r="C1200" s="226" t="s">
        <v>853</v>
      </c>
      <c r="E1200" t="s">
        <v>5421</v>
      </c>
      <c r="F1200" t="s">
        <v>809</v>
      </c>
    </row>
    <row r="1201" spans="2:6">
      <c r="B1201" s="226" t="s">
        <v>5843</v>
      </c>
      <c r="C1201" s="226" t="s">
        <v>852</v>
      </c>
      <c r="E1201" t="s">
        <v>5871</v>
      </c>
      <c r="F1201" t="s">
        <v>807</v>
      </c>
    </row>
    <row r="1202" spans="2:6">
      <c r="B1202" s="226" t="s">
        <v>5844</v>
      </c>
      <c r="C1202" s="226" t="s">
        <v>832</v>
      </c>
      <c r="E1202" t="s">
        <v>5872</v>
      </c>
      <c r="F1202" t="s">
        <v>8522</v>
      </c>
    </row>
    <row r="1203" spans="2:6">
      <c r="B1203" s="226" t="s">
        <v>5845</v>
      </c>
      <c r="C1203" s="226" t="s">
        <v>851</v>
      </c>
      <c r="E1203" t="s">
        <v>6337</v>
      </c>
      <c r="F1203" t="s">
        <v>806</v>
      </c>
    </row>
    <row r="1204" spans="2:6">
      <c r="B1204" s="226" t="s">
        <v>5846</v>
      </c>
      <c r="C1204" s="226" t="s">
        <v>870</v>
      </c>
      <c r="E1204" t="s">
        <v>6360</v>
      </c>
      <c r="F1204" t="s">
        <v>805</v>
      </c>
    </row>
    <row r="1205" spans="2:6">
      <c r="B1205" s="226" t="s">
        <v>5847</v>
      </c>
      <c r="C1205" s="226" t="s">
        <v>892</v>
      </c>
      <c r="E1205" t="s">
        <v>6364</v>
      </c>
      <c r="F1205" t="s">
        <v>804</v>
      </c>
    </row>
    <row r="1206" spans="2:6">
      <c r="B1206" s="226" t="s">
        <v>5848</v>
      </c>
      <c r="C1206" s="226" t="s">
        <v>5849</v>
      </c>
      <c r="E1206" t="s">
        <v>5424</v>
      </c>
      <c r="F1206" t="s">
        <v>803</v>
      </c>
    </row>
    <row r="1207" spans="2:6">
      <c r="B1207" s="226" t="s">
        <v>5850</v>
      </c>
      <c r="C1207" s="226" t="s">
        <v>878</v>
      </c>
      <c r="E1207" t="s">
        <v>5870</v>
      </c>
      <c r="F1207" t="s">
        <v>802</v>
      </c>
    </row>
    <row r="1208" spans="2:6">
      <c r="B1208" s="226" t="s">
        <v>5851</v>
      </c>
      <c r="C1208" s="226" t="s">
        <v>877</v>
      </c>
      <c r="E1208" t="s">
        <v>6334</v>
      </c>
      <c r="F1208" t="s">
        <v>801</v>
      </c>
    </row>
    <row r="1209" spans="2:6">
      <c r="B1209" s="226" t="s">
        <v>5852</v>
      </c>
      <c r="C1209" s="226" t="s">
        <v>826</v>
      </c>
      <c r="E1209" t="s">
        <v>6816</v>
      </c>
      <c r="F1209" t="s">
        <v>799</v>
      </c>
    </row>
    <row r="1210" spans="2:6">
      <c r="B1210" s="226" t="s">
        <v>5854</v>
      </c>
      <c r="C1210" s="226" t="s">
        <v>825</v>
      </c>
      <c r="E1210" t="s">
        <v>6819</v>
      </c>
      <c r="F1210" t="s">
        <v>798</v>
      </c>
    </row>
    <row r="1211" spans="2:6">
      <c r="B1211" s="226" t="s">
        <v>5855</v>
      </c>
      <c r="C1211" s="226" t="s">
        <v>883</v>
      </c>
      <c r="E1211" t="s">
        <v>6822</v>
      </c>
      <c r="F1211" t="s">
        <v>797</v>
      </c>
    </row>
    <row r="1212" spans="2:6">
      <c r="B1212" s="226" t="s">
        <v>5856</v>
      </c>
      <c r="C1212" s="226" t="s">
        <v>882</v>
      </c>
      <c r="E1212" t="s">
        <v>6367</v>
      </c>
      <c r="F1212" t="s">
        <v>800</v>
      </c>
    </row>
    <row r="1213" spans="2:6">
      <c r="B1213" s="226" t="s">
        <v>5857</v>
      </c>
      <c r="C1213" s="226" t="s">
        <v>5858</v>
      </c>
      <c r="E1213" t="s">
        <v>5869</v>
      </c>
      <c r="F1213" t="s">
        <v>795</v>
      </c>
    </row>
    <row r="1214" spans="2:6">
      <c r="B1214" s="226" t="s">
        <v>5859</v>
      </c>
      <c r="C1214" s="226" t="s">
        <v>789</v>
      </c>
      <c r="E1214" t="s">
        <v>5866</v>
      </c>
      <c r="F1214" t="s">
        <v>796</v>
      </c>
    </row>
    <row r="1215" spans="2:6">
      <c r="B1215" s="226" t="s">
        <v>5860</v>
      </c>
      <c r="C1215" s="226" t="s">
        <v>5861</v>
      </c>
      <c r="E1215" t="s">
        <v>6353</v>
      </c>
      <c r="F1215" t="s">
        <v>794</v>
      </c>
    </row>
    <row r="1216" spans="2:6">
      <c r="B1216" s="226" t="s">
        <v>5862</v>
      </c>
      <c r="C1216" s="226" t="s">
        <v>5863</v>
      </c>
      <c r="E1216" t="s">
        <v>6356</v>
      </c>
      <c r="F1216" t="s">
        <v>793</v>
      </c>
    </row>
    <row r="1217" spans="2:6">
      <c r="B1217" s="226" t="s">
        <v>5864</v>
      </c>
      <c r="C1217" s="226" t="s">
        <v>5865</v>
      </c>
      <c r="E1217" t="s">
        <v>6814</v>
      </c>
      <c r="F1217" t="s">
        <v>792</v>
      </c>
    </row>
    <row r="1218" spans="2:6">
      <c r="B1218" s="226" t="s">
        <v>5866</v>
      </c>
      <c r="C1218" s="226" t="s">
        <v>796</v>
      </c>
      <c r="E1218" t="s">
        <v>6815</v>
      </c>
      <c r="F1218" t="s">
        <v>791</v>
      </c>
    </row>
    <row r="1219" spans="2:6">
      <c r="B1219" s="226" t="s">
        <v>5868</v>
      </c>
      <c r="C1219" s="226" t="s">
        <v>767</v>
      </c>
      <c r="E1219" t="s">
        <v>6806</v>
      </c>
      <c r="F1219" t="s">
        <v>8540</v>
      </c>
    </row>
    <row r="1220" spans="2:6">
      <c r="B1220" s="226" t="s">
        <v>5869</v>
      </c>
      <c r="C1220" s="226" t="s">
        <v>795</v>
      </c>
      <c r="E1220" t="s">
        <v>5417</v>
      </c>
      <c r="F1220" t="s">
        <v>790</v>
      </c>
    </row>
    <row r="1221" spans="2:6">
      <c r="B1221" s="226" t="s">
        <v>5870</v>
      </c>
      <c r="C1221" s="226" t="s">
        <v>802</v>
      </c>
      <c r="E1221" t="s">
        <v>5859</v>
      </c>
      <c r="F1221" t="s">
        <v>789</v>
      </c>
    </row>
    <row r="1222" spans="2:6">
      <c r="B1222" s="226" t="s">
        <v>5871</v>
      </c>
      <c r="C1222" s="226" t="s">
        <v>807</v>
      </c>
      <c r="E1222" t="s">
        <v>6797</v>
      </c>
      <c r="F1222" t="s">
        <v>787</v>
      </c>
    </row>
    <row r="1223" spans="2:6">
      <c r="B1223" s="226" t="s">
        <v>5872</v>
      </c>
      <c r="C1223" s="226" t="s">
        <v>5873</v>
      </c>
      <c r="E1223" t="s">
        <v>6805</v>
      </c>
      <c r="F1223" t="s">
        <v>785</v>
      </c>
    </row>
    <row r="1224" spans="2:6">
      <c r="B1224" s="226" t="s">
        <v>5874</v>
      </c>
      <c r="C1224" s="226" t="s">
        <v>774</v>
      </c>
      <c r="E1224" t="s">
        <v>6796</v>
      </c>
      <c r="F1224" t="s">
        <v>788</v>
      </c>
    </row>
    <row r="1225" spans="2:6">
      <c r="B1225" s="226" t="s">
        <v>5875</v>
      </c>
      <c r="C1225" s="226" t="s">
        <v>780</v>
      </c>
      <c r="E1225" t="s">
        <v>6804</v>
      </c>
      <c r="F1225" t="s">
        <v>786</v>
      </c>
    </row>
    <row r="1226" spans="2:6">
      <c r="B1226" s="226" t="s">
        <v>5876</v>
      </c>
      <c r="C1226" s="226" t="s">
        <v>762</v>
      </c>
      <c r="E1226" t="s">
        <v>6808</v>
      </c>
      <c r="F1226" t="s">
        <v>8548</v>
      </c>
    </row>
    <row r="1227" spans="2:6">
      <c r="B1227" s="226" t="s">
        <v>5878</v>
      </c>
      <c r="C1227" s="226" t="s">
        <v>5879</v>
      </c>
      <c r="E1227" t="s">
        <v>4433</v>
      </c>
      <c r="F1227" t="s">
        <v>784</v>
      </c>
    </row>
    <row r="1228" spans="2:6">
      <c r="B1228" s="226" t="s">
        <v>5880</v>
      </c>
      <c r="C1228" s="226" t="s">
        <v>5881</v>
      </c>
      <c r="E1228" t="s">
        <v>4709</v>
      </c>
      <c r="F1228" t="s">
        <v>783</v>
      </c>
    </row>
    <row r="1229" spans="2:6">
      <c r="B1229" s="226" t="s">
        <v>5882</v>
      </c>
      <c r="C1229" s="226" t="s">
        <v>5884</v>
      </c>
      <c r="E1229" t="s">
        <v>4710</v>
      </c>
      <c r="F1229" t="s">
        <v>782</v>
      </c>
    </row>
    <row r="1230" spans="2:6">
      <c r="B1230" s="226" t="s">
        <v>5885</v>
      </c>
      <c r="C1230" s="226" t="s">
        <v>750</v>
      </c>
      <c r="E1230" t="s">
        <v>5419</v>
      </c>
      <c r="F1230" t="s">
        <v>781</v>
      </c>
    </row>
    <row r="1231" spans="2:6">
      <c r="B1231" s="226" t="s">
        <v>5886</v>
      </c>
      <c r="C1231" s="226" t="s">
        <v>779</v>
      </c>
      <c r="E1231" t="s">
        <v>5886</v>
      </c>
      <c r="F1231" t="s">
        <v>779</v>
      </c>
    </row>
    <row r="1232" spans="2:6">
      <c r="B1232" s="226" t="s">
        <v>5887</v>
      </c>
      <c r="C1232" s="226" t="s">
        <v>768</v>
      </c>
      <c r="E1232" t="s">
        <v>5875</v>
      </c>
      <c r="F1232" t="s">
        <v>780</v>
      </c>
    </row>
    <row r="1233" spans="2:6">
      <c r="B1233" s="226" t="s">
        <v>5888</v>
      </c>
      <c r="C1233" s="226" t="s">
        <v>5890</v>
      </c>
      <c r="E1233" t="s">
        <v>6358</v>
      </c>
      <c r="F1233" t="s">
        <v>778</v>
      </c>
    </row>
    <row r="1234" spans="2:6">
      <c r="B1234" s="226" t="s">
        <v>5891</v>
      </c>
      <c r="C1234" s="226" t="s">
        <v>5892</v>
      </c>
      <c r="E1234" t="s">
        <v>5420</v>
      </c>
      <c r="F1234" t="s">
        <v>776</v>
      </c>
    </row>
    <row r="1235" spans="2:6">
      <c r="B1235" s="226" t="s">
        <v>5893</v>
      </c>
      <c r="C1235" s="226" t="s">
        <v>5894</v>
      </c>
      <c r="E1235" t="s">
        <v>5862</v>
      </c>
      <c r="F1235" t="s">
        <v>8558</v>
      </c>
    </row>
    <row r="1236" spans="2:6">
      <c r="B1236" s="226" t="s">
        <v>5895</v>
      </c>
      <c r="C1236" s="226" t="s">
        <v>754</v>
      </c>
      <c r="E1236" t="s">
        <v>5423</v>
      </c>
      <c r="F1236" t="s">
        <v>775</v>
      </c>
    </row>
    <row r="1237" spans="2:6">
      <c r="B1237" s="226" t="s">
        <v>5896</v>
      </c>
      <c r="C1237" s="226" t="s">
        <v>749</v>
      </c>
      <c r="E1237" t="s">
        <v>5015</v>
      </c>
      <c r="F1237" t="s">
        <v>777</v>
      </c>
    </row>
    <row r="1238" spans="2:6">
      <c r="B1238" s="226" t="s">
        <v>5897</v>
      </c>
      <c r="C1238" s="226" t="s">
        <v>5899</v>
      </c>
      <c r="E1238" t="s">
        <v>5437</v>
      </c>
      <c r="F1238" t="s">
        <v>8562</v>
      </c>
    </row>
    <row r="1239" spans="2:6">
      <c r="B1239" s="226" t="s">
        <v>5900</v>
      </c>
      <c r="C1239" s="226" t="s">
        <v>5901</v>
      </c>
      <c r="E1239" t="s">
        <v>5874</v>
      </c>
      <c r="F1239" t="s">
        <v>774</v>
      </c>
    </row>
    <row r="1240" spans="2:6">
      <c r="B1240" s="226" t="s">
        <v>5902</v>
      </c>
      <c r="C1240" s="226" t="s">
        <v>5903</v>
      </c>
      <c r="E1240" t="s">
        <v>6357</v>
      </c>
      <c r="F1240" t="s">
        <v>773</v>
      </c>
    </row>
    <row r="1241" spans="2:6">
      <c r="B1241" s="226" t="s">
        <v>5904</v>
      </c>
      <c r="C1241" s="226" t="s">
        <v>5905</v>
      </c>
      <c r="E1241" t="s">
        <v>4711</v>
      </c>
      <c r="F1241" t="s">
        <v>772</v>
      </c>
    </row>
    <row r="1242" spans="2:6">
      <c r="B1242" s="226" t="s">
        <v>5906</v>
      </c>
      <c r="C1242" s="226" t="s">
        <v>5907</v>
      </c>
      <c r="E1242" t="s">
        <v>4713</v>
      </c>
      <c r="F1242" t="s">
        <v>771</v>
      </c>
    </row>
    <row r="1243" spans="2:6">
      <c r="B1243" s="226" t="s">
        <v>5908</v>
      </c>
      <c r="C1243" s="226" t="s">
        <v>5909</v>
      </c>
      <c r="E1243" t="s">
        <v>4714</v>
      </c>
      <c r="F1243" t="s">
        <v>770</v>
      </c>
    </row>
    <row r="1244" spans="2:6">
      <c r="B1244" s="226" t="s">
        <v>5910</v>
      </c>
      <c r="C1244" s="226" t="s">
        <v>5911</v>
      </c>
      <c r="E1244" t="s">
        <v>5013</v>
      </c>
      <c r="F1244" t="s">
        <v>488</v>
      </c>
    </row>
    <row r="1245" spans="2:6">
      <c r="B1245" s="226" t="s">
        <v>5912</v>
      </c>
      <c r="C1245" s="226" t="s">
        <v>5913</v>
      </c>
      <c r="E1245" t="s">
        <v>5433</v>
      </c>
      <c r="F1245" t="s">
        <v>8570</v>
      </c>
    </row>
    <row r="1246" spans="2:6">
      <c r="B1246" s="226" t="s">
        <v>5914</v>
      </c>
      <c r="C1246" s="226" t="s">
        <v>5915</v>
      </c>
      <c r="E1246" t="s">
        <v>5439</v>
      </c>
      <c r="F1246" t="s">
        <v>769</v>
      </c>
    </row>
    <row r="1247" spans="2:6">
      <c r="B1247" s="226" t="s">
        <v>5916</v>
      </c>
      <c r="C1247" s="226" t="s">
        <v>5917</v>
      </c>
      <c r="E1247" t="s">
        <v>5887</v>
      </c>
      <c r="F1247" t="s">
        <v>768</v>
      </c>
    </row>
    <row r="1248" spans="2:6">
      <c r="B1248" s="226" t="s">
        <v>5918</v>
      </c>
      <c r="C1248" s="226" t="s">
        <v>5919</v>
      </c>
      <c r="E1248" t="s">
        <v>5435</v>
      </c>
      <c r="F1248" t="s">
        <v>140</v>
      </c>
    </row>
    <row r="1249" spans="2:6">
      <c r="B1249" s="226" t="s">
        <v>5920</v>
      </c>
      <c r="C1249" s="226" t="s">
        <v>5921</v>
      </c>
      <c r="E1249" t="s">
        <v>5868</v>
      </c>
      <c r="F1249" t="s">
        <v>767</v>
      </c>
    </row>
    <row r="1250" spans="2:6">
      <c r="B1250" s="226" t="s">
        <v>5922</v>
      </c>
      <c r="C1250" s="226" t="s">
        <v>5923</v>
      </c>
      <c r="E1250" t="s">
        <v>6383</v>
      </c>
      <c r="F1250" t="s">
        <v>765</v>
      </c>
    </row>
    <row r="1251" spans="2:6">
      <c r="B1251" s="226" t="s">
        <v>5924</v>
      </c>
      <c r="C1251" s="226" t="s">
        <v>5925</v>
      </c>
      <c r="E1251" t="s">
        <v>6354</v>
      </c>
      <c r="F1251" t="s">
        <v>766</v>
      </c>
    </row>
    <row r="1252" spans="2:6">
      <c r="B1252" s="226" t="s">
        <v>5926</v>
      </c>
      <c r="C1252" s="226" t="s">
        <v>5927</v>
      </c>
      <c r="E1252" t="s">
        <v>6851</v>
      </c>
      <c r="F1252" t="s">
        <v>764</v>
      </c>
    </row>
    <row r="1253" spans="2:6">
      <c r="B1253" s="226" t="s">
        <v>5928</v>
      </c>
      <c r="C1253" s="226" t="s">
        <v>5929</v>
      </c>
      <c r="E1253" t="s">
        <v>6852</v>
      </c>
      <c r="F1253" t="s">
        <v>763</v>
      </c>
    </row>
    <row r="1254" spans="2:6">
      <c r="B1254" s="226" t="s">
        <v>5930</v>
      </c>
      <c r="C1254" s="226" t="s">
        <v>5931</v>
      </c>
      <c r="E1254" t="s">
        <v>6844</v>
      </c>
      <c r="F1254" t="s">
        <v>290</v>
      </c>
    </row>
    <row r="1255" spans="2:6">
      <c r="B1255" s="226" t="s">
        <v>5932</v>
      </c>
      <c r="C1255" s="226" t="s">
        <v>5933</v>
      </c>
      <c r="E1255" t="s">
        <v>5876</v>
      </c>
      <c r="F1255" t="s">
        <v>762</v>
      </c>
    </row>
    <row r="1256" spans="2:6">
      <c r="B1256" s="226" t="s">
        <v>5934</v>
      </c>
      <c r="C1256" s="226" t="s">
        <v>5935</v>
      </c>
      <c r="E1256" t="s">
        <v>6350</v>
      </c>
      <c r="F1256" t="s">
        <v>760</v>
      </c>
    </row>
    <row r="1257" spans="2:6">
      <c r="B1257" s="226" t="s">
        <v>5936</v>
      </c>
      <c r="C1257" s="226" t="s">
        <v>5937</v>
      </c>
      <c r="E1257" t="s">
        <v>6349</v>
      </c>
      <c r="F1257" t="s">
        <v>761</v>
      </c>
    </row>
    <row r="1258" spans="2:6">
      <c r="B1258" s="226" t="s">
        <v>5938</v>
      </c>
      <c r="C1258" s="226" t="s">
        <v>5939</v>
      </c>
      <c r="E1258" t="s">
        <v>6847</v>
      </c>
      <c r="F1258" t="s">
        <v>759</v>
      </c>
    </row>
    <row r="1259" spans="2:6">
      <c r="B1259" s="226" t="s">
        <v>5940</v>
      </c>
      <c r="C1259" s="226" t="s">
        <v>5941</v>
      </c>
      <c r="E1259" t="s">
        <v>6842</v>
      </c>
      <c r="F1259" t="s">
        <v>8585</v>
      </c>
    </row>
    <row r="1260" spans="2:6">
      <c r="B1260" s="226" t="s">
        <v>5942</v>
      </c>
      <c r="C1260" s="226" t="s">
        <v>5943</v>
      </c>
      <c r="E1260" t="s">
        <v>6867</v>
      </c>
      <c r="F1260" t="s">
        <v>758</v>
      </c>
    </row>
    <row r="1261" spans="2:6">
      <c r="B1261" s="226" t="s">
        <v>5944</v>
      </c>
      <c r="C1261" s="226" t="s">
        <v>5945</v>
      </c>
      <c r="E1261" t="s">
        <v>6845</v>
      </c>
      <c r="F1261" t="s">
        <v>8588</v>
      </c>
    </row>
    <row r="1262" spans="2:6">
      <c r="B1262" s="226" t="s">
        <v>5946</v>
      </c>
      <c r="C1262" s="226" t="s">
        <v>5947</v>
      </c>
      <c r="E1262" t="s">
        <v>5040</v>
      </c>
      <c r="F1262" t="s">
        <v>757</v>
      </c>
    </row>
    <row r="1263" spans="2:6">
      <c r="B1263" s="226" t="s">
        <v>5948</v>
      </c>
      <c r="C1263" s="226" t="s">
        <v>5949</v>
      </c>
      <c r="E1263" t="s">
        <v>5446</v>
      </c>
      <c r="F1263" t="s">
        <v>755</v>
      </c>
    </row>
    <row r="1264" spans="2:6">
      <c r="B1264" s="226" t="s">
        <v>5950</v>
      </c>
      <c r="C1264" s="226" t="s">
        <v>5951</v>
      </c>
      <c r="E1264" t="s">
        <v>5042</v>
      </c>
      <c r="F1264" t="s">
        <v>756</v>
      </c>
    </row>
    <row r="1265" spans="2:6">
      <c r="B1265" s="226" t="s">
        <v>5952</v>
      </c>
      <c r="C1265" s="226" t="s">
        <v>5953</v>
      </c>
      <c r="E1265" t="s">
        <v>5448</v>
      </c>
      <c r="F1265" t="s">
        <v>8593</v>
      </c>
    </row>
    <row r="1266" spans="2:6">
      <c r="B1266" s="226" t="s">
        <v>5954</v>
      </c>
      <c r="C1266" s="226" t="s">
        <v>5955</v>
      </c>
      <c r="E1266" t="s">
        <v>5895</v>
      </c>
      <c r="F1266" t="s">
        <v>754</v>
      </c>
    </row>
    <row r="1267" spans="2:6">
      <c r="B1267" s="226" t="s">
        <v>5956</v>
      </c>
      <c r="C1267" s="226" t="s">
        <v>5957</v>
      </c>
      <c r="E1267" t="s">
        <v>6388</v>
      </c>
      <c r="F1267" t="s">
        <v>753</v>
      </c>
    </row>
    <row r="1268" spans="2:6">
      <c r="B1268" s="226" t="s">
        <v>5958</v>
      </c>
      <c r="C1268" s="226" t="s">
        <v>5959</v>
      </c>
      <c r="E1268" t="s">
        <v>6417</v>
      </c>
      <c r="F1268" t="s">
        <v>752</v>
      </c>
    </row>
    <row r="1269" spans="2:6">
      <c r="B1269" s="226" t="s">
        <v>5960</v>
      </c>
      <c r="C1269" s="226" t="s">
        <v>5961</v>
      </c>
      <c r="E1269" t="s">
        <v>5029</v>
      </c>
      <c r="F1269" t="s">
        <v>8598</v>
      </c>
    </row>
    <row r="1270" spans="2:6">
      <c r="B1270" s="226" t="s">
        <v>5962</v>
      </c>
      <c r="C1270" s="226" t="s">
        <v>5963</v>
      </c>
      <c r="E1270" t="s">
        <v>5447</v>
      </c>
      <c r="F1270" t="s">
        <v>751</v>
      </c>
    </row>
    <row r="1271" spans="2:6">
      <c r="B1271" s="226" t="s">
        <v>5964</v>
      </c>
      <c r="C1271" s="226" t="s">
        <v>5965</v>
      </c>
      <c r="E1271" t="s">
        <v>5896</v>
      </c>
      <c r="F1271" t="s">
        <v>749</v>
      </c>
    </row>
    <row r="1272" spans="2:6">
      <c r="B1272" s="226" t="s">
        <v>5966</v>
      </c>
      <c r="C1272" s="226" t="s">
        <v>5967</v>
      </c>
      <c r="E1272" t="s">
        <v>5885</v>
      </c>
      <c r="F1272" t="s">
        <v>750</v>
      </c>
    </row>
    <row r="1273" spans="2:6">
      <c r="B1273" s="226" t="s">
        <v>5968</v>
      </c>
      <c r="C1273" s="226" t="s">
        <v>5969</v>
      </c>
      <c r="E1273" t="s">
        <v>6384</v>
      </c>
      <c r="F1273" t="s">
        <v>748</v>
      </c>
    </row>
    <row r="1274" spans="2:6">
      <c r="B1274" s="226" t="s">
        <v>5970</v>
      </c>
      <c r="C1274" s="226" t="s">
        <v>5971</v>
      </c>
      <c r="E1274" t="s">
        <v>6390</v>
      </c>
      <c r="F1274" t="s">
        <v>694</v>
      </c>
    </row>
    <row r="1275" spans="2:6">
      <c r="B1275" s="226" t="s">
        <v>5972</v>
      </c>
      <c r="C1275" s="226" t="s">
        <v>668</v>
      </c>
      <c r="E1275" t="s">
        <v>6850</v>
      </c>
      <c r="F1275" t="s">
        <v>667</v>
      </c>
    </row>
    <row r="1276" spans="2:6">
      <c r="B1276" s="226" t="s">
        <v>5973</v>
      </c>
      <c r="C1276" s="226" t="s">
        <v>5974</v>
      </c>
      <c r="E1276" t="s">
        <v>5444</v>
      </c>
      <c r="F1276" t="s">
        <v>747</v>
      </c>
    </row>
    <row r="1277" spans="2:6">
      <c r="B1277" s="226" t="s">
        <v>5975</v>
      </c>
      <c r="C1277" s="226" t="s">
        <v>5976</v>
      </c>
      <c r="E1277" t="s">
        <v>6389</v>
      </c>
      <c r="F1277" t="s">
        <v>746</v>
      </c>
    </row>
    <row r="1278" spans="2:6">
      <c r="B1278" s="226" t="s">
        <v>5977</v>
      </c>
      <c r="C1278" s="226" t="s">
        <v>5978</v>
      </c>
      <c r="E1278" t="s">
        <v>6392</v>
      </c>
      <c r="F1278" t="s">
        <v>745</v>
      </c>
    </row>
    <row r="1279" spans="2:6">
      <c r="B1279" s="226" t="s">
        <v>5979</v>
      </c>
      <c r="C1279" s="226" t="s">
        <v>5980</v>
      </c>
      <c r="E1279" t="s">
        <v>6395</v>
      </c>
      <c r="F1279" t="s">
        <v>8609</v>
      </c>
    </row>
    <row r="1280" spans="2:6">
      <c r="B1280" s="226" t="s">
        <v>5981</v>
      </c>
      <c r="C1280" s="226" t="s">
        <v>5982</v>
      </c>
      <c r="E1280" t="s">
        <v>6858</v>
      </c>
      <c r="F1280" t="s">
        <v>744</v>
      </c>
    </row>
    <row r="1281" spans="2:6">
      <c r="B1281" s="226" t="s">
        <v>5983</v>
      </c>
      <c r="C1281" s="226" t="s">
        <v>5984</v>
      </c>
      <c r="E1281" t="s">
        <v>6859</v>
      </c>
      <c r="F1281" t="s">
        <v>84</v>
      </c>
    </row>
    <row r="1282" spans="2:6">
      <c r="B1282" s="226" t="s">
        <v>5985</v>
      </c>
      <c r="C1282" s="226" t="s">
        <v>58</v>
      </c>
      <c r="E1282" t="s">
        <v>6857</v>
      </c>
      <c r="F1282" t="s">
        <v>717</v>
      </c>
    </row>
    <row r="1283" spans="2:6">
      <c r="B1283" s="226" t="s">
        <v>5986</v>
      </c>
      <c r="C1283" s="226" t="s">
        <v>5987</v>
      </c>
      <c r="E1283" t="s">
        <v>5888</v>
      </c>
      <c r="F1283" t="s">
        <v>5890</v>
      </c>
    </row>
    <row r="1284" spans="2:6">
      <c r="B1284" s="226" t="s">
        <v>5988</v>
      </c>
      <c r="C1284" s="226" t="s">
        <v>5989</v>
      </c>
      <c r="E1284" t="s">
        <v>6400</v>
      </c>
      <c r="F1284" t="s">
        <v>6401</v>
      </c>
    </row>
    <row r="1285" spans="2:6">
      <c r="B1285" s="226" t="s">
        <v>5990</v>
      </c>
      <c r="C1285" s="226" t="s">
        <v>5991</v>
      </c>
      <c r="E1285" t="s">
        <v>6393</v>
      </c>
      <c r="F1285" t="s">
        <v>6394</v>
      </c>
    </row>
    <row r="1286" spans="2:6">
      <c r="B1286" s="226" t="s">
        <v>5992</v>
      </c>
      <c r="C1286" s="226" t="s">
        <v>5993</v>
      </c>
      <c r="E1286" t="s">
        <v>6402</v>
      </c>
      <c r="F1286" t="s">
        <v>6403</v>
      </c>
    </row>
    <row r="1287" spans="2:6">
      <c r="B1287" s="226" t="s">
        <v>5994</v>
      </c>
      <c r="C1287" s="226" t="s">
        <v>5995</v>
      </c>
      <c r="E1287" t="s">
        <v>6853</v>
      </c>
      <c r="F1287" t="s">
        <v>8618</v>
      </c>
    </row>
    <row r="1288" spans="2:6">
      <c r="B1288" s="226" t="s">
        <v>5996</v>
      </c>
      <c r="C1288" s="226" t="s">
        <v>5997</v>
      </c>
      <c r="E1288" t="s">
        <v>6855</v>
      </c>
      <c r="F1288" t="s">
        <v>666</v>
      </c>
    </row>
    <row r="1289" spans="2:6">
      <c r="B1289" s="226" t="s">
        <v>5998</v>
      </c>
      <c r="C1289" s="226" t="s">
        <v>5999</v>
      </c>
      <c r="E1289" t="s">
        <v>6872</v>
      </c>
      <c r="F1289" t="s">
        <v>6873</v>
      </c>
    </row>
    <row r="1290" spans="2:6">
      <c r="B1290" s="226" t="s">
        <v>6000</v>
      </c>
      <c r="C1290" s="226" t="s">
        <v>6001</v>
      </c>
      <c r="E1290" t="s">
        <v>6365</v>
      </c>
      <c r="F1290" t="s">
        <v>40</v>
      </c>
    </row>
    <row r="1291" spans="2:6">
      <c r="B1291" s="226" t="s">
        <v>6002</v>
      </c>
      <c r="C1291" s="226" t="s">
        <v>6003</v>
      </c>
      <c r="E1291" t="s">
        <v>6361</v>
      </c>
      <c r="F1291" t="s">
        <v>8623</v>
      </c>
    </row>
    <row r="1292" spans="2:6">
      <c r="B1292" s="226" t="s">
        <v>6004</v>
      </c>
      <c r="C1292" s="226" t="s">
        <v>6005</v>
      </c>
      <c r="E1292" t="s">
        <v>6817</v>
      </c>
      <c r="F1292" t="s">
        <v>8625</v>
      </c>
    </row>
    <row r="1293" spans="2:6">
      <c r="B1293" s="226" t="s">
        <v>6006</v>
      </c>
      <c r="C1293" s="226" t="s">
        <v>6007</v>
      </c>
      <c r="E1293" t="s">
        <v>6820</v>
      </c>
      <c r="F1293" t="s">
        <v>6821</v>
      </c>
    </row>
    <row r="1294" spans="2:6">
      <c r="B1294" s="226" t="s">
        <v>6008</v>
      </c>
      <c r="C1294" s="226" t="s">
        <v>6010</v>
      </c>
      <c r="E1294" t="s">
        <v>6789</v>
      </c>
      <c r="F1294" t="s">
        <v>6790</v>
      </c>
    </row>
    <row r="1295" spans="2:6">
      <c r="B1295" s="226" t="s">
        <v>6011</v>
      </c>
      <c r="C1295" s="226" t="s">
        <v>6012</v>
      </c>
      <c r="E1295" t="s">
        <v>6861</v>
      </c>
      <c r="F1295" t="s">
        <v>6862</v>
      </c>
    </row>
    <row r="1296" spans="2:6">
      <c r="B1296" s="226" t="s">
        <v>6013</v>
      </c>
      <c r="C1296" s="226" t="s">
        <v>6014</v>
      </c>
      <c r="E1296" t="s">
        <v>6812</v>
      </c>
      <c r="F1296" t="s">
        <v>6813</v>
      </c>
    </row>
    <row r="1297" spans="2:6">
      <c r="B1297" s="226" t="s">
        <v>6015</v>
      </c>
      <c r="C1297" s="226" t="s">
        <v>6016</v>
      </c>
      <c r="E1297" t="s">
        <v>5011</v>
      </c>
      <c r="F1297" t="s">
        <v>8631</v>
      </c>
    </row>
    <row r="1298" spans="2:6">
      <c r="B1298" s="226" t="s">
        <v>6017</v>
      </c>
      <c r="C1298" s="226" t="s">
        <v>6018</v>
      </c>
      <c r="E1298" t="s">
        <v>5024</v>
      </c>
      <c r="F1298" t="s">
        <v>5025</v>
      </c>
    </row>
    <row r="1299" spans="2:6">
      <c r="B1299" s="226" t="s">
        <v>6019</v>
      </c>
      <c r="C1299" s="226" t="s">
        <v>6020</v>
      </c>
      <c r="E1299" t="s">
        <v>4722</v>
      </c>
      <c r="F1299" t="s">
        <v>4724</v>
      </c>
    </row>
    <row r="1300" spans="2:6">
      <c r="B1300" s="226" t="s">
        <v>6021</v>
      </c>
      <c r="C1300" s="226" t="s">
        <v>1640</v>
      </c>
      <c r="E1300" t="s">
        <v>5431</v>
      </c>
      <c r="F1300" t="s">
        <v>5432</v>
      </c>
    </row>
    <row r="1301" spans="2:6">
      <c r="B1301" s="226" t="s">
        <v>6022</v>
      </c>
      <c r="C1301" s="226" t="s">
        <v>6023</v>
      </c>
      <c r="E1301" t="s">
        <v>5857</v>
      </c>
      <c r="F1301" t="s">
        <v>5858</v>
      </c>
    </row>
    <row r="1302" spans="2:6">
      <c r="B1302" s="226" t="s">
        <v>6024</v>
      </c>
      <c r="C1302" s="226" t="s">
        <v>6025</v>
      </c>
      <c r="E1302" t="s">
        <v>5860</v>
      </c>
      <c r="F1302" t="s">
        <v>8637</v>
      </c>
    </row>
    <row r="1303" spans="2:6">
      <c r="B1303" s="226" t="s">
        <v>6026</v>
      </c>
      <c r="C1303" s="226" t="s">
        <v>6027</v>
      </c>
      <c r="E1303" t="s">
        <v>5864</v>
      </c>
      <c r="F1303" t="s">
        <v>8639</v>
      </c>
    </row>
    <row r="1304" spans="2:6">
      <c r="B1304" s="226" t="s">
        <v>6028</v>
      </c>
      <c r="C1304" s="226" t="s">
        <v>6029</v>
      </c>
      <c r="E1304" t="s">
        <v>4426</v>
      </c>
      <c r="F1304" t="s">
        <v>4428</v>
      </c>
    </row>
    <row r="1305" spans="2:6">
      <c r="B1305" s="226" t="s">
        <v>6030</v>
      </c>
      <c r="C1305" s="226" t="s">
        <v>670</v>
      </c>
      <c r="E1305" t="s">
        <v>4439</v>
      </c>
      <c r="F1305" t="s">
        <v>4440</v>
      </c>
    </row>
    <row r="1306" spans="2:6">
      <c r="B1306" s="226" t="s">
        <v>6031</v>
      </c>
      <c r="C1306" s="226" t="s">
        <v>6032</v>
      </c>
      <c r="E1306" t="s">
        <v>4444</v>
      </c>
      <c r="F1306" t="s">
        <v>137</v>
      </c>
    </row>
    <row r="1307" spans="2:6">
      <c r="B1307" s="226" t="s">
        <v>6033</v>
      </c>
      <c r="C1307" s="226" t="s">
        <v>6034</v>
      </c>
      <c r="E1307" t="s">
        <v>4720</v>
      </c>
      <c r="F1307" t="s">
        <v>4721</v>
      </c>
    </row>
    <row r="1308" spans="2:6">
      <c r="B1308" s="226" t="s">
        <v>6035</v>
      </c>
      <c r="C1308" s="226" t="s">
        <v>6036</v>
      </c>
      <c r="E1308" t="s">
        <v>5022</v>
      </c>
      <c r="F1308" t="s">
        <v>5023</v>
      </c>
    </row>
    <row r="1309" spans="2:6">
      <c r="B1309" s="226" t="s">
        <v>6037</v>
      </c>
      <c r="C1309" s="226" t="s">
        <v>1636</v>
      </c>
      <c r="E1309" t="s">
        <v>6345</v>
      </c>
      <c r="F1309" t="s">
        <v>6346</v>
      </c>
    </row>
    <row r="1310" spans="2:6">
      <c r="B1310" s="226" t="s">
        <v>6038</v>
      </c>
      <c r="C1310" s="226" t="s">
        <v>6039</v>
      </c>
      <c r="E1310" t="s">
        <v>6343</v>
      </c>
      <c r="F1310" t="s">
        <v>6344</v>
      </c>
    </row>
    <row r="1311" spans="2:6">
      <c r="B1311" s="226" t="s">
        <v>6040</v>
      </c>
      <c r="C1311" s="226" t="s">
        <v>1639</v>
      </c>
      <c r="E1311" t="s">
        <v>4717</v>
      </c>
      <c r="F1311" t="s">
        <v>8648</v>
      </c>
    </row>
    <row r="1312" spans="2:6">
      <c r="B1312" s="226" t="s">
        <v>6041</v>
      </c>
      <c r="C1312" s="226" t="s">
        <v>6042</v>
      </c>
      <c r="E1312" t="s">
        <v>5908</v>
      </c>
      <c r="F1312" t="s">
        <v>5909</v>
      </c>
    </row>
    <row r="1313" spans="2:6">
      <c r="B1313" s="226" t="s">
        <v>6043</v>
      </c>
      <c r="C1313" s="226" t="s">
        <v>6044</v>
      </c>
      <c r="E1313" t="s">
        <v>6878</v>
      </c>
      <c r="F1313" t="s">
        <v>6879</v>
      </c>
    </row>
    <row r="1314" spans="2:6">
      <c r="B1314" s="226" t="s">
        <v>6045</v>
      </c>
      <c r="C1314" s="226" t="s">
        <v>6047</v>
      </c>
      <c r="E1314" t="s">
        <v>6865</v>
      </c>
      <c r="F1314" t="s">
        <v>6866</v>
      </c>
    </row>
    <row r="1315" spans="2:6">
      <c r="B1315" s="226" t="s">
        <v>6048</v>
      </c>
      <c r="C1315" s="226" t="s">
        <v>6049</v>
      </c>
      <c r="E1315" t="s">
        <v>6826</v>
      </c>
      <c r="F1315" t="s">
        <v>6827</v>
      </c>
    </row>
    <row r="1316" spans="2:6">
      <c r="B1316" s="226" t="s">
        <v>6050</v>
      </c>
      <c r="C1316" s="226" t="s">
        <v>6051</v>
      </c>
      <c r="E1316" t="s">
        <v>6832</v>
      </c>
      <c r="F1316" t="s">
        <v>6833</v>
      </c>
    </row>
    <row r="1317" spans="2:6">
      <c r="B1317" s="226" t="s">
        <v>6052</v>
      </c>
      <c r="C1317" s="226" t="s">
        <v>6053</v>
      </c>
      <c r="E1317" t="s">
        <v>6828</v>
      </c>
      <c r="F1317" t="s">
        <v>6829</v>
      </c>
    </row>
    <row r="1318" spans="2:6">
      <c r="B1318" s="226" t="s">
        <v>6054</v>
      </c>
      <c r="C1318" s="226" t="s">
        <v>6055</v>
      </c>
      <c r="E1318" t="s">
        <v>4446</v>
      </c>
      <c r="F1318" t="s">
        <v>4448</v>
      </c>
    </row>
    <row r="1319" spans="2:6">
      <c r="B1319" s="226" t="s">
        <v>6056</v>
      </c>
      <c r="C1319" s="226" t="s">
        <v>1630</v>
      </c>
      <c r="E1319" t="s">
        <v>5033</v>
      </c>
      <c r="F1319" t="s">
        <v>5034</v>
      </c>
    </row>
    <row r="1320" spans="2:6">
      <c r="B1320" s="226" t="s">
        <v>6057</v>
      </c>
      <c r="C1320" s="226" t="s">
        <v>6058</v>
      </c>
      <c r="E1320" t="s">
        <v>5954</v>
      </c>
      <c r="F1320" t="s">
        <v>5955</v>
      </c>
    </row>
    <row r="1321" spans="2:6">
      <c r="B1321" s="226" t="s">
        <v>6059</v>
      </c>
      <c r="C1321" s="226" t="s">
        <v>6060</v>
      </c>
      <c r="E1321" t="s">
        <v>6793</v>
      </c>
      <c r="F1321" t="s">
        <v>6794</v>
      </c>
    </row>
    <row r="1322" spans="2:6">
      <c r="B1322" s="226" t="s">
        <v>6061</v>
      </c>
      <c r="C1322" s="226" t="s">
        <v>6062</v>
      </c>
      <c r="E1322" t="s">
        <v>6830</v>
      </c>
      <c r="F1322" t="s">
        <v>8660</v>
      </c>
    </row>
    <row r="1323" spans="2:6">
      <c r="B1323" s="226" t="s">
        <v>6063</v>
      </c>
      <c r="C1323" s="226" t="s">
        <v>6064</v>
      </c>
      <c r="E1323" t="s">
        <v>6834</v>
      </c>
      <c r="F1323" t="s">
        <v>6835</v>
      </c>
    </row>
    <row r="1324" spans="2:6">
      <c r="B1324" s="226" t="s">
        <v>6065</v>
      </c>
      <c r="C1324" s="226" t="s">
        <v>6066</v>
      </c>
      <c r="E1324" t="s">
        <v>6863</v>
      </c>
      <c r="F1324" t="s">
        <v>6864</v>
      </c>
    </row>
    <row r="1325" spans="2:6">
      <c r="B1325" s="226" t="s">
        <v>6067</v>
      </c>
      <c r="C1325" s="226" t="s">
        <v>1638</v>
      </c>
      <c r="E1325" t="s">
        <v>6802</v>
      </c>
      <c r="F1325" t="s">
        <v>8664</v>
      </c>
    </row>
    <row r="1326" spans="2:6">
      <c r="B1326" s="226" t="s">
        <v>6068</v>
      </c>
      <c r="C1326" s="226" t="s">
        <v>1660</v>
      </c>
      <c r="E1326" t="s">
        <v>6778</v>
      </c>
      <c r="F1326" t="s">
        <v>6780</v>
      </c>
    </row>
    <row r="1327" spans="2:6">
      <c r="B1327" s="226" t="s">
        <v>6069</v>
      </c>
      <c r="C1327" s="226" t="s">
        <v>1681</v>
      </c>
      <c r="E1327" t="s">
        <v>6840</v>
      </c>
      <c r="F1327" t="s">
        <v>6841</v>
      </c>
    </row>
    <row r="1328" spans="2:6">
      <c r="B1328" s="226" t="s">
        <v>6070</v>
      </c>
      <c r="C1328" s="226" t="s">
        <v>6071</v>
      </c>
      <c r="E1328" t="s">
        <v>6798</v>
      </c>
      <c r="F1328" t="s">
        <v>6799</v>
      </c>
    </row>
    <row r="1329" spans="2:6">
      <c r="B1329" s="226" t="s">
        <v>6072</v>
      </c>
      <c r="C1329" s="226" t="s">
        <v>6073</v>
      </c>
      <c r="E1329" t="s">
        <v>6800</v>
      </c>
      <c r="F1329" t="s">
        <v>6801</v>
      </c>
    </row>
    <row r="1330" spans="2:6">
      <c r="B1330" s="226" t="s">
        <v>6074</v>
      </c>
      <c r="C1330" s="226" t="s">
        <v>6075</v>
      </c>
      <c r="E1330" t="s">
        <v>6838</v>
      </c>
      <c r="F1330" t="s">
        <v>6839</v>
      </c>
    </row>
    <row r="1331" spans="2:6">
      <c r="B1331" s="226" t="s">
        <v>6076</v>
      </c>
      <c r="C1331" s="226" t="s">
        <v>6077</v>
      </c>
      <c r="E1331" t="s">
        <v>6836</v>
      </c>
      <c r="F1331" t="s">
        <v>6837</v>
      </c>
    </row>
    <row r="1332" spans="2:6">
      <c r="B1332" s="226" t="s">
        <v>6078</v>
      </c>
      <c r="C1332" s="226" t="s">
        <v>6079</v>
      </c>
      <c r="E1332" t="s">
        <v>5027</v>
      </c>
      <c r="F1332" t="s">
        <v>5028</v>
      </c>
    </row>
    <row r="1333" spans="2:6">
      <c r="B1333" s="226" t="s">
        <v>6080</v>
      </c>
      <c r="C1333" s="226" t="s">
        <v>1635</v>
      </c>
      <c r="E1333" t="s">
        <v>5019</v>
      </c>
      <c r="F1333" t="s">
        <v>8673</v>
      </c>
    </row>
    <row r="1334" spans="2:6">
      <c r="B1334" s="226" t="s">
        <v>6081</v>
      </c>
      <c r="C1334" s="226" t="s">
        <v>1625</v>
      </c>
      <c r="E1334" t="s">
        <v>5429</v>
      </c>
      <c r="F1334" t="s">
        <v>5430</v>
      </c>
    </row>
    <row r="1335" spans="2:6">
      <c r="B1335" s="226" t="s">
        <v>6082</v>
      </c>
      <c r="C1335" s="226" t="s">
        <v>6083</v>
      </c>
      <c r="E1335" t="s">
        <v>5427</v>
      </c>
      <c r="F1335" t="s">
        <v>5428</v>
      </c>
    </row>
    <row r="1336" spans="2:6">
      <c r="B1336" s="226" t="s">
        <v>6084</v>
      </c>
      <c r="C1336" s="226" t="s">
        <v>6085</v>
      </c>
      <c r="E1336" t="s">
        <v>6880</v>
      </c>
      <c r="F1336" t="s">
        <v>6881</v>
      </c>
    </row>
    <row r="1337" spans="2:6">
      <c r="B1337" s="226" t="s">
        <v>6086</v>
      </c>
      <c r="C1337" s="226" t="s">
        <v>6087</v>
      </c>
      <c r="E1337" t="s">
        <v>6892</v>
      </c>
      <c r="F1337" t="s">
        <v>6893</v>
      </c>
    </row>
    <row r="1338" spans="2:6">
      <c r="B1338" s="226" t="s">
        <v>6088</v>
      </c>
      <c r="C1338" s="226" t="s">
        <v>12</v>
      </c>
      <c r="E1338" t="s">
        <v>6882</v>
      </c>
      <c r="F1338" t="s">
        <v>6883</v>
      </c>
    </row>
    <row r="1339" spans="2:6">
      <c r="B1339" s="226" t="s">
        <v>6089</v>
      </c>
      <c r="C1339" s="226" t="s">
        <v>6090</v>
      </c>
      <c r="E1339" t="s">
        <v>5037</v>
      </c>
      <c r="F1339" t="s">
        <v>5039</v>
      </c>
    </row>
    <row r="1340" spans="2:6">
      <c r="B1340" s="226" t="s">
        <v>6091</v>
      </c>
      <c r="C1340" s="226" t="s">
        <v>1624</v>
      </c>
      <c r="E1340" t="s">
        <v>5880</v>
      </c>
      <c r="F1340" t="s">
        <v>5881</v>
      </c>
    </row>
    <row r="1341" spans="2:6">
      <c r="B1341" s="226" t="s">
        <v>6092</v>
      </c>
      <c r="C1341" s="226" t="s">
        <v>6093</v>
      </c>
      <c r="E1341" t="s">
        <v>5878</v>
      </c>
      <c r="F1341" t="s">
        <v>5879</v>
      </c>
    </row>
    <row r="1342" spans="2:6">
      <c r="B1342" s="226" t="s">
        <v>6094</v>
      </c>
      <c r="C1342" s="226" t="s">
        <v>6095</v>
      </c>
      <c r="E1342" t="s">
        <v>6351</v>
      </c>
      <c r="F1342" t="s">
        <v>6352</v>
      </c>
    </row>
    <row r="1343" spans="2:6">
      <c r="B1343" s="226" t="s">
        <v>6096</v>
      </c>
      <c r="C1343" s="226" t="s">
        <v>6097</v>
      </c>
      <c r="E1343" t="s">
        <v>6374</v>
      </c>
      <c r="F1343" t="s">
        <v>6375</v>
      </c>
    </row>
    <row r="1344" spans="2:6">
      <c r="B1344" s="226" t="s">
        <v>6098</v>
      </c>
      <c r="C1344" s="226" t="s">
        <v>6099</v>
      </c>
      <c r="E1344" t="s">
        <v>6379</v>
      </c>
      <c r="F1344" t="s">
        <v>6380</v>
      </c>
    </row>
    <row r="1345" spans="2:6">
      <c r="B1345" s="226" t="s">
        <v>6100</v>
      </c>
      <c r="C1345" s="226" t="s">
        <v>6101</v>
      </c>
      <c r="E1345" t="s">
        <v>6347</v>
      </c>
      <c r="F1345" t="s">
        <v>8686</v>
      </c>
    </row>
    <row r="1346" spans="2:6">
      <c r="B1346" s="226" t="s">
        <v>6102</v>
      </c>
      <c r="C1346" s="226" t="s">
        <v>1560</v>
      </c>
      <c r="E1346" t="s">
        <v>5900</v>
      </c>
      <c r="F1346" t="s">
        <v>5901</v>
      </c>
    </row>
    <row r="1347" spans="2:6">
      <c r="B1347" s="226" t="s">
        <v>6104</v>
      </c>
      <c r="C1347" s="226" t="s">
        <v>1559</v>
      </c>
      <c r="E1347" t="s">
        <v>6408</v>
      </c>
      <c r="F1347" t="s">
        <v>8689</v>
      </c>
    </row>
    <row r="1348" spans="2:6">
      <c r="B1348" s="226" t="s">
        <v>6105</v>
      </c>
      <c r="C1348" s="226" t="s">
        <v>6106</v>
      </c>
      <c r="E1348" t="s">
        <v>5893</v>
      </c>
      <c r="F1348" t="s">
        <v>5894</v>
      </c>
    </row>
    <row r="1349" spans="2:6">
      <c r="B1349" s="226" t="s">
        <v>6107</v>
      </c>
      <c r="C1349" s="226" t="s">
        <v>1329</v>
      </c>
      <c r="E1349" t="s">
        <v>5882</v>
      </c>
      <c r="F1349" t="s">
        <v>5884</v>
      </c>
    </row>
    <row r="1350" spans="2:6">
      <c r="B1350" s="226" t="s">
        <v>6108</v>
      </c>
      <c r="C1350" s="226" t="s">
        <v>6109</v>
      </c>
      <c r="E1350" t="s">
        <v>6381</v>
      </c>
      <c r="F1350" t="s">
        <v>6382</v>
      </c>
    </row>
    <row r="1351" spans="2:6">
      <c r="B1351" s="226" t="s">
        <v>6110</v>
      </c>
      <c r="C1351" s="226" t="s">
        <v>6111</v>
      </c>
      <c r="E1351" t="s">
        <v>6372</v>
      </c>
      <c r="F1351" t="s">
        <v>8694</v>
      </c>
    </row>
    <row r="1352" spans="2:6">
      <c r="B1352" s="226" t="s">
        <v>6112</v>
      </c>
      <c r="C1352" s="226" t="s">
        <v>1356</v>
      </c>
      <c r="E1352" t="s">
        <v>6868</v>
      </c>
      <c r="F1352" t="s">
        <v>6869</v>
      </c>
    </row>
    <row r="1353" spans="2:6">
      <c r="B1353" s="226" t="s">
        <v>6113</v>
      </c>
      <c r="C1353" s="226" t="s">
        <v>6114</v>
      </c>
      <c r="E1353" t="s">
        <v>4155</v>
      </c>
      <c r="F1353" t="s">
        <v>8697</v>
      </c>
    </row>
    <row r="1354" spans="2:6">
      <c r="B1354" s="226" t="s">
        <v>6115</v>
      </c>
      <c r="C1354" s="226" t="s">
        <v>1334</v>
      </c>
      <c r="E1354" t="s">
        <v>4728</v>
      </c>
      <c r="F1354" t="s">
        <v>4729</v>
      </c>
    </row>
    <row r="1355" spans="2:6">
      <c r="B1355" s="226" t="s">
        <v>6116</v>
      </c>
      <c r="C1355" s="226" t="s">
        <v>1554</v>
      </c>
      <c r="E1355" t="s">
        <v>4748</v>
      </c>
      <c r="F1355" t="s">
        <v>4749</v>
      </c>
    </row>
    <row r="1356" spans="2:6">
      <c r="B1356" s="226" t="s">
        <v>6118</v>
      </c>
      <c r="C1356" s="226" t="s">
        <v>1553</v>
      </c>
      <c r="E1356" t="s">
        <v>5035</v>
      </c>
      <c r="F1356" t="s">
        <v>5036</v>
      </c>
    </row>
    <row r="1357" spans="2:6">
      <c r="B1357" s="226" t="s">
        <v>6119</v>
      </c>
      <c r="C1357" s="226" t="s">
        <v>1558</v>
      </c>
      <c r="E1357" t="s">
        <v>5440</v>
      </c>
      <c r="F1357" t="s">
        <v>5441</v>
      </c>
    </row>
    <row r="1358" spans="2:6">
      <c r="B1358" s="226" t="s">
        <v>6120</v>
      </c>
      <c r="C1358" s="226" t="s">
        <v>1557</v>
      </c>
      <c r="E1358" t="s">
        <v>5891</v>
      </c>
      <c r="F1358" t="s">
        <v>5892</v>
      </c>
    </row>
    <row r="1359" spans="2:6">
      <c r="B1359" s="226" t="s">
        <v>6121</v>
      </c>
      <c r="C1359" s="226" t="s">
        <v>1569</v>
      </c>
      <c r="E1359" t="s">
        <v>6404</v>
      </c>
      <c r="F1359" t="s">
        <v>6405</v>
      </c>
    </row>
    <row r="1360" spans="2:6">
      <c r="B1360" s="226" t="s">
        <v>6122</v>
      </c>
      <c r="C1360" s="226" t="s">
        <v>1483</v>
      </c>
      <c r="E1360" t="s">
        <v>4725</v>
      </c>
      <c r="F1360" t="s">
        <v>4727</v>
      </c>
    </row>
    <row r="1361" spans="2:6">
      <c r="B1361" s="226" t="s">
        <v>6123</v>
      </c>
      <c r="C1361" s="226" t="s">
        <v>1568</v>
      </c>
      <c r="E1361" t="s">
        <v>4746</v>
      </c>
      <c r="F1361" t="s">
        <v>4747</v>
      </c>
    </row>
    <row r="1362" spans="2:6">
      <c r="B1362" s="226" t="s">
        <v>6124</v>
      </c>
      <c r="C1362" s="226" t="s">
        <v>1567</v>
      </c>
      <c r="E1362" t="s">
        <v>5458</v>
      </c>
      <c r="F1362" t="s">
        <v>5459</v>
      </c>
    </row>
    <row r="1363" spans="2:6">
      <c r="B1363" s="226" t="s">
        <v>6125</v>
      </c>
      <c r="C1363" s="226" t="s">
        <v>1566</v>
      </c>
      <c r="E1363" t="s">
        <v>5442</v>
      </c>
      <c r="F1363" t="s">
        <v>5443</v>
      </c>
    </row>
    <row r="1364" spans="2:6">
      <c r="B1364" s="226" t="s">
        <v>6126</v>
      </c>
      <c r="C1364" s="226" t="s">
        <v>1680</v>
      </c>
      <c r="E1364" t="s">
        <v>5456</v>
      </c>
      <c r="F1364" t="s">
        <v>5457</v>
      </c>
    </row>
    <row r="1365" spans="2:6">
      <c r="B1365" s="226" t="s">
        <v>6127</v>
      </c>
      <c r="C1365" s="226" t="s">
        <v>1679</v>
      </c>
      <c r="E1365" t="s">
        <v>5912</v>
      </c>
      <c r="F1365" t="s">
        <v>5913</v>
      </c>
    </row>
    <row r="1366" spans="2:6">
      <c r="B1366" s="226" t="s">
        <v>6128</v>
      </c>
      <c r="C1366" s="226" t="s">
        <v>1565</v>
      </c>
      <c r="E1366" t="s">
        <v>6406</v>
      </c>
      <c r="F1366" t="s">
        <v>6407</v>
      </c>
    </row>
    <row r="1367" spans="2:6">
      <c r="B1367" s="226" t="s">
        <v>6130</v>
      </c>
      <c r="C1367" s="226" t="s">
        <v>1564</v>
      </c>
      <c r="E1367" t="s">
        <v>4730</v>
      </c>
      <c r="F1367" t="s">
        <v>714</v>
      </c>
    </row>
    <row r="1368" spans="2:6">
      <c r="B1368" s="226" t="s">
        <v>6131</v>
      </c>
      <c r="C1368" s="226" t="s">
        <v>1457</v>
      </c>
      <c r="E1368" t="s">
        <v>4733</v>
      </c>
      <c r="F1368" t="s">
        <v>4734</v>
      </c>
    </row>
    <row r="1369" spans="2:6">
      <c r="B1369" s="226" t="s">
        <v>6132</v>
      </c>
      <c r="C1369" s="226" t="s">
        <v>1472</v>
      </c>
      <c r="E1369" t="s">
        <v>5043</v>
      </c>
      <c r="F1369" t="s">
        <v>5044</v>
      </c>
    </row>
    <row r="1370" spans="2:6">
      <c r="B1370" s="226" t="s">
        <v>6133</v>
      </c>
      <c r="C1370" s="226" t="s">
        <v>1477</v>
      </c>
      <c r="E1370" t="s">
        <v>5045</v>
      </c>
      <c r="F1370" t="s">
        <v>5046</v>
      </c>
    </row>
    <row r="1371" spans="2:6">
      <c r="B1371" s="226" t="s">
        <v>6134</v>
      </c>
      <c r="C1371" s="226" t="s">
        <v>1476</v>
      </c>
      <c r="E1371" t="s">
        <v>5047</v>
      </c>
      <c r="F1371" t="s">
        <v>8716</v>
      </c>
    </row>
    <row r="1372" spans="2:6">
      <c r="B1372" s="226" t="s">
        <v>6135</v>
      </c>
      <c r="C1372" s="226" t="s">
        <v>1328</v>
      </c>
      <c r="E1372" t="s">
        <v>5470</v>
      </c>
      <c r="F1372" t="s">
        <v>5471</v>
      </c>
    </row>
    <row r="1373" spans="2:6">
      <c r="B1373" s="226" t="s">
        <v>6136</v>
      </c>
      <c r="C1373" s="226" t="s">
        <v>1563</v>
      </c>
      <c r="E1373" t="s">
        <v>5466</v>
      </c>
      <c r="F1373" t="s">
        <v>5467</v>
      </c>
    </row>
    <row r="1374" spans="2:6">
      <c r="B1374" s="226" t="s">
        <v>6137</v>
      </c>
      <c r="C1374" s="226" t="s">
        <v>6138</v>
      </c>
      <c r="E1374" t="s">
        <v>5460</v>
      </c>
      <c r="F1374" t="s">
        <v>5461</v>
      </c>
    </row>
    <row r="1375" spans="2:6">
      <c r="B1375" s="226" t="s">
        <v>6139</v>
      </c>
      <c r="C1375" s="226" t="s">
        <v>1453</v>
      </c>
      <c r="E1375" t="s">
        <v>5068</v>
      </c>
      <c r="F1375" t="s">
        <v>5070</v>
      </c>
    </row>
    <row r="1376" spans="2:6">
      <c r="B1376" s="226" t="s">
        <v>6141</v>
      </c>
      <c r="C1376" s="226" t="s">
        <v>146</v>
      </c>
      <c r="E1376" t="s">
        <v>5468</v>
      </c>
      <c r="F1376" t="s">
        <v>8722</v>
      </c>
    </row>
    <row r="1377" spans="2:6">
      <c r="B1377" s="226" t="s">
        <v>6142</v>
      </c>
      <c r="C1377" s="226" t="s">
        <v>6143</v>
      </c>
      <c r="E1377" t="s">
        <v>5462</v>
      </c>
      <c r="F1377" t="s">
        <v>5463</v>
      </c>
    </row>
    <row r="1378" spans="2:6">
      <c r="B1378" s="226" t="s">
        <v>6144</v>
      </c>
      <c r="C1378" s="226" t="s">
        <v>1471</v>
      </c>
      <c r="E1378" t="s">
        <v>5902</v>
      </c>
      <c r="F1378" t="s">
        <v>5903</v>
      </c>
    </row>
    <row r="1379" spans="2:6">
      <c r="B1379" s="226" t="s">
        <v>6145</v>
      </c>
      <c r="C1379" s="226" t="s">
        <v>1452</v>
      </c>
      <c r="E1379" t="s">
        <v>5916</v>
      </c>
      <c r="F1379" t="s">
        <v>5917</v>
      </c>
    </row>
    <row r="1380" spans="2:6">
      <c r="B1380" s="226" t="s">
        <v>6146</v>
      </c>
      <c r="C1380" s="226" t="s">
        <v>1470</v>
      </c>
      <c r="E1380" t="s">
        <v>6428</v>
      </c>
      <c r="F1380" t="s">
        <v>6429</v>
      </c>
    </row>
    <row r="1381" spans="2:6">
      <c r="B1381" s="226" t="s">
        <v>6147</v>
      </c>
      <c r="C1381" s="226" t="s">
        <v>1465</v>
      </c>
      <c r="E1381" t="s">
        <v>4756</v>
      </c>
      <c r="F1381" t="s">
        <v>4758</v>
      </c>
    </row>
    <row r="1382" spans="2:6">
      <c r="B1382" s="226" t="s">
        <v>6148</v>
      </c>
      <c r="C1382" s="226" t="s">
        <v>1464</v>
      </c>
      <c r="E1382" t="s">
        <v>5472</v>
      </c>
      <c r="F1382" t="s">
        <v>5473</v>
      </c>
    </row>
    <row r="1383" spans="2:6">
      <c r="B1383" s="226" t="s">
        <v>6149</v>
      </c>
      <c r="C1383" s="226" t="s">
        <v>1613</v>
      </c>
      <c r="E1383" t="s">
        <v>5918</v>
      </c>
      <c r="F1383" t="s">
        <v>5919</v>
      </c>
    </row>
    <row r="1384" spans="2:6">
      <c r="B1384" s="226" t="s">
        <v>6151</v>
      </c>
      <c r="C1384" s="226" t="s">
        <v>6153</v>
      </c>
      <c r="E1384" t="s">
        <v>5926</v>
      </c>
      <c r="F1384" t="s">
        <v>5927</v>
      </c>
    </row>
    <row r="1385" spans="2:6">
      <c r="B1385" s="226" t="s">
        <v>6154</v>
      </c>
      <c r="C1385" s="226" t="s">
        <v>1456</v>
      </c>
      <c r="E1385" t="s">
        <v>5924</v>
      </c>
      <c r="F1385" t="s">
        <v>5925</v>
      </c>
    </row>
    <row r="1386" spans="2:6">
      <c r="B1386" s="226" t="s">
        <v>6155</v>
      </c>
      <c r="C1386" s="226" t="s">
        <v>1455</v>
      </c>
      <c r="E1386" t="s">
        <v>6446</v>
      </c>
      <c r="F1386" t="s">
        <v>6447</v>
      </c>
    </row>
    <row r="1387" spans="2:6">
      <c r="B1387" s="226" t="s">
        <v>6156</v>
      </c>
      <c r="C1387" s="226" t="s">
        <v>1454</v>
      </c>
      <c r="E1387" t="s">
        <v>6448</v>
      </c>
      <c r="F1387" t="s">
        <v>6449</v>
      </c>
    </row>
    <row r="1388" spans="2:6">
      <c r="B1388" s="226" t="s">
        <v>6157</v>
      </c>
      <c r="C1388" s="226" t="s">
        <v>1441</v>
      </c>
      <c r="E1388" t="s">
        <v>5922</v>
      </c>
      <c r="F1388" t="s">
        <v>5923</v>
      </c>
    </row>
    <row r="1389" spans="2:6">
      <c r="B1389" s="226" t="s">
        <v>6159</v>
      </c>
      <c r="C1389" s="226" t="s">
        <v>1451</v>
      </c>
      <c r="E1389" t="s">
        <v>5904</v>
      </c>
      <c r="F1389" t="s">
        <v>5905</v>
      </c>
    </row>
    <row r="1390" spans="2:6">
      <c r="B1390" s="226" t="s">
        <v>6160</v>
      </c>
      <c r="C1390" s="226" t="s">
        <v>1243</v>
      </c>
      <c r="E1390" t="s">
        <v>6426</v>
      </c>
      <c r="F1390" t="s">
        <v>6427</v>
      </c>
    </row>
    <row r="1391" spans="2:6">
      <c r="B1391" s="226" t="s">
        <v>6162</v>
      </c>
      <c r="C1391" s="226" t="s">
        <v>1216</v>
      </c>
      <c r="E1391" t="s">
        <v>5920</v>
      </c>
      <c r="F1391" t="s">
        <v>5921</v>
      </c>
    </row>
    <row r="1392" spans="2:6">
      <c r="B1392" s="226" t="s">
        <v>6163</v>
      </c>
      <c r="C1392" s="226" t="s">
        <v>1215</v>
      </c>
      <c r="E1392" t="s">
        <v>5897</v>
      </c>
      <c r="F1392" t="s">
        <v>5899</v>
      </c>
    </row>
    <row r="1393" spans="2:6">
      <c r="B1393" s="226" t="s">
        <v>6164</v>
      </c>
      <c r="C1393" s="226" t="s">
        <v>1246</v>
      </c>
      <c r="E1393" t="s">
        <v>6422</v>
      </c>
      <c r="F1393" t="s">
        <v>6423</v>
      </c>
    </row>
    <row r="1394" spans="2:6">
      <c r="B1394" s="226" t="s">
        <v>6165</v>
      </c>
      <c r="C1394" s="226" t="s">
        <v>869</v>
      </c>
      <c r="E1394" t="s">
        <v>6434</v>
      </c>
      <c r="F1394" t="s">
        <v>6435</v>
      </c>
    </row>
    <row r="1395" spans="2:6">
      <c r="B1395" s="226" t="s">
        <v>6166</v>
      </c>
      <c r="C1395" s="226" t="s">
        <v>887</v>
      </c>
      <c r="E1395" t="s">
        <v>6398</v>
      </c>
      <c r="F1395" t="s">
        <v>6399</v>
      </c>
    </row>
    <row r="1396" spans="2:6">
      <c r="B1396" s="226" t="s">
        <v>6167</v>
      </c>
      <c r="C1396" s="226" t="s">
        <v>977</v>
      </c>
      <c r="E1396" t="s">
        <v>6420</v>
      </c>
      <c r="F1396" t="s">
        <v>6421</v>
      </c>
    </row>
    <row r="1397" spans="2:6">
      <c r="B1397" s="226" t="s">
        <v>6168</v>
      </c>
      <c r="C1397" s="226" t="s">
        <v>934</v>
      </c>
      <c r="E1397" t="s">
        <v>6418</v>
      </c>
      <c r="F1397" t="s">
        <v>8744</v>
      </c>
    </row>
    <row r="1398" spans="2:6">
      <c r="B1398" s="226" t="s">
        <v>6170</v>
      </c>
      <c r="C1398" s="226" t="s">
        <v>969</v>
      </c>
      <c r="E1398" t="s">
        <v>6874</v>
      </c>
      <c r="F1398" t="s">
        <v>6875</v>
      </c>
    </row>
    <row r="1399" spans="2:6">
      <c r="B1399" s="226" t="s">
        <v>6171</v>
      </c>
      <c r="C1399" s="226" t="s">
        <v>939</v>
      </c>
      <c r="E1399" t="s">
        <v>6888</v>
      </c>
      <c r="F1399" t="s">
        <v>6889</v>
      </c>
    </row>
    <row r="1400" spans="2:6">
      <c r="B1400" s="226" t="s">
        <v>6172</v>
      </c>
      <c r="C1400" s="226" t="s">
        <v>1044</v>
      </c>
      <c r="E1400" t="s">
        <v>6385</v>
      </c>
      <c r="F1400" t="s">
        <v>8748</v>
      </c>
    </row>
    <row r="1401" spans="2:6">
      <c r="B1401" s="226" t="s">
        <v>6173</v>
      </c>
      <c r="C1401" s="226" t="s">
        <v>1440</v>
      </c>
      <c r="E1401" t="s">
        <v>6848</v>
      </c>
      <c r="F1401" t="s">
        <v>6849</v>
      </c>
    </row>
    <row r="1402" spans="2:6">
      <c r="B1402" s="226" t="s">
        <v>6174</v>
      </c>
      <c r="C1402" s="226" t="s">
        <v>1436</v>
      </c>
      <c r="E1402" t="s">
        <v>4150</v>
      </c>
      <c r="F1402" t="s">
        <v>4152</v>
      </c>
    </row>
    <row r="1403" spans="2:6">
      <c r="B1403" s="226" t="s">
        <v>6176</v>
      </c>
      <c r="C1403" s="226" t="s">
        <v>1071</v>
      </c>
      <c r="E1403" t="s">
        <v>4153</v>
      </c>
      <c r="F1403" t="s">
        <v>4154</v>
      </c>
    </row>
    <row r="1404" spans="2:6">
      <c r="B1404" s="226" t="s">
        <v>6178</v>
      </c>
      <c r="C1404" s="226" t="s">
        <v>1450</v>
      </c>
      <c r="E1404" t="s">
        <v>4451</v>
      </c>
      <c r="F1404" t="s">
        <v>4452</v>
      </c>
    </row>
    <row r="1405" spans="2:6">
      <c r="B1405" s="226" t="s">
        <v>6179</v>
      </c>
      <c r="C1405" s="226" t="s">
        <v>1214</v>
      </c>
      <c r="E1405" t="s">
        <v>4457</v>
      </c>
      <c r="F1405" t="s">
        <v>4458</v>
      </c>
    </row>
    <row r="1406" spans="2:6">
      <c r="B1406" s="226" t="s">
        <v>6180</v>
      </c>
      <c r="C1406" s="226" t="s">
        <v>6181</v>
      </c>
      <c r="E1406" t="s">
        <v>4752</v>
      </c>
      <c r="F1406" t="s">
        <v>4753</v>
      </c>
    </row>
    <row r="1407" spans="2:6">
      <c r="B1407" s="226" t="s">
        <v>6182</v>
      </c>
      <c r="C1407" s="226" t="s">
        <v>1225</v>
      </c>
      <c r="E1407" t="s">
        <v>4453</v>
      </c>
      <c r="F1407" t="s">
        <v>8756</v>
      </c>
    </row>
    <row r="1408" spans="2:6">
      <c r="B1408" s="226" t="s">
        <v>6183</v>
      </c>
      <c r="C1408" s="226" t="s">
        <v>721</v>
      </c>
      <c r="E1408" t="s">
        <v>4754</v>
      </c>
      <c r="F1408" t="s">
        <v>4755</v>
      </c>
    </row>
    <row r="1409" spans="2:6">
      <c r="B1409" s="226" t="s">
        <v>6184</v>
      </c>
      <c r="C1409" s="226" t="s">
        <v>6185</v>
      </c>
      <c r="E1409" t="s">
        <v>4162</v>
      </c>
      <c r="F1409" t="s">
        <v>4163</v>
      </c>
    </row>
    <row r="1410" spans="2:6">
      <c r="B1410" s="226" t="s">
        <v>6186</v>
      </c>
      <c r="C1410" s="226" t="s">
        <v>6188</v>
      </c>
      <c r="E1410" t="s">
        <v>4159</v>
      </c>
      <c r="F1410" t="s">
        <v>4160</v>
      </c>
    </row>
    <row r="1411" spans="2:6">
      <c r="B1411" s="226" t="s">
        <v>6189</v>
      </c>
      <c r="C1411" s="226" t="s">
        <v>1213</v>
      </c>
      <c r="E1411" t="s">
        <v>4146</v>
      </c>
      <c r="F1411" t="s">
        <v>4148</v>
      </c>
    </row>
    <row r="1412" spans="2:6">
      <c r="B1412" s="226" t="s">
        <v>6190</v>
      </c>
      <c r="C1412" s="226" t="s">
        <v>1242</v>
      </c>
      <c r="E1412" t="s">
        <v>4750</v>
      </c>
      <c r="F1412" t="s">
        <v>4751</v>
      </c>
    </row>
    <row r="1413" spans="2:6">
      <c r="B1413" s="226" t="s">
        <v>6191</v>
      </c>
      <c r="C1413" s="226" t="s">
        <v>1171</v>
      </c>
      <c r="E1413" t="s">
        <v>5060</v>
      </c>
      <c r="F1413" t="s">
        <v>5061</v>
      </c>
    </row>
    <row r="1414" spans="2:6">
      <c r="B1414" s="226" t="s">
        <v>6192</v>
      </c>
      <c r="C1414" s="226" t="s">
        <v>1245</v>
      </c>
      <c r="E1414" t="s">
        <v>5476</v>
      </c>
      <c r="F1414" t="s">
        <v>8764</v>
      </c>
    </row>
    <row r="1415" spans="2:6">
      <c r="B1415" s="226" t="s">
        <v>6193</v>
      </c>
      <c r="C1415" s="226" t="s">
        <v>1244</v>
      </c>
      <c r="E1415" t="s">
        <v>5940</v>
      </c>
      <c r="F1415" t="s">
        <v>5941</v>
      </c>
    </row>
    <row r="1416" spans="2:6">
      <c r="B1416" s="226" t="s">
        <v>6194</v>
      </c>
      <c r="C1416" s="226" t="s">
        <v>1211</v>
      </c>
      <c r="E1416" t="s">
        <v>4164</v>
      </c>
      <c r="F1416" t="s">
        <v>4166</v>
      </c>
    </row>
    <row r="1417" spans="2:6">
      <c r="B1417" s="226" t="s">
        <v>6195</v>
      </c>
      <c r="C1417" s="226" t="s">
        <v>6196</v>
      </c>
      <c r="E1417" t="s">
        <v>4455</v>
      </c>
      <c r="F1417" t="s">
        <v>8768</v>
      </c>
    </row>
    <row r="1418" spans="2:6">
      <c r="B1418" s="226" t="s">
        <v>6197</v>
      </c>
      <c r="C1418" s="226" t="s">
        <v>1241</v>
      </c>
      <c r="E1418" t="s">
        <v>4449</v>
      </c>
      <c r="F1418" t="s">
        <v>4450</v>
      </c>
    </row>
    <row r="1419" spans="2:6">
      <c r="B1419" s="226" t="s">
        <v>6198</v>
      </c>
      <c r="C1419" s="226" t="s">
        <v>6199</v>
      </c>
      <c r="E1419" t="s">
        <v>4742</v>
      </c>
      <c r="F1419" t="s">
        <v>4743</v>
      </c>
    </row>
    <row r="1420" spans="2:6">
      <c r="B1420" s="226" t="s">
        <v>6200</v>
      </c>
      <c r="C1420" s="226" t="s">
        <v>981</v>
      </c>
      <c r="E1420" t="s">
        <v>4760</v>
      </c>
      <c r="F1420" t="s">
        <v>4761</v>
      </c>
    </row>
    <row r="1421" spans="2:6">
      <c r="B1421" s="226" t="s">
        <v>6201</v>
      </c>
      <c r="C1421" s="226" t="s">
        <v>1210</v>
      </c>
      <c r="E1421" t="s">
        <v>5055</v>
      </c>
      <c r="F1421" t="s">
        <v>5056</v>
      </c>
    </row>
    <row r="1422" spans="2:6">
      <c r="B1422" s="226" t="s">
        <v>6202</v>
      </c>
      <c r="C1422" s="226" t="s">
        <v>1240</v>
      </c>
      <c r="E1422" t="s">
        <v>5077</v>
      </c>
      <c r="F1422" t="s">
        <v>5078</v>
      </c>
    </row>
    <row r="1423" spans="2:6">
      <c r="B1423" s="226" t="s">
        <v>6203</v>
      </c>
      <c r="C1423" s="226" t="s">
        <v>1212</v>
      </c>
      <c r="E1423" t="s">
        <v>4174</v>
      </c>
      <c r="F1423" t="s">
        <v>4176</v>
      </c>
    </row>
    <row r="1424" spans="2:6">
      <c r="B1424" s="226" t="s">
        <v>6204</v>
      </c>
      <c r="C1424" s="226" t="s">
        <v>1459</v>
      </c>
      <c r="E1424" t="s">
        <v>4466</v>
      </c>
      <c r="F1424" t="s">
        <v>4467</v>
      </c>
    </row>
    <row r="1425" spans="2:6">
      <c r="B1425" s="226" t="s">
        <v>6205</v>
      </c>
      <c r="C1425" s="226" t="s">
        <v>1239</v>
      </c>
      <c r="E1425" t="s">
        <v>4764</v>
      </c>
      <c r="F1425" t="s">
        <v>4765</v>
      </c>
    </row>
    <row r="1426" spans="2:6">
      <c r="B1426" s="226" t="s">
        <v>6206</v>
      </c>
      <c r="C1426" s="226" t="s">
        <v>1238</v>
      </c>
      <c r="E1426" t="s">
        <v>4468</v>
      </c>
      <c r="F1426" t="s">
        <v>700</v>
      </c>
    </row>
    <row r="1427" spans="2:6">
      <c r="B1427" s="226" t="s">
        <v>6207</v>
      </c>
      <c r="C1427" s="226" t="s">
        <v>1162</v>
      </c>
      <c r="E1427" t="s">
        <v>5079</v>
      </c>
      <c r="F1427" t="s">
        <v>5080</v>
      </c>
    </row>
    <row r="1428" spans="2:6">
      <c r="B1428" s="226" t="s">
        <v>6208</v>
      </c>
      <c r="C1428" s="226" t="s">
        <v>1164</v>
      </c>
      <c r="E1428" t="s">
        <v>5062</v>
      </c>
      <c r="F1428" t="s">
        <v>5063</v>
      </c>
    </row>
    <row r="1429" spans="2:6">
      <c r="B1429" s="226" t="s">
        <v>6209</v>
      </c>
      <c r="C1429" s="226" t="s">
        <v>1170</v>
      </c>
      <c r="E1429" t="s">
        <v>5504</v>
      </c>
      <c r="F1429" t="s">
        <v>5505</v>
      </c>
    </row>
    <row r="1430" spans="2:6">
      <c r="B1430" s="226" t="s">
        <v>6210</v>
      </c>
      <c r="C1430" s="226" t="s">
        <v>980</v>
      </c>
      <c r="E1430" t="s">
        <v>4202</v>
      </c>
      <c r="F1430" t="s">
        <v>4203</v>
      </c>
    </row>
    <row r="1431" spans="2:6">
      <c r="B1431" s="226" t="s">
        <v>6211</v>
      </c>
      <c r="C1431" s="226" t="s">
        <v>938</v>
      </c>
      <c r="E1431" t="s">
        <v>4195</v>
      </c>
      <c r="F1431" t="s">
        <v>4196</v>
      </c>
    </row>
    <row r="1432" spans="2:6">
      <c r="B1432" s="226" t="s">
        <v>6212</v>
      </c>
      <c r="C1432" s="226" t="s">
        <v>937</v>
      </c>
      <c r="E1432" t="s">
        <v>4177</v>
      </c>
      <c r="F1432" t="s">
        <v>4179</v>
      </c>
    </row>
    <row r="1433" spans="2:6">
      <c r="B1433" s="226" t="s">
        <v>6213</v>
      </c>
      <c r="C1433" s="226" t="s">
        <v>6214</v>
      </c>
      <c r="E1433" t="s">
        <v>4197</v>
      </c>
      <c r="F1433" t="s">
        <v>4198</v>
      </c>
    </row>
    <row r="1434" spans="2:6">
      <c r="B1434" s="226" t="s">
        <v>6215</v>
      </c>
      <c r="C1434" s="226" t="s">
        <v>1043</v>
      </c>
      <c r="E1434" t="s">
        <v>4459</v>
      </c>
      <c r="F1434" t="s">
        <v>4460</v>
      </c>
    </row>
    <row r="1435" spans="2:6">
      <c r="B1435" s="226" t="s">
        <v>6216</v>
      </c>
      <c r="C1435" s="226" t="s">
        <v>1209</v>
      </c>
      <c r="E1435" t="s">
        <v>4461</v>
      </c>
      <c r="F1435" t="s">
        <v>4462</v>
      </c>
    </row>
    <row r="1436" spans="2:6">
      <c r="B1436" s="226" t="s">
        <v>6217</v>
      </c>
      <c r="C1436" s="226" t="s">
        <v>1219</v>
      </c>
      <c r="E1436" t="s">
        <v>4766</v>
      </c>
      <c r="F1436" t="s">
        <v>4767</v>
      </c>
    </row>
    <row r="1437" spans="2:6">
      <c r="B1437" s="226" t="s">
        <v>6218</v>
      </c>
      <c r="C1437" s="226" t="s">
        <v>6220</v>
      </c>
      <c r="E1437" t="s">
        <v>4170</v>
      </c>
      <c r="F1437" t="s">
        <v>4172</v>
      </c>
    </row>
    <row r="1438" spans="2:6">
      <c r="B1438" s="226" t="s">
        <v>6221</v>
      </c>
      <c r="C1438" s="226" t="s">
        <v>1081</v>
      </c>
      <c r="E1438" t="s">
        <v>4773</v>
      </c>
      <c r="F1438" t="s">
        <v>8790</v>
      </c>
    </row>
    <row r="1439" spans="2:6">
      <c r="B1439" s="226" t="s">
        <v>6222</v>
      </c>
      <c r="C1439" s="226" t="s">
        <v>1084</v>
      </c>
      <c r="E1439" t="s">
        <v>4762</v>
      </c>
      <c r="F1439" t="s">
        <v>4763</v>
      </c>
    </row>
    <row r="1440" spans="2:6">
      <c r="B1440" s="226" t="s">
        <v>6223</v>
      </c>
      <c r="C1440" s="226" t="s">
        <v>6224</v>
      </c>
      <c r="E1440" t="s">
        <v>5500</v>
      </c>
      <c r="F1440" t="s">
        <v>5501</v>
      </c>
    </row>
    <row r="1441" spans="2:6">
      <c r="B1441" s="226" t="s">
        <v>6225</v>
      </c>
      <c r="C1441" s="226" t="s">
        <v>1178</v>
      </c>
      <c r="E1441" t="s">
        <v>5483</v>
      </c>
      <c r="F1441" t="s">
        <v>5484</v>
      </c>
    </row>
    <row r="1442" spans="2:6">
      <c r="B1442" s="226" t="s">
        <v>6226</v>
      </c>
      <c r="C1442" s="226" t="s">
        <v>6227</v>
      </c>
      <c r="E1442" t="s">
        <v>6499</v>
      </c>
      <c r="F1442" t="s">
        <v>6500</v>
      </c>
    </row>
    <row r="1443" spans="2:6">
      <c r="B1443" s="226" t="s">
        <v>6228</v>
      </c>
      <c r="C1443" s="226" t="s">
        <v>6229</v>
      </c>
      <c r="E1443" t="s">
        <v>6454</v>
      </c>
      <c r="F1443" t="s">
        <v>6455</v>
      </c>
    </row>
    <row r="1444" spans="2:6">
      <c r="B1444" s="226" t="s">
        <v>6230</v>
      </c>
      <c r="C1444" s="226" t="s">
        <v>674</v>
      </c>
      <c r="E1444" t="s">
        <v>5057</v>
      </c>
      <c r="F1444" t="s">
        <v>5059</v>
      </c>
    </row>
    <row r="1445" spans="2:6">
      <c r="B1445" s="226" t="s">
        <v>6231</v>
      </c>
      <c r="C1445" s="226" t="s">
        <v>1158</v>
      </c>
      <c r="E1445" t="s">
        <v>5081</v>
      </c>
      <c r="F1445" t="s">
        <v>5082</v>
      </c>
    </row>
    <row r="1446" spans="2:6">
      <c r="B1446" s="226" t="s">
        <v>6233</v>
      </c>
      <c r="C1446" s="226" t="s">
        <v>1153</v>
      </c>
      <c r="E1446" t="s">
        <v>5481</v>
      </c>
      <c r="F1446" t="s">
        <v>5482</v>
      </c>
    </row>
    <row r="1447" spans="2:6">
      <c r="B1447" s="226" t="s">
        <v>6235</v>
      </c>
      <c r="C1447" s="226" t="s">
        <v>1208</v>
      </c>
      <c r="E1447" t="s">
        <v>5938</v>
      </c>
      <c r="F1447" t="s">
        <v>5939</v>
      </c>
    </row>
    <row r="1448" spans="2:6">
      <c r="B1448" s="226" t="s">
        <v>6236</v>
      </c>
      <c r="C1448" s="226" t="s">
        <v>1161</v>
      </c>
      <c r="E1448" t="s">
        <v>5942</v>
      </c>
      <c r="F1448" t="s">
        <v>5943</v>
      </c>
    </row>
    <row r="1449" spans="2:6">
      <c r="B1449" s="226" t="s">
        <v>6237</v>
      </c>
      <c r="C1449" s="226" t="s">
        <v>6238</v>
      </c>
      <c r="E1449" t="s">
        <v>6483</v>
      </c>
      <c r="F1449" t="s">
        <v>6484</v>
      </c>
    </row>
    <row r="1450" spans="2:6">
      <c r="B1450" s="226" t="s">
        <v>6239</v>
      </c>
      <c r="C1450" s="226" t="s">
        <v>6240</v>
      </c>
      <c r="E1450" t="s">
        <v>6503</v>
      </c>
      <c r="F1450" t="s">
        <v>6504</v>
      </c>
    </row>
    <row r="1451" spans="2:6">
      <c r="B1451" s="226" t="s">
        <v>6241</v>
      </c>
      <c r="C1451" s="226" t="s">
        <v>1152</v>
      </c>
      <c r="E1451" t="s">
        <v>5537</v>
      </c>
      <c r="F1451" t="s">
        <v>5538</v>
      </c>
    </row>
    <row r="1452" spans="2:6">
      <c r="B1452" s="226" t="s">
        <v>6242</v>
      </c>
      <c r="C1452" s="226" t="s">
        <v>1160</v>
      </c>
      <c r="E1452" t="s">
        <v>5510</v>
      </c>
      <c r="F1452" t="s">
        <v>5511</v>
      </c>
    </row>
    <row r="1453" spans="2:6">
      <c r="B1453" s="226" t="s">
        <v>6243</v>
      </c>
      <c r="C1453" s="226" t="s">
        <v>868</v>
      </c>
      <c r="E1453" t="s">
        <v>5490</v>
      </c>
      <c r="F1453" t="s">
        <v>5492</v>
      </c>
    </row>
    <row r="1454" spans="2:6">
      <c r="B1454" s="226" t="s">
        <v>6244</v>
      </c>
      <c r="C1454" s="226" t="s">
        <v>886</v>
      </c>
      <c r="E1454" t="s">
        <v>5960</v>
      </c>
      <c r="F1454" t="s">
        <v>5961</v>
      </c>
    </row>
    <row r="1455" spans="2:6">
      <c r="B1455" s="226" t="s">
        <v>6245</v>
      </c>
      <c r="C1455" s="226" t="s">
        <v>944</v>
      </c>
      <c r="E1455" t="s">
        <v>5958</v>
      </c>
      <c r="F1455" t="s">
        <v>5959</v>
      </c>
    </row>
    <row r="1456" spans="2:6">
      <c r="B1456" s="226" t="s">
        <v>6246</v>
      </c>
      <c r="C1456" s="226" t="s">
        <v>943</v>
      </c>
      <c r="E1456" t="s">
        <v>6450</v>
      </c>
      <c r="F1456" t="s">
        <v>6451</v>
      </c>
    </row>
    <row r="1457" spans="2:6">
      <c r="B1457" s="226" t="s">
        <v>6247</v>
      </c>
      <c r="C1457" s="226" t="s">
        <v>950</v>
      </c>
      <c r="E1457" t="s">
        <v>6474</v>
      </c>
      <c r="F1457" t="s">
        <v>6475</v>
      </c>
    </row>
    <row r="1458" spans="2:6">
      <c r="B1458" s="226" t="s">
        <v>6248</v>
      </c>
      <c r="C1458" s="226" t="s">
        <v>6249</v>
      </c>
      <c r="E1458" t="s">
        <v>5454</v>
      </c>
      <c r="F1458" t="s">
        <v>5455</v>
      </c>
    </row>
    <row r="1459" spans="2:6">
      <c r="B1459" s="226" t="s">
        <v>6250</v>
      </c>
      <c r="C1459" s="226" t="s">
        <v>949</v>
      </c>
      <c r="E1459" t="s">
        <v>5479</v>
      </c>
      <c r="F1459" t="s">
        <v>5480</v>
      </c>
    </row>
    <row r="1460" spans="2:6">
      <c r="B1460" s="226" t="s">
        <v>6251</v>
      </c>
      <c r="C1460" s="226" t="s">
        <v>1042</v>
      </c>
      <c r="E1460" t="s">
        <v>5451</v>
      </c>
      <c r="F1460" t="s">
        <v>5453</v>
      </c>
    </row>
    <row r="1461" spans="2:6">
      <c r="B1461" s="226" t="s">
        <v>6252</v>
      </c>
      <c r="C1461" s="226" t="s">
        <v>1127</v>
      </c>
      <c r="E1461" t="s">
        <v>5910</v>
      </c>
      <c r="F1461" t="s">
        <v>5911</v>
      </c>
    </row>
    <row r="1462" spans="2:6">
      <c r="B1462" s="226" t="s">
        <v>6253</v>
      </c>
      <c r="C1462" s="226" t="s">
        <v>1131</v>
      </c>
      <c r="E1462" t="s">
        <v>6452</v>
      </c>
      <c r="F1462" t="s">
        <v>8815</v>
      </c>
    </row>
    <row r="1463" spans="2:6">
      <c r="B1463" s="226" t="s">
        <v>6254</v>
      </c>
      <c r="C1463" s="226" t="s">
        <v>1130</v>
      </c>
      <c r="E1463" t="s">
        <v>6436</v>
      </c>
      <c r="F1463" t="s">
        <v>6437</v>
      </c>
    </row>
    <row r="1464" spans="2:6">
      <c r="B1464" s="226" t="s">
        <v>6255</v>
      </c>
      <c r="C1464" s="226" t="s">
        <v>1129</v>
      </c>
      <c r="E1464" t="s">
        <v>6370</v>
      </c>
      <c r="F1464" t="s">
        <v>6371</v>
      </c>
    </row>
    <row r="1465" spans="2:6">
      <c r="B1465" s="226" t="s">
        <v>6256</v>
      </c>
      <c r="C1465" s="226" t="s">
        <v>1126</v>
      </c>
      <c r="E1465" t="s">
        <v>5534</v>
      </c>
      <c r="F1465" t="s">
        <v>8819</v>
      </c>
    </row>
    <row r="1466" spans="2:6">
      <c r="B1466" s="226" t="s">
        <v>6257</v>
      </c>
      <c r="C1466" s="226" t="s">
        <v>1157</v>
      </c>
      <c r="E1466" t="s">
        <v>5956</v>
      </c>
      <c r="F1466" t="s">
        <v>8821</v>
      </c>
    </row>
    <row r="1467" spans="2:6">
      <c r="B1467" s="226" t="s">
        <v>6258</v>
      </c>
      <c r="C1467" s="226" t="s">
        <v>1177</v>
      </c>
      <c r="E1467" t="s">
        <v>6501</v>
      </c>
      <c r="F1467" t="s">
        <v>6502</v>
      </c>
    </row>
    <row r="1468" spans="2:6">
      <c r="B1468" s="226" t="s">
        <v>6259</v>
      </c>
      <c r="C1468" s="226" t="s">
        <v>1159</v>
      </c>
      <c r="E1468" t="s">
        <v>6497</v>
      </c>
      <c r="F1468" t="s">
        <v>6498</v>
      </c>
    </row>
    <row r="1469" spans="2:6">
      <c r="B1469" s="226" t="s">
        <v>6260</v>
      </c>
      <c r="C1469" s="226" t="s">
        <v>1156</v>
      </c>
      <c r="E1469" t="s">
        <v>6554</v>
      </c>
      <c r="F1469" t="s">
        <v>6555</v>
      </c>
    </row>
    <row r="1470" spans="2:6">
      <c r="B1470" s="226" t="s">
        <v>6261</v>
      </c>
      <c r="C1470" s="226" t="s">
        <v>979</v>
      </c>
      <c r="E1470" t="s">
        <v>6929</v>
      </c>
      <c r="F1470" t="s">
        <v>8826</v>
      </c>
    </row>
    <row r="1471" spans="2:6">
      <c r="B1471" s="226" t="s">
        <v>6262</v>
      </c>
      <c r="C1471" s="226" t="s">
        <v>1125</v>
      </c>
      <c r="E1471" t="s">
        <v>6931</v>
      </c>
      <c r="F1471" t="s">
        <v>6932</v>
      </c>
    </row>
    <row r="1472" spans="2:6">
      <c r="B1472" s="226" t="s">
        <v>6263</v>
      </c>
      <c r="C1472" s="226" t="s">
        <v>1128</v>
      </c>
      <c r="E1472" t="s">
        <v>6894</v>
      </c>
      <c r="F1472" t="s">
        <v>6895</v>
      </c>
    </row>
    <row r="1473" spans="2:6">
      <c r="B1473" s="226" t="s">
        <v>6264</v>
      </c>
      <c r="C1473" s="226" t="s">
        <v>679</v>
      </c>
      <c r="E1473" t="s">
        <v>6444</v>
      </c>
      <c r="F1473" t="s">
        <v>6445</v>
      </c>
    </row>
    <row r="1474" spans="2:6">
      <c r="B1474" s="226" t="s">
        <v>6265</v>
      </c>
      <c r="C1474" s="226" t="s">
        <v>1041</v>
      </c>
      <c r="E1474" t="s">
        <v>6412</v>
      </c>
      <c r="F1474" t="s">
        <v>6414</v>
      </c>
    </row>
    <row r="1475" spans="2:6">
      <c r="B1475" s="226" t="s">
        <v>6267</v>
      </c>
      <c r="C1475" s="226" t="s">
        <v>1108</v>
      </c>
      <c r="E1475" t="s">
        <v>6900</v>
      </c>
      <c r="F1475" t="s">
        <v>6901</v>
      </c>
    </row>
    <row r="1476" spans="2:6">
      <c r="B1476" s="226" t="s">
        <v>6268</v>
      </c>
      <c r="C1476" s="226" t="s">
        <v>942</v>
      </c>
      <c r="E1476" t="s">
        <v>6884</v>
      </c>
      <c r="F1476" t="s">
        <v>6885</v>
      </c>
    </row>
    <row r="1477" spans="2:6">
      <c r="B1477" s="226" t="s">
        <v>6269</v>
      </c>
      <c r="C1477" s="226" t="s">
        <v>55</v>
      </c>
      <c r="E1477" t="s">
        <v>6898</v>
      </c>
      <c r="F1477" t="s">
        <v>6899</v>
      </c>
    </row>
    <row r="1478" spans="2:6">
      <c r="B1478" s="226" t="s">
        <v>6270</v>
      </c>
      <c r="C1478" s="226" t="s">
        <v>6271</v>
      </c>
      <c r="E1478" t="s">
        <v>6896</v>
      </c>
      <c r="F1478" t="s">
        <v>6897</v>
      </c>
    </row>
    <row r="1479" spans="2:6">
      <c r="B1479" s="226" t="s">
        <v>6272</v>
      </c>
      <c r="C1479" s="226" t="s">
        <v>1107</v>
      </c>
      <c r="E1479" t="s">
        <v>6424</v>
      </c>
      <c r="F1479" t="s">
        <v>6425</v>
      </c>
    </row>
    <row r="1480" spans="2:6">
      <c r="B1480" s="226" t="s">
        <v>6273</v>
      </c>
      <c r="C1480" s="226" t="s">
        <v>996</v>
      </c>
      <c r="E1480" t="s">
        <v>6410</v>
      </c>
      <c r="F1480" t="s">
        <v>6411</v>
      </c>
    </row>
    <row r="1481" spans="2:6">
      <c r="B1481" s="226" t="s">
        <v>6274</v>
      </c>
      <c r="C1481" s="226" t="s">
        <v>1098</v>
      </c>
      <c r="E1481" t="s">
        <v>6376</v>
      </c>
      <c r="F1481" t="s">
        <v>6378</v>
      </c>
    </row>
    <row r="1482" spans="2:6">
      <c r="B1482" s="226" t="s">
        <v>6275</v>
      </c>
      <c r="C1482" s="226" t="s">
        <v>675</v>
      </c>
      <c r="E1482" t="s">
        <v>6870</v>
      </c>
      <c r="F1482" t="s">
        <v>6871</v>
      </c>
    </row>
    <row r="1483" spans="2:6">
      <c r="B1483" s="226" t="s">
        <v>6276</v>
      </c>
      <c r="C1483" s="226" t="s">
        <v>1097</v>
      </c>
      <c r="E1483" t="s">
        <v>6415</v>
      </c>
      <c r="F1483" t="s">
        <v>6416</v>
      </c>
    </row>
    <row r="1484" spans="2:6">
      <c r="B1484" s="226" t="s">
        <v>6277</v>
      </c>
      <c r="C1484" s="226" t="s">
        <v>1102</v>
      </c>
      <c r="E1484" t="s">
        <v>6902</v>
      </c>
      <c r="F1484" t="s">
        <v>6903</v>
      </c>
    </row>
    <row r="1485" spans="2:6">
      <c r="B1485" s="226" t="s">
        <v>6278</v>
      </c>
      <c r="C1485" s="226" t="s">
        <v>681</v>
      </c>
      <c r="E1485" t="s">
        <v>6886</v>
      </c>
      <c r="F1485" t="s">
        <v>6887</v>
      </c>
    </row>
    <row r="1486" spans="2:6">
      <c r="B1486" s="226" t="s">
        <v>6279</v>
      </c>
      <c r="C1486" s="226" t="s">
        <v>1096</v>
      </c>
      <c r="E1486" t="s">
        <v>6911</v>
      </c>
      <c r="F1486" t="s">
        <v>6912</v>
      </c>
    </row>
    <row r="1487" spans="2:6">
      <c r="B1487" s="226" t="s">
        <v>6280</v>
      </c>
      <c r="C1487" s="226" t="s">
        <v>6281</v>
      </c>
      <c r="E1487" t="s">
        <v>6909</v>
      </c>
      <c r="F1487" t="s">
        <v>6910</v>
      </c>
    </row>
    <row r="1488" spans="2:6">
      <c r="B1488" s="226" t="s">
        <v>6282</v>
      </c>
      <c r="C1488" s="226" t="s">
        <v>6283</v>
      </c>
      <c r="E1488" t="s">
        <v>6919</v>
      </c>
      <c r="F1488" t="s">
        <v>6920</v>
      </c>
    </row>
    <row r="1489" spans="2:6">
      <c r="B1489" s="226" t="s">
        <v>6284</v>
      </c>
      <c r="C1489" s="226" t="s">
        <v>941</v>
      </c>
      <c r="E1489" t="s">
        <v>6925</v>
      </c>
      <c r="F1489" t="s">
        <v>6926</v>
      </c>
    </row>
    <row r="1490" spans="2:6">
      <c r="B1490" s="226" t="s">
        <v>6285</v>
      </c>
      <c r="C1490" s="226" t="s">
        <v>6286</v>
      </c>
      <c r="E1490" t="s">
        <v>6917</v>
      </c>
      <c r="F1490" t="s">
        <v>6918</v>
      </c>
    </row>
    <row r="1491" spans="2:6">
      <c r="B1491" s="226" t="s">
        <v>6287</v>
      </c>
      <c r="C1491" s="226" t="s">
        <v>924</v>
      </c>
      <c r="E1491" t="s">
        <v>6904</v>
      </c>
      <c r="F1491" t="s">
        <v>6906</v>
      </c>
    </row>
    <row r="1492" spans="2:6">
      <c r="B1492" s="226" t="s">
        <v>6288</v>
      </c>
      <c r="C1492" s="226" t="s">
        <v>697</v>
      </c>
      <c r="E1492" t="s">
        <v>6913</v>
      </c>
      <c r="F1492" t="s">
        <v>6914</v>
      </c>
    </row>
    <row r="1493" spans="2:6">
      <c r="B1493" s="226" t="s">
        <v>6289</v>
      </c>
      <c r="C1493" s="226" t="s">
        <v>6290</v>
      </c>
      <c r="E1493" t="s">
        <v>5064</v>
      </c>
      <c r="F1493" t="s">
        <v>5066</v>
      </c>
    </row>
    <row r="1494" spans="2:6">
      <c r="B1494" s="226" t="s">
        <v>6291</v>
      </c>
      <c r="C1494" s="226" t="s">
        <v>1003</v>
      </c>
      <c r="E1494" t="s">
        <v>5474</v>
      </c>
      <c r="F1494" t="s">
        <v>5475</v>
      </c>
    </row>
    <row r="1495" spans="2:6">
      <c r="B1495" s="226" t="s">
        <v>6292</v>
      </c>
      <c r="C1495" s="226" t="s">
        <v>6293</v>
      </c>
      <c r="E1495" t="s">
        <v>5464</v>
      </c>
      <c r="F1495" t="s">
        <v>8852</v>
      </c>
    </row>
    <row r="1496" spans="2:6">
      <c r="B1496" s="226" t="s">
        <v>6294</v>
      </c>
      <c r="C1496" s="226" t="s">
        <v>923</v>
      </c>
      <c r="E1496" t="s">
        <v>5914</v>
      </c>
      <c r="F1496" t="s">
        <v>5915</v>
      </c>
    </row>
    <row r="1497" spans="2:6">
      <c r="B1497" s="226" t="s">
        <v>6295</v>
      </c>
      <c r="C1497" s="226" t="s">
        <v>921</v>
      </c>
      <c r="E1497" t="s">
        <v>5928</v>
      </c>
      <c r="F1497" t="s">
        <v>8855</v>
      </c>
    </row>
    <row r="1498" spans="2:6">
      <c r="B1498" s="226" t="s">
        <v>6297</v>
      </c>
      <c r="C1498" s="226" t="s">
        <v>922</v>
      </c>
      <c r="E1498" t="s">
        <v>6430</v>
      </c>
      <c r="F1498" t="s">
        <v>6431</v>
      </c>
    </row>
    <row r="1499" spans="2:6">
      <c r="B1499" s="226" t="s">
        <v>6298</v>
      </c>
      <c r="C1499" s="226" t="s">
        <v>61</v>
      </c>
      <c r="E1499" t="s">
        <v>6438</v>
      </c>
      <c r="F1499" t="s">
        <v>6439</v>
      </c>
    </row>
    <row r="1500" spans="2:6">
      <c r="B1500" s="226" t="s">
        <v>6299</v>
      </c>
      <c r="C1500" s="226" t="s">
        <v>6300</v>
      </c>
      <c r="E1500" t="s">
        <v>5486</v>
      </c>
      <c r="F1500" t="s">
        <v>74</v>
      </c>
    </row>
    <row r="1501" spans="2:6">
      <c r="B1501" s="226" t="s">
        <v>6301</v>
      </c>
      <c r="C1501" s="226" t="s">
        <v>992</v>
      </c>
      <c r="E1501" t="s">
        <v>5936</v>
      </c>
      <c r="F1501" t="s">
        <v>5937</v>
      </c>
    </row>
    <row r="1502" spans="2:6">
      <c r="B1502" s="226" t="s">
        <v>6303</v>
      </c>
      <c r="C1502" s="226" t="s">
        <v>6304</v>
      </c>
      <c r="E1502" t="s">
        <v>5932</v>
      </c>
      <c r="F1502" t="s">
        <v>5933</v>
      </c>
    </row>
    <row r="1503" spans="2:6">
      <c r="B1503" s="226" t="s">
        <v>6305</v>
      </c>
      <c r="C1503" s="226" t="s">
        <v>995</v>
      </c>
      <c r="E1503" t="s">
        <v>5934</v>
      </c>
      <c r="F1503" t="s">
        <v>5935</v>
      </c>
    </row>
    <row r="1504" spans="2:6">
      <c r="B1504" s="226" t="s">
        <v>6306</v>
      </c>
      <c r="C1504" s="226" t="s">
        <v>6307</v>
      </c>
      <c r="E1504" t="s">
        <v>6440</v>
      </c>
      <c r="F1504" t="s">
        <v>6441</v>
      </c>
    </row>
    <row r="1505" spans="2:6">
      <c r="B1505" s="226" t="s">
        <v>6308</v>
      </c>
      <c r="C1505" s="226" t="s">
        <v>915</v>
      </c>
      <c r="E1505" t="s">
        <v>6442</v>
      </c>
      <c r="F1505" t="s">
        <v>8864</v>
      </c>
    </row>
    <row r="1506" spans="2:6">
      <c r="B1506" s="226" t="s">
        <v>6310</v>
      </c>
      <c r="C1506" s="226" t="s">
        <v>920</v>
      </c>
      <c r="E1506" t="s">
        <v>6432</v>
      </c>
      <c r="F1506" t="s">
        <v>6433</v>
      </c>
    </row>
    <row r="1507" spans="2:6">
      <c r="B1507" s="226" t="s">
        <v>6311</v>
      </c>
      <c r="C1507" s="226" t="s">
        <v>828</v>
      </c>
      <c r="E1507" t="s">
        <v>4768</v>
      </c>
      <c r="F1507" t="s">
        <v>4770</v>
      </c>
    </row>
    <row r="1508" spans="2:6">
      <c r="B1508" s="226" t="s">
        <v>6312</v>
      </c>
      <c r="C1508" s="226" t="s">
        <v>843</v>
      </c>
      <c r="E1508" t="s">
        <v>4771</v>
      </c>
      <c r="F1508" t="s">
        <v>4772</v>
      </c>
    </row>
    <row r="1509" spans="2:6">
      <c r="B1509" s="226" t="s">
        <v>6314</v>
      </c>
      <c r="C1509" s="226" t="s">
        <v>6315</v>
      </c>
      <c r="E1509" t="s">
        <v>5071</v>
      </c>
      <c r="F1509" t="s">
        <v>5072</v>
      </c>
    </row>
    <row r="1510" spans="2:6">
      <c r="B1510" s="226" t="s">
        <v>6316</v>
      </c>
      <c r="C1510" s="226" t="s">
        <v>919</v>
      </c>
      <c r="E1510" t="s">
        <v>5073</v>
      </c>
      <c r="F1510" t="s">
        <v>5074</v>
      </c>
    </row>
    <row r="1511" spans="2:6">
      <c r="B1511" s="226" t="s">
        <v>6317</v>
      </c>
      <c r="C1511" s="226" t="s">
        <v>848</v>
      </c>
      <c r="E1511" t="s">
        <v>5485</v>
      </c>
      <c r="F1511" t="s">
        <v>715</v>
      </c>
    </row>
    <row r="1512" spans="2:6">
      <c r="B1512" s="226" t="s">
        <v>6319</v>
      </c>
      <c r="C1512" s="226" t="s">
        <v>850</v>
      </c>
      <c r="E1512" t="s">
        <v>5488</v>
      </c>
      <c r="F1512" t="s">
        <v>5489</v>
      </c>
    </row>
    <row r="1513" spans="2:6">
      <c r="B1513" s="226" t="s">
        <v>6320</v>
      </c>
      <c r="C1513" s="226" t="s">
        <v>842</v>
      </c>
      <c r="E1513" t="s">
        <v>6461</v>
      </c>
      <c r="F1513" t="s">
        <v>6462</v>
      </c>
    </row>
    <row r="1514" spans="2:6">
      <c r="B1514" s="226" t="s">
        <v>6321</v>
      </c>
      <c r="C1514" s="226" t="s">
        <v>6322</v>
      </c>
      <c r="E1514" t="s">
        <v>5086</v>
      </c>
      <c r="F1514" t="s">
        <v>5087</v>
      </c>
    </row>
    <row r="1515" spans="2:6">
      <c r="B1515" s="226" t="s">
        <v>6323</v>
      </c>
      <c r="C1515" s="226" t="s">
        <v>881</v>
      </c>
      <c r="E1515" t="s">
        <v>5083</v>
      </c>
      <c r="F1515" t="s">
        <v>5085</v>
      </c>
    </row>
    <row r="1516" spans="2:6">
      <c r="B1516" s="226" t="s">
        <v>6324</v>
      </c>
      <c r="C1516" s="226" t="s">
        <v>6325</v>
      </c>
      <c r="E1516" t="s">
        <v>5506</v>
      </c>
      <c r="F1516" t="s">
        <v>5507</v>
      </c>
    </row>
    <row r="1517" spans="2:6">
      <c r="B1517" s="226" t="s">
        <v>6326</v>
      </c>
      <c r="C1517" s="226" t="s">
        <v>876</v>
      </c>
      <c r="E1517" t="s">
        <v>5944</v>
      </c>
      <c r="F1517" t="s">
        <v>5945</v>
      </c>
    </row>
    <row r="1518" spans="2:6">
      <c r="B1518" s="226" t="s">
        <v>6327</v>
      </c>
      <c r="C1518" s="226" t="s">
        <v>827</v>
      </c>
      <c r="E1518" t="s">
        <v>6463</v>
      </c>
      <c r="F1518" t="s">
        <v>6464</v>
      </c>
    </row>
    <row r="1519" spans="2:6">
      <c r="B1519" s="226" t="s">
        <v>6328</v>
      </c>
      <c r="C1519" s="226" t="s">
        <v>6329</v>
      </c>
      <c r="E1519" t="s">
        <v>5930</v>
      </c>
      <c r="F1519" t="s">
        <v>5931</v>
      </c>
    </row>
    <row r="1520" spans="2:6">
      <c r="B1520" s="226" t="s">
        <v>6330</v>
      </c>
      <c r="C1520" s="226" t="s">
        <v>824</v>
      </c>
      <c r="E1520" t="s">
        <v>6456</v>
      </c>
      <c r="F1520" t="s">
        <v>8880</v>
      </c>
    </row>
    <row r="1521" spans="2:6">
      <c r="B1521" s="226" t="s">
        <v>6331</v>
      </c>
      <c r="C1521" s="226" t="s">
        <v>875</v>
      </c>
      <c r="E1521" t="s">
        <v>4469</v>
      </c>
      <c r="F1521" t="s">
        <v>4471</v>
      </c>
    </row>
    <row r="1522" spans="2:6">
      <c r="B1522" s="226" t="s">
        <v>6332</v>
      </c>
      <c r="C1522" s="226" t="s">
        <v>817</v>
      </c>
      <c r="E1522" t="s">
        <v>5508</v>
      </c>
      <c r="F1522" t="s">
        <v>5509</v>
      </c>
    </row>
    <row r="1523" spans="2:6">
      <c r="B1523" s="226" t="s">
        <v>6334</v>
      </c>
      <c r="C1523" s="226" t="s">
        <v>801</v>
      </c>
      <c r="E1523" t="s">
        <v>5966</v>
      </c>
      <c r="F1523" t="s">
        <v>5967</v>
      </c>
    </row>
    <row r="1524" spans="2:6">
      <c r="B1524" s="226" t="s">
        <v>6335</v>
      </c>
      <c r="C1524" s="226" t="s">
        <v>821</v>
      </c>
      <c r="E1524" t="s">
        <v>6467</v>
      </c>
      <c r="F1524" t="s">
        <v>6468</v>
      </c>
    </row>
    <row r="1525" spans="2:6">
      <c r="B1525" s="226" t="s">
        <v>6337</v>
      </c>
      <c r="C1525" s="226" t="s">
        <v>806</v>
      </c>
      <c r="E1525" t="s">
        <v>5948</v>
      </c>
      <c r="F1525" t="s">
        <v>5949</v>
      </c>
    </row>
    <row r="1526" spans="2:6">
      <c r="B1526" s="226" t="s">
        <v>6338</v>
      </c>
      <c r="C1526" s="226" t="s">
        <v>820</v>
      </c>
      <c r="E1526" t="s">
        <v>5950</v>
      </c>
      <c r="F1526" t="s">
        <v>8887</v>
      </c>
    </row>
    <row r="1527" spans="2:6">
      <c r="B1527" s="226" t="s">
        <v>6339</v>
      </c>
      <c r="C1527" s="226" t="s">
        <v>823</v>
      </c>
      <c r="E1527" t="s">
        <v>5952</v>
      </c>
      <c r="F1527" t="s">
        <v>5953</v>
      </c>
    </row>
    <row r="1528" spans="2:6">
      <c r="B1528" s="226" t="s">
        <v>6340</v>
      </c>
      <c r="C1528" s="226" t="s">
        <v>6341</v>
      </c>
      <c r="E1528" t="s">
        <v>5098</v>
      </c>
      <c r="F1528" t="s">
        <v>52</v>
      </c>
    </row>
    <row r="1529" spans="2:6">
      <c r="B1529" s="226" t="s">
        <v>6342</v>
      </c>
      <c r="C1529" s="226" t="s">
        <v>1629</v>
      </c>
      <c r="E1529" t="s">
        <v>5095</v>
      </c>
      <c r="F1529" t="s">
        <v>5097</v>
      </c>
    </row>
    <row r="1530" spans="2:6">
      <c r="B1530" s="226" t="s">
        <v>6343</v>
      </c>
      <c r="C1530" s="226" t="s">
        <v>6344</v>
      </c>
      <c r="E1530" t="s">
        <v>5514</v>
      </c>
      <c r="F1530" t="s">
        <v>5515</v>
      </c>
    </row>
    <row r="1531" spans="2:6">
      <c r="B1531" s="226" t="s">
        <v>6345</v>
      </c>
      <c r="C1531" s="226" t="s">
        <v>6346</v>
      </c>
      <c r="E1531" t="s">
        <v>5519</v>
      </c>
      <c r="F1531" t="s">
        <v>5520</v>
      </c>
    </row>
    <row r="1532" spans="2:6">
      <c r="B1532" s="226" t="s">
        <v>6347</v>
      </c>
      <c r="C1532" s="226" t="s">
        <v>6348</v>
      </c>
      <c r="E1532" t="s">
        <v>5973</v>
      </c>
      <c r="F1532" t="s">
        <v>5974</v>
      </c>
    </row>
    <row r="1533" spans="2:6">
      <c r="B1533" s="226" t="s">
        <v>6349</v>
      </c>
      <c r="C1533" s="226" t="s">
        <v>761</v>
      </c>
      <c r="E1533" t="s">
        <v>6480</v>
      </c>
      <c r="F1533" t="s">
        <v>6481</v>
      </c>
    </row>
    <row r="1534" spans="2:6">
      <c r="B1534" s="226" t="s">
        <v>6350</v>
      </c>
      <c r="C1534" s="226" t="s">
        <v>760</v>
      </c>
      <c r="E1534" t="s">
        <v>6469</v>
      </c>
      <c r="F1534" t="s">
        <v>6470</v>
      </c>
    </row>
    <row r="1535" spans="2:6">
      <c r="B1535" s="226" t="s">
        <v>6351</v>
      </c>
      <c r="C1535" s="226" t="s">
        <v>6352</v>
      </c>
      <c r="E1535" t="s">
        <v>5092</v>
      </c>
      <c r="F1535" t="s">
        <v>5094</v>
      </c>
    </row>
    <row r="1536" spans="2:6">
      <c r="B1536" s="226" t="s">
        <v>6353</v>
      </c>
      <c r="C1536" s="226" t="s">
        <v>794</v>
      </c>
      <c r="E1536" t="s">
        <v>5521</v>
      </c>
      <c r="F1536" t="s">
        <v>5522</v>
      </c>
    </row>
    <row r="1537" spans="2:6">
      <c r="B1537" s="226" t="s">
        <v>6354</v>
      </c>
      <c r="C1537" s="226" t="s">
        <v>766</v>
      </c>
      <c r="E1537" t="s">
        <v>5970</v>
      </c>
      <c r="F1537" t="s">
        <v>8899</v>
      </c>
    </row>
    <row r="1538" spans="2:6">
      <c r="B1538" s="226" t="s">
        <v>6355</v>
      </c>
      <c r="C1538" s="226" t="s">
        <v>816</v>
      </c>
      <c r="E1538" t="s">
        <v>5972</v>
      </c>
      <c r="F1538" t="s">
        <v>668</v>
      </c>
    </row>
    <row r="1539" spans="2:6">
      <c r="B1539" s="226" t="s">
        <v>6356</v>
      </c>
      <c r="C1539" s="226" t="s">
        <v>793</v>
      </c>
      <c r="E1539" t="s">
        <v>5968</v>
      </c>
      <c r="F1539" t="s">
        <v>5969</v>
      </c>
    </row>
    <row r="1540" spans="2:6">
      <c r="B1540" s="226" t="s">
        <v>6357</v>
      </c>
      <c r="C1540" s="226" t="s">
        <v>773</v>
      </c>
      <c r="E1540" t="s">
        <v>5946</v>
      </c>
      <c r="F1540" t="s">
        <v>5947</v>
      </c>
    </row>
    <row r="1541" spans="2:6">
      <c r="B1541" s="226" t="s">
        <v>6358</v>
      </c>
      <c r="C1541" s="226" t="s">
        <v>778</v>
      </c>
      <c r="E1541" t="s">
        <v>6471</v>
      </c>
      <c r="F1541" t="s">
        <v>6472</v>
      </c>
    </row>
    <row r="1542" spans="2:6">
      <c r="B1542" s="226" t="s">
        <v>6359</v>
      </c>
      <c r="C1542" s="226" t="s">
        <v>77</v>
      </c>
      <c r="E1542" t="s">
        <v>5493</v>
      </c>
      <c r="F1542" t="s">
        <v>5495</v>
      </c>
    </row>
    <row r="1543" spans="2:6">
      <c r="B1543" s="226" t="s">
        <v>6360</v>
      </c>
      <c r="C1543" s="226" t="s">
        <v>805</v>
      </c>
      <c r="E1543" t="s">
        <v>5527</v>
      </c>
      <c r="F1543" t="s">
        <v>5528</v>
      </c>
    </row>
    <row r="1544" spans="2:6">
      <c r="B1544" s="226" t="s">
        <v>6361</v>
      </c>
      <c r="C1544" s="226" t="s">
        <v>6363</v>
      </c>
      <c r="E1544" t="s">
        <v>5977</v>
      </c>
      <c r="F1544" t="s">
        <v>8907</v>
      </c>
    </row>
    <row r="1545" spans="2:6">
      <c r="B1545" s="226" t="s">
        <v>6364</v>
      </c>
      <c r="C1545" s="226" t="s">
        <v>804</v>
      </c>
      <c r="E1545" t="s">
        <v>5986</v>
      </c>
      <c r="F1545" t="s">
        <v>5987</v>
      </c>
    </row>
    <row r="1546" spans="2:6">
      <c r="B1546" s="226" t="s">
        <v>6365</v>
      </c>
      <c r="C1546" s="226" t="s">
        <v>6366</v>
      </c>
      <c r="E1546" t="s">
        <v>6525</v>
      </c>
      <c r="F1546" t="s">
        <v>6526</v>
      </c>
    </row>
    <row r="1547" spans="2:6">
      <c r="B1547" s="226" t="s">
        <v>6367</v>
      </c>
      <c r="C1547" s="226" t="s">
        <v>800</v>
      </c>
      <c r="E1547" t="s">
        <v>6493</v>
      </c>
      <c r="F1547" t="s">
        <v>6494</v>
      </c>
    </row>
    <row r="1548" spans="2:6">
      <c r="B1548" s="226" t="s">
        <v>6368</v>
      </c>
      <c r="C1548" s="226" t="s">
        <v>6369</v>
      </c>
      <c r="E1548" t="s">
        <v>6933</v>
      </c>
      <c r="F1548" t="s">
        <v>6934</v>
      </c>
    </row>
    <row r="1549" spans="2:6">
      <c r="B1549" s="226" t="s">
        <v>6370</v>
      </c>
      <c r="C1549" s="226" t="s">
        <v>6371</v>
      </c>
      <c r="E1549" t="s">
        <v>5531</v>
      </c>
      <c r="F1549" t="s">
        <v>5532</v>
      </c>
    </row>
    <row r="1550" spans="2:6">
      <c r="B1550" s="226" t="s">
        <v>6372</v>
      </c>
      <c r="C1550" s="226" t="s">
        <v>6373</v>
      </c>
      <c r="E1550" t="s">
        <v>5516</v>
      </c>
      <c r="F1550" t="s">
        <v>5518</v>
      </c>
    </row>
    <row r="1551" spans="2:6">
      <c r="B1551" s="226" t="s">
        <v>6374</v>
      </c>
      <c r="C1551" s="226" t="s">
        <v>6375</v>
      </c>
      <c r="E1551" t="s">
        <v>5979</v>
      </c>
      <c r="F1551" t="s">
        <v>5980</v>
      </c>
    </row>
    <row r="1552" spans="2:6">
      <c r="B1552" s="226" t="s">
        <v>6376</v>
      </c>
      <c r="C1552" s="226" t="s">
        <v>6378</v>
      </c>
      <c r="E1552" t="s">
        <v>6509</v>
      </c>
      <c r="F1552" t="s">
        <v>6510</v>
      </c>
    </row>
    <row r="1553" spans="2:6">
      <c r="B1553" s="226" t="s">
        <v>6379</v>
      </c>
      <c r="C1553" s="226" t="s">
        <v>6380</v>
      </c>
      <c r="E1553" t="s">
        <v>6511</v>
      </c>
      <c r="F1553" t="s">
        <v>6512</v>
      </c>
    </row>
    <row r="1554" spans="2:6">
      <c r="B1554" s="226" t="s">
        <v>6381</v>
      </c>
      <c r="C1554" s="226" t="s">
        <v>6382</v>
      </c>
      <c r="E1554" t="s">
        <v>6495</v>
      </c>
      <c r="F1554" t="s">
        <v>6496</v>
      </c>
    </row>
    <row r="1555" spans="2:6">
      <c r="B1555" s="226" t="s">
        <v>6383</v>
      </c>
      <c r="C1555" s="226" t="s">
        <v>765</v>
      </c>
      <c r="E1555" t="s">
        <v>6488</v>
      </c>
      <c r="F1555" t="s">
        <v>6489</v>
      </c>
    </row>
    <row r="1556" spans="2:6">
      <c r="B1556" s="226" t="s">
        <v>6384</v>
      </c>
      <c r="C1556" s="226" t="s">
        <v>748</v>
      </c>
      <c r="E1556" t="s">
        <v>5497</v>
      </c>
      <c r="F1556" t="s">
        <v>5499</v>
      </c>
    </row>
    <row r="1557" spans="2:6">
      <c r="B1557" s="226" t="s">
        <v>6385</v>
      </c>
      <c r="C1557" s="226" t="s">
        <v>6387</v>
      </c>
      <c r="E1557" t="s">
        <v>5512</v>
      </c>
      <c r="F1557" t="s">
        <v>8921</v>
      </c>
    </row>
    <row r="1558" spans="2:6">
      <c r="B1558" s="226" t="s">
        <v>6388</v>
      </c>
      <c r="C1558" s="226" t="s">
        <v>753</v>
      </c>
      <c r="E1558" t="s">
        <v>5502</v>
      </c>
      <c r="F1558" t="s">
        <v>5503</v>
      </c>
    </row>
    <row r="1559" spans="2:6">
      <c r="B1559" s="226" t="s">
        <v>6389</v>
      </c>
      <c r="C1559" s="226" t="s">
        <v>746</v>
      </c>
      <c r="E1559" t="s">
        <v>5964</v>
      </c>
      <c r="F1559" t="s">
        <v>5965</v>
      </c>
    </row>
    <row r="1560" spans="2:6">
      <c r="B1560" s="226" t="s">
        <v>6390</v>
      </c>
      <c r="C1560" s="226" t="s">
        <v>6391</v>
      </c>
      <c r="E1560" t="s">
        <v>5962</v>
      </c>
      <c r="F1560" t="s">
        <v>5963</v>
      </c>
    </row>
    <row r="1561" spans="2:6">
      <c r="B1561" s="226" t="s">
        <v>6392</v>
      </c>
      <c r="C1561" s="226" t="s">
        <v>745</v>
      </c>
      <c r="E1561" t="s">
        <v>6478</v>
      </c>
      <c r="F1561" t="s">
        <v>6479</v>
      </c>
    </row>
    <row r="1562" spans="2:6">
      <c r="B1562" s="226" t="s">
        <v>6393</v>
      </c>
      <c r="C1562" s="226" t="s">
        <v>6394</v>
      </c>
      <c r="E1562" t="s">
        <v>6476</v>
      </c>
      <c r="F1562" t="s">
        <v>6477</v>
      </c>
    </row>
    <row r="1563" spans="2:6">
      <c r="B1563" s="226" t="s">
        <v>6395</v>
      </c>
      <c r="C1563" s="226" t="s">
        <v>6396</v>
      </c>
      <c r="E1563" t="s">
        <v>6507</v>
      </c>
      <c r="F1563" t="s">
        <v>8928</v>
      </c>
    </row>
    <row r="1564" spans="2:6">
      <c r="B1564" s="226" t="s">
        <v>6397</v>
      </c>
      <c r="C1564" s="226" t="s">
        <v>1659</v>
      </c>
      <c r="E1564" t="s">
        <v>6935</v>
      </c>
      <c r="F1564" t="s">
        <v>6936</v>
      </c>
    </row>
    <row r="1565" spans="2:6">
      <c r="B1565" s="226" t="s">
        <v>6398</v>
      </c>
      <c r="C1565" s="226" t="s">
        <v>6399</v>
      </c>
      <c r="E1565" t="s">
        <v>6927</v>
      </c>
      <c r="F1565" t="s">
        <v>6928</v>
      </c>
    </row>
    <row r="1566" spans="2:6">
      <c r="B1566" s="226" t="s">
        <v>6400</v>
      </c>
      <c r="C1566" s="226" t="s">
        <v>6401</v>
      </c>
      <c r="E1566" t="s">
        <v>6458</v>
      </c>
      <c r="F1566" t="s">
        <v>8932</v>
      </c>
    </row>
    <row r="1567" spans="2:6">
      <c r="B1567" s="226" t="s">
        <v>6402</v>
      </c>
      <c r="C1567" s="226" t="s">
        <v>6403</v>
      </c>
      <c r="E1567" t="s">
        <v>6465</v>
      </c>
      <c r="F1567" t="s">
        <v>8934</v>
      </c>
    </row>
    <row r="1568" spans="2:6">
      <c r="B1568" s="226" t="s">
        <v>6404</v>
      </c>
      <c r="C1568" s="226" t="s">
        <v>6405</v>
      </c>
      <c r="E1568" t="s">
        <v>6907</v>
      </c>
      <c r="F1568" t="s">
        <v>6908</v>
      </c>
    </row>
    <row r="1569" spans="2:6">
      <c r="B1569" s="226" t="s">
        <v>6406</v>
      </c>
      <c r="C1569" s="226" t="s">
        <v>6407</v>
      </c>
      <c r="E1569" t="s">
        <v>6923</v>
      </c>
      <c r="F1569" t="s">
        <v>8937</v>
      </c>
    </row>
    <row r="1570" spans="2:6">
      <c r="B1570" s="226" t="s">
        <v>6408</v>
      </c>
      <c r="C1570" s="226" t="s">
        <v>6409</v>
      </c>
      <c r="E1570" t="s">
        <v>6491</v>
      </c>
      <c r="F1570" t="s">
        <v>6492</v>
      </c>
    </row>
    <row r="1571" spans="2:6">
      <c r="B1571" s="226" t="s">
        <v>6410</v>
      </c>
      <c r="C1571" s="226" t="s">
        <v>6411</v>
      </c>
      <c r="E1571" t="s">
        <v>6915</v>
      </c>
      <c r="F1571" t="s">
        <v>6916</v>
      </c>
    </row>
    <row r="1572" spans="2:6">
      <c r="B1572" s="226" t="s">
        <v>6412</v>
      </c>
      <c r="C1572" s="226" t="s">
        <v>6414</v>
      </c>
      <c r="E1572" t="s">
        <v>6939</v>
      </c>
      <c r="F1572" t="s">
        <v>6940</v>
      </c>
    </row>
    <row r="1573" spans="2:6">
      <c r="B1573" s="226" t="s">
        <v>6415</v>
      </c>
      <c r="C1573" s="226" t="s">
        <v>6416</v>
      </c>
      <c r="E1573" t="s">
        <v>6943</v>
      </c>
      <c r="F1573" t="s">
        <v>6944</v>
      </c>
    </row>
    <row r="1574" spans="2:6">
      <c r="B1574" s="226" t="s">
        <v>6417</v>
      </c>
      <c r="C1574" s="226" t="s">
        <v>752</v>
      </c>
      <c r="E1574" t="s">
        <v>6485</v>
      </c>
      <c r="F1574" t="s">
        <v>6487</v>
      </c>
    </row>
    <row r="1575" spans="2:6">
      <c r="B1575" s="226" t="s">
        <v>6418</v>
      </c>
      <c r="C1575" s="226" t="s">
        <v>6419</v>
      </c>
      <c r="E1575" t="s">
        <v>6945</v>
      </c>
      <c r="F1575" t="s">
        <v>6946</v>
      </c>
    </row>
    <row r="1576" spans="2:6">
      <c r="B1576" s="226" t="s">
        <v>6420</v>
      </c>
      <c r="C1576" s="226" t="s">
        <v>6421</v>
      </c>
      <c r="E1576" t="s">
        <v>6937</v>
      </c>
      <c r="F1576" t="s">
        <v>6938</v>
      </c>
    </row>
    <row r="1577" spans="2:6">
      <c r="B1577" s="226" t="s">
        <v>6422</v>
      </c>
      <c r="C1577" s="226" t="s">
        <v>6423</v>
      </c>
      <c r="E1577" t="s">
        <v>4190</v>
      </c>
      <c r="F1577" t="s">
        <v>4191</v>
      </c>
    </row>
    <row r="1578" spans="2:6">
      <c r="B1578" s="226" t="s">
        <v>6424</v>
      </c>
      <c r="C1578" s="226" t="s">
        <v>6425</v>
      </c>
      <c r="E1578" t="s">
        <v>4186</v>
      </c>
      <c r="F1578" t="s">
        <v>4188</v>
      </c>
    </row>
    <row r="1579" spans="2:6">
      <c r="B1579" s="226" t="s">
        <v>6426</v>
      </c>
      <c r="C1579" s="226" t="s">
        <v>6427</v>
      </c>
      <c r="E1579" t="s">
        <v>4204</v>
      </c>
      <c r="F1579" t="s">
        <v>4205</v>
      </c>
    </row>
    <row r="1580" spans="2:6">
      <c r="B1580" s="226" t="s">
        <v>6428</v>
      </c>
      <c r="C1580" s="226" t="s">
        <v>6429</v>
      </c>
      <c r="E1580" t="s">
        <v>4789</v>
      </c>
      <c r="F1580" t="s">
        <v>4790</v>
      </c>
    </row>
    <row r="1581" spans="2:6">
      <c r="B1581" s="226" t="s">
        <v>6430</v>
      </c>
      <c r="C1581" s="226" t="s">
        <v>6431</v>
      </c>
      <c r="E1581" t="s">
        <v>4776</v>
      </c>
      <c r="F1581" t="s">
        <v>4777</v>
      </c>
    </row>
    <row r="1582" spans="2:6">
      <c r="B1582" s="226" t="s">
        <v>6432</v>
      </c>
      <c r="C1582" s="226" t="s">
        <v>6433</v>
      </c>
      <c r="E1582" t="s">
        <v>4791</v>
      </c>
      <c r="F1582" t="s">
        <v>4792</v>
      </c>
    </row>
    <row r="1583" spans="2:6">
      <c r="B1583" s="226" t="s">
        <v>6434</v>
      </c>
      <c r="C1583" s="226" t="s">
        <v>6435</v>
      </c>
      <c r="E1583" t="s">
        <v>5106</v>
      </c>
      <c r="F1583" t="s">
        <v>5107</v>
      </c>
    </row>
    <row r="1584" spans="2:6">
      <c r="B1584" s="226" t="s">
        <v>6436</v>
      </c>
      <c r="C1584" s="226" t="s">
        <v>6437</v>
      </c>
      <c r="E1584" t="s">
        <v>4211</v>
      </c>
      <c r="F1584" t="s">
        <v>4213</v>
      </c>
    </row>
    <row r="1585" spans="2:6">
      <c r="B1585" s="226" t="s">
        <v>6438</v>
      </c>
      <c r="C1585" s="226" t="s">
        <v>6439</v>
      </c>
      <c r="E1585" t="s">
        <v>4491</v>
      </c>
      <c r="F1585" t="s">
        <v>4492</v>
      </c>
    </row>
    <row r="1586" spans="2:6">
      <c r="B1586" s="226" t="s">
        <v>6440</v>
      </c>
      <c r="C1586" s="226" t="s">
        <v>6441</v>
      </c>
      <c r="E1586" t="s">
        <v>4479</v>
      </c>
      <c r="F1586" t="s">
        <v>4480</v>
      </c>
    </row>
    <row r="1587" spans="2:6">
      <c r="B1587" s="226" t="s">
        <v>6442</v>
      </c>
      <c r="C1587" s="226" t="s">
        <v>6443</v>
      </c>
      <c r="E1587" t="s">
        <v>4793</v>
      </c>
      <c r="F1587" t="s">
        <v>716</v>
      </c>
    </row>
    <row r="1588" spans="2:6">
      <c r="B1588" s="226" t="s">
        <v>6444</v>
      </c>
      <c r="C1588" s="226" t="s">
        <v>6445</v>
      </c>
      <c r="E1588" t="s">
        <v>4794</v>
      </c>
      <c r="F1588" t="s">
        <v>4795</v>
      </c>
    </row>
    <row r="1589" spans="2:6">
      <c r="B1589" s="226" t="s">
        <v>6446</v>
      </c>
      <c r="C1589" s="226" t="s">
        <v>6447</v>
      </c>
      <c r="E1589" t="s">
        <v>5108</v>
      </c>
      <c r="F1589" t="s">
        <v>8958</v>
      </c>
    </row>
    <row r="1590" spans="2:6">
      <c r="B1590" s="226" t="s">
        <v>6448</v>
      </c>
      <c r="C1590" s="226" t="s">
        <v>6449</v>
      </c>
      <c r="E1590" t="s">
        <v>5114</v>
      </c>
      <c r="F1590" t="s">
        <v>5115</v>
      </c>
    </row>
    <row r="1591" spans="2:6">
      <c r="B1591" s="226" t="s">
        <v>6450</v>
      </c>
      <c r="C1591" s="226" t="s">
        <v>6451</v>
      </c>
      <c r="E1591" t="s">
        <v>4192</v>
      </c>
      <c r="F1591" t="s">
        <v>4194</v>
      </c>
    </row>
    <row r="1592" spans="2:6">
      <c r="B1592" s="226" t="s">
        <v>6452</v>
      </c>
      <c r="C1592" s="226" t="s">
        <v>6453</v>
      </c>
      <c r="E1592" t="s">
        <v>4206</v>
      </c>
      <c r="F1592" t="s">
        <v>4207</v>
      </c>
    </row>
    <row r="1593" spans="2:6">
      <c r="B1593" s="226" t="s">
        <v>6454</v>
      </c>
      <c r="C1593" s="226" t="s">
        <v>6455</v>
      </c>
      <c r="E1593" t="s">
        <v>4473</v>
      </c>
      <c r="F1593" t="s">
        <v>4474</v>
      </c>
    </row>
    <row r="1594" spans="2:6">
      <c r="B1594" s="226" t="s">
        <v>6456</v>
      </c>
      <c r="C1594" s="226" t="s">
        <v>6457</v>
      </c>
      <c r="E1594" t="s">
        <v>4475</v>
      </c>
      <c r="F1594" t="s">
        <v>4476</v>
      </c>
    </row>
    <row r="1595" spans="2:6">
      <c r="B1595" s="226" t="s">
        <v>6458</v>
      </c>
      <c r="C1595" s="226" t="s">
        <v>6460</v>
      </c>
      <c r="E1595" t="s">
        <v>4477</v>
      </c>
      <c r="F1595" t="s">
        <v>4478</v>
      </c>
    </row>
    <row r="1596" spans="2:6">
      <c r="B1596" s="226" t="s">
        <v>6461</v>
      </c>
      <c r="C1596" s="226" t="s">
        <v>6462</v>
      </c>
      <c r="E1596" t="s">
        <v>4781</v>
      </c>
      <c r="F1596" t="s">
        <v>4782</v>
      </c>
    </row>
    <row r="1597" spans="2:6">
      <c r="B1597" s="226" t="s">
        <v>6463</v>
      </c>
      <c r="C1597" s="226" t="s">
        <v>6464</v>
      </c>
      <c r="E1597" t="s">
        <v>5088</v>
      </c>
      <c r="F1597" t="s">
        <v>5089</v>
      </c>
    </row>
    <row r="1598" spans="2:6">
      <c r="B1598" s="226" t="s">
        <v>6465</v>
      </c>
      <c r="C1598" s="226" t="s">
        <v>6466</v>
      </c>
      <c r="E1598" t="s">
        <v>4778</v>
      </c>
      <c r="F1598" t="s">
        <v>4780</v>
      </c>
    </row>
    <row r="1599" spans="2:6">
      <c r="B1599" s="226" t="s">
        <v>6467</v>
      </c>
      <c r="C1599" s="226" t="s">
        <v>6468</v>
      </c>
      <c r="E1599" t="s">
        <v>4796</v>
      </c>
      <c r="F1599" t="s">
        <v>4797</v>
      </c>
    </row>
    <row r="1600" spans="2:6">
      <c r="B1600" s="226" t="s">
        <v>6469</v>
      </c>
      <c r="C1600" s="226" t="s">
        <v>6470</v>
      </c>
      <c r="E1600" t="s">
        <v>5090</v>
      </c>
      <c r="F1600" t="s">
        <v>5091</v>
      </c>
    </row>
    <row r="1601" spans="2:6">
      <c r="B1601" s="226" t="s">
        <v>6471</v>
      </c>
      <c r="C1601" s="226" t="s">
        <v>6472</v>
      </c>
      <c r="E1601" t="s">
        <v>5523</v>
      </c>
      <c r="F1601" t="s">
        <v>5524</v>
      </c>
    </row>
    <row r="1602" spans="2:6">
      <c r="B1602" s="226" t="s">
        <v>6473</v>
      </c>
      <c r="C1602" s="226" t="s">
        <v>250</v>
      </c>
      <c r="E1602" t="s">
        <v>5529</v>
      </c>
      <c r="F1602" t="s">
        <v>5530</v>
      </c>
    </row>
    <row r="1603" spans="2:6">
      <c r="B1603" s="226" t="s">
        <v>6474</v>
      </c>
      <c r="C1603" s="226" t="s">
        <v>6475</v>
      </c>
      <c r="E1603" t="s">
        <v>5975</v>
      </c>
      <c r="F1603" t="s">
        <v>5976</v>
      </c>
    </row>
    <row r="1604" spans="2:6">
      <c r="B1604" s="226" t="s">
        <v>6476</v>
      </c>
      <c r="C1604" s="226" t="s">
        <v>6477</v>
      </c>
      <c r="E1604" t="s">
        <v>5981</v>
      </c>
      <c r="F1604" t="s">
        <v>8974</v>
      </c>
    </row>
    <row r="1605" spans="2:6">
      <c r="B1605" s="226" t="s">
        <v>6478</v>
      </c>
      <c r="C1605" s="226" t="s">
        <v>6479</v>
      </c>
      <c r="E1605" t="s">
        <v>5110</v>
      </c>
      <c r="F1605" t="s">
        <v>5112</v>
      </c>
    </row>
    <row r="1606" spans="2:6">
      <c r="B1606" s="226" t="s">
        <v>6480</v>
      </c>
      <c r="C1606" s="226" t="s">
        <v>6481</v>
      </c>
      <c r="E1606" t="s">
        <v>5525</v>
      </c>
      <c r="F1606" t="s">
        <v>5526</v>
      </c>
    </row>
    <row r="1607" spans="2:6">
      <c r="B1607" s="226" t="s">
        <v>6482</v>
      </c>
      <c r="C1607" s="226" t="s">
        <v>1634</v>
      </c>
      <c r="E1607" t="s">
        <v>5983</v>
      </c>
      <c r="F1607" t="s">
        <v>5984</v>
      </c>
    </row>
    <row r="1608" spans="2:6">
      <c r="B1608" s="226" t="s">
        <v>6483</v>
      </c>
      <c r="C1608" s="226" t="s">
        <v>6484</v>
      </c>
      <c r="E1608" t="s">
        <v>5985</v>
      </c>
      <c r="F1608" t="s">
        <v>58</v>
      </c>
    </row>
    <row r="1609" spans="2:6">
      <c r="B1609" s="226" t="s">
        <v>6485</v>
      </c>
      <c r="C1609" s="226" t="s">
        <v>6487</v>
      </c>
      <c r="E1609" t="s">
        <v>5988</v>
      </c>
      <c r="F1609" t="s">
        <v>5989</v>
      </c>
    </row>
    <row r="1610" spans="2:6">
      <c r="B1610" s="226" t="s">
        <v>6488</v>
      </c>
      <c r="C1610" s="226" t="s">
        <v>6489</v>
      </c>
      <c r="E1610" t="s">
        <v>6517</v>
      </c>
      <c r="F1610" t="s">
        <v>6518</v>
      </c>
    </row>
    <row r="1611" spans="2:6">
      <c r="B1611" s="226" t="s">
        <v>6490</v>
      </c>
      <c r="C1611" s="226" t="s">
        <v>88</v>
      </c>
      <c r="E1611" t="s">
        <v>6490</v>
      </c>
      <c r="F1611" t="s">
        <v>88</v>
      </c>
    </row>
    <row r="1612" spans="2:6">
      <c r="B1612" s="226" t="s">
        <v>6491</v>
      </c>
      <c r="C1612" s="226" t="s">
        <v>6492</v>
      </c>
      <c r="E1612" t="s">
        <v>4783</v>
      </c>
      <c r="F1612" t="s">
        <v>4785</v>
      </c>
    </row>
    <row r="1613" spans="2:6">
      <c r="B1613" s="226" t="s">
        <v>6493</v>
      </c>
      <c r="C1613" s="226" t="s">
        <v>6494</v>
      </c>
      <c r="E1613" t="s">
        <v>5104</v>
      </c>
      <c r="F1613" t="s">
        <v>8984</v>
      </c>
    </row>
    <row r="1614" spans="2:6">
      <c r="B1614" s="226" t="s">
        <v>6495</v>
      </c>
      <c r="C1614" s="226" t="s">
        <v>6496</v>
      </c>
      <c r="E1614" t="s">
        <v>5541</v>
      </c>
      <c r="F1614" t="s">
        <v>5542</v>
      </c>
    </row>
    <row r="1615" spans="2:6">
      <c r="B1615" s="226" t="s">
        <v>6497</v>
      </c>
      <c r="C1615" s="226" t="s">
        <v>6498</v>
      </c>
      <c r="E1615" t="s">
        <v>5555</v>
      </c>
      <c r="F1615" t="s">
        <v>8987</v>
      </c>
    </row>
    <row r="1616" spans="2:6">
      <c r="B1616" s="226" t="s">
        <v>6499</v>
      </c>
      <c r="C1616" s="226" t="s">
        <v>6500</v>
      </c>
      <c r="E1616" t="s">
        <v>5543</v>
      </c>
      <c r="F1616" t="s">
        <v>5544</v>
      </c>
    </row>
    <row r="1617" spans="2:6">
      <c r="B1617" s="226" t="s">
        <v>6501</v>
      </c>
      <c r="C1617" s="226" t="s">
        <v>6502</v>
      </c>
      <c r="E1617" t="s">
        <v>5539</v>
      </c>
      <c r="F1617" t="s">
        <v>5540</v>
      </c>
    </row>
    <row r="1618" spans="2:6">
      <c r="B1618" s="226" t="s">
        <v>6503</v>
      </c>
      <c r="C1618" s="226" t="s">
        <v>6504</v>
      </c>
      <c r="E1618" t="s">
        <v>6000</v>
      </c>
      <c r="F1618" t="s">
        <v>6001</v>
      </c>
    </row>
    <row r="1619" spans="2:6">
      <c r="B1619" s="226" t="s">
        <v>6505</v>
      </c>
      <c r="C1619" s="226" t="s">
        <v>6506</v>
      </c>
      <c r="E1619" t="s">
        <v>5548</v>
      </c>
      <c r="F1619" t="s">
        <v>5550</v>
      </c>
    </row>
    <row r="1620" spans="2:6">
      <c r="B1620" s="226" t="s">
        <v>6507</v>
      </c>
      <c r="C1620" s="226" t="s">
        <v>6508</v>
      </c>
      <c r="E1620" t="s">
        <v>6540</v>
      </c>
      <c r="F1620" t="s">
        <v>6541</v>
      </c>
    </row>
    <row r="1621" spans="2:6">
      <c r="B1621" s="226" t="s">
        <v>6509</v>
      </c>
      <c r="C1621" s="226" t="s">
        <v>6510</v>
      </c>
      <c r="E1621" t="s">
        <v>5992</v>
      </c>
      <c r="F1621" t="s">
        <v>5993</v>
      </c>
    </row>
    <row r="1622" spans="2:6">
      <c r="B1622" s="226" t="s">
        <v>6511</v>
      </c>
      <c r="C1622" s="226" t="s">
        <v>6512</v>
      </c>
      <c r="E1622" t="s">
        <v>6533</v>
      </c>
      <c r="F1622" t="s">
        <v>8995</v>
      </c>
    </row>
    <row r="1623" spans="2:6">
      <c r="B1623" s="226" t="s">
        <v>6513</v>
      </c>
      <c r="C1623" s="226" t="s">
        <v>6514</v>
      </c>
      <c r="E1623" t="s">
        <v>6538</v>
      </c>
      <c r="F1623" t="s">
        <v>6539</v>
      </c>
    </row>
    <row r="1624" spans="2:6">
      <c r="B1624" s="226" t="s">
        <v>6515</v>
      </c>
      <c r="C1624" s="226" t="s">
        <v>6516</v>
      </c>
      <c r="E1624" t="s">
        <v>6505</v>
      </c>
      <c r="F1624" t="s">
        <v>8998</v>
      </c>
    </row>
    <row r="1625" spans="2:6">
      <c r="B1625" s="226" t="s">
        <v>6517</v>
      </c>
      <c r="C1625" s="226" t="s">
        <v>6518</v>
      </c>
      <c r="E1625" t="s">
        <v>6958</v>
      </c>
      <c r="F1625" t="s">
        <v>6959</v>
      </c>
    </row>
    <row r="1626" spans="2:6">
      <c r="B1626" s="226" t="s">
        <v>6519</v>
      </c>
      <c r="C1626" s="226" t="s">
        <v>6520</v>
      </c>
      <c r="E1626" t="s">
        <v>6008</v>
      </c>
      <c r="F1626" t="s">
        <v>6010</v>
      </c>
    </row>
    <row r="1627" spans="2:6">
      <c r="B1627" s="226" t="s">
        <v>6521</v>
      </c>
      <c r="C1627" s="226" t="s">
        <v>6522</v>
      </c>
      <c r="E1627" t="s">
        <v>6531</v>
      </c>
      <c r="F1627" t="s">
        <v>6532</v>
      </c>
    </row>
    <row r="1628" spans="2:6">
      <c r="B1628" s="226" t="s">
        <v>6523</v>
      </c>
      <c r="C1628" s="226" t="s">
        <v>6524</v>
      </c>
      <c r="E1628" t="s">
        <v>6515</v>
      </c>
      <c r="F1628" t="s">
        <v>9003</v>
      </c>
    </row>
    <row r="1629" spans="2:6">
      <c r="B1629" s="226" t="s">
        <v>6525</v>
      </c>
      <c r="C1629" s="226" t="s">
        <v>6526</v>
      </c>
      <c r="E1629" t="s">
        <v>6513</v>
      </c>
      <c r="F1629" t="s">
        <v>6514</v>
      </c>
    </row>
    <row r="1630" spans="2:6">
      <c r="B1630" s="226" t="s">
        <v>6527</v>
      </c>
      <c r="C1630" s="226" t="s">
        <v>6528</v>
      </c>
      <c r="E1630" t="s">
        <v>6947</v>
      </c>
      <c r="F1630" t="s">
        <v>6948</v>
      </c>
    </row>
    <row r="1631" spans="2:6">
      <c r="B1631" s="226" t="s">
        <v>6529</v>
      </c>
      <c r="C1631" s="226" t="s">
        <v>6530</v>
      </c>
      <c r="E1631" t="s">
        <v>6949</v>
      </c>
      <c r="F1631" t="s">
        <v>6950</v>
      </c>
    </row>
    <row r="1632" spans="2:6">
      <c r="B1632" s="226" t="s">
        <v>6531</v>
      </c>
      <c r="C1632" s="226" t="s">
        <v>6532</v>
      </c>
      <c r="E1632" t="s">
        <v>6951</v>
      </c>
      <c r="F1632" t="s">
        <v>460</v>
      </c>
    </row>
    <row r="1633" spans="2:6">
      <c r="B1633" s="226" t="s">
        <v>6533</v>
      </c>
      <c r="C1633" s="226" t="s">
        <v>6534</v>
      </c>
      <c r="E1633" t="s">
        <v>5545</v>
      </c>
      <c r="F1633" t="s">
        <v>5547</v>
      </c>
    </row>
    <row r="1634" spans="2:6">
      <c r="B1634" s="226" t="s">
        <v>6535</v>
      </c>
      <c r="C1634" s="226" t="s">
        <v>6536</v>
      </c>
      <c r="E1634" t="s">
        <v>6523</v>
      </c>
      <c r="F1634" t="s">
        <v>6524</v>
      </c>
    </row>
    <row r="1635" spans="2:6">
      <c r="B1635" s="226" t="s">
        <v>6537</v>
      </c>
      <c r="C1635" s="226" t="s">
        <v>726</v>
      </c>
      <c r="E1635" t="s">
        <v>6941</v>
      </c>
      <c r="F1635" t="s">
        <v>6942</v>
      </c>
    </row>
    <row r="1636" spans="2:6">
      <c r="B1636" s="226" t="s">
        <v>6538</v>
      </c>
      <c r="C1636" s="226" t="s">
        <v>6539</v>
      </c>
      <c r="E1636" t="s">
        <v>6529</v>
      </c>
      <c r="F1636" t="s">
        <v>6530</v>
      </c>
    </row>
    <row r="1637" spans="2:6">
      <c r="B1637" s="226" t="s">
        <v>6540</v>
      </c>
      <c r="C1637" s="226" t="s">
        <v>6541</v>
      </c>
      <c r="E1637" t="s">
        <v>6954</v>
      </c>
      <c r="F1637" t="s">
        <v>6955</v>
      </c>
    </row>
    <row r="1638" spans="2:6">
      <c r="B1638" s="226" t="s">
        <v>6542</v>
      </c>
      <c r="C1638" s="226" t="s">
        <v>6543</v>
      </c>
      <c r="E1638" t="s">
        <v>6956</v>
      </c>
      <c r="F1638" t="s">
        <v>6957</v>
      </c>
    </row>
    <row r="1639" spans="2:6">
      <c r="B1639" s="226" t="s">
        <v>6544</v>
      </c>
      <c r="C1639" s="226" t="s">
        <v>6545</v>
      </c>
      <c r="E1639" t="s">
        <v>6921</v>
      </c>
      <c r="F1639" t="s">
        <v>6922</v>
      </c>
    </row>
    <row r="1640" spans="2:6">
      <c r="B1640" s="226" t="s">
        <v>6546</v>
      </c>
      <c r="C1640" s="226" t="s">
        <v>1612</v>
      </c>
      <c r="E1640" t="s">
        <v>5641</v>
      </c>
      <c r="F1640" t="s">
        <v>5643</v>
      </c>
    </row>
    <row r="1641" spans="2:6">
      <c r="B1641" s="226" t="s">
        <v>6547</v>
      </c>
      <c r="C1641" s="226" t="s">
        <v>6548</v>
      </c>
      <c r="E1641" t="s">
        <v>6041</v>
      </c>
      <c r="F1641" t="s">
        <v>9017</v>
      </c>
    </row>
    <row r="1642" spans="2:6">
      <c r="B1642" s="226" t="s">
        <v>6549</v>
      </c>
      <c r="C1642" s="226" t="s">
        <v>6551</v>
      </c>
      <c r="E1642" t="s">
        <v>6552</v>
      </c>
      <c r="F1642" t="s">
        <v>6553</v>
      </c>
    </row>
    <row r="1643" spans="2:6">
      <c r="B1643" s="226" t="s">
        <v>6552</v>
      </c>
      <c r="C1643" s="226" t="s">
        <v>6553</v>
      </c>
      <c r="E1643" t="s">
        <v>6566</v>
      </c>
      <c r="F1643" t="s">
        <v>6567</v>
      </c>
    </row>
    <row r="1644" spans="2:6">
      <c r="B1644" s="226" t="s">
        <v>6554</v>
      </c>
      <c r="C1644" s="226" t="s">
        <v>6555</v>
      </c>
      <c r="E1644" t="s">
        <v>6962</v>
      </c>
      <c r="F1644" t="s">
        <v>9021</v>
      </c>
    </row>
    <row r="1645" spans="2:6">
      <c r="B1645" s="226" t="s">
        <v>6556</v>
      </c>
      <c r="C1645" s="226" t="s">
        <v>6557</v>
      </c>
      <c r="E1645" t="s">
        <v>6562</v>
      </c>
      <c r="F1645" t="s">
        <v>6563</v>
      </c>
    </row>
    <row r="1646" spans="2:6">
      <c r="B1646" s="226" t="s">
        <v>6558</v>
      </c>
      <c r="C1646" s="226" t="s">
        <v>6559</v>
      </c>
      <c r="E1646" t="s">
        <v>6572</v>
      </c>
      <c r="F1646" t="s">
        <v>6573</v>
      </c>
    </row>
    <row r="1647" spans="2:6">
      <c r="B1647" s="226" t="s">
        <v>6560</v>
      </c>
      <c r="C1647" s="226" t="s">
        <v>1619</v>
      </c>
      <c r="E1647" t="s">
        <v>4499</v>
      </c>
      <c r="F1647" t="s">
        <v>4500</v>
      </c>
    </row>
    <row r="1648" spans="2:6">
      <c r="B1648" s="226" t="s">
        <v>6562</v>
      </c>
      <c r="C1648" s="226" t="s">
        <v>6563</v>
      </c>
      <c r="E1648" t="s">
        <v>4464</v>
      </c>
      <c r="F1648" t="s">
        <v>9026</v>
      </c>
    </row>
    <row r="1649" spans="2:6">
      <c r="B1649" s="226" t="s">
        <v>6564</v>
      </c>
      <c r="C1649" s="226" t="s">
        <v>6565</v>
      </c>
      <c r="E1649" t="s">
        <v>4744</v>
      </c>
      <c r="F1649" t="s">
        <v>4745</v>
      </c>
    </row>
    <row r="1650" spans="2:6">
      <c r="B1650" s="226" t="s">
        <v>6566</v>
      </c>
      <c r="C1650" s="226" t="s">
        <v>6567</v>
      </c>
      <c r="E1650" t="s">
        <v>4441</v>
      </c>
      <c r="F1650" t="s">
        <v>9029</v>
      </c>
    </row>
    <row r="1651" spans="2:6">
      <c r="B1651" s="226" t="s">
        <v>6568</v>
      </c>
      <c r="C1651" s="226" t="s">
        <v>6569</v>
      </c>
      <c r="E1651" t="s">
        <v>4738</v>
      </c>
      <c r="F1651" t="s">
        <v>4739</v>
      </c>
    </row>
    <row r="1652" spans="2:6">
      <c r="B1652" s="226" t="s">
        <v>6570</v>
      </c>
      <c r="C1652" s="226" t="s">
        <v>1618</v>
      </c>
      <c r="E1652" t="s">
        <v>5102</v>
      </c>
      <c r="F1652" t="s">
        <v>5103</v>
      </c>
    </row>
    <row r="1653" spans="2:6">
      <c r="B1653" s="226" t="s">
        <v>6571</v>
      </c>
      <c r="C1653" s="226" t="s">
        <v>1617</v>
      </c>
      <c r="E1653" t="s">
        <v>5075</v>
      </c>
      <c r="F1653" t="s">
        <v>5076</v>
      </c>
    </row>
    <row r="1654" spans="2:6">
      <c r="B1654" s="226" t="s">
        <v>6572</v>
      </c>
      <c r="C1654" s="226" t="s">
        <v>6573</v>
      </c>
      <c r="E1654" t="s">
        <v>4218</v>
      </c>
      <c r="F1654" t="s">
        <v>4219</v>
      </c>
    </row>
    <row r="1655" spans="2:6">
      <c r="B1655" s="226" t="s">
        <v>6574</v>
      </c>
      <c r="C1655" s="226" t="s">
        <v>6575</v>
      </c>
      <c r="E1655" t="s">
        <v>3901</v>
      </c>
      <c r="F1655" t="s">
        <v>9035</v>
      </c>
    </row>
    <row r="1656" spans="2:6">
      <c r="B1656" s="226" t="s">
        <v>6576</v>
      </c>
      <c r="C1656" s="226" t="s">
        <v>6577</v>
      </c>
      <c r="E1656" t="s">
        <v>3973</v>
      </c>
      <c r="F1656" t="s">
        <v>3974</v>
      </c>
    </row>
    <row r="1657" spans="2:6">
      <c r="B1657" s="226" t="s">
        <v>6578</v>
      </c>
      <c r="C1657" s="226" t="s">
        <v>6579</v>
      </c>
      <c r="E1657" t="s">
        <v>4485</v>
      </c>
      <c r="F1657" t="s">
        <v>4486</v>
      </c>
    </row>
    <row r="1658" spans="2:6">
      <c r="B1658" s="226" t="s">
        <v>6580</v>
      </c>
      <c r="C1658" s="226" t="s">
        <v>6581</v>
      </c>
      <c r="E1658" t="s">
        <v>4495</v>
      </c>
      <c r="F1658" t="s">
        <v>4496</v>
      </c>
    </row>
    <row r="1659" spans="2:6">
      <c r="B1659" s="226" t="s">
        <v>6582</v>
      </c>
      <c r="C1659" s="226" t="s">
        <v>1616</v>
      </c>
      <c r="E1659" t="s">
        <v>4798</v>
      </c>
      <c r="F1659" t="s">
        <v>4799</v>
      </c>
    </row>
    <row r="1660" spans="2:6">
      <c r="B1660" s="226" t="s">
        <v>6583</v>
      </c>
      <c r="C1660" s="226" t="s">
        <v>1615</v>
      </c>
      <c r="E1660" t="s">
        <v>5153</v>
      </c>
      <c r="F1660" t="s">
        <v>5154</v>
      </c>
    </row>
    <row r="1661" spans="2:6">
      <c r="B1661" s="226" t="s">
        <v>6584</v>
      </c>
      <c r="C1661" s="226" t="s">
        <v>1556</v>
      </c>
      <c r="E1661" t="s">
        <v>4183</v>
      </c>
      <c r="F1661" t="s">
        <v>4185</v>
      </c>
    </row>
    <row r="1662" spans="2:6">
      <c r="B1662" s="226" t="s">
        <v>6585</v>
      </c>
      <c r="C1662" s="226" t="s">
        <v>1623</v>
      </c>
      <c r="E1662" t="s">
        <v>4493</v>
      </c>
      <c r="F1662" t="s">
        <v>4494</v>
      </c>
    </row>
    <row r="1663" spans="2:6">
      <c r="B1663" s="226" t="s">
        <v>6586</v>
      </c>
      <c r="C1663" s="226" t="s">
        <v>125</v>
      </c>
      <c r="E1663" t="s">
        <v>4228</v>
      </c>
      <c r="F1663" t="s">
        <v>4229</v>
      </c>
    </row>
    <row r="1664" spans="2:6">
      <c r="B1664" s="226" t="s">
        <v>6587</v>
      </c>
      <c r="C1664" s="226" t="s">
        <v>1552</v>
      </c>
      <c r="E1664" t="s">
        <v>4497</v>
      </c>
      <c r="F1664" t="s">
        <v>4498</v>
      </c>
    </row>
    <row r="1665" spans="2:6">
      <c r="B1665" s="226" t="s">
        <v>6588</v>
      </c>
      <c r="C1665" s="226" t="s">
        <v>1622</v>
      </c>
      <c r="E1665" t="s">
        <v>4809</v>
      </c>
      <c r="F1665" t="s">
        <v>4810</v>
      </c>
    </row>
    <row r="1666" spans="2:6">
      <c r="B1666" s="226" t="s">
        <v>6589</v>
      </c>
      <c r="C1666" s="226" t="s">
        <v>1621</v>
      </c>
      <c r="E1666" t="s">
        <v>5571</v>
      </c>
      <c r="F1666" t="s">
        <v>5572</v>
      </c>
    </row>
    <row r="1667" spans="2:6">
      <c r="B1667" s="226" t="s">
        <v>6590</v>
      </c>
      <c r="C1667" s="226" t="s">
        <v>1611</v>
      </c>
      <c r="E1667" t="s">
        <v>6006</v>
      </c>
      <c r="F1667" t="s">
        <v>6007</v>
      </c>
    </row>
    <row r="1668" spans="2:6">
      <c r="B1668" s="226" t="s">
        <v>6591</v>
      </c>
      <c r="C1668" s="226" t="s">
        <v>6592</v>
      </c>
      <c r="E1668" t="s">
        <v>4199</v>
      </c>
      <c r="F1668" t="s">
        <v>4201</v>
      </c>
    </row>
    <row r="1669" spans="2:6">
      <c r="B1669" s="226" t="s">
        <v>6593</v>
      </c>
      <c r="C1669" s="226" t="s">
        <v>1555</v>
      </c>
      <c r="E1669" t="s">
        <v>4489</v>
      </c>
      <c r="F1669" t="s">
        <v>4490</v>
      </c>
    </row>
    <row r="1670" spans="2:6">
      <c r="B1670" s="226" t="s">
        <v>6594</v>
      </c>
      <c r="C1670" s="226" t="s">
        <v>1620</v>
      </c>
      <c r="E1670" t="s">
        <v>4800</v>
      </c>
      <c r="F1670" t="s">
        <v>9051</v>
      </c>
    </row>
    <row r="1671" spans="2:6">
      <c r="B1671" s="226" t="s">
        <v>6595</v>
      </c>
      <c r="C1671" s="226" t="s">
        <v>1614</v>
      </c>
      <c r="E1671" t="s">
        <v>4787</v>
      </c>
      <c r="F1671" t="s">
        <v>4788</v>
      </c>
    </row>
    <row r="1672" spans="2:6">
      <c r="B1672" s="226" t="s">
        <v>6596</v>
      </c>
      <c r="C1672" s="226" t="s">
        <v>1551</v>
      </c>
      <c r="E1672" t="s">
        <v>4481</v>
      </c>
      <c r="F1672" t="s">
        <v>4482</v>
      </c>
    </row>
    <row r="1673" spans="2:6">
      <c r="B1673" s="226" t="s">
        <v>6597</v>
      </c>
      <c r="C1673" s="226" t="s">
        <v>6598</v>
      </c>
      <c r="E1673" t="s">
        <v>5113</v>
      </c>
      <c r="F1673" t="s">
        <v>110</v>
      </c>
    </row>
    <row r="1674" spans="2:6">
      <c r="B1674" s="226" t="s">
        <v>6599</v>
      </c>
      <c r="C1674" s="226" t="s">
        <v>1439</v>
      </c>
      <c r="E1674" t="s">
        <v>4802</v>
      </c>
      <c r="F1674" t="s">
        <v>4803</v>
      </c>
    </row>
    <row r="1675" spans="2:6">
      <c r="B1675" s="226" t="s">
        <v>6600</v>
      </c>
      <c r="C1675" s="226" t="s">
        <v>1548</v>
      </c>
      <c r="E1675" t="s">
        <v>4215</v>
      </c>
      <c r="F1675" t="s">
        <v>4217</v>
      </c>
    </row>
    <row r="1676" spans="2:6">
      <c r="B1676" s="226" t="s">
        <v>6601</v>
      </c>
      <c r="C1676" s="226" t="s">
        <v>1547</v>
      </c>
      <c r="E1676" t="s">
        <v>4221</v>
      </c>
      <c r="F1676" t="s">
        <v>4222</v>
      </c>
    </row>
    <row r="1677" spans="2:6">
      <c r="B1677" s="226" t="s">
        <v>6602</v>
      </c>
      <c r="C1677" s="226" t="s">
        <v>1550</v>
      </c>
      <c r="E1677" t="s">
        <v>4501</v>
      </c>
      <c r="F1677" t="s">
        <v>4502</v>
      </c>
    </row>
    <row r="1678" spans="2:6">
      <c r="B1678" s="226" t="s">
        <v>6603</v>
      </c>
      <c r="C1678" s="226" t="s">
        <v>1355</v>
      </c>
      <c r="E1678" t="s">
        <v>4483</v>
      </c>
      <c r="F1678" t="s">
        <v>4484</v>
      </c>
    </row>
    <row r="1679" spans="2:6">
      <c r="B1679" s="226" t="s">
        <v>6604</v>
      </c>
      <c r="C1679" s="226" t="s">
        <v>1610</v>
      </c>
      <c r="E1679" t="s">
        <v>4503</v>
      </c>
      <c r="F1679" t="s">
        <v>4504</v>
      </c>
    </row>
    <row r="1680" spans="2:6">
      <c r="B1680" s="226" t="s">
        <v>6605</v>
      </c>
      <c r="C1680" s="226" t="s">
        <v>1609</v>
      </c>
      <c r="E1680" t="s">
        <v>5128</v>
      </c>
      <c r="F1680" t="s">
        <v>5129</v>
      </c>
    </row>
    <row r="1681" spans="2:6">
      <c r="B1681" s="226" t="s">
        <v>6606</v>
      </c>
      <c r="C1681" s="226" t="s">
        <v>309</v>
      </c>
      <c r="E1681" t="s">
        <v>5557</v>
      </c>
      <c r="F1681" t="s">
        <v>9063</v>
      </c>
    </row>
    <row r="1682" spans="2:6">
      <c r="B1682" s="226" t="s">
        <v>6607</v>
      </c>
      <c r="C1682" s="226" t="s">
        <v>1549</v>
      </c>
      <c r="E1682" t="s">
        <v>5162</v>
      </c>
      <c r="F1682" t="s">
        <v>5164</v>
      </c>
    </row>
    <row r="1683" spans="2:6">
      <c r="B1683" s="226" t="s">
        <v>6608</v>
      </c>
      <c r="C1683" s="226" t="s">
        <v>1546</v>
      </c>
      <c r="E1683" t="s">
        <v>5582</v>
      </c>
      <c r="F1683" t="s">
        <v>5583</v>
      </c>
    </row>
    <row r="1684" spans="2:6">
      <c r="B1684" s="226" t="s">
        <v>6609</v>
      </c>
      <c r="C1684" s="226" t="s">
        <v>683</v>
      </c>
      <c r="E1684" t="s">
        <v>5586</v>
      </c>
      <c r="F1684" t="s">
        <v>5587</v>
      </c>
    </row>
    <row r="1685" spans="2:6">
      <c r="B1685" s="226" t="s">
        <v>6610</v>
      </c>
      <c r="C1685" s="226" t="s">
        <v>1545</v>
      </c>
      <c r="E1685" t="s">
        <v>5166</v>
      </c>
      <c r="F1685" t="s">
        <v>5167</v>
      </c>
    </row>
    <row r="1686" spans="2:6">
      <c r="B1686" s="226" t="s">
        <v>6611</v>
      </c>
      <c r="C1686" s="226" t="s">
        <v>1562</v>
      </c>
      <c r="E1686" t="s">
        <v>5602</v>
      </c>
      <c r="F1686" t="s">
        <v>5603</v>
      </c>
    </row>
    <row r="1687" spans="2:6">
      <c r="B1687" s="226" t="s">
        <v>6612</v>
      </c>
      <c r="C1687" s="226" t="s">
        <v>6613</v>
      </c>
      <c r="E1687" t="s">
        <v>5618</v>
      </c>
      <c r="F1687" t="s">
        <v>5619</v>
      </c>
    </row>
    <row r="1688" spans="2:6">
      <c r="B1688" s="226" t="s">
        <v>6614</v>
      </c>
      <c r="C1688" s="226" t="s">
        <v>1448</v>
      </c>
      <c r="E1688" t="s">
        <v>6030</v>
      </c>
      <c r="F1688" t="s">
        <v>670</v>
      </c>
    </row>
    <row r="1689" spans="2:6">
      <c r="B1689" s="226" t="s">
        <v>6616</v>
      </c>
      <c r="C1689" s="226" t="s">
        <v>1447</v>
      </c>
      <c r="E1689" t="s">
        <v>6017</v>
      </c>
      <c r="F1689" t="s">
        <v>6018</v>
      </c>
    </row>
    <row r="1690" spans="2:6">
      <c r="B1690" s="226" t="s">
        <v>6617</v>
      </c>
      <c r="C1690" s="226" t="s">
        <v>1561</v>
      </c>
      <c r="E1690" t="s">
        <v>5613</v>
      </c>
      <c r="F1690" t="s">
        <v>9073</v>
      </c>
    </row>
    <row r="1691" spans="2:6">
      <c r="B1691" s="226" t="s">
        <v>6618</v>
      </c>
      <c r="C1691" s="226" t="s">
        <v>1446</v>
      </c>
      <c r="E1691" t="s">
        <v>5575</v>
      </c>
      <c r="F1691" t="s">
        <v>5577</v>
      </c>
    </row>
    <row r="1692" spans="2:6">
      <c r="B1692" s="226" t="s">
        <v>6619</v>
      </c>
      <c r="C1692" s="226" t="s">
        <v>6620</v>
      </c>
      <c r="E1692" t="s">
        <v>6015</v>
      </c>
      <c r="F1692" t="s">
        <v>6016</v>
      </c>
    </row>
    <row r="1693" spans="2:6">
      <c r="B1693" s="226" t="s">
        <v>6621</v>
      </c>
      <c r="C1693" s="226" t="s">
        <v>6622</v>
      </c>
      <c r="E1693" t="s">
        <v>5604</v>
      </c>
      <c r="F1693" t="s">
        <v>5605</v>
      </c>
    </row>
    <row r="1694" spans="2:6">
      <c r="B1694" s="226" t="s">
        <v>6623</v>
      </c>
      <c r="C1694" s="226" t="s">
        <v>1237</v>
      </c>
      <c r="E1694" t="s">
        <v>6024</v>
      </c>
      <c r="F1694" t="s">
        <v>9078</v>
      </c>
    </row>
    <row r="1695" spans="2:6">
      <c r="B1695" s="226" t="s">
        <v>6624</v>
      </c>
      <c r="C1695" s="226" t="s">
        <v>6625</v>
      </c>
      <c r="E1695" t="s">
        <v>6011</v>
      </c>
      <c r="F1695" t="s">
        <v>9080</v>
      </c>
    </row>
    <row r="1696" spans="2:6">
      <c r="B1696" s="226" t="s">
        <v>6626</v>
      </c>
      <c r="C1696" s="226" t="s">
        <v>260</v>
      </c>
      <c r="E1696" t="s">
        <v>5622</v>
      </c>
      <c r="F1696" t="s">
        <v>5623</v>
      </c>
    </row>
    <row r="1697" spans="2:6">
      <c r="B1697" s="226" t="s">
        <v>6627</v>
      </c>
      <c r="C1697" s="226" t="s">
        <v>1445</v>
      </c>
      <c r="E1697" t="s">
        <v>5620</v>
      </c>
      <c r="F1697" t="s">
        <v>5621</v>
      </c>
    </row>
    <row r="1698" spans="2:6">
      <c r="B1698" s="226" t="s">
        <v>6628</v>
      </c>
      <c r="C1698" s="226" t="s">
        <v>1438</v>
      </c>
      <c r="E1698" t="s">
        <v>5606</v>
      </c>
      <c r="F1698" t="s">
        <v>5608</v>
      </c>
    </row>
    <row r="1699" spans="2:6">
      <c r="B1699" s="226" t="s">
        <v>6629</v>
      </c>
      <c r="C1699" s="226" t="s">
        <v>1437</v>
      </c>
      <c r="E1699" t="s">
        <v>6033</v>
      </c>
      <c r="F1699" t="s">
        <v>6034</v>
      </c>
    </row>
    <row r="1700" spans="2:6">
      <c r="B1700" s="226" t="s">
        <v>6630</v>
      </c>
      <c r="C1700" s="226" t="s">
        <v>1435</v>
      </c>
      <c r="E1700" t="s">
        <v>6547</v>
      </c>
      <c r="F1700" t="s">
        <v>6548</v>
      </c>
    </row>
    <row r="1701" spans="2:6">
      <c r="B1701" s="226" t="s">
        <v>6631</v>
      </c>
      <c r="C1701" s="226" t="s">
        <v>1434</v>
      </c>
      <c r="E1701" t="s">
        <v>6031</v>
      </c>
      <c r="F1701" t="s">
        <v>6032</v>
      </c>
    </row>
    <row r="1702" spans="2:6">
      <c r="B1702" s="226" t="s">
        <v>6632</v>
      </c>
      <c r="C1702" s="226" t="s">
        <v>6633</v>
      </c>
      <c r="E1702" t="s">
        <v>6028</v>
      </c>
      <c r="F1702" t="s">
        <v>6029</v>
      </c>
    </row>
    <row r="1703" spans="2:6">
      <c r="B1703" s="226" t="s">
        <v>6634</v>
      </c>
      <c r="C1703" s="226" t="s">
        <v>1449</v>
      </c>
      <c r="E1703" t="s">
        <v>5615</v>
      </c>
      <c r="F1703" t="s">
        <v>9089</v>
      </c>
    </row>
    <row r="1704" spans="2:6">
      <c r="B1704" s="226" t="s">
        <v>6635</v>
      </c>
      <c r="C1704" s="226" t="s">
        <v>1433</v>
      </c>
      <c r="E1704" t="s">
        <v>6013</v>
      </c>
      <c r="F1704" t="s">
        <v>6014</v>
      </c>
    </row>
    <row r="1705" spans="2:6">
      <c r="B1705" s="226" t="s">
        <v>6636</v>
      </c>
      <c r="C1705" s="226" t="s">
        <v>1432</v>
      </c>
      <c r="E1705" t="s">
        <v>6544</v>
      </c>
      <c r="F1705" t="s">
        <v>6545</v>
      </c>
    </row>
    <row r="1706" spans="2:6">
      <c r="B1706" s="226" t="s">
        <v>6637</v>
      </c>
      <c r="C1706" s="226" t="s">
        <v>6638</v>
      </c>
      <c r="E1706" t="s">
        <v>6542</v>
      </c>
      <c r="F1706" t="s">
        <v>6543</v>
      </c>
    </row>
    <row r="1707" spans="2:6">
      <c r="B1707" s="226" t="s">
        <v>6639</v>
      </c>
      <c r="C1707" s="226" t="s">
        <v>1444</v>
      </c>
      <c r="E1707" t="s">
        <v>6026</v>
      </c>
      <c r="F1707" t="s">
        <v>6027</v>
      </c>
    </row>
    <row r="1708" spans="2:6">
      <c r="B1708" s="226" t="s">
        <v>6640</v>
      </c>
      <c r="C1708" s="226" t="s">
        <v>1443</v>
      </c>
      <c r="E1708" t="s">
        <v>6022</v>
      </c>
      <c r="F1708" t="s">
        <v>6023</v>
      </c>
    </row>
    <row r="1709" spans="2:6">
      <c r="B1709" s="226" t="s">
        <v>6641</v>
      </c>
      <c r="C1709" s="226" t="s">
        <v>1442</v>
      </c>
      <c r="E1709" t="s">
        <v>6964</v>
      </c>
      <c r="F1709" t="s">
        <v>6965</v>
      </c>
    </row>
    <row r="1710" spans="2:6">
      <c r="B1710" s="226" t="s">
        <v>6642</v>
      </c>
      <c r="C1710" s="226" t="s">
        <v>976</v>
      </c>
      <c r="E1710" t="s">
        <v>6057</v>
      </c>
      <c r="F1710" t="s">
        <v>6058</v>
      </c>
    </row>
    <row r="1711" spans="2:6">
      <c r="B1711" s="226" t="s">
        <v>6643</v>
      </c>
      <c r="C1711" s="226" t="s">
        <v>6644</v>
      </c>
      <c r="E1711" t="s">
        <v>6045</v>
      </c>
      <c r="F1711" t="s">
        <v>9098</v>
      </c>
    </row>
    <row r="1712" spans="2:6">
      <c r="B1712" s="226" t="s">
        <v>6645</v>
      </c>
      <c r="C1712" s="226" t="s">
        <v>965</v>
      </c>
      <c r="E1712" t="s">
        <v>6558</v>
      </c>
      <c r="F1712" t="s">
        <v>6559</v>
      </c>
    </row>
    <row r="1713" spans="2:6">
      <c r="B1713" s="226" t="s">
        <v>6647</v>
      </c>
      <c r="C1713" s="226" t="s">
        <v>6648</v>
      </c>
      <c r="E1713" t="s">
        <v>6048</v>
      </c>
      <c r="F1713" t="s">
        <v>6049</v>
      </c>
    </row>
    <row r="1714" spans="2:6">
      <c r="B1714" s="226" t="s">
        <v>6649</v>
      </c>
      <c r="C1714" s="226" t="s">
        <v>964</v>
      </c>
      <c r="E1714" t="s">
        <v>6556</v>
      </c>
      <c r="F1714" t="s">
        <v>6557</v>
      </c>
    </row>
    <row r="1715" spans="2:6">
      <c r="B1715" s="226" t="s">
        <v>6650</v>
      </c>
      <c r="C1715" s="226" t="s">
        <v>963</v>
      </c>
      <c r="E1715" t="s">
        <v>6568</v>
      </c>
      <c r="F1715" t="s">
        <v>6569</v>
      </c>
    </row>
    <row r="1716" spans="2:6">
      <c r="B1716" s="226" t="s">
        <v>6651</v>
      </c>
      <c r="C1716" s="226" t="s">
        <v>6652</v>
      </c>
      <c r="E1716" t="s">
        <v>6564</v>
      </c>
      <c r="F1716" t="s">
        <v>6565</v>
      </c>
    </row>
    <row r="1717" spans="2:6">
      <c r="B1717" s="226" t="s">
        <v>6653</v>
      </c>
      <c r="C1717" s="226" t="s">
        <v>1070</v>
      </c>
      <c r="E1717" t="s">
        <v>3975</v>
      </c>
      <c r="F1717" t="s">
        <v>3977</v>
      </c>
    </row>
    <row r="1718" spans="2:6">
      <c r="B1718" s="226" t="s">
        <v>6654</v>
      </c>
      <c r="C1718" s="226" t="s">
        <v>1076</v>
      </c>
      <c r="E1718" t="s">
        <v>4487</v>
      </c>
      <c r="F1718" t="s">
        <v>4488</v>
      </c>
    </row>
    <row r="1719" spans="2:6">
      <c r="B1719" s="226" t="s">
        <v>6655</v>
      </c>
      <c r="C1719" s="226" t="s">
        <v>1069</v>
      </c>
      <c r="E1719" t="s">
        <v>4232</v>
      </c>
      <c r="F1719" t="s">
        <v>4233</v>
      </c>
    </row>
    <row r="1720" spans="2:6">
      <c r="B1720" s="226" t="s">
        <v>6656</v>
      </c>
      <c r="C1720" s="226" t="s">
        <v>1207</v>
      </c>
      <c r="E1720" t="s">
        <v>5116</v>
      </c>
      <c r="F1720" t="s">
        <v>5117</v>
      </c>
    </row>
    <row r="1721" spans="2:6">
      <c r="B1721" s="226" t="s">
        <v>6657</v>
      </c>
      <c r="C1721" s="226" t="s">
        <v>1075</v>
      </c>
      <c r="E1721" t="s">
        <v>4811</v>
      </c>
      <c r="F1721" t="s">
        <v>4812</v>
      </c>
    </row>
    <row r="1722" spans="2:6">
      <c r="B1722" s="226" t="s">
        <v>7060</v>
      </c>
      <c r="C1722" s="226" t="s">
        <v>7148</v>
      </c>
      <c r="E1722" t="s">
        <v>4813</v>
      </c>
      <c r="F1722" t="s">
        <v>4814</v>
      </c>
    </row>
    <row r="1723" spans="2:6">
      <c r="B1723" s="226" t="s">
        <v>6658</v>
      </c>
      <c r="C1723" s="226" t="s">
        <v>1151</v>
      </c>
      <c r="E1723" t="s">
        <v>5588</v>
      </c>
      <c r="F1723" t="s">
        <v>5589</v>
      </c>
    </row>
    <row r="1724" spans="2:6">
      <c r="B1724" s="226" t="s">
        <v>6659</v>
      </c>
      <c r="C1724" s="226" t="s">
        <v>975</v>
      </c>
      <c r="E1724" t="s">
        <v>4234</v>
      </c>
      <c r="F1724" t="s">
        <v>4236</v>
      </c>
    </row>
    <row r="1725" spans="2:6">
      <c r="B1725" s="226" t="s">
        <v>6660</v>
      </c>
      <c r="C1725" s="226" t="s">
        <v>933</v>
      </c>
      <c r="E1725" t="s">
        <v>4519</v>
      </c>
      <c r="F1725" t="s">
        <v>4520</v>
      </c>
    </row>
    <row r="1726" spans="2:6">
      <c r="B1726" s="226" t="s">
        <v>6661</v>
      </c>
      <c r="C1726" s="226" t="s">
        <v>962</v>
      </c>
      <c r="E1726" t="s">
        <v>5118</v>
      </c>
      <c r="F1726" t="s">
        <v>5119</v>
      </c>
    </row>
    <row r="1727" spans="2:6">
      <c r="B1727" s="226" t="s">
        <v>6662</v>
      </c>
      <c r="C1727" s="226" t="s">
        <v>974</v>
      </c>
      <c r="E1727" t="s">
        <v>4817</v>
      </c>
      <c r="F1727" t="s">
        <v>9115</v>
      </c>
    </row>
    <row r="1728" spans="2:6">
      <c r="B1728" s="226" t="s">
        <v>6663</v>
      </c>
      <c r="C1728" s="226" t="s">
        <v>973</v>
      </c>
      <c r="E1728" t="s">
        <v>4815</v>
      </c>
      <c r="F1728" t="s">
        <v>4816</v>
      </c>
    </row>
    <row r="1729" spans="2:6">
      <c r="B1729" s="226" t="s">
        <v>6664</v>
      </c>
      <c r="C1729" s="226" t="s">
        <v>972</v>
      </c>
      <c r="E1729" t="s">
        <v>5134</v>
      </c>
      <c r="F1729" t="s">
        <v>5135</v>
      </c>
    </row>
    <row r="1730" spans="2:6">
      <c r="B1730" s="226" t="s">
        <v>6665</v>
      </c>
      <c r="C1730" s="226" t="s">
        <v>968</v>
      </c>
      <c r="E1730" t="s">
        <v>4819</v>
      </c>
      <c r="F1730" t="s">
        <v>9119</v>
      </c>
    </row>
    <row r="1731" spans="2:6">
      <c r="B1731" s="226" t="s">
        <v>6666</v>
      </c>
      <c r="C1731" s="226" t="s">
        <v>885</v>
      </c>
      <c r="E1731" t="s">
        <v>4804</v>
      </c>
      <c r="F1731" t="s">
        <v>4806</v>
      </c>
    </row>
    <row r="1732" spans="2:6">
      <c r="B1732" s="226" t="s">
        <v>6667</v>
      </c>
      <c r="C1732" s="226" t="s">
        <v>967</v>
      </c>
      <c r="E1732" t="s">
        <v>5559</v>
      </c>
      <c r="F1732" t="s">
        <v>5560</v>
      </c>
    </row>
    <row r="1733" spans="2:6">
      <c r="B1733" s="226" t="s">
        <v>6668</v>
      </c>
      <c r="C1733" s="226" t="s">
        <v>961</v>
      </c>
      <c r="E1733" t="s">
        <v>5561</v>
      </c>
      <c r="F1733" t="s">
        <v>5562</v>
      </c>
    </row>
    <row r="1734" spans="2:6">
      <c r="B1734" s="226" t="s">
        <v>6669</v>
      </c>
      <c r="C1734" s="226" t="s">
        <v>1068</v>
      </c>
      <c r="E1734" t="s">
        <v>5551</v>
      </c>
      <c r="F1734" t="s">
        <v>5552</v>
      </c>
    </row>
    <row r="1735" spans="2:6">
      <c r="B1735" s="226" t="s">
        <v>6670</v>
      </c>
      <c r="C1735" s="226" t="s">
        <v>1074</v>
      </c>
      <c r="E1735" t="s">
        <v>5564</v>
      </c>
      <c r="F1735" t="s">
        <v>5565</v>
      </c>
    </row>
    <row r="1736" spans="2:6">
      <c r="B1736" s="226" t="s">
        <v>7069</v>
      </c>
      <c r="C1736" s="226" t="s">
        <v>7144</v>
      </c>
      <c r="E1736" t="s">
        <v>5990</v>
      </c>
      <c r="F1736" t="s">
        <v>5991</v>
      </c>
    </row>
    <row r="1737" spans="2:6">
      <c r="B1737" s="226" t="s">
        <v>6671</v>
      </c>
      <c r="C1737" s="226" t="s">
        <v>1073</v>
      </c>
      <c r="E1737" t="s">
        <v>6521</v>
      </c>
      <c r="F1737" t="s">
        <v>6522</v>
      </c>
    </row>
    <row r="1738" spans="2:6">
      <c r="B1738" s="226" t="s">
        <v>6672</v>
      </c>
      <c r="C1738" s="226" t="s">
        <v>1080</v>
      </c>
      <c r="E1738" t="s">
        <v>4821</v>
      </c>
      <c r="F1738" t="s">
        <v>9128</v>
      </c>
    </row>
    <row r="1739" spans="2:6">
      <c r="B1739" s="226" t="s">
        <v>6673</v>
      </c>
      <c r="C1739" s="226" t="s">
        <v>6674</v>
      </c>
      <c r="E1739" t="s">
        <v>5573</v>
      </c>
      <c r="F1739" t="s">
        <v>5574</v>
      </c>
    </row>
    <row r="1740" spans="2:6">
      <c r="B1740" s="226" t="s">
        <v>6675</v>
      </c>
      <c r="C1740" s="226" t="s">
        <v>462</v>
      </c>
      <c r="E1740" t="s">
        <v>5120</v>
      </c>
      <c r="F1740" t="s">
        <v>695</v>
      </c>
    </row>
    <row r="1741" spans="2:6">
      <c r="B1741" s="226" t="s">
        <v>6676</v>
      </c>
      <c r="C1741" s="226" t="s">
        <v>936</v>
      </c>
      <c r="E1741" t="s">
        <v>5563</v>
      </c>
      <c r="F1741" t="s">
        <v>669</v>
      </c>
    </row>
    <row r="1742" spans="2:6">
      <c r="B1742" s="226" t="s">
        <v>6677</v>
      </c>
      <c r="C1742" s="226" t="s">
        <v>960</v>
      </c>
      <c r="E1742" t="s">
        <v>5578</v>
      </c>
      <c r="F1742" t="s">
        <v>5579</v>
      </c>
    </row>
    <row r="1743" spans="2:6">
      <c r="B1743" s="226" t="s">
        <v>7070</v>
      </c>
      <c r="C1743" s="226" t="s">
        <v>7145</v>
      </c>
      <c r="E1743" t="s">
        <v>6535</v>
      </c>
      <c r="F1743" t="s">
        <v>6536</v>
      </c>
    </row>
    <row r="1744" spans="2:6">
      <c r="B1744" s="226" t="s">
        <v>6678</v>
      </c>
      <c r="C1744" s="226" t="s">
        <v>1067</v>
      </c>
      <c r="E1744" t="s">
        <v>5994</v>
      </c>
      <c r="F1744" t="s">
        <v>9135</v>
      </c>
    </row>
    <row r="1745" spans="2:6">
      <c r="B1745" s="226" t="s">
        <v>6679</v>
      </c>
      <c r="C1745" s="226" t="s">
        <v>1066</v>
      </c>
      <c r="E1745" t="s">
        <v>5569</v>
      </c>
      <c r="F1745" t="s">
        <v>5570</v>
      </c>
    </row>
    <row r="1746" spans="2:6">
      <c r="B1746" s="226" t="s">
        <v>6680</v>
      </c>
      <c r="C1746" s="226" t="s">
        <v>1079</v>
      </c>
      <c r="E1746" t="s">
        <v>5566</v>
      </c>
      <c r="F1746" t="s">
        <v>5568</v>
      </c>
    </row>
    <row r="1747" spans="2:6">
      <c r="B1747" s="226" t="s">
        <v>6681</v>
      </c>
      <c r="C1747" s="226" t="s">
        <v>1155</v>
      </c>
      <c r="E1747" t="s">
        <v>5998</v>
      </c>
      <c r="F1747" t="s">
        <v>9139</v>
      </c>
    </row>
    <row r="1748" spans="2:6">
      <c r="B1748" s="226" t="s">
        <v>6682</v>
      </c>
      <c r="C1748" s="226" t="s">
        <v>6683</v>
      </c>
      <c r="E1748" t="s">
        <v>5996</v>
      </c>
      <c r="F1748" t="s">
        <v>5997</v>
      </c>
    </row>
    <row r="1749" spans="2:6">
      <c r="B1749" s="226" t="s">
        <v>6684</v>
      </c>
      <c r="C1749" s="226" t="s">
        <v>1154</v>
      </c>
      <c r="E1749" t="s">
        <v>6527</v>
      </c>
      <c r="F1749" t="s">
        <v>6528</v>
      </c>
    </row>
    <row r="1750" spans="2:6">
      <c r="B1750" s="226" t="s">
        <v>6685</v>
      </c>
      <c r="C1750" s="226" t="s">
        <v>1150</v>
      </c>
      <c r="E1750" t="s">
        <v>6519</v>
      </c>
      <c r="F1750" t="s">
        <v>6520</v>
      </c>
    </row>
    <row r="1751" spans="2:6">
      <c r="B1751" s="226" t="s">
        <v>6686</v>
      </c>
      <c r="C1751" s="226" t="s">
        <v>195</v>
      </c>
      <c r="E1751" t="s">
        <v>6960</v>
      </c>
      <c r="F1751" t="s">
        <v>9144</v>
      </c>
    </row>
    <row r="1752" spans="2:6">
      <c r="B1752" s="226" t="s">
        <v>6687</v>
      </c>
      <c r="C1752" s="226" t="s">
        <v>6688</v>
      </c>
      <c r="E1752" t="s">
        <v>4230</v>
      </c>
      <c r="F1752" t="s">
        <v>4231</v>
      </c>
    </row>
    <row r="1753" spans="2:6">
      <c r="B1753" s="226" t="s">
        <v>6689</v>
      </c>
      <c r="C1753" s="226" t="s">
        <v>6690</v>
      </c>
      <c r="E1753" t="s">
        <v>3995</v>
      </c>
      <c r="F1753" t="s">
        <v>3997</v>
      </c>
    </row>
    <row r="1754" spans="2:6">
      <c r="B1754" s="226" t="s">
        <v>6691</v>
      </c>
      <c r="C1754" s="226" t="s">
        <v>1124</v>
      </c>
      <c r="E1754" t="s">
        <v>4515</v>
      </c>
      <c r="F1754" t="s">
        <v>4516</v>
      </c>
    </row>
    <row r="1755" spans="2:6">
      <c r="B1755" s="226" t="s">
        <v>6692</v>
      </c>
      <c r="C1755" s="226" t="s">
        <v>1078</v>
      </c>
      <c r="E1755" t="s">
        <v>5132</v>
      </c>
      <c r="F1755" t="s">
        <v>5133</v>
      </c>
    </row>
    <row r="1756" spans="2:6">
      <c r="B1756" s="226" t="s">
        <v>7067</v>
      </c>
      <c r="C1756" s="226" t="s">
        <v>7147</v>
      </c>
      <c r="E1756" t="s">
        <v>5130</v>
      </c>
      <c r="F1756" t="s">
        <v>5131</v>
      </c>
    </row>
    <row r="1757" spans="2:6">
      <c r="B1757" s="226" t="s">
        <v>6693</v>
      </c>
      <c r="C1757" s="226" t="s">
        <v>1072</v>
      </c>
      <c r="E1757" t="s">
        <v>5142</v>
      </c>
      <c r="F1757" t="s">
        <v>5143</v>
      </c>
    </row>
    <row r="1758" spans="2:6">
      <c r="B1758" s="226" t="s">
        <v>6694</v>
      </c>
      <c r="C1758" s="226" t="s">
        <v>1077</v>
      </c>
      <c r="E1758" t="s">
        <v>5168</v>
      </c>
      <c r="F1758" t="s">
        <v>5169</v>
      </c>
    </row>
    <row r="1759" spans="2:6">
      <c r="B1759" s="226" t="s">
        <v>6695</v>
      </c>
      <c r="C1759" s="226" t="s">
        <v>680</v>
      </c>
      <c r="E1759" t="s">
        <v>3979</v>
      </c>
      <c r="F1759" t="s">
        <v>3981</v>
      </c>
    </row>
    <row r="1760" spans="2:6">
      <c r="B1760" s="226" t="s">
        <v>6696</v>
      </c>
      <c r="C1760" s="226" t="s">
        <v>914</v>
      </c>
      <c r="E1760" t="s">
        <v>4247</v>
      </c>
      <c r="F1760" t="s">
        <v>4248</v>
      </c>
    </row>
    <row r="1761" spans="2:6">
      <c r="B1761" s="226" t="s">
        <v>6697</v>
      </c>
      <c r="C1761" s="226" t="s">
        <v>932</v>
      </c>
      <c r="E1761" t="s">
        <v>4517</v>
      </c>
      <c r="F1761" t="s">
        <v>9155</v>
      </c>
    </row>
    <row r="1762" spans="2:6">
      <c r="B1762" s="226" t="s">
        <v>6698</v>
      </c>
      <c r="C1762" s="226" t="s">
        <v>1040</v>
      </c>
      <c r="E1762" t="s">
        <v>5148</v>
      </c>
      <c r="F1762" t="s">
        <v>5149</v>
      </c>
    </row>
    <row r="1763" spans="2:6">
      <c r="B1763" s="226" t="s">
        <v>6699</v>
      </c>
      <c r="C1763" s="226" t="s">
        <v>6700</v>
      </c>
      <c r="E1763" t="s">
        <v>5150</v>
      </c>
      <c r="F1763" t="s">
        <v>5151</v>
      </c>
    </row>
    <row r="1764" spans="2:6">
      <c r="B1764" s="226" t="s">
        <v>6701</v>
      </c>
      <c r="C1764" s="226" t="s">
        <v>6702</v>
      </c>
      <c r="E1764" t="s">
        <v>5144</v>
      </c>
      <c r="F1764" t="s">
        <v>5145</v>
      </c>
    </row>
    <row r="1765" spans="2:6">
      <c r="B1765" s="226" t="s">
        <v>6703</v>
      </c>
      <c r="C1765" s="226" t="s">
        <v>1039</v>
      </c>
      <c r="E1765" t="s">
        <v>5155</v>
      </c>
      <c r="F1765" t="s">
        <v>5156</v>
      </c>
    </row>
    <row r="1766" spans="2:6">
      <c r="B1766" s="226" t="s">
        <v>6704</v>
      </c>
      <c r="C1766" s="226" t="s">
        <v>1038</v>
      </c>
      <c r="E1766" t="s">
        <v>4244</v>
      </c>
      <c r="F1766" t="s">
        <v>4246</v>
      </c>
    </row>
    <row r="1767" spans="2:6">
      <c r="B1767" s="226" t="s">
        <v>6705</v>
      </c>
      <c r="C1767" s="226" t="s">
        <v>966</v>
      </c>
      <c r="E1767" t="s">
        <v>4551</v>
      </c>
      <c r="F1767" t="s">
        <v>4552</v>
      </c>
    </row>
    <row r="1768" spans="2:6">
      <c r="B1768" s="226" t="s">
        <v>6706</v>
      </c>
      <c r="C1768" s="226" t="s">
        <v>931</v>
      </c>
      <c r="E1768" t="s">
        <v>4865</v>
      </c>
      <c r="F1768" t="s">
        <v>4866</v>
      </c>
    </row>
    <row r="1769" spans="2:6">
      <c r="B1769" s="226" t="s">
        <v>6707</v>
      </c>
      <c r="C1769" s="226" t="s">
        <v>935</v>
      </c>
      <c r="E1769" t="s">
        <v>4831</v>
      </c>
      <c r="F1769" t="s">
        <v>4832</v>
      </c>
    </row>
    <row r="1770" spans="2:6">
      <c r="B1770" s="226" t="s">
        <v>6708</v>
      </c>
      <c r="C1770" s="226" t="s">
        <v>930</v>
      </c>
      <c r="E1770" t="s">
        <v>5594</v>
      </c>
      <c r="F1770" t="s">
        <v>5595</v>
      </c>
    </row>
    <row r="1771" spans="2:6">
      <c r="B1771" s="226" t="s">
        <v>6709</v>
      </c>
      <c r="C1771" s="226" t="s">
        <v>948</v>
      </c>
      <c r="E1771" t="s">
        <v>5609</v>
      </c>
      <c r="F1771" t="s">
        <v>5610</v>
      </c>
    </row>
    <row r="1772" spans="2:6">
      <c r="B1772" s="226" t="s">
        <v>6710</v>
      </c>
      <c r="C1772" s="226" t="s">
        <v>1001</v>
      </c>
      <c r="E1772" t="s">
        <v>6035</v>
      </c>
      <c r="F1772" t="s">
        <v>6036</v>
      </c>
    </row>
    <row r="1773" spans="2:6">
      <c r="B1773" s="226" t="s">
        <v>6711</v>
      </c>
      <c r="C1773" s="226" t="s">
        <v>6712</v>
      </c>
      <c r="E1773" t="s">
        <v>4521</v>
      </c>
      <c r="F1773" t="s">
        <v>4523</v>
      </c>
    </row>
    <row r="1774" spans="2:6">
      <c r="B1774" s="226" t="s">
        <v>6713</v>
      </c>
      <c r="C1774" s="226" t="s">
        <v>999</v>
      </c>
      <c r="E1774" t="s">
        <v>4824</v>
      </c>
      <c r="F1774" t="s">
        <v>9169</v>
      </c>
    </row>
    <row r="1775" spans="2:6">
      <c r="B1775" s="226" t="s">
        <v>6714</v>
      </c>
      <c r="C1775" s="226" t="s">
        <v>998</v>
      </c>
      <c r="E1775" t="s">
        <v>5584</v>
      </c>
      <c r="F1775" t="s">
        <v>9171</v>
      </c>
    </row>
    <row r="1776" spans="2:6">
      <c r="B1776" s="226" t="s">
        <v>6715</v>
      </c>
      <c r="C1776" s="226" t="s">
        <v>6716</v>
      </c>
      <c r="E1776" t="s">
        <v>5136</v>
      </c>
      <c r="F1776" t="s">
        <v>5137</v>
      </c>
    </row>
    <row r="1777" spans="2:6">
      <c r="B1777" s="226" t="s">
        <v>6717</v>
      </c>
      <c r="C1777" s="226" t="s">
        <v>929</v>
      </c>
      <c r="E1777" t="s">
        <v>5146</v>
      </c>
      <c r="F1777" t="s">
        <v>5147</v>
      </c>
    </row>
    <row r="1778" spans="2:6">
      <c r="B1778" s="226" t="s">
        <v>6718</v>
      </c>
      <c r="C1778" s="226" t="s">
        <v>928</v>
      </c>
      <c r="E1778" t="s">
        <v>5590</v>
      </c>
      <c r="F1778" t="s">
        <v>5591</v>
      </c>
    </row>
    <row r="1779" spans="2:6">
      <c r="B1779" s="226" t="s">
        <v>6719</v>
      </c>
      <c r="C1779" s="226" t="s">
        <v>918</v>
      </c>
      <c r="E1779" t="s">
        <v>6019</v>
      </c>
      <c r="F1779" t="s">
        <v>6020</v>
      </c>
    </row>
    <row r="1780" spans="2:6">
      <c r="B1780" s="226" t="s">
        <v>6720</v>
      </c>
      <c r="C1780" s="226" t="s">
        <v>994</v>
      </c>
      <c r="E1780" t="s">
        <v>5596</v>
      </c>
      <c r="F1780" t="s">
        <v>5597</v>
      </c>
    </row>
    <row r="1781" spans="2:6">
      <c r="B1781" s="226" t="s">
        <v>6721</v>
      </c>
      <c r="C1781" s="226" t="s">
        <v>913</v>
      </c>
      <c r="E1781" t="s">
        <v>5592</v>
      </c>
      <c r="F1781" t="s">
        <v>5593</v>
      </c>
    </row>
    <row r="1782" spans="2:6">
      <c r="B1782" s="226" t="s">
        <v>6722</v>
      </c>
      <c r="C1782" s="226" t="s">
        <v>912</v>
      </c>
      <c r="E1782" t="s">
        <v>5580</v>
      </c>
      <c r="F1782" t="s">
        <v>5581</v>
      </c>
    </row>
    <row r="1783" spans="2:6">
      <c r="B1783" s="226" t="s">
        <v>6723</v>
      </c>
      <c r="C1783" s="226" t="s">
        <v>991</v>
      </c>
      <c r="E1783" t="s">
        <v>5099</v>
      </c>
      <c r="F1783" t="s">
        <v>5101</v>
      </c>
    </row>
    <row r="1784" spans="2:6">
      <c r="B1784" s="226" t="s">
        <v>6724</v>
      </c>
      <c r="C1784" s="226" t="s">
        <v>993</v>
      </c>
      <c r="E1784" t="s">
        <v>6004</v>
      </c>
      <c r="F1784" t="s">
        <v>9181</v>
      </c>
    </row>
    <row r="1785" spans="2:6">
      <c r="B1785" s="226" t="s">
        <v>6725</v>
      </c>
      <c r="C1785" s="226" t="s">
        <v>990</v>
      </c>
      <c r="E1785" t="s">
        <v>6002</v>
      </c>
      <c r="F1785" t="s">
        <v>6003</v>
      </c>
    </row>
    <row r="1786" spans="2:6">
      <c r="B1786" s="226" t="s">
        <v>6726</v>
      </c>
      <c r="C1786" s="226" t="s">
        <v>989</v>
      </c>
      <c r="E1786" t="s">
        <v>6537</v>
      </c>
      <c r="F1786" t="s">
        <v>726</v>
      </c>
    </row>
    <row r="1787" spans="2:6">
      <c r="B1787" s="226" t="s">
        <v>6727</v>
      </c>
      <c r="C1787" s="226" t="s">
        <v>909</v>
      </c>
      <c r="E1787" t="s">
        <v>4262</v>
      </c>
      <c r="F1787" t="s">
        <v>4264</v>
      </c>
    </row>
    <row r="1788" spans="2:6">
      <c r="B1788" s="226" t="s">
        <v>6729</v>
      </c>
      <c r="C1788" s="226" t="s">
        <v>908</v>
      </c>
      <c r="E1788" t="s">
        <v>4538</v>
      </c>
      <c r="F1788" t="s">
        <v>4539</v>
      </c>
    </row>
    <row r="1789" spans="2:6">
      <c r="B1789" s="226" t="s">
        <v>6730</v>
      </c>
      <c r="C1789" s="226" t="s">
        <v>911</v>
      </c>
      <c r="E1789" t="s">
        <v>4845</v>
      </c>
      <c r="F1789" t="s">
        <v>4846</v>
      </c>
    </row>
    <row r="1790" spans="2:6">
      <c r="B1790" s="226" t="s">
        <v>6731</v>
      </c>
      <c r="C1790" s="226" t="s">
        <v>847</v>
      </c>
      <c r="E1790" t="s">
        <v>5176</v>
      </c>
      <c r="F1790" t="s">
        <v>5177</v>
      </c>
    </row>
    <row r="1791" spans="2:6">
      <c r="B1791" s="226" t="s">
        <v>6732</v>
      </c>
      <c r="C1791" s="226" t="s">
        <v>6733</v>
      </c>
      <c r="E1791" t="s">
        <v>5629</v>
      </c>
      <c r="F1791" t="s">
        <v>5630</v>
      </c>
    </row>
    <row r="1792" spans="2:6">
      <c r="B1792" s="226" t="s">
        <v>6734</v>
      </c>
      <c r="C1792" s="226" t="s">
        <v>988</v>
      </c>
      <c r="E1792" t="s">
        <v>5172</v>
      </c>
      <c r="F1792" t="s">
        <v>9190</v>
      </c>
    </row>
    <row r="1793" spans="2:6">
      <c r="B1793" s="226" t="s">
        <v>6735</v>
      </c>
      <c r="C1793" s="226" t="s">
        <v>907</v>
      </c>
      <c r="E1793" t="s">
        <v>6078</v>
      </c>
      <c r="F1793" t="s">
        <v>6079</v>
      </c>
    </row>
    <row r="1794" spans="2:6">
      <c r="B1794" s="226" t="s">
        <v>6736</v>
      </c>
      <c r="C1794" s="226" t="s">
        <v>6737</v>
      </c>
      <c r="E1794" t="s">
        <v>4535</v>
      </c>
      <c r="F1794" t="s">
        <v>4537</v>
      </c>
    </row>
    <row r="1795" spans="2:6">
      <c r="B1795" s="226" t="s">
        <v>6738</v>
      </c>
      <c r="C1795" s="226" t="s">
        <v>917</v>
      </c>
      <c r="E1795" t="s">
        <v>4841</v>
      </c>
      <c r="F1795" t="s">
        <v>9194</v>
      </c>
    </row>
    <row r="1796" spans="2:6">
      <c r="B1796" s="226" t="s">
        <v>6739</v>
      </c>
      <c r="C1796" s="226" t="s">
        <v>677</v>
      </c>
      <c r="E1796" t="s">
        <v>4839</v>
      </c>
      <c r="F1796" t="s">
        <v>4840</v>
      </c>
    </row>
    <row r="1797" spans="2:6">
      <c r="B1797" s="226" t="s">
        <v>6740</v>
      </c>
      <c r="C1797" s="226" t="s">
        <v>916</v>
      </c>
      <c r="E1797" t="s">
        <v>4843</v>
      </c>
      <c r="F1797" t="s">
        <v>9197</v>
      </c>
    </row>
    <row r="1798" spans="2:6">
      <c r="B1798" s="226" t="s">
        <v>6741</v>
      </c>
      <c r="C1798" s="226" t="s">
        <v>846</v>
      </c>
      <c r="E1798" t="s">
        <v>5182</v>
      </c>
      <c r="F1798" t="s">
        <v>5183</v>
      </c>
    </row>
    <row r="1799" spans="2:6">
      <c r="B1799" s="226" t="s">
        <v>6742</v>
      </c>
      <c r="C1799" s="226" t="s">
        <v>841</v>
      </c>
      <c r="E1799" t="s">
        <v>5170</v>
      </c>
      <c r="F1799" t="s">
        <v>9200</v>
      </c>
    </row>
    <row r="1800" spans="2:6">
      <c r="B1800" s="226" t="s">
        <v>6743</v>
      </c>
      <c r="C1800" s="226" t="s">
        <v>910</v>
      </c>
      <c r="E1800" t="s">
        <v>5174</v>
      </c>
      <c r="F1800" t="s">
        <v>5175</v>
      </c>
    </row>
    <row r="1801" spans="2:6">
      <c r="B1801" s="226" t="s">
        <v>6744</v>
      </c>
      <c r="C1801" s="226" t="s">
        <v>6745</v>
      </c>
      <c r="E1801" t="s">
        <v>4273</v>
      </c>
      <c r="F1801" t="s">
        <v>4274</v>
      </c>
    </row>
    <row r="1802" spans="2:6">
      <c r="B1802" s="226" t="s">
        <v>6746</v>
      </c>
      <c r="C1802" s="226" t="s">
        <v>906</v>
      </c>
      <c r="E1802" t="s">
        <v>4007</v>
      </c>
      <c r="F1802" t="s">
        <v>4009</v>
      </c>
    </row>
    <row r="1803" spans="2:6">
      <c r="B1803" s="226" t="s">
        <v>6747</v>
      </c>
      <c r="C1803" s="226" t="s">
        <v>6748</v>
      </c>
      <c r="E1803" t="s">
        <v>4275</v>
      </c>
      <c r="F1803" t="s">
        <v>4276</v>
      </c>
    </row>
    <row r="1804" spans="2:6">
      <c r="B1804" s="226" t="s">
        <v>6749</v>
      </c>
      <c r="C1804" s="226" t="s">
        <v>840</v>
      </c>
      <c r="E1804" t="s">
        <v>4856</v>
      </c>
      <c r="F1804" t="s">
        <v>4857</v>
      </c>
    </row>
    <row r="1805" spans="2:6">
      <c r="B1805" s="226" t="s">
        <v>6750</v>
      </c>
      <c r="C1805" s="226" t="s">
        <v>845</v>
      </c>
      <c r="E1805" t="s">
        <v>4547</v>
      </c>
      <c r="F1805" t="s">
        <v>4548</v>
      </c>
    </row>
    <row r="1806" spans="2:6">
      <c r="B1806" s="226" t="s">
        <v>6751</v>
      </c>
      <c r="C1806" s="226" t="s">
        <v>6752</v>
      </c>
      <c r="E1806" t="s">
        <v>4549</v>
      </c>
      <c r="F1806" t="s">
        <v>4550</v>
      </c>
    </row>
    <row r="1807" spans="2:6">
      <c r="B1807" s="226" t="s">
        <v>6753</v>
      </c>
      <c r="C1807" s="226" t="s">
        <v>844</v>
      </c>
      <c r="E1807" t="s">
        <v>4277</v>
      </c>
      <c r="F1807" t="s">
        <v>4278</v>
      </c>
    </row>
    <row r="1808" spans="2:6">
      <c r="B1808" s="226" t="s">
        <v>6754</v>
      </c>
      <c r="C1808" s="226" t="s">
        <v>903</v>
      </c>
      <c r="E1808" t="s">
        <v>4056</v>
      </c>
      <c r="F1808" t="s">
        <v>9210</v>
      </c>
    </row>
    <row r="1809" spans="2:6">
      <c r="B1809" s="226" t="s">
        <v>6756</v>
      </c>
      <c r="C1809" s="226" t="s">
        <v>905</v>
      </c>
      <c r="E1809" t="s">
        <v>4293</v>
      </c>
      <c r="F1809" t="s">
        <v>4294</v>
      </c>
    </row>
    <row r="1810" spans="2:6">
      <c r="B1810" s="226" t="s">
        <v>6757</v>
      </c>
      <c r="C1810" s="226" t="s">
        <v>6758</v>
      </c>
      <c r="E1810" t="s">
        <v>4296</v>
      </c>
      <c r="F1810" t="s">
        <v>9213</v>
      </c>
    </row>
    <row r="1811" spans="2:6">
      <c r="B1811" s="226" t="s">
        <v>6759</v>
      </c>
      <c r="C1811" s="226" t="s">
        <v>839</v>
      </c>
      <c r="E1811" t="s">
        <v>4867</v>
      </c>
      <c r="F1811" t="s">
        <v>4868</v>
      </c>
    </row>
    <row r="1812" spans="2:6">
      <c r="B1812" s="226" t="s">
        <v>6760</v>
      </c>
      <c r="C1812" s="226" t="s">
        <v>134</v>
      </c>
      <c r="E1812" t="s">
        <v>4863</v>
      </c>
      <c r="F1812" t="s">
        <v>4864</v>
      </c>
    </row>
    <row r="1813" spans="2:6">
      <c r="B1813" s="226" t="s">
        <v>6761</v>
      </c>
      <c r="C1813" s="226" t="s">
        <v>838</v>
      </c>
      <c r="E1813" t="s">
        <v>4874</v>
      </c>
      <c r="F1813" t="s">
        <v>4875</v>
      </c>
    </row>
    <row r="1814" spans="2:6">
      <c r="B1814" s="226" t="s">
        <v>6762</v>
      </c>
      <c r="C1814" s="226" t="s">
        <v>849</v>
      </c>
      <c r="E1814" t="s">
        <v>5211</v>
      </c>
      <c r="F1814" t="s">
        <v>5212</v>
      </c>
    </row>
    <row r="1815" spans="2:6">
      <c r="B1815" s="226" t="s">
        <v>6763</v>
      </c>
      <c r="C1815" s="226" t="s">
        <v>902</v>
      </c>
      <c r="E1815" t="s">
        <v>3987</v>
      </c>
      <c r="F1815" t="s">
        <v>3989</v>
      </c>
    </row>
    <row r="1816" spans="2:6">
      <c r="B1816" s="226" t="s">
        <v>6764</v>
      </c>
      <c r="C1816" s="226" t="s">
        <v>904</v>
      </c>
      <c r="E1816" t="s">
        <v>4252</v>
      </c>
      <c r="F1816" t="s">
        <v>4253</v>
      </c>
    </row>
    <row r="1817" spans="2:6">
      <c r="B1817" s="226" t="s">
        <v>6765</v>
      </c>
      <c r="C1817" s="226" t="s">
        <v>6766</v>
      </c>
      <c r="E1817" t="s">
        <v>4269</v>
      </c>
      <c r="F1817" t="s">
        <v>4270</v>
      </c>
    </row>
    <row r="1818" spans="2:6">
      <c r="B1818" s="226" t="s">
        <v>6767</v>
      </c>
      <c r="C1818" s="226" t="s">
        <v>901</v>
      </c>
      <c r="E1818" t="s">
        <v>4254</v>
      </c>
      <c r="F1818" t="s">
        <v>9222</v>
      </c>
    </row>
    <row r="1819" spans="2:6">
      <c r="B1819" s="226" t="s">
        <v>6768</v>
      </c>
      <c r="C1819" s="226" t="s">
        <v>900</v>
      </c>
      <c r="E1819" t="s">
        <v>4256</v>
      </c>
      <c r="F1819" t="s">
        <v>9224</v>
      </c>
    </row>
    <row r="1820" spans="2:6">
      <c r="B1820" s="226" t="s">
        <v>6769</v>
      </c>
      <c r="C1820" s="226" t="s">
        <v>6770</v>
      </c>
      <c r="E1820" t="s">
        <v>4533</v>
      </c>
      <c r="F1820" t="s">
        <v>9226</v>
      </c>
    </row>
    <row r="1821" spans="2:6">
      <c r="B1821" s="226" t="s">
        <v>6771</v>
      </c>
      <c r="C1821" s="226" t="s">
        <v>899</v>
      </c>
      <c r="E1821" t="s">
        <v>4850</v>
      </c>
      <c r="F1821" t="s">
        <v>4851</v>
      </c>
    </row>
    <row r="1822" spans="2:6">
      <c r="B1822" s="226" t="s">
        <v>6772</v>
      </c>
      <c r="C1822" s="226" t="s">
        <v>819</v>
      </c>
      <c r="E1822" t="s">
        <v>3905</v>
      </c>
      <c r="F1822" t="s">
        <v>3906</v>
      </c>
    </row>
    <row r="1823" spans="2:6">
      <c r="B1823" s="226" t="s">
        <v>6773</v>
      </c>
      <c r="C1823" s="226" t="s">
        <v>837</v>
      </c>
      <c r="E1823" t="s">
        <v>3897</v>
      </c>
      <c r="F1823" t="s">
        <v>3899</v>
      </c>
    </row>
    <row r="1824" spans="2:6">
      <c r="B1824" s="226" t="s">
        <v>6774</v>
      </c>
      <c r="C1824" s="226" t="s">
        <v>822</v>
      </c>
      <c r="E1824" t="s">
        <v>4025</v>
      </c>
      <c r="F1824" t="s">
        <v>4026</v>
      </c>
    </row>
    <row r="1825" spans="2:6">
      <c r="B1825" s="226" t="s">
        <v>6775</v>
      </c>
      <c r="C1825" s="226" t="s">
        <v>6776</v>
      </c>
      <c r="E1825" t="s">
        <v>3920</v>
      </c>
      <c r="F1825" t="s">
        <v>3921</v>
      </c>
    </row>
    <row r="1826" spans="2:6">
      <c r="B1826" s="226" t="s">
        <v>6777</v>
      </c>
      <c r="C1826" s="226" t="s">
        <v>1608</v>
      </c>
      <c r="E1826" t="s">
        <v>4284</v>
      </c>
      <c r="F1826" t="s">
        <v>4285</v>
      </c>
    </row>
    <row r="1827" spans="2:6">
      <c r="B1827" s="226" t="s">
        <v>6778</v>
      </c>
      <c r="C1827" s="226" t="s">
        <v>6780</v>
      </c>
      <c r="E1827" t="s">
        <v>4002</v>
      </c>
      <c r="F1827" t="s">
        <v>4003</v>
      </c>
    </row>
    <row r="1828" spans="2:6">
      <c r="B1828" s="226" t="s">
        <v>6781</v>
      </c>
      <c r="C1828" s="226" t="s">
        <v>815</v>
      </c>
      <c r="E1828" t="s">
        <v>4267</v>
      </c>
      <c r="F1828" t="s">
        <v>9235</v>
      </c>
    </row>
    <row r="1829" spans="2:6">
      <c r="B1829" s="226" t="s">
        <v>6782</v>
      </c>
      <c r="C1829" s="226" t="s">
        <v>104</v>
      </c>
      <c r="E1829" t="s">
        <v>4013</v>
      </c>
      <c r="F1829" t="s">
        <v>4014</v>
      </c>
    </row>
    <row r="1830" spans="2:6">
      <c r="B1830" s="226" t="s">
        <v>6783</v>
      </c>
      <c r="C1830" s="226" t="s">
        <v>814</v>
      </c>
      <c r="E1830" t="s">
        <v>4015</v>
      </c>
      <c r="F1830" t="s">
        <v>4016</v>
      </c>
    </row>
    <row r="1831" spans="2:6">
      <c r="B1831" s="226" t="s">
        <v>6784</v>
      </c>
      <c r="C1831" s="226" t="s">
        <v>6785</v>
      </c>
      <c r="E1831" t="s">
        <v>4017</v>
      </c>
      <c r="F1831" t="s">
        <v>4018</v>
      </c>
    </row>
    <row r="1832" spans="2:6">
      <c r="B1832" s="226" t="s">
        <v>6786</v>
      </c>
      <c r="C1832" s="226" t="s">
        <v>6787</v>
      </c>
      <c r="E1832" t="s">
        <v>4010</v>
      </c>
      <c r="F1832" t="s">
        <v>9240</v>
      </c>
    </row>
    <row r="1833" spans="2:6">
      <c r="B1833" s="226" t="s">
        <v>6788</v>
      </c>
      <c r="C1833" s="226" t="s">
        <v>818</v>
      </c>
      <c r="E1833" t="s">
        <v>4289</v>
      </c>
      <c r="F1833" t="s">
        <v>4290</v>
      </c>
    </row>
    <row r="1834" spans="2:6">
      <c r="B1834" s="226" t="s">
        <v>6789</v>
      </c>
      <c r="C1834" s="226" t="s">
        <v>6790</v>
      </c>
      <c r="E1834" t="s">
        <v>4258</v>
      </c>
      <c r="F1834" t="s">
        <v>4259</v>
      </c>
    </row>
    <row r="1835" spans="2:6">
      <c r="B1835" s="226" t="s">
        <v>6791</v>
      </c>
      <c r="C1835" s="226" t="s">
        <v>1628</v>
      </c>
      <c r="E1835" t="s">
        <v>4019</v>
      </c>
      <c r="F1835" t="s">
        <v>4020</v>
      </c>
    </row>
    <row r="1836" spans="2:6">
      <c r="B1836" s="226" t="s">
        <v>6792</v>
      </c>
      <c r="C1836" s="226" t="s">
        <v>1627</v>
      </c>
      <c r="E1836" t="s">
        <v>4004</v>
      </c>
      <c r="F1836" t="s">
        <v>4006</v>
      </c>
    </row>
    <row r="1837" spans="2:6">
      <c r="B1837" s="226" t="s">
        <v>6793</v>
      </c>
      <c r="C1837" s="226" t="s">
        <v>6794</v>
      </c>
      <c r="E1837" t="s">
        <v>4556</v>
      </c>
      <c r="F1837" t="s">
        <v>4557</v>
      </c>
    </row>
    <row r="1838" spans="2:6">
      <c r="B1838" s="226" t="s">
        <v>6795</v>
      </c>
      <c r="C1838" s="226" t="s">
        <v>1633</v>
      </c>
      <c r="E1838" t="s">
        <v>4271</v>
      </c>
      <c r="F1838" t="s">
        <v>9247</v>
      </c>
    </row>
    <row r="1839" spans="2:6">
      <c r="B1839" s="226" t="s">
        <v>6796</v>
      </c>
      <c r="C1839" s="226" t="s">
        <v>788</v>
      </c>
      <c r="E1839" t="s">
        <v>4545</v>
      </c>
      <c r="F1839" t="s">
        <v>4546</v>
      </c>
    </row>
    <row r="1840" spans="2:6">
      <c r="B1840" s="226" t="s">
        <v>6797</v>
      </c>
      <c r="C1840" s="226" t="s">
        <v>787</v>
      </c>
      <c r="E1840" t="s">
        <v>4861</v>
      </c>
      <c r="F1840" t="s">
        <v>4862</v>
      </c>
    </row>
    <row r="1841" spans="2:6">
      <c r="B1841" s="226" t="s">
        <v>6798</v>
      </c>
      <c r="C1841" s="226" t="s">
        <v>6799</v>
      </c>
      <c r="E1841" t="s">
        <v>4869</v>
      </c>
      <c r="F1841" t="s">
        <v>4870</v>
      </c>
    </row>
    <row r="1842" spans="2:6">
      <c r="B1842" s="226" t="s">
        <v>6800</v>
      </c>
      <c r="C1842" s="226" t="s">
        <v>6801</v>
      </c>
      <c r="E1842" t="s">
        <v>4852</v>
      </c>
      <c r="F1842" t="s">
        <v>4853</v>
      </c>
    </row>
    <row r="1843" spans="2:6">
      <c r="B1843" s="226" t="s">
        <v>6802</v>
      </c>
      <c r="C1843" s="226" t="s">
        <v>6803</v>
      </c>
      <c r="E1843" t="s">
        <v>4858</v>
      </c>
      <c r="F1843" t="s">
        <v>4860</v>
      </c>
    </row>
    <row r="1844" spans="2:6">
      <c r="B1844" s="226" t="s">
        <v>6804</v>
      </c>
      <c r="C1844" s="226" t="s">
        <v>786</v>
      </c>
      <c r="E1844" t="s">
        <v>5200</v>
      </c>
      <c r="F1844" t="s">
        <v>9254</v>
      </c>
    </row>
    <row r="1845" spans="2:6">
      <c r="B1845" s="226" t="s">
        <v>6805</v>
      </c>
      <c r="C1845" s="226" t="s">
        <v>785</v>
      </c>
      <c r="E1845" t="s">
        <v>5193</v>
      </c>
      <c r="F1845" t="s">
        <v>5194</v>
      </c>
    </row>
    <row r="1846" spans="2:6">
      <c r="B1846" s="226" t="s">
        <v>6806</v>
      </c>
      <c r="C1846" s="226" t="s">
        <v>6807</v>
      </c>
      <c r="E1846" t="s">
        <v>5191</v>
      </c>
      <c r="F1846" t="s">
        <v>5192</v>
      </c>
    </row>
    <row r="1847" spans="2:6">
      <c r="B1847" s="226" t="s">
        <v>6808</v>
      </c>
      <c r="C1847" s="226" t="s">
        <v>6809</v>
      </c>
      <c r="E1847" t="s">
        <v>5659</v>
      </c>
      <c r="F1847" t="s">
        <v>5660</v>
      </c>
    </row>
    <row r="1848" spans="2:6">
      <c r="B1848" s="226" t="s">
        <v>6810</v>
      </c>
      <c r="C1848" s="226" t="s">
        <v>6811</v>
      </c>
      <c r="E1848" t="s">
        <v>5655</v>
      </c>
      <c r="F1848" t="s">
        <v>5656</v>
      </c>
    </row>
    <row r="1849" spans="2:6">
      <c r="B1849" s="226" t="s">
        <v>6812</v>
      </c>
      <c r="C1849" s="226" t="s">
        <v>6813</v>
      </c>
      <c r="E1849" t="s">
        <v>5652</v>
      </c>
      <c r="F1849" t="s">
        <v>5653</v>
      </c>
    </row>
    <row r="1850" spans="2:6">
      <c r="B1850" s="226" t="s">
        <v>6814</v>
      </c>
      <c r="C1850" s="226" t="s">
        <v>792</v>
      </c>
      <c r="E1850" t="s">
        <v>5204</v>
      </c>
      <c r="F1850" t="s">
        <v>5205</v>
      </c>
    </row>
    <row r="1851" spans="2:6">
      <c r="B1851" s="226" t="s">
        <v>6815</v>
      </c>
      <c r="C1851" s="226" t="s">
        <v>791</v>
      </c>
      <c r="E1851" t="s">
        <v>5665</v>
      </c>
      <c r="F1851" t="s">
        <v>5666</v>
      </c>
    </row>
    <row r="1852" spans="2:6">
      <c r="B1852" s="226" t="s">
        <v>6816</v>
      </c>
      <c r="C1852" s="226" t="s">
        <v>799</v>
      </c>
      <c r="E1852" t="s">
        <v>5197</v>
      </c>
      <c r="F1852" t="s">
        <v>5199</v>
      </c>
    </row>
    <row r="1853" spans="2:6">
      <c r="B1853" s="226" t="s">
        <v>6817</v>
      </c>
      <c r="C1853" s="226" t="s">
        <v>6818</v>
      </c>
      <c r="E1853" t="s">
        <v>5661</v>
      </c>
      <c r="F1853" t="s">
        <v>9264</v>
      </c>
    </row>
    <row r="1854" spans="2:6">
      <c r="B1854" s="226" t="s">
        <v>6819</v>
      </c>
      <c r="C1854" s="226" t="s">
        <v>798</v>
      </c>
      <c r="E1854" t="s">
        <v>6098</v>
      </c>
      <c r="F1854" t="s">
        <v>6099</v>
      </c>
    </row>
    <row r="1855" spans="2:6">
      <c r="B1855" s="226" t="s">
        <v>6820</v>
      </c>
      <c r="C1855" s="226" t="s">
        <v>6821</v>
      </c>
      <c r="E1855" t="s">
        <v>6100</v>
      </c>
      <c r="F1855" t="s">
        <v>6101</v>
      </c>
    </row>
    <row r="1856" spans="2:6">
      <c r="B1856" s="226" t="s">
        <v>6822</v>
      </c>
      <c r="C1856" s="226" t="s">
        <v>797</v>
      </c>
      <c r="E1856" t="s">
        <v>6096</v>
      </c>
      <c r="F1856" t="s">
        <v>6097</v>
      </c>
    </row>
    <row r="1857" spans="2:6">
      <c r="B1857" s="226" t="s">
        <v>6823</v>
      </c>
      <c r="C1857" s="226" t="s">
        <v>1607</v>
      </c>
      <c r="E1857" t="s">
        <v>4237</v>
      </c>
      <c r="F1857" t="s">
        <v>4239</v>
      </c>
    </row>
    <row r="1858" spans="2:6">
      <c r="B1858" s="226" t="s">
        <v>6824</v>
      </c>
      <c r="C1858" s="226" t="s">
        <v>737</v>
      </c>
      <c r="E1858" t="s">
        <v>4240</v>
      </c>
      <c r="F1858" t="s">
        <v>4241</v>
      </c>
    </row>
    <row r="1859" spans="2:6">
      <c r="B1859" s="226" t="s">
        <v>6825</v>
      </c>
      <c r="C1859" s="226" t="s">
        <v>1606</v>
      </c>
      <c r="E1859" t="s">
        <v>4280</v>
      </c>
      <c r="F1859" t="s">
        <v>4281</v>
      </c>
    </row>
    <row r="1860" spans="2:6">
      <c r="B1860" s="226" t="s">
        <v>6826</v>
      </c>
      <c r="C1860" s="226" t="s">
        <v>6827</v>
      </c>
      <c r="E1860" t="s">
        <v>4511</v>
      </c>
      <c r="F1860" t="s">
        <v>4512</v>
      </c>
    </row>
    <row r="1861" spans="2:6">
      <c r="B1861" s="226" t="s">
        <v>6828</v>
      </c>
      <c r="C1861" s="226" t="s">
        <v>6829</v>
      </c>
      <c r="E1861" t="s">
        <v>5126</v>
      </c>
      <c r="F1861" t="s">
        <v>5127</v>
      </c>
    </row>
    <row r="1862" spans="2:6">
      <c r="B1862" s="226" t="s">
        <v>6830</v>
      </c>
      <c r="C1862" s="226" t="s">
        <v>6831</v>
      </c>
      <c r="E1862" t="s">
        <v>5124</v>
      </c>
      <c r="F1862" t="s">
        <v>5125</v>
      </c>
    </row>
    <row r="1863" spans="2:6">
      <c r="B1863" s="226" t="s">
        <v>6832</v>
      </c>
      <c r="C1863" s="226" t="s">
        <v>6833</v>
      </c>
      <c r="E1863" t="s">
        <v>5140</v>
      </c>
      <c r="F1863" t="s">
        <v>5141</v>
      </c>
    </row>
    <row r="1864" spans="2:6">
      <c r="B1864" s="226" t="s">
        <v>6834</v>
      </c>
      <c r="C1864" s="226" t="s">
        <v>6835</v>
      </c>
      <c r="E1864" t="s">
        <v>3969</v>
      </c>
      <c r="F1864" t="s">
        <v>9276</v>
      </c>
    </row>
    <row r="1865" spans="2:6">
      <c r="B1865" s="226" t="s">
        <v>6836</v>
      </c>
      <c r="C1865" s="226" t="s">
        <v>6837</v>
      </c>
      <c r="E1865" t="s">
        <v>3998</v>
      </c>
      <c r="F1865" t="s">
        <v>3999</v>
      </c>
    </row>
    <row r="1866" spans="2:6">
      <c r="B1866" s="226" t="s">
        <v>6838</v>
      </c>
      <c r="C1866" s="226" t="s">
        <v>6839</v>
      </c>
      <c r="E1866" t="s">
        <v>3993</v>
      </c>
      <c r="F1866" t="s">
        <v>3994</v>
      </c>
    </row>
    <row r="1867" spans="2:6">
      <c r="B1867" s="226" t="s">
        <v>6840</v>
      </c>
      <c r="C1867" s="226" t="s">
        <v>6841</v>
      </c>
      <c r="E1867" t="s">
        <v>3991</v>
      </c>
      <c r="F1867" t="s">
        <v>3992</v>
      </c>
    </row>
    <row r="1868" spans="2:6">
      <c r="B1868" s="226" t="s">
        <v>6842</v>
      </c>
      <c r="C1868" s="226" t="s">
        <v>6843</v>
      </c>
      <c r="E1868" t="s">
        <v>4242</v>
      </c>
      <c r="F1868" t="s">
        <v>4243</v>
      </c>
    </row>
    <row r="1869" spans="2:6">
      <c r="B1869" s="226" t="s">
        <v>6844</v>
      </c>
      <c r="C1869" s="226" t="s">
        <v>290</v>
      </c>
      <c r="E1869" t="s">
        <v>4529</v>
      </c>
      <c r="F1869" t="s">
        <v>4530</v>
      </c>
    </row>
    <row r="1870" spans="2:6">
      <c r="B1870" s="226" t="s">
        <v>6845</v>
      </c>
      <c r="C1870" s="226" t="s">
        <v>6846</v>
      </c>
      <c r="E1870" t="s">
        <v>4513</v>
      </c>
      <c r="F1870" t="s">
        <v>9283</v>
      </c>
    </row>
    <row r="1871" spans="2:6">
      <c r="B1871" s="226" t="s">
        <v>6847</v>
      </c>
      <c r="C1871" s="226" t="s">
        <v>759</v>
      </c>
      <c r="E1871" t="s">
        <v>4249</v>
      </c>
      <c r="F1871" t="s">
        <v>4251</v>
      </c>
    </row>
    <row r="1872" spans="2:6">
      <c r="B1872" s="226" t="s">
        <v>6848</v>
      </c>
      <c r="C1872" s="226" t="s">
        <v>6849</v>
      </c>
      <c r="E1872" t="s">
        <v>4543</v>
      </c>
      <c r="F1872" t="s">
        <v>4544</v>
      </c>
    </row>
    <row r="1873" spans="2:6">
      <c r="B1873" s="226" t="s">
        <v>6850</v>
      </c>
      <c r="C1873" s="226" t="s">
        <v>667</v>
      </c>
      <c r="E1873" t="s">
        <v>4531</v>
      </c>
      <c r="F1873" t="s">
        <v>4532</v>
      </c>
    </row>
    <row r="1874" spans="2:6">
      <c r="B1874" s="226" t="s">
        <v>6851</v>
      </c>
      <c r="C1874" s="226" t="s">
        <v>764</v>
      </c>
      <c r="E1874" t="s">
        <v>4854</v>
      </c>
      <c r="F1874" t="s">
        <v>4855</v>
      </c>
    </row>
    <row r="1875" spans="2:6">
      <c r="B1875" s="226" t="s">
        <v>6852</v>
      </c>
      <c r="C1875" s="226" t="s">
        <v>763</v>
      </c>
      <c r="E1875" t="s">
        <v>5184</v>
      </c>
      <c r="F1875" t="s">
        <v>5185</v>
      </c>
    </row>
    <row r="1876" spans="2:6">
      <c r="B1876" s="226" t="s">
        <v>6853</v>
      </c>
      <c r="C1876" s="226" t="s">
        <v>6854</v>
      </c>
      <c r="E1876" t="s">
        <v>5180</v>
      </c>
      <c r="F1876" t="s">
        <v>5181</v>
      </c>
    </row>
    <row r="1877" spans="2:6">
      <c r="B1877" s="226" t="s">
        <v>6855</v>
      </c>
      <c r="C1877" s="226" t="s">
        <v>6856</v>
      </c>
      <c r="E1877" t="s">
        <v>5637</v>
      </c>
      <c r="F1877" t="s">
        <v>5638</v>
      </c>
    </row>
    <row r="1878" spans="2:6">
      <c r="B1878" s="226" t="s">
        <v>6857</v>
      </c>
      <c r="C1878" s="226" t="s">
        <v>717</v>
      </c>
      <c r="E1878" t="s">
        <v>5624</v>
      </c>
      <c r="F1878" t="s">
        <v>5626</v>
      </c>
    </row>
    <row r="1879" spans="2:6">
      <c r="B1879" s="226" t="s">
        <v>6858</v>
      </c>
      <c r="C1879" s="226" t="s">
        <v>744</v>
      </c>
      <c r="E1879" t="s">
        <v>6054</v>
      </c>
      <c r="F1879" t="s">
        <v>6055</v>
      </c>
    </row>
    <row r="1880" spans="2:6">
      <c r="B1880" s="226" t="s">
        <v>6859</v>
      </c>
      <c r="C1880" s="226" t="s">
        <v>6860</v>
      </c>
      <c r="E1880" t="s">
        <v>5627</v>
      </c>
      <c r="F1880" t="s">
        <v>5628</v>
      </c>
    </row>
    <row r="1881" spans="2:6">
      <c r="B1881" s="226" t="s">
        <v>6861</v>
      </c>
      <c r="C1881" s="226" t="s">
        <v>6862</v>
      </c>
      <c r="E1881" t="s">
        <v>6050</v>
      </c>
      <c r="F1881" t="s">
        <v>9295</v>
      </c>
    </row>
    <row r="1882" spans="2:6">
      <c r="B1882" s="226" t="s">
        <v>6863</v>
      </c>
      <c r="C1882" s="226" t="s">
        <v>6864</v>
      </c>
      <c r="E1882" t="s">
        <v>6065</v>
      </c>
      <c r="F1882" t="s">
        <v>9297</v>
      </c>
    </row>
    <row r="1883" spans="2:6">
      <c r="B1883" s="226" t="s">
        <v>6865</v>
      </c>
      <c r="C1883" s="226" t="s">
        <v>6866</v>
      </c>
      <c r="E1883" t="s">
        <v>6052</v>
      </c>
      <c r="F1883" t="s">
        <v>6053</v>
      </c>
    </row>
    <row r="1884" spans="2:6">
      <c r="B1884" s="226" t="s">
        <v>6867</v>
      </c>
      <c r="C1884" s="226" t="s">
        <v>758</v>
      </c>
      <c r="E1884" t="s">
        <v>6038</v>
      </c>
      <c r="F1884" t="s">
        <v>6039</v>
      </c>
    </row>
    <row r="1885" spans="2:6">
      <c r="B1885" s="226" t="s">
        <v>6868</v>
      </c>
      <c r="C1885" s="226" t="s">
        <v>6869</v>
      </c>
      <c r="E1885" t="s">
        <v>4836</v>
      </c>
      <c r="F1885" t="s">
        <v>4838</v>
      </c>
    </row>
    <row r="1886" spans="2:6">
      <c r="B1886" s="226" t="s">
        <v>6870</v>
      </c>
      <c r="C1886" s="226" t="s">
        <v>6871</v>
      </c>
      <c r="E1886" t="s">
        <v>5178</v>
      </c>
      <c r="F1886" t="s">
        <v>5179</v>
      </c>
    </row>
    <row r="1887" spans="2:6">
      <c r="B1887" s="226" t="s">
        <v>6872</v>
      </c>
      <c r="C1887" s="226" t="s">
        <v>6873</v>
      </c>
      <c r="E1887" t="s">
        <v>6074</v>
      </c>
      <c r="F1887" t="s">
        <v>6075</v>
      </c>
    </row>
    <row r="1888" spans="2:6">
      <c r="B1888" s="226" t="s">
        <v>6874</v>
      </c>
      <c r="C1888" s="226" t="s">
        <v>6875</v>
      </c>
      <c r="E1888" t="s">
        <v>5600</v>
      </c>
      <c r="F1888" t="s">
        <v>5601</v>
      </c>
    </row>
    <row r="1889" spans="2:6">
      <c r="B1889" s="226" t="s">
        <v>6876</v>
      </c>
      <c r="C1889" s="226" t="s">
        <v>1605</v>
      </c>
      <c r="E1889" t="s">
        <v>6059</v>
      </c>
      <c r="F1889" t="s">
        <v>9305</v>
      </c>
    </row>
    <row r="1890" spans="2:6">
      <c r="B1890" s="226" t="s">
        <v>6877</v>
      </c>
      <c r="C1890" s="226" t="s">
        <v>1604</v>
      </c>
      <c r="E1890" t="s">
        <v>6061</v>
      </c>
      <c r="F1890" t="s">
        <v>6062</v>
      </c>
    </row>
    <row r="1891" spans="2:6">
      <c r="B1891" s="226" t="s">
        <v>6878</v>
      </c>
      <c r="C1891" s="226" t="s">
        <v>6879</v>
      </c>
      <c r="E1891" t="s">
        <v>6043</v>
      </c>
      <c r="F1891" t="s">
        <v>6044</v>
      </c>
    </row>
    <row r="1892" spans="2:6">
      <c r="B1892" s="226" t="s">
        <v>6880</v>
      </c>
      <c r="C1892" s="226" t="s">
        <v>6881</v>
      </c>
      <c r="E1892" t="s">
        <v>4525</v>
      </c>
      <c r="F1892" t="s">
        <v>4527</v>
      </c>
    </row>
    <row r="1893" spans="2:6">
      <c r="B1893" s="226" t="s">
        <v>6882</v>
      </c>
      <c r="C1893" s="226" t="s">
        <v>6883</v>
      </c>
      <c r="E1893" t="s">
        <v>4848</v>
      </c>
      <c r="F1893" t="s">
        <v>9310</v>
      </c>
    </row>
    <row r="1894" spans="2:6">
      <c r="B1894" s="226" t="s">
        <v>6884</v>
      </c>
      <c r="C1894" s="226" t="s">
        <v>6885</v>
      </c>
      <c r="E1894" t="s">
        <v>4835</v>
      </c>
      <c r="F1894" t="s">
        <v>120</v>
      </c>
    </row>
    <row r="1895" spans="2:6">
      <c r="B1895" s="226" t="s">
        <v>6886</v>
      </c>
      <c r="C1895" s="226" t="s">
        <v>6887</v>
      </c>
      <c r="E1895" t="s">
        <v>5186</v>
      </c>
      <c r="F1895" t="s">
        <v>5187</v>
      </c>
    </row>
    <row r="1896" spans="2:6">
      <c r="B1896" s="226" t="s">
        <v>6888</v>
      </c>
      <c r="C1896" s="226" t="s">
        <v>6889</v>
      </c>
      <c r="E1896" t="s">
        <v>5235</v>
      </c>
      <c r="F1896" t="s">
        <v>5236</v>
      </c>
    </row>
    <row r="1897" spans="2:6">
      <c r="B1897" s="226" t="s">
        <v>6890</v>
      </c>
      <c r="C1897" s="226" t="s">
        <v>6891</v>
      </c>
      <c r="E1897" t="s">
        <v>5644</v>
      </c>
      <c r="F1897" t="s">
        <v>5645</v>
      </c>
    </row>
    <row r="1898" spans="2:6">
      <c r="B1898" s="226" t="s">
        <v>6892</v>
      </c>
      <c r="C1898" s="226" t="s">
        <v>6893</v>
      </c>
      <c r="E1898" t="s">
        <v>5633</v>
      </c>
      <c r="F1898" t="s">
        <v>5634</v>
      </c>
    </row>
    <row r="1899" spans="2:6">
      <c r="B1899" s="226" t="s">
        <v>6894</v>
      </c>
      <c r="C1899" s="226" t="s">
        <v>6895</v>
      </c>
      <c r="E1899" t="s">
        <v>5159</v>
      </c>
      <c r="F1899" t="s">
        <v>5161</v>
      </c>
    </row>
    <row r="1900" spans="2:6">
      <c r="B1900" s="226" t="s">
        <v>6896</v>
      </c>
      <c r="C1900" s="226" t="s">
        <v>6897</v>
      </c>
      <c r="E1900" t="s">
        <v>5631</v>
      </c>
      <c r="F1900" t="s">
        <v>5632</v>
      </c>
    </row>
    <row r="1901" spans="2:6">
      <c r="B1901" s="226" t="s">
        <v>6898</v>
      </c>
      <c r="C1901" s="226" t="s">
        <v>6899</v>
      </c>
      <c r="E1901" t="s">
        <v>5202</v>
      </c>
      <c r="F1901" t="s">
        <v>9319</v>
      </c>
    </row>
    <row r="1902" spans="2:6">
      <c r="B1902" s="226" t="s">
        <v>6900</v>
      </c>
      <c r="C1902" s="226" t="s">
        <v>6901</v>
      </c>
      <c r="E1902" t="s">
        <v>5195</v>
      </c>
      <c r="F1902" t="s">
        <v>5196</v>
      </c>
    </row>
    <row r="1903" spans="2:6">
      <c r="B1903" s="226" t="s">
        <v>6902</v>
      </c>
      <c r="C1903" s="226" t="s">
        <v>6903</v>
      </c>
      <c r="E1903" t="s">
        <v>5635</v>
      </c>
      <c r="F1903" t="s">
        <v>5636</v>
      </c>
    </row>
    <row r="1904" spans="2:6">
      <c r="B1904" s="226" t="s">
        <v>6904</v>
      </c>
      <c r="C1904" s="226" t="s">
        <v>6906</v>
      </c>
      <c r="E1904" t="s">
        <v>5646</v>
      </c>
      <c r="F1904" t="s">
        <v>5647</v>
      </c>
    </row>
    <row r="1905" spans="2:6">
      <c r="B1905" s="226" t="s">
        <v>6907</v>
      </c>
      <c r="C1905" s="226" t="s">
        <v>6908</v>
      </c>
      <c r="E1905" t="s">
        <v>6084</v>
      </c>
      <c r="F1905" t="s">
        <v>6085</v>
      </c>
    </row>
    <row r="1906" spans="2:6">
      <c r="B1906" s="226" t="s">
        <v>6909</v>
      </c>
      <c r="C1906" s="226" t="s">
        <v>6910</v>
      </c>
      <c r="E1906" t="s">
        <v>5188</v>
      </c>
      <c r="F1906" t="s">
        <v>5190</v>
      </c>
    </row>
    <row r="1907" spans="2:6">
      <c r="B1907" s="226" t="s">
        <v>6911</v>
      </c>
      <c r="C1907" s="226" t="s">
        <v>6912</v>
      </c>
      <c r="E1907" t="s">
        <v>5648</v>
      </c>
      <c r="F1907" t="s">
        <v>5649</v>
      </c>
    </row>
    <row r="1908" spans="2:6">
      <c r="B1908" s="226" t="s">
        <v>6913</v>
      </c>
      <c r="C1908" s="226" t="s">
        <v>6914</v>
      </c>
      <c r="E1908" t="s">
        <v>5650</v>
      </c>
      <c r="F1908" t="s">
        <v>5651</v>
      </c>
    </row>
    <row r="1909" spans="2:6">
      <c r="B1909" s="226" t="s">
        <v>6915</v>
      </c>
      <c r="C1909" s="226" t="s">
        <v>6916</v>
      </c>
      <c r="E1909" t="s">
        <v>6076</v>
      </c>
      <c r="F1909" t="s">
        <v>6077</v>
      </c>
    </row>
    <row r="1910" spans="2:6">
      <c r="B1910" s="226" t="s">
        <v>6917</v>
      </c>
      <c r="C1910" s="226" t="s">
        <v>6918</v>
      </c>
      <c r="E1910" t="s">
        <v>6088</v>
      </c>
      <c r="F1910" t="s">
        <v>12</v>
      </c>
    </row>
    <row r="1911" spans="2:6">
      <c r="B1911" s="226" t="s">
        <v>6919</v>
      </c>
      <c r="C1911" s="226" t="s">
        <v>6920</v>
      </c>
      <c r="E1911" t="s">
        <v>6063</v>
      </c>
      <c r="F1911" t="s">
        <v>6064</v>
      </c>
    </row>
    <row r="1912" spans="2:6">
      <c r="B1912" s="226" t="s">
        <v>6921</v>
      </c>
      <c r="C1912" s="226" t="s">
        <v>6922</v>
      </c>
      <c r="E1912" t="s">
        <v>6086</v>
      </c>
      <c r="F1912" t="s">
        <v>6087</v>
      </c>
    </row>
    <row r="1913" spans="2:6">
      <c r="B1913" s="226" t="s">
        <v>6923</v>
      </c>
      <c r="C1913" s="226" t="s">
        <v>6924</v>
      </c>
      <c r="E1913" t="s">
        <v>4540</v>
      </c>
      <c r="F1913" t="s">
        <v>4542</v>
      </c>
    </row>
    <row r="1914" spans="2:6">
      <c r="B1914" s="226" t="s">
        <v>6925</v>
      </c>
      <c r="C1914" s="226" t="s">
        <v>6926</v>
      </c>
      <c r="E1914" t="s">
        <v>5671</v>
      </c>
      <c r="F1914" t="s">
        <v>5672</v>
      </c>
    </row>
    <row r="1915" spans="2:6">
      <c r="B1915" s="226" t="s">
        <v>6927</v>
      </c>
      <c r="C1915" s="226" t="s">
        <v>6928</v>
      </c>
      <c r="E1915" t="s">
        <v>6089</v>
      </c>
      <c r="F1915" t="s">
        <v>6090</v>
      </c>
    </row>
    <row r="1916" spans="2:6">
      <c r="B1916" s="226" t="s">
        <v>6929</v>
      </c>
      <c r="C1916" s="226" t="s">
        <v>6930</v>
      </c>
      <c r="E1916" t="s">
        <v>6094</v>
      </c>
      <c r="F1916" t="s">
        <v>6095</v>
      </c>
    </row>
    <row r="1917" spans="2:6">
      <c r="B1917" s="226" t="s">
        <v>6931</v>
      </c>
      <c r="C1917" s="226" t="s">
        <v>6932</v>
      </c>
      <c r="E1917" t="s">
        <v>6092</v>
      </c>
      <c r="F1917" t="s">
        <v>6093</v>
      </c>
    </row>
    <row r="1918" spans="2:6">
      <c r="B1918" s="226" t="s">
        <v>6933</v>
      </c>
      <c r="C1918" s="226" t="s">
        <v>6934</v>
      </c>
      <c r="E1918" t="s">
        <v>6586</v>
      </c>
      <c r="F1918" t="s">
        <v>125</v>
      </c>
    </row>
    <row r="1919" spans="2:6">
      <c r="B1919" s="226" t="s">
        <v>6935</v>
      </c>
      <c r="C1919" s="226" t="s">
        <v>6936</v>
      </c>
      <c r="E1919" t="s">
        <v>6580</v>
      </c>
      <c r="F1919" t="s">
        <v>6581</v>
      </c>
    </row>
    <row r="1920" spans="2:6">
      <c r="B1920" s="226" t="s">
        <v>6937</v>
      </c>
      <c r="C1920" s="226" t="s">
        <v>6938</v>
      </c>
      <c r="E1920" t="s">
        <v>5138</v>
      </c>
      <c r="F1920" t="s">
        <v>9339</v>
      </c>
    </row>
    <row r="1921" spans="2:6">
      <c r="B1921" s="226" t="s">
        <v>6939</v>
      </c>
      <c r="C1921" s="226" t="s">
        <v>6940</v>
      </c>
      <c r="E1921" t="s">
        <v>4826</v>
      </c>
      <c r="F1921" t="s">
        <v>4828</v>
      </c>
    </row>
    <row r="1922" spans="2:6">
      <c r="B1922" s="226" t="s">
        <v>6941</v>
      </c>
      <c r="C1922" s="226" t="s">
        <v>6942</v>
      </c>
      <c r="E1922" t="s">
        <v>6072</v>
      </c>
      <c r="F1922" t="s">
        <v>6073</v>
      </c>
    </row>
    <row r="1923" spans="2:6">
      <c r="B1923" s="226" t="s">
        <v>6943</v>
      </c>
      <c r="C1923" s="226" t="s">
        <v>6944</v>
      </c>
      <c r="E1923" t="s">
        <v>6070</v>
      </c>
      <c r="F1923" t="s">
        <v>6071</v>
      </c>
    </row>
    <row r="1924" spans="2:6">
      <c r="B1924" s="226" t="s">
        <v>6945</v>
      </c>
      <c r="C1924" s="226" t="s">
        <v>6946</v>
      </c>
      <c r="E1924" t="s">
        <v>6576</v>
      </c>
      <c r="F1924" t="s">
        <v>6577</v>
      </c>
    </row>
    <row r="1925" spans="2:6">
      <c r="B1925" s="226" t="s">
        <v>6947</v>
      </c>
      <c r="C1925" s="226" t="s">
        <v>6948</v>
      </c>
      <c r="E1925" t="s">
        <v>6578</v>
      </c>
      <c r="F1925" t="s">
        <v>6579</v>
      </c>
    </row>
    <row r="1926" spans="2:6">
      <c r="B1926" s="226" t="s">
        <v>6949</v>
      </c>
      <c r="C1926" s="226" t="s">
        <v>6950</v>
      </c>
      <c r="E1926" t="s">
        <v>6574</v>
      </c>
      <c r="F1926" t="s">
        <v>6575</v>
      </c>
    </row>
    <row r="1927" spans="2:6">
      <c r="B1927" s="226" t="s">
        <v>6951</v>
      </c>
      <c r="C1927" s="226" t="s">
        <v>460</v>
      </c>
      <c r="E1927" t="s">
        <v>6992</v>
      </c>
      <c r="F1927" t="s">
        <v>9347</v>
      </c>
    </row>
    <row r="1928" spans="2:6">
      <c r="B1928" s="226" t="s">
        <v>6952</v>
      </c>
      <c r="C1928" s="226" t="s">
        <v>6953</v>
      </c>
      <c r="E1928" t="s">
        <v>6983</v>
      </c>
      <c r="F1928" t="s">
        <v>9349</v>
      </c>
    </row>
    <row r="1929" spans="2:6">
      <c r="B1929" s="226" t="s">
        <v>6954</v>
      </c>
      <c r="C1929" s="226" t="s">
        <v>6955</v>
      </c>
      <c r="E1929" t="s">
        <v>6978</v>
      </c>
      <c r="F1929" t="s">
        <v>9351</v>
      </c>
    </row>
    <row r="1930" spans="2:6">
      <c r="B1930" s="226" t="s">
        <v>6956</v>
      </c>
      <c r="C1930" s="226" t="s">
        <v>6957</v>
      </c>
      <c r="E1930" t="s">
        <v>7002</v>
      </c>
      <c r="F1930" t="s">
        <v>9353</v>
      </c>
    </row>
    <row r="1931" spans="2:6">
      <c r="B1931" s="226" t="s">
        <v>6958</v>
      </c>
      <c r="C1931" s="226" t="s">
        <v>6959</v>
      </c>
      <c r="E1931" t="s">
        <v>6977</v>
      </c>
      <c r="F1931" t="s">
        <v>9355</v>
      </c>
    </row>
    <row r="1932" spans="2:6">
      <c r="B1932" s="226" t="s">
        <v>6960</v>
      </c>
      <c r="C1932" s="226" t="s">
        <v>6961</v>
      </c>
      <c r="E1932" t="s">
        <v>6976</v>
      </c>
      <c r="F1932" t="s">
        <v>9357</v>
      </c>
    </row>
    <row r="1933" spans="2:6">
      <c r="B1933" s="226" t="s">
        <v>6962</v>
      </c>
      <c r="C1933" s="226" t="s">
        <v>6963</v>
      </c>
      <c r="E1933" t="s">
        <v>6979</v>
      </c>
      <c r="F1933" t="s">
        <v>9359</v>
      </c>
    </row>
    <row r="1934" spans="2:6">
      <c r="B1934" s="226" t="s">
        <v>6964</v>
      </c>
      <c r="C1934" s="226" t="s">
        <v>6965</v>
      </c>
      <c r="E1934" t="s">
        <v>6974</v>
      </c>
      <c r="F1934" t="s">
        <v>9361</v>
      </c>
    </row>
    <row r="1935" spans="2:6">
      <c r="E1935" t="s">
        <v>6975</v>
      </c>
      <c r="F1935" t="s">
        <v>9363</v>
      </c>
    </row>
    <row r="1936" spans="2:6">
      <c r="E1936" t="s">
        <v>7001</v>
      </c>
      <c r="F1936" t="s">
        <v>9365</v>
      </c>
    </row>
    <row r="1937" spans="5:6">
      <c r="E1937" t="s">
        <v>6972</v>
      </c>
      <c r="F1937" t="s">
        <v>9367</v>
      </c>
    </row>
    <row r="1938" spans="5:6">
      <c r="E1938" t="s">
        <v>6973</v>
      </c>
      <c r="F1938" t="s">
        <v>9369</v>
      </c>
    </row>
    <row r="1939" spans="5:6">
      <c r="E1939" t="s">
        <v>7022</v>
      </c>
      <c r="F1939" t="s">
        <v>9371</v>
      </c>
    </row>
    <row r="1940" spans="5:6">
      <c r="E1940" t="s">
        <v>7018</v>
      </c>
      <c r="F1940" t="s">
        <v>9373</v>
      </c>
    </row>
    <row r="1941" spans="5:6">
      <c r="E1941" t="s">
        <v>7014</v>
      </c>
      <c r="F1941" t="s">
        <v>9375</v>
      </c>
    </row>
    <row r="1942" spans="5:6">
      <c r="E1942" t="s">
        <v>7015</v>
      </c>
      <c r="F1942" t="s">
        <v>9377</v>
      </c>
    </row>
    <row r="1943" spans="5:6">
      <c r="E1943" t="s">
        <v>7012</v>
      </c>
      <c r="F1943" t="s">
        <v>9379</v>
      </c>
    </row>
    <row r="1944" spans="5:6">
      <c r="E1944" t="s">
        <v>7013</v>
      </c>
      <c r="F1944" t="s">
        <v>9381</v>
      </c>
    </row>
    <row r="1945" spans="5:6">
      <c r="E1945" t="s">
        <v>7017</v>
      </c>
      <c r="F1945" t="s">
        <v>9383</v>
      </c>
    </row>
    <row r="1946" spans="5:6">
      <c r="E1946" t="s">
        <v>7016</v>
      </c>
      <c r="F1946" t="s">
        <v>9385</v>
      </c>
    </row>
    <row r="1947" spans="5:6">
      <c r="E1947" t="s">
        <v>7019</v>
      </c>
      <c r="F1947" t="s">
        <v>9387</v>
      </c>
    </row>
    <row r="1948" spans="5:6">
      <c r="E1948" t="s">
        <v>7141</v>
      </c>
      <c r="F1948" t="s">
        <v>9389</v>
      </c>
    </row>
    <row r="1949" spans="5:6">
      <c r="E1949" t="s">
        <v>7031</v>
      </c>
      <c r="F1949" t="s">
        <v>9391</v>
      </c>
    </row>
    <row r="1950" spans="5:6">
      <c r="E1950" t="s">
        <v>7037</v>
      </c>
      <c r="F1950" t="s">
        <v>9393</v>
      </c>
    </row>
    <row r="1951" spans="5:6">
      <c r="E1951" t="s">
        <v>7030</v>
      </c>
      <c r="F1951" t="s">
        <v>9395</v>
      </c>
    </row>
    <row r="1952" spans="5:6">
      <c r="E1952" t="s">
        <v>7029</v>
      </c>
      <c r="F1952" t="s">
        <v>9397</v>
      </c>
    </row>
    <row r="1953" spans="5:6">
      <c r="E1953" t="s">
        <v>7036</v>
      </c>
      <c r="F1953" t="s">
        <v>9399</v>
      </c>
    </row>
    <row r="1954" spans="5:6">
      <c r="E1954" t="s">
        <v>6971</v>
      </c>
      <c r="F1954" t="s">
        <v>9401</v>
      </c>
    </row>
    <row r="1955" spans="5:6">
      <c r="E1955" t="s">
        <v>7033</v>
      </c>
      <c r="F1955" t="s">
        <v>9403</v>
      </c>
    </row>
    <row r="1956" spans="5:6">
      <c r="E1956" t="s">
        <v>7032</v>
      </c>
      <c r="F1956" t="s">
        <v>9405</v>
      </c>
    </row>
    <row r="1957" spans="5:6">
      <c r="E1957" t="s">
        <v>7034</v>
      </c>
      <c r="F1957" t="s">
        <v>9407</v>
      </c>
    </row>
    <row r="1958" spans="5:6">
      <c r="E1958" t="s">
        <v>7038</v>
      </c>
      <c r="F1958" t="s">
        <v>9409</v>
      </c>
    </row>
    <row r="1959" spans="5:6">
      <c r="E1959" t="s">
        <v>7035</v>
      </c>
      <c r="F1959" t="s">
        <v>9411</v>
      </c>
    </row>
    <row r="1960" spans="5:6">
      <c r="E1960" t="s">
        <v>7039</v>
      </c>
      <c r="F1960" t="s">
        <v>9413</v>
      </c>
    </row>
    <row r="1961" spans="5:6">
      <c r="E1961" t="s">
        <v>7040</v>
      </c>
      <c r="F1961" t="s">
        <v>9415</v>
      </c>
    </row>
    <row r="1962" spans="5:6">
      <c r="E1962" t="s">
        <v>7027</v>
      </c>
      <c r="F1962" t="s">
        <v>9417</v>
      </c>
    </row>
    <row r="1963" spans="5:6">
      <c r="E1963" t="s">
        <v>7044</v>
      </c>
      <c r="F1963" t="s">
        <v>9419</v>
      </c>
    </row>
    <row r="1964" spans="5:6">
      <c r="E1964" t="s">
        <v>7041</v>
      </c>
      <c r="F1964" t="s">
        <v>9421</v>
      </c>
    </row>
    <row r="1965" spans="5:6">
      <c r="E1965" t="s">
        <v>7042</v>
      </c>
      <c r="F1965" t="s">
        <v>9423</v>
      </c>
    </row>
    <row r="1966" spans="5:6">
      <c r="E1966" t="s">
        <v>7023</v>
      </c>
      <c r="F1966" t="s">
        <v>9425</v>
      </c>
    </row>
    <row r="1967" spans="5:6">
      <c r="E1967" t="s">
        <v>7025</v>
      </c>
      <c r="F1967" t="s">
        <v>9427</v>
      </c>
    </row>
    <row r="1968" spans="5:6">
      <c r="E1968" t="s">
        <v>7045</v>
      </c>
      <c r="F1968" t="s">
        <v>9429</v>
      </c>
    </row>
    <row r="1969" spans="5:6">
      <c r="E1969" t="s">
        <v>7047</v>
      </c>
      <c r="F1969" t="s">
        <v>9431</v>
      </c>
    </row>
    <row r="1970" spans="5:6">
      <c r="E1970" t="s">
        <v>7024</v>
      </c>
      <c r="F1970" t="s">
        <v>9433</v>
      </c>
    </row>
    <row r="1971" spans="5:6">
      <c r="E1971" t="s">
        <v>7043</v>
      </c>
      <c r="F1971" t="s">
        <v>9435</v>
      </c>
    </row>
    <row r="1972" spans="5:6">
      <c r="E1972" t="s">
        <v>7028</v>
      </c>
      <c r="F1972" t="s">
        <v>9437</v>
      </c>
    </row>
    <row r="1973" spans="5:6">
      <c r="E1973" t="s">
        <v>7026</v>
      </c>
      <c r="F1973" t="s">
        <v>9439</v>
      </c>
    </row>
    <row r="1974" spans="5:6">
      <c r="E1974" t="s">
        <v>7051</v>
      </c>
      <c r="F1974" t="s">
        <v>9441</v>
      </c>
    </row>
    <row r="1975" spans="5:6">
      <c r="E1975" t="s">
        <v>7046</v>
      </c>
      <c r="F1975" t="s">
        <v>9443</v>
      </c>
    </row>
    <row r="1976" spans="5:6">
      <c r="E1976" t="s">
        <v>7048</v>
      </c>
      <c r="F1976" t="s">
        <v>9445</v>
      </c>
    </row>
    <row r="1977" spans="5:6">
      <c r="E1977" t="s">
        <v>7049</v>
      </c>
      <c r="F1977" t="s">
        <v>9447</v>
      </c>
    </row>
    <row r="1978" spans="5:6">
      <c r="E1978" t="s">
        <v>7054</v>
      </c>
      <c r="F1978" t="s">
        <v>9449</v>
      </c>
    </row>
    <row r="1979" spans="5:6">
      <c r="E1979" t="s">
        <v>7053</v>
      </c>
      <c r="F1979" t="s">
        <v>9451</v>
      </c>
    </row>
    <row r="1980" spans="5:6">
      <c r="E1980" t="s">
        <v>7050</v>
      </c>
      <c r="F1980" t="s">
        <v>9453</v>
      </c>
    </row>
    <row r="1981" spans="5:6">
      <c r="E1981" t="s">
        <v>7057</v>
      </c>
      <c r="F1981" t="s">
        <v>9455</v>
      </c>
    </row>
    <row r="1982" spans="5:6">
      <c r="E1982" t="s">
        <v>7056</v>
      </c>
      <c r="F1982" t="s">
        <v>9457</v>
      </c>
    </row>
    <row r="1983" spans="5:6">
      <c r="E1983" t="s">
        <v>7058</v>
      </c>
      <c r="F1983" t="s">
        <v>9459</v>
      </c>
    </row>
    <row r="1984" spans="5:6">
      <c r="E1984" t="s">
        <v>7055</v>
      </c>
      <c r="F1984" t="s">
        <v>9461</v>
      </c>
    </row>
    <row r="1985" spans="5:6">
      <c r="E1985" t="s">
        <v>7059</v>
      </c>
      <c r="F1985" t="s">
        <v>9463</v>
      </c>
    </row>
    <row r="1986" spans="5:6">
      <c r="E1986" t="s">
        <v>7067</v>
      </c>
      <c r="F1986" t="s">
        <v>7147</v>
      </c>
    </row>
    <row r="1987" spans="5:6">
      <c r="E1987" t="s">
        <v>7060</v>
      </c>
      <c r="F1987" t="s">
        <v>7148</v>
      </c>
    </row>
    <row r="1988" spans="5:6">
      <c r="E1988" t="s">
        <v>7061</v>
      </c>
      <c r="F1988" t="s">
        <v>9467</v>
      </c>
    </row>
    <row r="1989" spans="5:6">
      <c r="E1989" t="s">
        <v>7052</v>
      </c>
      <c r="F1989" t="s">
        <v>9469</v>
      </c>
    </row>
    <row r="1990" spans="5:6">
      <c r="E1990" t="s">
        <v>7069</v>
      </c>
      <c r="F1990" t="s">
        <v>7144</v>
      </c>
    </row>
    <row r="1991" spans="5:6">
      <c r="E1991" t="s">
        <v>7068</v>
      </c>
      <c r="F1991" t="s">
        <v>9472</v>
      </c>
    </row>
    <row r="1992" spans="5:6">
      <c r="E1992" t="s">
        <v>7071</v>
      </c>
      <c r="F1992" t="s">
        <v>9474</v>
      </c>
    </row>
    <row r="1993" spans="5:6">
      <c r="E1993" t="s">
        <v>7070</v>
      </c>
      <c r="F1993" t="s">
        <v>7145</v>
      </c>
    </row>
    <row r="1994" spans="5:6">
      <c r="E1994" t="s">
        <v>7065</v>
      </c>
      <c r="F1994" t="s">
        <v>9477</v>
      </c>
    </row>
    <row r="1995" spans="5:6">
      <c r="E1995" t="s">
        <v>7073</v>
      </c>
      <c r="F1995" t="s">
        <v>9479</v>
      </c>
    </row>
    <row r="1996" spans="5:6">
      <c r="E1996" t="s">
        <v>7076</v>
      </c>
      <c r="F1996" t="s">
        <v>7146</v>
      </c>
    </row>
    <row r="1997" spans="5:6">
      <c r="E1997" t="s">
        <v>7075</v>
      </c>
      <c r="F1997" t="s">
        <v>9482</v>
      </c>
    </row>
    <row r="1998" spans="5:6">
      <c r="E1998" t="s">
        <v>7074</v>
      </c>
      <c r="F1998" t="s">
        <v>9484</v>
      </c>
    </row>
    <row r="1999" spans="5:6">
      <c r="E1999" t="s">
        <v>7062</v>
      </c>
      <c r="F1999" t="s">
        <v>9486</v>
      </c>
    </row>
    <row r="2000" spans="5:6">
      <c r="E2000" t="s">
        <v>7063</v>
      </c>
      <c r="F2000" t="s">
        <v>9488</v>
      </c>
    </row>
    <row r="2001" spans="5:6">
      <c r="E2001" t="s">
        <v>7064</v>
      </c>
      <c r="F2001" t="s">
        <v>9490</v>
      </c>
    </row>
    <row r="2002" spans="5:6">
      <c r="E2002" t="s">
        <v>7066</v>
      </c>
      <c r="F2002" t="s">
        <v>9492</v>
      </c>
    </row>
    <row r="2003" spans="5:6">
      <c r="E2003" t="s">
        <v>7072</v>
      </c>
      <c r="F2003" t="s">
        <v>9494</v>
      </c>
    </row>
    <row r="2004" spans="5:6">
      <c r="E2004" t="s">
        <v>7078</v>
      </c>
      <c r="F2004" t="s">
        <v>9496</v>
      </c>
    </row>
    <row r="2005" spans="5:6">
      <c r="E2005" t="s">
        <v>7077</v>
      </c>
      <c r="F2005" t="s">
        <v>9498</v>
      </c>
    </row>
    <row r="2006" spans="5:6">
      <c r="E2006" t="s">
        <v>7082</v>
      </c>
      <c r="F2006" t="s">
        <v>9500</v>
      </c>
    </row>
    <row r="2007" spans="5:6">
      <c r="E2007" t="s">
        <v>7081</v>
      </c>
      <c r="F2007" t="s">
        <v>9502</v>
      </c>
    </row>
    <row r="2008" spans="5:6">
      <c r="E2008" t="s">
        <v>7083</v>
      </c>
      <c r="F2008" t="s">
        <v>9504</v>
      </c>
    </row>
    <row r="2009" spans="5:6">
      <c r="E2009" t="s">
        <v>7080</v>
      </c>
      <c r="F2009" t="s">
        <v>9506</v>
      </c>
    </row>
    <row r="2010" spans="5:6">
      <c r="E2010" t="s">
        <v>7079</v>
      </c>
      <c r="F2010" t="s">
        <v>9508</v>
      </c>
    </row>
    <row r="2011" spans="5:6">
      <c r="E2011" t="s">
        <v>7084</v>
      </c>
      <c r="F2011" t="s">
        <v>7149</v>
      </c>
    </row>
    <row r="2012" spans="5:6">
      <c r="E2012" t="s">
        <v>7085</v>
      </c>
      <c r="F2012" t="s">
        <v>9511</v>
      </c>
    </row>
    <row r="2013" spans="5:6">
      <c r="E2013" t="s">
        <v>7101</v>
      </c>
      <c r="F2013" t="s">
        <v>9513</v>
      </c>
    </row>
    <row r="2014" spans="5:6">
      <c r="E2014" t="s">
        <v>7087</v>
      </c>
      <c r="F2014" t="s">
        <v>9515</v>
      </c>
    </row>
    <row r="2015" spans="5:6">
      <c r="E2015" t="s">
        <v>7113</v>
      </c>
      <c r="F2015" t="s">
        <v>9517</v>
      </c>
    </row>
    <row r="2016" spans="5:6">
      <c r="E2016" t="s">
        <v>7112</v>
      </c>
      <c r="F2016" t="s">
        <v>9519</v>
      </c>
    </row>
    <row r="2017" spans="5:6">
      <c r="E2017" t="s">
        <v>7115</v>
      </c>
      <c r="F2017" t="s">
        <v>9521</v>
      </c>
    </row>
    <row r="2018" spans="5:6">
      <c r="E2018" t="s">
        <v>7092</v>
      </c>
      <c r="F2018" t="s">
        <v>9523</v>
      </c>
    </row>
    <row r="2019" spans="5:6">
      <c r="E2019" t="s">
        <v>7094</v>
      </c>
      <c r="F2019" t="s">
        <v>9525</v>
      </c>
    </row>
    <row r="2020" spans="5:6">
      <c r="E2020" t="s">
        <v>7091</v>
      </c>
      <c r="F2020" t="s">
        <v>9527</v>
      </c>
    </row>
    <row r="2021" spans="5:6">
      <c r="E2021" t="s">
        <v>7093</v>
      </c>
      <c r="F2021" t="s">
        <v>9529</v>
      </c>
    </row>
    <row r="2022" spans="5:6">
      <c r="E2022" t="s">
        <v>7108</v>
      </c>
      <c r="F2022" t="s">
        <v>9531</v>
      </c>
    </row>
    <row r="2023" spans="5:6">
      <c r="E2023" t="s">
        <v>7116</v>
      </c>
      <c r="F2023" t="s">
        <v>9533</v>
      </c>
    </row>
    <row r="2024" spans="5:6">
      <c r="E2024" t="s">
        <v>7117</v>
      </c>
      <c r="F2024" t="s">
        <v>9535</v>
      </c>
    </row>
    <row r="2025" spans="5:6">
      <c r="E2025" t="s">
        <v>7102</v>
      </c>
      <c r="F2025" t="s">
        <v>9537</v>
      </c>
    </row>
    <row r="2026" spans="5:6">
      <c r="E2026" t="s">
        <v>7090</v>
      </c>
      <c r="F2026" t="s">
        <v>9539</v>
      </c>
    </row>
    <row r="2027" spans="5:6">
      <c r="E2027" t="s">
        <v>7099</v>
      </c>
      <c r="F2027" t="s">
        <v>9541</v>
      </c>
    </row>
    <row r="2028" spans="5:6">
      <c r="E2028" t="s">
        <v>7100</v>
      </c>
      <c r="F2028" t="s">
        <v>9543</v>
      </c>
    </row>
    <row r="2029" spans="5:6">
      <c r="E2029" t="s">
        <v>7120</v>
      </c>
      <c r="F2029" t="s">
        <v>9545</v>
      </c>
    </row>
    <row r="2030" spans="5:6">
      <c r="E2030" t="s">
        <v>7097</v>
      </c>
      <c r="F2030" t="s">
        <v>9547</v>
      </c>
    </row>
    <row r="2031" spans="5:6">
      <c r="E2031" t="s">
        <v>7109</v>
      </c>
      <c r="F2031" t="s">
        <v>9549</v>
      </c>
    </row>
    <row r="2032" spans="5:6">
      <c r="E2032" t="s">
        <v>7098</v>
      </c>
      <c r="F2032" t="s">
        <v>9551</v>
      </c>
    </row>
    <row r="2033" spans="5:6">
      <c r="E2033" t="s">
        <v>7096</v>
      </c>
      <c r="F2033" t="s">
        <v>9553</v>
      </c>
    </row>
    <row r="2034" spans="5:6">
      <c r="E2034" t="s">
        <v>7110</v>
      </c>
      <c r="F2034" t="s">
        <v>9555</v>
      </c>
    </row>
    <row r="2035" spans="5:6">
      <c r="E2035" t="s">
        <v>7118</v>
      </c>
      <c r="F2035" t="s">
        <v>9557</v>
      </c>
    </row>
    <row r="2036" spans="5:6">
      <c r="E2036" t="s">
        <v>7105</v>
      </c>
      <c r="F2036" t="s">
        <v>9559</v>
      </c>
    </row>
    <row r="2037" spans="5:6">
      <c r="E2037" t="s">
        <v>7106</v>
      </c>
      <c r="F2037" t="s">
        <v>9561</v>
      </c>
    </row>
    <row r="2038" spans="5:6">
      <c r="E2038" t="s">
        <v>7107</v>
      </c>
      <c r="F2038" t="s">
        <v>9563</v>
      </c>
    </row>
    <row r="2039" spans="5:6">
      <c r="E2039" t="s">
        <v>7119</v>
      </c>
      <c r="F2039" t="s">
        <v>9565</v>
      </c>
    </row>
    <row r="2040" spans="5:6">
      <c r="E2040" t="s">
        <v>7126</v>
      </c>
      <c r="F2040" t="s">
        <v>9567</v>
      </c>
    </row>
    <row r="2041" spans="5:6">
      <c r="E2041" t="s">
        <v>7121</v>
      </c>
      <c r="F2041" t="s">
        <v>9569</v>
      </c>
    </row>
    <row r="2042" spans="5:6">
      <c r="E2042" t="s">
        <v>7095</v>
      </c>
      <c r="F2042" t="s">
        <v>9571</v>
      </c>
    </row>
    <row r="2043" spans="5:6">
      <c r="E2043" t="s">
        <v>7122</v>
      </c>
      <c r="F2043" t="s">
        <v>9573</v>
      </c>
    </row>
    <row r="2044" spans="5:6">
      <c r="E2044" t="s">
        <v>7132</v>
      </c>
      <c r="F2044" t="s">
        <v>9575</v>
      </c>
    </row>
    <row r="2045" spans="5:6">
      <c r="E2045" t="s">
        <v>7123</v>
      </c>
      <c r="F2045" t="s">
        <v>9577</v>
      </c>
    </row>
    <row r="2046" spans="5:6">
      <c r="E2046" t="s">
        <v>7125</v>
      </c>
      <c r="F2046" t="s">
        <v>9579</v>
      </c>
    </row>
    <row r="2047" spans="5:6">
      <c r="E2047" t="s">
        <v>7127</v>
      </c>
      <c r="F2047" t="s">
        <v>9581</v>
      </c>
    </row>
    <row r="2048" spans="5:6">
      <c r="E2048" t="s">
        <v>7128</v>
      </c>
      <c r="F2048" t="s">
        <v>9583</v>
      </c>
    </row>
    <row r="2049" spans="5:6">
      <c r="E2049" t="s">
        <v>7130</v>
      </c>
      <c r="F2049" t="s">
        <v>9585</v>
      </c>
    </row>
    <row r="2050" spans="5:6">
      <c r="E2050" t="s">
        <v>7129</v>
      </c>
      <c r="F2050" t="s">
        <v>9587</v>
      </c>
    </row>
    <row r="2051" spans="5:6">
      <c r="E2051" t="s">
        <v>7134</v>
      </c>
      <c r="F2051" t="s">
        <v>9589</v>
      </c>
    </row>
    <row r="2052" spans="5:6">
      <c r="E2052" t="s">
        <v>7137</v>
      </c>
      <c r="F2052" t="s">
        <v>9591</v>
      </c>
    </row>
    <row r="2053" spans="5:6">
      <c r="E2053" t="s">
        <v>6981</v>
      </c>
      <c r="F2053" t="s">
        <v>9593</v>
      </c>
    </row>
    <row r="2054" spans="5:6">
      <c r="E2054" t="s">
        <v>6980</v>
      </c>
      <c r="F2054" t="s">
        <v>9595</v>
      </c>
    </row>
    <row r="2055" spans="5:6">
      <c r="E2055" t="s">
        <v>6985</v>
      </c>
      <c r="F2055" t="s">
        <v>9597</v>
      </c>
    </row>
    <row r="2056" spans="5:6">
      <c r="E2056" t="s">
        <v>6993</v>
      </c>
      <c r="F2056" t="s">
        <v>665</v>
      </c>
    </row>
    <row r="2057" spans="5:6">
      <c r="E2057" t="s">
        <v>6994</v>
      </c>
      <c r="F2057" t="s">
        <v>9600</v>
      </c>
    </row>
    <row r="2058" spans="5:6">
      <c r="E2058" t="s">
        <v>6999</v>
      </c>
      <c r="F2058" t="s">
        <v>9602</v>
      </c>
    </row>
    <row r="2059" spans="5:6">
      <c r="E2059" t="s">
        <v>7005</v>
      </c>
      <c r="F2059" t="s">
        <v>9604</v>
      </c>
    </row>
    <row r="2060" spans="5:6">
      <c r="E2060" t="s">
        <v>6998</v>
      </c>
      <c r="F2060" t="s">
        <v>9606</v>
      </c>
    </row>
    <row r="2061" spans="5:6">
      <c r="E2061" t="s">
        <v>6996</v>
      </c>
      <c r="F2061" t="s">
        <v>9608</v>
      </c>
    </row>
    <row r="2062" spans="5:6">
      <c r="E2062" t="s">
        <v>7086</v>
      </c>
      <c r="F2062" t="s">
        <v>9610</v>
      </c>
    </row>
    <row r="2063" spans="5:6">
      <c r="E2063" t="s">
        <v>6995</v>
      </c>
      <c r="F2063" t="s">
        <v>9612</v>
      </c>
    </row>
    <row r="2064" spans="5:6">
      <c r="E2064" t="s">
        <v>6990</v>
      </c>
      <c r="F2064" t="s">
        <v>9614</v>
      </c>
    </row>
    <row r="2065" spans="5:6">
      <c r="E2065" t="s">
        <v>6989</v>
      </c>
      <c r="F2065" t="s">
        <v>9616</v>
      </c>
    </row>
    <row r="2066" spans="5:6">
      <c r="E2066" t="s">
        <v>7114</v>
      </c>
      <c r="F2066" t="s">
        <v>9618</v>
      </c>
    </row>
    <row r="2067" spans="5:6">
      <c r="E2067" t="s">
        <v>6997</v>
      </c>
      <c r="F2067" t="s">
        <v>9620</v>
      </c>
    </row>
    <row r="2068" spans="5:6">
      <c r="E2068" t="s">
        <v>7089</v>
      </c>
      <c r="F2068" t="s">
        <v>9622</v>
      </c>
    </row>
    <row r="2069" spans="5:6">
      <c r="E2069" t="s">
        <v>7124</v>
      </c>
      <c r="F2069" t="s">
        <v>9624</v>
      </c>
    </row>
    <row r="2070" spans="5:6">
      <c r="E2070" t="s">
        <v>7088</v>
      </c>
      <c r="F2070" t="s">
        <v>9626</v>
      </c>
    </row>
    <row r="2071" spans="5:6">
      <c r="E2071" t="s">
        <v>6991</v>
      </c>
      <c r="F2071" t="s">
        <v>9628</v>
      </c>
    </row>
    <row r="2072" spans="5:6">
      <c r="E2072" t="s">
        <v>6988</v>
      </c>
      <c r="F2072" t="s">
        <v>9630</v>
      </c>
    </row>
    <row r="2073" spans="5:6">
      <c r="E2073" t="s">
        <v>7104</v>
      </c>
      <c r="F2073" t="s">
        <v>9632</v>
      </c>
    </row>
    <row r="2074" spans="5:6">
      <c r="E2074" t="s">
        <v>7103</v>
      </c>
      <c r="F2074" t="s">
        <v>9634</v>
      </c>
    </row>
    <row r="2075" spans="5:6">
      <c r="E2075" t="s">
        <v>7111</v>
      </c>
      <c r="F2075" t="s">
        <v>9636</v>
      </c>
    </row>
    <row r="2076" spans="5:6">
      <c r="E2076" t="s">
        <v>7004</v>
      </c>
      <c r="F2076" t="s">
        <v>9638</v>
      </c>
    </row>
    <row r="2077" spans="5:6">
      <c r="E2077" t="s">
        <v>7003</v>
      </c>
      <c r="F2077" t="s">
        <v>9640</v>
      </c>
    </row>
    <row r="2078" spans="5:6">
      <c r="E2078" t="s">
        <v>6982</v>
      </c>
      <c r="F2078" t="s">
        <v>9642</v>
      </c>
    </row>
    <row r="2079" spans="5:6">
      <c r="E2079" t="s">
        <v>6986</v>
      </c>
      <c r="F2079" t="s">
        <v>9644</v>
      </c>
    </row>
    <row r="2080" spans="5:6">
      <c r="E2080" t="s">
        <v>6984</v>
      </c>
      <c r="F2080" t="s">
        <v>9646</v>
      </c>
    </row>
    <row r="2081" spans="5:6">
      <c r="E2081" t="s">
        <v>6987</v>
      </c>
      <c r="F2081" t="s">
        <v>9648</v>
      </c>
    </row>
    <row r="2082" spans="5:6">
      <c r="E2082" t="s">
        <v>7131</v>
      </c>
      <c r="F2082" t="s">
        <v>9650</v>
      </c>
    </row>
    <row r="2083" spans="5:6">
      <c r="E2083" t="s">
        <v>7135</v>
      </c>
      <c r="F2083" t="s">
        <v>9652</v>
      </c>
    </row>
    <row r="2084" spans="5:6">
      <c r="E2084" t="s">
        <v>7133</v>
      </c>
      <c r="F2084" t="s">
        <v>9654</v>
      </c>
    </row>
    <row r="2085" spans="5:6">
      <c r="E2085" t="s">
        <v>7139</v>
      </c>
      <c r="F2085" t="s">
        <v>9656</v>
      </c>
    </row>
    <row r="2086" spans="5:6">
      <c r="E2086" t="s">
        <v>7140</v>
      </c>
      <c r="F2086" t="s">
        <v>9658</v>
      </c>
    </row>
    <row r="2087" spans="5:6">
      <c r="E2087" t="s">
        <v>7136</v>
      </c>
      <c r="F2087" t="s">
        <v>9660</v>
      </c>
    </row>
    <row r="2088" spans="5:6">
      <c r="E2088" t="s">
        <v>7142</v>
      </c>
      <c r="F2088" t="s">
        <v>9662</v>
      </c>
    </row>
    <row r="2089" spans="5:6">
      <c r="E2089" t="s">
        <v>7143</v>
      </c>
      <c r="F2089" t="s">
        <v>9664</v>
      </c>
    </row>
    <row r="2090" spans="5:6">
      <c r="E2090" t="s">
        <v>7138</v>
      </c>
      <c r="F2090" t="s">
        <v>9666</v>
      </c>
    </row>
    <row r="2091" spans="5:6">
      <c r="E2091" t="s">
        <v>7006</v>
      </c>
      <c r="F2091" t="s">
        <v>9668</v>
      </c>
    </row>
    <row r="2092" spans="5:6">
      <c r="E2092" t="s">
        <v>7020</v>
      </c>
      <c r="F2092" t="s">
        <v>9670</v>
      </c>
    </row>
    <row r="2093" spans="5:6">
      <c r="E2093" t="s">
        <v>7021</v>
      </c>
      <c r="F2093" t="s">
        <v>9672</v>
      </c>
    </row>
    <row r="2094" spans="5:6">
      <c r="E2094" t="s">
        <v>7008</v>
      </c>
      <c r="F2094" t="s">
        <v>9674</v>
      </c>
    </row>
    <row r="2095" spans="5:6">
      <c r="E2095" t="s">
        <v>7007</v>
      </c>
      <c r="F2095" t="s">
        <v>9676</v>
      </c>
    </row>
    <row r="2096" spans="5:6">
      <c r="E2096" t="s">
        <v>7000</v>
      </c>
      <c r="F2096" t="s">
        <v>9678</v>
      </c>
    </row>
    <row r="2097" spans="5:6">
      <c r="E2097" t="s">
        <v>7010</v>
      </c>
      <c r="F2097" t="s">
        <v>9680</v>
      </c>
    </row>
    <row r="2098" spans="5:6">
      <c r="E2098" t="s">
        <v>7009</v>
      </c>
      <c r="F2098" t="s">
        <v>9682</v>
      </c>
    </row>
    <row r="2099" spans="5:6">
      <c r="E2099" t="s">
        <v>7011</v>
      </c>
      <c r="F2099" t="s">
        <v>9684</v>
      </c>
    </row>
    <row r="2100" spans="5:6">
      <c r="E2100" t="s">
        <v>6969</v>
      </c>
      <c r="F2100" t="s">
        <v>9686</v>
      </c>
    </row>
    <row r="2101" spans="5:6">
      <c r="E2101" t="s">
        <v>6970</v>
      </c>
      <c r="F2101" t="s">
        <v>9688</v>
      </c>
    </row>
  </sheetData>
  <sortState xmlns:xlrd2="http://schemas.microsoft.com/office/spreadsheetml/2017/richdata2" ref="A2:D1282">
    <sortCondition ref="B1"/>
  </sortState>
  <mergeCells count="1">
    <mergeCell ref="B1194:C1194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7" r:id="rId4" name="LoadRGBToASE">
          <controlPr autoLine="0" r:id="rId5">
            <anchor>
              <from>
                <xdr:col>10</xdr:col>
                <xdr:colOff>114300</xdr:colOff>
                <xdr:row>1</xdr:row>
                <xdr:rowOff>114300</xdr:rowOff>
              </from>
              <to>
                <xdr:col>12</xdr:col>
                <xdr:colOff>247650</xdr:colOff>
                <xdr:row>3</xdr:row>
                <xdr:rowOff>171450</xdr:rowOff>
              </to>
            </anchor>
          </controlPr>
        </control>
      </mc:Choice>
      <mc:Fallback>
        <control shapeId="6147" r:id="rId4" name="LoadRGBToASE"/>
      </mc:Fallback>
    </mc:AlternateContent>
    <mc:AlternateContent xmlns:mc="http://schemas.openxmlformats.org/markup-compatibility/2006">
      <mc:Choice Requires="x14">
        <control shapeId="6145" r:id="rId6" name="btnLoadPrint">
          <controlPr autoLine="0" r:id="rId7">
            <anchor>
              <from>
                <xdr:col>7</xdr:col>
                <xdr:colOff>314325</xdr:colOff>
                <xdr:row>1</xdr:row>
                <xdr:rowOff>123825</xdr:rowOff>
              </from>
              <to>
                <xdr:col>9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6145" r:id="rId6" name="btnLoadPrint"/>
      </mc:Fallback>
    </mc:AlternateContent>
    <mc:AlternateContent xmlns:mc="http://schemas.openxmlformats.org/markup-compatibility/2006">
      <mc:Choice Requires="x14">
        <control shapeId="6146" r:id="rId8" name="SaveASERGB">
          <controlPr autoLine="0" r:id="rId9">
            <anchor>
              <from>
                <xdr:col>7</xdr:col>
                <xdr:colOff>352425</xdr:colOff>
                <xdr:row>5</xdr:row>
                <xdr:rowOff>114300</xdr:rowOff>
              </from>
              <to>
                <xdr:col>9</xdr:col>
                <xdr:colOff>342900</xdr:colOff>
                <xdr:row>7</xdr:row>
                <xdr:rowOff>171450</xdr:rowOff>
              </to>
            </anchor>
          </controlPr>
        </control>
      </mc:Choice>
      <mc:Fallback>
        <control shapeId="6146" r:id="rId8" name="SaveASERGB"/>
      </mc:Fallback>
    </mc:AlternateContent>
    <mc:AlternateContent xmlns:mc="http://schemas.openxmlformats.org/markup-compatibility/2006">
      <mc:Choice Requires="x14">
        <control shapeId="6148" r:id="rId10" name="MarkUsed">
          <controlPr autoLine="0" r:id="rId11">
            <anchor>
              <from>
                <xdr:col>7</xdr:col>
                <xdr:colOff>381000</xdr:colOff>
                <xdr:row>8</xdr:row>
                <xdr:rowOff>152400</xdr:rowOff>
              </from>
              <to>
                <xdr:col>9</xdr:col>
                <xdr:colOff>371475</xdr:colOff>
                <xdr:row>11</xdr:row>
                <xdr:rowOff>19050</xdr:rowOff>
              </to>
            </anchor>
          </controlPr>
        </control>
      </mc:Choice>
      <mc:Fallback>
        <control shapeId="6148" r:id="rId10" name="MarkUsed"/>
      </mc:Fallback>
    </mc:AlternateContent>
    <mc:AlternateContent xmlns:mc="http://schemas.openxmlformats.org/markup-compatibility/2006">
      <mc:Choice Requires="x14">
        <control shapeId="6149" r:id="rId12" name="Search">
          <controlPr autoLine="0" r:id="rId13">
            <anchor>
              <from>
                <xdr:col>7</xdr:col>
                <xdr:colOff>361950</xdr:colOff>
                <xdr:row>12</xdr:row>
                <xdr:rowOff>0</xdr:rowOff>
              </from>
              <to>
                <xdr:col>9</xdr:col>
                <xdr:colOff>352425</xdr:colOff>
                <xdr:row>14</xdr:row>
                <xdr:rowOff>57150</xdr:rowOff>
              </to>
            </anchor>
          </controlPr>
        </control>
      </mc:Choice>
      <mc:Fallback>
        <control shapeId="6149" r:id="rId12" name="Search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5"/>
  <dimension ref="A1:I211"/>
  <sheetViews>
    <sheetView topLeftCell="A62" workbookViewId="0">
      <selection activeCell="A13" sqref="A13:XFD13"/>
    </sheetView>
  </sheetViews>
  <sheetFormatPr defaultRowHeight="30.6" customHeight="1"/>
  <cols>
    <col min="1" max="1" width="12.42578125" bestFit="1" customWidth="1"/>
    <col min="2" max="2" width="13.28515625" bestFit="1" customWidth="1"/>
    <col min="3" max="3" width="20" bestFit="1" customWidth="1"/>
    <col min="4" max="4" width="22.7109375" customWidth="1"/>
    <col min="8" max="8" width="8.85546875" style="82"/>
    <col min="9" max="9" width="58.28515625" customWidth="1"/>
  </cols>
  <sheetData>
    <row r="1" spans="1:9" ht="30.6" customHeight="1">
      <c r="A1" t="s">
        <v>3878</v>
      </c>
      <c r="B1" t="s">
        <v>3873</v>
      </c>
      <c r="C1" t="s">
        <v>9692</v>
      </c>
      <c r="D1" t="s">
        <v>3879</v>
      </c>
      <c r="E1" t="s">
        <v>3877</v>
      </c>
      <c r="F1" t="s">
        <v>3874</v>
      </c>
      <c r="G1" t="s">
        <v>3875</v>
      </c>
      <c r="H1" s="82" t="s">
        <v>3876</v>
      </c>
      <c r="I1" t="s">
        <v>343</v>
      </c>
    </row>
    <row r="2" spans="1:9" ht="30.6" customHeight="1">
      <c r="A2" t="s">
        <v>9981</v>
      </c>
      <c r="C2" t="s">
        <v>9982</v>
      </c>
      <c r="D2" t="str">
        <f t="shared" ref="D2:D65" si="0">A2 &amp; " " &amp; B2</f>
        <v xml:space="preserve">11-4001 TC </v>
      </c>
      <c r="E2" t="s">
        <v>632</v>
      </c>
      <c r="F2">
        <v>237</v>
      </c>
      <c r="G2">
        <v>241</v>
      </c>
      <c r="H2" s="82">
        <v>255</v>
      </c>
      <c r="I2" s="4552"/>
    </row>
    <row r="3" spans="1:9" ht="30.6" customHeight="1">
      <c r="A3" t="s">
        <v>9983</v>
      </c>
      <c r="C3" t="s">
        <v>9984</v>
      </c>
      <c r="D3" t="str">
        <f t="shared" si="0"/>
        <v xml:space="preserve">11-4801 TC </v>
      </c>
      <c r="E3" t="s">
        <v>632</v>
      </c>
      <c r="F3">
        <v>232</v>
      </c>
      <c r="G3">
        <v>228</v>
      </c>
      <c r="H3" s="82">
        <v>218</v>
      </c>
      <c r="I3" s="4553"/>
    </row>
    <row r="4" spans="1:9" ht="30.6" customHeight="1">
      <c r="A4" t="s">
        <v>9985</v>
      </c>
      <c r="B4" t="s">
        <v>10490</v>
      </c>
      <c r="C4" t="s">
        <v>9986</v>
      </c>
      <c r="D4" t="str">
        <f t="shared" si="0"/>
        <v>11-0607 TC Sugar Swizzle</v>
      </c>
      <c r="E4" t="s">
        <v>632</v>
      </c>
      <c r="F4">
        <v>244</v>
      </c>
      <c r="G4">
        <v>238</v>
      </c>
      <c r="H4" s="82">
        <v>232</v>
      </c>
      <c r="I4" s="4554"/>
    </row>
    <row r="5" spans="1:9" ht="30.6" customHeight="1">
      <c r="A5" t="s">
        <v>9987</v>
      </c>
      <c r="C5" t="s">
        <v>9988</v>
      </c>
      <c r="D5" t="str">
        <f t="shared" si="0"/>
        <v xml:space="preserve">11-0608 TC </v>
      </c>
      <c r="E5" t="s">
        <v>632</v>
      </c>
      <c r="F5">
        <v>241</v>
      </c>
      <c r="G5">
        <v>238</v>
      </c>
      <c r="H5" s="82">
        <v>230</v>
      </c>
      <c r="I5" s="4555"/>
    </row>
    <row r="6" spans="1:9" ht="30.6" customHeight="1">
      <c r="A6" t="s">
        <v>9989</v>
      </c>
      <c r="C6" t="s">
        <v>9990</v>
      </c>
      <c r="D6" t="str">
        <f t="shared" si="0"/>
        <v xml:space="preserve">11-4302 TC </v>
      </c>
      <c r="E6" t="s">
        <v>632</v>
      </c>
      <c r="F6">
        <v>241</v>
      </c>
      <c r="G6">
        <v>240</v>
      </c>
      <c r="H6" s="82">
        <v>226</v>
      </c>
      <c r="I6" s="4556"/>
    </row>
    <row r="7" spans="1:9" ht="30.6" customHeight="1">
      <c r="A7" t="s">
        <v>9991</v>
      </c>
      <c r="C7" t="s">
        <v>9992</v>
      </c>
      <c r="D7" t="str">
        <f t="shared" si="0"/>
        <v xml:space="preserve">11-1302 TC </v>
      </c>
      <c r="E7" t="s">
        <v>632</v>
      </c>
      <c r="F7">
        <v>241</v>
      </c>
      <c r="G7">
        <v>230</v>
      </c>
      <c r="H7" s="82">
        <v>223</v>
      </c>
      <c r="I7" s="4557"/>
    </row>
    <row r="8" spans="1:9" ht="30.6" customHeight="1">
      <c r="A8" t="s">
        <v>9993</v>
      </c>
      <c r="C8" t="s">
        <v>9994</v>
      </c>
      <c r="D8" t="str">
        <f t="shared" si="0"/>
        <v xml:space="preserve">11-0110 TC </v>
      </c>
      <c r="E8" t="s">
        <v>632</v>
      </c>
      <c r="F8">
        <v>239</v>
      </c>
      <c r="G8">
        <v>225</v>
      </c>
      <c r="H8" s="82">
        <v>206</v>
      </c>
      <c r="I8" s="4558"/>
    </row>
    <row r="9" spans="1:9" ht="30.6" customHeight="1">
      <c r="A9" t="s">
        <v>9995</v>
      </c>
      <c r="C9" t="s">
        <v>9996</v>
      </c>
      <c r="D9" t="str">
        <f t="shared" si="0"/>
        <v xml:space="preserve">11-0106 TC </v>
      </c>
      <c r="E9" t="s">
        <v>632</v>
      </c>
      <c r="F9">
        <v>240</v>
      </c>
      <c r="G9">
        <v>235</v>
      </c>
      <c r="H9" s="82">
        <v>215</v>
      </c>
      <c r="I9" s="4559"/>
    </row>
    <row r="10" spans="1:9" ht="30.6" customHeight="1">
      <c r="A10" t="s">
        <v>9997</v>
      </c>
      <c r="C10" t="s">
        <v>9998</v>
      </c>
      <c r="D10" t="str">
        <f t="shared" si="0"/>
        <v xml:space="preserve">11-0515 TC </v>
      </c>
      <c r="E10" t="s">
        <v>632</v>
      </c>
      <c r="F10">
        <v>246</v>
      </c>
      <c r="G10">
        <v>235</v>
      </c>
      <c r="H10" s="82">
        <v>200</v>
      </c>
      <c r="I10" s="4560"/>
    </row>
    <row r="11" spans="1:9" ht="30.6" customHeight="1">
      <c r="A11" t="s">
        <v>9999</v>
      </c>
      <c r="C11" t="s">
        <v>10000</v>
      </c>
      <c r="D11" t="str">
        <f t="shared" si="0"/>
        <v xml:space="preserve">13-0919 TC </v>
      </c>
      <c r="E11" t="s">
        <v>632</v>
      </c>
      <c r="F11">
        <v>210</v>
      </c>
      <c r="G11">
        <v>194</v>
      </c>
      <c r="H11" s="82">
        <v>157</v>
      </c>
      <c r="I11" s="4561"/>
    </row>
    <row r="12" spans="1:9" ht="30.6" customHeight="1">
      <c r="A12" t="s">
        <v>10001</v>
      </c>
      <c r="C12" t="s">
        <v>10002</v>
      </c>
      <c r="D12" t="str">
        <f t="shared" si="0"/>
        <v xml:space="preserve">13-1105 TC </v>
      </c>
      <c r="E12" t="s">
        <v>632</v>
      </c>
      <c r="F12">
        <v>200</v>
      </c>
      <c r="G12">
        <v>188</v>
      </c>
      <c r="H12" s="82">
        <v>165</v>
      </c>
      <c r="I12" s="4562"/>
    </row>
    <row r="13" spans="1:9" ht="30.6" customHeight="1">
      <c r="A13" t="s">
        <v>10003</v>
      </c>
      <c r="B13" t="s">
        <v>10402</v>
      </c>
      <c r="C13" t="s">
        <v>10004</v>
      </c>
      <c r="D13" t="str">
        <f t="shared" si="0"/>
        <v>14-1208 TC Irish Cream</v>
      </c>
      <c r="E13" t="s">
        <v>632</v>
      </c>
      <c r="F13">
        <v>192</v>
      </c>
      <c r="G13">
        <v>172</v>
      </c>
      <c r="H13" s="82">
        <v>147</v>
      </c>
      <c r="I13" s="4563"/>
    </row>
    <row r="14" spans="1:9" ht="30.6" customHeight="1">
      <c r="A14" t="s">
        <v>10005</v>
      </c>
      <c r="C14" t="s">
        <v>10006</v>
      </c>
      <c r="D14" t="str">
        <f t="shared" si="0"/>
        <v xml:space="preserve">12-4301 TC </v>
      </c>
      <c r="E14" t="s">
        <v>632</v>
      </c>
      <c r="F14">
        <v>214</v>
      </c>
      <c r="G14">
        <v>207</v>
      </c>
      <c r="H14" s="82">
        <v>190</v>
      </c>
      <c r="I14" s="4564"/>
    </row>
    <row r="15" spans="1:9" ht="30.6" customHeight="1">
      <c r="A15" t="s">
        <v>10007</v>
      </c>
      <c r="C15" t="s">
        <v>10008</v>
      </c>
      <c r="D15" t="str">
        <f t="shared" si="0"/>
        <v xml:space="preserve">12-0110 TC </v>
      </c>
      <c r="E15" t="s">
        <v>632</v>
      </c>
      <c r="F15">
        <v>215</v>
      </c>
      <c r="G15">
        <v>208</v>
      </c>
      <c r="H15" s="82">
        <v>188</v>
      </c>
      <c r="I15" s="4565"/>
    </row>
    <row r="16" spans="1:9" ht="30.6" customHeight="1">
      <c r="A16" t="s">
        <v>10009</v>
      </c>
      <c r="C16" t="s">
        <v>10010</v>
      </c>
      <c r="D16" t="str">
        <f t="shared" si="0"/>
        <v xml:space="preserve">11-0623 TC </v>
      </c>
      <c r="E16" t="s">
        <v>632</v>
      </c>
      <c r="F16">
        <v>237</v>
      </c>
      <c r="G16">
        <v>234</v>
      </c>
      <c r="H16" s="82">
        <v>155</v>
      </c>
      <c r="I16" s="4566"/>
    </row>
    <row r="17" spans="1:9" ht="30.6" customHeight="1">
      <c r="A17" t="s">
        <v>10011</v>
      </c>
      <c r="C17" t="s">
        <v>10012</v>
      </c>
      <c r="D17" t="str">
        <f t="shared" si="0"/>
        <v xml:space="preserve">12-0742 TC </v>
      </c>
      <c r="E17" t="s">
        <v>632</v>
      </c>
      <c r="F17">
        <v>244</v>
      </c>
      <c r="G17">
        <v>232</v>
      </c>
      <c r="H17" s="82">
        <v>122</v>
      </c>
      <c r="I17" s="4567"/>
    </row>
    <row r="18" spans="1:9" ht="30.6" customHeight="1">
      <c r="A18" t="s">
        <v>10013</v>
      </c>
      <c r="C18" t="s">
        <v>10014</v>
      </c>
      <c r="D18" t="str">
        <f t="shared" si="0"/>
        <v xml:space="preserve">12-0646 TC </v>
      </c>
      <c r="E18" t="s">
        <v>632</v>
      </c>
      <c r="F18">
        <v>235</v>
      </c>
      <c r="G18">
        <v>223</v>
      </c>
      <c r="H18" s="82">
        <v>104</v>
      </c>
      <c r="I18" s="4568"/>
    </row>
    <row r="19" spans="1:9" ht="30.6" customHeight="1">
      <c r="A19" t="s">
        <v>10015</v>
      </c>
      <c r="C19" t="s">
        <v>10016</v>
      </c>
      <c r="D19" t="str">
        <f t="shared" si="0"/>
        <v xml:space="preserve">13-0646 TC </v>
      </c>
      <c r="E19" t="s">
        <v>632</v>
      </c>
      <c r="F19">
        <v>234</v>
      </c>
      <c r="G19">
        <v>218</v>
      </c>
      <c r="H19" s="82">
        <v>79</v>
      </c>
      <c r="I19" s="4569"/>
    </row>
    <row r="20" spans="1:9" ht="30.6" customHeight="1">
      <c r="A20" t="s">
        <v>10017</v>
      </c>
      <c r="C20" t="s">
        <v>10018</v>
      </c>
      <c r="D20" t="str">
        <f t="shared" si="0"/>
        <v xml:space="preserve">13-0644 TC </v>
      </c>
      <c r="E20" t="s">
        <v>632</v>
      </c>
      <c r="F20">
        <v>244</v>
      </c>
      <c r="G20">
        <v>221</v>
      </c>
      <c r="H20" s="82">
        <v>64</v>
      </c>
      <c r="I20" s="4570"/>
    </row>
    <row r="21" spans="1:9" ht="30.6" customHeight="1">
      <c r="A21" t="s">
        <v>10019</v>
      </c>
      <c r="C21" t="s">
        <v>10020</v>
      </c>
      <c r="D21" t="str">
        <f t="shared" si="0"/>
        <v xml:space="preserve">13-0849 TC </v>
      </c>
      <c r="E21" t="s">
        <v>632</v>
      </c>
      <c r="F21">
        <v>255</v>
      </c>
      <c r="G21">
        <v>213</v>
      </c>
      <c r="H21" s="82">
        <v>81</v>
      </c>
      <c r="I21" s="4571"/>
    </row>
    <row r="22" spans="1:9" ht="30.6" customHeight="1">
      <c r="A22" t="s">
        <v>10021</v>
      </c>
      <c r="C22" t="s">
        <v>10022</v>
      </c>
      <c r="D22" t="str">
        <f t="shared" si="0"/>
        <v xml:space="preserve">13-0851 TC </v>
      </c>
      <c r="E22" t="s">
        <v>632</v>
      </c>
      <c r="F22">
        <v>255</v>
      </c>
      <c r="G22">
        <v>213</v>
      </c>
      <c r="H22" s="82">
        <v>94</v>
      </c>
      <c r="I22" s="4572"/>
    </row>
    <row r="23" spans="1:9" ht="30.6" customHeight="1">
      <c r="A23" t="s">
        <v>10023</v>
      </c>
      <c r="C23" t="s">
        <v>10024</v>
      </c>
      <c r="D23" t="str">
        <f t="shared" si="0"/>
        <v xml:space="preserve">14-0952 TC </v>
      </c>
      <c r="E23" t="s">
        <v>632</v>
      </c>
      <c r="F23">
        <v>216</v>
      </c>
      <c r="G23">
        <v>174</v>
      </c>
      <c r="H23" s="82">
        <v>72</v>
      </c>
      <c r="I23" s="4573"/>
    </row>
    <row r="24" spans="1:9" ht="30.6" customHeight="1">
      <c r="A24" t="s">
        <v>10025</v>
      </c>
      <c r="C24" t="s">
        <v>10026</v>
      </c>
      <c r="D24" t="str">
        <f t="shared" si="0"/>
        <v xml:space="preserve">17-0949 TC </v>
      </c>
      <c r="E24" t="s">
        <v>632</v>
      </c>
      <c r="F24">
        <v>178</v>
      </c>
      <c r="G24">
        <v>131</v>
      </c>
      <c r="H24" s="82">
        <v>48</v>
      </c>
      <c r="I24" s="4574"/>
    </row>
    <row r="25" spans="1:9" ht="30.6" customHeight="1">
      <c r="A25" t="s">
        <v>10027</v>
      </c>
      <c r="C25" t="s">
        <v>10028</v>
      </c>
      <c r="D25" t="str">
        <f t="shared" si="0"/>
        <v xml:space="preserve">15-0960 TC </v>
      </c>
      <c r="E25" t="s">
        <v>632</v>
      </c>
      <c r="F25">
        <v>214</v>
      </c>
      <c r="G25">
        <v>157</v>
      </c>
      <c r="H25" s="82">
        <v>48</v>
      </c>
      <c r="I25" s="4575"/>
    </row>
    <row r="26" spans="1:9" ht="30.6" customHeight="1">
      <c r="A26" t="s">
        <v>10029</v>
      </c>
      <c r="C26" t="s">
        <v>10030</v>
      </c>
      <c r="D26" t="str">
        <f t="shared" si="0"/>
        <v xml:space="preserve">15-1051 TC </v>
      </c>
      <c r="E26" t="s">
        <v>632</v>
      </c>
      <c r="F26">
        <v>215</v>
      </c>
      <c r="G26">
        <v>148</v>
      </c>
      <c r="H26" s="82">
        <v>46</v>
      </c>
      <c r="I26" s="4576"/>
    </row>
    <row r="27" spans="1:9" ht="30.6" customHeight="1">
      <c r="A27" t="s">
        <v>10031</v>
      </c>
      <c r="C27" t="s">
        <v>10032</v>
      </c>
      <c r="D27" t="str">
        <f t="shared" si="0"/>
        <v xml:space="preserve">15-1045 TC </v>
      </c>
      <c r="E27" t="s">
        <v>632</v>
      </c>
      <c r="F27">
        <v>217</v>
      </c>
      <c r="G27">
        <v>147</v>
      </c>
      <c r="H27" s="82">
        <v>47</v>
      </c>
      <c r="I27" s="4577"/>
    </row>
    <row r="28" spans="1:9" ht="30.6" customHeight="1">
      <c r="A28" t="s">
        <v>10033</v>
      </c>
      <c r="C28" t="s">
        <v>10034</v>
      </c>
      <c r="D28" t="str">
        <f t="shared" si="0"/>
        <v xml:space="preserve">18-1049 TC </v>
      </c>
      <c r="E28" t="s">
        <v>632</v>
      </c>
      <c r="F28">
        <v>172</v>
      </c>
      <c r="G28">
        <v>104</v>
      </c>
      <c r="H28" s="82">
        <v>26</v>
      </c>
      <c r="I28" s="4578"/>
    </row>
    <row r="29" spans="1:9" ht="30.6" customHeight="1">
      <c r="A29" t="s">
        <v>10035</v>
      </c>
      <c r="C29" t="s">
        <v>10036</v>
      </c>
      <c r="D29" t="str">
        <f t="shared" si="0"/>
        <v xml:space="preserve">18-1050 TC </v>
      </c>
      <c r="E29" t="s">
        <v>632</v>
      </c>
      <c r="F29">
        <v>169</v>
      </c>
      <c r="G29">
        <v>99</v>
      </c>
      <c r="H29" s="82">
        <v>24</v>
      </c>
      <c r="I29" s="4579"/>
    </row>
    <row r="30" spans="1:9" ht="30.6" customHeight="1">
      <c r="A30" t="s">
        <v>10037</v>
      </c>
      <c r="C30" t="s">
        <v>10038</v>
      </c>
      <c r="D30" t="str">
        <f t="shared" si="0"/>
        <v xml:space="preserve">13-0946 TC </v>
      </c>
      <c r="E30" t="s">
        <v>632</v>
      </c>
      <c r="F30">
        <v>231</v>
      </c>
      <c r="G30">
        <v>170</v>
      </c>
      <c r="H30" s="82">
        <v>86</v>
      </c>
      <c r="I30" s="4580"/>
    </row>
    <row r="31" spans="1:9" ht="30.6" customHeight="1">
      <c r="A31" t="s">
        <v>10039</v>
      </c>
      <c r="C31" t="s">
        <v>10040</v>
      </c>
      <c r="D31" t="str">
        <f t="shared" si="0"/>
        <v xml:space="preserve">14-1052 TC </v>
      </c>
      <c r="E31" t="s">
        <v>632</v>
      </c>
      <c r="F31">
        <v>252</v>
      </c>
      <c r="G31">
        <v>171</v>
      </c>
      <c r="H31" s="82">
        <v>77</v>
      </c>
      <c r="I31" s="4581"/>
    </row>
    <row r="32" spans="1:9" ht="30.6" customHeight="1">
      <c r="A32" t="s">
        <v>10041</v>
      </c>
      <c r="C32" t="s">
        <v>10042</v>
      </c>
      <c r="D32" t="str">
        <f t="shared" si="0"/>
        <v xml:space="preserve">15-1151 TC </v>
      </c>
      <c r="E32" t="s">
        <v>632</v>
      </c>
      <c r="F32">
        <v>244</v>
      </c>
      <c r="G32">
        <v>151</v>
      </c>
      <c r="H32" s="82">
        <v>59</v>
      </c>
      <c r="I32" s="4582"/>
    </row>
    <row r="33" spans="1:9" ht="30.6" customHeight="1">
      <c r="A33" t="s">
        <v>10043</v>
      </c>
      <c r="C33" t="s">
        <v>10044</v>
      </c>
      <c r="D33" t="str">
        <f t="shared" si="0"/>
        <v xml:space="preserve">15-1262 TC </v>
      </c>
      <c r="E33" t="s">
        <v>632</v>
      </c>
      <c r="F33">
        <v>255</v>
      </c>
      <c r="G33">
        <v>141</v>
      </c>
      <c r="H33" s="82">
        <v>25</v>
      </c>
      <c r="I33" s="4583"/>
    </row>
    <row r="34" spans="1:9" ht="30.6" customHeight="1">
      <c r="A34" t="s">
        <v>10045</v>
      </c>
      <c r="C34" t="s">
        <v>10046</v>
      </c>
      <c r="D34" t="str">
        <f t="shared" si="0"/>
        <v xml:space="preserve">15-1264 TC </v>
      </c>
      <c r="E34" t="s">
        <v>632</v>
      </c>
      <c r="F34">
        <v>255</v>
      </c>
      <c r="G34">
        <v>133</v>
      </c>
      <c r="H34" s="82">
        <v>15</v>
      </c>
      <c r="I34" s="4584"/>
    </row>
    <row r="35" spans="1:9" ht="30.6" customHeight="1">
      <c r="A35" t="s">
        <v>10047</v>
      </c>
      <c r="C35" t="s">
        <v>10048</v>
      </c>
      <c r="D35" t="str">
        <f t="shared" si="0"/>
        <v xml:space="preserve">15-1335 TC </v>
      </c>
      <c r="E35" t="s">
        <v>632</v>
      </c>
      <c r="F35">
        <v>255</v>
      </c>
      <c r="G35">
        <v>126</v>
      </c>
      <c r="H35" s="82">
        <v>4</v>
      </c>
      <c r="I35" s="4585"/>
    </row>
    <row r="36" spans="1:9" ht="30.6" customHeight="1">
      <c r="A36" t="s">
        <v>10049</v>
      </c>
      <c r="C36" t="s">
        <v>10050</v>
      </c>
      <c r="D36" t="str">
        <f t="shared" si="0"/>
        <v xml:space="preserve">17-1145 TC </v>
      </c>
      <c r="E36" t="s">
        <v>632</v>
      </c>
      <c r="F36">
        <v>196</v>
      </c>
      <c r="G36">
        <v>99</v>
      </c>
      <c r="H36" s="82">
        <v>22</v>
      </c>
      <c r="I36" s="4586"/>
    </row>
    <row r="37" spans="1:9" ht="30.6" customHeight="1">
      <c r="A37" t="s">
        <v>10051</v>
      </c>
      <c r="B37" t="s">
        <v>10401</v>
      </c>
      <c r="C37" t="s">
        <v>10052</v>
      </c>
      <c r="D37" t="str">
        <f t="shared" si="0"/>
        <v>15-1040 TC Iced Coffee</v>
      </c>
      <c r="E37" t="s">
        <v>632</v>
      </c>
      <c r="F37">
        <v>177</v>
      </c>
      <c r="G37">
        <v>143</v>
      </c>
      <c r="H37" s="82">
        <v>106</v>
      </c>
      <c r="I37" s="4587"/>
    </row>
    <row r="38" spans="1:9" ht="30.6" customHeight="1">
      <c r="A38" t="s">
        <v>10053</v>
      </c>
      <c r="C38" t="s">
        <v>10054</v>
      </c>
      <c r="D38" t="str">
        <f t="shared" si="0"/>
        <v xml:space="preserve">17-1142 TC </v>
      </c>
      <c r="E38" t="s">
        <v>632</v>
      </c>
      <c r="F38">
        <v>139</v>
      </c>
      <c r="G38">
        <v>90</v>
      </c>
      <c r="H38" s="82">
        <v>63</v>
      </c>
      <c r="I38" s="4588"/>
    </row>
    <row r="39" spans="1:9" ht="30.6" customHeight="1">
      <c r="A39" t="s">
        <v>10055</v>
      </c>
      <c r="C39" t="s">
        <v>10056</v>
      </c>
      <c r="D39" t="str">
        <f t="shared" si="0"/>
        <v xml:space="preserve">16-1438 TC </v>
      </c>
      <c r="E39" t="s">
        <v>632</v>
      </c>
      <c r="F39">
        <v>164</v>
      </c>
      <c r="G39">
        <v>112</v>
      </c>
      <c r="H39" s="82">
        <v>69</v>
      </c>
      <c r="I39" s="4589"/>
    </row>
    <row r="40" spans="1:9" ht="30.6" customHeight="1">
      <c r="A40" t="s">
        <v>10057</v>
      </c>
      <c r="C40" t="s">
        <v>10058</v>
      </c>
      <c r="D40" t="str">
        <f t="shared" si="0"/>
        <v xml:space="preserve">17-1052 TC </v>
      </c>
      <c r="E40" t="s">
        <v>632</v>
      </c>
      <c r="F40">
        <v>148</v>
      </c>
      <c r="G40">
        <v>90</v>
      </c>
      <c r="H40" s="82">
        <v>44</v>
      </c>
      <c r="I40" s="4590"/>
    </row>
    <row r="41" spans="1:9" ht="30.6" customHeight="1">
      <c r="A41" t="s">
        <v>10059</v>
      </c>
      <c r="C41" t="s">
        <v>10060</v>
      </c>
      <c r="D41" t="str">
        <f t="shared" si="0"/>
        <v xml:space="preserve">18-1155 TC </v>
      </c>
      <c r="E41" t="s">
        <v>632</v>
      </c>
      <c r="F41">
        <v>148</v>
      </c>
      <c r="G41">
        <v>86</v>
      </c>
      <c r="H41" s="82">
        <v>42</v>
      </c>
      <c r="I41" s="4591"/>
    </row>
    <row r="42" spans="1:9" ht="30.6" customHeight="1">
      <c r="A42" t="s">
        <v>10061</v>
      </c>
      <c r="C42" t="s">
        <v>10062</v>
      </c>
      <c r="D42" t="str">
        <f t="shared" si="0"/>
        <v xml:space="preserve">16-1347 TC </v>
      </c>
      <c r="E42" t="s">
        <v>632</v>
      </c>
      <c r="F42">
        <v>198</v>
      </c>
      <c r="G42">
        <v>115</v>
      </c>
      <c r="H42" s="82">
        <v>61</v>
      </c>
      <c r="I42" s="4592"/>
    </row>
    <row r="43" spans="1:9" ht="30.6" customHeight="1">
      <c r="A43" t="s">
        <v>10063</v>
      </c>
      <c r="C43" t="s">
        <v>10064</v>
      </c>
      <c r="D43" t="str">
        <f t="shared" si="0"/>
        <v xml:space="preserve">16-1348 TC </v>
      </c>
      <c r="E43" t="s">
        <v>632</v>
      </c>
      <c r="F43">
        <v>197</v>
      </c>
      <c r="G43">
        <v>118</v>
      </c>
      <c r="H43" s="82">
        <v>68</v>
      </c>
      <c r="I43" s="4593"/>
    </row>
    <row r="44" spans="1:9" ht="30.6" customHeight="1">
      <c r="A44" t="s">
        <v>10065</v>
      </c>
      <c r="C44" t="s">
        <v>10066</v>
      </c>
      <c r="D44" t="str">
        <f t="shared" si="0"/>
        <v xml:space="preserve">13-1308 TC </v>
      </c>
      <c r="E44" t="s">
        <v>632</v>
      </c>
      <c r="F44">
        <v>219</v>
      </c>
      <c r="G44">
        <v>202</v>
      </c>
      <c r="H44" s="82">
        <v>184</v>
      </c>
      <c r="I44" s="4594"/>
    </row>
    <row r="45" spans="1:9" ht="30.6" customHeight="1">
      <c r="A45" t="s">
        <v>10067</v>
      </c>
      <c r="C45" t="s">
        <v>10068</v>
      </c>
      <c r="D45" t="str">
        <f t="shared" si="0"/>
        <v xml:space="preserve">15-1020 TC </v>
      </c>
      <c r="E45" t="s">
        <v>632</v>
      </c>
      <c r="F45">
        <v>192</v>
      </c>
      <c r="G45">
        <v>166</v>
      </c>
      <c r="H45" s="82">
        <v>139</v>
      </c>
      <c r="I45" s="4595"/>
    </row>
    <row r="46" spans="1:9" ht="30.6" customHeight="1">
      <c r="A46" t="s">
        <v>10069</v>
      </c>
      <c r="C46" t="s">
        <v>10070</v>
      </c>
      <c r="D46" t="str">
        <f t="shared" si="0"/>
        <v xml:space="preserve">14-1315 TC </v>
      </c>
      <c r="E46" t="s">
        <v>632</v>
      </c>
      <c r="F46">
        <v>207</v>
      </c>
      <c r="G46">
        <v>176</v>
      </c>
      <c r="H46" s="82">
        <v>149</v>
      </c>
      <c r="I46" s="4596"/>
    </row>
    <row r="47" spans="1:9" ht="30.6" customHeight="1">
      <c r="A47" t="s">
        <v>10071</v>
      </c>
      <c r="C47" t="s">
        <v>10072</v>
      </c>
      <c r="D47" t="str">
        <f t="shared" si="0"/>
        <v xml:space="preserve">15-1125 TC </v>
      </c>
      <c r="E47" t="s">
        <v>632</v>
      </c>
      <c r="F47">
        <v>204</v>
      </c>
      <c r="G47">
        <v>165</v>
      </c>
      <c r="H47" s="82">
        <v>128</v>
      </c>
      <c r="I47" s="4597"/>
    </row>
    <row r="48" spans="1:9" ht="30.6" customHeight="1">
      <c r="A48" t="s">
        <v>10073</v>
      </c>
      <c r="C48" t="s">
        <v>10074</v>
      </c>
      <c r="D48" t="str">
        <f t="shared" si="0"/>
        <v xml:space="preserve">15-1425 TC </v>
      </c>
      <c r="E48" t="s">
        <v>632</v>
      </c>
      <c r="F48">
        <v>193</v>
      </c>
      <c r="G48">
        <v>146</v>
      </c>
      <c r="H48" s="82">
        <v>108</v>
      </c>
      <c r="I48" s="4598"/>
    </row>
    <row r="49" spans="1:9" ht="30.6" customHeight="1">
      <c r="A49" t="s">
        <v>10075</v>
      </c>
      <c r="C49" t="s">
        <v>10076</v>
      </c>
      <c r="D49" t="str">
        <f t="shared" si="0"/>
        <v xml:space="preserve">15-1430 TC </v>
      </c>
      <c r="E49" t="s">
        <v>632</v>
      </c>
      <c r="F49">
        <v>189</v>
      </c>
      <c r="G49">
        <v>141</v>
      </c>
      <c r="H49" s="82">
        <v>103</v>
      </c>
      <c r="I49" s="4599"/>
    </row>
    <row r="50" spans="1:9" ht="30.6" customHeight="1">
      <c r="A50" t="s">
        <v>10077</v>
      </c>
      <c r="B50" t="s">
        <v>10491</v>
      </c>
      <c r="C50" t="s">
        <v>10078</v>
      </c>
      <c r="D50" t="str">
        <f t="shared" si="0"/>
        <v>18-1028 TC Emperador</v>
      </c>
      <c r="E50" t="s">
        <v>632</v>
      </c>
      <c r="F50">
        <v>105</v>
      </c>
      <c r="G50">
        <v>72</v>
      </c>
      <c r="H50" s="82">
        <v>51</v>
      </c>
      <c r="I50" s="4600"/>
    </row>
    <row r="51" spans="1:9" ht="30.6" customHeight="1">
      <c r="A51" t="s">
        <v>10079</v>
      </c>
      <c r="C51" t="s">
        <v>10080</v>
      </c>
      <c r="D51" t="str">
        <f t="shared" si="0"/>
        <v xml:space="preserve">16-1358 TC </v>
      </c>
      <c r="E51" t="s">
        <v>632</v>
      </c>
      <c r="F51">
        <v>249</v>
      </c>
      <c r="G51">
        <v>104</v>
      </c>
      <c r="H51" s="82">
        <v>21</v>
      </c>
      <c r="I51" s="4601"/>
    </row>
    <row r="52" spans="1:9" ht="30.6" customHeight="1">
      <c r="A52" t="s">
        <v>10081</v>
      </c>
      <c r="C52" t="s">
        <v>10082</v>
      </c>
      <c r="D52" t="str">
        <f t="shared" si="0"/>
        <v xml:space="preserve">15-1243 TC </v>
      </c>
      <c r="E52" t="s">
        <v>632</v>
      </c>
      <c r="F52">
        <v>255</v>
      </c>
      <c r="G52">
        <v>162</v>
      </c>
      <c r="H52" s="82">
        <v>102</v>
      </c>
      <c r="I52" s="4602"/>
    </row>
    <row r="53" spans="1:9" ht="30.6" customHeight="1">
      <c r="A53" t="s">
        <v>10083</v>
      </c>
      <c r="C53" t="s">
        <v>10084</v>
      </c>
      <c r="D53" t="str">
        <f t="shared" si="0"/>
        <v xml:space="preserve">14-1241 TC </v>
      </c>
      <c r="E53" t="s">
        <v>632</v>
      </c>
      <c r="F53">
        <v>250</v>
      </c>
      <c r="G53">
        <v>171</v>
      </c>
      <c r="H53" s="82">
        <v>126</v>
      </c>
      <c r="I53" s="4603"/>
    </row>
    <row r="54" spans="1:9" ht="30.6" customHeight="1">
      <c r="A54" t="s">
        <v>10085</v>
      </c>
      <c r="C54" t="s">
        <v>10086</v>
      </c>
      <c r="D54" t="str">
        <f t="shared" si="0"/>
        <v xml:space="preserve">13-1125 TC </v>
      </c>
      <c r="E54" t="s">
        <v>632</v>
      </c>
      <c r="F54">
        <v>245</v>
      </c>
      <c r="G54">
        <v>184</v>
      </c>
      <c r="H54" s="82">
        <v>149</v>
      </c>
      <c r="I54" s="4604"/>
    </row>
    <row r="55" spans="1:9" ht="30.6" customHeight="1">
      <c r="A55" t="s">
        <v>10087</v>
      </c>
      <c r="C55" t="s">
        <v>10088</v>
      </c>
      <c r="D55" t="str">
        <f t="shared" si="0"/>
        <v xml:space="preserve">17-1361 TC </v>
      </c>
      <c r="E55" t="s">
        <v>632</v>
      </c>
      <c r="F55">
        <v>244</v>
      </c>
      <c r="G55">
        <v>87</v>
      </c>
      <c r="H55" s="82">
        <v>32</v>
      </c>
      <c r="I55" s="4605"/>
    </row>
    <row r="56" spans="1:9" ht="30.6" customHeight="1">
      <c r="A56" t="s">
        <v>10089</v>
      </c>
      <c r="C56" t="s">
        <v>10090</v>
      </c>
      <c r="D56" t="str">
        <f t="shared" si="0"/>
        <v xml:space="preserve">16-1460 TC </v>
      </c>
      <c r="E56" t="s">
        <v>632</v>
      </c>
      <c r="F56">
        <v>253</v>
      </c>
      <c r="G56">
        <v>101</v>
      </c>
      <c r="H56" s="82">
        <v>45</v>
      </c>
      <c r="I56" s="4606"/>
    </row>
    <row r="57" spans="1:9" ht="30.6" customHeight="1">
      <c r="A57" t="s">
        <v>10091</v>
      </c>
      <c r="C57" t="s">
        <v>10092</v>
      </c>
      <c r="D57" t="str">
        <f t="shared" si="0"/>
        <v xml:space="preserve">16-1453 TC </v>
      </c>
      <c r="E57" t="s">
        <v>632</v>
      </c>
      <c r="F57">
        <v>250</v>
      </c>
      <c r="G57">
        <v>102</v>
      </c>
      <c r="H57" s="82">
        <v>50</v>
      </c>
      <c r="I57" s="4607"/>
    </row>
    <row r="58" spans="1:9" ht="30.6" customHeight="1">
      <c r="A58" t="s">
        <v>10093</v>
      </c>
      <c r="C58" t="s">
        <v>10094</v>
      </c>
      <c r="D58" t="str">
        <f t="shared" si="0"/>
        <v xml:space="preserve">16-1345 TC </v>
      </c>
      <c r="E58" t="s">
        <v>632</v>
      </c>
      <c r="F58">
        <v>211</v>
      </c>
      <c r="G58">
        <v>128</v>
      </c>
      <c r="H58" s="82">
        <v>99</v>
      </c>
      <c r="I58" s="4608"/>
    </row>
    <row r="59" spans="1:9" ht="30.6" customHeight="1">
      <c r="A59" t="s">
        <v>10095</v>
      </c>
      <c r="C59" t="s">
        <v>10096</v>
      </c>
      <c r="D59" t="str">
        <f t="shared" si="0"/>
        <v xml:space="preserve">15-1429 TC </v>
      </c>
      <c r="E59" t="s">
        <v>632</v>
      </c>
      <c r="F59">
        <v>204</v>
      </c>
      <c r="G59">
        <v>116</v>
      </c>
      <c r="H59" s="82">
        <v>87</v>
      </c>
      <c r="I59" s="4609"/>
    </row>
    <row r="60" spans="1:9" ht="30.6" customHeight="1">
      <c r="A60" t="s">
        <v>10097</v>
      </c>
      <c r="C60" t="s">
        <v>10098</v>
      </c>
      <c r="D60" t="str">
        <f t="shared" si="0"/>
        <v xml:space="preserve">17-1345 TC </v>
      </c>
      <c r="E60" t="s">
        <v>632</v>
      </c>
      <c r="F60">
        <v>186</v>
      </c>
      <c r="G60">
        <v>91</v>
      </c>
      <c r="H60" s="82">
        <v>63</v>
      </c>
      <c r="I60" s="4610"/>
    </row>
    <row r="61" spans="1:9" ht="30.6" customHeight="1">
      <c r="A61" t="s">
        <v>10099</v>
      </c>
      <c r="C61" t="s">
        <v>10100</v>
      </c>
      <c r="D61" t="str">
        <f t="shared" si="0"/>
        <v xml:space="preserve">15-1520 TC </v>
      </c>
      <c r="E61" t="s">
        <v>632</v>
      </c>
      <c r="F61">
        <v>236</v>
      </c>
      <c r="G61">
        <v>150</v>
      </c>
      <c r="H61" s="82">
        <v>136</v>
      </c>
      <c r="I61" s="4611"/>
    </row>
    <row r="62" spans="1:9" ht="30.6" customHeight="1">
      <c r="A62" t="s">
        <v>10101</v>
      </c>
      <c r="B62" t="s">
        <v>10465</v>
      </c>
      <c r="C62" t="s">
        <v>10102</v>
      </c>
      <c r="D62" t="str">
        <f t="shared" si="0"/>
        <v>16-1548 TC Peach Echo</v>
      </c>
      <c r="E62" t="s">
        <v>632</v>
      </c>
      <c r="F62">
        <v>248</v>
      </c>
      <c r="G62">
        <v>120</v>
      </c>
      <c r="H62" s="82">
        <v>107</v>
      </c>
      <c r="I62" s="4612"/>
    </row>
    <row r="63" spans="1:9" ht="30.6" customHeight="1">
      <c r="A63" t="s">
        <v>10103</v>
      </c>
      <c r="C63" t="s">
        <v>10104</v>
      </c>
      <c r="D63" t="str">
        <f t="shared" si="0"/>
        <v xml:space="preserve">16-1545 TC </v>
      </c>
      <c r="E63" t="s">
        <v>632</v>
      </c>
      <c r="F63">
        <v>247</v>
      </c>
      <c r="G63">
        <v>117</v>
      </c>
      <c r="H63" s="82">
        <v>101</v>
      </c>
      <c r="I63" s="4613"/>
    </row>
    <row r="64" spans="1:9" ht="30.6" customHeight="1">
      <c r="A64" t="s">
        <v>10105</v>
      </c>
      <c r="C64" t="s">
        <v>10106</v>
      </c>
      <c r="D64" t="str">
        <f t="shared" si="0"/>
        <v xml:space="preserve">17-1450 TC </v>
      </c>
      <c r="E64" t="s">
        <v>632</v>
      </c>
      <c r="F64">
        <v>190</v>
      </c>
      <c r="G64">
        <v>75</v>
      </c>
      <c r="H64" s="82">
        <v>59</v>
      </c>
      <c r="I64" s="4614"/>
    </row>
    <row r="65" spans="1:9" ht="30.6" customHeight="1">
      <c r="A65" t="s">
        <v>10107</v>
      </c>
      <c r="C65" t="s">
        <v>10108</v>
      </c>
      <c r="D65" t="str">
        <f t="shared" si="0"/>
        <v xml:space="preserve">19-1224 TC </v>
      </c>
      <c r="E65" t="s">
        <v>632</v>
      </c>
      <c r="F65">
        <v>93</v>
      </c>
      <c r="G65">
        <v>66</v>
      </c>
      <c r="H65" s="82">
        <v>54</v>
      </c>
      <c r="I65" s="4615"/>
    </row>
    <row r="66" spans="1:9" ht="30.6" customHeight="1">
      <c r="A66" t="s">
        <v>10109</v>
      </c>
      <c r="C66" t="s">
        <v>10110</v>
      </c>
      <c r="D66" t="str">
        <f t="shared" ref="D66:D129" si="1">A66 &amp; " " &amp; B66</f>
        <v xml:space="preserve">19-1233 TC </v>
      </c>
      <c r="E66" t="s">
        <v>632</v>
      </c>
      <c r="F66">
        <v>100</v>
      </c>
      <c r="G66">
        <v>66</v>
      </c>
      <c r="H66" s="82">
        <v>53</v>
      </c>
      <c r="I66" s="4616"/>
    </row>
    <row r="67" spans="1:9" ht="30.6" customHeight="1">
      <c r="A67" t="s">
        <v>10111</v>
      </c>
      <c r="C67" t="s">
        <v>10112</v>
      </c>
      <c r="D67" t="str">
        <f t="shared" si="1"/>
        <v xml:space="preserve">19-1234 TC </v>
      </c>
      <c r="E67" t="s">
        <v>632</v>
      </c>
      <c r="F67">
        <v>91</v>
      </c>
      <c r="G67">
        <v>63</v>
      </c>
      <c r="H67" s="82">
        <v>54</v>
      </c>
      <c r="I67" s="4617"/>
    </row>
    <row r="68" spans="1:9" ht="30.6" customHeight="1">
      <c r="A68" t="s">
        <v>10113</v>
      </c>
      <c r="C68" t="s">
        <v>10114</v>
      </c>
      <c r="D68" t="str">
        <f t="shared" si="1"/>
        <v xml:space="preserve">19-1432 TC </v>
      </c>
      <c r="E68" t="s">
        <v>632</v>
      </c>
      <c r="F68">
        <v>86</v>
      </c>
      <c r="G68">
        <v>53</v>
      </c>
      <c r="H68" s="82">
        <v>45</v>
      </c>
      <c r="I68" s="4618"/>
    </row>
    <row r="69" spans="1:9" ht="30.6" customHeight="1">
      <c r="A69" t="s">
        <v>10115</v>
      </c>
      <c r="C69" t="s">
        <v>10116</v>
      </c>
      <c r="D69" t="str">
        <f t="shared" si="1"/>
        <v xml:space="preserve">18-1541 TC </v>
      </c>
      <c r="E69" t="s">
        <v>632</v>
      </c>
      <c r="F69">
        <v>115</v>
      </c>
      <c r="G69">
        <v>54</v>
      </c>
      <c r="H69" s="82">
        <v>42</v>
      </c>
      <c r="I69" s="4619"/>
    </row>
    <row r="70" spans="1:9" ht="30.6" customHeight="1">
      <c r="A70" t="s">
        <v>10117</v>
      </c>
      <c r="C70" t="s">
        <v>10118</v>
      </c>
      <c r="D70" t="str">
        <f t="shared" si="1"/>
        <v xml:space="preserve">19-1429 TC </v>
      </c>
      <c r="E70" t="s">
        <v>632</v>
      </c>
      <c r="F70">
        <v>111</v>
      </c>
      <c r="G70">
        <v>55</v>
      </c>
      <c r="H70" s="82">
        <v>44</v>
      </c>
      <c r="I70" s="4620"/>
    </row>
    <row r="71" spans="1:9" ht="30.6" customHeight="1">
      <c r="A71" t="s">
        <v>10119</v>
      </c>
      <c r="C71" t="s">
        <v>10120</v>
      </c>
      <c r="D71" t="str">
        <f t="shared" si="1"/>
        <v xml:space="preserve">19-1435 TC </v>
      </c>
      <c r="E71" t="s">
        <v>632</v>
      </c>
      <c r="F71">
        <v>102</v>
      </c>
      <c r="G71">
        <v>54</v>
      </c>
      <c r="H71" s="82">
        <v>44</v>
      </c>
      <c r="I71" s="4621"/>
    </row>
    <row r="72" spans="1:9" ht="30.6" customHeight="1">
      <c r="A72" t="s">
        <v>10121</v>
      </c>
      <c r="C72" t="s">
        <v>10122</v>
      </c>
      <c r="D72" t="str">
        <f t="shared" si="1"/>
        <v xml:space="preserve">18-1549 TC </v>
      </c>
      <c r="E72" t="s">
        <v>632</v>
      </c>
      <c r="F72">
        <v>189</v>
      </c>
      <c r="G72">
        <v>51</v>
      </c>
      <c r="H72" s="82">
        <v>45</v>
      </c>
      <c r="I72" s="4622"/>
    </row>
    <row r="73" spans="1:9" ht="30.6" customHeight="1">
      <c r="A73" t="s">
        <v>10123</v>
      </c>
      <c r="C73" t="s">
        <v>10124</v>
      </c>
      <c r="D73" t="str">
        <f t="shared" si="1"/>
        <v xml:space="preserve">18-1551 TC </v>
      </c>
      <c r="E73" t="s">
        <v>632</v>
      </c>
      <c r="F73">
        <v>180</v>
      </c>
      <c r="G73">
        <v>39</v>
      </c>
      <c r="H73" s="82">
        <v>43</v>
      </c>
      <c r="I73" s="4623"/>
    </row>
    <row r="74" spans="1:9" ht="30.6" customHeight="1">
      <c r="A74" t="s">
        <v>10125</v>
      </c>
      <c r="C74" t="s">
        <v>10126</v>
      </c>
      <c r="D74" t="str">
        <f t="shared" si="1"/>
        <v xml:space="preserve">18-1440 TC </v>
      </c>
      <c r="E74" t="s">
        <v>632</v>
      </c>
      <c r="F74">
        <v>143</v>
      </c>
      <c r="G74">
        <v>61</v>
      </c>
      <c r="H74" s="82">
        <v>55</v>
      </c>
      <c r="I74" s="4624"/>
    </row>
    <row r="75" spans="1:9" ht="30.6" customHeight="1">
      <c r="A75" t="s">
        <v>10127</v>
      </c>
      <c r="C75" t="s">
        <v>10128</v>
      </c>
      <c r="D75" t="str">
        <f t="shared" si="1"/>
        <v xml:space="preserve">18-1659 TC </v>
      </c>
      <c r="E75" t="s">
        <v>632</v>
      </c>
      <c r="F75">
        <v>185</v>
      </c>
      <c r="G75">
        <v>20</v>
      </c>
      <c r="H75" s="82">
        <v>40</v>
      </c>
      <c r="I75" s="4625"/>
    </row>
    <row r="76" spans="1:9" ht="30.6" customHeight="1">
      <c r="A76" t="s">
        <v>10129</v>
      </c>
      <c r="C76" t="s">
        <v>10130</v>
      </c>
      <c r="D76" t="str">
        <f t="shared" si="1"/>
        <v xml:space="preserve">18-1653 TC </v>
      </c>
      <c r="E76" t="s">
        <v>632</v>
      </c>
      <c r="F76">
        <v>183</v>
      </c>
      <c r="G76">
        <v>18</v>
      </c>
      <c r="H76" s="82">
        <v>51</v>
      </c>
      <c r="I76" s="4626"/>
    </row>
    <row r="77" spans="1:9" ht="30.6" customHeight="1">
      <c r="A77" t="s">
        <v>10131</v>
      </c>
      <c r="C77" t="s">
        <v>10132</v>
      </c>
      <c r="D77" t="str">
        <f t="shared" si="1"/>
        <v xml:space="preserve">18-1654 TC </v>
      </c>
      <c r="E77" t="s">
        <v>632</v>
      </c>
      <c r="F77">
        <v>186</v>
      </c>
      <c r="G77">
        <v>13</v>
      </c>
      <c r="H77" s="82">
        <v>50</v>
      </c>
      <c r="I77" s="4627"/>
    </row>
    <row r="78" spans="1:9" ht="30.6" customHeight="1">
      <c r="A78" t="s">
        <v>10133</v>
      </c>
      <c r="C78" t="s">
        <v>10134</v>
      </c>
      <c r="D78" t="str">
        <f t="shared" si="1"/>
        <v xml:space="preserve">18-1759 TC </v>
      </c>
      <c r="E78" t="s">
        <v>632</v>
      </c>
      <c r="F78">
        <v>178</v>
      </c>
      <c r="G78">
        <v>18</v>
      </c>
      <c r="H78" s="82">
        <v>60</v>
      </c>
      <c r="I78" s="4628"/>
    </row>
    <row r="79" spans="1:9" ht="30.6" customHeight="1">
      <c r="A79" t="s">
        <v>10135</v>
      </c>
      <c r="C79" t="s">
        <v>10136</v>
      </c>
      <c r="D79" t="str">
        <f t="shared" si="1"/>
        <v xml:space="preserve">18-1325 TC </v>
      </c>
      <c r="E79" t="s">
        <v>632</v>
      </c>
      <c r="F79">
        <v>121</v>
      </c>
      <c r="G79">
        <v>58</v>
      </c>
      <c r="H79" s="82">
        <v>56</v>
      </c>
      <c r="I79" s="4629"/>
    </row>
    <row r="80" spans="1:9" ht="30.6" customHeight="1">
      <c r="A80" t="s">
        <v>10137</v>
      </c>
      <c r="C80" t="s">
        <v>10138</v>
      </c>
      <c r="D80" t="str">
        <f t="shared" si="1"/>
        <v xml:space="preserve">19-1534 TC </v>
      </c>
      <c r="E80" t="s">
        <v>632</v>
      </c>
      <c r="F80">
        <v>115</v>
      </c>
      <c r="G80">
        <v>39</v>
      </c>
      <c r="H80" s="82">
        <v>45</v>
      </c>
      <c r="I80" s="4630"/>
    </row>
    <row r="81" spans="1:9" ht="30.6" customHeight="1">
      <c r="A81" t="s">
        <v>10139</v>
      </c>
      <c r="C81" t="s">
        <v>10140</v>
      </c>
      <c r="D81" t="str">
        <f t="shared" si="1"/>
        <v xml:space="preserve">19-1536 TC </v>
      </c>
      <c r="E81" t="s">
        <v>632</v>
      </c>
      <c r="F81">
        <v>124</v>
      </c>
      <c r="G81">
        <v>53</v>
      </c>
      <c r="H81" s="82">
        <v>57</v>
      </c>
      <c r="I81" s="4631"/>
    </row>
    <row r="82" spans="1:9" ht="30.6" customHeight="1">
      <c r="A82" t="s">
        <v>10141</v>
      </c>
      <c r="C82" t="s">
        <v>10142</v>
      </c>
      <c r="D82" t="str">
        <f t="shared" si="1"/>
        <v xml:space="preserve">19-1110 TC </v>
      </c>
      <c r="E82" t="s">
        <v>632</v>
      </c>
      <c r="F82">
        <v>61</v>
      </c>
      <c r="G82">
        <v>45</v>
      </c>
      <c r="H82" s="82">
        <v>46</v>
      </c>
      <c r="I82" s="4632"/>
    </row>
    <row r="83" spans="1:9" ht="30.6" customHeight="1">
      <c r="A83" t="s">
        <v>10143</v>
      </c>
      <c r="C83" t="s">
        <v>10144</v>
      </c>
      <c r="D83" t="str">
        <f t="shared" si="1"/>
        <v xml:space="preserve">19-1214 TC </v>
      </c>
      <c r="E83" t="s">
        <v>632</v>
      </c>
      <c r="F83">
        <v>92</v>
      </c>
      <c r="G83">
        <v>62</v>
      </c>
      <c r="H83" s="82">
        <v>53</v>
      </c>
      <c r="I83" s="4633"/>
    </row>
    <row r="84" spans="1:9" ht="30.6" customHeight="1">
      <c r="A84" t="s">
        <v>10145</v>
      </c>
      <c r="C84" t="s">
        <v>10146</v>
      </c>
      <c r="D84" t="str">
        <f t="shared" si="1"/>
        <v xml:space="preserve">19-1215 TC </v>
      </c>
      <c r="E84" t="s">
        <v>632</v>
      </c>
      <c r="F84">
        <v>85</v>
      </c>
      <c r="G84">
        <v>60</v>
      </c>
      <c r="H84" s="82">
        <v>54</v>
      </c>
      <c r="I84" s="4634"/>
    </row>
    <row r="85" spans="1:9" ht="30.6" customHeight="1">
      <c r="A85" t="s">
        <v>10147</v>
      </c>
      <c r="C85" t="s">
        <v>10148</v>
      </c>
      <c r="D85" t="str">
        <f t="shared" si="1"/>
        <v xml:space="preserve">19-1419 TC </v>
      </c>
      <c r="E85" t="s">
        <v>632</v>
      </c>
      <c r="F85">
        <v>75</v>
      </c>
      <c r="G85">
        <v>52</v>
      </c>
      <c r="H85" s="82">
        <v>47</v>
      </c>
      <c r="I85" s="4635"/>
    </row>
    <row r="86" spans="1:9" ht="30.6" customHeight="1">
      <c r="A86" t="s">
        <v>10149</v>
      </c>
      <c r="C86" t="s">
        <v>10150</v>
      </c>
      <c r="D86" t="str">
        <f t="shared" si="1"/>
        <v xml:space="preserve">12-1110 TC </v>
      </c>
      <c r="E86" t="s">
        <v>632</v>
      </c>
      <c r="F86">
        <v>246</v>
      </c>
      <c r="G86">
        <v>215</v>
      </c>
      <c r="H86" s="82">
        <v>199</v>
      </c>
      <c r="I86" s="4636"/>
    </row>
    <row r="87" spans="1:9" ht="30.6" customHeight="1">
      <c r="A87" t="s">
        <v>10151</v>
      </c>
      <c r="C87" t="s">
        <v>10152</v>
      </c>
      <c r="D87" t="str">
        <f t="shared" si="1"/>
        <v xml:space="preserve">13-1208 TC </v>
      </c>
      <c r="E87" t="s">
        <v>632</v>
      </c>
      <c r="F87">
        <v>227</v>
      </c>
      <c r="G87">
        <v>190</v>
      </c>
      <c r="H87" s="82">
        <v>180</v>
      </c>
      <c r="I87" s="4637"/>
    </row>
    <row r="88" spans="1:9" ht="30.6" customHeight="1">
      <c r="A88" t="s">
        <v>10153</v>
      </c>
      <c r="C88" t="s">
        <v>10154</v>
      </c>
      <c r="D88" t="str">
        <f t="shared" si="1"/>
        <v xml:space="preserve">12-2901 TC </v>
      </c>
      <c r="E88" t="s">
        <v>632</v>
      </c>
      <c r="F88">
        <v>224</v>
      </c>
      <c r="G88">
        <v>205</v>
      </c>
      <c r="H88" s="82">
        <v>198</v>
      </c>
      <c r="I88" s="4638"/>
    </row>
    <row r="89" spans="1:9" ht="30.6" customHeight="1">
      <c r="A89" t="s">
        <v>10155</v>
      </c>
      <c r="C89" t="s">
        <v>10156</v>
      </c>
      <c r="D89" t="str">
        <f t="shared" si="1"/>
        <v xml:space="preserve">14-1803 TC </v>
      </c>
      <c r="E89" t="s">
        <v>632</v>
      </c>
      <c r="F89">
        <v>213</v>
      </c>
      <c r="G89">
        <v>187</v>
      </c>
      <c r="H89" s="82">
        <v>182</v>
      </c>
      <c r="I89" s="4639"/>
    </row>
    <row r="90" spans="1:9" ht="30.6" customHeight="1">
      <c r="A90" t="s">
        <v>10157</v>
      </c>
      <c r="C90" t="s">
        <v>10158</v>
      </c>
      <c r="D90" t="str">
        <f t="shared" si="1"/>
        <v xml:space="preserve">13-1511 TC </v>
      </c>
      <c r="E90" t="s">
        <v>632</v>
      </c>
      <c r="F90">
        <v>248</v>
      </c>
      <c r="G90">
        <v>205</v>
      </c>
      <c r="H90" s="82">
        <v>199</v>
      </c>
      <c r="I90" s="4640"/>
    </row>
    <row r="91" spans="1:9" ht="30.6" customHeight="1">
      <c r="A91" t="s">
        <v>10159</v>
      </c>
      <c r="B91" t="s">
        <v>10459</v>
      </c>
      <c r="C91" t="s">
        <v>10160</v>
      </c>
      <c r="D91" t="str">
        <f t="shared" si="1"/>
        <v>13-1520 TC Rose Quartz</v>
      </c>
      <c r="E91" t="s">
        <v>632</v>
      </c>
      <c r="F91">
        <v>247</v>
      </c>
      <c r="G91">
        <v>202</v>
      </c>
      <c r="H91" s="82">
        <v>202</v>
      </c>
      <c r="I91" s="4641"/>
    </row>
    <row r="92" spans="1:9" ht="30.6" customHeight="1">
      <c r="A92" t="s">
        <v>10161</v>
      </c>
      <c r="C92" t="s">
        <v>10162</v>
      </c>
      <c r="D92" t="str">
        <f t="shared" si="1"/>
        <v xml:space="preserve">12-1813 TC </v>
      </c>
      <c r="E92" t="s">
        <v>632</v>
      </c>
      <c r="F92">
        <v>248</v>
      </c>
      <c r="G92">
        <v>209</v>
      </c>
      <c r="H92" s="82">
        <v>212</v>
      </c>
      <c r="I92" s="4642"/>
    </row>
    <row r="93" spans="1:9" ht="30.6" customHeight="1">
      <c r="A93" t="s">
        <v>10163</v>
      </c>
      <c r="C93" t="s">
        <v>10164</v>
      </c>
      <c r="D93" t="str">
        <f t="shared" si="1"/>
        <v xml:space="preserve">12-2907 TC </v>
      </c>
      <c r="E93" t="s">
        <v>632</v>
      </c>
      <c r="F93">
        <v>248</v>
      </c>
      <c r="G93">
        <v>224</v>
      </c>
      <c r="H93" s="82">
        <v>232</v>
      </c>
      <c r="I93" s="4643"/>
    </row>
    <row r="94" spans="1:9" ht="30.6" customHeight="1">
      <c r="A94" t="s">
        <v>10165</v>
      </c>
      <c r="C94" t="s">
        <v>10166</v>
      </c>
      <c r="D94" t="str">
        <f t="shared" si="1"/>
        <v xml:space="preserve">13-2808 TC </v>
      </c>
      <c r="E94" t="s">
        <v>632</v>
      </c>
      <c r="F94">
        <v>236</v>
      </c>
      <c r="G94">
        <v>206</v>
      </c>
      <c r="H94" s="82">
        <v>213</v>
      </c>
      <c r="I94" s="4644"/>
    </row>
    <row r="95" spans="1:9" ht="30.6" customHeight="1">
      <c r="A95" t="s">
        <v>10167</v>
      </c>
      <c r="C95" t="s">
        <v>10168</v>
      </c>
      <c r="D95" t="str">
        <f t="shared" si="1"/>
        <v xml:space="preserve">13-3207 TC </v>
      </c>
      <c r="E95" t="s">
        <v>632</v>
      </c>
      <c r="F95">
        <v>247</v>
      </c>
      <c r="G95">
        <v>207</v>
      </c>
      <c r="H95" s="82">
        <v>225</v>
      </c>
      <c r="I95" s="4645"/>
    </row>
    <row r="96" spans="1:9" ht="30.6" customHeight="1">
      <c r="A96" t="s">
        <v>10169</v>
      </c>
      <c r="C96" t="s">
        <v>10170</v>
      </c>
      <c r="D96" t="str">
        <f t="shared" si="1"/>
        <v xml:space="preserve">17-1926 TC </v>
      </c>
      <c r="E96" t="s">
        <v>632</v>
      </c>
      <c r="F96">
        <v>207</v>
      </c>
      <c r="G96">
        <v>92</v>
      </c>
      <c r="H96" s="82">
        <v>120</v>
      </c>
      <c r="I96" s="4646"/>
    </row>
    <row r="97" spans="1:9" ht="30.6" customHeight="1">
      <c r="A97" t="s">
        <v>10171</v>
      </c>
      <c r="C97" t="s">
        <v>10172</v>
      </c>
      <c r="D97" t="str">
        <f t="shared" si="1"/>
        <v xml:space="preserve">18-1951 TC </v>
      </c>
      <c r="E97" t="s">
        <v>632</v>
      </c>
      <c r="F97">
        <v>192</v>
      </c>
      <c r="G97">
        <v>21</v>
      </c>
      <c r="H97" s="82">
        <v>83</v>
      </c>
      <c r="I97" s="4647"/>
    </row>
    <row r="98" spans="1:9" ht="30.6" customHeight="1">
      <c r="A98" t="s">
        <v>10173</v>
      </c>
      <c r="C98" t="s">
        <v>10174</v>
      </c>
      <c r="D98" t="str">
        <f t="shared" si="1"/>
        <v xml:space="preserve">17-2034 TC </v>
      </c>
      <c r="E98" t="s">
        <v>632</v>
      </c>
      <c r="F98">
        <v>206</v>
      </c>
      <c r="G98">
        <v>51</v>
      </c>
      <c r="H98" s="82">
        <v>117</v>
      </c>
      <c r="I98" s="4648"/>
    </row>
    <row r="99" spans="1:9" ht="30.6" customHeight="1">
      <c r="A99" t="s">
        <v>10175</v>
      </c>
      <c r="C99" t="s">
        <v>10176</v>
      </c>
      <c r="D99" t="str">
        <f t="shared" si="1"/>
        <v xml:space="preserve">18-2045 TC </v>
      </c>
      <c r="E99" t="s">
        <v>632</v>
      </c>
      <c r="F99">
        <v>198</v>
      </c>
      <c r="G99">
        <v>35</v>
      </c>
      <c r="H99" s="82">
        <v>104</v>
      </c>
      <c r="I99" s="4649"/>
    </row>
    <row r="100" spans="1:9" ht="30.6" customHeight="1">
      <c r="A100" t="s">
        <v>10177</v>
      </c>
      <c r="C100" t="s">
        <v>10178</v>
      </c>
      <c r="D100" t="str">
        <f t="shared" si="1"/>
        <v xml:space="preserve">18-3014 TC </v>
      </c>
      <c r="E100" t="s">
        <v>632</v>
      </c>
      <c r="F100">
        <v>123</v>
      </c>
      <c r="G100">
        <v>68</v>
      </c>
      <c r="H100" s="82">
        <v>104</v>
      </c>
      <c r="I100" s="4650"/>
    </row>
    <row r="101" spans="1:9" ht="30.6" customHeight="1">
      <c r="A101" t="s">
        <v>10179</v>
      </c>
      <c r="B101" t="s">
        <v>10492</v>
      </c>
      <c r="C101" t="s">
        <v>10180</v>
      </c>
      <c r="D101" t="str">
        <f t="shared" si="1"/>
        <v>19-2429 TC Plum Caspia</v>
      </c>
      <c r="E101" t="s">
        <v>632</v>
      </c>
      <c r="F101">
        <v>97</v>
      </c>
      <c r="G101">
        <v>35</v>
      </c>
      <c r="H101" s="82">
        <v>74</v>
      </c>
      <c r="I101" s="4651"/>
    </row>
    <row r="102" spans="1:9" ht="30.6" customHeight="1">
      <c r="A102" t="s">
        <v>10181</v>
      </c>
      <c r="B102" t="s">
        <v>10404</v>
      </c>
      <c r="C102" t="s">
        <v>10182</v>
      </c>
      <c r="D102" t="str">
        <f t="shared" si="1"/>
        <v>19-2420 TC Pickled Beat</v>
      </c>
      <c r="E102" t="s">
        <v>632</v>
      </c>
      <c r="F102">
        <v>77</v>
      </c>
      <c r="G102">
        <v>36</v>
      </c>
      <c r="H102" s="82">
        <v>61</v>
      </c>
      <c r="I102" s="4652"/>
    </row>
    <row r="103" spans="1:9" ht="30.6" customHeight="1">
      <c r="A103" t="s">
        <v>10183</v>
      </c>
      <c r="B103" t="s">
        <v>10403</v>
      </c>
      <c r="C103" t="s">
        <v>10184</v>
      </c>
      <c r="D103" t="str">
        <f t="shared" si="1"/>
        <v>19-2620 TC Winter Bloom</v>
      </c>
      <c r="E103" t="s">
        <v>632</v>
      </c>
      <c r="F103">
        <v>71</v>
      </c>
      <c r="G103">
        <v>37</v>
      </c>
      <c r="H103" s="82">
        <v>60</v>
      </c>
      <c r="I103" s="4653"/>
    </row>
    <row r="104" spans="1:9" ht="30.6" customHeight="1">
      <c r="A104" t="s">
        <v>10185</v>
      </c>
      <c r="C104" t="s">
        <v>10186</v>
      </c>
      <c r="D104" t="str">
        <f t="shared" si="1"/>
        <v xml:space="preserve">17-3240 TC </v>
      </c>
      <c r="E104" t="s">
        <v>632</v>
      </c>
      <c r="F104">
        <v>183</v>
      </c>
      <c r="G104">
        <v>108</v>
      </c>
      <c r="H104" s="82">
        <v>164</v>
      </c>
      <c r="I104" s="4654"/>
    </row>
    <row r="105" spans="1:9" ht="30.6" customHeight="1">
      <c r="A105" t="s">
        <v>10187</v>
      </c>
      <c r="C105" t="s">
        <v>10188</v>
      </c>
      <c r="D105" t="str">
        <f t="shared" si="1"/>
        <v xml:space="preserve">18-3120 TC </v>
      </c>
      <c r="E105" t="s">
        <v>632</v>
      </c>
      <c r="F105">
        <v>143</v>
      </c>
      <c r="G105">
        <v>69</v>
      </c>
      <c r="H105" s="82">
        <v>132</v>
      </c>
      <c r="I105" s="4655"/>
    </row>
    <row r="106" spans="1:9" ht="30.6" customHeight="1">
      <c r="A106" t="s">
        <v>10189</v>
      </c>
      <c r="B106" t="s">
        <v>10405</v>
      </c>
      <c r="C106" t="s">
        <v>10190</v>
      </c>
      <c r="D106" t="str">
        <f t="shared" si="1"/>
        <v>18-3340 TC Charisma</v>
      </c>
      <c r="E106" t="s">
        <v>632</v>
      </c>
      <c r="F106">
        <v>100</v>
      </c>
      <c r="G106">
        <v>43</v>
      </c>
      <c r="H106" s="82">
        <v>96</v>
      </c>
      <c r="I106" s="4656"/>
    </row>
    <row r="107" spans="1:9" ht="30.6" customHeight="1">
      <c r="A107" t="s">
        <v>10191</v>
      </c>
      <c r="C107" t="s">
        <v>10192</v>
      </c>
      <c r="D107" t="str">
        <f t="shared" si="1"/>
        <v xml:space="preserve">17-2411 TC </v>
      </c>
      <c r="E107" t="s">
        <v>632</v>
      </c>
      <c r="F107">
        <v>153</v>
      </c>
      <c r="G107">
        <v>128</v>
      </c>
      <c r="H107" s="82">
        <v>137</v>
      </c>
      <c r="I107" s="4657"/>
    </row>
    <row r="108" spans="1:9" ht="30.6" customHeight="1">
      <c r="A108" t="s">
        <v>10193</v>
      </c>
      <c r="C108" t="s">
        <v>10194</v>
      </c>
      <c r="D108" t="str">
        <f t="shared" si="1"/>
        <v xml:space="preserve">16-1606 TC </v>
      </c>
      <c r="E108" t="s">
        <v>632</v>
      </c>
      <c r="F108">
        <v>153</v>
      </c>
      <c r="G108">
        <v>136</v>
      </c>
      <c r="H108" s="82">
        <v>141</v>
      </c>
      <c r="I108" s="4658"/>
    </row>
    <row r="109" spans="1:9" ht="30.6" customHeight="1">
      <c r="A109" t="s">
        <v>10195</v>
      </c>
      <c r="C109" t="s">
        <v>10196</v>
      </c>
      <c r="D109" t="str">
        <f t="shared" si="1"/>
        <v xml:space="preserve">18-1705 TC </v>
      </c>
      <c r="E109" t="s">
        <v>632</v>
      </c>
      <c r="F109">
        <v>115</v>
      </c>
      <c r="G109">
        <v>91</v>
      </c>
      <c r="H109" s="82">
        <v>106</v>
      </c>
      <c r="I109" s="4659"/>
    </row>
    <row r="110" spans="1:9" ht="30.6" customHeight="1">
      <c r="A110" t="s">
        <v>10197</v>
      </c>
      <c r="C110" t="s">
        <v>10198</v>
      </c>
      <c r="D110" t="str">
        <f t="shared" si="1"/>
        <v xml:space="preserve">18-1708 TC </v>
      </c>
      <c r="E110" t="s">
        <v>632</v>
      </c>
      <c r="F110">
        <v>112</v>
      </c>
      <c r="G110">
        <v>90</v>
      </c>
      <c r="H110" s="82">
        <v>102</v>
      </c>
      <c r="I110" s="4660"/>
    </row>
    <row r="111" spans="1:9" ht="30.6" customHeight="1">
      <c r="A111" t="s">
        <v>10199</v>
      </c>
      <c r="C111" t="s">
        <v>10200</v>
      </c>
      <c r="D111" t="str">
        <f t="shared" si="1"/>
        <v xml:space="preserve">14-3906 TC </v>
      </c>
      <c r="E111" t="s">
        <v>632</v>
      </c>
      <c r="F111">
        <v>178</v>
      </c>
      <c r="G111">
        <v>171</v>
      </c>
      <c r="H111" s="82">
        <v>180</v>
      </c>
      <c r="I111" s="4661"/>
    </row>
    <row r="112" spans="1:9" ht="30.6" customHeight="1">
      <c r="A112" t="s">
        <v>10201</v>
      </c>
      <c r="C112" t="s">
        <v>10202</v>
      </c>
      <c r="D112" t="str">
        <f t="shared" si="1"/>
        <v xml:space="preserve">17-1708 TC </v>
      </c>
      <c r="E112" t="s">
        <v>632</v>
      </c>
      <c r="F112">
        <v>115</v>
      </c>
      <c r="G112">
        <v>96</v>
      </c>
      <c r="H112" s="82">
        <v>106</v>
      </c>
      <c r="I112" s="4662"/>
    </row>
    <row r="113" spans="1:9" ht="30.6" customHeight="1">
      <c r="A113" t="s">
        <v>10203</v>
      </c>
      <c r="C113" t="s">
        <v>10204</v>
      </c>
      <c r="D113" t="str">
        <f t="shared" si="1"/>
        <v xml:space="preserve">18-1506 TC </v>
      </c>
      <c r="E113" t="s">
        <v>632</v>
      </c>
      <c r="F113">
        <v>103</v>
      </c>
      <c r="G113">
        <v>87</v>
      </c>
      <c r="H113" s="82">
        <v>88</v>
      </c>
      <c r="I113" s="4663"/>
    </row>
    <row r="114" spans="1:9" ht="30.6" customHeight="1">
      <c r="A114" t="s">
        <v>10205</v>
      </c>
      <c r="C114" t="s">
        <v>10206</v>
      </c>
      <c r="D114" t="str">
        <f t="shared" si="1"/>
        <v xml:space="preserve">18-3530 TC </v>
      </c>
      <c r="E114" t="s">
        <v>632</v>
      </c>
      <c r="F114">
        <v>147</v>
      </c>
      <c r="G114">
        <v>107</v>
      </c>
      <c r="H114" s="82">
        <v>153</v>
      </c>
      <c r="I114" s="4664"/>
    </row>
    <row r="115" spans="1:9" ht="30.6" customHeight="1">
      <c r="A115" t="s">
        <v>10207</v>
      </c>
      <c r="C115" t="s">
        <v>10208</v>
      </c>
      <c r="D115" t="str">
        <f t="shared" si="1"/>
        <v xml:space="preserve">19-3425 TC </v>
      </c>
      <c r="E115" t="s">
        <v>632</v>
      </c>
      <c r="F115">
        <v>110</v>
      </c>
      <c r="G115">
        <v>72</v>
      </c>
      <c r="H115" s="82">
        <v>116</v>
      </c>
      <c r="I115" s="4665"/>
    </row>
    <row r="116" spans="1:9" ht="30.6" customHeight="1">
      <c r="A116" t="s">
        <v>10209</v>
      </c>
      <c r="C116" t="s">
        <v>10210</v>
      </c>
      <c r="D116" t="str">
        <f t="shared" si="1"/>
        <v xml:space="preserve">17-3520 TC </v>
      </c>
      <c r="E116" t="s">
        <v>632</v>
      </c>
      <c r="F116">
        <v>153</v>
      </c>
      <c r="G116">
        <v>122</v>
      </c>
      <c r="H116" s="82">
        <v>163</v>
      </c>
      <c r="I116" s="4666"/>
    </row>
    <row r="117" spans="1:9" ht="30.6" customHeight="1">
      <c r="A117" t="s">
        <v>10211</v>
      </c>
      <c r="C117" t="s">
        <v>10212</v>
      </c>
      <c r="D117" t="str">
        <f t="shared" si="1"/>
        <v xml:space="preserve">15-3520 TC </v>
      </c>
      <c r="E117" t="s">
        <v>632</v>
      </c>
      <c r="F117">
        <v>185</v>
      </c>
      <c r="G117">
        <v>155</v>
      </c>
      <c r="H117" s="82">
        <v>197</v>
      </c>
      <c r="I117" s="4667"/>
    </row>
    <row r="118" spans="1:9" ht="30.6" customHeight="1">
      <c r="A118" t="s">
        <v>10213</v>
      </c>
      <c r="C118" t="s">
        <v>10214</v>
      </c>
      <c r="D118" t="str">
        <f t="shared" si="1"/>
        <v xml:space="preserve">18-3540 TC </v>
      </c>
      <c r="E118" t="s">
        <v>632</v>
      </c>
      <c r="F118">
        <v>111</v>
      </c>
      <c r="G118">
        <v>71</v>
      </c>
      <c r="H118" s="82">
        <v>133</v>
      </c>
      <c r="I118" s="4668"/>
    </row>
    <row r="119" spans="1:9" ht="30.6" customHeight="1">
      <c r="A119" t="s">
        <v>10215</v>
      </c>
      <c r="C119" t="s">
        <v>10216</v>
      </c>
      <c r="D119" t="str">
        <f t="shared" si="1"/>
        <v xml:space="preserve">18-3521 TC </v>
      </c>
      <c r="E119" t="s">
        <v>632</v>
      </c>
      <c r="F119">
        <v>99</v>
      </c>
      <c r="G119">
        <v>65</v>
      </c>
      <c r="H119" s="82">
        <v>119</v>
      </c>
      <c r="I119" s="4669"/>
    </row>
    <row r="120" spans="1:9" ht="30.6" customHeight="1">
      <c r="A120" t="s">
        <v>10217</v>
      </c>
      <c r="C120" t="s">
        <v>10218</v>
      </c>
      <c r="D120" t="str">
        <f t="shared" si="1"/>
        <v xml:space="preserve">18-3634 TC </v>
      </c>
      <c r="E120" t="s">
        <v>632</v>
      </c>
      <c r="F120">
        <v>126</v>
      </c>
      <c r="G120">
        <v>94</v>
      </c>
      <c r="H120" s="82">
        <v>154</v>
      </c>
      <c r="I120" s="4670"/>
    </row>
    <row r="121" spans="1:9" ht="30.6" customHeight="1">
      <c r="A121" t="s">
        <v>10219</v>
      </c>
      <c r="C121" t="s">
        <v>10220</v>
      </c>
      <c r="D121" t="str">
        <f t="shared" si="1"/>
        <v xml:space="preserve">15-3720 TC </v>
      </c>
      <c r="E121" t="s">
        <v>632</v>
      </c>
      <c r="F121">
        <v>180</v>
      </c>
      <c r="G121">
        <v>160</v>
      </c>
      <c r="H121" s="82">
        <v>201</v>
      </c>
      <c r="I121" s="4671"/>
    </row>
    <row r="122" spans="1:9" ht="30.6" customHeight="1">
      <c r="A122" t="s">
        <v>10221</v>
      </c>
      <c r="C122" t="s">
        <v>10222</v>
      </c>
      <c r="D122" t="str">
        <f t="shared" si="1"/>
        <v xml:space="preserve">17-3640 TC </v>
      </c>
      <c r="E122" t="s">
        <v>632</v>
      </c>
      <c r="F122">
        <v>149</v>
      </c>
      <c r="G122">
        <v>122</v>
      </c>
      <c r="H122" s="82">
        <v>176</v>
      </c>
      <c r="I122" s="4672"/>
    </row>
    <row r="123" spans="1:9" ht="30.6" customHeight="1">
      <c r="A123" t="s">
        <v>10223</v>
      </c>
      <c r="C123" t="s">
        <v>10224</v>
      </c>
      <c r="D123" t="str">
        <f t="shared" si="1"/>
        <v xml:space="preserve">15-3716 TC </v>
      </c>
      <c r="E123" t="s">
        <v>632</v>
      </c>
      <c r="F123">
        <v>176</v>
      </c>
      <c r="G123">
        <v>159</v>
      </c>
      <c r="H123" s="82">
        <v>202</v>
      </c>
      <c r="I123" s="4673"/>
    </row>
    <row r="124" spans="1:9" ht="30.6" customHeight="1">
      <c r="A124" t="s">
        <v>10225</v>
      </c>
      <c r="C124" t="s">
        <v>10226</v>
      </c>
      <c r="D124" t="str">
        <f t="shared" si="1"/>
        <v xml:space="preserve">16-3720 TC </v>
      </c>
      <c r="E124" t="s">
        <v>632</v>
      </c>
      <c r="F124">
        <v>159</v>
      </c>
      <c r="G124">
        <v>144</v>
      </c>
      <c r="H124" s="82">
        <v>193</v>
      </c>
      <c r="I124" s="4674"/>
    </row>
    <row r="125" spans="1:9" ht="30.6" customHeight="1">
      <c r="A125" t="s">
        <v>10227</v>
      </c>
      <c r="C125" t="s">
        <v>10228</v>
      </c>
      <c r="D125" t="str">
        <f t="shared" si="1"/>
        <v xml:space="preserve">17-3735 TC </v>
      </c>
      <c r="E125" t="s">
        <v>632</v>
      </c>
      <c r="F125">
        <v>151</v>
      </c>
      <c r="G125">
        <v>135</v>
      </c>
      <c r="H125" s="82">
        <v>184</v>
      </c>
      <c r="I125" s="4675"/>
    </row>
    <row r="126" spans="1:9" ht="30.6" customHeight="1">
      <c r="A126" t="s">
        <v>10229</v>
      </c>
      <c r="C126" t="s">
        <v>10230</v>
      </c>
      <c r="D126" t="str">
        <f t="shared" si="1"/>
        <v xml:space="preserve">19-3750 TC </v>
      </c>
      <c r="E126" t="s">
        <v>632</v>
      </c>
      <c r="F126">
        <v>62</v>
      </c>
      <c r="G126">
        <v>41</v>
      </c>
      <c r="H126" s="82">
        <v>92</v>
      </c>
      <c r="I126" s="4676"/>
    </row>
    <row r="127" spans="1:9" ht="30.6" customHeight="1">
      <c r="A127" t="s">
        <v>10231</v>
      </c>
      <c r="C127" t="s">
        <v>10232</v>
      </c>
      <c r="D127" t="str">
        <f t="shared" si="1"/>
        <v xml:space="preserve">18-3839 TC </v>
      </c>
      <c r="E127" t="s">
        <v>632</v>
      </c>
      <c r="F127">
        <v>91</v>
      </c>
      <c r="G127">
        <v>79</v>
      </c>
      <c r="H127" s="82">
        <v>143</v>
      </c>
      <c r="I127" s="4677"/>
    </row>
    <row r="128" spans="1:9" ht="30.6" customHeight="1">
      <c r="A128" t="s">
        <v>10233</v>
      </c>
      <c r="C128" t="s">
        <v>10234</v>
      </c>
      <c r="D128" t="str">
        <f t="shared" si="1"/>
        <v xml:space="preserve">17-3929 TC </v>
      </c>
      <c r="E128" t="s">
        <v>632</v>
      </c>
      <c r="F128">
        <v>136</v>
      </c>
      <c r="G128">
        <v>150</v>
      </c>
      <c r="H128" s="82">
        <v>198</v>
      </c>
      <c r="I128" s="4678"/>
    </row>
    <row r="129" spans="1:9" ht="30.6" customHeight="1">
      <c r="A129" t="s">
        <v>10235</v>
      </c>
      <c r="C129" t="s">
        <v>10236</v>
      </c>
      <c r="D129" t="str">
        <f t="shared" si="1"/>
        <v xml:space="preserve">17-3940 TC </v>
      </c>
      <c r="E129" t="s">
        <v>632</v>
      </c>
      <c r="F129">
        <v>112</v>
      </c>
      <c r="G129">
        <v>123</v>
      </c>
      <c r="H129" s="82">
        <v>180</v>
      </c>
      <c r="I129" s="4679"/>
    </row>
    <row r="130" spans="1:9" ht="30.6" customHeight="1">
      <c r="A130" t="s">
        <v>10237</v>
      </c>
      <c r="C130" t="s">
        <v>10238</v>
      </c>
      <c r="D130" t="str">
        <f t="shared" ref="D130:D193" si="2">A130 &amp; " " &amp; B130</f>
        <v xml:space="preserve">18-3950 TC </v>
      </c>
      <c r="E130" t="s">
        <v>632</v>
      </c>
      <c r="F130">
        <v>92</v>
      </c>
      <c r="G130">
        <v>96</v>
      </c>
      <c r="H130" s="82">
        <v>159</v>
      </c>
      <c r="I130" s="4680"/>
    </row>
    <row r="131" spans="1:9" ht="30.6" customHeight="1">
      <c r="A131" t="s">
        <v>10239</v>
      </c>
      <c r="C131" t="s">
        <v>10240</v>
      </c>
      <c r="D131" t="str">
        <f t="shared" si="2"/>
        <v xml:space="preserve">14-3912 TC </v>
      </c>
      <c r="E131" t="s">
        <v>632</v>
      </c>
      <c r="F131">
        <v>160</v>
      </c>
      <c r="G131">
        <v>170</v>
      </c>
      <c r="H131" s="82">
        <v>191</v>
      </c>
      <c r="I131" s="4681"/>
    </row>
    <row r="132" spans="1:9" ht="30.6" customHeight="1">
      <c r="A132" t="s">
        <v>10241</v>
      </c>
      <c r="B132" t="s">
        <v>10458</v>
      </c>
      <c r="C132" t="s">
        <v>10242</v>
      </c>
      <c r="D132" t="str">
        <f t="shared" si="2"/>
        <v>15-3919 TC Serenity</v>
      </c>
      <c r="E132" t="s">
        <v>632</v>
      </c>
      <c r="F132">
        <v>147</v>
      </c>
      <c r="G132">
        <v>169</v>
      </c>
      <c r="H132" s="82">
        <v>209</v>
      </c>
      <c r="I132" s="4682"/>
    </row>
    <row r="133" spans="1:9" ht="30.6" customHeight="1">
      <c r="A133" t="s">
        <v>10243</v>
      </c>
      <c r="C133" t="s">
        <v>10244</v>
      </c>
      <c r="D133" t="str">
        <f t="shared" si="2"/>
        <v xml:space="preserve">19-3930 TC </v>
      </c>
      <c r="E133" t="s">
        <v>632</v>
      </c>
      <c r="F133">
        <v>68</v>
      </c>
      <c r="G133">
        <v>69</v>
      </c>
      <c r="H133" s="82">
        <v>82</v>
      </c>
      <c r="I133" s="4683"/>
    </row>
    <row r="134" spans="1:9" ht="30.6" customHeight="1">
      <c r="A134" t="s">
        <v>10245</v>
      </c>
      <c r="C134" t="s">
        <v>10246</v>
      </c>
      <c r="D134" t="str">
        <f t="shared" si="2"/>
        <v xml:space="preserve">19-3831 TC </v>
      </c>
      <c r="E134" t="s">
        <v>632</v>
      </c>
      <c r="F134">
        <v>39</v>
      </c>
      <c r="G134">
        <v>41</v>
      </c>
      <c r="H134" s="82">
        <v>61</v>
      </c>
      <c r="I134" s="4684"/>
    </row>
    <row r="135" spans="1:9" ht="30.6" customHeight="1">
      <c r="A135" t="s">
        <v>10247</v>
      </c>
      <c r="C135" t="s">
        <v>10248</v>
      </c>
      <c r="D135" t="str">
        <f t="shared" si="2"/>
        <v xml:space="preserve">18-3917 TC </v>
      </c>
      <c r="E135" t="s">
        <v>632</v>
      </c>
      <c r="F135">
        <v>78</v>
      </c>
      <c r="G135">
        <v>89</v>
      </c>
      <c r="H135" s="82">
        <v>123</v>
      </c>
      <c r="I135" s="4685"/>
    </row>
    <row r="136" spans="1:9" ht="30.6" customHeight="1">
      <c r="A136" t="s">
        <v>10249</v>
      </c>
      <c r="C136" t="s">
        <v>10250</v>
      </c>
      <c r="D136" t="str">
        <f t="shared" si="2"/>
        <v xml:space="preserve">19-4055 TC </v>
      </c>
      <c r="E136" t="s">
        <v>632</v>
      </c>
      <c r="F136">
        <v>42</v>
      </c>
      <c r="G136">
        <v>76</v>
      </c>
      <c r="H136" s="82">
        <v>125</v>
      </c>
      <c r="I136" s="4686"/>
    </row>
    <row r="137" spans="1:9" ht="30.6" customHeight="1">
      <c r="A137" t="s">
        <v>10251</v>
      </c>
      <c r="C137" t="s">
        <v>10252</v>
      </c>
      <c r="D137" t="str">
        <f t="shared" si="2"/>
        <v xml:space="preserve">16-4033 TC </v>
      </c>
      <c r="E137" t="s">
        <v>632</v>
      </c>
      <c r="F137">
        <v>93</v>
      </c>
      <c r="G137">
        <v>129</v>
      </c>
      <c r="H137" s="82">
        <v>188</v>
      </c>
      <c r="I137" s="4687"/>
    </row>
    <row r="138" spans="1:9" ht="30.6" customHeight="1">
      <c r="A138" t="s">
        <v>10253</v>
      </c>
      <c r="C138" t="s">
        <v>10254</v>
      </c>
      <c r="D138" t="str">
        <f t="shared" si="2"/>
        <v xml:space="preserve">18-4048 TC </v>
      </c>
      <c r="E138" t="s">
        <v>632</v>
      </c>
      <c r="F138">
        <v>46</v>
      </c>
      <c r="G138">
        <v>98</v>
      </c>
      <c r="H138" s="82">
        <v>163</v>
      </c>
      <c r="I138" s="4688"/>
    </row>
    <row r="139" spans="1:9" ht="30.6" customHeight="1">
      <c r="A139" t="s">
        <v>10255</v>
      </c>
      <c r="C139" t="s">
        <v>10256</v>
      </c>
      <c r="D139" t="str">
        <f t="shared" si="2"/>
        <v xml:space="preserve">19-4045 TC </v>
      </c>
      <c r="E139" t="s">
        <v>632</v>
      </c>
      <c r="F139">
        <v>0</v>
      </c>
      <c r="G139">
        <v>76</v>
      </c>
      <c r="H139" s="82">
        <v>142</v>
      </c>
      <c r="I139" s="4689"/>
    </row>
    <row r="140" spans="1:9" ht="30.6" customHeight="1">
      <c r="A140" t="s">
        <v>10257</v>
      </c>
      <c r="C140" t="s">
        <v>10258</v>
      </c>
      <c r="D140" t="str">
        <f t="shared" si="2"/>
        <v xml:space="preserve">19-4048 TC </v>
      </c>
      <c r="E140" t="s">
        <v>632</v>
      </c>
      <c r="F140">
        <v>22</v>
      </c>
      <c r="G140">
        <v>82</v>
      </c>
      <c r="H140" s="82">
        <v>136</v>
      </c>
      <c r="I140" s="4690"/>
    </row>
    <row r="141" spans="1:9" ht="30.6" customHeight="1">
      <c r="A141" t="s">
        <v>10259</v>
      </c>
      <c r="C141" t="s">
        <v>10260</v>
      </c>
      <c r="D141" t="str">
        <f t="shared" si="2"/>
        <v xml:space="preserve">17-4028 TC </v>
      </c>
      <c r="E141" t="s">
        <v>632</v>
      </c>
      <c r="F141">
        <v>76</v>
      </c>
      <c r="G141">
        <v>106</v>
      </c>
      <c r="H141" s="82">
        <v>147</v>
      </c>
      <c r="I141" s="4691"/>
    </row>
    <row r="142" spans="1:9" ht="30.6" customHeight="1">
      <c r="A142" t="s">
        <v>10261</v>
      </c>
      <c r="C142" t="s">
        <v>10262</v>
      </c>
      <c r="D142" t="str">
        <f t="shared" si="2"/>
        <v xml:space="preserve">14-4122 TC </v>
      </c>
      <c r="E142" t="s">
        <v>632</v>
      </c>
      <c r="F142">
        <v>147</v>
      </c>
      <c r="G142">
        <v>183</v>
      </c>
      <c r="H142" s="82">
        <v>213</v>
      </c>
      <c r="I142" s="4692"/>
    </row>
    <row r="143" spans="1:9" ht="30.6" customHeight="1">
      <c r="A143" t="s">
        <v>10263</v>
      </c>
      <c r="C143" t="s">
        <v>10264</v>
      </c>
      <c r="D143" t="str">
        <f t="shared" si="2"/>
        <v xml:space="preserve">17-4033 TC </v>
      </c>
      <c r="E143" t="s">
        <v>632</v>
      </c>
      <c r="F143">
        <v>85</v>
      </c>
      <c r="G143">
        <v>128</v>
      </c>
      <c r="H143" s="82">
        <v>173</v>
      </c>
      <c r="I143" s="4693"/>
    </row>
    <row r="144" spans="1:9" ht="30.6" customHeight="1">
      <c r="A144" t="s">
        <v>10265</v>
      </c>
      <c r="C144" t="s">
        <v>10266</v>
      </c>
      <c r="D144" t="str">
        <f t="shared" si="2"/>
        <v xml:space="preserve">17-4032 TC </v>
      </c>
      <c r="E144" t="s">
        <v>632</v>
      </c>
      <c r="F144">
        <v>93</v>
      </c>
      <c r="G144">
        <v>137</v>
      </c>
      <c r="H144" s="82">
        <v>180</v>
      </c>
      <c r="I144" s="4694"/>
    </row>
    <row r="145" spans="1:9" ht="30.6" customHeight="1">
      <c r="A145" t="s">
        <v>10267</v>
      </c>
      <c r="C145" t="s">
        <v>10268</v>
      </c>
      <c r="D145" t="str">
        <f t="shared" si="2"/>
        <v xml:space="preserve">17-4029 TC </v>
      </c>
      <c r="E145" t="s">
        <v>632</v>
      </c>
      <c r="F145">
        <v>91</v>
      </c>
      <c r="G145">
        <v>120</v>
      </c>
      <c r="H145" s="82">
        <v>154</v>
      </c>
      <c r="I145" s="4695"/>
    </row>
    <row r="146" spans="1:9" ht="30.6" customHeight="1">
      <c r="A146" t="s">
        <v>10269</v>
      </c>
      <c r="C146" t="s">
        <v>10270</v>
      </c>
      <c r="D146" t="str">
        <f t="shared" si="2"/>
        <v xml:space="preserve">18-3929 TC </v>
      </c>
      <c r="E146" t="s">
        <v>632</v>
      </c>
      <c r="F146">
        <v>78</v>
      </c>
      <c r="G146">
        <v>101</v>
      </c>
      <c r="H146" s="82">
        <v>130</v>
      </c>
      <c r="I146" s="4696"/>
    </row>
    <row r="147" spans="1:9" ht="30.6" customHeight="1">
      <c r="A147" t="s">
        <v>10271</v>
      </c>
      <c r="C147" t="s">
        <v>10272</v>
      </c>
      <c r="D147" t="str">
        <f t="shared" si="2"/>
        <v xml:space="preserve">19-4029 TC </v>
      </c>
      <c r="E147" t="s">
        <v>632</v>
      </c>
      <c r="F147">
        <v>34</v>
      </c>
      <c r="G147">
        <v>58</v>
      </c>
      <c r="H147" s="82">
        <v>94</v>
      </c>
      <c r="I147" s="4697"/>
    </row>
    <row r="148" spans="1:9" ht="30.6" customHeight="1">
      <c r="A148" t="s">
        <v>10273</v>
      </c>
      <c r="C148" t="s">
        <v>10274</v>
      </c>
      <c r="D148" t="str">
        <f t="shared" si="2"/>
        <v xml:space="preserve">19-4031 TC </v>
      </c>
      <c r="E148" t="s">
        <v>632</v>
      </c>
      <c r="F148">
        <v>54</v>
      </c>
      <c r="G148">
        <v>68</v>
      </c>
      <c r="H148" s="82">
        <v>90</v>
      </c>
      <c r="I148" s="4698"/>
    </row>
    <row r="149" spans="1:9" ht="30.6" customHeight="1">
      <c r="A149" t="s">
        <v>10275</v>
      </c>
      <c r="C149" t="s">
        <v>10276</v>
      </c>
      <c r="D149" t="str">
        <f t="shared" si="2"/>
        <v xml:space="preserve">17-4245 TC </v>
      </c>
      <c r="E149" t="s">
        <v>632</v>
      </c>
      <c r="F149">
        <v>0</v>
      </c>
      <c r="G149">
        <v>124</v>
      </c>
      <c r="H149" s="82">
        <v>184</v>
      </c>
      <c r="I149" s="4699"/>
    </row>
    <row r="150" spans="1:9" ht="30.6" customHeight="1">
      <c r="A150" t="s">
        <v>10277</v>
      </c>
      <c r="C150" t="s">
        <v>10278</v>
      </c>
      <c r="D150" t="str">
        <f t="shared" si="2"/>
        <v xml:space="preserve">18-4250 TC </v>
      </c>
      <c r="E150" t="s">
        <v>632</v>
      </c>
      <c r="F150">
        <v>0</v>
      </c>
      <c r="G150">
        <v>108</v>
      </c>
      <c r="H150" s="82">
        <v>169</v>
      </c>
      <c r="I150" s="4700"/>
    </row>
    <row r="151" spans="1:9" ht="30.6" customHeight="1">
      <c r="A151" t="s">
        <v>10279</v>
      </c>
      <c r="C151" t="s">
        <v>10280</v>
      </c>
      <c r="D151" t="str">
        <f t="shared" si="2"/>
        <v xml:space="preserve">19-4038 TC </v>
      </c>
      <c r="E151" t="s">
        <v>632</v>
      </c>
      <c r="F151">
        <v>19</v>
      </c>
      <c r="G151">
        <v>57</v>
      </c>
      <c r="H151" s="82">
        <v>81</v>
      </c>
      <c r="I151" s="4701"/>
    </row>
    <row r="152" spans="1:9" ht="30.6" customHeight="1">
      <c r="A152" t="s">
        <v>10281</v>
      </c>
      <c r="C152" t="s">
        <v>10282</v>
      </c>
      <c r="D152" t="str">
        <f t="shared" si="2"/>
        <v xml:space="preserve">19-4120 TC </v>
      </c>
      <c r="E152" t="s">
        <v>632</v>
      </c>
      <c r="F152">
        <v>16</v>
      </c>
      <c r="G152">
        <v>59</v>
      </c>
      <c r="H152" s="82">
        <v>88</v>
      </c>
      <c r="I152" s="4702"/>
    </row>
    <row r="153" spans="1:9" ht="30.6" customHeight="1">
      <c r="A153" t="s">
        <v>10283</v>
      </c>
      <c r="C153" t="s">
        <v>10284</v>
      </c>
      <c r="D153" t="str">
        <f t="shared" si="2"/>
        <v xml:space="preserve">19-4034 TC </v>
      </c>
      <c r="E153" t="s">
        <v>632</v>
      </c>
      <c r="F153">
        <v>15</v>
      </c>
      <c r="G153">
        <v>59</v>
      </c>
      <c r="H153" s="82">
        <v>83</v>
      </c>
      <c r="I153" s="4703"/>
    </row>
    <row r="154" spans="1:9" ht="30.6" customHeight="1">
      <c r="A154" t="s">
        <v>10285</v>
      </c>
      <c r="C154" t="s">
        <v>10286</v>
      </c>
      <c r="D154" t="str">
        <f t="shared" si="2"/>
        <v xml:space="preserve">19-4122 TC </v>
      </c>
      <c r="E154" t="s">
        <v>632</v>
      </c>
      <c r="F154">
        <v>42</v>
      </c>
      <c r="G154">
        <v>59</v>
      </c>
      <c r="H154" s="82">
        <v>78</v>
      </c>
      <c r="I154" s="4704"/>
    </row>
    <row r="155" spans="1:9" ht="30.6" customHeight="1">
      <c r="A155" t="s">
        <v>10287</v>
      </c>
      <c r="C155" t="s">
        <v>10288</v>
      </c>
      <c r="D155" t="str">
        <f t="shared" si="2"/>
        <v xml:space="preserve">19-4126 TC </v>
      </c>
      <c r="E155" t="s">
        <v>632</v>
      </c>
      <c r="F155">
        <v>41</v>
      </c>
      <c r="G155">
        <v>73</v>
      </c>
      <c r="H155" s="82">
        <v>92</v>
      </c>
      <c r="I155" s="4705"/>
    </row>
    <row r="156" spans="1:9" ht="30.6" customHeight="1">
      <c r="A156" t="s">
        <v>10289</v>
      </c>
      <c r="C156" t="s">
        <v>10290</v>
      </c>
      <c r="D156" t="str">
        <f t="shared" si="2"/>
        <v xml:space="preserve">14-4320 TC </v>
      </c>
      <c r="E156" t="s">
        <v>632</v>
      </c>
      <c r="F156">
        <v>122</v>
      </c>
      <c r="G156">
        <v>182</v>
      </c>
      <c r="H156" s="82">
        <v>217</v>
      </c>
      <c r="I156" s="4706"/>
    </row>
    <row r="157" spans="1:9" ht="30.6" customHeight="1">
      <c r="A157" t="s">
        <v>10291</v>
      </c>
      <c r="C157" t="s">
        <v>10292</v>
      </c>
      <c r="D157" t="str">
        <f t="shared" si="2"/>
        <v xml:space="preserve">15-4428 TC </v>
      </c>
      <c r="E157" t="s">
        <v>632</v>
      </c>
      <c r="F157">
        <v>94</v>
      </c>
      <c r="G157">
        <v>176</v>
      </c>
      <c r="H157" s="82">
        <v>207</v>
      </c>
      <c r="I157" s="4707"/>
    </row>
    <row r="158" spans="1:9" ht="30.6" customHeight="1">
      <c r="A158" t="s">
        <v>10293</v>
      </c>
      <c r="C158" t="s">
        <v>10294</v>
      </c>
      <c r="D158" t="str">
        <f t="shared" si="2"/>
        <v xml:space="preserve">18-4538 TC </v>
      </c>
      <c r="E158" t="s">
        <v>632</v>
      </c>
      <c r="F158">
        <v>0</v>
      </c>
      <c r="G158">
        <v>121</v>
      </c>
      <c r="H158" s="82">
        <v>168</v>
      </c>
      <c r="I158" s="4708"/>
    </row>
    <row r="159" spans="1:9" ht="30.6" customHeight="1">
      <c r="A159" t="s">
        <v>10295</v>
      </c>
      <c r="C159" t="s">
        <v>10296</v>
      </c>
      <c r="D159" t="str">
        <f t="shared" si="2"/>
        <v xml:space="preserve">17-4429 TC </v>
      </c>
      <c r="E159" t="s">
        <v>632</v>
      </c>
      <c r="F159">
        <v>50</v>
      </c>
      <c r="G159">
        <v>132</v>
      </c>
      <c r="H159" s="82">
        <v>161</v>
      </c>
      <c r="I159" s="4709"/>
    </row>
    <row r="160" spans="1:9" ht="30.6" customHeight="1">
      <c r="A160" t="s">
        <v>10297</v>
      </c>
      <c r="C160" t="s">
        <v>10298</v>
      </c>
      <c r="D160" t="str">
        <f t="shared" si="2"/>
        <v xml:space="preserve">18-4430 TC </v>
      </c>
      <c r="E160" t="s">
        <v>632</v>
      </c>
      <c r="F160">
        <v>0</v>
      </c>
      <c r="G160">
        <v>114</v>
      </c>
      <c r="H160" s="82">
        <v>145</v>
      </c>
      <c r="I160" s="4710"/>
    </row>
    <row r="161" spans="1:9" ht="30.6" customHeight="1">
      <c r="A161" t="s">
        <v>10299</v>
      </c>
      <c r="C161" t="s">
        <v>10300</v>
      </c>
      <c r="D161" t="str">
        <f t="shared" si="2"/>
        <v xml:space="preserve">17-4530 TC </v>
      </c>
      <c r="E161" t="s">
        <v>632</v>
      </c>
      <c r="F161">
        <v>0</v>
      </c>
      <c r="G161">
        <v>132</v>
      </c>
      <c r="H161" s="82">
        <v>161</v>
      </c>
      <c r="I161" s="4711"/>
    </row>
    <row r="162" spans="1:9" ht="30.6" customHeight="1">
      <c r="A162" t="s">
        <v>10301</v>
      </c>
      <c r="C162" t="s">
        <v>10302</v>
      </c>
      <c r="D162" t="str">
        <f t="shared" si="2"/>
        <v xml:space="preserve">19-4536 TC </v>
      </c>
      <c r="E162" t="s">
        <v>632</v>
      </c>
      <c r="F162">
        <v>0</v>
      </c>
      <c r="G162">
        <v>99</v>
      </c>
      <c r="H162" s="82">
        <v>124</v>
      </c>
      <c r="I162" s="4712"/>
    </row>
    <row r="163" spans="1:9" ht="30.6" customHeight="1">
      <c r="A163" t="s">
        <v>10303</v>
      </c>
      <c r="C163" t="s">
        <v>10304</v>
      </c>
      <c r="D163" t="str">
        <f t="shared" si="2"/>
        <v xml:space="preserve">14-4315 TC </v>
      </c>
      <c r="E163" t="s">
        <v>632</v>
      </c>
      <c r="F163">
        <v>152</v>
      </c>
      <c r="G163">
        <v>191</v>
      </c>
      <c r="H163" s="82">
        <v>203</v>
      </c>
      <c r="I163" s="4713"/>
    </row>
    <row r="164" spans="1:9" ht="30.6" customHeight="1">
      <c r="A164" t="s">
        <v>10305</v>
      </c>
      <c r="C164" t="s">
        <v>10306</v>
      </c>
      <c r="D164" t="str">
        <f t="shared" si="2"/>
        <v xml:space="preserve">13-4720 TC </v>
      </c>
      <c r="E164" t="s">
        <v>632</v>
      </c>
      <c r="F164">
        <v>145</v>
      </c>
      <c r="G164">
        <v>221</v>
      </c>
      <c r="H164" s="82">
        <v>232</v>
      </c>
      <c r="I164" s="4714"/>
    </row>
    <row r="165" spans="1:9" ht="30.6" customHeight="1">
      <c r="A165" t="s">
        <v>10307</v>
      </c>
      <c r="C165" t="s">
        <v>10308</v>
      </c>
      <c r="D165" t="str">
        <f t="shared" si="2"/>
        <v xml:space="preserve">13-5410 TC </v>
      </c>
      <c r="E165" t="s">
        <v>632</v>
      </c>
      <c r="F165">
        <v>172</v>
      </c>
      <c r="G165">
        <v>211</v>
      </c>
      <c r="H165" s="82">
        <v>220</v>
      </c>
      <c r="I165" s="4715"/>
    </row>
    <row r="166" spans="1:9" ht="30.6" customHeight="1">
      <c r="A166" t="s">
        <v>10309</v>
      </c>
      <c r="C166" t="s">
        <v>10310</v>
      </c>
      <c r="D166" t="str">
        <f t="shared" si="2"/>
        <v xml:space="preserve">14-4615 TC </v>
      </c>
      <c r="E166" t="s">
        <v>632</v>
      </c>
      <c r="F166">
        <v>132</v>
      </c>
      <c r="G166">
        <v>195</v>
      </c>
      <c r="H166" s="82">
        <v>206</v>
      </c>
      <c r="I166" s="4716"/>
    </row>
    <row r="167" spans="1:9" ht="30.6" customHeight="1">
      <c r="A167" t="s">
        <v>10311</v>
      </c>
      <c r="C167" t="s">
        <v>10312</v>
      </c>
      <c r="D167" t="str">
        <f t="shared" si="2"/>
        <v xml:space="preserve">14-4710 TC </v>
      </c>
      <c r="E167" t="s">
        <v>632</v>
      </c>
      <c r="F167">
        <v>131</v>
      </c>
      <c r="G167">
        <v>194</v>
      </c>
      <c r="H167" s="82">
        <v>199</v>
      </c>
      <c r="I167" s="4717"/>
    </row>
    <row r="168" spans="1:9" ht="30.6" customHeight="1">
      <c r="A168" t="s">
        <v>10313</v>
      </c>
      <c r="C168" t="s">
        <v>10314</v>
      </c>
      <c r="D168" t="str">
        <f t="shared" si="2"/>
        <v xml:space="preserve">18-4630 TC </v>
      </c>
      <c r="E168" t="s">
        <v>632</v>
      </c>
      <c r="F168">
        <v>0</v>
      </c>
      <c r="G168">
        <v>108</v>
      </c>
      <c r="H168" s="82">
        <v>127</v>
      </c>
      <c r="I168" s="4718"/>
    </row>
    <row r="169" spans="1:9" ht="30.6" customHeight="1">
      <c r="A169" t="s">
        <v>10315</v>
      </c>
      <c r="C169" t="s">
        <v>10316</v>
      </c>
      <c r="D169" t="str">
        <f t="shared" si="2"/>
        <v xml:space="preserve">19-4540 TC </v>
      </c>
      <c r="E169" t="s">
        <v>632</v>
      </c>
      <c r="F169">
        <v>0</v>
      </c>
      <c r="G169">
        <v>83</v>
      </c>
      <c r="H169" s="82">
        <v>102</v>
      </c>
      <c r="I169" s="4719"/>
    </row>
    <row r="170" spans="1:9" ht="30.6" customHeight="1">
      <c r="A170" t="s">
        <v>10317</v>
      </c>
      <c r="C170" t="s">
        <v>10318</v>
      </c>
      <c r="D170" t="str">
        <f t="shared" si="2"/>
        <v xml:space="preserve">14-4620 TC </v>
      </c>
      <c r="E170" t="s">
        <v>632</v>
      </c>
      <c r="F170">
        <v>150</v>
      </c>
      <c r="G170">
        <v>223</v>
      </c>
      <c r="H170" s="82">
        <v>228</v>
      </c>
      <c r="I170" s="4720"/>
    </row>
    <row r="171" spans="1:9" ht="30.6" customHeight="1">
      <c r="A171" t="s">
        <v>10319</v>
      </c>
      <c r="C171" t="s">
        <v>10320</v>
      </c>
      <c r="D171" t="str">
        <f t="shared" si="2"/>
        <v xml:space="preserve">13-4810 TC </v>
      </c>
      <c r="E171" t="s">
        <v>632</v>
      </c>
      <c r="F171">
        <v>152</v>
      </c>
      <c r="G171">
        <v>221</v>
      </c>
      <c r="H171" s="82">
        <v>223</v>
      </c>
      <c r="I171" s="4721"/>
    </row>
    <row r="172" spans="1:9" ht="30.6" customHeight="1">
      <c r="A172" t="s">
        <v>10321</v>
      </c>
      <c r="C172" t="s">
        <v>10322</v>
      </c>
      <c r="D172" t="str">
        <f t="shared" si="2"/>
        <v xml:space="preserve">18-5025 TC </v>
      </c>
      <c r="E172" t="s">
        <v>632</v>
      </c>
      <c r="F172">
        <v>0</v>
      </c>
      <c r="G172">
        <v>104</v>
      </c>
      <c r="H172" s="82">
        <v>102</v>
      </c>
      <c r="I172" s="4722"/>
    </row>
    <row r="173" spans="1:9" ht="30.6" customHeight="1">
      <c r="A173" t="s">
        <v>10323</v>
      </c>
      <c r="C173" t="s">
        <v>10324</v>
      </c>
      <c r="D173" t="str">
        <f t="shared" si="2"/>
        <v xml:space="preserve">19-5030 TC </v>
      </c>
      <c r="E173" t="s">
        <v>632</v>
      </c>
      <c r="F173">
        <v>38</v>
      </c>
      <c r="G173">
        <v>68</v>
      </c>
      <c r="H173" s="82">
        <v>69</v>
      </c>
      <c r="I173" s="4723"/>
    </row>
    <row r="174" spans="1:9" ht="30.6" customHeight="1">
      <c r="A174" t="s">
        <v>10325</v>
      </c>
      <c r="C174" t="s">
        <v>10326</v>
      </c>
      <c r="D174" t="str">
        <f t="shared" si="2"/>
        <v xml:space="preserve">19-5230 TC </v>
      </c>
      <c r="E174" t="s">
        <v>632</v>
      </c>
      <c r="F174">
        <v>25</v>
      </c>
      <c r="G174">
        <v>75</v>
      </c>
      <c r="H174" s="82">
        <v>70</v>
      </c>
      <c r="I174" s="4724"/>
    </row>
    <row r="175" spans="1:9" ht="30.6" customHeight="1">
      <c r="A175" t="s">
        <v>10327</v>
      </c>
      <c r="C175" t="s">
        <v>10328</v>
      </c>
      <c r="D175" t="str">
        <f t="shared" si="2"/>
        <v xml:space="preserve">19-5232 TC </v>
      </c>
      <c r="E175" t="s">
        <v>632</v>
      </c>
      <c r="F175">
        <v>22</v>
      </c>
      <c r="G175">
        <v>70</v>
      </c>
      <c r="H175" s="82">
        <v>63</v>
      </c>
      <c r="I175" s="4725"/>
    </row>
    <row r="176" spans="1:9" ht="30.6" customHeight="1">
      <c r="A176" t="s">
        <v>10329</v>
      </c>
      <c r="C176" t="s">
        <v>10330</v>
      </c>
      <c r="D176" t="str">
        <f t="shared" si="2"/>
        <v xml:space="preserve">18-5845 TC </v>
      </c>
      <c r="E176" t="s">
        <v>632</v>
      </c>
      <c r="F176">
        <v>0</v>
      </c>
      <c r="G176">
        <v>110</v>
      </c>
      <c r="H176" s="82">
        <v>82</v>
      </c>
      <c r="I176" s="4726"/>
    </row>
    <row r="177" spans="1:9" ht="30.6" customHeight="1">
      <c r="A177" t="s">
        <v>10331</v>
      </c>
      <c r="C177" t="s">
        <v>10332</v>
      </c>
      <c r="D177" t="str">
        <f t="shared" si="2"/>
        <v xml:space="preserve">18-0330 TC </v>
      </c>
      <c r="E177" t="s">
        <v>632</v>
      </c>
      <c r="F177">
        <v>79</v>
      </c>
      <c r="G177">
        <v>99</v>
      </c>
      <c r="H177" s="82">
        <v>45</v>
      </c>
      <c r="I177" s="4727"/>
    </row>
    <row r="178" spans="1:9" ht="30.6" customHeight="1">
      <c r="A178" t="s">
        <v>10333</v>
      </c>
      <c r="C178" t="s">
        <v>10334</v>
      </c>
      <c r="D178" t="str">
        <f t="shared" si="2"/>
        <v xml:space="preserve">18-0107 TC </v>
      </c>
      <c r="E178" t="s">
        <v>632</v>
      </c>
      <c r="F178">
        <v>90</v>
      </c>
      <c r="G178">
        <v>114</v>
      </c>
      <c r="H178" s="82">
        <v>71</v>
      </c>
      <c r="I178" s="4728"/>
    </row>
    <row r="179" spans="1:9" ht="30.6" customHeight="1">
      <c r="A179" t="s">
        <v>10335</v>
      </c>
      <c r="C179" t="s">
        <v>10336</v>
      </c>
      <c r="D179" t="str">
        <f t="shared" si="2"/>
        <v xml:space="preserve">18-0220 TC </v>
      </c>
      <c r="E179" t="s">
        <v>632</v>
      </c>
      <c r="F179">
        <v>102</v>
      </c>
      <c r="G179">
        <v>103</v>
      </c>
      <c r="H179" s="82">
        <v>64</v>
      </c>
      <c r="I179" s="4729"/>
    </row>
    <row r="180" spans="1:9" ht="30.6" customHeight="1">
      <c r="A180" t="s">
        <v>10337</v>
      </c>
      <c r="C180" t="s">
        <v>10338</v>
      </c>
      <c r="D180" t="str">
        <f t="shared" si="2"/>
        <v xml:space="preserve">17-0530 TC </v>
      </c>
      <c r="E180" t="s">
        <v>632</v>
      </c>
      <c r="F180">
        <v>121</v>
      </c>
      <c r="G180">
        <v>123</v>
      </c>
      <c r="H180" s="82">
        <v>59</v>
      </c>
      <c r="I180" s="4730"/>
    </row>
    <row r="181" spans="1:9" ht="30.6" customHeight="1">
      <c r="A181" t="s">
        <v>10339</v>
      </c>
      <c r="C181" t="s">
        <v>10340</v>
      </c>
      <c r="D181" t="str">
        <f t="shared" si="2"/>
        <v xml:space="preserve">16-0545 TC </v>
      </c>
      <c r="E181" t="s">
        <v>632</v>
      </c>
      <c r="F181">
        <v>156</v>
      </c>
      <c r="G181">
        <v>154</v>
      </c>
      <c r="H181" s="82">
        <v>64</v>
      </c>
      <c r="I181" s="4731"/>
    </row>
    <row r="182" spans="1:9" ht="30.6" customHeight="1">
      <c r="A182" t="s">
        <v>10341</v>
      </c>
      <c r="C182" t="s">
        <v>10342</v>
      </c>
      <c r="D182" t="str">
        <f t="shared" si="2"/>
        <v xml:space="preserve">16-0543 TC </v>
      </c>
      <c r="E182" t="s">
        <v>632</v>
      </c>
      <c r="F182">
        <v>154</v>
      </c>
      <c r="G182">
        <v>151</v>
      </c>
      <c r="H182" s="82">
        <v>57</v>
      </c>
      <c r="I182" s="4732"/>
    </row>
    <row r="183" spans="1:9" ht="30.6" customHeight="1">
      <c r="A183" t="s">
        <v>10343</v>
      </c>
      <c r="C183" t="s">
        <v>10344</v>
      </c>
      <c r="D183" t="str">
        <f t="shared" si="2"/>
        <v xml:space="preserve">16-0550 TC </v>
      </c>
      <c r="E183" t="s">
        <v>632</v>
      </c>
      <c r="F183">
        <v>172</v>
      </c>
      <c r="G183">
        <v>165</v>
      </c>
      <c r="H183" s="82">
        <v>78</v>
      </c>
      <c r="I183" s="4733"/>
    </row>
    <row r="184" spans="1:9" ht="30.6" customHeight="1">
      <c r="A184" t="s">
        <v>10345</v>
      </c>
      <c r="C184" t="s">
        <v>10346</v>
      </c>
      <c r="D184" t="str">
        <f t="shared" si="2"/>
        <v xml:space="preserve">14-0340 TC </v>
      </c>
      <c r="E184" t="s">
        <v>632</v>
      </c>
      <c r="F184">
        <v>187</v>
      </c>
      <c r="G184">
        <v>223</v>
      </c>
      <c r="H184" s="82">
        <v>50</v>
      </c>
      <c r="I184" s="4734"/>
    </row>
    <row r="185" spans="1:9" ht="30.6" customHeight="1">
      <c r="A185" t="s">
        <v>10347</v>
      </c>
      <c r="C185" t="s">
        <v>10348</v>
      </c>
      <c r="D185" t="str">
        <f t="shared" si="2"/>
        <v xml:space="preserve">13-0443 TC </v>
      </c>
      <c r="E185" t="s">
        <v>632</v>
      </c>
      <c r="F185">
        <v>193</v>
      </c>
      <c r="G185">
        <v>219</v>
      </c>
      <c r="H185" s="82">
        <v>60</v>
      </c>
      <c r="I185" s="4735"/>
    </row>
    <row r="186" spans="1:9" ht="30.6" customHeight="1">
      <c r="A186" t="s">
        <v>10349</v>
      </c>
      <c r="C186" t="s">
        <v>10350</v>
      </c>
      <c r="D186" t="str">
        <f t="shared" si="2"/>
        <v xml:space="preserve">13-0651 TC </v>
      </c>
      <c r="E186" t="s">
        <v>632</v>
      </c>
      <c r="F186">
        <v>205</v>
      </c>
      <c r="G186">
        <v>220</v>
      </c>
      <c r="H186" s="82">
        <v>32</v>
      </c>
      <c r="I186" s="4736"/>
    </row>
    <row r="187" spans="1:9" ht="30.6" customHeight="1">
      <c r="A187" t="s">
        <v>10351</v>
      </c>
      <c r="C187" t="s">
        <v>10352</v>
      </c>
      <c r="D187" t="str">
        <f t="shared" si="2"/>
        <v xml:space="preserve">17-1314 TC </v>
      </c>
      <c r="E187" t="s">
        <v>632</v>
      </c>
      <c r="F187">
        <v>138</v>
      </c>
      <c r="G187">
        <v>118</v>
      </c>
      <c r="H187" s="82">
        <v>97</v>
      </c>
      <c r="I187" s="4737"/>
    </row>
    <row r="188" spans="1:9" ht="30.6" customHeight="1">
      <c r="A188" t="s">
        <v>10353</v>
      </c>
      <c r="C188" t="s">
        <v>10354</v>
      </c>
      <c r="D188" t="str">
        <f t="shared" si="2"/>
        <v xml:space="preserve">17-1115 TC </v>
      </c>
      <c r="E188" t="s">
        <v>632</v>
      </c>
      <c r="F188">
        <v>141</v>
      </c>
      <c r="G188">
        <v>121</v>
      </c>
      <c r="H188" s="82">
        <v>97</v>
      </c>
      <c r="I188" s="4738"/>
    </row>
    <row r="189" spans="1:9" ht="30.6" customHeight="1">
      <c r="A189" t="s">
        <v>10355</v>
      </c>
      <c r="C189" t="s">
        <v>10356</v>
      </c>
      <c r="D189" t="str">
        <f t="shared" si="2"/>
        <v xml:space="preserve">17-0630 TC </v>
      </c>
      <c r="E189" t="s">
        <v>632</v>
      </c>
      <c r="F189">
        <v>153</v>
      </c>
      <c r="G189">
        <v>141</v>
      </c>
      <c r="H189" s="82">
        <v>118</v>
      </c>
      <c r="I189" s="4739"/>
    </row>
    <row r="190" spans="1:9" ht="30.6" customHeight="1">
      <c r="A190" t="s">
        <v>10357</v>
      </c>
      <c r="C190" t="s">
        <v>10358</v>
      </c>
      <c r="D190" t="str">
        <f t="shared" si="2"/>
        <v xml:space="preserve">17-1108 TC </v>
      </c>
      <c r="E190" t="s">
        <v>632</v>
      </c>
      <c r="F190">
        <v>149</v>
      </c>
      <c r="G190">
        <v>138</v>
      </c>
      <c r="H190" s="82">
        <v>122</v>
      </c>
      <c r="I190" s="4740"/>
    </row>
    <row r="191" spans="1:9" ht="30.6" customHeight="1">
      <c r="A191" t="s">
        <v>10359</v>
      </c>
      <c r="C191" t="s">
        <v>10360</v>
      </c>
      <c r="D191" t="str">
        <f t="shared" si="2"/>
        <v xml:space="preserve">16-1103 TC </v>
      </c>
      <c r="E191" t="s">
        <v>632</v>
      </c>
      <c r="F191">
        <v>174</v>
      </c>
      <c r="G191">
        <v>163</v>
      </c>
      <c r="H191" s="82">
        <v>150</v>
      </c>
      <c r="I191" s="4741"/>
    </row>
    <row r="192" spans="1:9" ht="30.6" customHeight="1">
      <c r="A192" t="s">
        <v>10361</v>
      </c>
      <c r="C192" t="s">
        <v>10362</v>
      </c>
      <c r="D192" t="str">
        <f t="shared" si="2"/>
        <v xml:space="preserve">17-1105 TC </v>
      </c>
      <c r="E192" t="s">
        <v>632</v>
      </c>
      <c r="F192">
        <v>146</v>
      </c>
      <c r="G192">
        <v>134</v>
      </c>
      <c r="H192" s="82">
        <v>121</v>
      </c>
      <c r="I192" s="4742"/>
    </row>
    <row r="193" spans="1:9" ht="30.6" customHeight="1">
      <c r="A193" t="s">
        <v>10363</v>
      </c>
      <c r="C193" t="s">
        <v>10364</v>
      </c>
      <c r="D193" t="str">
        <f t="shared" si="2"/>
        <v xml:space="preserve">19-0823 TC </v>
      </c>
      <c r="E193" t="s">
        <v>632</v>
      </c>
      <c r="F193">
        <v>93</v>
      </c>
      <c r="G193">
        <v>83</v>
      </c>
      <c r="H193" s="82">
        <v>72</v>
      </c>
      <c r="I193" s="4743"/>
    </row>
    <row r="194" spans="1:9" ht="30.6" customHeight="1">
      <c r="A194" t="s">
        <v>10365</v>
      </c>
      <c r="C194" t="s">
        <v>10366</v>
      </c>
      <c r="D194" t="str">
        <f t="shared" ref="D194:D211" si="3">A194 &amp; " " &amp; B194</f>
        <v xml:space="preserve">19-0403 TC </v>
      </c>
      <c r="E194" t="s">
        <v>632</v>
      </c>
      <c r="F194">
        <v>94</v>
      </c>
      <c r="G194">
        <v>87</v>
      </c>
      <c r="H194" s="82">
        <v>74</v>
      </c>
      <c r="I194" s="4744"/>
    </row>
    <row r="195" spans="1:9" ht="30.6" customHeight="1">
      <c r="A195" t="s">
        <v>10367</v>
      </c>
      <c r="C195" t="s">
        <v>10368</v>
      </c>
      <c r="D195" t="str">
        <f t="shared" si="3"/>
        <v xml:space="preserve">18-0625 TC </v>
      </c>
      <c r="E195" t="s">
        <v>632</v>
      </c>
      <c r="F195">
        <v>114</v>
      </c>
      <c r="G195">
        <v>106</v>
      </c>
      <c r="H195" s="82">
        <v>78</v>
      </c>
      <c r="I195" s="4745"/>
    </row>
    <row r="196" spans="1:9" ht="30.6" customHeight="1">
      <c r="A196" t="s">
        <v>10369</v>
      </c>
      <c r="C196" t="s">
        <v>10370</v>
      </c>
      <c r="D196" t="str">
        <f t="shared" si="3"/>
        <v xml:space="preserve">19-0510 TC </v>
      </c>
      <c r="E196" t="s">
        <v>632</v>
      </c>
      <c r="F196">
        <v>95</v>
      </c>
      <c r="G196">
        <v>92</v>
      </c>
      <c r="H196" s="82">
        <v>76</v>
      </c>
      <c r="I196" s="4746"/>
    </row>
    <row r="197" spans="1:9" ht="30.6" customHeight="1">
      <c r="A197" t="s">
        <v>10371</v>
      </c>
      <c r="C197" t="s">
        <v>10372</v>
      </c>
      <c r="D197" t="str">
        <f t="shared" si="3"/>
        <v xml:space="preserve">19-0413 TC </v>
      </c>
      <c r="E197" t="s">
        <v>632</v>
      </c>
      <c r="F197">
        <v>70</v>
      </c>
      <c r="G197">
        <v>72</v>
      </c>
      <c r="H197" s="82">
        <v>61</v>
      </c>
      <c r="I197" s="4747"/>
    </row>
    <row r="198" spans="1:9" ht="30.6" customHeight="1">
      <c r="A198" t="s">
        <v>10373</v>
      </c>
      <c r="C198" t="s">
        <v>10374</v>
      </c>
      <c r="D198" t="str">
        <f t="shared" si="3"/>
        <v xml:space="preserve">13-4104 TC </v>
      </c>
      <c r="E198" t="s">
        <v>632</v>
      </c>
      <c r="F198">
        <v>198</v>
      </c>
      <c r="G198">
        <v>198</v>
      </c>
      <c r="H198" s="82">
        <v>199</v>
      </c>
      <c r="I198" s="4748"/>
    </row>
    <row r="199" spans="1:9" ht="30.6" customHeight="1">
      <c r="A199" t="s">
        <v>10375</v>
      </c>
      <c r="C199" t="s">
        <v>10376</v>
      </c>
      <c r="D199" t="str">
        <f t="shared" si="3"/>
        <v xml:space="preserve">13-4201 TC </v>
      </c>
      <c r="E199" t="s">
        <v>632</v>
      </c>
      <c r="F199">
        <v>196</v>
      </c>
      <c r="G199">
        <v>198</v>
      </c>
      <c r="H199" s="82">
        <v>200</v>
      </c>
      <c r="I199" s="4749"/>
    </row>
    <row r="200" spans="1:9" ht="30.6" customHeight="1">
      <c r="A200" t="s">
        <v>10377</v>
      </c>
      <c r="C200" t="s">
        <v>10378</v>
      </c>
      <c r="D200" t="str">
        <f t="shared" si="3"/>
        <v xml:space="preserve">14-4107 TC </v>
      </c>
      <c r="E200" t="s">
        <v>632</v>
      </c>
      <c r="F200">
        <v>186</v>
      </c>
      <c r="G200">
        <v>187</v>
      </c>
      <c r="H200" s="82">
        <v>189</v>
      </c>
      <c r="I200" s="4750"/>
    </row>
    <row r="201" spans="1:9" ht="30.6" customHeight="1">
      <c r="A201" t="s">
        <v>10379</v>
      </c>
      <c r="C201" t="s">
        <v>10380</v>
      </c>
      <c r="D201" t="str">
        <f t="shared" si="3"/>
        <v xml:space="preserve">14-4202 TC </v>
      </c>
      <c r="E201" t="s">
        <v>632</v>
      </c>
      <c r="F201">
        <v>176</v>
      </c>
      <c r="G201">
        <v>178</v>
      </c>
      <c r="H201" s="82">
        <v>181</v>
      </c>
      <c r="I201" s="4751"/>
    </row>
    <row r="202" spans="1:9" ht="30.6" customHeight="1">
      <c r="A202" t="s">
        <v>10381</v>
      </c>
      <c r="C202" t="s">
        <v>10382</v>
      </c>
      <c r="D202" t="str">
        <f t="shared" si="3"/>
        <v xml:space="preserve">17-3914 TC </v>
      </c>
      <c r="E202" t="s">
        <v>632</v>
      </c>
      <c r="F202">
        <v>132</v>
      </c>
      <c r="G202">
        <v>133</v>
      </c>
      <c r="H202" s="82">
        <v>135</v>
      </c>
      <c r="I202" s="4752"/>
    </row>
    <row r="203" spans="1:9" ht="30.6" customHeight="1">
      <c r="A203" t="s">
        <v>10383</v>
      </c>
      <c r="C203" t="s">
        <v>10384</v>
      </c>
      <c r="D203" t="str">
        <f t="shared" si="3"/>
        <v xml:space="preserve">18-5204 TC </v>
      </c>
      <c r="E203" t="s">
        <v>632</v>
      </c>
      <c r="F203">
        <v>97</v>
      </c>
      <c r="G203">
        <v>95</v>
      </c>
      <c r="H203" s="82">
        <v>95</v>
      </c>
      <c r="I203" s="4753"/>
    </row>
    <row r="204" spans="1:9" ht="30.6" customHeight="1">
      <c r="A204" t="s">
        <v>10385</v>
      </c>
      <c r="C204" t="s">
        <v>10386</v>
      </c>
      <c r="D204" t="str">
        <f t="shared" si="3"/>
        <v xml:space="preserve">19-0203 TC </v>
      </c>
      <c r="E204" t="s">
        <v>632</v>
      </c>
      <c r="F204">
        <v>74</v>
      </c>
      <c r="G204">
        <v>73</v>
      </c>
      <c r="H204" s="82">
        <v>77</v>
      </c>
      <c r="I204" s="4754"/>
    </row>
    <row r="205" spans="1:9" ht="30.6" customHeight="1">
      <c r="A205" t="s">
        <v>10387</v>
      </c>
      <c r="C205" t="s">
        <v>10388</v>
      </c>
      <c r="D205" t="str">
        <f t="shared" si="3"/>
        <v xml:space="preserve">17-4016 TC </v>
      </c>
      <c r="E205" t="s">
        <v>632</v>
      </c>
      <c r="F205">
        <v>133</v>
      </c>
      <c r="G205">
        <v>130</v>
      </c>
      <c r="H205" s="82">
        <v>130</v>
      </c>
      <c r="I205" s="4755"/>
    </row>
    <row r="206" spans="1:9" ht="30.6" customHeight="1">
      <c r="A206" t="s">
        <v>10389</v>
      </c>
      <c r="B206" t="s">
        <v>10467</v>
      </c>
      <c r="C206" t="s">
        <v>10390</v>
      </c>
      <c r="D206" t="str">
        <f t="shared" si="3"/>
        <v>16-3905 TC Lilac Gray</v>
      </c>
      <c r="E206" t="s">
        <v>632</v>
      </c>
      <c r="F206">
        <v>152</v>
      </c>
      <c r="G206">
        <v>150</v>
      </c>
      <c r="H206" s="82">
        <v>164</v>
      </c>
      <c r="I206" s="4756"/>
    </row>
    <row r="207" spans="1:9" ht="30.6" customHeight="1">
      <c r="A207" t="s">
        <v>10391</v>
      </c>
      <c r="C207" t="s">
        <v>10392</v>
      </c>
      <c r="D207" t="str">
        <f t="shared" si="3"/>
        <v xml:space="preserve">18-3908 TC </v>
      </c>
      <c r="E207" t="s">
        <v>632</v>
      </c>
      <c r="F207">
        <v>97</v>
      </c>
      <c r="G207">
        <v>92</v>
      </c>
      <c r="H207" s="82">
        <v>97</v>
      </c>
      <c r="I207" s="4757"/>
    </row>
    <row r="208" spans="1:9" ht="30.6" customHeight="1">
      <c r="A208" t="s">
        <v>10393</v>
      </c>
      <c r="C208" t="s">
        <v>10394</v>
      </c>
      <c r="D208" t="str">
        <f t="shared" si="3"/>
        <v xml:space="preserve">19-3917 TC </v>
      </c>
      <c r="E208" t="s">
        <v>632</v>
      </c>
      <c r="F208">
        <v>78</v>
      </c>
      <c r="G208">
        <v>75</v>
      </c>
      <c r="H208" s="82">
        <v>81</v>
      </c>
      <c r="I208" s="4758"/>
    </row>
    <row r="209" spans="1:9" ht="30.6" customHeight="1">
      <c r="A209" t="s">
        <v>10395</v>
      </c>
      <c r="C209" t="s">
        <v>10396</v>
      </c>
      <c r="D209" t="str">
        <f t="shared" si="3"/>
        <v xml:space="preserve">19-4003 TC </v>
      </c>
      <c r="E209" t="s">
        <v>632</v>
      </c>
      <c r="F209">
        <v>44</v>
      </c>
      <c r="G209">
        <v>40</v>
      </c>
      <c r="H209" s="82">
        <v>44</v>
      </c>
      <c r="I209" s="4759"/>
    </row>
    <row r="210" spans="1:9" ht="30.6" customHeight="1">
      <c r="A210" t="s">
        <v>10397</v>
      </c>
      <c r="C210" t="s">
        <v>10398</v>
      </c>
      <c r="D210" t="str">
        <f t="shared" si="3"/>
        <v xml:space="preserve">19-3902 TC </v>
      </c>
      <c r="E210" t="s">
        <v>632</v>
      </c>
      <c r="F210">
        <v>59</v>
      </c>
      <c r="G210">
        <v>54</v>
      </c>
      <c r="H210" s="82">
        <v>60</v>
      </c>
      <c r="I210" s="4760"/>
    </row>
    <row r="211" spans="1:9" ht="30.6" customHeight="1">
      <c r="A211" t="s">
        <v>10399</v>
      </c>
      <c r="C211" t="s">
        <v>10400</v>
      </c>
      <c r="D211" t="str">
        <f t="shared" si="3"/>
        <v xml:space="preserve">19-3911 TC </v>
      </c>
      <c r="E211" t="s">
        <v>632</v>
      </c>
      <c r="F211">
        <v>39</v>
      </c>
      <c r="G211">
        <v>39</v>
      </c>
      <c r="H211" s="82">
        <v>42</v>
      </c>
      <c r="I211" s="4761"/>
    </row>
  </sheetData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"/>
  <dimension ref="A1:I11"/>
  <sheetViews>
    <sheetView zoomScaleNormal="100" workbookViewId="0">
      <selection activeCell="A2" sqref="A2:XFD2"/>
    </sheetView>
  </sheetViews>
  <sheetFormatPr defaultRowHeight="15"/>
  <cols>
    <col min="1" max="1" width="12.42578125" bestFit="1" customWidth="1"/>
    <col min="2" max="2" width="13.28515625" bestFit="1" customWidth="1"/>
    <col min="3" max="3" width="20" bestFit="1" customWidth="1"/>
    <col min="4" max="4" width="23" bestFit="1" customWidth="1"/>
    <col min="8" max="8" width="8.85546875" style="82"/>
    <col min="9" max="9" width="34.5703125" customWidth="1"/>
  </cols>
  <sheetData>
    <row r="1" spans="1:9" ht="35.450000000000003" customHeight="1">
      <c r="A1" t="s">
        <v>3878</v>
      </c>
      <c r="B1" t="s">
        <v>12596</v>
      </c>
      <c r="C1" t="s">
        <v>12597</v>
      </c>
      <c r="D1" t="s">
        <v>9692</v>
      </c>
      <c r="E1" t="s">
        <v>3877</v>
      </c>
      <c r="F1" t="s">
        <v>3874</v>
      </c>
      <c r="G1" t="s">
        <v>3875</v>
      </c>
      <c r="H1" s="82" t="s">
        <v>3876</v>
      </c>
      <c r="I1" t="s">
        <v>343</v>
      </c>
    </row>
    <row r="2" spans="1:9" ht="24" customHeight="1">
      <c r="A2" t="s">
        <v>10259</v>
      </c>
      <c r="B2" t="s">
        <v>12671</v>
      </c>
      <c r="C2" t="s">
        <v>12661</v>
      </c>
      <c r="D2" t="str">
        <f t="shared" ref="D2:D11" si="0">A2 &amp; " " &amp; B2</f>
        <v>17-4028 TC Riverside</v>
      </c>
      <c r="E2" t="s">
        <v>632</v>
      </c>
      <c r="F2">
        <v>76</v>
      </c>
      <c r="G2">
        <v>106</v>
      </c>
      <c r="H2" s="82">
        <v>147</v>
      </c>
      <c r="I2" s="4691"/>
    </row>
    <row r="3" spans="1:9" ht="24" customHeight="1">
      <c r="A3" t="s">
        <v>10261</v>
      </c>
      <c r="B3" t="s">
        <v>12672</v>
      </c>
      <c r="C3" t="s">
        <v>12662</v>
      </c>
      <c r="D3" t="str">
        <f t="shared" si="0"/>
        <v>14-4122 TC Airy Blue</v>
      </c>
      <c r="E3" t="s">
        <v>632</v>
      </c>
      <c r="F3">
        <v>147</v>
      </c>
      <c r="G3">
        <v>183</v>
      </c>
      <c r="H3" s="82">
        <v>213</v>
      </c>
      <c r="I3" s="4692"/>
    </row>
    <row r="4" spans="1:9" ht="24" customHeight="1">
      <c r="A4" t="s">
        <v>10185</v>
      </c>
      <c r="B4" t="s">
        <v>12673</v>
      </c>
      <c r="C4" t="s">
        <v>12663</v>
      </c>
      <c r="D4" t="str">
        <f t="shared" si="0"/>
        <v>17-3240 TC Bodacious</v>
      </c>
      <c r="E4" t="s">
        <v>632</v>
      </c>
      <c r="F4">
        <v>183</v>
      </c>
      <c r="G4">
        <v>108</v>
      </c>
      <c r="H4" s="82">
        <v>164</v>
      </c>
      <c r="I4" s="4654"/>
    </row>
    <row r="5" spans="1:9" ht="24" customHeight="1">
      <c r="A5" t="s">
        <v>10329</v>
      </c>
      <c r="B5" t="s">
        <v>12675</v>
      </c>
      <c r="C5" t="s">
        <v>12664</v>
      </c>
      <c r="D5" t="str">
        <f t="shared" si="0"/>
        <v>18-5845 TC Lush Meadow</v>
      </c>
      <c r="E5" t="s">
        <v>632</v>
      </c>
      <c r="F5">
        <v>0</v>
      </c>
      <c r="G5">
        <v>110</v>
      </c>
      <c r="H5" s="82">
        <v>82</v>
      </c>
      <c r="I5" s="4726"/>
    </row>
    <row r="6" spans="1:9" ht="24" customHeight="1">
      <c r="A6" t="s">
        <v>10023</v>
      </c>
      <c r="B6" t="s">
        <v>12674</v>
      </c>
      <c r="C6" t="s">
        <v>12665</v>
      </c>
      <c r="D6" t="str">
        <f t="shared" si="0"/>
        <v>14-0952 TC Spicy Mustard</v>
      </c>
      <c r="E6" t="s">
        <v>632</v>
      </c>
      <c r="F6">
        <v>216</v>
      </c>
      <c r="G6">
        <v>174</v>
      </c>
      <c r="H6" s="82">
        <v>72</v>
      </c>
      <c r="I6" s="4573"/>
    </row>
    <row r="7" spans="1:9" ht="24" customHeight="1">
      <c r="A7" t="s">
        <v>10381</v>
      </c>
      <c r="B7" t="s">
        <v>12676</v>
      </c>
      <c r="C7" t="s">
        <v>12666</v>
      </c>
      <c r="D7" t="str">
        <f t="shared" si="0"/>
        <v>17-3914 TC Sharkskin</v>
      </c>
      <c r="E7" t="s">
        <v>632</v>
      </c>
      <c r="F7">
        <v>132</v>
      </c>
      <c r="G7">
        <v>133</v>
      </c>
      <c r="H7" s="82">
        <v>135</v>
      </c>
      <c r="I7" s="4752"/>
    </row>
    <row r="8" spans="1:9" ht="24" customHeight="1">
      <c r="A8" t="s">
        <v>6207</v>
      </c>
      <c r="B8" t="s">
        <v>1162</v>
      </c>
      <c r="C8" t="s">
        <v>12667</v>
      </c>
      <c r="D8" t="str">
        <f t="shared" si="0"/>
        <v>18-1550 TC Aurora Red</v>
      </c>
      <c r="E8" t="s">
        <v>632</v>
      </c>
      <c r="F8">
        <v>185</v>
      </c>
      <c r="G8">
        <v>58</v>
      </c>
      <c r="H8" s="82">
        <v>50</v>
      </c>
      <c r="I8" s="7571"/>
    </row>
    <row r="9" spans="1:9" ht="22.9" customHeight="1">
      <c r="A9" t="s">
        <v>5267</v>
      </c>
      <c r="B9" t="s">
        <v>1532</v>
      </c>
      <c r="C9" t="s">
        <v>12668</v>
      </c>
      <c r="D9" t="str">
        <f t="shared" si="0"/>
        <v>16-1318 TC Warm Taupe</v>
      </c>
      <c r="E9" t="s">
        <v>632</v>
      </c>
      <c r="F9">
        <v>175</v>
      </c>
      <c r="G9">
        <v>148</v>
      </c>
      <c r="H9" s="82">
        <v>131</v>
      </c>
      <c r="I9" s="7572"/>
    </row>
    <row r="10" spans="1:9" ht="20.45" customHeight="1">
      <c r="A10" t="s">
        <v>6217</v>
      </c>
      <c r="B10" t="s">
        <v>1219</v>
      </c>
      <c r="C10" t="s">
        <v>12669</v>
      </c>
      <c r="D10" t="str">
        <f t="shared" si="0"/>
        <v>18-1630 TC Dusty Cedar</v>
      </c>
      <c r="E10" t="s">
        <v>632</v>
      </c>
      <c r="F10">
        <v>173</v>
      </c>
      <c r="G10">
        <v>93</v>
      </c>
      <c r="H10" s="82">
        <v>93</v>
      </c>
      <c r="I10" s="4777"/>
    </row>
    <row r="11" spans="1:9">
      <c r="A11" t="s">
        <v>7026</v>
      </c>
      <c r="B11" t="s">
        <v>9439</v>
      </c>
      <c r="C11" t="s">
        <v>12670</v>
      </c>
      <c r="D11" t="str">
        <f t="shared" si="0"/>
        <v>18-1340 TC Potter's Clay</v>
      </c>
      <c r="E11" t="s">
        <v>632</v>
      </c>
      <c r="F11">
        <v>158</v>
      </c>
      <c r="G11">
        <v>70</v>
      </c>
      <c r="H11" s="82">
        <v>36</v>
      </c>
      <c r="I11" s="757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9"/>
  <dimension ref="A1:P255"/>
  <sheetViews>
    <sheetView topLeftCell="A98" zoomScaleNormal="100" workbookViewId="0">
      <selection activeCell="L250" sqref="L250"/>
    </sheetView>
  </sheetViews>
  <sheetFormatPr defaultColWidth="8.85546875" defaultRowHeight="15"/>
  <cols>
    <col min="1" max="1" width="15.42578125" customWidth="1"/>
    <col min="2" max="2" width="16.7109375" bestFit="1" customWidth="1"/>
    <col min="3" max="3" width="20" bestFit="1" customWidth="1"/>
    <col min="4" max="4" width="30.42578125" bestFit="1" customWidth="1"/>
    <col min="5" max="5" width="14.140625" bestFit="1" customWidth="1"/>
    <col min="6" max="8" width="4" bestFit="1" customWidth="1"/>
    <col min="9" max="10" width="20.42578125" customWidth="1"/>
    <col min="12" max="12" width="18.5703125" customWidth="1"/>
    <col min="13" max="13" width="16.42578125" bestFit="1" customWidth="1"/>
    <col min="14" max="14" width="13.140625" style="82" customWidth="1"/>
    <col min="15" max="15" width="47.42578125" style="82" customWidth="1"/>
  </cols>
  <sheetData>
    <row r="1" spans="1:15" ht="19.5" thickBot="1">
      <c r="A1" s="4764" t="s">
        <v>3878</v>
      </c>
      <c r="B1" s="4765" t="s">
        <v>3873</v>
      </c>
      <c r="C1" s="4765" t="s">
        <v>9692</v>
      </c>
      <c r="D1" s="4765" t="s">
        <v>3879</v>
      </c>
      <c r="E1" s="4765" t="s">
        <v>3877</v>
      </c>
      <c r="F1" s="4765" t="s">
        <v>3874</v>
      </c>
      <c r="G1" s="4765" t="s">
        <v>3875</v>
      </c>
      <c r="H1" s="4765" t="s">
        <v>3876</v>
      </c>
      <c r="I1" s="4766" t="s">
        <v>343</v>
      </c>
      <c r="J1" s="4766" t="s">
        <v>343</v>
      </c>
      <c r="K1" s="4767" t="s">
        <v>9715</v>
      </c>
      <c r="L1" s="4767" t="s">
        <v>9811</v>
      </c>
      <c r="M1" s="4767" t="s">
        <v>9812</v>
      </c>
      <c r="N1" s="4768" t="s">
        <v>10461</v>
      </c>
      <c r="O1" s="4768" t="s">
        <v>10489</v>
      </c>
    </row>
    <row r="2" spans="1:15" ht="20.45" customHeight="1">
      <c r="A2" t="s">
        <v>4963</v>
      </c>
      <c r="B2" t="s">
        <v>1195</v>
      </c>
      <c r="D2" t="str">
        <f>A2 &amp; " " &amp; B2</f>
        <v>15-1530 TC Peach Pink</v>
      </c>
      <c r="E2" t="s">
        <v>632</v>
      </c>
      <c r="F2">
        <v>250</v>
      </c>
      <c r="G2">
        <v>154</v>
      </c>
      <c r="H2">
        <v>133</v>
      </c>
      <c r="I2" s="1023"/>
      <c r="J2" s="4902" t="s">
        <v>10536</v>
      </c>
    </row>
    <row r="3" spans="1:15" ht="20.45" customHeight="1">
      <c r="A3" t="s">
        <v>4128</v>
      </c>
      <c r="B3" t="s">
        <v>8195</v>
      </c>
      <c r="D3" t="str">
        <f>A3 &amp; " " &amp; B3</f>
        <v>12-1605 TC Crystal Pink</v>
      </c>
      <c r="E3" t="s">
        <v>632</v>
      </c>
      <c r="F3">
        <v>237</v>
      </c>
      <c r="G3">
        <v>208</v>
      </c>
      <c r="H3">
        <v>206</v>
      </c>
      <c r="I3" s="4769"/>
      <c r="J3" s="4883" t="s">
        <v>10516</v>
      </c>
    </row>
    <row r="4" spans="1:15" ht="20.45" customHeight="1">
      <c r="A4" t="s">
        <v>5372</v>
      </c>
      <c r="B4" t="s">
        <v>718</v>
      </c>
      <c r="D4" t="str">
        <f>A4 &amp; " " &amp; B4</f>
        <v>16-1720 TC Strawberry Ice</v>
      </c>
      <c r="E4" t="s">
        <v>632</v>
      </c>
      <c r="F4">
        <v>236</v>
      </c>
      <c r="G4">
        <v>139</v>
      </c>
      <c r="H4">
        <v>143</v>
      </c>
      <c r="I4" s="4788"/>
      <c r="J4" s="4900" t="s">
        <v>10533</v>
      </c>
      <c r="K4">
        <v>2015</v>
      </c>
    </row>
    <row r="5" spans="1:15" ht="20.45" customHeight="1">
      <c r="A5" t="s">
        <v>5364</v>
      </c>
      <c r="B5" t="s">
        <v>696</v>
      </c>
      <c r="D5" t="str">
        <f>A5 &amp; " " &amp; B5</f>
        <v>16-1640 TC Sugar Coral</v>
      </c>
      <c r="E5" t="s">
        <v>632</v>
      </c>
      <c r="F5">
        <v>251</v>
      </c>
      <c r="G5">
        <v>108</v>
      </c>
      <c r="H5">
        <v>113</v>
      </c>
      <c r="I5" s="4787"/>
      <c r="J5" s="4899" t="s">
        <v>10532</v>
      </c>
    </row>
    <row r="6" spans="1:15" ht="20.45" customHeight="1">
      <c r="A6" t="s">
        <v>5358</v>
      </c>
      <c r="B6" t="s">
        <v>8048</v>
      </c>
      <c r="D6" t="str">
        <f>A6 &amp; " " &amp; B6</f>
        <v>16-1620 TC Tea Rose</v>
      </c>
      <c r="E6" t="s">
        <v>632</v>
      </c>
      <c r="F6">
        <v>220</v>
      </c>
      <c r="G6">
        <v>113</v>
      </c>
      <c r="H6">
        <v>120</v>
      </c>
      <c r="I6" s="1111"/>
      <c r="J6" s="4901" t="s">
        <v>10534</v>
      </c>
    </row>
    <row r="7" spans="1:15" ht="20.45" customHeight="1">
      <c r="A7" t="s">
        <v>5280</v>
      </c>
      <c r="B7" t="s">
        <v>1231</v>
      </c>
      <c r="D7" t="str">
        <f t="shared" ref="D7:D49" si="0">A7 &amp; " " &amp; B7</f>
        <v>16-1330 TC Muted Clay</v>
      </c>
      <c r="E7" t="s">
        <v>632</v>
      </c>
      <c r="F7">
        <v>210</v>
      </c>
      <c r="G7">
        <v>147</v>
      </c>
      <c r="H7" s="82">
        <v>128</v>
      </c>
      <c r="I7" s="4770"/>
      <c r="J7" s="4884" t="s">
        <v>10517</v>
      </c>
    </row>
    <row r="8" spans="1:15" ht="20.45" customHeight="1">
      <c r="A8" t="s">
        <v>4655</v>
      </c>
      <c r="B8" t="s">
        <v>1234</v>
      </c>
      <c r="D8" t="str">
        <f t="shared" si="0"/>
        <v>14-1316 TC Dusty Pink</v>
      </c>
      <c r="E8" t="s">
        <v>632</v>
      </c>
      <c r="F8">
        <v>222</v>
      </c>
      <c r="G8">
        <v>170</v>
      </c>
      <c r="H8" s="82">
        <v>155</v>
      </c>
      <c r="I8" s="4771"/>
      <c r="J8" s="4885" t="s">
        <v>10518</v>
      </c>
    </row>
    <row r="9" spans="1:15" ht="20.45" customHeight="1">
      <c r="A9" t="s">
        <v>4946</v>
      </c>
      <c r="B9" t="s">
        <v>1491</v>
      </c>
      <c r="D9" t="str">
        <f t="shared" si="0"/>
        <v>15-1322 TC Dusty Coral</v>
      </c>
      <c r="E9" t="s">
        <v>632</v>
      </c>
      <c r="F9">
        <v>210</v>
      </c>
      <c r="G9">
        <v>155</v>
      </c>
      <c r="H9" s="82">
        <v>131</v>
      </c>
      <c r="I9" s="4772"/>
      <c r="J9" s="4886" t="s">
        <v>10519</v>
      </c>
    </row>
    <row r="10" spans="1:15" ht="20.45" customHeight="1">
      <c r="A10" t="s">
        <v>5794</v>
      </c>
      <c r="B10" t="s">
        <v>1090</v>
      </c>
      <c r="D10" t="str">
        <f t="shared" si="0"/>
        <v>17-1718 TC Dusty Rose</v>
      </c>
      <c r="E10" t="s">
        <v>632</v>
      </c>
      <c r="F10">
        <v>186</v>
      </c>
      <c r="G10">
        <v>121</v>
      </c>
      <c r="H10" s="82">
        <v>125</v>
      </c>
      <c r="I10" s="4773"/>
      <c r="J10" s="4887" t="s">
        <v>10502</v>
      </c>
    </row>
    <row r="11" spans="1:15" ht="20.45" customHeight="1">
      <c r="A11" t="s">
        <v>5778</v>
      </c>
      <c r="B11" t="s">
        <v>8334</v>
      </c>
      <c r="D11" t="str">
        <f>A11 &amp; " " &amp; B11</f>
        <v>17-1614 TC Deco Rose</v>
      </c>
      <c r="E11" t="s">
        <v>632</v>
      </c>
      <c r="F11">
        <v>152</v>
      </c>
      <c r="G11">
        <v>95</v>
      </c>
      <c r="H11">
        <v>104</v>
      </c>
      <c r="I11" s="1373"/>
      <c r="J11" s="4910" t="s">
        <v>10544</v>
      </c>
    </row>
    <row r="12" spans="1:15" ht="20.45" customHeight="1">
      <c r="A12" t="s">
        <v>5774</v>
      </c>
      <c r="B12" t="s">
        <v>953</v>
      </c>
      <c r="D12" t="str">
        <f>A12 &amp; " " &amp; B12</f>
        <v>17-1608 TC Heather Rose</v>
      </c>
      <c r="E12" t="s">
        <v>632</v>
      </c>
      <c r="F12">
        <v>173</v>
      </c>
      <c r="G12">
        <v>109</v>
      </c>
      <c r="H12">
        <v>127</v>
      </c>
      <c r="I12" s="1358"/>
      <c r="J12" s="4911" t="s">
        <v>10545</v>
      </c>
    </row>
    <row r="13" spans="1:15" ht="20.45" customHeight="1">
      <c r="A13" t="s">
        <v>5819</v>
      </c>
      <c r="B13" t="s">
        <v>1113</v>
      </c>
      <c r="D13" t="str">
        <f>A13 &amp; " " &amp; B13</f>
        <v>17-2120 TC Chateau Rose</v>
      </c>
      <c r="E13" t="s">
        <v>632</v>
      </c>
      <c r="F13">
        <v>214</v>
      </c>
      <c r="G13">
        <v>115</v>
      </c>
      <c r="H13">
        <v>141</v>
      </c>
      <c r="I13" s="4790"/>
      <c r="J13" s="4912" t="s">
        <v>10546</v>
      </c>
    </row>
    <row r="14" spans="1:15" ht="20.45" customHeight="1">
      <c r="A14" t="s">
        <v>5293</v>
      </c>
      <c r="B14" t="s">
        <v>1251</v>
      </c>
      <c r="D14" t="str">
        <f t="shared" si="0"/>
        <v>16-1344 TC Dusty Orange</v>
      </c>
      <c r="E14" t="s">
        <v>632</v>
      </c>
      <c r="F14">
        <v>226</v>
      </c>
      <c r="G14">
        <v>122</v>
      </c>
      <c r="H14" s="82">
        <v>83</v>
      </c>
      <c r="I14" s="4774"/>
      <c r="J14" s="4888" t="s">
        <v>10520</v>
      </c>
    </row>
    <row r="15" spans="1:15" ht="20.45" customHeight="1">
      <c r="A15" t="s">
        <v>4027</v>
      </c>
      <c r="B15" t="s">
        <v>1425</v>
      </c>
      <c r="D15" t="str">
        <f t="shared" si="0"/>
        <v>12-0619 TC Dusty Yellow</v>
      </c>
      <c r="E15" t="s">
        <v>632</v>
      </c>
      <c r="F15">
        <v>212</v>
      </c>
      <c r="G15">
        <v>204</v>
      </c>
      <c r="H15" s="82">
        <v>154</v>
      </c>
      <c r="I15" s="4775"/>
      <c r="J15" s="4889" t="s">
        <v>10521</v>
      </c>
    </row>
    <row r="16" spans="1:15" ht="20.45" customHeight="1">
      <c r="A16" t="s">
        <v>6217</v>
      </c>
      <c r="B16" t="s">
        <v>1219</v>
      </c>
      <c r="D16" t="str">
        <f t="shared" si="0"/>
        <v>18-1630 TC Dusty Cedar</v>
      </c>
      <c r="E16" t="s">
        <v>632</v>
      </c>
      <c r="F16">
        <v>173</v>
      </c>
      <c r="G16">
        <v>93</v>
      </c>
      <c r="H16" s="82">
        <v>93</v>
      </c>
      <c r="I16" s="4777"/>
      <c r="J16" s="4890" t="s">
        <v>10523</v>
      </c>
    </row>
    <row r="17" spans="1:14" ht="20.45" customHeight="1">
      <c r="A17" t="s">
        <v>5312</v>
      </c>
      <c r="B17" t="s">
        <v>1468</v>
      </c>
      <c r="D17" t="str">
        <f>A17 &amp; " " &amp; B17</f>
        <v>16-1429 TC Sunburn</v>
      </c>
      <c r="E17" t="s">
        <v>632</v>
      </c>
      <c r="F17">
        <v>179</v>
      </c>
      <c r="G17">
        <v>114</v>
      </c>
      <c r="H17" s="82">
        <v>86</v>
      </c>
      <c r="I17" s="4781"/>
      <c r="J17" s="4894" t="s">
        <v>10527</v>
      </c>
    </row>
    <row r="18" spans="1:14" ht="20.45" customHeight="1">
      <c r="A18" t="s">
        <v>5836</v>
      </c>
      <c r="B18" t="s">
        <v>854</v>
      </c>
      <c r="D18" t="str">
        <f t="shared" si="0"/>
        <v>17-3313 TC Dusty Lavender</v>
      </c>
      <c r="E18" t="s">
        <v>632</v>
      </c>
      <c r="F18">
        <v>161</v>
      </c>
      <c r="G18">
        <v>117</v>
      </c>
      <c r="H18" s="82">
        <v>156</v>
      </c>
      <c r="I18" s="4778"/>
      <c r="J18" s="4891" t="s">
        <v>10524</v>
      </c>
    </row>
    <row r="19" spans="1:14" ht="20.45" customHeight="1">
      <c r="A19" t="s">
        <v>5396</v>
      </c>
      <c r="B19" t="s">
        <v>926</v>
      </c>
      <c r="D19" t="str">
        <f t="shared" si="0"/>
        <v>16-3310 TC Lavender Herb</v>
      </c>
      <c r="E19" t="s">
        <v>632</v>
      </c>
      <c r="F19">
        <v>177</v>
      </c>
      <c r="G19">
        <v>142</v>
      </c>
      <c r="H19" s="82">
        <v>170</v>
      </c>
      <c r="I19" s="4779"/>
      <c r="J19" s="4892" t="s">
        <v>10505</v>
      </c>
      <c r="K19">
        <v>2015</v>
      </c>
    </row>
    <row r="20" spans="1:14" ht="20.45" customHeight="1">
      <c r="A20" t="s">
        <v>4265</v>
      </c>
      <c r="B20" t="s">
        <v>1584</v>
      </c>
      <c r="D20" t="str">
        <f t="shared" si="0"/>
        <v>13-0513 TC Frozen Dew</v>
      </c>
      <c r="E20" t="s">
        <v>632</v>
      </c>
      <c r="F20">
        <v>216</v>
      </c>
      <c r="G20">
        <v>207</v>
      </c>
      <c r="H20" s="82">
        <v>178</v>
      </c>
      <c r="I20" s="2361"/>
      <c r="J20" s="4893" t="s">
        <v>10525</v>
      </c>
    </row>
    <row r="21" spans="1:14" ht="20.45" customHeight="1">
      <c r="A21" t="s">
        <v>4349</v>
      </c>
      <c r="B21" t="s">
        <v>1599</v>
      </c>
      <c r="D21" t="str">
        <f t="shared" si="0"/>
        <v>13-1014 TC Mellow Buff</v>
      </c>
      <c r="E21" t="s">
        <v>632</v>
      </c>
      <c r="F21">
        <v>216</v>
      </c>
      <c r="G21">
        <v>185</v>
      </c>
      <c r="H21" s="82">
        <v>152</v>
      </c>
      <c r="I21" s="4782"/>
      <c r="J21" s="4895" t="s">
        <v>10528</v>
      </c>
    </row>
    <row r="22" spans="1:14" ht="20.45" customHeight="1">
      <c r="A22" t="s">
        <v>6993</v>
      </c>
      <c r="B22" t="s">
        <v>665</v>
      </c>
      <c r="D22" t="str">
        <f t="shared" si="0"/>
        <v>17-4014 TC Titanium</v>
      </c>
      <c r="E22" t="s">
        <v>632</v>
      </c>
      <c r="F22">
        <v>128</v>
      </c>
      <c r="G22">
        <v>125</v>
      </c>
      <c r="H22" s="82">
        <v>127</v>
      </c>
      <c r="I22" s="4784"/>
      <c r="J22" s="4896" t="s">
        <v>10499</v>
      </c>
      <c r="K22">
        <v>2015</v>
      </c>
    </row>
    <row r="23" spans="1:14" ht="20.45" customHeight="1">
      <c r="A23" t="s">
        <v>5908</v>
      </c>
      <c r="B23" t="s">
        <v>5909</v>
      </c>
      <c r="D23" t="str">
        <f>A23 &amp; " " &amp; B23</f>
        <v>17-4405 TC Monument</v>
      </c>
      <c r="E23" t="s">
        <v>632</v>
      </c>
      <c r="F23">
        <v>132</v>
      </c>
      <c r="G23">
        <v>137</v>
      </c>
      <c r="H23" s="82">
        <v>140</v>
      </c>
      <c r="I23" s="4786"/>
      <c r="J23" s="4898" t="s">
        <v>10531</v>
      </c>
    </row>
    <row r="24" spans="1:14" ht="20.45" customHeight="1">
      <c r="A24" t="s">
        <v>5427</v>
      </c>
      <c r="B24" t="s">
        <v>5428</v>
      </c>
      <c r="D24" t="str">
        <f t="shared" si="0"/>
        <v>16-4010 TC Dusty Blue</v>
      </c>
      <c r="E24" t="s">
        <v>632</v>
      </c>
      <c r="F24">
        <v>140</v>
      </c>
      <c r="G24">
        <v>157</v>
      </c>
      <c r="H24" s="82">
        <v>173</v>
      </c>
      <c r="I24" s="4785"/>
      <c r="J24" s="4897" t="s">
        <v>10530</v>
      </c>
    </row>
    <row r="25" spans="1:14" ht="20.45" customHeight="1">
      <c r="A25" t="s">
        <v>4688</v>
      </c>
      <c r="B25" t="s">
        <v>1011</v>
      </c>
      <c r="D25" t="str">
        <f t="shared" si="0"/>
        <v>14-3209 TC Pastel Lavender</v>
      </c>
      <c r="E25" t="s">
        <v>632</v>
      </c>
      <c r="F25">
        <v>216</v>
      </c>
      <c r="G25">
        <v>161</v>
      </c>
      <c r="H25">
        <v>196</v>
      </c>
      <c r="I25" s="1278"/>
      <c r="J25" s="4903" t="s">
        <v>10537</v>
      </c>
    </row>
    <row r="26" spans="1:14" ht="20.45" customHeight="1">
      <c r="A26" t="s">
        <v>4992</v>
      </c>
      <c r="B26" t="s">
        <v>8312</v>
      </c>
      <c r="C26" t="s">
        <v>9711</v>
      </c>
      <c r="D26" t="str">
        <f>A26 &amp; " " &amp; B26</f>
        <v>15-2705 TC Keepsake Lilac</v>
      </c>
      <c r="E26" t="s">
        <v>632</v>
      </c>
      <c r="F26">
        <v>192</v>
      </c>
      <c r="G26">
        <v>165</v>
      </c>
      <c r="H26">
        <v>174</v>
      </c>
      <c r="I26" s="1353"/>
      <c r="J26" s="4904" t="s">
        <v>10538</v>
      </c>
    </row>
    <row r="27" spans="1:14" ht="20.45" customHeight="1">
      <c r="A27" t="s">
        <v>5376</v>
      </c>
      <c r="B27" t="s">
        <v>982</v>
      </c>
      <c r="D27" t="str">
        <f>A27 &amp; " " &amp; B27</f>
        <v>16-1806 TC Woodrose</v>
      </c>
      <c r="E27" t="s">
        <v>632</v>
      </c>
      <c r="F27">
        <v>174</v>
      </c>
      <c r="G27">
        <v>140</v>
      </c>
      <c r="H27">
        <v>142</v>
      </c>
      <c r="I27" s="1324"/>
      <c r="J27" s="4905" t="s">
        <v>10503</v>
      </c>
    </row>
    <row r="28" spans="1:14" ht="20.45" customHeight="1">
      <c r="A28" t="s">
        <v>6269</v>
      </c>
      <c r="B28" t="s">
        <v>55</v>
      </c>
      <c r="D28" t="str">
        <f>A28 &amp; " " &amp; B28</f>
        <v>18-2120 TC Honeysuckle</v>
      </c>
      <c r="E28" t="s">
        <v>632</v>
      </c>
      <c r="F28">
        <v>217</v>
      </c>
      <c r="G28">
        <v>79</v>
      </c>
      <c r="H28" s="82">
        <v>112</v>
      </c>
      <c r="I28" s="4789"/>
      <c r="J28" s="4906" t="s">
        <v>10539</v>
      </c>
      <c r="L28">
        <v>2011</v>
      </c>
      <c r="M28" t="s">
        <v>9813</v>
      </c>
      <c r="N28" s="82" t="s">
        <v>741</v>
      </c>
    </row>
    <row r="29" spans="1:14" ht="20.45" customHeight="1">
      <c r="A29" t="s">
        <v>6715</v>
      </c>
      <c r="B29" t="s">
        <v>8243</v>
      </c>
      <c r="D29" t="str">
        <f>A29 &amp; " " &amp; B29</f>
        <v>19-2434 TC Festival Fuchsia</v>
      </c>
      <c r="E29" t="s">
        <v>632</v>
      </c>
      <c r="F29">
        <v>158</v>
      </c>
      <c r="G29">
        <v>44</v>
      </c>
      <c r="H29">
        <v>106</v>
      </c>
      <c r="I29" s="1295"/>
      <c r="J29" s="4907" t="s">
        <v>10541</v>
      </c>
    </row>
    <row r="30" spans="1:14" ht="20.45" customHeight="1">
      <c r="A30" t="s">
        <v>6279</v>
      </c>
      <c r="B30" t="s">
        <v>1096</v>
      </c>
      <c r="D30" t="str">
        <f t="shared" si="0"/>
        <v>18-2525 TC Magenta Haze</v>
      </c>
      <c r="E30" t="s">
        <v>632</v>
      </c>
      <c r="F30">
        <v>157</v>
      </c>
      <c r="G30">
        <v>68</v>
      </c>
      <c r="H30">
        <v>110</v>
      </c>
      <c r="I30" s="1165"/>
      <c r="J30" s="4908" t="s">
        <v>10542</v>
      </c>
    </row>
    <row r="31" spans="1:14" ht="20.45" customHeight="1">
      <c r="A31" t="s">
        <v>7062</v>
      </c>
      <c r="B31" t="s">
        <v>9486</v>
      </c>
      <c r="D31" t="str">
        <f t="shared" si="0"/>
        <v>18-1950 TC Jazzy</v>
      </c>
      <c r="E31" t="s">
        <v>632</v>
      </c>
      <c r="F31">
        <v>190</v>
      </c>
      <c r="G31">
        <v>23</v>
      </c>
      <c r="H31">
        <v>78</v>
      </c>
      <c r="I31" s="4791"/>
      <c r="J31" s="4913" t="s">
        <v>10547</v>
      </c>
    </row>
    <row r="32" spans="1:14" ht="20.45" customHeight="1">
      <c r="A32" t="s">
        <v>6277</v>
      </c>
      <c r="B32" t="s">
        <v>1102</v>
      </c>
      <c r="D32" t="str">
        <f t="shared" si="0"/>
        <v>18-2336 TC Very Berry</v>
      </c>
      <c r="E32" t="s">
        <v>632</v>
      </c>
      <c r="F32">
        <v>183</v>
      </c>
      <c r="G32">
        <v>50</v>
      </c>
      <c r="H32" s="82">
        <v>117</v>
      </c>
      <c r="I32" s="4793"/>
      <c r="J32" s="4914" t="s">
        <v>10549</v>
      </c>
    </row>
    <row r="33" spans="1:13" ht="20.45" customHeight="1">
      <c r="A33" t="s">
        <v>7069</v>
      </c>
      <c r="B33" t="s">
        <v>7144</v>
      </c>
      <c r="D33" t="str">
        <f t="shared" si="0"/>
        <v>19-1652 TC Rhubarb</v>
      </c>
      <c r="E33" t="s">
        <v>632</v>
      </c>
      <c r="F33">
        <v>124</v>
      </c>
      <c r="G33">
        <v>30</v>
      </c>
      <c r="H33">
        <v>46</v>
      </c>
      <c r="I33" s="4795"/>
      <c r="J33" s="4915" t="s">
        <v>10551</v>
      </c>
    </row>
    <row r="34" spans="1:13" ht="20.45" customHeight="1">
      <c r="A34" t="s">
        <v>6689</v>
      </c>
      <c r="B34" t="s">
        <v>8174</v>
      </c>
      <c r="D34" t="str">
        <f t="shared" si="0"/>
        <v>19-1850 TC Red Bud</v>
      </c>
      <c r="E34" t="s">
        <v>632</v>
      </c>
      <c r="F34">
        <v>150</v>
      </c>
      <c r="G34">
        <v>45</v>
      </c>
      <c r="H34">
        <v>73</v>
      </c>
      <c r="I34" s="1236"/>
      <c r="J34" s="4916" t="s">
        <v>10552</v>
      </c>
    </row>
    <row r="35" spans="1:13" ht="20.45" customHeight="1">
      <c r="A35" t="s">
        <v>6645</v>
      </c>
      <c r="B35" t="s">
        <v>965</v>
      </c>
      <c r="C35" t="s">
        <v>9712</v>
      </c>
      <c r="D35" t="str">
        <f t="shared" si="0"/>
        <v>19-1522 TC Zinfandel</v>
      </c>
      <c r="E35" t="s">
        <v>632</v>
      </c>
      <c r="F35">
        <v>92</v>
      </c>
      <c r="G35">
        <v>41</v>
      </c>
      <c r="H35">
        <v>53</v>
      </c>
      <c r="I35" s="1347"/>
      <c r="J35" s="4917" t="s">
        <v>10507</v>
      </c>
    </row>
    <row r="36" spans="1:13" ht="20.45" customHeight="1">
      <c r="A36" t="s">
        <v>6738</v>
      </c>
      <c r="B36" t="s">
        <v>917</v>
      </c>
      <c r="D36" t="str">
        <f t="shared" si="0"/>
        <v>19-3325 TC Wood Violet</v>
      </c>
      <c r="E36" t="s">
        <v>632</v>
      </c>
      <c r="F36">
        <v>117</v>
      </c>
      <c r="G36">
        <v>64</v>
      </c>
      <c r="H36">
        <v>106</v>
      </c>
      <c r="I36" s="1397"/>
      <c r="J36" s="4918" t="s">
        <v>10553</v>
      </c>
    </row>
    <row r="37" spans="1:13" ht="20.45" customHeight="1">
      <c r="A37" t="s">
        <v>6719</v>
      </c>
      <c r="B37" t="s">
        <v>918</v>
      </c>
      <c r="D37" t="str">
        <f>A37 &amp; " " &amp; B37</f>
        <v>19-2524 TC Dark Purple</v>
      </c>
      <c r="E37" t="s">
        <v>632</v>
      </c>
      <c r="F37">
        <v>88</v>
      </c>
      <c r="G37">
        <v>33</v>
      </c>
      <c r="H37" s="82">
        <v>71</v>
      </c>
      <c r="I37" s="4796"/>
      <c r="J37" s="4919" t="s">
        <v>10500</v>
      </c>
    </row>
    <row r="38" spans="1:13" ht="20.45" customHeight="1">
      <c r="A38" t="s">
        <v>6151</v>
      </c>
      <c r="B38" t="s">
        <v>7455</v>
      </c>
      <c r="D38" t="str">
        <f t="shared" si="0"/>
        <v>18-1312 TC Deep Taupe</v>
      </c>
      <c r="E38" t="s">
        <v>632</v>
      </c>
      <c r="F38">
        <v>123</v>
      </c>
      <c r="G38">
        <v>102</v>
      </c>
      <c r="H38">
        <v>96</v>
      </c>
      <c r="I38" s="560"/>
      <c r="J38" s="4920" t="s">
        <v>10554</v>
      </c>
    </row>
    <row r="39" spans="1:13" ht="20.45" customHeight="1">
      <c r="A39" t="s">
        <v>6610</v>
      </c>
      <c r="B39" t="s">
        <v>1545</v>
      </c>
      <c r="D39" t="str">
        <f t="shared" si="0"/>
        <v>19-1213 TC Shopping Bag</v>
      </c>
      <c r="E39" t="s">
        <v>632</v>
      </c>
      <c r="F39">
        <v>90</v>
      </c>
      <c r="G39">
        <v>71</v>
      </c>
      <c r="H39">
        <v>67</v>
      </c>
      <c r="I39" s="561"/>
      <c r="J39" s="4921" t="s">
        <v>10498</v>
      </c>
      <c r="M39">
        <v>2015</v>
      </c>
    </row>
    <row r="40" spans="1:13" ht="15" customHeight="1">
      <c r="A40" t="s">
        <v>6639</v>
      </c>
      <c r="B40" t="s">
        <v>1444</v>
      </c>
      <c r="D40" t="str">
        <f t="shared" si="0"/>
        <v>19-1430 TC Mink</v>
      </c>
      <c r="E40" t="s">
        <v>632</v>
      </c>
      <c r="F40">
        <v>115</v>
      </c>
      <c r="G40">
        <v>75</v>
      </c>
      <c r="H40" s="82">
        <v>66</v>
      </c>
      <c r="I40" s="4797"/>
      <c r="J40" s="4922" t="s">
        <v>10555</v>
      </c>
    </row>
    <row r="41" spans="1:13" ht="20.45" customHeight="1">
      <c r="A41" t="s">
        <v>6183</v>
      </c>
      <c r="B41" t="s">
        <v>721</v>
      </c>
      <c r="D41" t="str">
        <f t="shared" si="0"/>
        <v>18-1438 TC Marsala</v>
      </c>
      <c r="E41" t="s">
        <v>632</v>
      </c>
      <c r="F41">
        <v>150</v>
      </c>
      <c r="G41">
        <v>79</v>
      </c>
      <c r="H41">
        <v>76</v>
      </c>
      <c r="I41" s="996"/>
      <c r="J41" s="4923" t="s">
        <v>10556</v>
      </c>
      <c r="K41">
        <v>2015</v>
      </c>
      <c r="L41">
        <v>2015</v>
      </c>
    </row>
    <row r="42" spans="1:13" ht="20.45" customHeight="1">
      <c r="A42" t="s">
        <v>6215</v>
      </c>
      <c r="B42" t="s">
        <v>1043</v>
      </c>
      <c r="D42" t="str">
        <f>A42 &amp; " " &amp; B42</f>
        <v>18-1619 TC Maroon</v>
      </c>
      <c r="E42" t="s">
        <v>632</v>
      </c>
      <c r="F42">
        <v>131</v>
      </c>
      <c r="G42">
        <v>70</v>
      </c>
      <c r="H42" s="82">
        <v>85</v>
      </c>
      <c r="I42" s="4799"/>
      <c r="J42" s="4924" t="s">
        <v>10558</v>
      </c>
    </row>
    <row r="43" spans="1:13" ht="20.45" customHeight="1">
      <c r="A43" t="s">
        <v>5444</v>
      </c>
      <c r="B43" t="s">
        <v>747</v>
      </c>
      <c r="D43" t="str">
        <f>A43 &amp; " " &amp; B43</f>
        <v>16-4120 TC Dusk Blue</v>
      </c>
      <c r="E43" t="s">
        <v>632</v>
      </c>
      <c r="F43">
        <v>123</v>
      </c>
      <c r="G43">
        <v>160</v>
      </c>
      <c r="H43" s="82">
        <v>192</v>
      </c>
      <c r="I43" s="4801"/>
      <c r="J43" s="4925" t="s">
        <v>10561</v>
      </c>
      <c r="K43">
        <v>2015</v>
      </c>
    </row>
    <row r="44" spans="1:13" ht="20.45" customHeight="1">
      <c r="A44" t="s">
        <v>7122</v>
      </c>
      <c r="B44" t="s">
        <v>9573</v>
      </c>
      <c r="D44" t="str">
        <f t="shared" si="0"/>
        <v>19-4033 TC Poseidon</v>
      </c>
      <c r="E44" t="s">
        <v>632</v>
      </c>
      <c r="F44">
        <v>18</v>
      </c>
      <c r="G44">
        <v>57</v>
      </c>
      <c r="H44">
        <v>85</v>
      </c>
      <c r="I44" s="1731"/>
      <c r="J44" s="4926" t="s">
        <v>10564</v>
      </c>
    </row>
    <row r="45" spans="1:13" ht="20.45" customHeight="1">
      <c r="A45" t="s">
        <v>6838</v>
      </c>
      <c r="B45" t="s">
        <v>6839</v>
      </c>
      <c r="D45" t="str">
        <f>A45 &amp; " " &amp; B45</f>
        <v>19-4024 TC Dress Blues</v>
      </c>
      <c r="E45" t="s">
        <v>632</v>
      </c>
      <c r="F45">
        <v>42</v>
      </c>
      <c r="G45">
        <v>50</v>
      </c>
      <c r="H45">
        <v>68</v>
      </c>
      <c r="I45" s="4803"/>
      <c r="J45" s="4927" t="s">
        <v>10494</v>
      </c>
    </row>
    <row r="46" spans="1:13" ht="20.45" customHeight="1">
      <c r="A46" t="s">
        <v>6844</v>
      </c>
      <c r="B46" t="s">
        <v>290</v>
      </c>
      <c r="D46" t="str">
        <f t="shared" si="0"/>
        <v>19-4027 TC Estate Blue</v>
      </c>
      <c r="E46" t="s">
        <v>632</v>
      </c>
      <c r="F46">
        <v>35</v>
      </c>
      <c r="G46">
        <v>54</v>
      </c>
      <c r="H46" s="82">
        <v>88</v>
      </c>
      <c r="I46" s="4804"/>
      <c r="J46" s="4928" t="s">
        <v>10565</v>
      </c>
    </row>
    <row r="47" spans="1:13" ht="18" customHeight="1">
      <c r="A47" t="s">
        <v>7122</v>
      </c>
      <c r="B47" t="s">
        <v>9573</v>
      </c>
      <c r="D47" t="str">
        <f t="shared" si="0"/>
        <v>19-4033 TC Poseidon</v>
      </c>
      <c r="E47" t="s">
        <v>632</v>
      </c>
      <c r="F47">
        <v>18</v>
      </c>
      <c r="G47">
        <v>57</v>
      </c>
      <c r="H47" s="82">
        <v>85</v>
      </c>
      <c r="I47" s="4805"/>
      <c r="J47" s="4929" t="s">
        <v>10564</v>
      </c>
    </row>
    <row r="48" spans="1:13" ht="20.45" customHeight="1">
      <c r="A48" t="s">
        <v>6852</v>
      </c>
      <c r="B48" t="s">
        <v>763</v>
      </c>
      <c r="D48" t="str">
        <f>A48 &amp; " " &amp; B48</f>
        <v>19-4044 TC Limoges</v>
      </c>
      <c r="E48" t="s">
        <v>632</v>
      </c>
      <c r="F48">
        <v>36</v>
      </c>
      <c r="G48">
        <v>63</v>
      </c>
      <c r="H48">
        <v>108</v>
      </c>
      <c r="I48" s="1605"/>
      <c r="J48" s="4931" t="s">
        <v>10569</v>
      </c>
    </row>
    <row r="49" spans="1:14" ht="20.45" customHeight="1">
      <c r="A49" t="s">
        <v>6406</v>
      </c>
      <c r="B49" t="s">
        <v>6407</v>
      </c>
      <c r="D49" t="str">
        <f t="shared" si="0"/>
        <v>18-4217 TC Bluestone</v>
      </c>
      <c r="E49" t="s">
        <v>632</v>
      </c>
      <c r="F49">
        <v>87</v>
      </c>
      <c r="G49">
        <v>114</v>
      </c>
      <c r="H49">
        <v>132</v>
      </c>
      <c r="I49" s="1748"/>
      <c r="J49" s="4932" t="s">
        <v>10570</v>
      </c>
    </row>
    <row r="50" spans="1:14" ht="20.45" customHeight="1">
      <c r="A50" t="s">
        <v>6808</v>
      </c>
      <c r="B50" t="s">
        <v>8548</v>
      </c>
      <c r="D50" t="str">
        <f t="shared" ref="D50:D57" si="1">A50 &amp; " " &amp; B50</f>
        <v>19-3935 TC Deep Cobalt</v>
      </c>
      <c r="E50" t="s">
        <v>632</v>
      </c>
      <c r="F50">
        <v>64</v>
      </c>
      <c r="G50">
        <v>68</v>
      </c>
      <c r="H50">
        <v>102</v>
      </c>
      <c r="I50" s="1572"/>
      <c r="J50" s="4930" t="s">
        <v>10566</v>
      </c>
    </row>
    <row r="51" spans="1:14" ht="20.45" customHeight="1">
      <c r="A51" t="s">
        <v>6306</v>
      </c>
      <c r="B51" t="s">
        <v>8481</v>
      </c>
      <c r="D51" t="str">
        <f t="shared" si="1"/>
        <v>18-3410 TC Vintage Violet</v>
      </c>
      <c r="E51" t="s">
        <v>632</v>
      </c>
      <c r="F51">
        <v>99</v>
      </c>
      <c r="G51">
        <v>79</v>
      </c>
      <c r="H51">
        <v>98</v>
      </c>
      <c r="I51" s="1511"/>
      <c r="J51" s="4909" t="s">
        <v>10543</v>
      </c>
    </row>
    <row r="52" spans="1:14" ht="20.45" customHeight="1">
      <c r="A52" t="s">
        <v>6070</v>
      </c>
      <c r="B52" t="s">
        <v>6071</v>
      </c>
      <c r="D52" t="str">
        <f t="shared" si="1"/>
        <v>18-0515 TC Dusty Olive</v>
      </c>
      <c r="E52" t="s">
        <v>632</v>
      </c>
      <c r="F52">
        <v>100</v>
      </c>
      <c r="G52">
        <v>99</v>
      </c>
      <c r="H52" s="82">
        <v>86</v>
      </c>
      <c r="I52" s="4806"/>
      <c r="J52" s="4933" t="s">
        <v>10573</v>
      </c>
    </row>
    <row r="53" spans="1:14" ht="20.45" customHeight="1">
      <c r="A53" t="s">
        <v>5631</v>
      </c>
      <c r="B53" t="s">
        <v>5632</v>
      </c>
      <c r="D53" t="str">
        <f t="shared" si="1"/>
        <v>17-0510 TC Silver Sage</v>
      </c>
      <c r="E53" t="s">
        <v>632</v>
      </c>
      <c r="F53">
        <v>147</v>
      </c>
      <c r="G53">
        <v>139</v>
      </c>
      <c r="H53">
        <v>120</v>
      </c>
      <c r="I53" s="2304"/>
      <c r="J53" s="4934" t="s">
        <v>10495</v>
      </c>
    </row>
    <row r="54" spans="1:14" ht="20.45" customHeight="1">
      <c r="A54" t="s">
        <v>6041</v>
      </c>
      <c r="B54" t="s">
        <v>9017</v>
      </c>
      <c r="D54" t="str">
        <f t="shared" si="1"/>
        <v>18-0312 TC Deep Lichen Green</v>
      </c>
      <c r="E54" t="s">
        <v>632</v>
      </c>
      <c r="F54">
        <v>110</v>
      </c>
      <c r="G54">
        <v>110</v>
      </c>
      <c r="H54">
        <v>92</v>
      </c>
      <c r="I54" s="2035"/>
      <c r="J54" s="4935" t="s">
        <v>10574</v>
      </c>
    </row>
    <row r="55" spans="1:14" ht="20.45" customHeight="1">
      <c r="A55" t="s">
        <v>6011</v>
      </c>
      <c r="B55" t="s">
        <v>9080</v>
      </c>
      <c r="D55" t="str">
        <f t="shared" si="1"/>
        <v>17-6219 TC Deep Grass Green</v>
      </c>
      <c r="E55" t="s">
        <v>632</v>
      </c>
      <c r="F55">
        <v>85</v>
      </c>
      <c r="G55">
        <v>131</v>
      </c>
      <c r="H55">
        <v>103</v>
      </c>
      <c r="I55" s="2091"/>
      <c r="J55" s="4936" t="s">
        <v>10575</v>
      </c>
    </row>
    <row r="56" spans="1:14" ht="20.45" customHeight="1">
      <c r="A56" t="s">
        <v>5985</v>
      </c>
      <c r="B56" t="s">
        <v>58</v>
      </c>
      <c r="D56" t="str">
        <f t="shared" si="1"/>
        <v>17-5641 TC Emerald</v>
      </c>
      <c r="E56" t="s">
        <v>632</v>
      </c>
      <c r="F56">
        <v>0</v>
      </c>
      <c r="G56">
        <v>148</v>
      </c>
      <c r="H56" s="82">
        <v>115</v>
      </c>
      <c r="I56" s="208"/>
      <c r="J56" s="4937" t="s">
        <v>10576</v>
      </c>
      <c r="L56">
        <v>2013</v>
      </c>
    </row>
    <row r="57" spans="1:14" ht="20.45" customHeight="1">
      <c r="A57" t="s">
        <v>5098</v>
      </c>
      <c r="B57" t="s">
        <v>52</v>
      </c>
      <c r="D57" t="str">
        <f t="shared" si="1"/>
        <v>15-5519 TC Turquoise</v>
      </c>
      <c r="E57" t="s">
        <v>632</v>
      </c>
      <c r="F57">
        <v>69</v>
      </c>
      <c r="G57">
        <v>181</v>
      </c>
      <c r="H57" s="82">
        <v>170</v>
      </c>
      <c r="I57" s="4807"/>
      <c r="J57" s="4938" t="s">
        <v>10578</v>
      </c>
      <c r="L57">
        <v>2010</v>
      </c>
      <c r="N57" s="82" t="s">
        <v>742</v>
      </c>
    </row>
    <row r="58" spans="1:14" ht="20.45" customHeight="1">
      <c r="A58" t="s">
        <v>5519</v>
      </c>
      <c r="B58" t="s">
        <v>5520</v>
      </c>
      <c r="D58" t="str">
        <f t="shared" ref="D58:D74" si="2">A58 &amp; " " &amp; B58</f>
        <v>16-5422 TC Bright Aqua</v>
      </c>
      <c r="E58" t="s">
        <v>632</v>
      </c>
      <c r="F58">
        <v>48</v>
      </c>
      <c r="G58">
        <v>162</v>
      </c>
      <c r="H58">
        <v>153</v>
      </c>
      <c r="I58" s="1921"/>
      <c r="J58" s="4939" t="s">
        <v>10580</v>
      </c>
    </row>
    <row r="59" spans="1:14" ht="20.45" customHeight="1">
      <c r="A59" t="s">
        <v>5106</v>
      </c>
      <c r="B59" t="s">
        <v>5107</v>
      </c>
      <c r="D59" t="str">
        <f>A59 &amp; " " &amp; B59</f>
        <v>15-5711 TC Dusty Jade Green</v>
      </c>
      <c r="E59" t="s">
        <v>632</v>
      </c>
      <c r="F59">
        <v>123</v>
      </c>
      <c r="G59">
        <v>181</v>
      </c>
      <c r="H59" s="82">
        <v>163</v>
      </c>
      <c r="I59" s="4808"/>
      <c r="J59" s="4940" t="s">
        <v>10581</v>
      </c>
    </row>
    <row r="60" spans="1:14" ht="20.45" customHeight="1">
      <c r="A60" t="s">
        <v>5500</v>
      </c>
      <c r="B60" t="s">
        <v>5501</v>
      </c>
      <c r="D60" t="str">
        <f>A60 &amp; " " &amp; B60</f>
        <v>16-5114 TC Dusty Turquoise</v>
      </c>
      <c r="E60" t="s">
        <v>632</v>
      </c>
      <c r="F60">
        <v>100</v>
      </c>
      <c r="G60">
        <v>155</v>
      </c>
      <c r="H60" s="82">
        <v>158</v>
      </c>
      <c r="I60" s="4809"/>
      <c r="J60" s="4941" t="s">
        <v>10582</v>
      </c>
    </row>
    <row r="61" spans="1:14" ht="20.45" customHeight="1">
      <c r="A61" t="s">
        <v>6878</v>
      </c>
      <c r="B61" t="s">
        <v>6879</v>
      </c>
      <c r="D61" t="str">
        <f t="shared" si="2"/>
        <v>19-4220 TC Dark Slate</v>
      </c>
      <c r="E61" t="s">
        <v>632</v>
      </c>
      <c r="F61">
        <v>70</v>
      </c>
      <c r="G61">
        <v>81</v>
      </c>
      <c r="H61">
        <v>90</v>
      </c>
      <c r="I61" s="1675"/>
      <c r="J61" s="4942" t="s">
        <v>10583</v>
      </c>
    </row>
    <row r="62" spans="1:14" ht="20.45" customHeight="1">
      <c r="A62" t="s">
        <v>6824</v>
      </c>
      <c r="B62" t="s">
        <v>737</v>
      </c>
      <c r="D62" t="str">
        <f t="shared" si="2"/>
        <v>19-4006 TC Caviar</v>
      </c>
      <c r="E62" t="s">
        <v>632</v>
      </c>
      <c r="F62">
        <v>41</v>
      </c>
      <c r="G62">
        <v>42</v>
      </c>
      <c r="H62">
        <v>45</v>
      </c>
      <c r="I62" s="485"/>
      <c r="J62" s="4943" t="s">
        <v>10493</v>
      </c>
    </row>
    <row r="63" spans="1:14" ht="20.45" customHeight="1">
      <c r="A63" t="s">
        <v>5703</v>
      </c>
      <c r="B63" t="s">
        <v>1517</v>
      </c>
      <c r="D63" t="str">
        <f t="shared" si="2"/>
        <v>17-1224 TC Camel</v>
      </c>
      <c r="E63" t="s">
        <v>632</v>
      </c>
      <c r="F63">
        <v>176</v>
      </c>
      <c r="G63">
        <v>132</v>
      </c>
      <c r="H63">
        <v>106</v>
      </c>
      <c r="I63" s="601"/>
      <c r="J63" s="4944" t="s">
        <v>10584</v>
      </c>
    </row>
    <row r="64" spans="1:14" ht="20.45" customHeight="1">
      <c r="A64" t="s">
        <v>5710</v>
      </c>
      <c r="B64" t="s">
        <v>1685</v>
      </c>
      <c r="D64" t="str">
        <f t="shared" si="2"/>
        <v>17-1312 TC Silver Mink</v>
      </c>
      <c r="E64" t="s">
        <v>632</v>
      </c>
      <c r="F64">
        <v>159</v>
      </c>
      <c r="G64">
        <v>141</v>
      </c>
      <c r="H64" s="82">
        <v>124</v>
      </c>
      <c r="I64" s="2350"/>
      <c r="J64" s="4945" t="s">
        <v>10585</v>
      </c>
    </row>
    <row r="65" spans="1:12" ht="20.45" customHeight="1">
      <c r="A65" t="s">
        <v>5712</v>
      </c>
      <c r="B65" t="s">
        <v>1579</v>
      </c>
      <c r="D65" t="str">
        <f>A65 &amp; " " &amp; B65</f>
        <v>17-1320 TC Tannin</v>
      </c>
      <c r="E65" t="s">
        <v>632</v>
      </c>
      <c r="F65">
        <v>166</v>
      </c>
      <c r="G65">
        <v>138</v>
      </c>
      <c r="H65" s="82">
        <v>109</v>
      </c>
      <c r="I65" s="4811"/>
      <c r="J65" s="4947" t="s">
        <v>10587</v>
      </c>
    </row>
    <row r="66" spans="1:12" ht="20.45" customHeight="1">
      <c r="A66" t="s">
        <v>5264</v>
      </c>
      <c r="B66" t="s">
        <v>1586</v>
      </c>
      <c r="D66" t="str">
        <f>A66 &amp; " " &amp; B66</f>
        <v>16-1310 TC Natural</v>
      </c>
      <c r="E66" t="s">
        <v>632</v>
      </c>
      <c r="F66">
        <v>170</v>
      </c>
      <c r="G66">
        <v>144</v>
      </c>
      <c r="H66" s="82">
        <v>125</v>
      </c>
      <c r="I66" s="4810"/>
      <c r="J66" s="4946" t="s">
        <v>10586</v>
      </c>
    </row>
    <row r="67" spans="1:12" ht="20.45" customHeight="1">
      <c r="A67" t="s">
        <v>4885</v>
      </c>
      <c r="B67" t="s">
        <v>7576</v>
      </c>
      <c r="D67" t="str">
        <f>A67 &amp; " " &amp; B67</f>
        <v>15-0927 TC Pale Gold</v>
      </c>
      <c r="E67" t="s">
        <v>632</v>
      </c>
      <c r="F67">
        <v>189</v>
      </c>
      <c r="G67">
        <v>152</v>
      </c>
      <c r="H67" s="82">
        <v>101</v>
      </c>
      <c r="I67" s="4812"/>
      <c r="J67" s="4948" t="s">
        <v>10588</v>
      </c>
    </row>
    <row r="68" spans="1:12" ht="20.45" customHeight="1">
      <c r="A68" t="s">
        <v>5683</v>
      </c>
      <c r="B68" t="s">
        <v>7735</v>
      </c>
      <c r="D68" t="str">
        <f t="shared" si="2"/>
        <v>17-1047 TC Honey Mustard</v>
      </c>
      <c r="E68" t="s">
        <v>632</v>
      </c>
      <c r="F68">
        <v>182</v>
      </c>
      <c r="G68">
        <v>143</v>
      </c>
      <c r="H68" s="82">
        <v>82</v>
      </c>
      <c r="I68" s="4813"/>
      <c r="J68" s="4949" t="s">
        <v>10589</v>
      </c>
    </row>
    <row r="69" spans="1:12" ht="20.45" customHeight="1">
      <c r="A69" t="s">
        <v>5238</v>
      </c>
      <c r="B69" t="s">
        <v>7715</v>
      </c>
      <c r="D69" t="str">
        <f t="shared" si="2"/>
        <v>16-1133 TC Mustard Gold</v>
      </c>
      <c r="E69" t="s">
        <v>632</v>
      </c>
      <c r="F69">
        <v>176</v>
      </c>
      <c r="G69">
        <v>142</v>
      </c>
      <c r="H69" s="82">
        <v>81</v>
      </c>
      <c r="I69" s="4814"/>
      <c r="J69" s="4950" t="s">
        <v>10590</v>
      </c>
    </row>
    <row r="70" spans="1:12" ht="18" customHeight="1">
      <c r="A70" t="s">
        <v>5206</v>
      </c>
      <c r="B70" t="s">
        <v>1404</v>
      </c>
      <c r="D70" t="str">
        <f t="shared" si="2"/>
        <v>16-0730 TC Antique Gold</v>
      </c>
      <c r="E70" t="s">
        <v>632</v>
      </c>
      <c r="F70">
        <v>181</v>
      </c>
      <c r="G70">
        <v>158</v>
      </c>
      <c r="H70" s="82">
        <v>95</v>
      </c>
      <c r="I70" s="4815"/>
      <c r="J70" s="4951" t="s">
        <v>10591</v>
      </c>
    </row>
    <row r="71" spans="1:12" ht="16.149999999999999" customHeight="1">
      <c r="A71" t="s">
        <v>5674</v>
      </c>
      <c r="B71" t="s">
        <v>1573</v>
      </c>
      <c r="D71" t="str">
        <f t="shared" si="2"/>
        <v>17-1028 TC Antique Bronze</v>
      </c>
      <c r="E71" t="s">
        <v>632</v>
      </c>
      <c r="F71">
        <v>144</v>
      </c>
      <c r="G71">
        <v>121</v>
      </c>
      <c r="H71" s="82">
        <v>84</v>
      </c>
      <c r="I71" s="4816"/>
      <c r="J71" s="4952" t="s">
        <v>10592</v>
      </c>
    </row>
    <row r="72" spans="1:12" ht="20.45" customHeight="1">
      <c r="A72" t="s">
        <v>5276</v>
      </c>
      <c r="B72" t="s">
        <v>1475</v>
      </c>
      <c r="D72" t="str">
        <f t="shared" si="2"/>
        <v>16-1328 TC Sandstone</v>
      </c>
      <c r="E72" t="s">
        <v>632</v>
      </c>
      <c r="F72">
        <v>196</v>
      </c>
      <c r="G72">
        <v>138</v>
      </c>
      <c r="H72" s="82">
        <v>105</v>
      </c>
      <c r="I72" s="4817"/>
      <c r="J72" s="4953" t="s">
        <v>10593</v>
      </c>
      <c r="K72">
        <v>2015</v>
      </c>
    </row>
    <row r="73" spans="1:12" ht="20.45" customHeight="1">
      <c r="A73" t="s">
        <v>4626</v>
      </c>
      <c r="B73" t="s">
        <v>1540</v>
      </c>
      <c r="D73" t="str">
        <f t="shared" si="2"/>
        <v>14-1210 TC Shifting Sand</v>
      </c>
      <c r="E73" t="s">
        <v>632</v>
      </c>
      <c r="F73">
        <v>216</v>
      </c>
      <c r="G73">
        <v>192</v>
      </c>
      <c r="H73" s="82">
        <v>173</v>
      </c>
      <c r="I73" s="2365"/>
      <c r="J73" s="4954" t="s">
        <v>10594</v>
      </c>
    </row>
    <row r="74" spans="1:12" ht="20.45" customHeight="1">
      <c r="A74" t="s">
        <v>4344</v>
      </c>
      <c r="B74" t="s">
        <v>1542</v>
      </c>
      <c r="D74" t="str">
        <f t="shared" si="2"/>
        <v>13-1011 TC Ivory Cream</v>
      </c>
      <c r="E74" t="s">
        <v>632</v>
      </c>
      <c r="F74">
        <v>218</v>
      </c>
      <c r="G74">
        <v>192</v>
      </c>
      <c r="H74" s="82">
        <v>167</v>
      </c>
      <c r="I74" s="2364"/>
      <c r="J74" s="4955" t="s">
        <v>10595</v>
      </c>
    </row>
    <row r="75" spans="1:12" ht="20.45" customHeight="1">
      <c r="A75" t="s">
        <v>4342</v>
      </c>
      <c r="B75" t="s">
        <v>1713</v>
      </c>
      <c r="D75" t="s">
        <v>9713</v>
      </c>
      <c r="E75" t="s">
        <v>632</v>
      </c>
      <c r="F75">
        <v>218</v>
      </c>
      <c r="G75">
        <v>199</v>
      </c>
      <c r="H75" s="82">
        <v>171</v>
      </c>
      <c r="I75" s="2345"/>
      <c r="J75" s="4956" t="s">
        <v>9713</v>
      </c>
    </row>
    <row r="76" spans="1:12" ht="20.45" customHeight="1">
      <c r="A76" t="s">
        <v>4341</v>
      </c>
      <c r="B76" t="s">
        <v>1583</v>
      </c>
      <c r="D76" t="str">
        <f t="shared" ref="D76:D83" si="3">A76 &amp; " " &amp; B76</f>
        <v>13-1008 TC Bleached Sand</v>
      </c>
      <c r="E76" t="s">
        <v>632</v>
      </c>
      <c r="F76">
        <v>218</v>
      </c>
      <c r="G76">
        <v>204</v>
      </c>
      <c r="H76" s="82">
        <v>180</v>
      </c>
      <c r="I76" s="2362"/>
      <c r="J76" s="4957" t="s">
        <v>10596</v>
      </c>
    </row>
    <row r="77" spans="1:12" ht="20.45" customHeight="1">
      <c r="A77" t="s">
        <v>4369</v>
      </c>
      <c r="B77" t="s">
        <v>1538</v>
      </c>
      <c r="D77" t="str">
        <f t="shared" si="3"/>
        <v>13-1106 TC Sand Dollar</v>
      </c>
      <c r="E77" t="s">
        <v>632</v>
      </c>
      <c r="F77">
        <v>222</v>
      </c>
      <c r="G77">
        <v>205</v>
      </c>
      <c r="H77">
        <v>190</v>
      </c>
      <c r="I77" s="577"/>
      <c r="J77" s="4958" t="s">
        <v>10597</v>
      </c>
      <c r="L77">
        <v>2006</v>
      </c>
    </row>
    <row r="78" spans="1:12" ht="20.45" customHeight="1">
      <c r="A78" t="s">
        <v>4319</v>
      </c>
      <c r="B78" t="s">
        <v>1747</v>
      </c>
      <c r="D78" t="str">
        <f t="shared" si="3"/>
        <v>13-0907 TC Sandshell</v>
      </c>
      <c r="E78" t="s">
        <v>632</v>
      </c>
      <c r="F78">
        <v>216</v>
      </c>
      <c r="G78">
        <v>204</v>
      </c>
      <c r="H78" s="82">
        <v>187</v>
      </c>
      <c r="I78" s="2339"/>
      <c r="J78" s="4959" t="s">
        <v>10598</v>
      </c>
    </row>
    <row r="79" spans="1:12" ht="20.45" customHeight="1">
      <c r="A79" t="s">
        <v>4125</v>
      </c>
      <c r="B79" t="s">
        <v>1749</v>
      </c>
      <c r="D79" t="str">
        <f t="shared" si="3"/>
        <v>12-1403 TC Tapioca</v>
      </c>
      <c r="E79" t="s">
        <v>632</v>
      </c>
      <c r="F79">
        <v>220</v>
      </c>
      <c r="G79">
        <v>205</v>
      </c>
      <c r="H79" s="82">
        <v>188</v>
      </c>
      <c r="I79" s="2340"/>
      <c r="J79" s="4960" t="s">
        <v>10599</v>
      </c>
    </row>
    <row r="80" spans="1:12" ht="20.45" customHeight="1">
      <c r="A80" t="s">
        <v>4024</v>
      </c>
      <c r="B80" t="s">
        <v>1761</v>
      </c>
      <c r="D80" t="str">
        <f t="shared" si="3"/>
        <v>12-0605 TC Angora</v>
      </c>
      <c r="E80" t="s">
        <v>632</v>
      </c>
      <c r="F80">
        <v>223</v>
      </c>
      <c r="G80">
        <v>209</v>
      </c>
      <c r="H80" s="82">
        <v>187</v>
      </c>
      <c r="I80" s="2338"/>
      <c r="J80" s="4961" t="s">
        <v>10600</v>
      </c>
    </row>
    <row r="81" spans="1:11" ht="20.45" customHeight="1">
      <c r="A81" t="s">
        <v>5049</v>
      </c>
      <c r="B81" t="s">
        <v>217</v>
      </c>
      <c r="D81" t="str">
        <f t="shared" si="3"/>
        <v>15-4502 TC Silver Cloud</v>
      </c>
      <c r="E81" t="s">
        <v>632</v>
      </c>
      <c r="F81">
        <v>190</v>
      </c>
      <c r="G81">
        <v>183</v>
      </c>
      <c r="H81" s="82">
        <v>176</v>
      </c>
      <c r="I81" s="2353"/>
      <c r="J81" s="4962" t="s">
        <v>10508</v>
      </c>
    </row>
    <row r="82" spans="1:11" ht="20.45" customHeight="1">
      <c r="A82" t="s">
        <v>4318</v>
      </c>
      <c r="B82" t="s">
        <v>1764</v>
      </c>
      <c r="D82" t="str">
        <f t="shared" si="3"/>
        <v>13-0905 TC Birch</v>
      </c>
      <c r="E82" t="s">
        <v>632</v>
      </c>
      <c r="F82">
        <v>221</v>
      </c>
      <c r="G82">
        <v>213</v>
      </c>
      <c r="H82" s="82">
        <v>199</v>
      </c>
      <c r="I82" s="2335"/>
      <c r="J82" s="4963" t="s">
        <v>10601</v>
      </c>
    </row>
    <row r="83" spans="1:11" ht="20.45" customHeight="1">
      <c r="A83" t="s">
        <v>3983</v>
      </c>
      <c r="B83" t="s">
        <v>1750</v>
      </c>
      <c r="D83" t="str">
        <f t="shared" si="3"/>
        <v>12-0304 TC Whitecap Gray</v>
      </c>
      <c r="E83" t="s">
        <v>632</v>
      </c>
      <c r="F83">
        <v>224</v>
      </c>
      <c r="G83">
        <v>213</v>
      </c>
      <c r="H83" s="82">
        <v>198</v>
      </c>
      <c r="I83" s="4818"/>
      <c r="J83" s="4964" t="s">
        <v>10602</v>
      </c>
    </row>
    <row r="84" spans="1:11" ht="20.45" customHeight="1">
      <c r="A84" t="s">
        <v>3930</v>
      </c>
      <c r="B84" t="s">
        <v>1745</v>
      </c>
      <c r="D84" t="s">
        <v>9714</v>
      </c>
      <c r="E84" t="s">
        <v>632</v>
      </c>
      <c r="F84">
        <v>243</v>
      </c>
      <c r="G84">
        <v>223</v>
      </c>
      <c r="H84" s="82">
        <v>202</v>
      </c>
      <c r="I84" s="2344"/>
      <c r="J84" s="4965" t="s">
        <v>9714</v>
      </c>
    </row>
    <row r="85" spans="1:11" ht="20.45" customHeight="1">
      <c r="A85" t="s">
        <v>5250</v>
      </c>
      <c r="B85" t="s">
        <v>1587</v>
      </c>
      <c r="D85" t="str">
        <f>A85 &amp; " " &amp; B85</f>
        <v>16-1212 TC Nomad</v>
      </c>
      <c r="E85" t="s">
        <v>632</v>
      </c>
      <c r="F85">
        <v>180</v>
      </c>
      <c r="G85">
        <v>159</v>
      </c>
      <c r="H85" s="82">
        <v>137</v>
      </c>
      <c r="I85" s="2360"/>
      <c r="J85" s="4966" t="s">
        <v>10603</v>
      </c>
    </row>
    <row r="86" spans="1:11" ht="20.45" customHeight="1">
      <c r="A86" t="s">
        <v>5717</v>
      </c>
      <c r="B86" t="s">
        <v>1484</v>
      </c>
      <c r="D86" t="str">
        <f>A86 &amp; " " &amp; B86</f>
        <v>17-1330 TC Lion</v>
      </c>
      <c r="E86" t="s">
        <v>632</v>
      </c>
      <c r="F86">
        <v>160</v>
      </c>
      <c r="G86">
        <v>113</v>
      </c>
      <c r="H86">
        <v>79</v>
      </c>
      <c r="I86" s="644"/>
      <c r="J86" s="4967" t="s">
        <v>10604</v>
      </c>
    </row>
    <row r="87" spans="1:11" ht="20.45" customHeight="1">
      <c r="A87" t="s">
        <v>4630</v>
      </c>
      <c r="B87" t="s">
        <v>723</v>
      </c>
      <c r="D87" t="str">
        <f>A87 &amp; " " &amp; B87</f>
        <v>14-1213 TC Toasted Almond</v>
      </c>
      <c r="E87" t="s">
        <v>632</v>
      </c>
      <c r="F87">
        <v>210</v>
      </c>
      <c r="G87">
        <v>180</v>
      </c>
      <c r="H87">
        <v>156</v>
      </c>
      <c r="I87" s="597"/>
      <c r="J87" s="4968" t="s">
        <v>10605</v>
      </c>
      <c r="K87">
        <v>2015</v>
      </c>
    </row>
    <row r="88" spans="1:11" ht="20.45" customHeight="1">
      <c r="A88" t="s">
        <v>7076</v>
      </c>
      <c r="B88" t="s">
        <v>7146</v>
      </c>
      <c r="D88" t="str">
        <f>A88 &amp; " " &amp; B88</f>
        <v>15-1506 TC Etherea</v>
      </c>
      <c r="E88" t="s">
        <v>632</v>
      </c>
      <c r="F88">
        <v>165</v>
      </c>
      <c r="G88">
        <v>149</v>
      </c>
      <c r="H88">
        <v>143</v>
      </c>
      <c r="I88" s="1317"/>
      <c r="J88" s="4969" t="s">
        <v>10606</v>
      </c>
    </row>
    <row r="89" spans="1:11" ht="20.45" customHeight="1">
      <c r="A89" t="s">
        <v>4141</v>
      </c>
      <c r="B89" t="s">
        <v>1730</v>
      </c>
      <c r="D89" t="str">
        <f t="shared" ref="D89:D150" si="4">A89 &amp; " " &amp; B89</f>
        <v>12-4302 TC Vaporous Gray</v>
      </c>
      <c r="E89" t="s">
        <v>632</v>
      </c>
      <c r="F89">
        <v>223</v>
      </c>
      <c r="G89">
        <v>221</v>
      </c>
      <c r="H89" s="82">
        <v>215</v>
      </c>
      <c r="I89" s="4820"/>
      <c r="J89" s="4970" t="s">
        <v>10608</v>
      </c>
    </row>
    <row r="90" spans="1:11" ht="20.45" customHeight="1">
      <c r="A90" t="s">
        <v>4000</v>
      </c>
      <c r="B90" t="s">
        <v>1706</v>
      </c>
      <c r="D90" t="str">
        <f t="shared" si="4"/>
        <v>12-0404 TC Light Gray</v>
      </c>
      <c r="E90" t="s">
        <v>632</v>
      </c>
      <c r="F90">
        <v>218</v>
      </c>
      <c r="G90">
        <v>216</v>
      </c>
      <c r="H90" s="82">
        <v>201</v>
      </c>
      <c r="I90" s="4821"/>
      <c r="J90" s="4971" t="s">
        <v>10609</v>
      </c>
    </row>
    <row r="91" spans="1:11" ht="20.45" customHeight="1">
      <c r="A91" t="s">
        <v>4412</v>
      </c>
      <c r="B91" t="s">
        <v>8268</v>
      </c>
      <c r="D91" t="str">
        <f t="shared" si="4"/>
        <v>13-3801 TC Crystal Gray</v>
      </c>
      <c r="E91" t="s">
        <v>632</v>
      </c>
      <c r="F91">
        <v>215</v>
      </c>
      <c r="G91">
        <v>203</v>
      </c>
      <c r="H91" s="82">
        <v>196</v>
      </c>
      <c r="I91" s="4822"/>
      <c r="J91" s="4972" t="s">
        <v>10610</v>
      </c>
    </row>
    <row r="92" spans="1:11" ht="20.45" customHeight="1">
      <c r="A92" t="s">
        <v>4261</v>
      </c>
      <c r="B92" t="s">
        <v>1676</v>
      </c>
      <c r="D92" t="str">
        <f t="shared" si="4"/>
        <v>13-0403 TC Gray Morn</v>
      </c>
      <c r="E92" t="s">
        <v>632</v>
      </c>
      <c r="F92">
        <v>202</v>
      </c>
      <c r="G92">
        <v>190</v>
      </c>
      <c r="H92" s="82">
        <v>181</v>
      </c>
      <c r="I92" s="4823"/>
      <c r="J92" s="4973" t="s">
        <v>10611</v>
      </c>
    </row>
    <row r="93" spans="1:11" ht="20.45" customHeight="1">
      <c r="A93" t="s">
        <v>4706</v>
      </c>
      <c r="B93" t="s">
        <v>722</v>
      </c>
      <c r="D93" t="str">
        <f t="shared" si="4"/>
        <v>14-4102 TC Glacier Gray</v>
      </c>
      <c r="E93" t="s">
        <v>632</v>
      </c>
      <c r="F93">
        <v>197</v>
      </c>
      <c r="G93">
        <v>198</v>
      </c>
      <c r="H93" s="82">
        <v>199</v>
      </c>
      <c r="I93" s="4824"/>
      <c r="J93" s="4974" t="s">
        <v>10612</v>
      </c>
      <c r="K93">
        <v>2015</v>
      </c>
    </row>
    <row r="94" spans="1:11" ht="20.45" customHeight="1">
      <c r="A94" t="s">
        <v>4505</v>
      </c>
      <c r="B94" t="s">
        <v>1670</v>
      </c>
      <c r="D94" t="str">
        <f t="shared" si="4"/>
        <v>14-0000 TC Silver Gray</v>
      </c>
      <c r="E94" t="s">
        <v>632</v>
      </c>
      <c r="F94">
        <v>193</v>
      </c>
      <c r="G94">
        <v>183</v>
      </c>
      <c r="H94" s="82">
        <v>176</v>
      </c>
      <c r="I94" s="4825"/>
      <c r="J94" s="4975" t="s">
        <v>10613</v>
      </c>
    </row>
    <row r="95" spans="1:11" ht="20.45" customHeight="1">
      <c r="A95" t="s">
        <v>5050</v>
      </c>
      <c r="B95" t="s">
        <v>1669</v>
      </c>
      <c r="D95" t="str">
        <f t="shared" si="4"/>
        <v>15-4503 TC Chateau Gray</v>
      </c>
      <c r="E95" t="s">
        <v>632</v>
      </c>
      <c r="F95">
        <v>187</v>
      </c>
      <c r="G95">
        <v>177</v>
      </c>
      <c r="H95" s="82">
        <v>168</v>
      </c>
      <c r="I95" s="4826"/>
      <c r="J95" s="4976" t="s">
        <v>10614</v>
      </c>
    </row>
    <row r="96" spans="1:11" ht="20.45" customHeight="1">
      <c r="A96" t="s">
        <v>4934</v>
      </c>
      <c r="B96" t="s">
        <v>1673</v>
      </c>
      <c r="D96" t="str">
        <f t="shared" si="4"/>
        <v>15-1305 TC Feather Gray</v>
      </c>
      <c r="E96" t="s">
        <v>632</v>
      </c>
      <c r="F96">
        <v>184</v>
      </c>
      <c r="G96">
        <v>173</v>
      </c>
      <c r="H96" s="82">
        <v>158</v>
      </c>
      <c r="I96" s="4827"/>
      <c r="J96" s="4977" t="s">
        <v>10615</v>
      </c>
    </row>
    <row r="97" spans="1:14" ht="20.45" customHeight="1">
      <c r="A97" t="s">
        <v>5121</v>
      </c>
      <c r="B97" t="s">
        <v>1662</v>
      </c>
      <c r="D97" t="str">
        <f t="shared" si="4"/>
        <v>15-6304 TC Pussywillow Gray</v>
      </c>
      <c r="E97" t="s">
        <v>632</v>
      </c>
      <c r="F97">
        <v>174</v>
      </c>
      <c r="G97">
        <v>172</v>
      </c>
      <c r="H97" s="82">
        <v>161</v>
      </c>
      <c r="I97" s="4828"/>
      <c r="J97" s="4978" t="s">
        <v>10616</v>
      </c>
    </row>
    <row r="98" spans="1:14" ht="20.45" customHeight="1">
      <c r="A98" t="s">
        <v>5404</v>
      </c>
      <c r="B98" t="s">
        <v>1642</v>
      </c>
      <c r="D98" t="str">
        <f t="shared" si="4"/>
        <v>16-3801 TC Opal Gray</v>
      </c>
      <c r="E98" t="s">
        <v>632</v>
      </c>
      <c r="F98">
        <v>164</v>
      </c>
      <c r="G98">
        <v>158</v>
      </c>
      <c r="H98" s="82">
        <v>158</v>
      </c>
      <c r="I98" s="4829"/>
      <c r="J98" s="4979" t="s">
        <v>10617</v>
      </c>
    </row>
    <row r="99" spans="1:14" ht="20.45" customHeight="1">
      <c r="A99" t="s">
        <v>3911</v>
      </c>
      <c r="B99" t="s">
        <v>325</v>
      </c>
      <c r="D99" t="str">
        <f t="shared" si="4"/>
        <v>11-0601 TC Bright White</v>
      </c>
      <c r="E99" t="s">
        <v>632</v>
      </c>
      <c r="F99">
        <v>244</v>
      </c>
      <c r="G99">
        <v>245</v>
      </c>
      <c r="H99" s="82">
        <v>240</v>
      </c>
      <c r="I99" s="227"/>
      <c r="J99" s="4980" t="s">
        <v>10514</v>
      </c>
    </row>
    <row r="100" spans="1:14" ht="20.45" customHeight="1">
      <c r="A100" t="s">
        <v>4265</v>
      </c>
      <c r="B100" t="s">
        <v>1584</v>
      </c>
      <c r="D100" t="str">
        <f t="shared" si="4"/>
        <v>13-0513 TC Frozen Dew</v>
      </c>
      <c r="E100" t="s">
        <v>632</v>
      </c>
      <c r="F100">
        <v>216</v>
      </c>
      <c r="G100">
        <v>207</v>
      </c>
      <c r="H100" s="82">
        <v>178</v>
      </c>
      <c r="I100" s="2361"/>
      <c r="J100" s="4893" t="s">
        <v>10525</v>
      </c>
    </row>
    <row r="101" spans="1:14" ht="21.6" customHeight="1">
      <c r="A101" t="s">
        <v>4024</v>
      </c>
      <c r="B101" t="s">
        <v>1761</v>
      </c>
      <c r="D101" t="str">
        <f t="shared" si="4"/>
        <v>12-0605 TC Angora</v>
      </c>
      <c r="E101" t="s">
        <v>632</v>
      </c>
      <c r="F101">
        <v>223</v>
      </c>
      <c r="G101">
        <v>209</v>
      </c>
      <c r="H101" s="82">
        <v>187</v>
      </c>
      <c r="I101" s="2338"/>
      <c r="J101" s="4961" t="s">
        <v>10600</v>
      </c>
    </row>
    <row r="102" spans="1:14" ht="21.6" customHeight="1">
      <c r="H102" s="82"/>
      <c r="J102" s="5011"/>
    </row>
    <row r="103" spans="1:14" ht="21.6" customHeight="1">
      <c r="A103" t="s">
        <v>4766</v>
      </c>
      <c r="B103" t="s">
        <v>4767</v>
      </c>
      <c r="D103" t="str">
        <f t="shared" si="4"/>
        <v>14-4811 TC Aqua Sky</v>
      </c>
      <c r="E103" t="s">
        <v>632</v>
      </c>
      <c r="F103">
        <v>123</v>
      </c>
      <c r="G103">
        <v>196</v>
      </c>
      <c r="H103" s="82">
        <v>196</v>
      </c>
      <c r="I103" s="4830"/>
      <c r="J103" s="4981" t="s">
        <v>10618</v>
      </c>
      <c r="L103">
        <v>2003</v>
      </c>
    </row>
    <row r="104" spans="1:14" ht="21.6" customHeight="1">
      <c r="A104" t="s">
        <v>5736</v>
      </c>
      <c r="B104" t="s">
        <v>1176</v>
      </c>
      <c r="D104" t="str">
        <f t="shared" si="4"/>
        <v>17-1456 TC Tigerlily</v>
      </c>
      <c r="E104" t="s">
        <v>632</v>
      </c>
      <c r="F104">
        <v>226</v>
      </c>
      <c r="G104">
        <v>88</v>
      </c>
      <c r="H104" s="82">
        <v>62</v>
      </c>
      <c r="I104" s="4831"/>
      <c r="J104" s="4982" t="s">
        <v>10619</v>
      </c>
      <c r="L104">
        <v>2004</v>
      </c>
    </row>
    <row r="105" spans="1:14" ht="21.6" customHeight="1">
      <c r="A105" t="s">
        <v>5083</v>
      </c>
      <c r="B105" t="s">
        <v>5085</v>
      </c>
      <c r="D105" t="str">
        <f t="shared" si="4"/>
        <v>15-5217 TC Blue Turquoise</v>
      </c>
      <c r="E105" t="s">
        <v>632</v>
      </c>
      <c r="F105">
        <v>83</v>
      </c>
      <c r="G105">
        <v>176</v>
      </c>
      <c r="H105" s="82">
        <v>174</v>
      </c>
      <c r="I105" s="4832"/>
      <c r="J105" s="4983" t="s">
        <v>10620</v>
      </c>
      <c r="L105">
        <v>2005</v>
      </c>
    </row>
    <row r="106" spans="1:14" ht="21.6" customHeight="1">
      <c r="A106" t="s">
        <v>6658</v>
      </c>
      <c r="B106" t="s">
        <v>1151</v>
      </c>
      <c r="D106" t="str">
        <f t="shared" si="4"/>
        <v>19-1557 TC Chili Pepper</v>
      </c>
      <c r="E106" t="s">
        <v>632</v>
      </c>
      <c r="F106">
        <v>155</v>
      </c>
      <c r="G106">
        <v>27</v>
      </c>
      <c r="H106" s="82">
        <v>48</v>
      </c>
      <c r="I106" s="4833"/>
      <c r="J106" s="4984" t="s">
        <v>10621</v>
      </c>
      <c r="L106">
        <v>2007</v>
      </c>
    </row>
    <row r="107" spans="1:14" ht="22.15" customHeight="1">
      <c r="A107" t="s">
        <v>4577</v>
      </c>
      <c r="B107" t="s">
        <v>49</v>
      </c>
      <c r="D107" t="str">
        <f t="shared" si="4"/>
        <v>14-0848 TC Mimosa</v>
      </c>
      <c r="E107" t="s">
        <v>632</v>
      </c>
      <c r="F107">
        <v>240</v>
      </c>
      <c r="G107">
        <v>192</v>
      </c>
      <c r="H107" s="82">
        <v>90</v>
      </c>
      <c r="I107" s="4834"/>
      <c r="J107" s="4985" t="s">
        <v>10622</v>
      </c>
      <c r="L107">
        <v>2009</v>
      </c>
    </row>
    <row r="108" spans="1:14" ht="22.15" customHeight="1">
      <c r="A108" s="4835" t="s">
        <v>4695</v>
      </c>
      <c r="B108" t="s">
        <v>874</v>
      </c>
      <c r="D108" t="str">
        <f t="shared" si="4"/>
        <v>14-3903 TC Lilac Marble</v>
      </c>
      <c r="E108" t="s">
        <v>632</v>
      </c>
      <c r="F108">
        <v>195</v>
      </c>
      <c r="G108">
        <v>186</v>
      </c>
      <c r="H108" s="82">
        <v>191</v>
      </c>
      <c r="I108" s="4836"/>
      <c r="J108" s="4986" t="s">
        <v>10623</v>
      </c>
      <c r="K108" t="s">
        <v>9814</v>
      </c>
      <c r="N108" s="82" t="s">
        <v>9819</v>
      </c>
    </row>
    <row r="109" spans="1:14" ht="22.15" customHeight="1">
      <c r="A109" s="4835" t="s">
        <v>6183</v>
      </c>
      <c r="B109" t="s">
        <v>721</v>
      </c>
      <c r="D109" t="str">
        <f t="shared" si="4"/>
        <v>18-1438 TC Marsala</v>
      </c>
      <c r="E109" t="s">
        <v>632</v>
      </c>
      <c r="F109">
        <v>150</v>
      </c>
      <c r="G109">
        <v>79</v>
      </c>
      <c r="H109" s="82">
        <v>76</v>
      </c>
      <c r="I109" s="4837"/>
      <c r="J109" s="4987" t="s">
        <v>10556</v>
      </c>
      <c r="K109" t="s">
        <v>9814</v>
      </c>
    </row>
    <row r="110" spans="1:14" ht="22.15" customHeight="1">
      <c r="A110" s="4835" t="s">
        <v>4876</v>
      </c>
      <c r="B110" t="s">
        <v>873</v>
      </c>
      <c r="D110" t="str">
        <f t="shared" si="4"/>
        <v>15-0703 TC Ashes of Roses</v>
      </c>
      <c r="E110" t="s">
        <v>632</v>
      </c>
      <c r="F110">
        <v>181</v>
      </c>
      <c r="G110">
        <v>172</v>
      </c>
      <c r="H110" s="82">
        <v>171</v>
      </c>
      <c r="I110" s="4838"/>
      <c r="J110" s="4988" t="s">
        <v>10624</v>
      </c>
      <c r="K110" t="s">
        <v>9814</v>
      </c>
    </row>
    <row r="111" spans="1:14" ht="22.15" customHeight="1">
      <c r="A111" s="4835" t="s">
        <v>5851</v>
      </c>
      <c r="B111" t="s">
        <v>877</v>
      </c>
      <c r="D111" t="str">
        <f t="shared" si="4"/>
        <v>17-3817 TC Daybreak</v>
      </c>
      <c r="E111" t="s">
        <v>632</v>
      </c>
      <c r="F111">
        <v>137</v>
      </c>
      <c r="G111">
        <v>129</v>
      </c>
      <c r="H111" s="82">
        <v>160</v>
      </c>
      <c r="I111" s="4839"/>
      <c r="J111" s="4989" t="s">
        <v>10625</v>
      </c>
      <c r="K111" t="s">
        <v>9814</v>
      </c>
    </row>
    <row r="112" spans="1:14" ht="21.6" customHeight="1">
      <c r="A112" s="4840" t="s">
        <v>6183</v>
      </c>
      <c r="B112" t="s">
        <v>721</v>
      </c>
      <c r="D112" t="str">
        <f t="shared" si="4"/>
        <v>18-1438 TC Marsala</v>
      </c>
      <c r="E112" t="s">
        <v>632</v>
      </c>
      <c r="F112">
        <v>150</v>
      </c>
      <c r="G112">
        <v>79</v>
      </c>
      <c r="H112" s="82">
        <v>76</v>
      </c>
      <c r="I112" s="4837"/>
      <c r="J112" s="4987" t="s">
        <v>10556</v>
      </c>
      <c r="K112" t="s">
        <v>9815</v>
      </c>
    </row>
    <row r="113" spans="1:11" ht="21.6" customHeight="1">
      <c r="A113" s="4840" t="s">
        <v>5294</v>
      </c>
      <c r="B113" t="s">
        <v>7830</v>
      </c>
      <c r="D113" t="str">
        <f t="shared" si="4"/>
        <v>16-1346 TC Golden Ochre</v>
      </c>
      <c r="E113" t="s">
        <v>632</v>
      </c>
      <c r="F113">
        <v>199</v>
      </c>
      <c r="G113">
        <v>121</v>
      </c>
      <c r="H113" s="82">
        <v>67</v>
      </c>
      <c r="I113" s="4841"/>
      <c r="J113" s="4990" t="s">
        <v>10626</v>
      </c>
      <c r="K113" t="s">
        <v>9815</v>
      </c>
    </row>
    <row r="114" spans="1:11" ht="21.6" customHeight="1">
      <c r="A114" s="4840" t="s">
        <v>4926</v>
      </c>
      <c r="B114" t="s">
        <v>1302</v>
      </c>
      <c r="D114" t="str">
        <f t="shared" si="4"/>
        <v>15-1234 TC Gold Earth</v>
      </c>
      <c r="E114" t="s">
        <v>632</v>
      </c>
      <c r="F114">
        <v>221</v>
      </c>
      <c r="G114">
        <v>156</v>
      </c>
      <c r="H114" s="82">
        <v>107</v>
      </c>
      <c r="I114" s="4842"/>
      <c r="J114" s="4991" t="s">
        <v>10627</v>
      </c>
      <c r="K114" t="s">
        <v>9815</v>
      </c>
    </row>
    <row r="115" spans="1:11" ht="21.6" customHeight="1">
      <c r="A115" s="4840" t="s">
        <v>5801</v>
      </c>
      <c r="B115" t="s">
        <v>1135</v>
      </c>
      <c r="D115" t="str">
        <f t="shared" si="4"/>
        <v>17-1744 TC Calypso Coral</v>
      </c>
      <c r="E115" t="s">
        <v>632</v>
      </c>
      <c r="F115">
        <v>238</v>
      </c>
      <c r="G115">
        <v>92</v>
      </c>
      <c r="H115" s="82">
        <v>108</v>
      </c>
      <c r="I115" s="4843"/>
      <c r="J115" s="4992" t="s">
        <v>10628</v>
      </c>
      <c r="K115" t="s">
        <v>9815</v>
      </c>
    </row>
    <row r="116" spans="1:11" ht="19.899999999999999" customHeight="1">
      <c r="A116" s="4844" t="s">
        <v>4664</v>
      </c>
      <c r="B116" t="s">
        <v>1094</v>
      </c>
      <c r="D116" t="str">
        <f t="shared" si="4"/>
        <v>14-1508 TC Silver Pink</v>
      </c>
      <c r="E116" t="s">
        <v>632</v>
      </c>
      <c r="F116">
        <v>220</v>
      </c>
      <c r="G116">
        <v>177</v>
      </c>
      <c r="H116" s="82">
        <v>175</v>
      </c>
      <c r="I116" s="4845"/>
      <c r="J116" s="4993" t="s">
        <v>10629</v>
      </c>
      <c r="K116" t="s">
        <v>9816</v>
      </c>
    </row>
    <row r="117" spans="1:11" ht="19.899999999999999" customHeight="1">
      <c r="A117" s="4844" t="s">
        <v>5345</v>
      </c>
      <c r="B117" t="s">
        <v>7918</v>
      </c>
      <c r="D117" t="str">
        <f t="shared" si="4"/>
        <v>16-1526 TC Terra Cotta</v>
      </c>
      <c r="E117" t="s">
        <v>632</v>
      </c>
      <c r="F117">
        <v>211</v>
      </c>
      <c r="G117">
        <v>131</v>
      </c>
      <c r="H117" s="82">
        <v>119</v>
      </c>
      <c r="I117" s="4846"/>
      <c r="J117" s="4994" t="s">
        <v>10630</v>
      </c>
      <c r="K117" t="s">
        <v>9816</v>
      </c>
    </row>
    <row r="118" spans="1:11" ht="19.899999999999999" customHeight="1">
      <c r="A118" s="4844" t="s">
        <v>6183</v>
      </c>
      <c r="B118" t="s">
        <v>721</v>
      </c>
      <c r="D118" t="str">
        <f t="shared" si="4"/>
        <v>18-1438 TC Marsala</v>
      </c>
      <c r="E118" t="s">
        <v>632</v>
      </c>
      <c r="F118">
        <v>150</v>
      </c>
      <c r="G118">
        <v>79</v>
      </c>
      <c r="H118" s="82">
        <v>76</v>
      </c>
      <c r="I118" s="4837"/>
      <c r="J118" s="4987" t="s">
        <v>10556</v>
      </c>
      <c r="K118" t="s">
        <v>9816</v>
      </c>
    </row>
    <row r="119" spans="1:11" ht="19.899999999999999" customHeight="1">
      <c r="A119" s="4844" t="s">
        <v>7014</v>
      </c>
      <c r="B119" t="s">
        <v>9375</v>
      </c>
      <c r="D119" t="str">
        <f t="shared" si="4"/>
        <v>15-1114 TC Travertine</v>
      </c>
      <c r="E119" t="s">
        <v>632</v>
      </c>
      <c r="F119">
        <v>174</v>
      </c>
      <c r="G119">
        <v>153</v>
      </c>
      <c r="H119" s="82">
        <v>125</v>
      </c>
      <c r="I119" s="4847"/>
      <c r="J119" s="4995" t="s">
        <v>10631</v>
      </c>
      <c r="K119" t="s">
        <v>9816</v>
      </c>
    </row>
    <row r="120" spans="1:11" ht="20.45" customHeight="1">
      <c r="A120" s="4848" t="s">
        <v>7016</v>
      </c>
      <c r="B120" t="s">
        <v>9385</v>
      </c>
      <c r="D120" t="str">
        <f t="shared" si="4"/>
        <v>18-1029 TC Toasted Coconut</v>
      </c>
      <c r="E120" t="s">
        <v>632</v>
      </c>
      <c r="F120">
        <v>139</v>
      </c>
      <c r="G120">
        <v>106</v>
      </c>
      <c r="H120" s="82">
        <v>79</v>
      </c>
      <c r="I120" s="4849"/>
      <c r="J120" s="4996" t="s">
        <v>10632</v>
      </c>
      <c r="K120" t="s">
        <v>9817</v>
      </c>
    </row>
    <row r="121" spans="1:11" ht="20.45" customHeight="1">
      <c r="A121" s="4848" t="s">
        <v>5377</v>
      </c>
      <c r="B121" t="s">
        <v>1018</v>
      </c>
      <c r="D121" t="str">
        <f t="shared" si="4"/>
        <v>16-2107 TC Orchid Haze</v>
      </c>
      <c r="E121" t="s">
        <v>632</v>
      </c>
      <c r="F121">
        <v>176</v>
      </c>
      <c r="G121">
        <v>135</v>
      </c>
      <c r="H121" s="82">
        <v>155</v>
      </c>
      <c r="I121" s="4850"/>
      <c r="J121" s="4997" t="s">
        <v>10633</v>
      </c>
      <c r="K121" t="s">
        <v>9817</v>
      </c>
    </row>
    <row r="122" spans="1:11" ht="20.45" customHeight="1">
      <c r="A122" s="4848" t="s">
        <v>5337</v>
      </c>
      <c r="B122" t="s">
        <v>985</v>
      </c>
      <c r="D122" t="str">
        <f t="shared" si="4"/>
        <v>16-1509 TC Shadow Gray</v>
      </c>
      <c r="E122" t="s">
        <v>632</v>
      </c>
      <c r="F122">
        <v>187</v>
      </c>
      <c r="G122">
        <v>165</v>
      </c>
      <c r="H122" s="82">
        <v>160</v>
      </c>
      <c r="I122" s="4851"/>
      <c r="J122" s="4998" t="s">
        <v>10634</v>
      </c>
      <c r="K122" t="s">
        <v>9817</v>
      </c>
    </row>
    <row r="123" spans="1:11" ht="20.45" customHeight="1">
      <c r="A123" s="4848" t="s">
        <v>6183</v>
      </c>
      <c r="B123" t="s">
        <v>721</v>
      </c>
      <c r="D123" t="str">
        <f t="shared" si="4"/>
        <v>18-1438 TC Marsala</v>
      </c>
      <c r="E123" t="s">
        <v>632</v>
      </c>
      <c r="F123">
        <v>150</v>
      </c>
      <c r="G123">
        <v>79</v>
      </c>
      <c r="H123" s="82">
        <v>76</v>
      </c>
      <c r="I123" s="4837"/>
      <c r="J123" s="4987" t="s">
        <v>10556</v>
      </c>
      <c r="K123" t="s">
        <v>9817</v>
      </c>
    </row>
    <row r="124" spans="1:11" ht="20.45" customHeight="1">
      <c r="A124" s="4852" t="s">
        <v>4877</v>
      </c>
      <c r="B124" t="s">
        <v>1419</v>
      </c>
      <c r="D124" t="str">
        <f t="shared" si="4"/>
        <v>15-0719 TC Silver Fern</v>
      </c>
      <c r="E124" t="s">
        <v>632</v>
      </c>
      <c r="F124">
        <v>187</v>
      </c>
      <c r="G124">
        <v>170</v>
      </c>
      <c r="H124" s="82">
        <v>126</v>
      </c>
      <c r="I124" s="4853"/>
      <c r="J124" s="4999" t="s">
        <v>10635</v>
      </c>
      <c r="K124" t="s">
        <v>9818</v>
      </c>
    </row>
    <row r="125" spans="1:11" ht="20.45" customHeight="1">
      <c r="A125" s="4852" t="s">
        <v>6183</v>
      </c>
      <c r="B125" t="s">
        <v>721</v>
      </c>
      <c r="D125" t="str">
        <f t="shared" si="4"/>
        <v>18-1438 TC Marsala</v>
      </c>
      <c r="E125" t="s">
        <v>632</v>
      </c>
      <c r="F125">
        <v>150</v>
      </c>
      <c r="G125">
        <v>79</v>
      </c>
      <c r="H125" s="82">
        <v>76</v>
      </c>
      <c r="I125" s="4837"/>
      <c r="J125" s="4987" t="s">
        <v>10556</v>
      </c>
      <c r="K125" t="s">
        <v>9818</v>
      </c>
    </row>
    <row r="126" spans="1:11" ht="20.45" customHeight="1">
      <c r="A126" s="4852" t="s">
        <v>5763</v>
      </c>
      <c r="B126" t="s">
        <v>1217</v>
      </c>
      <c r="D126" t="str">
        <f t="shared" si="4"/>
        <v>17-1540 TC Apricot Brandy</v>
      </c>
      <c r="E126" t="s">
        <v>632</v>
      </c>
      <c r="F126">
        <v>194</v>
      </c>
      <c r="G126">
        <v>106</v>
      </c>
      <c r="H126" s="82">
        <v>90</v>
      </c>
      <c r="I126" s="4854"/>
      <c r="J126" s="5000" t="s">
        <v>10636</v>
      </c>
      <c r="K126" t="s">
        <v>9818</v>
      </c>
    </row>
    <row r="127" spans="1:11" ht="20.45" customHeight="1">
      <c r="A127" s="4852" t="s">
        <v>5665</v>
      </c>
      <c r="B127" t="s">
        <v>5666</v>
      </c>
      <c r="D127" t="str">
        <f t="shared" si="4"/>
        <v>17-0929 TC Fennel Seed</v>
      </c>
      <c r="E127" t="s">
        <v>632</v>
      </c>
      <c r="F127">
        <v>153</v>
      </c>
      <c r="G127">
        <v>132</v>
      </c>
      <c r="H127" s="82">
        <v>86</v>
      </c>
      <c r="I127" s="4855"/>
      <c r="J127" s="5001" t="s">
        <v>10637</v>
      </c>
      <c r="K127" t="s">
        <v>9818</v>
      </c>
    </row>
    <row r="128" spans="1:11" ht="20.45" customHeight="1">
      <c r="A128" s="4852" t="s">
        <v>6100</v>
      </c>
      <c r="B128" t="s">
        <v>6101</v>
      </c>
      <c r="D128" t="str">
        <f t="shared" si="4"/>
        <v>18-0840 TC Tapenade</v>
      </c>
      <c r="E128" t="s">
        <v>632</v>
      </c>
      <c r="F128">
        <v>128</v>
      </c>
      <c r="G128">
        <v>93</v>
      </c>
      <c r="H128" s="82">
        <v>36</v>
      </c>
      <c r="I128" s="4856"/>
      <c r="J128" s="5002" t="s">
        <v>10638</v>
      </c>
      <c r="K128" t="s">
        <v>9818</v>
      </c>
    </row>
    <row r="129" spans="1:11" ht="18.600000000000001" customHeight="1">
      <c r="A129" s="4857" t="s">
        <v>4029</v>
      </c>
      <c r="B129" t="s">
        <v>7638</v>
      </c>
      <c r="D129" t="str">
        <f t="shared" si="4"/>
        <v>12-0626 TC Lemon Grass</v>
      </c>
      <c r="E129" t="s">
        <v>632</v>
      </c>
      <c r="F129">
        <v>220</v>
      </c>
      <c r="G129">
        <v>212</v>
      </c>
      <c r="H129" s="82">
        <v>148</v>
      </c>
      <c r="I129" s="4858"/>
      <c r="J129" s="5003" t="s">
        <v>10639</v>
      </c>
      <c r="K129" t="s">
        <v>9820</v>
      </c>
    </row>
    <row r="130" spans="1:11" ht="18.600000000000001" customHeight="1">
      <c r="A130" s="4857" t="s">
        <v>4873</v>
      </c>
      <c r="B130" t="s">
        <v>1415</v>
      </c>
      <c r="D130" t="str">
        <f t="shared" si="4"/>
        <v>15-0643 TC Cress Green</v>
      </c>
      <c r="E130" t="s">
        <v>632</v>
      </c>
      <c r="F130">
        <v>188</v>
      </c>
      <c r="G130">
        <v>169</v>
      </c>
      <c r="H130" s="82">
        <v>73</v>
      </c>
      <c r="I130" s="4859"/>
      <c r="J130" s="5004" t="s">
        <v>10640</v>
      </c>
      <c r="K130" t="s">
        <v>9820</v>
      </c>
    </row>
    <row r="131" spans="1:11" ht="18.600000000000001" customHeight="1">
      <c r="A131" s="4857" t="s">
        <v>4887</v>
      </c>
      <c r="B131" t="s">
        <v>1377</v>
      </c>
      <c r="D131" t="str">
        <f t="shared" si="4"/>
        <v>15-0942 TC Sauterne</v>
      </c>
      <c r="E131" t="s">
        <v>632</v>
      </c>
      <c r="F131">
        <v>197</v>
      </c>
      <c r="G131">
        <v>162</v>
      </c>
      <c r="H131" s="82">
        <v>83</v>
      </c>
      <c r="I131" s="4860"/>
      <c r="J131" s="5005" t="s">
        <v>10641</v>
      </c>
      <c r="K131" t="s">
        <v>9820</v>
      </c>
    </row>
    <row r="132" spans="1:11" ht="18.600000000000001" customHeight="1">
      <c r="A132" s="4857" t="s">
        <v>6183</v>
      </c>
      <c r="B132" t="s">
        <v>721</v>
      </c>
      <c r="D132" t="str">
        <f t="shared" si="4"/>
        <v>18-1438 TC Marsala</v>
      </c>
      <c r="E132" t="s">
        <v>632</v>
      </c>
      <c r="F132">
        <v>150</v>
      </c>
      <c r="G132">
        <v>79</v>
      </c>
      <c r="H132" s="82">
        <v>76</v>
      </c>
      <c r="I132" s="4837"/>
      <c r="J132" s="4987" t="s">
        <v>10556</v>
      </c>
      <c r="K132" t="s">
        <v>9820</v>
      </c>
    </row>
    <row r="133" spans="1:11" ht="18.600000000000001" customHeight="1">
      <c r="A133" s="4857" t="s">
        <v>5668</v>
      </c>
      <c r="B133" t="s">
        <v>1360</v>
      </c>
      <c r="D133" t="str">
        <f t="shared" si="4"/>
        <v>17-0942 TC Medal Bronze</v>
      </c>
      <c r="E133" t="s">
        <v>632</v>
      </c>
      <c r="F133">
        <v>151</v>
      </c>
      <c r="G133">
        <v>117</v>
      </c>
      <c r="H133" s="82">
        <v>71</v>
      </c>
      <c r="I133" s="4861"/>
      <c r="J133" s="5006" t="s">
        <v>10642</v>
      </c>
      <c r="K133" t="s">
        <v>9820</v>
      </c>
    </row>
    <row r="134" spans="1:11" ht="16.899999999999999" customHeight="1">
      <c r="A134" s="4862" t="s">
        <v>5539</v>
      </c>
      <c r="B134" t="s">
        <v>5540</v>
      </c>
      <c r="D134" t="str">
        <f t="shared" si="4"/>
        <v>16-5807 TC Lily Pad</v>
      </c>
      <c r="E134" t="s">
        <v>632</v>
      </c>
      <c r="F134">
        <v>129</v>
      </c>
      <c r="G134">
        <v>143</v>
      </c>
      <c r="H134" s="82">
        <v>132</v>
      </c>
      <c r="I134" s="4863"/>
      <c r="J134" s="5007" t="s">
        <v>10643</v>
      </c>
      <c r="K134" t="s">
        <v>9821</v>
      </c>
    </row>
    <row r="135" spans="1:11" ht="16.899999999999999" customHeight="1">
      <c r="A135" s="4862" t="s">
        <v>5942</v>
      </c>
      <c r="B135" t="s">
        <v>5943</v>
      </c>
      <c r="D135" t="str">
        <f t="shared" si="4"/>
        <v>17-4919 TC Teal</v>
      </c>
      <c r="E135" t="s">
        <v>632</v>
      </c>
      <c r="F135">
        <v>71</v>
      </c>
      <c r="G135">
        <v>133</v>
      </c>
      <c r="H135" s="82">
        <v>137</v>
      </c>
      <c r="I135" s="4864"/>
      <c r="J135" s="5008" t="s">
        <v>10504</v>
      </c>
      <c r="K135" t="s">
        <v>9821</v>
      </c>
    </row>
    <row r="136" spans="1:11" ht="16.899999999999999" customHeight="1">
      <c r="A136" s="4862" t="s">
        <v>6183</v>
      </c>
      <c r="B136" t="s">
        <v>721</v>
      </c>
      <c r="D136" t="str">
        <f t="shared" si="4"/>
        <v>18-1438 TC Marsala</v>
      </c>
      <c r="E136" t="s">
        <v>632</v>
      </c>
      <c r="F136">
        <v>150</v>
      </c>
      <c r="G136">
        <v>79</v>
      </c>
      <c r="H136" s="82">
        <v>76</v>
      </c>
      <c r="I136" s="4837"/>
      <c r="J136" s="4987" t="s">
        <v>10556</v>
      </c>
      <c r="K136" t="s">
        <v>9821</v>
      </c>
    </row>
    <row r="137" spans="1:11" ht="16.899999999999999" customHeight="1">
      <c r="A137" s="4862" t="s">
        <v>7129</v>
      </c>
      <c r="B137" t="s">
        <v>9587</v>
      </c>
      <c r="D137" t="str">
        <f t="shared" si="4"/>
        <v>14-4812 TC Aqua Splash</v>
      </c>
      <c r="E137" t="s">
        <v>632</v>
      </c>
      <c r="F137">
        <v>133</v>
      </c>
      <c r="G137">
        <v>206</v>
      </c>
      <c r="H137" s="82">
        <v>209</v>
      </c>
      <c r="I137" s="4865"/>
      <c r="J137" s="5009" t="s">
        <v>10644</v>
      </c>
      <c r="K137" t="s">
        <v>9821</v>
      </c>
    </row>
    <row r="138" spans="1:11" ht="16.899999999999999" customHeight="1">
      <c r="A138" s="4862" t="s">
        <v>5888</v>
      </c>
      <c r="B138" t="s">
        <v>5890</v>
      </c>
      <c r="D138" t="str">
        <f t="shared" si="4"/>
        <v>17-4041 TC Marina</v>
      </c>
      <c r="E138" t="s">
        <v>632</v>
      </c>
      <c r="F138">
        <v>79</v>
      </c>
      <c r="G138">
        <v>132</v>
      </c>
      <c r="H138" s="82">
        <v>196</v>
      </c>
      <c r="I138" s="4866"/>
      <c r="J138" s="5010" t="s">
        <v>10645</v>
      </c>
      <c r="K138" t="s">
        <v>9821</v>
      </c>
    </row>
    <row r="139" spans="1:11" ht="20.45" customHeight="1">
      <c r="D139" t="str">
        <f t="shared" si="4"/>
        <v xml:space="preserve"> </v>
      </c>
      <c r="J139" s="5011" t="s">
        <v>330</v>
      </c>
    </row>
    <row r="140" spans="1:11" ht="19.149999999999999" customHeight="1">
      <c r="A140" t="s">
        <v>5533</v>
      </c>
      <c r="B140" t="s">
        <v>1650</v>
      </c>
      <c r="D140" t="str">
        <f t="shared" si="4"/>
        <v>16-5803 TC Flint Gray</v>
      </c>
      <c r="E140" t="s">
        <v>632</v>
      </c>
      <c r="F140">
        <v>160</v>
      </c>
      <c r="G140">
        <v>156</v>
      </c>
      <c r="H140" s="82">
        <v>152</v>
      </c>
      <c r="I140" s="4867"/>
      <c r="J140" s="5012" t="s">
        <v>10646</v>
      </c>
    </row>
    <row r="141" spans="1:11" ht="22.9" customHeight="1">
      <c r="A141" t="s">
        <v>4775</v>
      </c>
      <c r="B141" t="s">
        <v>205</v>
      </c>
      <c r="D141" t="str">
        <f t="shared" si="4"/>
        <v>14-5002 TC Silver</v>
      </c>
      <c r="E141" t="s">
        <v>632</v>
      </c>
      <c r="F141">
        <v>162</v>
      </c>
      <c r="G141">
        <v>162</v>
      </c>
      <c r="H141" s="82">
        <v>161</v>
      </c>
      <c r="I141" s="4868"/>
      <c r="J141" s="5013" t="s">
        <v>9716</v>
      </c>
    </row>
    <row r="142" spans="1:11" ht="23.45" customHeight="1">
      <c r="A142" t="s">
        <v>5232</v>
      </c>
      <c r="B142" t="s">
        <v>664</v>
      </c>
      <c r="D142" t="str">
        <f t="shared" si="4"/>
        <v>16-1107 TC Aluminum</v>
      </c>
      <c r="E142" t="s">
        <v>632</v>
      </c>
      <c r="F142">
        <v>159</v>
      </c>
      <c r="G142">
        <v>149</v>
      </c>
      <c r="H142" s="82">
        <v>134</v>
      </c>
      <c r="I142" s="4869"/>
      <c r="J142" s="5014" t="s">
        <v>10647</v>
      </c>
    </row>
    <row r="143" spans="1:11" ht="20.45" customHeight="1">
      <c r="A143" t="s">
        <v>5049</v>
      </c>
      <c r="B143" t="s">
        <v>217</v>
      </c>
      <c r="D143" t="str">
        <f t="shared" si="4"/>
        <v>15-4502 TC Silver Cloud</v>
      </c>
      <c r="E143" t="s">
        <v>632</v>
      </c>
      <c r="F143">
        <v>190</v>
      </c>
      <c r="G143">
        <v>183</v>
      </c>
      <c r="H143" s="82">
        <v>176</v>
      </c>
      <c r="I143" s="2353"/>
      <c r="J143" s="4962" t="s">
        <v>10508</v>
      </c>
    </row>
    <row r="144" spans="1:11" ht="22.15" customHeight="1">
      <c r="A144" t="s">
        <v>3930</v>
      </c>
      <c r="B144" t="s">
        <v>1745</v>
      </c>
      <c r="D144" t="str">
        <f t="shared" si="4"/>
        <v>11-0809 TC Ecru</v>
      </c>
      <c r="E144" t="s">
        <v>632</v>
      </c>
      <c r="F144">
        <v>243</v>
      </c>
      <c r="G144">
        <v>223</v>
      </c>
      <c r="H144" s="82">
        <v>202</v>
      </c>
      <c r="I144" s="2344"/>
      <c r="J144" s="4965" t="s">
        <v>9714</v>
      </c>
    </row>
    <row r="145" spans="1:16" ht="20.45" customHeight="1">
      <c r="A145" t="s">
        <v>3932</v>
      </c>
      <c r="B145" t="s">
        <v>7191</v>
      </c>
      <c r="D145" t="str">
        <f t="shared" si="4"/>
        <v xml:space="preserve">11-0907 TC Pearled Ivory </v>
      </c>
      <c r="E145" t="s">
        <v>632</v>
      </c>
      <c r="F145">
        <v>240</v>
      </c>
      <c r="G145">
        <v>223</v>
      </c>
      <c r="H145" s="82">
        <v>204</v>
      </c>
      <c r="I145" s="4870"/>
      <c r="J145" s="5015" t="s">
        <v>10648</v>
      </c>
    </row>
    <row r="146" spans="1:16" ht="19.899999999999999" customHeight="1">
      <c r="A146" t="s">
        <v>4038</v>
      </c>
      <c r="B146" t="s">
        <v>590</v>
      </c>
      <c r="D146" t="str">
        <f t="shared" si="4"/>
        <v>12-0704 TC White Smoke</v>
      </c>
      <c r="E146" t="s">
        <v>632</v>
      </c>
      <c r="F146">
        <v>237</v>
      </c>
      <c r="G146">
        <v>220</v>
      </c>
      <c r="H146" s="82">
        <v>201</v>
      </c>
      <c r="I146" s="2343"/>
      <c r="J146" s="5016" t="s">
        <v>10649</v>
      </c>
    </row>
    <row r="147" spans="1:16" ht="22.9" customHeight="1">
      <c r="A147" t="s">
        <v>3890</v>
      </c>
      <c r="B147" t="s">
        <v>1772</v>
      </c>
      <c r="D147" t="str">
        <f t="shared" si="4"/>
        <v>11-0103 TC Egret</v>
      </c>
      <c r="E147" t="s">
        <v>632</v>
      </c>
      <c r="F147">
        <v>243</v>
      </c>
      <c r="G147">
        <v>236</v>
      </c>
      <c r="H147" s="82">
        <v>224</v>
      </c>
      <c r="I147" s="233"/>
      <c r="J147" s="5017" t="s">
        <v>10501</v>
      </c>
    </row>
    <row r="148" spans="1:16" ht="22.9" customHeight="1">
      <c r="A148" t="s">
        <v>3895</v>
      </c>
      <c r="B148" t="s">
        <v>592</v>
      </c>
      <c r="D148" t="str">
        <f t="shared" si="4"/>
        <v>11-0105 TC Antique White</v>
      </c>
      <c r="E148" t="s">
        <v>632</v>
      </c>
      <c r="F148">
        <v>237</v>
      </c>
      <c r="G148">
        <v>227</v>
      </c>
      <c r="H148" s="82">
        <v>210</v>
      </c>
      <c r="I148" s="2337"/>
      <c r="J148" s="5018" t="s">
        <v>10650</v>
      </c>
    </row>
    <row r="149" spans="1:16" ht="18.600000000000001" customHeight="1">
      <c r="A149" t="s">
        <v>6215</v>
      </c>
      <c r="B149" t="s">
        <v>1043</v>
      </c>
      <c r="D149" t="str">
        <f t="shared" si="4"/>
        <v>18-1619 TC Maroon</v>
      </c>
      <c r="E149" t="s">
        <v>632</v>
      </c>
      <c r="F149">
        <v>131</v>
      </c>
      <c r="G149">
        <v>70</v>
      </c>
      <c r="H149" s="82">
        <v>85</v>
      </c>
      <c r="I149" s="4799"/>
      <c r="J149" s="4924" t="s">
        <v>10558</v>
      </c>
    </row>
    <row r="150" spans="1:16" ht="18" customHeight="1">
      <c r="A150" t="s">
        <v>4645</v>
      </c>
      <c r="B150" t="s">
        <v>238</v>
      </c>
      <c r="D150" t="str">
        <f t="shared" si="4"/>
        <v>14-1307 TC Rose Dust</v>
      </c>
      <c r="E150" t="s">
        <v>632</v>
      </c>
      <c r="F150">
        <v>205</v>
      </c>
      <c r="G150">
        <v>178</v>
      </c>
      <c r="H150" s="82">
        <v>165</v>
      </c>
      <c r="I150" s="4871"/>
      <c r="J150" s="5019" t="s">
        <v>10651</v>
      </c>
    </row>
    <row r="151" spans="1:16" ht="19.149999999999999" customHeight="1">
      <c r="A151" t="s">
        <v>6678</v>
      </c>
      <c r="B151" t="s">
        <v>1067</v>
      </c>
      <c r="D151" t="str">
        <f t="shared" ref="D151:D167" si="5">A151 &amp; " " &amp; B151</f>
        <v>19-1725 TC Tawny Port</v>
      </c>
      <c r="E151" t="s">
        <v>632</v>
      </c>
      <c r="F151">
        <v>92</v>
      </c>
      <c r="G151">
        <v>44</v>
      </c>
      <c r="H151" s="82">
        <v>53</v>
      </c>
      <c r="I151" s="4872"/>
      <c r="J151" s="5020" t="s">
        <v>10652</v>
      </c>
    </row>
    <row r="152" spans="1:16">
      <c r="A152" t="s">
        <v>5251</v>
      </c>
      <c r="B152" t="s">
        <v>1497</v>
      </c>
      <c r="D152" t="str">
        <f t="shared" si="5"/>
        <v>16-1219 TC Tuscany</v>
      </c>
      <c r="E152" t="s">
        <v>632</v>
      </c>
      <c r="F152">
        <v>190</v>
      </c>
      <c r="G152">
        <v>151</v>
      </c>
      <c r="H152" s="82">
        <v>133</v>
      </c>
      <c r="I152" s="2379"/>
      <c r="J152" s="5021" t="s">
        <v>10653</v>
      </c>
    </row>
    <row r="153" spans="1:16">
      <c r="A153" t="s">
        <v>5654</v>
      </c>
      <c r="B153" t="s">
        <v>1687</v>
      </c>
      <c r="D153" t="str">
        <f t="shared" si="5"/>
        <v>17-0808 TC Taupe Gray</v>
      </c>
      <c r="E153" t="s">
        <v>632</v>
      </c>
      <c r="F153">
        <v>142</v>
      </c>
      <c r="G153">
        <v>124</v>
      </c>
      <c r="H153" s="82">
        <v>113</v>
      </c>
      <c r="I153" s="4873"/>
      <c r="J153" s="5022" t="s">
        <v>10497</v>
      </c>
    </row>
    <row r="154" spans="1:16">
      <c r="A154" t="s">
        <v>4349</v>
      </c>
      <c r="B154" t="s">
        <v>1599</v>
      </c>
      <c r="D154" t="str">
        <f t="shared" si="5"/>
        <v>13-1014 TC Mellow Buff</v>
      </c>
      <c r="E154" t="s">
        <v>632</v>
      </c>
      <c r="F154">
        <v>216</v>
      </c>
      <c r="G154">
        <v>185</v>
      </c>
      <c r="H154" s="82">
        <v>152</v>
      </c>
      <c r="I154" s="4782"/>
      <c r="J154" s="4895" t="s">
        <v>10528</v>
      </c>
    </row>
    <row r="155" spans="1:16">
      <c r="A155" t="s">
        <v>4937</v>
      </c>
      <c r="B155" t="s">
        <v>1534</v>
      </c>
      <c r="D155" t="str">
        <f t="shared" si="5"/>
        <v>15-1308 TC Doeskin</v>
      </c>
      <c r="E155" t="s">
        <v>632</v>
      </c>
      <c r="F155">
        <v>189</v>
      </c>
      <c r="G155">
        <v>171</v>
      </c>
      <c r="H155" s="82">
        <v>155</v>
      </c>
      <c r="I155" s="4874"/>
      <c r="J155" s="5023" t="s">
        <v>10654</v>
      </c>
    </row>
    <row r="156" spans="1:16">
      <c r="A156" t="s">
        <v>10003</v>
      </c>
      <c r="B156" t="s">
        <v>10402</v>
      </c>
      <c r="D156" t="str">
        <f t="shared" si="5"/>
        <v>14-1208 TC Irish Cream</v>
      </c>
      <c r="E156" t="s">
        <v>632</v>
      </c>
      <c r="F156">
        <v>192</v>
      </c>
      <c r="G156">
        <v>172</v>
      </c>
      <c r="H156" s="82">
        <v>147</v>
      </c>
      <c r="I156" s="4563"/>
      <c r="J156" s="5024" t="s">
        <v>10496</v>
      </c>
    </row>
    <row r="157" spans="1:16">
      <c r="H157" s="82"/>
      <c r="J157" s="5011"/>
    </row>
    <row r="158" spans="1:16" ht="19.149999999999999" customHeight="1">
      <c r="A158" t="s">
        <v>10241</v>
      </c>
      <c r="B158" t="s">
        <v>10458</v>
      </c>
      <c r="D158" t="str">
        <f t="shared" si="5"/>
        <v>15-3919 TC Serenity</v>
      </c>
      <c r="E158" t="s">
        <v>632</v>
      </c>
      <c r="F158">
        <v>147</v>
      </c>
      <c r="G158">
        <v>169</v>
      </c>
      <c r="H158" s="82">
        <v>209</v>
      </c>
      <c r="I158" s="4682"/>
      <c r="J158" s="5025" t="s">
        <v>10479</v>
      </c>
      <c r="K158">
        <v>2016</v>
      </c>
      <c r="L158">
        <v>2016</v>
      </c>
      <c r="N158" s="4763" t="s">
        <v>10460</v>
      </c>
      <c r="O158" s="82" t="s">
        <v>10462</v>
      </c>
      <c r="P158" s="4875" t="s">
        <v>10464</v>
      </c>
    </row>
    <row r="159" spans="1:16" ht="19.149999999999999" customHeight="1">
      <c r="A159" t="s">
        <v>10159</v>
      </c>
      <c r="B159" t="s">
        <v>10459</v>
      </c>
      <c r="D159" t="str">
        <f t="shared" si="5"/>
        <v>13-1520 TC Rose Quartz</v>
      </c>
      <c r="E159" t="s">
        <v>632</v>
      </c>
      <c r="F159">
        <v>247</v>
      </c>
      <c r="G159">
        <v>202</v>
      </c>
      <c r="H159" s="82">
        <v>202</v>
      </c>
      <c r="I159" s="4641"/>
      <c r="J159" s="5026" t="s">
        <v>10476</v>
      </c>
      <c r="K159">
        <v>2016</v>
      </c>
      <c r="L159">
        <v>2016</v>
      </c>
      <c r="O159" s="4875" t="s">
        <v>10463</v>
      </c>
    </row>
    <row r="160" spans="1:16" ht="19.149999999999999" customHeight="1">
      <c r="A160" t="s">
        <v>10101</v>
      </c>
      <c r="B160" t="s">
        <v>10465</v>
      </c>
      <c r="D160" t="str">
        <f t="shared" si="5"/>
        <v>16-1548 TC Peach Echo</v>
      </c>
      <c r="E160" t="s">
        <v>632</v>
      </c>
      <c r="F160">
        <v>248</v>
      </c>
      <c r="G160">
        <v>120</v>
      </c>
      <c r="H160" s="82">
        <v>107</v>
      </c>
      <c r="I160" s="4612"/>
      <c r="J160" s="5027" t="s">
        <v>10477</v>
      </c>
      <c r="K160">
        <v>2016</v>
      </c>
      <c r="N160"/>
      <c r="O160"/>
    </row>
    <row r="161" spans="1:15" ht="19.149999999999999" customHeight="1">
      <c r="A161" t="s">
        <v>6853</v>
      </c>
      <c r="B161" t="s">
        <v>8618</v>
      </c>
      <c r="D161" t="str">
        <f t="shared" si="5"/>
        <v>19-4049 TC Snorkel Blue</v>
      </c>
      <c r="E161" t="s">
        <v>632</v>
      </c>
      <c r="F161">
        <v>3</v>
      </c>
      <c r="G161">
        <v>79</v>
      </c>
      <c r="H161" s="82">
        <v>132</v>
      </c>
      <c r="I161" s="4876"/>
      <c r="J161" s="5028" t="s">
        <v>10482</v>
      </c>
      <c r="K161">
        <v>2016</v>
      </c>
      <c r="N161"/>
      <c r="O161"/>
    </row>
    <row r="162" spans="1:15" ht="19.149999999999999" customHeight="1">
      <c r="A162" t="s">
        <v>4059</v>
      </c>
      <c r="B162" t="s">
        <v>1389</v>
      </c>
      <c r="D162" t="str">
        <f t="shared" si="5"/>
        <v>12-0752 TC Buttercup</v>
      </c>
      <c r="E162" t="s">
        <v>632</v>
      </c>
      <c r="F162">
        <v>250</v>
      </c>
      <c r="G162">
        <v>224</v>
      </c>
      <c r="H162" s="82">
        <v>60</v>
      </c>
      <c r="I162" s="4877"/>
      <c r="J162" s="5029" t="s">
        <v>10655</v>
      </c>
      <c r="K162">
        <v>2016</v>
      </c>
      <c r="N162"/>
      <c r="O162"/>
    </row>
    <row r="163" spans="1:15" ht="19.149999999999999" customHeight="1">
      <c r="A163" t="s">
        <v>10319</v>
      </c>
      <c r="B163" t="s">
        <v>10466</v>
      </c>
      <c r="D163" t="str">
        <f t="shared" si="5"/>
        <v>13-4810 TC Limpet Shell</v>
      </c>
      <c r="E163" t="s">
        <v>632</v>
      </c>
      <c r="F163">
        <v>152</v>
      </c>
      <c r="G163">
        <v>221</v>
      </c>
      <c r="H163" s="82">
        <v>223</v>
      </c>
      <c r="I163" s="4721"/>
      <c r="J163" s="5030" t="s">
        <v>10480</v>
      </c>
      <c r="K163">
        <v>2016</v>
      </c>
      <c r="N163"/>
      <c r="O163"/>
    </row>
    <row r="164" spans="1:15" ht="19.149999999999999" customHeight="1">
      <c r="A164" t="s">
        <v>10389</v>
      </c>
      <c r="B164" t="s">
        <v>10467</v>
      </c>
      <c r="D164" t="str">
        <f t="shared" si="5"/>
        <v>16-3905 TC Lilac Gray</v>
      </c>
      <c r="E164" t="s">
        <v>632</v>
      </c>
      <c r="F164">
        <v>152</v>
      </c>
      <c r="G164">
        <v>150</v>
      </c>
      <c r="H164" s="82">
        <v>164</v>
      </c>
      <c r="I164" s="4756"/>
      <c r="J164" s="5031" t="s">
        <v>10478</v>
      </c>
      <c r="K164">
        <v>2016</v>
      </c>
      <c r="N164"/>
      <c r="O164"/>
    </row>
    <row r="165" spans="1:15" ht="19.149999999999999" customHeight="1">
      <c r="A165" t="s">
        <v>5772</v>
      </c>
      <c r="B165" t="s">
        <v>1172</v>
      </c>
      <c r="D165" t="str">
        <f t="shared" si="5"/>
        <v>17-1564 TC Fiesta</v>
      </c>
      <c r="E165" t="s">
        <v>632</v>
      </c>
      <c r="F165">
        <v>221</v>
      </c>
      <c r="G165">
        <v>65</v>
      </c>
      <c r="H165" s="82">
        <v>50</v>
      </c>
      <c r="I165" s="4878"/>
      <c r="J165" s="5032" t="s">
        <v>10656</v>
      </c>
      <c r="K165">
        <v>2016</v>
      </c>
      <c r="N165"/>
      <c r="O165"/>
    </row>
    <row r="166" spans="1:15" ht="19.149999999999999" customHeight="1">
      <c r="A166" t="s">
        <v>10051</v>
      </c>
      <c r="B166" t="s">
        <v>10401</v>
      </c>
      <c r="D166" t="str">
        <f t="shared" si="5"/>
        <v>15-1040 TC Iced Coffee</v>
      </c>
      <c r="E166" t="s">
        <v>632</v>
      </c>
      <c r="F166">
        <v>177</v>
      </c>
      <c r="G166">
        <v>143</v>
      </c>
      <c r="H166" s="82">
        <v>106</v>
      </c>
      <c r="I166" s="4587"/>
      <c r="J166" s="5033" t="s">
        <v>10481</v>
      </c>
      <c r="K166">
        <v>2016</v>
      </c>
      <c r="N166"/>
      <c r="O166"/>
    </row>
    <row r="167" spans="1:15" ht="18" customHeight="1">
      <c r="A167" t="s">
        <v>4831</v>
      </c>
      <c r="B167" t="s">
        <v>4832</v>
      </c>
      <c r="C167" t="s">
        <v>3704</v>
      </c>
      <c r="D167" t="str">
        <f t="shared" si="5"/>
        <v>15-0146 TC Green Flash</v>
      </c>
      <c r="E167" t="s">
        <v>632</v>
      </c>
      <c r="F167">
        <v>121</v>
      </c>
      <c r="G167">
        <v>199</v>
      </c>
      <c r="H167" s="82">
        <v>83</v>
      </c>
      <c r="I167" s="4879"/>
      <c r="J167" s="5034" t="s">
        <v>10483</v>
      </c>
      <c r="K167">
        <v>2016</v>
      </c>
      <c r="N167"/>
      <c r="O167"/>
    </row>
    <row r="168" spans="1:15" ht="20.45" customHeight="1">
      <c r="J168" s="5011"/>
    </row>
    <row r="169" spans="1:15" ht="16.899999999999999" customHeight="1">
      <c r="A169" t="s">
        <v>10159</v>
      </c>
      <c r="B169" t="s">
        <v>10459</v>
      </c>
      <c r="D169" t="str">
        <f t="shared" ref="D169:D175" si="6">A169 &amp; " " &amp; B169</f>
        <v>13-1520 TC Rose Quartz</v>
      </c>
      <c r="E169" t="s">
        <v>632</v>
      </c>
      <c r="F169">
        <v>247</v>
      </c>
      <c r="G169">
        <v>202</v>
      </c>
      <c r="H169" s="82">
        <v>202</v>
      </c>
      <c r="I169" s="4641"/>
      <c r="J169" s="5026" t="s">
        <v>10476</v>
      </c>
      <c r="K169" t="s">
        <v>10468</v>
      </c>
      <c r="L169">
        <v>2016</v>
      </c>
      <c r="O169" t="s">
        <v>10485</v>
      </c>
    </row>
    <row r="170" spans="1:15" ht="16.899999999999999" customHeight="1">
      <c r="A170" t="s">
        <v>6824</v>
      </c>
      <c r="B170" t="s">
        <v>737</v>
      </c>
      <c r="D170" t="str">
        <f t="shared" si="6"/>
        <v>19-4006 TC Caviar</v>
      </c>
      <c r="E170" t="s">
        <v>632</v>
      </c>
      <c r="F170">
        <v>41</v>
      </c>
      <c r="G170">
        <v>42</v>
      </c>
      <c r="H170">
        <v>45</v>
      </c>
      <c r="I170" s="485"/>
      <c r="J170" s="4943" t="s">
        <v>10493</v>
      </c>
      <c r="K170" t="s">
        <v>10468</v>
      </c>
      <c r="N170" s="82" t="s">
        <v>10473</v>
      </c>
      <c r="O170" t="s">
        <v>10488</v>
      </c>
    </row>
    <row r="171" spans="1:15" ht="16.899999999999999" customHeight="1">
      <c r="A171" t="s">
        <v>3911</v>
      </c>
      <c r="B171" t="s">
        <v>325</v>
      </c>
      <c r="D171" t="str">
        <f t="shared" si="6"/>
        <v>11-0601 TC Bright White</v>
      </c>
      <c r="E171" t="s">
        <v>632</v>
      </c>
      <c r="F171">
        <v>244</v>
      </c>
      <c r="G171">
        <v>245</v>
      </c>
      <c r="H171" s="82">
        <v>240</v>
      </c>
      <c r="I171" s="227"/>
      <c r="J171" s="4980" t="s">
        <v>10514</v>
      </c>
      <c r="K171" t="s">
        <v>10468</v>
      </c>
      <c r="O171" t="s">
        <v>10488</v>
      </c>
    </row>
    <row r="172" spans="1:15" ht="16.899999999999999" customHeight="1">
      <c r="A172" t="s">
        <v>3895</v>
      </c>
      <c r="B172" t="s">
        <v>592</v>
      </c>
      <c r="D172" t="str">
        <f t="shared" si="6"/>
        <v>11-0105 TC Antique White</v>
      </c>
      <c r="E172" t="s">
        <v>632</v>
      </c>
      <c r="F172">
        <v>237</v>
      </c>
      <c r="G172">
        <v>227</v>
      </c>
      <c r="H172" s="82">
        <v>210</v>
      </c>
      <c r="I172" s="2337"/>
      <c r="J172" s="5018" t="s">
        <v>10650</v>
      </c>
      <c r="K172" t="s">
        <v>10468</v>
      </c>
    </row>
    <row r="173" spans="1:15" ht="16.899999999999999" customHeight="1">
      <c r="A173" t="s">
        <v>5985</v>
      </c>
      <c r="B173" t="s">
        <v>58</v>
      </c>
      <c r="D173" t="str">
        <f t="shared" si="6"/>
        <v>17-5641 TC Emerald</v>
      </c>
      <c r="E173" t="s">
        <v>632</v>
      </c>
      <c r="F173">
        <v>0</v>
      </c>
      <c r="G173">
        <v>148</v>
      </c>
      <c r="H173" s="82">
        <v>115</v>
      </c>
      <c r="I173" s="208"/>
      <c r="J173" s="4937" t="s">
        <v>10576</v>
      </c>
      <c r="K173" t="s">
        <v>10468</v>
      </c>
      <c r="N173" t="s">
        <v>10472</v>
      </c>
      <c r="O173"/>
    </row>
    <row r="174" spans="1:15" ht="21" customHeight="1">
      <c r="A174" t="s">
        <v>4112</v>
      </c>
      <c r="B174" t="s">
        <v>8146</v>
      </c>
      <c r="D174" t="str">
        <f t="shared" si="6"/>
        <v>12-1207 TC Pearl Blush</v>
      </c>
      <c r="E174" t="s">
        <v>632</v>
      </c>
      <c r="F174">
        <v>244</v>
      </c>
      <c r="G174">
        <v>206</v>
      </c>
      <c r="H174" s="82">
        <v>197</v>
      </c>
      <c r="I174" s="4880"/>
      <c r="J174" s="5035" t="s">
        <v>10657</v>
      </c>
      <c r="K174" t="s">
        <v>10468</v>
      </c>
      <c r="N174"/>
      <c r="O174"/>
    </row>
    <row r="175" spans="1:15" ht="19.149999999999999" customHeight="1">
      <c r="A175" t="s">
        <v>10389</v>
      </c>
      <c r="B175" t="s">
        <v>10467</v>
      </c>
      <c r="D175" t="str">
        <f t="shared" si="6"/>
        <v>16-3905 TC Lilac Gray</v>
      </c>
      <c r="E175" t="s">
        <v>632</v>
      </c>
      <c r="F175">
        <v>152</v>
      </c>
      <c r="G175">
        <v>150</v>
      </c>
      <c r="H175" s="82">
        <v>164</v>
      </c>
      <c r="I175" s="4756"/>
      <c r="J175" s="5031" t="s">
        <v>10478</v>
      </c>
      <c r="K175" t="s">
        <v>10468</v>
      </c>
      <c r="N175"/>
      <c r="O175"/>
    </row>
    <row r="176" spans="1:15" ht="20.45" customHeight="1">
      <c r="J176" s="5011"/>
    </row>
    <row r="177" spans="1:16" ht="16.899999999999999" customHeight="1">
      <c r="A177" t="s">
        <v>10159</v>
      </c>
      <c r="B177" t="s">
        <v>10459</v>
      </c>
      <c r="D177" t="str">
        <f>A177 &amp; " " &amp; B177</f>
        <v>13-1520 TC Rose Quartz</v>
      </c>
      <c r="E177" t="s">
        <v>632</v>
      </c>
      <c r="F177">
        <v>247</v>
      </c>
      <c r="G177">
        <v>202</v>
      </c>
      <c r="H177" s="82">
        <v>202</v>
      </c>
      <c r="I177" s="4641"/>
      <c r="J177" s="5026" t="s">
        <v>10476</v>
      </c>
      <c r="K177" t="s">
        <v>10469</v>
      </c>
      <c r="L177">
        <v>2016</v>
      </c>
      <c r="O177" t="s">
        <v>10485</v>
      </c>
    </row>
    <row r="178" spans="1:16" ht="19.149999999999999" customHeight="1">
      <c r="A178" t="s">
        <v>10101</v>
      </c>
      <c r="B178" t="s">
        <v>10465</v>
      </c>
      <c r="D178" t="str">
        <f>A178 &amp; " " &amp; B178</f>
        <v>16-1548 TC Peach Echo</v>
      </c>
      <c r="E178" t="s">
        <v>632</v>
      </c>
      <c r="F178">
        <v>248</v>
      </c>
      <c r="G178">
        <v>120</v>
      </c>
      <c r="H178" s="82">
        <v>107</v>
      </c>
      <c r="I178" s="4612"/>
      <c r="J178" s="5027" t="s">
        <v>10477</v>
      </c>
      <c r="K178" t="s">
        <v>10469</v>
      </c>
      <c r="N178"/>
      <c r="O178" t="s">
        <v>10488</v>
      </c>
    </row>
    <row r="179" spans="1:16" ht="21.6" customHeight="1">
      <c r="A179" t="s">
        <v>4388</v>
      </c>
      <c r="B179" t="s">
        <v>1053</v>
      </c>
      <c r="D179" t="str">
        <f>A179 &amp; " " &amp; B179</f>
        <v>13-1409 TC Seashell Pink</v>
      </c>
      <c r="E179" t="s">
        <v>632</v>
      </c>
      <c r="F179">
        <v>247</v>
      </c>
      <c r="G179">
        <v>200</v>
      </c>
      <c r="H179" s="82">
        <v>194</v>
      </c>
      <c r="I179" s="4881"/>
      <c r="J179" s="5036" t="s">
        <v>10658</v>
      </c>
      <c r="K179" t="s">
        <v>10469</v>
      </c>
      <c r="N179"/>
      <c r="O179" t="s">
        <v>10488</v>
      </c>
    </row>
    <row r="180" spans="1:16" ht="22.15" customHeight="1">
      <c r="A180" t="s">
        <v>3967</v>
      </c>
      <c r="B180" t="s">
        <v>7163</v>
      </c>
      <c r="D180" t="str">
        <f>A180 &amp; " " &amp; B180</f>
        <v>12-0105 TC Bone White</v>
      </c>
      <c r="E180" t="s">
        <v>632</v>
      </c>
      <c r="F180">
        <v>215</v>
      </c>
      <c r="G180">
        <v>208</v>
      </c>
      <c r="H180" s="82">
        <v>192</v>
      </c>
      <c r="I180" s="4882"/>
      <c r="J180" s="5037" t="s">
        <v>10659</v>
      </c>
      <c r="K180" t="s">
        <v>10469</v>
      </c>
      <c r="N180"/>
      <c r="O180"/>
    </row>
    <row r="181" spans="1:16" ht="16.899999999999999" customHeight="1">
      <c r="A181" t="s">
        <v>3911</v>
      </c>
      <c r="B181" t="s">
        <v>325</v>
      </c>
      <c r="D181" t="str">
        <f>A181 &amp; " " &amp; B181</f>
        <v>11-0601 TC Bright White</v>
      </c>
      <c r="E181" t="s">
        <v>632</v>
      </c>
      <c r="F181">
        <v>244</v>
      </c>
      <c r="G181">
        <v>245</v>
      </c>
      <c r="H181" s="82">
        <v>240</v>
      </c>
      <c r="I181" s="227"/>
      <c r="J181" s="4980" t="s">
        <v>10514</v>
      </c>
      <c r="K181" t="s">
        <v>10469</v>
      </c>
    </row>
    <row r="182" spans="1:16" ht="20.45" customHeight="1">
      <c r="J182" s="5011"/>
    </row>
    <row r="183" spans="1:16" ht="19.149999999999999" customHeight="1">
      <c r="A183" t="s">
        <v>10159</v>
      </c>
      <c r="B183" t="s">
        <v>10459</v>
      </c>
      <c r="D183" t="s">
        <v>10476</v>
      </c>
      <c r="E183" t="s">
        <v>632</v>
      </c>
      <c r="F183">
        <v>247</v>
      </c>
      <c r="G183">
        <v>202</v>
      </c>
      <c r="H183" s="82">
        <v>202</v>
      </c>
      <c r="I183" s="4641"/>
      <c r="J183" s="5026" t="s">
        <v>10476</v>
      </c>
      <c r="K183" t="s">
        <v>10470</v>
      </c>
      <c r="L183">
        <v>2016</v>
      </c>
      <c r="O183" t="s">
        <v>10488</v>
      </c>
    </row>
    <row r="184" spans="1:16" ht="19.149999999999999" customHeight="1">
      <c r="A184" t="s">
        <v>10101</v>
      </c>
      <c r="B184" t="s">
        <v>10465</v>
      </c>
      <c r="D184" t="s">
        <v>10477</v>
      </c>
      <c r="E184" t="s">
        <v>632</v>
      </c>
      <c r="F184">
        <v>248</v>
      </c>
      <c r="G184">
        <v>120</v>
      </c>
      <c r="H184" s="82">
        <v>107</v>
      </c>
      <c r="I184" s="4612"/>
      <c r="J184" s="5027" t="s">
        <v>10477</v>
      </c>
      <c r="K184" t="s">
        <v>10470</v>
      </c>
      <c r="N184"/>
      <c r="O184" t="s">
        <v>10488</v>
      </c>
    </row>
    <row r="185" spans="1:16" ht="19.149999999999999" customHeight="1">
      <c r="A185" t="s">
        <v>10389</v>
      </c>
      <c r="B185" t="s">
        <v>10467</v>
      </c>
      <c r="D185" t="s">
        <v>10478</v>
      </c>
      <c r="E185" t="s">
        <v>632</v>
      </c>
      <c r="F185">
        <v>152</v>
      </c>
      <c r="G185">
        <v>150</v>
      </c>
      <c r="H185" s="82">
        <v>164</v>
      </c>
      <c r="I185" s="4756"/>
      <c r="J185" s="5031" t="s">
        <v>10478</v>
      </c>
      <c r="K185" t="s">
        <v>10470</v>
      </c>
      <c r="N185"/>
      <c r="O185" t="s">
        <v>10485</v>
      </c>
    </row>
    <row r="186" spans="1:16" ht="16.899999999999999" customHeight="1">
      <c r="A186" t="s">
        <v>3911</v>
      </c>
      <c r="B186" t="s">
        <v>325</v>
      </c>
      <c r="D186" t="str">
        <f>A186 &amp; " " &amp; B186</f>
        <v>11-0601 TC Bright White</v>
      </c>
      <c r="E186" t="s">
        <v>632</v>
      </c>
      <c r="F186">
        <v>244</v>
      </c>
      <c r="G186">
        <v>245</v>
      </c>
      <c r="H186" s="82">
        <v>240</v>
      </c>
      <c r="I186" s="227"/>
      <c r="J186" s="4980" t="s">
        <v>10514</v>
      </c>
      <c r="K186" t="s">
        <v>10470</v>
      </c>
    </row>
    <row r="187" spans="1:16">
      <c r="J187" s="5011"/>
    </row>
    <row r="188" spans="1:16" ht="19.149999999999999" customHeight="1">
      <c r="A188" t="s">
        <v>10241</v>
      </c>
      <c r="B188" t="s">
        <v>10458</v>
      </c>
      <c r="D188" t="s">
        <v>10479</v>
      </c>
      <c r="E188" t="s">
        <v>632</v>
      </c>
      <c r="F188">
        <v>147</v>
      </c>
      <c r="G188">
        <v>169</v>
      </c>
      <c r="H188" s="82">
        <v>209</v>
      </c>
      <c r="I188" s="4682"/>
      <c r="J188" s="5025" t="s">
        <v>10479</v>
      </c>
      <c r="K188" t="s">
        <v>10471</v>
      </c>
      <c r="L188">
        <v>2016</v>
      </c>
      <c r="N188" s="4763" t="s">
        <v>10460</v>
      </c>
      <c r="O188" t="s">
        <v>10485</v>
      </c>
      <c r="P188" s="4875" t="s">
        <v>10464</v>
      </c>
    </row>
    <row r="189" spans="1:16" ht="19.149999999999999" customHeight="1">
      <c r="A189" t="s">
        <v>10319</v>
      </c>
      <c r="B189" t="s">
        <v>10466</v>
      </c>
      <c r="D189" t="s">
        <v>10480</v>
      </c>
      <c r="E189" t="s">
        <v>632</v>
      </c>
      <c r="F189">
        <v>152</v>
      </c>
      <c r="G189">
        <v>221</v>
      </c>
      <c r="H189" s="82">
        <v>223</v>
      </c>
      <c r="I189" s="4721"/>
      <c r="J189" s="5030" t="s">
        <v>10480</v>
      </c>
      <c r="K189" t="s">
        <v>10471</v>
      </c>
      <c r="N189"/>
      <c r="O189" t="s">
        <v>10488</v>
      </c>
    </row>
    <row r="190" spans="1:16" ht="19.149999999999999" customHeight="1">
      <c r="A190" t="s">
        <v>10051</v>
      </c>
      <c r="B190" t="s">
        <v>10401</v>
      </c>
      <c r="D190" t="s">
        <v>10481</v>
      </c>
      <c r="E190" t="s">
        <v>632</v>
      </c>
      <c r="F190">
        <v>177</v>
      </c>
      <c r="G190">
        <v>143</v>
      </c>
      <c r="H190" s="82">
        <v>106</v>
      </c>
      <c r="I190" s="4587"/>
      <c r="J190" s="5033" t="s">
        <v>10481</v>
      </c>
      <c r="K190" t="s">
        <v>10471</v>
      </c>
      <c r="N190"/>
      <c r="O190" t="s">
        <v>10488</v>
      </c>
    </row>
    <row r="191" spans="1:16">
      <c r="J191" s="5011"/>
    </row>
    <row r="192" spans="1:16" ht="19.149999999999999" customHeight="1">
      <c r="A192" t="s">
        <v>10241</v>
      </c>
      <c r="B192" t="s">
        <v>10458</v>
      </c>
      <c r="D192" t="s">
        <v>10479</v>
      </c>
      <c r="E192" t="s">
        <v>632</v>
      </c>
      <c r="F192">
        <v>147</v>
      </c>
      <c r="G192">
        <v>169</v>
      </c>
      <c r="H192" s="82">
        <v>209</v>
      </c>
      <c r="I192" s="4682"/>
      <c r="J192" s="5025" t="s">
        <v>10479</v>
      </c>
      <c r="K192" t="s">
        <v>10471</v>
      </c>
      <c r="L192">
        <v>2016</v>
      </c>
      <c r="N192" s="4763" t="s">
        <v>10460</v>
      </c>
      <c r="O192" t="s">
        <v>10485</v>
      </c>
      <c r="P192" s="4875" t="s">
        <v>10464</v>
      </c>
    </row>
    <row r="193" spans="1:15" ht="19.149999999999999" customHeight="1">
      <c r="A193" t="s">
        <v>10159</v>
      </c>
      <c r="B193" t="s">
        <v>10459</v>
      </c>
      <c r="D193" t="s">
        <v>10476</v>
      </c>
      <c r="E193" t="s">
        <v>632</v>
      </c>
      <c r="F193">
        <v>247</v>
      </c>
      <c r="G193">
        <v>202</v>
      </c>
      <c r="H193" s="82">
        <v>202</v>
      </c>
      <c r="I193" s="4641"/>
      <c r="J193" s="5026" t="s">
        <v>10476</v>
      </c>
      <c r="K193" t="s">
        <v>10471</v>
      </c>
      <c r="L193">
        <v>2016</v>
      </c>
      <c r="O193" t="s">
        <v>10488</v>
      </c>
    </row>
    <row r="194" spans="1:15" ht="19.149999999999999" customHeight="1">
      <c r="A194" t="s">
        <v>10389</v>
      </c>
      <c r="B194" t="s">
        <v>10467</v>
      </c>
      <c r="D194" t="s">
        <v>10478</v>
      </c>
      <c r="E194" t="s">
        <v>632</v>
      </c>
      <c r="F194">
        <v>152</v>
      </c>
      <c r="G194">
        <v>150</v>
      </c>
      <c r="H194" s="82">
        <v>164</v>
      </c>
      <c r="I194" s="4756"/>
      <c r="J194" s="5031" t="s">
        <v>10478</v>
      </c>
      <c r="K194" t="s">
        <v>10471</v>
      </c>
      <c r="N194"/>
      <c r="O194" t="s">
        <v>10488</v>
      </c>
    </row>
    <row r="195" spans="1:15">
      <c r="J195" s="5011"/>
    </row>
    <row r="196" spans="1:15" ht="19.149999999999999" customHeight="1">
      <c r="A196" t="s">
        <v>6853</v>
      </c>
      <c r="B196" t="s">
        <v>8618</v>
      </c>
      <c r="D196" t="s">
        <v>10482</v>
      </c>
      <c r="E196" t="s">
        <v>632</v>
      </c>
      <c r="F196">
        <v>3</v>
      </c>
      <c r="G196">
        <v>79</v>
      </c>
      <c r="H196" s="82">
        <v>132</v>
      </c>
      <c r="I196" s="4876"/>
      <c r="J196" s="5028" t="s">
        <v>10482</v>
      </c>
      <c r="K196" t="s">
        <v>10474</v>
      </c>
      <c r="N196"/>
      <c r="O196" t="s">
        <v>10485</v>
      </c>
    </row>
    <row r="197" spans="1:15" ht="19.149999999999999" customHeight="1">
      <c r="A197" t="s">
        <v>10319</v>
      </c>
      <c r="B197" t="s">
        <v>10466</v>
      </c>
      <c r="D197" t="s">
        <v>10480</v>
      </c>
      <c r="E197" t="s">
        <v>632</v>
      </c>
      <c r="F197">
        <v>152</v>
      </c>
      <c r="G197">
        <v>221</v>
      </c>
      <c r="H197" s="82">
        <v>223</v>
      </c>
      <c r="I197" s="4721"/>
      <c r="J197" s="5030" t="s">
        <v>10480</v>
      </c>
      <c r="K197" t="s">
        <v>10474</v>
      </c>
      <c r="N197"/>
      <c r="O197" t="s">
        <v>10488</v>
      </c>
    </row>
    <row r="198" spans="1:15" ht="18" customHeight="1">
      <c r="A198" t="s">
        <v>4831</v>
      </c>
      <c r="B198" t="s">
        <v>4832</v>
      </c>
      <c r="C198" t="s">
        <v>3704</v>
      </c>
      <c r="D198" t="s">
        <v>10483</v>
      </c>
      <c r="E198" t="s">
        <v>632</v>
      </c>
      <c r="F198">
        <v>121</v>
      </c>
      <c r="G198">
        <v>199</v>
      </c>
      <c r="H198" s="82">
        <v>83</v>
      </c>
      <c r="I198" s="4879"/>
      <c r="J198" s="5034" t="s">
        <v>10483</v>
      </c>
      <c r="K198" t="s">
        <v>10474</v>
      </c>
      <c r="N198"/>
      <c r="O198" t="s">
        <v>10488</v>
      </c>
    </row>
    <row r="199" spans="1:15">
      <c r="J199" s="5011"/>
    </row>
    <row r="200" spans="1:15" ht="19.149999999999999" customHeight="1">
      <c r="A200" t="s">
        <v>10159</v>
      </c>
      <c r="B200" t="s">
        <v>10459</v>
      </c>
      <c r="D200" t="s">
        <v>10476</v>
      </c>
      <c r="E200" t="s">
        <v>632</v>
      </c>
      <c r="F200">
        <v>247</v>
      </c>
      <c r="G200">
        <v>202</v>
      </c>
      <c r="H200" s="82">
        <v>202</v>
      </c>
      <c r="I200" s="4641"/>
      <c r="J200" s="5026" t="s">
        <v>10476</v>
      </c>
      <c r="K200" t="s">
        <v>10475</v>
      </c>
      <c r="O200" t="s">
        <v>10488</v>
      </c>
    </row>
    <row r="201" spans="1:15" ht="19.149999999999999" customHeight="1">
      <c r="A201" t="s">
        <v>6853</v>
      </c>
      <c r="B201" t="s">
        <v>8618</v>
      </c>
      <c r="D201" t="s">
        <v>10482</v>
      </c>
      <c r="E201" t="s">
        <v>632</v>
      </c>
      <c r="F201">
        <v>3</v>
      </c>
      <c r="G201">
        <v>79</v>
      </c>
      <c r="H201" s="82">
        <v>132</v>
      </c>
      <c r="I201" s="4876"/>
      <c r="J201" s="5028" t="s">
        <v>10482</v>
      </c>
      <c r="K201" t="s">
        <v>10475</v>
      </c>
      <c r="N201"/>
      <c r="O201" t="s">
        <v>10488</v>
      </c>
    </row>
    <row r="202" spans="1:15" ht="19.149999999999999" customHeight="1">
      <c r="A202" t="s">
        <v>10389</v>
      </c>
      <c r="B202" t="s">
        <v>10467</v>
      </c>
      <c r="D202" t="s">
        <v>10478</v>
      </c>
      <c r="E202" t="s">
        <v>632</v>
      </c>
      <c r="F202">
        <v>152</v>
      </c>
      <c r="G202">
        <v>150</v>
      </c>
      <c r="H202" s="82">
        <v>164</v>
      </c>
      <c r="I202" s="4756"/>
      <c r="J202" s="5031" t="s">
        <v>10478</v>
      </c>
      <c r="K202" t="s">
        <v>10475</v>
      </c>
      <c r="N202"/>
      <c r="O202" t="s">
        <v>10485</v>
      </c>
    </row>
    <row r="203" spans="1:15">
      <c r="J203" s="5011"/>
    </row>
    <row r="204" spans="1:15" ht="19.149999999999999" customHeight="1">
      <c r="A204" t="s">
        <v>10159</v>
      </c>
      <c r="B204" t="s">
        <v>10459</v>
      </c>
      <c r="D204" t="s">
        <v>10476</v>
      </c>
      <c r="E204" t="s">
        <v>632</v>
      </c>
      <c r="F204">
        <v>247</v>
      </c>
      <c r="G204">
        <v>202</v>
      </c>
      <c r="H204" s="82">
        <v>202</v>
      </c>
      <c r="I204" s="4641"/>
      <c r="J204" s="5026" t="s">
        <v>10476</v>
      </c>
      <c r="K204" t="s">
        <v>10484</v>
      </c>
      <c r="O204" t="s">
        <v>10488</v>
      </c>
    </row>
    <row r="205" spans="1:15" ht="19.149999999999999" customHeight="1">
      <c r="A205" t="s">
        <v>10389</v>
      </c>
      <c r="B205" t="s">
        <v>10467</v>
      </c>
      <c r="D205" t="s">
        <v>10478</v>
      </c>
      <c r="E205" t="s">
        <v>632</v>
      </c>
      <c r="F205">
        <v>152</v>
      </c>
      <c r="G205">
        <v>150</v>
      </c>
      <c r="H205" s="82">
        <v>164</v>
      </c>
      <c r="I205" s="4756"/>
      <c r="J205" s="5031" t="s">
        <v>10478</v>
      </c>
      <c r="K205" t="s">
        <v>10484</v>
      </c>
      <c r="N205"/>
      <c r="O205" t="s">
        <v>10485</v>
      </c>
    </row>
    <row r="206" spans="1:15">
      <c r="J206" s="5011"/>
    </row>
    <row r="207" spans="1:15" ht="19.149999999999999" customHeight="1">
      <c r="A207" t="s">
        <v>10159</v>
      </c>
      <c r="B207" t="s">
        <v>10459</v>
      </c>
      <c r="D207" t="s">
        <v>10476</v>
      </c>
      <c r="E207" t="s">
        <v>632</v>
      </c>
      <c r="F207">
        <v>247</v>
      </c>
      <c r="G207">
        <v>202</v>
      </c>
      <c r="H207" s="82">
        <v>202</v>
      </c>
      <c r="I207" s="4641"/>
      <c r="J207" s="5026" t="s">
        <v>10476</v>
      </c>
      <c r="K207" t="s">
        <v>10486</v>
      </c>
      <c r="L207">
        <v>2016</v>
      </c>
      <c r="O207" t="s">
        <v>10485</v>
      </c>
    </row>
    <row r="208" spans="1:15" ht="19.149999999999999" customHeight="1">
      <c r="A208" t="s">
        <v>10051</v>
      </c>
      <c r="B208" t="s">
        <v>10401</v>
      </c>
      <c r="D208" t="s">
        <v>10481</v>
      </c>
      <c r="E208" t="s">
        <v>632</v>
      </c>
      <c r="F208">
        <v>177</v>
      </c>
      <c r="G208">
        <v>143</v>
      </c>
      <c r="H208" s="82">
        <v>106</v>
      </c>
      <c r="I208" s="4587"/>
      <c r="J208" s="5033" t="s">
        <v>10481</v>
      </c>
      <c r="K208" t="s">
        <v>10487</v>
      </c>
      <c r="N208"/>
      <c r="O208" t="s">
        <v>10488</v>
      </c>
    </row>
    <row r="209" spans="1:15">
      <c r="J209" s="5011"/>
    </row>
    <row r="210" spans="1:15" s="11" customFormat="1" ht="20.45" customHeight="1">
      <c r="A210" s="11" t="s">
        <v>3940</v>
      </c>
      <c r="B210" s="11" t="s">
        <v>7198</v>
      </c>
      <c r="C210" s="11" t="s">
        <v>1820</v>
      </c>
      <c r="D210" s="11" t="str">
        <f t="shared" ref="D210:D216" si="7">A210 &amp; " " &amp; B210</f>
        <v>11-2309 TC Petal Pink</v>
      </c>
      <c r="E210" s="11" t="s">
        <v>632</v>
      </c>
      <c r="F210" s="11">
        <v>242</v>
      </c>
      <c r="G210" s="11">
        <v>226</v>
      </c>
      <c r="H210" s="2426">
        <v>224</v>
      </c>
      <c r="I210" s="2681"/>
      <c r="J210" s="5038" t="s">
        <v>10660</v>
      </c>
    </row>
    <row r="211" spans="1:15" s="11" customFormat="1" ht="15" customHeight="1">
      <c r="A211" s="11" t="s">
        <v>4119</v>
      </c>
      <c r="B211" s="11" t="s">
        <v>1033</v>
      </c>
      <c r="C211" s="11" t="s">
        <v>2787</v>
      </c>
      <c r="D211" s="11" t="str">
        <f t="shared" si="7"/>
        <v>12-1305 TC Heavenly Pink</v>
      </c>
      <c r="E211" s="11" t="s">
        <v>632</v>
      </c>
      <c r="F211" s="11">
        <v>244</v>
      </c>
      <c r="G211" s="11">
        <v>222</v>
      </c>
      <c r="H211" s="2426">
        <v>222</v>
      </c>
      <c r="I211" s="2652"/>
      <c r="J211" s="5039" t="s">
        <v>10661</v>
      </c>
    </row>
    <row r="212" spans="1:15" s="11" customFormat="1" ht="18" customHeight="1">
      <c r="A212" s="11" t="s">
        <v>4112</v>
      </c>
      <c r="B212" s="11" t="s">
        <v>8146</v>
      </c>
      <c r="C212" s="11" t="s">
        <v>2747</v>
      </c>
      <c r="D212" s="11" t="str">
        <f t="shared" si="7"/>
        <v>12-1207 TC Pearl Blush</v>
      </c>
      <c r="E212" s="11" t="s">
        <v>632</v>
      </c>
      <c r="F212" s="11">
        <v>244</v>
      </c>
      <c r="G212" s="11">
        <v>206</v>
      </c>
      <c r="H212" s="2426">
        <v>197</v>
      </c>
      <c r="I212" s="4641"/>
      <c r="J212" s="5026" t="s">
        <v>10657</v>
      </c>
    </row>
    <row r="213" spans="1:15" s="11" customFormat="1" ht="19.149999999999999" customHeight="1">
      <c r="A213" s="11" t="s">
        <v>4375</v>
      </c>
      <c r="B213" s="11" t="s">
        <v>8148</v>
      </c>
      <c r="C213" s="11" t="s">
        <v>2749</v>
      </c>
      <c r="D213" s="11" t="str">
        <f t="shared" si="7"/>
        <v>13-1310 TC English Rose</v>
      </c>
      <c r="E213" s="11" t="s">
        <v>632</v>
      </c>
      <c r="F213" s="11">
        <v>244</v>
      </c>
      <c r="G213" s="11">
        <v>198</v>
      </c>
      <c r="H213" s="2426">
        <v>195</v>
      </c>
      <c r="I213" s="2656"/>
      <c r="J213" s="5040" t="s">
        <v>10662</v>
      </c>
    </row>
    <row r="214" spans="1:15" s="11" customFormat="1" ht="19.149999999999999" customHeight="1">
      <c r="A214" s="11" t="s">
        <v>4396</v>
      </c>
      <c r="B214" s="11" t="s">
        <v>1029</v>
      </c>
      <c r="C214" s="11" t="s">
        <v>2792</v>
      </c>
      <c r="D214" s="11" t="str">
        <f t="shared" si="7"/>
        <v>13-2005 TC Strawberry Cream</v>
      </c>
      <c r="E214" s="11" t="s">
        <v>632</v>
      </c>
      <c r="F214" s="11">
        <v>244</v>
      </c>
      <c r="G214" s="11">
        <v>195</v>
      </c>
      <c r="H214" s="2426">
        <v>196</v>
      </c>
      <c r="I214" s="2657"/>
      <c r="J214" s="5041" t="s">
        <v>10663</v>
      </c>
    </row>
    <row r="215" spans="1:15">
      <c r="D215" s="11" t="str">
        <f t="shared" si="7"/>
        <v xml:space="preserve"> </v>
      </c>
      <c r="I215" s="4641"/>
      <c r="J215" s="5026" t="s">
        <v>330</v>
      </c>
    </row>
    <row r="216" spans="1:15" s="11" customFormat="1" ht="35.450000000000003" customHeight="1">
      <c r="A216" s="11" t="s">
        <v>4116</v>
      </c>
      <c r="B216" s="11" t="s">
        <v>1065</v>
      </c>
      <c r="C216" s="11" t="s">
        <v>2748</v>
      </c>
      <c r="D216" s="11" t="str">
        <f t="shared" si="7"/>
        <v>12-1212 TC Veiled Rose</v>
      </c>
      <c r="E216" s="11" t="s">
        <v>632</v>
      </c>
      <c r="F216" s="11">
        <v>248</v>
      </c>
      <c r="G216" s="11">
        <v>205</v>
      </c>
      <c r="H216" s="2426">
        <v>201</v>
      </c>
      <c r="I216" s="2612"/>
      <c r="J216" s="5042" t="s">
        <v>10664</v>
      </c>
      <c r="K216" s="4641"/>
    </row>
    <row r="217" spans="1:15">
      <c r="J217" s="5011"/>
    </row>
    <row r="218" spans="1:15">
      <c r="J218" s="5011"/>
    </row>
    <row r="219" spans="1:15" ht="18" customHeight="1">
      <c r="A219" t="s">
        <v>6824</v>
      </c>
      <c r="B219" t="s">
        <v>737</v>
      </c>
      <c r="D219" t="str">
        <f t="shared" ref="D219:D228" si="8">A219 &amp; " " &amp; B219</f>
        <v>19-4006 TC Caviar</v>
      </c>
      <c r="E219" t="s">
        <v>632</v>
      </c>
      <c r="F219">
        <v>41</v>
      </c>
      <c r="G219">
        <v>42</v>
      </c>
      <c r="H219">
        <v>45</v>
      </c>
      <c r="I219" s="485"/>
      <c r="J219" s="4943" t="s">
        <v>10493</v>
      </c>
    </row>
    <row r="220" spans="1:15" ht="18" customHeight="1">
      <c r="A220" t="s">
        <v>6853</v>
      </c>
      <c r="B220" t="s">
        <v>8618</v>
      </c>
      <c r="D220" t="str">
        <f t="shared" si="8"/>
        <v>19-4049 TC Snorkel Blue</v>
      </c>
      <c r="E220" t="s">
        <v>632</v>
      </c>
      <c r="F220">
        <v>3</v>
      </c>
      <c r="G220">
        <v>79</v>
      </c>
      <c r="H220" s="82">
        <v>132</v>
      </c>
      <c r="I220" s="4876"/>
      <c r="J220" s="5028" t="s">
        <v>10482</v>
      </c>
      <c r="K220">
        <v>2016</v>
      </c>
      <c r="N220"/>
      <c r="O220"/>
    </row>
    <row r="221" spans="1:15" ht="18" customHeight="1">
      <c r="A221" t="s">
        <v>6838</v>
      </c>
      <c r="B221" t="s">
        <v>6839</v>
      </c>
      <c r="D221" t="str">
        <f t="shared" si="8"/>
        <v>19-4024 TC Dress Blues</v>
      </c>
      <c r="E221" t="s">
        <v>632</v>
      </c>
      <c r="F221">
        <v>42</v>
      </c>
      <c r="G221">
        <v>50</v>
      </c>
      <c r="H221">
        <v>68</v>
      </c>
      <c r="I221" s="4803"/>
      <c r="J221" s="4927" t="s">
        <v>10494</v>
      </c>
    </row>
    <row r="222" spans="1:15" ht="18" customHeight="1">
      <c r="A222" t="s">
        <v>5631</v>
      </c>
      <c r="B222" t="s">
        <v>5632</v>
      </c>
      <c r="D222" t="str">
        <f t="shared" si="8"/>
        <v>17-0510 TC Silver Sage</v>
      </c>
      <c r="E222" t="s">
        <v>632</v>
      </c>
      <c r="F222">
        <v>147</v>
      </c>
      <c r="G222">
        <v>139</v>
      </c>
      <c r="H222">
        <v>120</v>
      </c>
      <c r="I222" s="2304"/>
      <c r="J222" s="4934" t="s">
        <v>10495</v>
      </c>
    </row>
    <row r="223" spans="1:15" ht="18" customHeight="1">
      <c r="A223" t="s">
        <v>10003</v>
      </c>
      <c r="B223" t="s">
        <v>10402</v>
      </c>
      <c r="D223" t="str">
        <f t="shared" si="8"/>
        <v>14-1208 TC Irish Cream</v>
      </c>
      <c r="E223" t="s">
        <v>632</v>
      </c>
      <c r="F223">
        <v>192</v>
      </c>
      <c r="G223">
        <v>172</v>
      </c>
      <c r="H223" s="82">
        <v>147</v>
      </c>
      <c r="I223" s="4563"/>
      <c r="J223" s="5024" t="s">
        <v>10496</v>
      </c>
      <c r="N223"/>
      <c r="O223"/>
    </row>
    <row r="224" spans="1:15" ht="18" customHeight="1">
      <c r="A224" t="s">
        <v>5654</v>
      </c>
      <c r="B224" t="s">
        <v>1687</v>
      </c>
      <c r="D224" t="str">
        <f t="shared" si="8"/>
        <v>17-0808 TC Taupe Gray</v>
      </c>
      <c r="E224" t="s">
        <v>632</v>
      </c>
      <c r="F224">
        <v>142</v>
      </c>
      <c r="G224">
        <v>124</v>
      </c>
      <c r="H224" s="82">
        <v>113</v>
      </c>
      <c r="I224" s="4873"/>
      <c r="J224" s="5022" t="s">
        <v>10497</v>
      </c>
    </row>
    <row r="225" spans="1:13" ht="18" customHeight="1">
      <c r="A225" t="s">
        <v>6610</v>
      </c>
      <c r="B225" t="s">
        <v>1545</v>
      </c>
      <c r="D225" t="str">
        <f t="shared" si="8"/>
        <v>19-1213 TC Shopping Bag</v>
      </c>
      <c r="E225" t="s">
        <v>632</v>
      </c>
      <c r="F225">
        <v>90</v>
      </c>
      <c r="G225">
        <v>71</v>
      </c>
      <c r="H225">
        <v>67</v>
      </c>
      <c r="I225" s="561"/>
      <c r="J225" s="4921" t="s">
        <v>10498</v>
      </c>
      <c r="M225">
        <v>2015</v>
      </c>
    </row>
    <row r="226" spans="1:13" ht="18" customHeight="1">
      <c r="A226" t="s">
        <v>4775</v>
      </c>
      <c r="B226" t="s">
        <v>205</v>
      </c>
      <c r="D226" t="str">
        <f t="shared" si="8"/>
        <v>14-5002 TC Silver</v>
      </c>
      <c r="E226" t="s">
        <v>632</v>
      </c>
      <c r="F226">
        <v>162</v>
      </c>
      <c r="G226">
        <v>162</v>
      </c>
      <c r="H226" s="82">
        <v>161</v>
      </c>
      <c r="I226" s="4868"/>
      <c r="J226" s="5013" t="s">
        <v>9716</v>
      </c>
    </row>
    <row r="227" spans="1:13" ht="18" customHeight="1">
      <c r="A227" t="s">
        <v>6993</v>
      </c>
      <c r="B227" t="s">
        <v>665</v>
      </c>
      <c r="D227" t="str">
        <f t="shared" si="8"/>
        <v>17-4014 TC Titanium</v>
      </c>
      <c r="E227" t="s">
        <v>632</v>
      </c>
      <c r="F227">
        <v>128</v>
      </c>
      <c r="G227">
        <v>125</v>
      </c>
      <c r="H227" s="82">
        <v>127</v>
      </c>
      <c r="I227" s="4784"/>
      <c r="J227" s="4896" t="s">
        <v>10499</v>
      </c>
      <c r="K227">
        <v>2015</v>
      </c>
    </row>
    <row r="228" spans="1:13" ht="18" customHeight="1">
      <c r="A228" t="s">
        <v>7076</v>
      </c>
      <c r="B228" t="s">
        <v>7146</v>
      </c>
      <c r="D228" t="str">
        <f t="shared" si="8"/>
        <v>15-1506 TC Etherea</v>
      </c>
      <c r="E228" t="s">
        <v>632</v>
      </c>
      <c r="F228">
        <v>165</v>
      </c>
      <c r="G228">
        <v>149</v>
      </c>
      <c r="H228">
        <v>143</v>
      </c>
      <c r="I228" s="1317"/>
      <c r="J228" s="4969" t="s">
        <v>10606</v>
      </c>
    </row>
    <row r="229" spans="1:13" s="11" customFormat="1" ht="18" customHeight="1">
      <c r="A229" s="11" t="s">
        <v>6714</v>
      </c>
      <c r="B229" s="11" t="s">
        <v>998</v>
      </c>
      <c r="D229" s="11" t="str">
        <f t="shared" ref="D229:D246" si="9">A229 &amp; " " &amp; B229</f>
        <v>19-2432 TC Raspberry Radiance</v>
      </c>
      <c r="E229" s="11" t="s">
        <v>632</v>
      </c>
      <c r="F229" s="11">
        <v>128</v>
      </c>
      <c r="G229" s="11">
        <v>42</v>
      </c>
      <c r="H229" s="2426">
        <v>80</v>
      </c>
      <c r="I229" s="3793"/>
      <c r="J229" s="5043" t="s">
        <v>10506</v>
      </c>
    </row>
    <row r="230" spans="1:13" s="11" customFormat="1" ht="18" customHeight="1">
      <c r="A230" s="11" t="s">
        <v>6661</v>
      </c>
      <c r="B230" s="11" t="s">
        <v>962</v>
      </c>
      <c r="C230" s="11" t="s">
        <v>2884</v>
      </c>
      <c r="D230" s="11" t="str">
        <f t="shared" si="9"/>
        <v>19-1617 TC Burgundy</v>
      </c>
      <c r="E230" s="11" t="s">
        <v>632</v>
      </c>
      <c r="F230" s="11">
        <v>100</v>
      </c>
      <c r="G230" s="11">
        <v>49</v>
      </c>
      <c r="H230" s="2426">
        <v>62</v>
      </c>
      <c r="I230" s="4016"/>
      <c r="J230" s="5044" t="s">
        <v>10665</v>
      </c>
    </row>
    <row r="231" spans="1:13" s="11" customFormat="1" ht="18" customHeight="1">
      <c r="A231" s="11" t="s">
        <v>6709</v>
      </c>
      <c r="B231" s="11" t="s">
        <v>948</v>
      </c>
      <c r="C231" s="11" t="s">
        <v>2902</v>
      </c>
      <c r="D231" s="11" t="str">
        <f t="shared" si="9"/>
        <v>19-2410 TC Amaranth</v>
      </c>
      <c r="E231" s="11" t="s">
        <v>632</v>
      </c>
      <c r="F231" s="11">
        <v>111</v>
      </c>
      <c r="G231" s="11">
        <v>60</v>
      </c>
      <c r="H231" s="2426">
        <v>86</v>
      </c>
      <c r="I231" s="3919"/>
      <c r="J231" s="5045" t="s">
        <v>10666</v>
      </c>
    </row>
    <row r="232" spans="1:13" s="11" customFormat="1" ht="18" customHeight="1">
      <c r="A232" s="11" t="s">
        <v>6710</v>
      </c>
      <c r="B232" s="11" t="s">
        <v>1001</v>
      </c>
      <c r="C232" s="11" t="s">
        <v>2836</v>
      </c>
      <c r="D232" s="11" t="str">
        <f t="shared" si="9"/>
        <v>19-2428 TC Magenta Purple</v>
      </c>
      <c r="E232" s="11" t="s">
        <v>632</v>
      </c>
      <c r="F232" s="11">
        <v>107</v>
      </c>
      <c r="G232" s="11">
        <v>38</v>
      </c>
      <c r="H232" s="2426">
        <v>75</v>
      </c>
      <c r="I232" s="3954"/>
      <c r="J232" s="5046" t="s">
        <v>10667</v>
      </c>
    </row>
    <row r="233" spans="1:13" ht="18" customHeight="1">
      <c r="A233" t="s">
        <v>6306</v>
      </c>
      <c r="B233" t="s">
        <v>8481</v>
      </c>
      <c r="D233" t="str">
        <f t="shared" si="9"/>
        <v>18-3410 TC Vintage Violet</v>
      </c>
      <c r="E233" t="s">
        <v>632</v>
      </c>
      <c r="F233">
        <v>99</v>
      </c>
      <c r="G233">
        <v>79</v>
      </c>
      <c r="H233">
        <v>98</v>
      </c>
      <c r="I233" s="1511"/>
      <c r="J233" s="4909" t="s">
        <v>10543</v>
      </c>
    </row>
    <row r="234" spans="1:13" s="11" customFormat="1" ht="18" customHeight="1">
      <c r="A234" s="11" t="s">
        <v>6707</v>
      </c>
      <c r="B234" s="11" t="s">
        <v>935</v>
      </c>
      <c r="C234" s="11" t="s">
        <v>2915</v>
      </c>
      <c r="D234" s="11" t="str">
        <f t="shared" si="9"/>
        <v>19-2312 TC Crushed Violets</v>
      </c>
      <c r="E234" s="11" t="s">
        <v>632</v>
      </c>
      <c r="F234" s="11">
        <v>100</v>
      </c>
      <c r="G234" s="11">
        <v>58</v>
      </c>
      <c r="H234" s="2426">
        <v>76</v>
      </c>
      <c r="I234" s="4015"/>
      <c r="J234" s="5047" t="s">
        <v>10668</v>
      </c>
    </row>
    <row r="235" spans="1:13" s="11" customFormat="1" ht="18" customHeight="1">
      <c r="A235" s="11" t="s">
        <v>6740</v>
      </c>
      <c r="B235" s="11" t="s">
        <v>916</v>
      </c>
      <c r="C235" s="11" t="s">
        <v>2934</v>
      </c>
      <c r="D235" s="11" t="str">
        <f t="shared" si="9"/>
        <v>19-3424 TC Sunset Purple</v>
      </c>
      <c r="E235" s="11" t="s">
        <v>632</v>
      </c>
      <c r="F235" s="11">
        <v>111</v>
      </c>
      <c r="G235" s="11">
        <v>69</v>
      </c>
      <c r="H235" s="2426">
        <v>110</v>
      </c>
      <c r="I235" s="3918"/>
      <c r="J235" s="5048" t="s">
        <v>10669</v>
      </c>
    </row>
    <row r="236" spans="1:13" ht="18" customHeight="1">
      <c r="A236" t="s">
        <v>6719</v>
      </c>
      <c r="B236" t="s">
        <v>918</v>
      </c>
      <c r="D236" t="str">
        <f>A236 &amp; " " &amp; B236</f>
        <v>19-2524 TC Dark Purple</v>
      </c>
      <c r="E236" t="s">
        <v>632</v>
      </c>
      <c r="F236">
        <v>88</v>
      </c>
      <c r="G236">
        <v>33</v>
      </c>
      <c r="H236" s="82">
        <v>71</v>
      </c>
      <c r="I236" s="4796"/>
      <c r="J236" s="4919" t="s">
        <v>10500</v>
      </c>
    </row>
    <row r="237" spans="1:13" customFormat="1" ht="15" customHeight="1">
      <c r="A237" t="s">
        <v>10189</v>
      </c>
      <c r="B237" t="s">
        <v>10405</v>
      </c>
      <c r="C237" t="s">
        <v>10190</v>
      </c>
      <c r="D237" t="str">
        <f>A237 &amp; " " &amp; B237</f>
        <v>18-3340 TC Charisma</v>
      </c>
      <c r="E237" t="s">
        <v>632</v>
      </c>
      <c r="F237">
        <v>100</v>
      </c>
      <c r="G237">
        <v>43</v>
      </c>
      <c r="H237" s="82">
        <v>96</v>
      </c>
      <c r="I237" s="4656"/>
      <c r="J237" s="5049" t="s">
        <v>10510</v>
      </c>
    </row>
    <row r="238" spans="1:13" s="11" customFormat="1" ht="18" customHeight="1">
      <c r="A238" s="11" t="s">
        <v>6749</v>
      </c>
      <c r="B238" s="11" t="s">
        <v>840</v>
      </c>
      <c r="C238" s="11" t="s">
        <v>3031</v>
      </c>
      <c r="D238" s="11" t="str">
        <f>A238 &amp; " " &amp; B238</f>
        <v>19-3528 TC Imperial Purple</v>
      </c>
      <c r="E238" s="11" t="s">
        <v>632</v>
      </c>
      <c r="F238" s="11">
        <v>84</v>
      </c>
      <c r="G238" s="11">
        <v>44</v>
      </c>
      <c r="H238" s="2426">
        <v>93</v>
      </c>
      <c r="I238" s="4138"/>
      <c r="J238" s="5050" t="s">
        <v>10511</v>
      </c>
    </row>
    <row r="239" spans="1:13" customFormat="1" ht="16.149999999999999" customHeight="1">
      <c r="A239" t="s">
        <v>10181</v>
      </c>
      <c r="B239" t="s">
        <v>10404</v>
      </c>
      <c r="C239" t="s">
        <v>10182</v>
      </c>
      <c r="D239" t="str">
        <f>A239 &amp; " " &amp; B239</f>
        <v>19-2420 TC Pickled Beat</v>
      </c>
      <c r="E239" t="s">
        <v>632</v>
      </c>
      <c r="F239">
        <v>77</v>
      </c>
      <c r="G239">
        <v>36</v>
      </c>
      <c r="H239" s="82">
        <v>61</v>
      </c>
      <c r="I239" s="4652"/>
      <c r="J239" s="5051" t="s">
        <v>10512</v>
      </c>
    </row>
    <row r="240" spans="1:13" ht="18" customHeight="1">
      <c r="A240" t="s">
        <v>4265</v>
      </c>
      <c r="B240" t="s">
        <v>1584</v>
      </c>
      <c r="D240" t="str">
        <f t="shared" si="9"/>
        <v>13-0513 TC Frozen Dew</v>
      </c>
      <c r="E240" t="s">
        <v>632</v>
      </c>
      <c r="F240">
        <v>216</v>
      </c>
      <c r="G240">
        <v>207</v>
      </c>
      <c r="H240" s="82">
        <v>178</v>
      </c>
      <c r="I240" s="2361"/>
      <c r="J240" s="4893" t="s">
        <v>10525</v>
      </c>
    </row>
    <row r="241" spans="1:11" ht="18" customHeight="1">
      <c r="A241" t="s">
        <v>3890</v>
      </c>
      <c r="B241" t="s">
        <v>1772</v>
      </c>
      <c r="D241" t="str">
        <f t="shared" si="9"/>
        <v>11-0103 TC Egret</v>
      </c>
      <c r="E241" t="s">
        <v>632</v>
      </c>
      <c r="F241">
        <v>243</v>
      </c>
      <c r="G241">
        <v>236</v>
      </c>
      <c r="H241" s="82">
        <v>224</v>
      </c>
      <c r="I241" s="233"/>
      <c r="J241" s="5017" t="s">
        <v>10501</v>
      </c>
    </row>
    <row r="242" spans="1:11" ht="18" customHeight="1">
      <c r="A242" t="s">
        <v>5427</v>
      </c>
      <c r="B242" t="s">
        <v>5428</v>
      </c>
      <c r="D242" t="str">
        <f t="shared" si="9"/>
        <v>16-4010 TC Dusty Blue</v>
      </c>
      <c r="E242" t="s">
        <v>632</v>
      </c>
      <c r="F242">
        <v>140</v>
      </c>
      <c r="G242">
        <v>157</v>
      </c>
      <c r="H242" s="82">
        <v>173</v>
      </c>
      <c r="I242" s="4785"/>
      <c r="J242" s="4897" t="s">
        <v>10530</v>
      </c>
    </row>
    <row r="243" spans="1:11" ht="18" customHeight="1">
      <c r="A243" t="s">
        <v>5794</v>
      </c>
      <c r="B243" t="s">
        <v>1090</v>
      </c>
      <c r="D243" t="str">
        <f t="shared" si="9"/>
        <v>17-1718 TC Dusty Rose</v>
      </c>
      <c r="E243" t="s">
        <v>632</v>
      </c>
      <c r="F243">
        <v>186</v>
      </c>
      <c r="G243">
        <v>121</v>
      </c>
      <c r="H243" s="82">
        <v>125</v>
      </c>
      <c r="I243" s="4773"/>
      <c r="J243" s="4887" t="s">
        <v>10502</v>
      </c>
    </row>
    <row r="244" spans="1:11" ht="18" customHeight="1">
      <c r="A244" t="s">
        <v>5376</v>
      </c>
      <c r="B244" t="s">
        <v>982</v>
      </c>
      <c r="D244" t="str">
        <f>A244 &amp; " " &amp; B244</f>
        <v>16-1806 TC Woodrose</v>
      </c>
      <c r="E244" t="s">
        <v>632</v>
      </c>
      <c r="F244">
        <v>174</v>
      </c>
      <c r="G244">
        <v>140</v>
      </c>
      <c r="H244">
        <v>142</v>
      </c>
      <c r="I244" s="1324"/>
      <c r="J244" s="4905" t="s">
        <v>10503</v>
      </c>
    </row>
    <row r="245" spans="1:11" ht="18" customHeight="1">
      <c r="A245" t="s">
        <v>5942</v>
      </c>
      <c r="B245" t="s">
        <v>5943</v>
      </c>
      <c r="D245" t="str">
        <f t="shared" si="9"/>
        <v>17-4919 TC Teal</v>
      </c>
      <c r="E245" t="s">
        <v>632</v>
      </c>
      <c r="F245">
        <v>71</v>
      </c>
      <c r="G245">
        <v>133</v>
      </c>
      <c r="H245" s="82">
        <v>137</v>
      </c>
      <c r="I245" s="4864"/>
      <c r="J245" s="5008" t="s">
        <v>10504</v>
      </c>
      <c r="K245" t="s">
        <v>9821</v>
      </c>
    </row>
    <row r="246" spans="1:11" ht="18" customHeight="1">
      <c r="A246" t="s">
        <v>5396</v>
      </c>
      <c r="B246" t="s">
        <v>926</v>
      </c>
      <c r="D246" t="str">
        <f t="shared" si="9"/>
        <v>16-3310 TC Lavender Herb</v>
      </c>
      <c r="E246" t="s">
        <v>632</v>
      </c>
      <c r="F246">
        <v>177</v>
      </c>
      <c r="G246">
        <v>142</v>
      </c>
      <c r="H246" s="82">
        <v>170</v>
      </c>
      <c r="I246" s="4779"/>
      <c r="J246" s="4892" t="s">
        <v>10505</v>
      </c>
      <c r="K246">
        <v>2015</v>
      </c>
    </row>
    <row r="247" spans="1:11" ht="18" customHeight="1">
      <c r="J247" s="5011"/>
    </row>
    <row r="248" spans="1:11" ht="18" customHeight="1">
      <c r="J248" s="5011"/>
    </row>
    <row r="249" spans="1:11" s="11" customFormat="1" ht="24" customHeight="1">
      <c r="A249" s="11" t="s">
        <v>3948</v>
      </c>
      <c r="B249" s="11" t="s">
        <v>7204</v>
      </c>
      <c r="D249" s="11" t="str">
        <f>A249 &amp; " " &amp; B249</f>
        <v>11-4202 TC Star White</v>
      </c>
      <c r="E249" s="11" t="s">
        <v>632</v>
      </c>
      <c r="F249" s="11">
        <v>239</v>
      </c>
      <c r="G249" s="11">
        <v>239</v>
      </c>
      <c r="H249" s="2426">
        <v>232</v>
      </c>
      <c r="I249" s="2711"/>
      <c r="J249" s="5052" t="s">
        <v>10515</v>
      </c>
    </row>
    <row r="250" spans="1:11" ht="18" customHeight="1">
      <c r="J250" s="5011"/>
    </row>
    <row r="251" spans="1:11" ht="18" customHeight="1">
      <c r="A251" t="s">
        <v>5533</v>
      </c>
      <c r="B251" t="s">
        <v>1650</v>
      </c>
      <c r="D251" t="str">
        <f>A251 &amp; " " &amp; B251</f>
        <v>16-5803 TC Flint Gray</v>
      </c>
      <c r="E251" t="s">
        <v>632</v>
      </c>
      <c r="F251">
        <v>160</v>
      </c>
      <c r="G251">
        <v>156</v>
      </c>
      <c r="H251" s="82">
        <v>152</v>
      </c>
      <c r="I251" s="4867"/>
      <c r="J251" s="5012" t="s">
        <v>10646</v>
      </c>
    </row>
    <row r="252" spans="1:11" ht="18" customHeight="1">
      <c r="A252" t="s">
        <v>6151</v>
      </c>
      <c r="B252" t="s">
        <v>7455</v>
      </c>
      <c r="D252" t="str">
        <f>A252 &amp; " " &amp; B252</f>
        <v>18-1312 TC Deep Taupe</v>
      </c>
      <c r="E252" t="s">
        <v>632</v>
      </c>
      <c r="F252">
        <v>123</v>
      </c>
      <c r="G252">
        <v>102</v>
      </c>
      <c r="H252">
        <v>96</v>
      </c>
      <c r="I252" s="560"/>
      <c r="J252" s="4920" t="s">
        <v>10554</v>
      </c>
    </row>
    <row r="253" spans="1:11" s="11" customFormat="1" ht="18" customHeight="1">
      <c r="A253" s="11" t="s">
        <v>6701</v>
      </c>
      <c r="B253" s="11" t="s">
        <v>8178</v>
      </c>
      <c r="D253" s="11" t="str">
        <f>A253 &amp; " " &amp; B253</f>
        <v>19-2030 TC Beet Red</v>
      </c>
      <c r="E253" s="11" t="s">
        <v>632</v>
      </c>
      <c r="F253" s="11">
        <v>122</v>
      </c>
      <c r="G253" s="11">
        <v>31</v>
      </c>
      <c r="H253" s="2426">
        <v>61</v>
      </c>
      <c r="I253" s="3835"/>
      <c r="J253" s="5053" t="s">
        <v>10670</v>
      </c>
    </row>
    <row r="254" spans="1:11" s="11" customFormat="1" ht="18" customHeight="1">
      <c r="A254" s="11" t="s">
        <v>6694</v>
      </c>
      <c r="B254" s="11" t="s">
        <v>1077</v>
      </c>
      <c r="D254" s="11" t="str">
        <f>A254 &amp; " " &amp; B254</f>
        <v>19-1940 TC Rumba Red</v>
      </c>
      <c r="E254" s="11" t="s">
        <v>632</v>
      </c>
      <c r="F254" s="11">
        <v>124</v>
      </c>
      <c r="G254" s="11">
        <v>36</v>
      </c>
      <c r="H254" s="2426">
        <v>57</v>
      </c>
      <c r="I254" s="3820"/>
      <c r="J254" s="5054" t="s">
        <v>10671</v>
      </c>
    </row>
    <row r="255" spans="1:11" s="11" customFormat="1" ht="76.900000000000006" customHeight="1">
      <c r="A255" s="11" t="s">
        <v>7070</v>
      </c>
      <c r="B255" s="11" t="s">
        <v>7145</v>
      </c>
      <c r="C255" s="11" t="s">
        <v>2739</v>
      </c>
      <c r="D255" s="11" t="str">
        <f>A255 &amp; " " &amp; B255</f>
        <v>19-1724 TC Cabernet</v>
      </c>
      <c r="E255" s="11" t="s">
        <v>632</v>
      </c>
      <c r="F255" s="11">
        <v>100</v>
      </c>
      <c r="G255" s="11">
        <v>36</v>
      </c>
      <c r="H255" s="2426">
        <v>46</v>
      </c>
      <c r="I255" s="4017"/>
      <c r="J255" s="5055" t="s">
        <v>10672</v>
      </c>
    </row>
  </sheetData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1"/>
  <dimension ref="A1:P88"/>
  <sheetViews>
    <sheetView topLeftCell="A70" workbookViewId="0">
      <selection activeCell="C82" sqref="C82"/>
    </sheetView>
  </sheetViews>
  <sheetFormatPr defaultRowHeight="15"/>
  <cols>
    <col min="1" max="1" width="10.28515625" bestFit="1" customWidth="1"/>
    <col min="2" max="2" width="12.5703125" bestFit="1" customWidth="1"/>
    <col min="3" max="3" width="20" bestFit="1" customWidth="1"/>
    <col min="4" max="4" width="22.5703125" bestFit="1" customWidth="1"/>
    <col min="10" max="10" width="18.5703125" bestFit="1" customWidth="1"/>
    <col min="11" max="11" width="9.42578125" bestFit="1" customWidth="1"/>
    <col min="14" max="14" width="26.7109375" bestFit="1" customWidth="1"/>
  </cols>
  <sheetData>
    <row r="1" spans="1:15" ht="19.5" thickBot="1">
      <c r="A1" s="4764" t="s">
        <v>3878</v>
      </c>
      <c r="B1" s="4765" t="s">
        <v>3873</v>
      </c>
      <c r="C1" s="4765" t="s">
        <v>9692</v>
      </c>
      <c r="D1" s="4765" t="s">
        <v>3879</v>
      </c>
      <c r="E1" s="4765" t="s">
        <v>3877</v>
      </c>
      <c r="F1" s="4765" t="s">
        <v>3874</v>
      </c>
      <c r="G1" s="4765" t="s">
        <v>3875</v>
      </c>
      <c r="H1" s="4765" t="s">
        <v>3876</v>
      </c>
      <c r="I1" s="4766" t="s">
        <v>343</v>
      </c>
      <c r="J1" s="4766" t="s">
        <v>343</v>
      </c>
      <c r="K1" s="4767" t="s">
        <v>9715</v>
      </c>
      <c r="L1" s="4767" t="s">
        <v>9811</v>
      </c>
      <c r="M1" s="4767" t="s">
        <v>9812</v>
      </c>
      <c r="N1" s="4768" t="s">
        <v>10461</v>
      </c>
      <c r="O1" s="4768" t="s">
        <v>10489</v>
      </c>
    </row>
    <row r="2" spans="1:15" ht="18" customHeight="1">
      <c r="A2" s="4835" t="s">
        <v>4695</v>
      </c>
      <c r="B2" t="s">
        <v>874</v>
      </c>
      <c r="D2" t="str">
        <f>A2 &amp; " " &amp; B2</f>
        <v>14-3903 TC Lilac Marble</v>
      </c>
      <c r="E2" t="s">
        <v>632</v>
      </c>
      <c r="F2">
        <v>195</v>
      </c>
      <c r="G2">
        <v>186</v>
      </c>
      <c r="H2" s="82">
        <v>191</v>
      </c>
      <c r="I2" s="4836"/>
      <c r="J2" s="4986" t="s">
        <v>10623</v>
      </c>
      <c r="K2" t="s">
        <v>9814</v>
      </c>
      <c r="N2" s="82" t="s">
        <v>9819</v>
      </c>
      <c r="O2" s="82"/>
    </row>
    <row r="3" spans="1:15" ht="18" customHeight="1">
      <c r="A3" s="4835" t="s">
        <v>6183</v>
      </c>
      <c r="B3" t="s">
        <v>721</v>
      </c>
      <c r="D3" t="str">
        <f>A3 &amp; " " &amp; B3</f>
        <v>18-1438 TC Marsala</v>
      </c>
      <c r="E3" t="s">
        <v>632</v>
      </c>
      <c r="F3">
        <v>150</v>
      </c>
      <c r="G3">
        <v>79</v>
      </c>
      <c r="H3" s="82">
        <v>76</v>
      </c>
      <c r="I3" s="4837"/>
      <c r="J3" s="4987" t="s">
        <v>10556</v>
      </c>
      <c r="K3" t="s">
        <v>9814</v>
      </c>
      <c r="N3" s="82"/>
      <c r="O3" s="82"/>
    </row>
    <row r="4" spans="1:15" ht="18" customHeight="1">
      <c r="A4" s="4835" t="s">
        <v>4876</v>
      </c>
      <c r="B4" t="s">
        <v>873</v>
      </c>
      <c r="D4" t="str">
        <f>A4 &amp; " " &amp; B4</f>
        <v>15-0703 TC Ashes of Roses</v>
      </c>
      <c r="E4" t="s">
        <v>632</v>
      </c>
      <c r="F4">
        <v>181</v>
      </c>
      <c r="G4">
        <v>172</v>
      </c>
      <c r="H4" s="82">
        <v>171</v>
      </c>
      <c r="I4" s="4838"/>
      <c r="J4" s="4988" t="s">
        <v>10624</v>
      </c>
      <c r="K4" t="s">
        <v>9814</v>
      </c>
      <c r="N4" s="82"/>
      <c r="O4" s="82"/>
    </row>
    <row r="5" spans="1:15" ht="18" customHeight="1">
      <c r="A5" s="4835" t="s">
        <v>5851</v>
      </c>
      <c r="B5" t="s">
        <v>877</v>
      </c>
      <c r="D5" t="str">
        <f>A5 &amp; " " &amp; B5</f>
        <v>17-3817 TC Daybreak</v>
      </c>
      <c r="E5" t="s">
        <v>632</v>
      </c>
      <c r="F5">
        <v>137</v>
      </c>
      <c r="G5">
        <v>129</v>
      </c>
      <c r="H5" s="82">
        <v>160</v>
      </c>
      <c r="I5" s="4839"/>
      <c r="J5" s="4989" t="s">
        <v>10625</v>
      </c>
      <c r="K5" t="s">
        <v>9814</v>
      </c>
      <c r="N5" s="82"/>
      <c r="O5" s="82"/>
    </row>
    <row r="6" spans="1:15" ht="18" customHeight="1">
      <c r="H6" s="82"/>
      <c r="J6" s="5011"/>
      <c r="N6" s="82"/>
      <c r="O6" s="82"/>
    </row>
    <row r="7" spans="1:15" ht="18" customHeight="1">
      <c r="A7" s="4840" t="s">
        <v>6183</v>
      </c>
      <c r="B7" t="s">
        <v>721</v>
      </c>
      <c r="D7" t="str">
        <f>A7 &amp; " " &amp; B7</f>
        <v>18-1438 TC Marsala</v>
      </c>
      <c r="E7" t="s">
        <v>632</v>
      </c>
      <c r="F7">
        <v>150</v>
      </c>
      <c r="G7">
        <v>79</v>
      </c>
      <c r="H7" s="82">
        <v>76</v>
      </c>
      <c r="I7" s="4837"/>
      <c r="J7" s="4987" t="s">
        <v>10556</v>
      </c>
      <c r="K7" t="s">
        <v>9815</v>
      </c>
      <c r="N7" s="82"/>
      <c r="O7" s="82"/>
    </row>
    <row r="8" spans="1:15" ht="18" customHeight="1">
      <c r="A8" s="4840" t="s">
        <v>5294</v>
      </c>
      <c r="B8" t="s">
        <v>7830</v>
      </c>
      <c r="D8" t="str">
        <f>A8 &amp; " " &amp; B8</f>
        <v>16-1346 TC Golden Ochre</v>
      </c>
      <c r="E8" t="s">
        <v>632</v>
      </c>
      <c r="F8">
        <v>199</v>
      </c>
      <c r="G8">
        <v>121</v>
      </c>
      <c r="H8" s="82">
        <v>67</v>
      </c>
      <c r="I8" s="4841"/>
      <c r="J8" s="4990" t="s">
        <v>10626</v>
      </c>
      <c r="K8" t="s">
        <v>9815</v>
      </c>
      <c r="N8" s="82"/>
      <c r="O8" s="82"/>
    </row>
    <row r="9" spans="1:15" ht="18" customHeight="1">
      <c r="A9" s="4840" t="s">
        <v>4926</v>
      </c>
      <c r="B9" t="s">
        <v>1302</v>
      </c>
      <c r="D9" t="str">
        <f>A9 &amp; " " &amp; B9</f>
        <v>15-1234 TC Gold Earth</v>
      </c>
      <c r="E9" t="s">
        <v>632</v>
      </c>
      <c r="F9">
        <v>221</v>
      </c>
      <c r="G9">
        <v>156</v>
      </c>
      <c r="H9" s="82">
        <v>107</v>
      </c>
      <c r="I9" s="4842"/>
      <c r="J9" s="4991" t="s">
        <v>10627</v>
      </c>
      <c r="K9" t="s">
        <v>9815</v>
      </c>
      <c r="N9" s="82"/>
      <c r="O9" s="82"/>
    </row>
    <row r="10" spans="1:15" ht="18" customHeight="1">
      <c r="A10" s="4840" t="s">
        <v>5801</v>
      </c>
      <c r="B10" t="s">
        <v>1135</v>
      </c>
      <c r="D10" t="str">
        <f>A10 &amp; " " &amp; B10</f>
        <v>17-1744 TC Calypso Coral</v>
      </c>
      <c r="E10" t="s">
        <v>632</v>
      </c>
      <c r="F10">
        <v>238</v>
      </c>
      <c r="G10">
        <v>92</v>
      </c>
      <c r="H10" s="82">
        <v>108</v>
      </c>
      <c r="I10" s="4843"/>
      <c r="J10" s="4992" t="s">
        <v>10628</v>
      </c>
      <c r="K10" t="s">
        <v>9815</v>
      </c>
      <c r="N10" s="82"/>
      <c r="O10" s="82"/>
    </row>
    <row r="11" spans="1:15" ht="18" customHeight="1">
      <c r="H11" s="82"/>
      <c r="J11" s="5011"/>
      <c r="N11" s="82"/>
      <c r="O11" s="82"/>
    </row>
    <row r="12" spans="1:15" ht="18" customHeight="1">
      <c r="A12" s="4844" t="s">
        <v>4664</v>
      </c>
      <c r="B12" t="s">
        <v>1094</v>
      </c>
      <c r="D12" t="str">
        <f>A12 &amp; " " &amp; B12</f>
        <v>14-1508 TC Silver Pink</v>
      </c>
      <c r="E12" t="s">
        <v>632</v>
      </c>
      <c r="F12">
        <v>220</v>
      </c>
      <c r="G12">
        <v>177</v>
      </c>
      <c r="H12" s="82">
        <v>175</v>
      </c>
      <c r="I12" s="4845"/>
      <c r="J12" s="4993" t="s">
        <v>10629</v>
      </c>
      <c r="K12" t="s">
        <v>9816</v>
      </c>
      <c r="N12" s="82"/>
      <c r="O12" s="82"/>
    </row>
    <row r="13" spans="1:15" ht="18" customHeight="1">
      <c r="A13" s="4844" t="s">
        <v>5345</v>
      </c>
      <c r="B13" t="s">
        <v>7918</v>
      </c>
      <c r="D13" t="str">
        <f>A13 &amp; " " &amp; B13</f>
        <v>16-1526 TC Terra Cotta</v>
      </c>
      <c r="E13" t="s">
        <v>632</v>
      </c>
      <c r="F13">
        <v>211</v>
      </c>
      <c r="G13">
        <v>131</v>
      </c>
      <c r="H13" s="82">
        <v>119</v>
      </c>
      <c r="I13" s="4846"/>
      <c r="J13" s="4994" t="s">
        <v>10630</v>
      </c>
      <c r="K13" t="s">
        <v>9816</v>
      </c>
      <c r="N13" s="82"/>
      <c r="O13" s="82"/>
    </row>
    <row r="14" spans="1:15" ht="18" customHeight="1">
      <c r="A14" s="4844" t="s">
        <v>6183</v>
      </c>
      <c r="B14" t="s">
        <v>721</v>
      </c>
      <c r="D14" t="str">
        <f>A14 &amp; " " &amp; B14</f>
        <v>18-1438 TC Marsala</v>
      </c>
      <c r="E14" t="s">
        <v>632</v>
      </c>
      <c r="F14">
        <v>150</v>
      </c>
      <c r="G14">
        <v>79</v>
      </c>
      <c r="H14" s="82">
        <v>76</v>
      </c>
      <c r="I14" s="4837"/>
      <c r="J14" s="4987" t="s">
        <v>10556</v>
      </c>
      <c r="K14" t="s">
        <v>9816</v>
      </c>
      <c r="N14" s="82"/>
      <c r="O14" s="82"/>
    </row>
    <row r="15" spans="1:15" ht="18" customHeight="1">
      <c r="A15" s="4844" t="s">
        <v>7014</v>
      </c>
      <c r="B15" t="s">
        <v>9375</v>
      </c>
      <c r="D15" t="str">
        <f>A15 &amp; " " &amp; B15</f>
        <v>15-1114 TC Travertine</v>
      </c>
      <c r="E15" t="s">
        <v>632</v>
      </c>
      <c r="F15">
        <v>174</v>
      </c>
      <c r="G15">
        <v>153</v>
      </c>
      <c r="H15" s="82">
        <v>125</v>
      </c>
      <c r="I15" s="4847"/>
      <c r="J15" s="4995" t="s">
        <v>10631</v>
      </c>
      <c r="K15" t="s">
        <v>9816</v>
      </c>
      <c r="N15" s="82"/>
      <c r="O15" s="82"/>
    </row>
    <row r="16" spans="1:15" ht="18" customHeight="1">
      <c r="H16" s="82"/>
      <c r="J16" s="5011"/>
      <c r="N16" s="82"/>
      <c r="O16" s="82"/>
    </row>
    <row r="17" spans="1:15" ht="18" customHeight="1">
      <c r="A17" s="4848" t="s">
        <v>7016</v>
      </c>
      <c r="B17" t="s">
        <v>9385</v>
      </c>
      <c r="D17" t="str">
        <f>A17 &amp; " " &amp; B17</f>
        <v>18-1029 TC Toasted Coconut</v>
      </c>
      <c r="E17" t="s">
        <v>632</v>
      </c>
      <c r="F17">
        <v>139</v>
      </c>
      <c r="G17">
        <v>106</v>
      </c>
      <c r="H17" s="82">
        <v>79</v>
      </c>
      <c r="I17" s="4849"/>
      <c r="J17" s="4996" t="s">
        <v>10632</v>
      </c>
      <c r="K17" t="s">
        <v>9817</v>
      </c>
      <c r="N17" s="82"/>
      <c r="O17" s="82"/>
    </row>
    <row r="18" spans="1:15" ht="18" customHeight="1">
      <c r="A18" s="4848" t="s">
        <v>5377</v>
      </c>
      <c r="B18" t="s">
        <v>1018</v>
      </c>
      <c r="D18" t="str">
        <f>A18 &amp; " " &amp; B18</f>
        <v>16-2107 TC Orchid Haze</v>
      </c>
      <c r="E18" t="s">
        <v>632</v>
      </c>
      <c r="F18">
        <v>176</v>
      </c>
      <c r="G18">
        <v>135</v>
      </c>
      <c r="H18" s="82">
        <v>155</v>
      </c>
      <c r="I18" s="4850"/>
      <c r="J18" s="4997" t="s">
        <v>10633</v>
      </c>
      <c r="K18" t="s">
        <v>9817</v>
      </c>
      <c r="N18" s="82"/>
      <c r="O18" s="82"/>
    </row>
    <row r="19" spans="1:15" ht="18" customHeight="1">
      <c r="A19" s="4848" t="s">
        <v>5337</v>
      </c>
      <c r="B19" t="s">
        <v>985</v>
      </c>
      <c r="D19" t="str">
        <f>A19 &amp; " " &amp; B19</f>
        <v>16-1509 TC Shadow Gray</v>
      </c>
      <c r="E19" t="s">
        <v>632</v>
      </c>
      <c r="F19">
        <v>187</v>
      </c>
      <c r="G19">
        <v>165</v>
      </c>
      <c r="H19" s="82">
        <v>160</v>
      </c>
      <c r="I19" s="4851"/>
      <c r="J19" s="4998" t="s">
        <v>10634</v>
      </c>
      <c r="K19" t="s">
        <v>9817</v>
      </c>
      <c r="N19" s="82"/>
      <c r="O19" s="82"/>
    </row>
    <row r="20" spans="1:15" ht="18" customHeight="1">
      <c r="A20" s="4848" t="s">
        <v>6183</v>
      </c>
      <c r="B20" t="s">
        <v>721</v>
      </c>
      <c r="D20" t="str">
        <f>A20 &amp; " " &amp; B20</f>
        <v>18-1438 TC Marsala</v>
      </c>
      <c r="E20" t="s">
        <v>632</v>
      </c>
      <c r="F20">
        <v>150</v>
      </c>
      <c r="G20">
        <v>79</v>
      </c>
      <c r="H20" s="82">
        <v>76</v>
      </c>
      <c r="I20" s="4837"/>
      <c r="J20" s="4987" t="s">
        <v>10556</v>
      </c>
      <c r="K20" t="s">
        <v>9817</v>
      </c>
      <c r="N20" s="82"/>
      <c r="O20" s="82"/>
    </row>
    <row r="21" spans="1:15" ht="18" customHeight="1">
      <c r="H21" s="82"/>
      <c r="J21" s="5011"/>
      <c r="N21" s="82"/>
      <c r="O21" s="82"/>
    </row>
    <row r="22" spans="1:15" ht="18" customHeight="1">
      <c r="A22" s="4852" t="s">
        <v>4877</v>
      </c>
      <c r="B22" t="s">
        <v>1419</v>
      </c>
      <c r="D22" t="str">
        <f>A22 &amp; " " &amp; B22</f>
        <v>15-0719 TC Silver Fern</v>
      </c>
      <c r="E22" t="s">
        <v>632</v>
      </c>
      <c r="F22">
        <v>187</v>
      </c>
      <c r="G22">
        <v>170</v>
      </c>
      <c r="H22" s="82">
        <v>126</v>
      </c>
      <c r="I22" s="4853"/>
      <c r="J22" s="4999" t="s">
        <v>10635</v>
      </c>
      <c r="K22" t="s">
        <v>9818</v>
      </c>
      <c r="N22" s="82"/>
      <c r="O22" s="82"/>
    </row>
    <row r="23" spans="1:15" ht="18" customHeight="1">
      <c r="A23" s="4852" t="s">
        <v>6183</v>
      </c>
      <c r="B23" t="s">
        <v>721</v>
      </c>
      <c r="D23" t="str">
        <f>A23 &amp; " " &amp; B23</f>
        <v>18-1438 TC Marsala</v>
      </c>
      <c r="E23" t="s">
        <v>632</v>
      </c>
      <c r="F23">
        <v>150</v>
      </c>
      <c r="G23">
        <v>79</v>
      </c>
      <c r="H23" s="82">
        <v>76</v>
      </c>
      <c r="I23" s="4837"/>
      <c r="J23" s="4987" t="s">
        <v>10556</v>
      </c>
      <c r="K23" t="s">
        <v>9818</v>
      </c>
      <c r="N23" s="82"/>
      <c r="O23" s="82"/>
    </row>
    <row r="24" spans="1:15" ht="18" customHeight="1">
      <c r="A24" s="4852" t="s">
        <v>5763</v>
      </c>
      <c r="B24" t="s">
        <v>1217</v>
      </c>
      <c r="D24" t="str">
        <f>A24 &amp; " " &amp; B24</f>
        <v>17-1540 TC Apricot Brandy</v>
      </c>
      <c r="E24" t="s">
        <v>632</v>
      </c>
      <c r="F24">
        <v>194</v>
      </c>
      <c r="G24">
        <v>106</v>
      </c>
      <c r="H24" s="82">
        <v>90</v>
      </c>
      <c r="I24" s="4854"/>
      <c r="J24" s="5000" t="s">
        <v>10636</v>
      </c>
      <c r="K24" t="s">
        <v>9818</v>
      </c>
      <c r="N24" s="82"/>
      <c r="O24" s="82"/>
    </row>
    <row r="25" spans="1:15" ht="18" customHeight="1">
      <c r="A25" s="4852" t="s">
        <v>5665</v>
      </c>
      <c r="B25" t="s">
        <v>5666</v>
      </c>
      <c r="D25" t="str">
        <f>A25 &amp; " " &amp; B25</f>
        <v>17-0929 TC Fennel Seed</v>
      </c>
      <c r="E25" t="s">
        <v>632</v>
      </c>
      <c r="F25">
        <v>153</v>
      </c>
      <c r="G25">
        <v>132</v>
      </c>
      <c r="H25" s="82">
        <v>86</v>
      </c>
      <c r="I25" s="4855"/>
      <c r="J25" s="5001" t="s">
        <v>10637</v>
      </c>
      <c r="K25" t="s">
        <v>9818</v>
      </c>
      <c r="N25" s="82"/>
      <c r="O25" s="82"/>
    </row>
    <row r="26" spans="1:15" ht="18" customHeight="1">
      <c r="A26" s="4852" t="s">
        <v>6100</v>
      </c>
      <c r="B26" t="s">
        <v>6101</v>
      </c>
      <c r="D26" t="str">
        <f>A26 &amp; " " &amp; B26</f>
        <v>18-0840 TC Tapenade</v>
      </c>
      <c r="E26" t="s">
        <v>632</v>
      </c>
      <c r="F26">
        <v>128</v>
      </c>
      <c r="G26">
        <v>93</v>
      </c>
      <c r="H26" s="82">
        <v>36</v>
      </c>
      <c r="I26" s="4856"/>
      <c r="J26" s="5002" t="s">
        <v>10638</v>
      </c>
      <c r="K26" t="s">
        <v>9818</v>
      </c>
      <c r="N26" s="82"/>
      <c r="O26" s="82"/>
    </row>
    <row r="27" spans="1:15" ht="18" customHeight="1">
      <c r="H27" s="82"/>
      <c r="J27" s="5011"/>
      <c r="N27" s="82"/>
      <c r="O27" s="82"/>
    </row>
    <row r="28" spans="1:15" ht="18" customHeight="1">
      <c r="A28" s="4857" t="s">
        <v>4029</v>
      </c>
      <c r="B28" t="s">
        <v>7638</v>
      </c>
      <c r="D28" t="str">
        <f>A28 &amp; " " &amp; B28</f>
        <v>12-0626 TC Lemon Grass</v>
      </c>
      <c r="E28" t="s">
        <v>632</v>
      </c>
      <c r="F28">
        <v>220</v>
      </c>
      <c r="G28">
        <v>212</v>
      </c>
      <c r="H28" s="82">
        <v>148</v>
      </c>
      <c r="I28" s="4858"/>
      <c r="J28" s="5003" t="s">
        <v>10639</v>
      </c>
      <c r="K28" t="s">
        <v>9820</v>
      </c>
      <c r="N28" s="82"/>
      <c r="O28" s="82"/>
    </row>
    <row r="29" spans="1:15" ht="18" customHeight="1">
      <c r="A29" s="4857" t="s">
        <v>4873</v>
      </c>
      <c r="B29" t="s">
        <v>1415</v>
      </c>
      <c r="D29" t="str">
        <f>A29 &amp; " " &amp; B29</f>
        <v>15-0643 TC Cress Green</v>
      </c>
      <c r="E29" t="s">
        <v>632</v>
      </c>
      <c r="F29">
        <v>188</v>
      </c>
      <c r="G29">
        <v>169</v>
      </c>
      <c r="H29" s="82">
        <v>73</v>
      </c>
      <c r="I29" s="4859"/>
      <c r="J29" s="5004" t="s">
        <v>10640</v>
      </c>
      <c r="K29" t="s">
        <v>9820</v>
      </c>
      <c r="N29" s="82"/>
      <c r="O29" s="82"/>
    </row>
    <row r="30" spans="1:15" ht="18" customHeight="1">
      <c r="A30" s="4857" t="s">
        <v>4887</v>
      </c>
      <c r="B30" t="s">
        <v>1377</v>
      </c>
      <c r="D30" t="str">
        <f>A30 &amp; " " &amp; B30</f>
        <v>15-0942 TC Sauterne</v>
      </c>
      <c r="E30" t="s">
        <v>632</v>
      </c>
      <c r="F30">
        <v>197</v>
      </c>
      <c r="G30">
        <v>162</v>
      </c>
      <c r="H30" s="82">
        <v>83</v>
      </c>
      <c r="I30" s="4860"/>
      <c r="J30" s="5005" t="s">
        <v>10641</v>
      </c>
      <c r="K30" t="s">
        <v>9820</v>
      </c>
      <c r="N30" s="82"/>
      <c r="O30" s="82"/>
    </row>
    <row r="31" spans="1:15" ht="18" customHeight="1">
      <c r="A31" s="4857" t="s">
        <v>6183</v>
      </c>
      <c r="B31" t="s">
        <v>721</v>
      </c>
      <c r="D31" t="str">
        <f>A31 &amp; " " &amp; B31</f>
        <v>18-1438 TC Marsala</v>
      </c>
      <c r="E31" t="s">
        <v>632</v>
      </c>
      <c r="F31">
        <v>150</v>
      </c>
      <c r="G31">
        <v>79</v>
      </c>
      <c r="H31" s="82">
        <v>76</v>
      </c>
      <c r="I31" s="4837"/>
      <c r="J31" s="4987" t="s">
        <v>10556</v>
      </c>
      <c r="K31" t="s">
        <v>9820</v>
      </c>
      <c r="N31" s="82"/>
      <c r="O31" s="82"/>
    </row>
    <row r="32" spans="1:15" ht="18" customHeight="1">
      <c r="A32" s="4857" t="s">
        <v>5668</v>
      </c>
      <c r="B32" t="s">
        <v>1360</v>
      </c>
      <c r="D32" t="str">
        <f>A32 &amp; " " &amp; B32</f>
        <v>17-0942 TC Medal Bronze</v>
      </c>
      <c r="E32" t="s">
        <v>632</v>
      </c>
      <c r="F32">
        <v>151</v>
      </c>
      <c r="G32">
        <v>117</v>
      </c>
      <c r="H32" s="82">
        <v>71</v>
      </c>
      <c r="I32" s="4861"/>
      <c r="J32" s="5006" t="s">
        <v>10642</v>
      </c>
      <c r="K32" t="s">
        <v>9820</v>
      </c>
      <c r="N32" s="82"/>
      <c r="O32" s="82"/>
    </row>
    <row r="33" spans="1:15" ht="18" customHeight="1">
      <c r="H33" s="82"/>
      <c r="J33" s="5011"/>
      <c r="N33" s="82"/>
      <c r="O33" s="82"/>
    </row>
    <row r="34" spans="1:15" ht="18" customHeight="1">
      <c r="A34" s="4862" t="s">
        <v>5539</v>
      </c>
      <c r="B34" t="s">
        <v>5540</v>
      </c>
      <c r="D34" t="str">
        <f>A34 &amp; " " &amp; B34</f>
        <v>16-5807 TC Lily Pad</v>
      </c>
      <c r="E34" t="s">
        <v>632</v>
      </c>
      <c r="F34">
        <v>129</v>
      </c>
      <c r="G34">
        <v>143</v>
      </c>
      <c r="H34" s="82">
        <v>132</v>
      </c>
      <c r="I34" s="4863"/>
      <c r="J34" s="5007" t="s">
        <v>10643</v>
      </c>
      <c r="K34" t="s">
        <v>9821</v>
      </c>
      <c r="N34" s="82"/>
      <c r="O34" s="82"/>
    </row>
    <row r="35" spans="1:15" ht="18" customHeight="1">
      <c r="A35" s="4862" t="s">
        <v>5942</v>
      </c>
      <c r="B35" t="s">
        <v>5943</v>
      </c>
      <c r="D35" t="str">
        <f>A35 &amp; " " &amp; B35</f>
        <v>17-4919 TC Teal</v>
      </c>
      <c r="E35" t="s">
        <v>632</v>
      </c>
      <c r="F35">
        <v>71</v>
      </c>
      <c r="G35">
        <v>133</v>
      </c>
      <c r="H35" s="82">
        <v>137</v>
      </c>
      <c r="I35" s="4864"/>
      <c r="J35" s="5008" t="s">
        <v>10504</v>
      </c>
      <c r="K35" t="s">
        <v>9821</v>
      </c>
      <c r="N35" s="82"/>
      <c r="O35" s="82"/>
    </row>
    <row r="36" spans="1:15" ht="18" customHeight="1">
      <c r="A36" s="4862" t="s">
        <v>6183</v>
      </c>
      <c r="B36" t="s">
        <v>721</v>
      </c>
      <c r="D36" t="str">
        <f>A36 &amp; " " &amp; B36</f>
        <v>18-1438 TC Marsala</v>
      </c>
      <c r="E36" t="s">
        <v>632</v>
      </c>
      <c r="F36">
        <v>150</v>
      </c>
      <c r="G36">
        <v>79</v>
      </c>
      <c r="H36" s="82">
        <v>76</v>
      </c>
      <c r="I36" s="4837"/>
      <c r="J36" s="4987" t="s">
        <v>10556</v>
      </c>
      <c r="K36" t="s">
        <v>9821</v>
      </c>
      <c r="N36" s="82"/>
      <c r="O36" s="82"/>
    </row>
    <row r="37" spans="1:15" ht="18" customHeight="1">
      <c r="A37" s="4862" t="s">
        <v>7129</v>
      </c>
      <c r="B37" t="s">
        <v>9587</v>
      </c>
      <c r="D37" t="str">
        <f>A37 &amp; " " &amp; B37</f>
        <v>14-4812 TC Aqua Splash</v>
      </c>
      <c r="E37" t="s">
        <v>632</v>
      </c>
      <c r="F37">
        <v>133</v>
      </c>
      <c r="G37">
        <v>206</v>
      </c>
      <c r="H37" s="82">
        <v>209</v>
      </c>
      <c r="I37" s="4865"/>
      <c r="J37" s="5009" t="s">
        <v>10644</v>
      </c>
      <c r="K37" t="s">
        <v>9821</v>
      </c>
      <c r="N37" s="82"/>
      <c r="O37" s="82"/>
    </row>
    <row r="38" spans="1:15" ht="18" customHeight="1">
      <c r="A38" s="4862" t="s">
        <v>5888</v>
      </c>
      <c r="B38" t="s">
        <v>5890</v>
      </c>
      <c r="D38" t="str">
        <f>A38 &amp; " " &amp; B38</f>
        <v>17-4041 TC Marina</v>
      </c>
      <c r="E38" t="s">
        <v>632</v>
      </c>
      <c r="F38">
        <v>79</v>
      </c>
      <c r="G38">
        <v>132</v>
      </c>
      <c r="H38" s="82">
        <v>196</v>
      </c>
      <c r="I38" s="4866"/>
      <c r="J38" s="5010" t="s">
        <v>10645</v>
      </c>
      <c r="K38" t="s">
        <v>9821</v>
      </c>
      <c r="N38" s="82"/>
      <c r="O38" s="82"/>
    </row>
    <row r="39" spans="1:15" ht="18" customHeight="1">
      <c r="H39" s="82"/>
      <c r="J39" s="5011"/>
      <c r="N39" s="82"/>
      <c r="O39" s="82"/>
    </row>
    <row r="40" spans="1:15" ht="16.899999999999999" customHeight="1">
      <c r="A40" t="s">
        <v>10159</v>
      </c>
      <c r="B40" t="s">
        <v>10459</v>
      </c>
      <c r="D40" t="str">
        <f t="shared" ref="D40:D46" si="0">A40 &amp; " " &amp; B40</f>
        <v>13-1520 TC Rose Quartz</v>
      </c>
      <c r="E40" t="s">
        <v>632</v>
      </c>
      <c r="F40">
        <v>247</v>
      </c>
      <c r="G40">
        <v>202</v>
      </c>
      <c r="H40" s="82">
        <v>202</v>
      </c>
      <c r="I40" s="4641"/>
      <c r="J40" s="5026" t="s">
        <v>10476</v>
      </c>
      <c r="K40" t="s">
        <v>10468</v>
      </c>
      <c r="L40">
        <v>2016</v>
      </c>
      <c r="N40" s="82"/>
      <c r="O40" t="s">
        <v>10485</v>
      </c>
    </row>
    <row r="41" spans="1:15" ht="16.899999999999999" customHeight="1">
      <c r="A41" t="s">
        <v>6824</v>
      </c>
      <c r="B41" t="s">
        <v>737</v>
      </c>
      <c r="D41" t="str">
        <f t="shared" si="0"/>
        <v>19-4006 TC Caviar</v>
      </c>
      <c r="E41" t="s">
        <v>632</v>
      </c>
      <c r="F41">
        <v>41</v>
      </c>
      <c r="G41">
        <v>42</v>
      </c>
      <c r="H41">
        <v>45</v>
      </c>
      <c r="I41" s="485"/>
      <c r="J41" s="5076" t="s">
        <v>10493</v>
      </c>
      <c r="K41" t="s">
        <v>10468</v>
      </c>
      <c r="N41" s="82" t="s">
        <v>10473</v>
      </c>
      <c r="O41" t="s">
        <v>10488</v>
      </c>
    </row>
    <row r="42" spans="1:15" ht="16.899999999999999" customHeight="1">
      <c r="A42" t="s">
        <v>3911</v>
      </c>
      <c r="B42" t="s">
        <v>325</v>
      </c>
      <c r="D42" t="str">
        <f t="shared" si="0"/>
        <v>11-0601 TC Bright White</v>
      </c>
      <c r="E42" t="s">
        <v>632</v>
      </c>
      <c r="F42">
        <v>244</v>
      </c>
      <c r="G42">
        <v>245</v>
      </c>
      <c r="H42" s="82">
        <v>240</v>
      </c>
      <c r="I42" s="227"/>
      <c r="J42" s="4980" t="s">
        <v>10514</v>
      </c>
      <c r="K42" t="s">
        <v>10468</v>
      </c>
      <c r="N42" s="82"/>
      <c r="O42" t="s">
        <v>10488</v>
      </c>
    </row>
    <row r="43" spans="1:15" ht="16.899999999999999" customHeight="1">
      <c r="A43" t="s">
        <v>3895</v>
      </c>
      <c r="B43" t="s">
        <v>592</v>
      </c>
      <c r="D43" t="str">
        <f t="shared" si="0"/>
        <v>11-0105 TC Antique White</v>
      </c>
      <c r="E43" t="s">
        <v>632</v>
      </c>
      <c r="F43">
        <v>237</v>
      </c>
      <c r="G43">
        <v>227</v>
      </c>
      <c r="H43" s="82">
        <v>210</v>
      </c>
      <c r="I43" s="2337"/>
      <c r="J43" s="5018" t="s">
        <v>10650</v>
      </c>
      <c r="K43" t="s">
        <v>10468</v>
      </c>
      <c r="N43" s="82"/>
      <c r="O43" s="82"/>
    </row>
    <row r="44" spans="1:15" ht="16.899999999999999" customHeight="1">
      <c r="A44" t="s">
        <v>5985</v>
      </c>
      <c r="B44" t="s">
        <v>58</v>
      </c>
      <c r="D44" t="str">
        <f t="shared" si="0"/>
        <v>17-5641 TC Emerald</v>
      </c>
      <c r="E44" t="s">
        <v>632</v>
      </c>
      <c r="F44">
        <v>0</v>
      </c>
      <c r="G44">
        <v>148</v>
      </c>
      <c r="H44" s="82">
        <v>115</v>
      </c>
      <c r="I44" s="208"/>
      <c r="J44" s="4937" t="s">
        <v>10576</v>
      </c>
      <c r="K44" t="s">
        <v>10468</v>
      </c>
      <c r="N44" t="s">
        <v>10472</v>
      </c>
    </row>
    <row r="45" spans="1:15" ht="21" customHeight="1">
      <c r="A45" t="s">
        <v>4112</v>
      </c>
      <c r="B45" t="s">
        <v>8146</v>
      </c>
      <c r="D45" t="str">
        <f t="shared" si="0"/>
        <v>12-1207 TC Pearl Blush</v>
      </c>
      <c r="E45" t="s">
        <v>632</v>
      </c>
      <c r="F45">
        <v>244</v>
      </c>
      <c r="G45">
        <v>206</v>
      </c>
      <c r="H45" s="82">
        <v>197</v>
      </c>
      <c r="I45" s="4880"/>
      <c r="J45" s="5035" t="s">
        <v>10657</v>
      </c>
      <c r="K45" t="s">
        <v>10468</v>
      </c>
    </row>
    <row r="46" spans="1:15" ht="19.149999999999999" customHeight="1">
      <c r="A46" t="s">
        <v>10389</v>
      </c>
      <c r="B46" t="s">
        <v>10467</v>
      </c>
      <c r="D46" t="str">
        <f t="shared" si="0"/>
        <v>16-3905 TC Lilac Gray</v>
      </c>
      <c r="E46" t="s">
        <v>632</v>
      </c>
      <c r="F46">
        <v>152</v>
      </c>
      <c r="G46">
        <v>150</v>
      </c>
      <c r="H46" s="82">
        <v>164</v>
      </c>
      <c r="I46" s="4756"/>
      <c r="J46" s="5031" t="s">
        <v>10478</v>
      </c>
      <c r="K46" t="s">
        <v>10468</v>
      </c>
    </row>
    <row r="47" spans="1:15" ht="20.45" customHeight="1">
      <c r="J47" s="5011"/>
      <c r="N47" s="82"/>
      <c r="O47" s="82"/>
    </row>
    <row r="48" spans="1:15" ht="16.899999999999999" customHeight="1">
      <c r="A48" t="s">
        <v>10159</v>
      </c>
      <c r="B48" t="s">
        <v>10459</v>
      </c>
      <c r="D48" t="str">
        <f>A48 &amp; " " &amp; B48</f>
        <v>13-1520 TC Rose Quartz</v>
      </c>
      <c r="E48" t="s">
        <v>632</v>
      </c>
      <c r="F48">
        <v>247</v>
      </c>
      <c r="G48">
        <v>202</v>
      </c>
      <c r="H48" s="82">
        <v>202</v>
      </c>
      <c r="I48" s="4641"/>
      <c r="J48" s="5026" t="s">
        <v>10476</v>
      </c>
      <c r="K48" t="s">
        <v>10469</v>
      </c>
      <c r="L48">
        <v>2016</v>
      </c>
      <c r="N48" s="82"/>
      <c r="O48" t="s">
        <v>10485</v>
      </c>
    </row>
    <row r="49" spans="1:16" ht="19.149999999999999" customHeight="1">
      <c r="A49" t="s">
        <v>10101</v>
      </c>
      <c r="B49" t="s">
        <v>10465</v>
      </c>
      <c r="D49" t="str">
        <f>A49 &amp; " " &amp; B49</f>
        <v>16-1548 TC Peach Echo</v>
      </c>
      <c r="E49" t="s">
        <v>632</v>
      </c>
      <c r="F49">
        <v>248</v>
      </c>
      <c r="G49">
        <v>120</v>
      </c>
      <c r="H49" s="82">
        <v>107</v>
      </c>
      <c r="I49" s="4612"/>
      <c r="J49" s="5027" t="s">
        <v>10477</v>
      </c>
      <c r="K49" t="s">
        <v>10469</v>
      </c>
      <c r="O49" t="s">
        <v>10488</v>
      </c>
    </row>
    <row r="50" spans="1:16" ht="21.6" customHeight="1">
      <c r="A50" t="s">
        <v>4388</v>
      </c>
      <c r="B50" t="s">
        <v>1053</v>
      </c>
      <c r="D50" t="str">
        <f>A50 &amp; " " &amp; B50</f>
        <v>13-1409 TC Seashell Pink</v>
      </c>
      <c r="E50" t="s">
        <v>632</v>
      </c>
      <c r="F50">
        <v>247</v>
      </c>
      <c r="G50">
        <v>200</v>
      </c>
      <c r="H50" s="82">
        <v>194</v>
      </c>
      <c r="I50" s="4881"/>
      <c r="J50" s="5036" t="s">
        <v>10658</v>
      </c>
      <c r="K50" t="s">
        <v>10469</v>
      </c>
      <c r="O50" t="s">
        <v>10488</v>
      </c>
    </row>
    <row r="51" spans="1:16" ht="22.15" customHeight="1">
      <c r="A51" t="s">
        <v>3967</v>
      </c>
      <c r="B51" t="s">
        <v>7163</v>
      </c>
      <c r="D51" t="str">
        <f>A51 &amp; " " &amp; B51</f>
        <v>12-0105 TC Bone White</v>
      </c>
      <c r="E51" t="s">
        <v>632</v>
      </c>
      <c r="F51">
        <v>215</v>
      </c>
      <c r="G51">
        <v>208</v>
      </c>
      <c r="H51" s="82">
        <v>192</v>
      </c>
      <c r="I51" s="4882"/>
      <c r="J51" s="5037" t="s">
        <v>10659</v>
      </c>
      <c r="K51" t="s">
        <v>10469</v>
      </c>
    </row>
    <row r="52" spans="1:16" ht="16.899999999999999" customHeight="1">
      <c r="A52" t="s">
        <v>3911</v>
      </c>
      <c r="B52" t="s">
        <v>325</v>
      </c>
      <c r="D52" t="str">
        <f>A52 &amp; " " &amp; B52</f>
        <v>11-0601 TC Bright White</v>
      </c>
      <c r="E52" t="s">
        <v>632</v>
      </c>
      <c r="F52">
        <v>244</v>
      </c>
      <c r="G52">
        <v>245</v>
      </c>
      <c r="H52" s="82">
        <v>240</v>
      </c>
      <c r="I52" s="227"/>
      <c r="J52" s="4980" t="s">
        <v>10514</v>
      </c>
      <c r="K52" t="s">
        <v>10469</v>
      </c>
      <c r="N52" s="82"/>
      <c r="O52" s="82"/>
    </row>
    <row r="53" spans="1:16" ht="20.45" customHeight="1">
      <c r="J53" s="5011"/>
      <c r="N53" s="82"/>
      <c r="O53" s="82"/>
    </row>
    <row r="54" spans="1:16" ht="19.149999999999999" customHeight="1">
      <c r="A54" t="s">
        <v>10159</v>
      </c>
      <c r="B54" t="s">
        <v>10459</v>
      </c>
      <c r="D54" t="s">
        <v>10476</v>
      </c>
      <c r="E54" t="s">
        <v>632</v>
      </c>
      <c r="F54">
        <v>247</v>
      </c>
      <c r="G54">
        <v>202</v>
      </c>
      <c r="H54" s="82">
        <v>202</v>
      </c>
      <c r="I54" s="4641"/>
      <c r="J54" s="5026" t="s">
        <v>10476</v>
      </c>
      <c r="K54" t="s">
        <v>10470</v>
      </c>
      <c r="L54">
        <v>2016</v>
      </c>
      <c r="N54" s="82"/>
      <c r="O54" t="s">
        <v>10488</v>
      </c>
    </row>
    <row r="55" spans="1:16" ht="19.149999999999999" customHeight="1">
      <c r="A55" t="s">
        <v>10101</v>
      </c>
      <c r="B55" t="s">
        <v>10465</v>
      </c>
      <c r="D55" t="s">
        <v>10477</v>
      </c>
      <c r="E55" t="s">
        <v>632</v>
      </c>
      <c r="F55">
        <v>248</v>
      </c>
      <c r="G55">
        <v>120</v>
      </c>
      <c r="H55" s="82">
        <v>107</v>
      </c>
      <c r="I55" s="4612"/>
      <c r="J55" s="5027" t="s">
        <v>10477</v>
      </c>
      <c r="K55" t="s">
        <v>10470</v>
      </c>
      <c r="O55" t="s">
        <v>10488</v>
      </c>
    </row>
    <row r="56" spans="1:16" ht="19.149999999999999" customHeight="1">
      <c r="A56" t="s">
        <v>10389</v>
      </c>
      <c r="B56" t="s">
        <v>10467</v>
      </c>
      <c r="D56" t="s">
        <v>10478</v>
      </c>
      <c r="E56" t="s">
        <v>632</v>
      </c>
      <c r="F56">
        <v>152</v>
      </c>
      <c r="G56">
        <v>150</v>
      </c>
      <c r="H56" s="82">
        <v>164</v>
      </c>
      <c r="I56" s="4756"/>
      <c r="J56" s="5031" t="s">
        <v>10478</v>
      </c>
      <c r="K56" t="s">
        <v>10470</v>
      </c>
      <c r="O56" t="s">
        <v>10485</v>
      </c>
    </row>
    <row r="57" spans="1:16" ht="16.899999999999999" customHeight="1">
      <c r="A57" t="s">
        <v>3911</v>
      </c>
      <c r="B57" t="s">
        <v>325</v>
      </c>
      <c r="D57" t="str">
        <f>A57 &amp; " " &amp; B57</f>
        <v>11-0601 TC Bright White</v>
      </c>
      <c r="E57" t="s">
        <v>632</v>
      </c>
      <c r="F57">
        <v>244</v>
      </c>
      <c r="G57">
        <v>245</v>
      </c>
      <c r="H57" s="82">
        <v>240</v>
      </c>
      <c r="I57" s="227"/>
      <c r="J57" s="4980" t="s">
        <v>10514</v>
      </c>
      <c r="K57" t="s">
        <v>10470</v>
      </c>
      <c r="N57" s="82"/>
      <c r="O57" s="82"/>
    </row>
    <row r="58" spans="1:16">
      <c r="J58" s="5011"/>
      <c r="N58" s="82"/>
      <c r="O58" s="82"/>
    </row>
    <row r="59" spans="1:16" ht="19.149999999999999" customHeight="1">
      <c r="A59" t="s">
        <v>10241</v>
      </c>
      <c r="B59" t="s">
        <v>10458</v>
      </c>
      <c r="D59" t="s">
        <v>10479</v>
      </c>
      <c r="E59" t="s">
        <v>632</v>
      </c>
      <c r="F59">
        <v>147</v>
      </c>
      <c r="G59">
        <v>169</v>
      </c>
      <c r="H59" s="82">
        <v>209</v>
      </c>
      <c r="I59" s="4682"/>
      <c r="J59" s="5025" t="s">
        <v>10479</v>
      </c>
      <c r="K59" t="s">
        <v>10471</v>
      </c>
      <c r="L59">
        <v>2016</v>
      </c>
      <c r="N59" s="4763" t="s">
        <v>10460</v>
      </c>
      <c r="O59" t="s">
        <v>10485</v>
      </c>
      <c r="P59" s="4875" t="s">
        <v>10464</v>
      </c>
    </row>
    <row r="60" spans="1:16" ht="19.149999999999999" customHeight="1">
      <c r="A60" t="s">
        <v>10319</v>
      </c>
      <c r="B60" t="s">
        <v>10466</v>
      </c>
      <c r="D60" t="s">
        <v>10480</v>
      </c>
      <c r="E60" t="s">
        <v>632</v>
      </c>
      <c r="F60">
        <v>152</v>
      </c>
      <c r="G60">
        <v>221</v>
      </c>
      <c r="H60" s="82">
        <v>223</v>
      </c>
      <c r="I60" s="4721"/>
      <c r="J60" s="5030" t="s">
        <v>10480</v>
      </c>
      <c r="K60" t="s">
        <v>10471</v>
      </c>
      <c r="O60" t="s">
        <v>10488</v>
      </c>
    </row>
    <row r="61" spans="1:16" ht="19.149999999999999" customHeight="1">
      <c r="A61" t="s">
        <v>10051</v>
      </c>
      <c r="B61" t="s">
        <v>10401</v>
      </c>
      <c r="D61" t="s">
        <v>10481</v>
      </c>
      <c r="E61" t="s">
        <v>632</v>
      </c>
      <c r="F61">
        <v>177</v>
      </c>
      <c r="G61">
        <v>143</v>
      </c>
      <c r="H61" s="82">
        <v>106</v>
      </c>
      <c r="I61" s="4587"/>
      <c r="J61" s="5033" t="s">
        <v>10481</v>
      </c>
      <c r="K61" t="s">
        <v>10471</v>
      </c>
      <c r="O61" t="s">
        <v>10488</v>
      </c>
    </row>
    <row r="62" spans="1:16">
      <c r="J62" s="5011"/>
      <c r="N62" s="82"/>
      <c r="O62" s="82"/>
    </row>
    <row r="63" spans="1:16" ht="19.149999999999999" customHeight="1">
      <c r="A63" t="s">
        <v>10241</v>
      </c>
      <c r="B63" t="s">
        <v>10458</v>
      </c>
      <c r="D63" t="s">
        <v>10479</v>
      </c>
      <c r="E63" t="s">
        <v>632</v>
      </c>
      <c r="F63">
        <v>147</v>
      </c>
      <c r="G63">
        <v>169</v>
      </c>
      <c r="H63" s="82">
        <v>209</v>
      </c>
      <c r="I63" s="4682"/>
      <c r="J63" s="5025" t="s">
        <v>10479</v>
      </c>
      <c r="K63" t="s">
        <v>10471</v>
      </c>
      <c r="L63">
        <v>2016</v>
      </c>
      <c r="N63" s="4763" t="s">
        <v>10460</v>
      </c>
      <c r="O63" t="s">
        <v>10485</v>
      </c>
      <c r="P63" s="4875" t="s">
        <v>10464</v>
      </c>
    </row>
    <row r="64" spans="1:16" ht="19.149999999999999" customHeight="1">
      <c r="A64" t="s">
        <v>10159</v>
      </c>
      <c r="B64" t="s">
        <v>10459</v>
      </c>
      <c r="D64" t="s">
        <v>10476</v>
      </c>
      <c r="E64" t="s">
        <v>632</v>
      </c>
      <c r="F64">
        <v>247</v>
      </c>
      <c r="G64">
        <v>202</v>
      </c>
      <c r="H64" s="82">
        <v>202</v>
      </c>
      <c r="I64" s="4641"/>
      <c r="J64" s="5026" t="s">
        <v>10476</v>
      </c>
      <c r="K64" t="s">
        <v>10471</v>
      </c>
      <c r="L64">
        <v>2016</v>
      </c>
      <c r="N64" s="82"/>
      <c r="O64" t="s">
        <v>10488</v>
      </c>
    </row>
    <row r="65" spans="1:15" ht="19.149999999999999" customHeight="1">
      <c r="A65" t="s">
        <v>10389</v>
      </c>
      <c r="B65" t="s">
        <v>10467</v>
      </c>
      <c r="D65" t="s">
        <v>10478</v>
      </c>
      <c r="E65" t="s">
        <v>632</v>
      </c>
      <c r="F65">
        <v>152</v>
      </c>
      <c r="G65">
        <v>150</v>
      </c>
      <c r="H65" s="82">
        <v>164</v>
      </c>
      <c r="I65" s="4756"/>
      <c r="J65" s="5031" t="s">
        <v>10478</v>
      </c>
      <c r="K65" t="s">
        <v>10471</v>
      </c>
      <c r="O65" t="s">
        <v>10488</v>
      </c>
    </row>
    <row r="66" spans="1:15">
      <c r="J66" s="5011"/>
      <c r="N66" s="82"/>
      <c r="O66" s="82"/>
    </row>
    <row r="67" spans="1:15" ht="19.149999999999999" customHeight="1">
      <c r="A67" t="s">
        <v>6853</v>
      </c>
      <c r="B67" t="s">
        <v>8618</v>
      </c>
      <c r="D67" t="s">
        <v>10482</v>
      </c>
      <c r="E67" t="s">
        <v>632</v>
      </c>
      <c r="F67">
        <v>3</v>
      </c>
      <c r="G67">
        <v>79</v>
      </c>
      <c r="H67" s="82">
        <v>132</v>
      </c>
      <c r="I67" s="4876"/>
      <c r="J67" s="5028" t="s">
        <v>10482</v>
      </c>
      <c r="K67" t="s">
        <v>10474</v>
      </c>
      <c r="O67" t="s">
        <v>10485</v>
      </c>
    </row>
    <row r="68" spans="1:15" ht="19.149999999999999" customHeight="1">
      <c r="A68" t="s">
        <v>10319</v>
      </c>
      <c r="B68" t="s">
        <v>10466</v>
      </c>
      <c r="D68" t="s">
        <v>10480</v>
      </c>
      <c r="E68" t="s">
        <v>632</v>
      </c>
      <c r="F68">
        <v>152</v>
      </c>
      <c r="G68">
        <v>221</v>
      </c>
      <c r="H68" s="82">
        <v>223</v>
      </c>
      <c r="I68" s="4721"/>
      <c r="J68" s="5030" t="s">
        <v>10480</v>
      </c>
      <c r="K68" t="s">
        <v>10474</v>
      </c>
      <c r="O68" t="s">
        <v>10488</v>
      </c>
    </row>
    <row r="69" spans="1:15" ht="18" customHeight="1">
      <c r="A69" t="s">
        <v>4831</v>
      </c>
      <c r="B69" t="s">
        <v>4832</v>
      </c>
      <c r="C69" t="s">
        <v>3704</v>
      </c>
      <c r="D69" t="s">
        <v>10483</v>
      </c>
      <c r="E69" t="s">
        <v>632</v>
      </c>
      <c r="F69">
        <v>121</v>
      </c>
      <c r="G69">
        <v>199</v>
      </c>
      <c r="H69" s="82">
        <v>83</v>
      </c>
      <c r="I69" s="4879"/>
      <c r="J69" s="5034" t="s">
        <v>10483</v>
      </c>
      <c r="K69" t="s">
        <v>10474</v>
      </c>
      <c r="O69" t="s">
        <v>10488</v>
      </c>
    </row>
    <row r="70" spans="1:15">
      <c r="J70" s="5011"/>
      <c r="N70" s="82"/>
      <c r="O70" s="82"/>
    </row>
    <row r="71" spans="1:15" ht="19.149999999999999" customHeight="1">
      <c r="A71" t="s">
        <v>10159</v>
      </c>
      <c r="B71" t="s">
        <v>10459</v>
      </c>
      <c r="D71" t="s">
        <v>10476</v>
      </c>
      <c r="E71" t="s">
        <v>632</v>
      </c>
      <c r="F71">
        <v>247</v>
      </c>
      <c r="G71">
        <v>202</v>
      </c>
      <c r="H71" s="82">
        <v>202</v>
      </c>
      <c r="I71" s="4641"/>
      <c r="J71" s="5026" t="s">
        <v>10476</v>
      </c>
      <c r="K71" t="s">
        <v>10475</v>
      </c>
      <c r="N71" s="82"/>
      <c r="O71" t="s">
        <v>10488</v>
      </c>
    </row>
    <row r="72" spans="1:15" ht="19.149999999999999" customHeight="1">
      <c r="A72" t="s">
        <v>6853</v>
      </c>
      <c r="B72" t="s">
        <v>8618</v>
      </c>
      <c r="D72" t="s">
        <v>10482</v>
      </c>
      <c r="E72" t="s">
        <v>632</v>
      </c>
      <c r="F72">
        <v>3</v>
      </c>
      <c r="G72">
        <v>79</v>
      </c>
      <c r="H72" s="82">
        <v>132</v>
      </c>
      <c r="I72" s="4876"/>
      <c r="J72" s="5028" t="s">
        <v>10482</v>
      </c>
      <c r="K72" t="s">
        <v>10475</v>
      </c>
      <c r="O72" t="s">
        <v>10488</v>
      </c>
    </row>
    <row r="73" spans="1:15" ht="19.149999999999999" customHeight="1">
      <c r="A73" t="s">
        <v>10389</v>
      </c>
      <c r="B73" t="s">
        <v>10467</v>
      </c>
      <c r="D73" t="s">
        <v>10478</v>
      </c>
      <c r="E73" t="s">
        <v>632</v>
      </c>
      <c r="F73">
        <v>152</v>
      </c>
      <c r="G73">
        <v>150</v>
      </c>
      <c r="H73" s="82">
        <v>164</v>
      </c>
      <c r="I73" s="4756"/>
      <c r="J73" s="5031" t="s">
        <v>10478</v>
      </c>
      <c r="K73" t="s">
        <v>10475</v>
      </c>
      <c r="O73" t="s">
        <v>10485</v>
      </c>
    </row>
    <row r="74" spans="1:15">
      <c r="J74" s="5011"/>
      <c r="N74" s="82"/>
      <c r="O74" s="82"/>
    </row>
    <row r="75" spans="1:15" ht="19.149999999999999" customHeight="1">
      <c r="A75" t="s">
        <v>10159</v>
      </c>
      <c r="B75" t="s">
        <v>10459</v>
      </c>
      <c r="D75" t="s">
        <v>10476</v>
      </c>
      <c r="E75" t="s">
        <v>632</v>
      </c>
      <c r="F75">
        <v>247</v>
      </c>
      <c r="G75">
        <v>202</v>
      </c>
      <c r="H75" s="82">
        <v>202</v>
      </c>
      <c r="I75" s="4641"/>
      <c r="J75" s="5026" t="s">
        <v>10476</v>
      </c>
      <c r="K75" t="s">
        <v>10484</v>
      </c>
      <c r="N75" s="82"/>
      <c r="O75" t="s">
        <v>10488</v>
      </c>
    </row>
    <row r="76" spans="1:15" ht="19.149999999999999" customHeight="1">
      <c r="A76" t="s">
        <v>10389</v>
      </c>
      <c r="B76" t="s">
        <v>10467</v>
      </c>
      <c r="D76" t="s">
        <v>10478</v>
      </c>
      <c r="E76" t="s">
        <v>632</v>
      </c>
      <c r="F76">
        <v>152</v>
      </c>
      <c r="G76">
        <v>150</v>
      </c>
      <c r="H76" s="82">
        <v>164</v>
      </c>
      <c r="I76" s="4756"/>
      <c r="J76" s="5031" t="s">
        <v>10478</v>
      </c>
      <c r="K76" t="s">
        <v>10484</v>
      </c>
      <c r="O76" t="s">
        <v>10485</v>
      </c>
    </row>
    <row r="77" spans="1:15">
      <c r="J77" s="5011"/>
      <c r="N77" s="82"/>
      <c r="O77" s="82"/>
    </row>
    <row r="78" spans="1:15" ht="19.149999999999999" customHeight="1">
      <c r="A78" t="s">
        <v>10159</v>
      </c>
      <c r="B78" t="s">
        <v>10459</v>
      </c>
      <c r="D78" t="s">
        <v>10476</v>
      </c>
      <c r="E78" t="s">
        <v>632</v>
      </c>
      <c r="F78">
        <v>247</v>
      </c>
      <c r="G78">
        <v>202</v>
      </c>
      <c r="H78" s="82">
        <v>202</v>
      </c>
      <c r="I78" s="4641"/>
      <c r="J78" s="5026" t="s">
        <v>10476</v>
      </c>
      <c r="K78" t="s">
        <v>10486</v>
      </c>
      <c r="L78">
        <v>2016</v>
      </c>
      <c r="N78" s="82"/>
      <c r="O78" t="s">
        <v>10485</v>
      </c>
    </row>
    <row r="79" spans="1:15" ht="19.149999999999999" customHeight="1">
      <c r="A79" t="s">
        <v>10051</v>
      </c>
      <c r="B79" t="s">
        <v>10401</v>
      </c>
      <c r="D79" t="s">
        <v>10481</v>
      </c>
      <c r="E79" t="s">
        <v>632</v>
      </c>
      <c r="F79">
        <v>177</v>
      </c>
      <c r="G79">
        <v>143</v>
      </c>
      <c r="H79" s="82">
        <v>106</v>
      </c>
      <c r="I79" s="4587"/>
      <c r="J79" s="5033" t="s">
        <v>10481</v>
      </c>
      <c r="K79" t="s">
        <v>10487</v>
      </c>
      <c r="O79" t="s">
        <v>10488</v>
      </c>
    </row>
    <row r="81" spans="1:15" ht="16.899999999999999" customHeight="1">
      <c r="A81" t="s">
        <v>3911</v>
      </c>
      <c r="B81" t="s">
        <v>325</v>
      </c>
      <c r="D81" t="str">
        <f>A81 &amp; " " &amp; B81</f>
        <v>11-0601 TC Bright White</v>
      </c>
      <c r="E81" t="s">
        <v>632</v>
      </c>
      <c r="F81">
        <v>244</v>
      </c>
      <c r="G81">
        <v>245</v>
      </c>
      <c r="H81" s="82">
        <v>240</v>
      </c>
      <c r="I81" s="227"/>
      <c r="J81" s="4980" t="s">
        <v>10514</v>
      </c>
      <c r="K81" t="s">
        <v>12602</v>
      </c>
      <c r="N81" s="82"/>
      <c r="O81" s="82"/>
    </row>
    <row r="82" spans="1:15" ht="20.45" customHeight="1">
      <c r="A82" t="s">
        <v>4706</v>
      </c>
      <c r="B82" t="s">
        <v>722</v>
      </c>
      <c r="D82" t="str">
        <f>A82 &amp; " " &amp; B82</f>
        <v>14-4102 TC Glacier Gray</v>
      </c>
      <c r="E82" t="s">
        <v>632</v>
      </c>
      <c r="F82">
        <v>197</v>
      </c>
      <c r="G82">
        <v>198</v>
      </c>
      <c r="H82" s="82">
        <v>199</v>
      </c>
      <c r="I82" s="4824"/>
      <c r="J82" s="4974" t="s">
        <v>10612</v>
      </c>
      <c r="K82" t="s">
        <v>12602</v>
      </c>
      <c r="N82" s="82"/>
      <c r="O82" s="82"/>
    </row>
    <row r="83" spans="1:15" ht="19.149999999999999" customHeight="1">
      <c r="A83" t="s">
        <v>10389</v>
      </c>
      <c r="B83" t="s">
        <v>10467</v>
      </c>
      <c r="D83" t="s">
        <v>10478</v>
      </c>
      <c r="E83" t="s">
        <v>632</v>
      </c>
      <c r="F83">
        <v>152</v>
      </c>
      <c r="G83">
        <v>150</v>
      </c>
      <c r="H83" s="82">
        <v>164</v>
      </c>
      <c r="I83" s="4756"/>
      <c r="J83" s="5031" t="s">
        <v>10478</v>
      </c>
      <c r="K83" t="s">
        <v>12602</v>
      </c>
      <c r="O83" t="s">
        <v>10485</v>
      </c>
    </row>
    <row r="84" spans="1:15" s="11" customFormat="1">
      <c r="A84" s="11" t="s">
        <v>5834</v>
      </c>
      <c r="B84" s="11" t="s">
        <v>1000</v>
      </c>
      <c r="D84" s="11" t="str">
        <f>A84 &amp; " " &amp; B84</f>
        <v>17-3023 TC Rosebud</v>
      </c>
      <c r="E84" s="11" t="s">
        <v>632</v>
      </c>
      <c r="F84" s="11">
        <v>182</v>
      </c>
      <c r="G84" s="11">
        <v>95</v>
      </c>
      <c r="H84" s="2426">
        <v>154</v>
      </c>
      <c r="I84" s="3290"/>
      <c r="J84" s="5075" t="s">
        <v>11615</v>
      </c>
      <c r="K84" t="s">
        <v>12602</v>
      </c>
    </row>
    <row r="85" spans="1:15" ht="16.899999999999999" customHeight="1">
      <c r="A85" t="s">
        <v>6824</v>
      </c>
      <c r="B85" t="s">
        <v>737</v>
      </c>
      <c r="D85" t="str">
        <f>A85 &amp; " " &amp; B85</f>
        <v>19-4006 TC Caviar</v>
      </c>
      <c r="E85" t="s">
        <v>632</v>
      </c>
      <c r="F85">
        <v>41</v>
      </c>
      <c r="G85">
        <v>42</v>
      </c>
      <c r="H85">
        <v>45</v>
      </c>
      <c r="I85" s="485"/>
      <c r="J85" s="5076" t="s">
        <v>10493</v>
      </c>
      <c r="K85" t="s">
        <v>12602</v>
      </c>
      <c r="N85" s="82"/>
      <c r="O85" t="s">
        <v>10488</v>
      </c>
    </row>
    <row r="87" spans="1:15" ht="16.149999999999999" customHeight="1">
      <c r="A87" t="s">
        <v>5049</v>
      </c>
      <c r="B87" t="s">
        <v>217</v>
      </c>
      <c r="D87" t="str">
        <f>A87 &amp; " " &amp; B87</f>
        <v>15-4502 TC Silver Cloud</v>
      </c>
      <c r="E87" t="s">
        <v>632</v>
      </c>
      <c r="F87">
        <v>190</v>
      </c>
      <c r="G87">
        <v>183</v>
      </c>
      <c r="H87" s="82">
        <v>176</v>
      </c>
      <c r="I87" s="2353"/>
      <c r="J87" s="4962" t="s">
        <v>10508</v>
      </c>
      <c r="N87" s="82"/>
      <c r="O87" s="82"/>
    </row>
    <row r="88" spans="1:15" ht="16.899999999999999" customHeight="1">
      <c r="A88" t="s">
        <v>6824</v>
      </c>
      <c r="B88" t="s">
        <v>737</v>
      </c>
      <c r="D88" t="str">
        <f>A88 &amp; " " &amp; B88</f>
        <v>19-4006 TC Caviar</v>
      </c>
      <c r="E88" t="s">
        <v>632</v>
      </c>
      <c r="F88">
        <v>41</v>
      </c>
      <c r="G88">
        <v>42</v>
      </c>
      <c r="H88">
        <v>45</v>
      </c>
      <c r="I88" s="485"/>
      <c r="J88" s="5076" t="s">
        <v>10493</v>
      </c>
      <c r="N88" s="82"/>
      <c r="O88" t="s">
        <v>10488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2"/>
  <dimension ref="A1:I7"/>
  <sheetViews>
    <sheetView workbookViewId="0">
      <selection activeCell="H1" sqref="H1:H1048576"/>
    </sheetView>
  </sheetViews>
  <sheetFormatPr defaultRowHeight="15"/>
  <cols>
    <col min="1" max="1" width="11.42578125" bestFit="1" customWidth="1"/>
    <col min="2" max="2" width="14.5703125" bestFit="1" customWidth="1"/>
    <col min="3" max="3" width="17.7109375" bestFit="1" customWidth="1"/>
    <col min="4" max="4" width="24.140625" bestFit="1" customWidth="1"/>
    <col min="5" max="5" width="10.140625" bestFit="1" customWidth="1"/>
    <col min="8" max="8" width="9" style="82"/>
  </cols>
  <sheetData>
    <row r="1" spans="1:9">
      <c r="A1" t="s">
        <v>3878</v>
      </c>
      <c r="B1" t="s">
        <v>12596</v>
      </c>
      <c r="C1" t="s">
        <v>12597</v>
      </c>
      <c r="D1" t="s">
        <v>9692</v>
      </c>
      <c r="E1" t="s">
        <v>3877</v>
      </c>
      <c r="F1" t="s">
        <v>3874</v>
      </c>
      <c r="G1" t="s">
        <v>3875</v>
      </c>
      <c r="H1" s="82" t="s">
        <v>3876</v>
      </c>
      <c r="I1" t="s">
        <v>343</v>
      </c>
    </row>
    <row r="2" spans="1:9">
      <c r="C2" t="s">
        <v>12862</v>
      </c>
    </row>
    <row r="3" spans="1:9">
      <c r="C3" t="s">
        <v>12862</v>
      </c>
    </row>
    <row r="4" spans="1:9">
      <c r="C4" t="s">
        <v>12862</v>
      </c>
    </row>
    <row r="5" spans="1:9">
      <c r="C5" t="s">
        <v>12862</v>
      </c>
    </row>
    <row r="6" spans="1:9">
      <c r="C6" t="s">
        <v>12862</v>
      </c>
    </row>
    <row r="7" spans="1:9">
      <c r="C7" t="s">
        <v>12862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2"/>
  <dimension ref="A1:J58"/>
  <sheetViews>
    <sheetView topLeftCell="A52" workbookViewId="0">
      <selection activeCell="B49" sqref="B49"/>
    </sheetView>
  </sheetViews>
  <sheetFormatPr defaultRowHeight="15"/>
  <cols>
    <col min="1" max="1" width="12.42578125" bestFit="1" customWidth="1"/>
    <col min="2" max="2" width="13.5703125" bestFit="1" customWidth="1"/>
    <col min="3" max="3" width="18.5703125" bestFit="1" customWidth="1"/>
    <col min="4" max="4" width="23.42578125" bestFit="1" customWidth="1"/>
    <col min="8" max="8" width="8.85546875" style="82"/>
  </cols>
  <sheetData>
    <row r="1" spans="1:10">
      <c r="A1" t="s">
        <v>3878</v>
      </c>
      <c r="B1" t="s">
        <v>12596</v>
      </c>
      <c r="C1" t="s">
        <v>12597</v>
      </c>
      <c r="D1" t="s">
        <v>9692</v>
      </c>
      <c r="E1" t="s">
        <v>3877</v>
      </c>
      <c r="F1" t="s">
        <v>3874</v>
      </c>
      <c r="G1" t="s">
        <v>3875</v>
      </c>
      <c r="H1" s="82" t="s">
        <v>3876</v>
      </c>
      <c r="I1" t="s">
        <v>343</v>
      </c>
    </row>
    <row r="2" spans="1:10">
      <c r="A2" t="s">
        <v>6824</v>
      </c>
      <c r="B2" t="s">
        <v>737</v>
      </c>
      <c r="C2" t="s">
        <v>12598</v>
      </c>
      <c r="D2" t="s">
        <v>10493</v>
      </c>
      <c r="E2" t="s">
        <v>632</v>
      </c>
      <c r="F2">
        <v>41</v>
      </c>
      <c r="G2">
        <v>42</v>
      </c>
      <c r="H2" s="82">
        <v>45</v>
      </c>
      <c r="I2" s="5062"/>
    </row>
    <row r="3" spans="1:10" ht="16.899999999999999" customHeight="1">
      <c r="A3" t="s">
        <v>10399</v>
      </c>
      <c r="B3" t="s">
        <v>12659</v>
      </c>
      <c r="C3" t="s">
        <v>10400</v>
      </c>
      <c r="D3" t="str">
        <f>A3 &amp; " " &amp; B3</f>
        <v>19-3911 TC Black Beauty</v>
      </c>
      <c r="E3" t="s">
        <v>632</v>
      </c>
      <c r="F3">
        <v>39</v>
      </c>
      <c r="G3">
        <v>39</v>
      </c>
      <c r="H3" s="82">
        <v>42</v>
      </c>
      <c r="I3" s="4761"/>
    </row>
    <row r="4" spans="1:10">
      <c r="A4" t="s">
        <v>6795</v>
      </c>
      <c r="B4" t="s">
        <v>1633</v>
      </c>
      <c r="C4" t="s">
        <v>12616</v>
      </c>
      <c r="D4" t="s">
        <v>10842</v>
      </c>
      <c r="E4" t="s">
        <v>632</v>
      </c>
      <c r="F4">
        <v>70</v>
      </c>
      <c r="G4">
        <v>67</v>
      </c>
      <c r="H4" s="82">
        <v>74</v>
      </c>
      <c r="I4" s="5079"/>
    </row>
    <row r="5" spans="1:10" s="11" customFormat="1" ht="18.600000000000001" customHeight="1">
      <c r="A5" s="11" t="s">
        <v>6793</v>
      </c>
      <c r="B5" s="11" t="s">
        <v>6794</v>
      </c>
      <c r="C5" s="11" t="s">
        <v>3225</v>
      </c>
      <c r="D5" s="11" t="str">
        <f>A5 &amp; " " &amp; B5</f>
        <v>19-3906 TC Dark Shadow</v>
      </c>
      <c r="E5" s="11" t="s">
        <v>632</v>
      </c>
      <c r="F5" s="11">
        <v>74</v>
      </c>
      <c r="G5" s="11">
        <v>75</v>
      </c>
      <c r="H5" s="2426">
        <v>77</v>
      </c>
      <c r="I5" s="4200"/>
      <c r="J5" s="6715" t="s">
        <v>11976</v>
      </c>
    </row>
    <row r="6" spans="1:10">
      <c r="A6" t="s">
        <v>6993</v>
      </c>
      <c r="B6" t="s">
        <v>665</v>
      </c>
      <c r="C6" t="s">
        <v>12636</v>
      </c>
      <c r="D6" t="s">
        <v>10499</v>
      </c>
      <c r="E6" t="s">
        <v>632</v>
      </c>
      <c r="F6">
        <v>128</v>
      </c>
      <c r="G6">
        <v>125</v>
      </c>
      <c r="H6" s="82">
        <v>127</v>
      </c>
      <c r="I6" s="4784"/>
    </row>
    <row r="7" spans="1:10">
      <c r="A7" t="s">
        <v>4775</v>
      </c>
      <c r="B7" t="s">
        <v>205</v>
      </c>
      <c r="C7" t="s">
        <v>12637</v>
      </c>
      <c r="D7" t="s">
        <v>9716</v>
      </c>
      <c r="E7" t="s">
        <v>632</v>
      </c>
      <c r="F7">
        <v>162</v>
      </c>
      <c r="G7">
        <v>162</v>
      </c>
      <c r="H7" s="82">
        <v>161</v>
      </c>
      <c r="I7" s="4868"/>
    </row>
    <row r="8" spans="1:10">
      <c r="A8" t="s">
        <v>10389</v>
      </c>
      <c r="B8" t="s">
        <v>10467</v>
      </c>
      <c r="C8" t="s">
        <v>12635</v>
      </c>
      <c r="D8" t="s">
        <v>10478</v>
      </c>
      <c r="E8" t="s">
        <v>632</v>
      </c>
      <c r="F8">
        <v>152</v>
      </c>
      <c r="G8">
        <v>150</v>
      </c>
      <c r="H8" s="82">
        <v>164</v>
      </c>
      <c r="I8" s="4756"/>
    </row>
    <row r="9" spans="1:10">
      <c r="A9" t="s">
        <v>5049</v>
      </c>
      <c r="B9" t="s">
        <v>217</v>
      </c>
      <c r="C9" t="s">
        <v>12638</v>
      </c>
      <c r="D9" t="s">
        <v>10508</v>
      </c>
      <c r="E9" t="s">
        <v>632</v>
      </c>
      <c r="F9">
        <v>190</v>
      </c>
      <c r="G9">
        <v>183</v>
      </c>
      <c r="H9" s="82">
        <v>176</v>
      </c>
      <c r="I9" s="2353"/>
    </row>
    <row r="10" spans="1:10">
      <c r="A10" t="s">
        <v>6838</v>
      </c>
      <c r="B10" t="s">
        <v>6839</v>
      </c>
      <c r="C10" t="s">
        <v>12617</v>
      </c>
      <c r="D10" t="s">
        <v>10494</v>
      </c>
      <c r="E10" t="s">
        <v>632</v>
      </c>
      <c r="F10">
        <v>42</v>
      </c>
      <c r="G10">
        <v>50</v>
      </c>
      <c r="H10" s="82">
        <v>68</v>
      </c>
      <c r="I10" s="4803"/>
    </row>
    <row r="11" spans="1:10">
      <c r="A11" t="s">
        <v>6645</v>
      </c>
      <c r="B11" t="s">
        <v>965</v>
      </c>
      <c r="C11" t="s">
        <v>12618</v>
      </c>
      <c r="D11" t="s">
        <v>10507</v>
      </c>
      <c r="E11" t="s">
        <v>632</v>
      </c>
      <c r="F11">
        <v>92</v>
      </c>
      <c r="G11">
        <v>41</v>
      </c>
      <c r="H11" s="82">
        <v>53</v>
      </c>
      <c r="I11" s="5080"/>
    </row>
    <row r="12" spans="1:10">
      <c r="A12" t="s">
        <v>6678</v>
      </c>
      <c r="B12" t="s">
        <v>1067</v>
      </c>
      <c r="C12" t="s">
        <v>12619</v>
      </c>
      <c r="D12" t="s">
        <v>10652</v>
      </c>
      <c r="E12" t="s">
        <v>632</v>
      </c>
      <c r="F12">
        <v>92</v>
      </c>
      <c r="G12">
        <v>44</v>
      </c>
      <c r="H12" s="82">
        <v>53</v>
      </c>
      <c r="I12" s="4872"/>
    </row>
    <row r="13" spans="1:10">
      <c r="A13" t="s">
        <v>6183</v>
      </c>
      <c r="B13" t="s">
        <v>721</v>
      </c>
      <c r="C13" t="s">
        <v>12620</v>
      </c>
      <c r="D13" t="s">
        <v>10556</v>
      </c>
      <c r="E13" t="s">
        <v>632</v>
      </c>
      <c r="F13">
        <v>150</v>
      </c>
      <c r="G13">
        <v>79</v>
      </c>
      <c r="H13" s="82">
        <v>76</v>
      </c>
      <c r="I13" s="4837"/>
    </row>
    <row r="14" spans="1:10">
      <c r="A14" t="s">
        <v>6215</v>
      </c>
      <c r="B14" t="s">
        <v>1043</v>
      </c>
      <c r="C14" t="s">
        <v>12621</v>
      </c>
      <c r="D14" t="s">
        <v>10558</v>
      </c>
      <c r="E14" t="s">
        <v>632</v>
      </c>
      <c r="F14">
        <v>131</v>
      </c>
      <c r="G14">
        <v>70</v>
      </c>
      <c r="H14" s="82">
        <v>85</v>
      </c>
      <c r="I14" s="4799"/>
    </row>
    <row r="15" spans="1:10">
      <c r="A15" t="s">
        <v>6719</v>
      </c>
      <c r="B15" t="s">
        <v>918</v>
      </c>
      <c r="C15" t="s">
        <v>12622</v>
      </c>
      <c r="D15" t="s">
        <v>10500</v>
      </c>
      <c r="E15" t="s">
        <v>632</v>
      </c>
      <c r="F15">
        <v>88</v>
      </c>
      <c r="G15">
        <v>33</v>
      </c>
      <c r="H15" s="82">
        <v>71</v>
      </c>
      <c r="I15" s="4796"/>
    </row>
    <row r="16" spans="1:10">
      <c r="A16" t="s">
        <v>5778</v>
      </c>
      <c r="B16" t="s">
        <v>8334</v>
      </c>
      <c r="C16" t="s">
        <v>12656</v>
      </c>
      <c r="D16" t="s">
        <v>10544</v>
      </c>
      <c r="E16" t="s">
        <v>632</v>
      </c>
      <c r="F16">
        <v>152</v>
      </c>
      <c r="G16">
        <v>95</v>
      </c>
      <c r="H16" s="82">
        <v>104</v>
      </c>
      <c r="I16" s="5063"/>
    </row>
    <row r="17" spans="1:9">
      <c r="A17" t="s">
        <v>6749</v>
      </c>
      <c r="B17" t="s">
        <v>840</v>
      </c>
      <c r="C17" t="s">
        <v>12623</v>
      </c>
      <c r="D17" t="s">
        <v>10511</v>
      </c>
      <c r="E17" t="s">
        <v>632</v>
      </c>
      <c r="F17">
        <v>84</v>
      </c>
      <c r="G17">
        <v>44</v>
      </c>
      <c r="H17" s="82">
        <v>93</v>
      </c>
      <c r="I17" s="5081"/>
    </row>
    <row r="18" spans="1:9">
      <c r="A18" t="s">
        <v>10181</v>
      </c>
      <c r="B18" t="s">
        <v>10404</v>
      </c>
      <c r="C18" t="s">
        <v>12624</v>
      </c>
      <c r="D18" t="s">
        <v>10512</v>
      </c>
      <c r="E18" t="s">
        <v>632</v>
      </c>
      <c r="F18">
        <v>77</v>
      </c>
      <c r="G18">
        <v>36</v>
      </c>
      <c r="H18" s="82">
        <v>61</v>
      </c>
      <c r="I18" s="4652"/>
    </row>
    <row r="19" spans="1:9">
      <c r="A19" t="s">
        <v>6151</v>
      </c>
      <c r="B19" t="s">
        <v>7455</v>
      </c>
      <c r="C19" t="s">
        <v>12625</v>
      </c>
      <c r="D19" t="s">
        <v>10554</v>
      </c>
      <c r="E19" t="s">
        <v>632</v>
      </c>
      <c r="F19">
        <v>123</v>
      </c>
      <c r="G19">
        <v>102</v>
      </c>
      <c r="H19" s="82">
        <v>96</v>
      </c>
      <c r="I19" s="5082"/>
    </row>
    <row r="20" spans="1:9">
      <c r="A20" t="s">
        <v>6610</v>
      </c>
      <c r="B20" t="s">
        <v>1545</v>
      </c>
      <c r="C20" t="s">
        <v>12626</v>
      </c>
      <c r="D20" t="s">
        <v>10498</v>
      </c>
      <c r="E20" t="s">
        <v>632</v>
      </c>
      <c r="F20">
        <v>90</v>
      </c>
      <c r="G20">
        <v>71</v>
      </c>
      <c r="H20" s="82">
        <v>67</v>
      </c>
      <c r="I20" s="5083"/>
    </row>
    <row r="21" spans="1:9">
      <c r="A21" t="s">
        <v>5654</v>
      </c>
      <c r="B21" t="s">
        <v>1687</v>
      </c>
      <c r="C21" t="s">
        <v>12627</v>
      </c>
      <c r="D21" t="s">
        <v>10497</v>
      </c>
      <c r="E21" t="s">
        <v>632</v>
      </c>
      <c r="F21">
        <v>142</v>
      </c>
      <c r="G21">
        <v>124</v>
      </c>
      <c r="H21" s="82">
        <v>113</v>
      </c>
      <c r="I21" s="4873"/>
    </row>
    <row r="22" spans="1:9">
      <c r="A22" t="s">
        <v>10051</v>
      </c>
      <c r="B22" t="s">
        <v>10401</v>
      </c>
      <c r="C22" t="s">
        <v>12628</v>
      </c>
      <c r="D22" t="s">
        <v>10481</v>
      </c>
      <c r="E22" t="s">
        <v>632</v>
      </c>
      <c r="F22">
        <v>177</v>
      </c>
      <c r="G22">
        <v>143</v>
      </c>
      <c r="H22" s="82">
        <v>106</v>
      </c>
      <c r="I22" s="4587"/>
    </row>
    <row r="23" spans="1:9">
      <c r="A23" t="s">
        <v>6105</v>
      </c>
      <c r="B23" t="s">
        <v>7443</v>
      </c>
      <c r="C23" t="s">
        <v>12629</v>
      </c>
      <c r="D23" t="s">
        <v>10947</v>
      </c>
      <c r="E23" t="s">
        <v>632</v>
      </c>
      <c r="F23">
        <v>106</v>
      </c>
      <c r="G23">
        <v>81</v>
      </c>
      <c r="H23" s="82">
        <v>59</v>
      </c>
      <c r="I23" s="5084"/>
    </row>
    <row r="24" spans="1:9">
      <c r="A24" t="s">
        <v>4885</v>
      </c>
      <c r="B24" t="s">
        <v>7576</v>
      </c>
      <c r="C24" t="s">
        <v>12630</v>
      </c>
      <c r="D24" t="s">
        <v>10588</v>
      </c>
      <c r="E24" t="s">
        <v>632</v>
      </c>
      <c r="F24">
        <v>189</v>
      </c>
      <c r="G24">
        <v>152</v>
      </c>
      <c r="H24" s="82">
        <v>101</v>
      </c>
      <c r="I24" s="4812"/>
    </row>
    <row r="25" spans="1:9">
      <c r="A25" t="s">
        <v>5631</v>
      </c>
      <c r="B25" t="s">
        <v>5632</v>
      </c>
      <c r="C25" t="s">
        <v>12631</v>
      </c>
      <c r="D25" t="s">
        <v>10495</v>
      </c>
      <c r="E25" t="s">
        <v>632</v>
      </c>
      <c r="F25">
        <v>147</v>
      </c>
      <c r="G25">
        <v>139</v>
      </c>
      <c r="H25" s="82">
        <v>120</v>
      </c>
      <c r="I25" s="5085"/>
    </row>
    <row r="26" spans="1:9">
      <c r="A26" t="s">
        <v>5710</v>
      </c>
      <c r="B26" t="s">
        <v>1685</v>
      </c>
      <c r="C26" t="s">
        <v>12632</v>
      </c>
      <c r="D26" t="s">
        <v>10585</v>
      </c>
      <c r="E26" t="s">
        <v>632</v>
      </c>
      <c r="F26">
        <v>159</v>
      </c>
      <c r="G26">
        <v>141</v>
      </c>
      <c r="H26" s="82">
        <v>124</v>
      </c>
      <c r="I26" s="2350"/>
    </row>
    <row r="27" spans="1:9">
      <c r="A27" t="s">
        <v>10003</v>
      </c>
      <c r="B27" t="s">
        <v>10402</v>
      </c>
      <c r="C27" t="s">
        <v>12633</v>
      </c>
      <c r="D27" t="s">
        <v>10496</v>
      </c>
      <c r="E27" t="s">
        <v>632</v>
      </c>
      <c r="F27">
        <v>192</v>
      </c>
      <c r="G27">
        <v>172</v>
      </c>
      <c r="H27" s="82">
        <v>147</v>
      </c>
      <c r="I27" s="4563"/>
    </row>
    <row r="28" spans="1:9">
      <c r="A28" t="s">
        <v>4645</v>
      </c>
      <c r="B28" t="s">
        <v>238</v>
      </c>
      <c r="C28" t="s">
        <v>12634</v>
      </c>
      <c r="D28" t="s">
        <v>10651</v>
      </c>
      <c r="E28" t="s">
        <v>632</v>
      </c>
      <c r="F28">
        <v>205</v>
      </c>
      <c r="G28">
        <v>178</v>
      </c>
      <c r="H28" s="82">
        <v>165</v>
      </c>
      <c r="I28" s="4871"/>
    </row>
    <row r="29" spans="1:9">
      <c r="A29" t="s">
        <v>3890</v>
      </c>
      <c r="B29" t="s">
        <v>1772</v>
      </c>
      <c r="C29" t="s">
        <v>12639</v>
      </c>
      <c r="D29" t="s">
        <v>10501</v>
      </c>
      <c r="E29" t="s">
        <v>632</v>
      </c>
      <c r="F29">
        <v>243</v>
      </c>
      <c r="G29">
        <v>236</v>
      </c>
      <c r="H29" s="82">
        <v>224</v>
      </c>
      <c r="I29" s="233"/>
    </row>
    <row r="30" spans="1:9">
      <c r="A30" t="s">
        <v>3911</v>
      </c>
      <c r="B30" t="s">
        <v>325</v>
      </c>
      <c r="C30" t="s">
        <v>12640</v>
      </c>
      <c r="D30" t="s">
        <v>10514</v>
      </c>
      <c r="E30" t="s">
        <v>632</v>
      </c>
      <c r="F30">
        <v>244</v>
      </c>
      <c r="G30">
        <v>245</v>
      </c>
      <c r="H30" s="82">
        <v>240</v>
      </c>
      <c r="I30" s="227"/>
    </row>
    <row r="31" spans="1:9">
      <c r="A31" t="s">
        <v>3948</v>
      </c>
      <c r="B31" t="s">
        <v>7204</v>
      </c>
      <c r="C31" t="s">
        <v>12641</v>
      </c>
      <c r="D31" t="s">
        <v>10515</v>
      </c>
      <c r="E31" t="s">
        <v>632</v>
      </c>
      <c r="F31">
        <v>239</v>
      </c>
      <c r="G31">
        <v>239</v>
      </c>
      <c r="H31" s="82">
        <v>232</v>
      </c>
      <c r="I31" s="5086"/>
    </row>
    <row r="32" spans="1:9">
      <c r="A32" t="s">
        <v>3928</v>
      </c>
      <c r="B32" t="s">
        <v>589</v>
      </c>
      <c r="C32" t="s">
        <v>12642</v>
      </c>
      <c r="D32" t="s">
        <v>10684</v>
      </c>
      <c r="E32" t="s">
        <v>632</v>
      </c>
      <c r="F32">
        <v>237</v>
      </c>
      <c r="G32">
        <v>230</v>
      </c>
      <c r="H32" s="82">
        <v>219</v>
      </c>
      <c r="I32" s="5087"/>
    </row>
    <row r="33" spans="1:10">
      <c r="A33" t="s">
        <v>6923</v>
      </c>
      <c r="B33" t="s">
        <v>8937</v>
      </c>
      <c r="C33" t="s">
        <v>12658</v>
      </c>
      <c r="D33" t="s">
        <v>10509</v>
      </c>
      <c r="E33" t="s">
        <v>632</v>
      </c>
      <c r="F33">
        <v>24</v>
      </c>
      <c r="G33">
        <v>69</v>
      </c>
      <c r="H33" s="82">
        <v>75</v>
      </c>
      <c r="I33" s="5091"/>
    </row>
    <row r="34" spans="1:10">
      <c r="A34" t="s">
        <v>5985</v>
      </c>
      <c r="B34" t="s">
        <v>58</v>
      </c>
      <c r="C34" t="s">
        <v>12643</v>
      </c>
      <c r="D34" t="s">
        <v>10576</v>
      </c>
      <c r="E34" t="s">
        <v>632</v>
      </c>
      <c r="F34">
        <v>0</v>
      </c>
      <c r="G34">
        <v>148</v>
      </c>
      <c r="H34" s="82">
        <v>115</v>
      </c>
      <c r="I34" s="208"/>
    </row>
    <row r="35" spans="1:10">
      <c r="A35" t="s">
        <v>5942</v>
      </c>
      <c r="B35" t="s">
        <v>5943</v>
      </c>
      <c r="C35" t="s">
        <v>12657</v>
      </c>
      <c r="D35" t="s">
        <v>10504</v>
      </c>
      <c r="E35" t="s">
        <v>632</v>
      </c>
      <c r="F35">
        <v>71</v>
      </c>
      <c r="G35">
        <v>133</v>
      </c>
      <c r="H35" s="82">
        <v>137</v>
      </c>
      <c r="I35" s="4864"/>
    </row>
    <row r="36" spans="1:10">
      <c r="A36" t="s">
        <v>4059</v>
      </c>
      <c r="B36" t="s">
        <v>1389</v>
      </c>
      <c r="C36" t="s">
        <v>12644</v>
      </c>
      <c r="D36" t="s">
        <v>10655</v>
      </c>
      <c r="E36" t="s">
        <v>632</v>
      </c>
      <c r="F36">
        <v>250</v>
      </c>
      <c r="G36">
        <v>224</v>
      </c>
      <c r="H36" s="82">
        <v>60</v>
      </c>
      <c r="I36" s="4877"/>
    </row>
    <row r="37" spans="1:10">
      <c r="A37" t="s">
        <v>6715</v>
      </c>
      <c r="B37" t="s">
        <v>8243</v>
      </c>
      <c r="C37" t="s">
        <v>12645</v>
      </c>
      <c r="D37" t="s">
        <v>10541</v>
      </c>
      <c r="E37" t="s">
        <v>632</v>
      </c>
      <c r="F37">
        <v>158</v>
      </c>
      <c r="G37">
        <v>44</v>
      </c>
      <c r="H37" s="82">
        <v>106</v>
      </c>
      <c r="I37" s="5088"/>
    </row>
    <row r="38" spans="1:10">
      <c r="A38" t="s">
        <v>10189</v>
      </c>
      <c r="B38" t="s">
        <v>10405</v>
      </c>
      <c r="C38" t="s">
        <v>12646</v>
      </c>
      <c r="D38" t="s">
        <v>10510</v>
      </c>
      <c r="E38" t="s">
        <v>632</v>
      </c>
      <c r="F38">
        <v>100</v>
      </c>
      <c r="G38">
        <v>43</v>
      </c>
      <c r="H38" s="82">
        <v>96</v>
      </c>
      <c r="I38" s="4656"/>
    </row>
    <row r="39" spans="1:10">
      <c r="A39" t="s">
        <v>10319</v>
      </c>
      <c r="B39" t="s">
        <v>10466</v>
      </c>
      <c r="C39" t="s">
        <v>12647</v>
      </c>
      <c r="D39" t="s">
        <v>10480</v>
      </c>
      <c r="E39" t="s">
        <v>632</v>
      </c>
      <c r="F39">
        <v>152</v>
      </c>
      <c r="G39">
        <v>221</v>
      </c>
      <c r="H39" s="82">
        <v>223</v>
      </c>
      <c r="I39" s="4721"/>
    </row>
    <row r="40" spans="1:10">
      <c r="A40" t="s">
        <v>10241</v>
      </c>
      <c r="B40" t="s">
        <v>10458</v>
      </c>
      <c r="C40" t="s">
        <v>12648</v>
      </c>
      <c r="D40" t="s">
        <v>10479</v>
      </c>
      <c r="E40" t="s">
        <v>632</v>
      </c>
      <c r="F40">
        <v>147</v>
      </c>
      <c r="G40">
        <v>169</v>
      </c>
      <c r="H40" s="82">
        <v>209</v>
      </c>
      <c r="I40" s="4682"/>
    </row>
    <row r="41" spans="1:10">
      <c r="A41" t="s">
        <v>10159</v>
      </c>
      <c r="B41" t="s">
        <v>10459</v>
      </c>
      <c r="C41" t="s">
        <v>12649</v>
      </c>
      <c r="D41" t="s">
        <v>10476</v>
      </c>
      <c r="E41" t="s">
        <v>632</v>
      </c>
      <c r="F41">
        <v>247</v>
      </c>
      <c r="G41">
        <v>202</v>
      </c>
      <c r="H41" s="82">
        <v>202</v>
      </c>
      <c r="I41" s="4641"/>
    </row>
    <row r="42" spans="1:10">
      <c r="A42" t="s">
        <v>4831</v>
      </c>
      <c r="B42" t="s">
        <v>4832</v>
      </c>
      <c r="C42" t="s">
        <v>12650</v>
      </c>
      <c r="D42" t="s">
        <v>10483</v>
      </c>
      <c r="E42" t="s">
        <v>632</v>
      </c>
      <c r="F42">
        <v>121</v>
      </c>
      <c r="G42">
        <v>199</v>
      </c>
      <c r="H42" s="82">
        <v>83</v>
      </c>
      <c r="I42" s="4879"/>
    </row>
    <row r="43" spans="1:10">
      <c r="A43" t="s">
        <v>5772</v>
      </c>
      <c r="B43" t="s">
        <v>1172</v>
      </c>
      <c r="C43" t="s">
        <v>12651</v>
      </c>
      <c r="D43" t="s">
        <v>10656</v>
      </c>
      <c r="E43" t="s">
        <v>632</v>
      </c>
      <c r="F43">
        <v>221</v>
      </c>
      <c r="G43">
        <v>65</v>
      </c>
      <c r="H43" s="82">
        <v>50</v>
      </c>
      <c r="I43" s="4878"/>
    </row>
    <row r="44" spans="1:10">
      <c r="A44" t="s">
        <v>5365</v>
      </c>
      <c r="B44" t="s">
        <v>1186</v>
      </c>
      <c r="C44" t="s">
        <v>12652</v>
      </c>
      <c r="D44" t="s">
        <v>10673</v>
      </c>
      <c r="E44" t="s">
        <v>632</v>
      </c>
      <c r="F44">
        <v>249</v>
      </c>
      <c r="G44">
        <v>114</v>
      </c>
      <c r="H44" s="82">
        <v>114</v>
      </c>
      <c r="I44" s="5089"/>
    </row>
    <row r="45" spans="1:10">
      <c r="A45" t="s">
        <v>6853</v>
      </c>
      <c r="B45" t="s">
        <v>8618</v>
      </c>
      <c r="C45" t="s">
        <v>12653</v>
      </c>
      <c r="D45" t="s">
        <v>10482</v>
      </c>
      <c r="E45" t="s">
        <v>632</v>
      </c>
      <c r="F45">
        <v>3</v>
      </c>
      <c r="G45">
        <v>79</v>
      </c>
      <c r="H45" s="82">
        <v>132</v>
      </c>
      <c r="I45" s="4876"/>
    </row>
    <row r="46" spans="1:10">
      <c r="A46" t="s">
        <v>7069</v>
      </c>
      <c r="B46" t="s">
        <v>7144</v>
      </c>
      <c r="C46" t="s">
        <v>12654</v>
      </c>
      <c r="D46" t="s">
        <v>10551</v>
      </c>
      <c r="E46" t="s">
        <v>632</v>
      </c>
      <c r="F46">
        <v>124</v>
      </c>
      <c r="G46">
        <v>30</v>
      </c>
      <c r="H46" s="82">
        <v>46</v>
      </c>
      <c r="I46" s="5090"/>
    </row>
    <row r="47" spans="1:10">
      <c r="A47" t="s">
        <v>6686</v>
      </c>
      <c r="B47" t="s">
        <v>195</v>
      </c>
      <c r="C47" t="s">
        <v>12655</v>
      </c>
      <c r="D47" t="s">
        <v>11432</v>
      </c>
      <c r="E47" t="s">
        <v>632</v>
      </c>
      <c r="F47">
        <v>179</v>
      </c>
      <c r="G47">
        <v>26</v>
      </c>
      <c r="H47" s="82">
        <v>56</v>
      </c>
      <c r="I47" s="5064"/>
    </row>
    <row r="48" spans="1:10" s="5068" customFormat="1" ht="14.45" customHeight="1">
      <c r="A48" s="5068" t="s">
        <v>6658</v>
      </c>
      <c r="B48" s="5068" t="s">
        <v>1151</v>
      </c>
      <c r="C48" s="5068" t="s">
        <v>2626</v>
      </c>
      <c r="D48" s="5068" t="str">
        <f t="shared" ref="D48:D58" si="0">A48 &amp; " " &amp; B48</f>
        <v>19-1557 TC Chili Pepper</v>
      </c>
      <c r="E48" s="5068" t="s">
        <v>632</v>
      </c>
      <c r="F48" s="5068">
        <v>155</v>
      </c>
      <c r="G48" s="5068">
        <v>27</v>
      </c>
      <c r="H48" s="5093">
        <v>48</v>
      </c>
      <c r="I48" s="5094"/>
      <c r="J48"/>
    </row>
    <row r="49" spans="1:9" ht="24" customHeight="1">
      <c r="A49" t="s">
        <v>10259</v>
      </c>
      <c r="B49" t="s">
        <v>12671</v>
      </c>
      <c r="C49" t="s">
        <v>12661</v>
      </c>
      <c r="D49" t="str">
        <f t="shared" si="0"/>
        <v>17-4028 TC Riverside</v>
      </c>
      <c r="E49" t="s">
        <v>632</v>
      </c>
      <c r="F49">
        <v>76</v>
      </c>
      <c r="G49">
        <v>106</v>
      </c>
      <c r="H49" s="82">
        <v>147</v>
      </c>
      <c r="I49" s="4691"/>
    </row>
    <row r="50" spans="1:9" ht="24" customHeight="1">
      <c r="A50" t="s">
        <v>10261</v>
      </c>
      <c r="B50" t="s">
        <v>12672</v>
      </c>
      <c r="C50" t="s">
        <v>12662</v>
      </c>
      <c r="D50" t="str">
        <f t="shared" si="0"/>
        <v>14-4122 TC Airy Blue</v>
      </c>
      <c r="E50" t="s">
        <v>632</v>
      </c>
      <c r="F50">
        <v>147</v>
      </c>
      <c r="G50">
        <v>183</v>
      </c>
      <c r="H50" s="82">
        <v>213</v>
      </c>
      <c r="I50" s="4692"/>
    </row>
    <row r="51" spans="1:9" ht="24" customHeight="1">
      <c r="A51" t="s">
        <v>10185</v>
      </c>
      <c r="B51" t="s">
        <v>12673</v>
      </c>
      <c r="C51" t="s">
        <v>12663</v>
      </c>
      <c r="D51" t="str">
        <f t="shared" si="0"/>
        <v>17-3240 TC Bodacious</v>
      </c>
      <c r="E51" t="s">
        <v>632</v>
      </c>
      <c r="F51">
        <v>183</v>
      </c>
      <c r="G51">
        <v>108</v>
      </c>
      <c r="H51" s="82">
        <v>164</v>
      </c>
      <c r="I51" s="4654"/>
    </row>
    <row r="52" spans="1:9" ht="24" customHeight="1">
      <c r="A52" t="s">
        <v>10329</v>
      </c>
      <c r="B52" t="s">
        <v>12675</v>
      </c>
      <c r="C52" t="s">
        <v>12664</v>
      </c>
      <c r="D52" t="str">
        <f t="shared" si="0"/>
        <v>18-5845 TC Lush Meadow</v>
      </c>
      <c r="E52" t="s">
        <v>632</v>
      </c>
      <c r="F52">
        <v>0</v>
      </c>
      <c r="G52">
        <v>110</v>
      </c>
      <c r="H52" s="82">
        <v>82</v>
      </c>
      <c r="I52" s="4726"/>
    </row>
    <row r="53" spans="1:9" ht="24" customHeight="1">
      <c r="A53" t="s">
        <v>10023</v>
      </c>
      <c r="B53" t="s">
        <v>12674</v>
      </c>
      <c r="C53" t="s">
        <v>12665</v>
      </c>
      <c r="D53" t="str">
        <f t="shared" si="0"/>
        <v>14-0952 TC Spicy Mustard</v>
      </c>
      <c r="E53" t="s">
        <v>632</v>
      </c>
      <c r="F53">
        <v>216</v>
      </c>
      <c r="G53">
        <v>174</v>
      </c>
      <c r="H53" s="82">
        <v>72</v>
      </c>
      <c r="I53" s="4573"/>
    </row>
    <row r="54" spans="1:9" ht="24" customHeight="1">
      <c r="A54" t="s">
        <v>10381</v>
      </c>
      <c r="B54" t="s">
        <v>12676</v>
      </c>
      <c r="C54" t="s">
        <v>12666</v>
      </c>
      <c r="D54" t="str">
        <f t="shared" si="0"/>
        <v>17-3914 TC Sharkskin</v>
      </c>
      <c r="E54" t="s">
        <v>632</v>
      </c>
      <c r="F54">
        <v>132</v>
      </c>
      <c r="G54">
        <v>133</v>
      </c>
      <c r="H54" s="82">
        <v>135</v>
      </c>
      <c r="I54" s="4752"/>
    </row>
    <row r="55" spans="1:9" ht="24" customHeight="1">
      <c r="A55" t="s">
        <v>6207</v>
      </c>
      <c r="B55" t="s">
        <v>1162</v>
      </c>
      <c r="C55" t="s">
        <v>12667</v>
      </c>
      <c r="D55" t="str">
        <f t="shared" si="0"/>
        <v>18-1550 TC Aurora Red</v>
      </c>
      <c r="E55" t="s">
        <v>632</v>
      </c>
      <c r="F55">
        <v>185</v>
      </c>
      <c r="G55">
        <v>58</v>
      </c>
      <c r="H55" s="82">
        <v>50</v>
      </c>
      <c r="I55" s="7571"/>
    </row>
    <row r="56" spans="1:9" ht="22.9" customHeight="1">
      <c r="A56" t="s">
        <v>5267</v>
      </c>
      <c r="B56" t="s">
        <v>1532</v>
      </c>
      <c r="C56" t="s">
        <v>12668</v>
      </c>
      <c r="D56" t="str">
        <f t="shared" si="0"/>
        <v>16-1318 TC Warm Taupe</v>
      </c>
      <c r="E56" t="s">
        <v>632</v>
      </c>
      <c r="F56">
        <v>175</v>
      </c>
      <c r="G56">
        <v>148</v>
      </c>
      <c r="H56" s="82">
        <v>131</v>
      </c>
      <c r="I56" s="7572"/>
    </row>
    <row r="57" spans="1:9" ht="20.45" customHeight="1">
      <c r="A57" t="s">
        <v>6217</v>
      </c>
      <c r="B57" t="s">
        <v>1219</v>
      </c>
      <c r="C57" t="s">
        <v>12669</v>
      </c>
      <c r="D57" t="str">
        <f t="shared" si="0"/>
        <v>18-1630 TC Dusty Cedar</v>
      </c>
      <c r="E57" t="s">
        <v>632</v>
      </c>
      <c r="F57">
        <v>173</v>
      </c>
      <c r="G57">
        <v>93</v>
      </c>
      <c r="H57" s="82">
        <v>93</v>
      </c>
      <c r="I57" s="4777"/>
    </row>
    <row r="58" spans="1:9">
      <c r="A58" t="s">
        <v>7026</v>
      </c>
      <c r="B58" t="s">
        <v>9439</v>
      </c>
      <c r="C58" t="s">
        <v>12670</v>
      </c>
      <c r="D58" t="str">
        <f t="shared" si="0"/>
        <v>18-1340 TC Potter's Clay</v>
      </c>
      <c r="E58" t="s">
        <v>632</v>
      </c>
      <c r="F58">
        <v>158</v>
      </c>
      <c r="G58">
        <v>70</v>
      </c>
      <c r="H58" s="82">
        <v>36</v>
      </c>
      <c r="I58" s="757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7"/>
  <dimension ref="A1:L38"/>
  <sheetViews>
    <sheetView topLeftCell="A11" zoomScale="80" zoomScaleNormal="80" workbookViewId="0">
      <selection activeCell="B26" sqref="B26"/>
    </sheetView>
  </sheetViews>
  <sheetFormatPr defaultRowHeight="15"/>
  <cols>
    <col min="1" max="1" width="12.42578125" bestFit="1" customWidth="1"/>
    <col min="2" max="2" width="13.28515625" bestFit="1" customWidth="1"/>
    <col min="3" max="3" width="21.28515625" bestFit="1" customWidth="1"/>
    <col min="4" max="4" width="23.140625" bestFit="1" customWidth="1"/>
    <col min="5" max="5" width="11.140625" bestFit="1" customWidth="1"/>
    <col min="6" max="7" width="4.42578125" bestFit="1" customWidth="1"/>
    <col min="8" max="8" width="4.42578125" style="82" bestFit="1" customWidth="1"/>
    <col min="9" max="9" width="9.7109375" customWidth="1"/>
    <col min="10" max="10" width="11" bestFit="1" customWidth="1"/>
  </cols>
  <sheetData>
    <row r="1" spans="1:12" ht="21" customHeight="1">
      <c r="A1" t="s">
        <v>3878</v>
      </c>
      <c r="B1" t="s">
        <v>12596</v>
      </c>
      <c r="C1" t="s">
        <v>12597</v>
      </c>
      <c r="D1" t="s">
        <v>9692</v>
      </c>
      <c r="E1" t="s">
        <v>3877</v>
      </c>
      <c r="F1" t="s">
        <v>3874</v>
      </c>
      <c r="G1" t="s">
        <v>3875</v>
      </c>
      <c r="H1" s="82" t="s">
        <v>3876</v>
      </c>
      <c r="I1" t="s">
        <v>343</v>
      </c>
      <c r="J1" t="s">
        <v>12839</v>
      </c>
      <c r="K1" t="s">
        <v>12840</v>
      </c>
      <c r="L1" t="s">
        <v>12841</v>
      </c>
    </row>
    <row r="2" spans="1:12" ht="21" customHeight="1">
      <c r="A2" t="s">
        <v>6978</v>
      </c>
      <c r="B2" t="s">
        <v>9351</v>
      </c>
      <c r="C2" t="s">
        <v>12811</v>
      </c>
      <c r="D2" t="s">
        <v>10792</v>
      </c>
      <c r="E2" t="s">
        <v>632</v>
      </c>
      <c r="F2">
        <v>132</v>
      </c>
      <c r="G2">
        <v>122</v>
      </c>
      <c r="H2" s="82">
        <v>117</v>
      </c>
      <c r="I2" s="7584"/>
    </row>
    <row r="3" spans="1:12" ht="21" customHeight="1">
      <c r="A3" t="s">
        <v>6986</v>
      </c>
      <c r="B3" t="s">
        <v>9644</v>
      </c>
      <c r="C3" t="s">
        <v>12812</v>
      </c>
      <c r="D3" t="s">
        <v>10818</v>
      </c>
      <c r="E3" t="s">
        <v>632</v>
      </c>
      <c r="F3">
        <v>115</v>
      </c>
      <c r="G3">
        <v>112</v>
      </c>
      <c r="H3" s="82">
        <v>111</v>
      </c>
      <c r="I3" s="7585"/>
    </row>
    <row r="4" spans="1:12" ht="21" customHeight="1">
      <c r="A4" t="s">
        <v>6080</v>
      </c>
      <c r="B4" t="s">
        <v>1635</v>
      </c>
      <c r="C4" t="s">
        <v>12813</v>
      </c>
      <c r="D4" t="s">
        <v>10835</v>
      </c>
      <c r="E4" t="s">
        <v>632</v>
      </c>
      <c r="F4">
        <v>108</v>
      </c>
      <c r="G4">
        <v>104</v>
      </c>
      <c r="H4" s="82">
        <v>104</v>
      </c>
      <c r="I4" s="7586"/>
      <c r="L4" s="7586"/>
    </row>
    <row r="5" spans="1:12" ht="21" customHeight="1">
      <c r="A5" t="s">
        <v>6989</v>
      </c>
      <c r="B5" t="s">
        <v>9616</v>
      </c>
      <c r="C5" t="s">
        <v>12814</v>
      </c>
      <c r="D5" t="s">
        <v>10839</v>
      </c>
      <c r="E5" t="s">
        <v>632</v>
      </c>
      <c r="F5">
        <v>92</v>
      </c>
      <c r="G5">
        <v>86</v>
      </c>
      <c r="H5" s="82">
        <v>88</v>
      </c>
      <c r="I5" s="7587"/>
    </row>
    <row r="6" spans="1:12" ht="21" customHeight="1">
      <c r="A6" t="s">
        <v>6342</v>
      </c>
      <c r="B6" t="s">
        <v>1629</v>
      </c>
      <c r="C6" t="s">
        <v>12815</v>
      </c>
      <c r="D6" t="s">
        <v>10853</v>
      </c>
      <c r="E6" t="s">
        <v>632</v>
      </c>
      <c r="F6">
        <v>103</v>
      </c>
      <c r="G6">
        <v>97</v>
      </c>
      <c r="H6" s="82">
        <v>104</v>
      </c>
      <c r="I6" s="7588"/>
    </row>
    <row r="7" spans="1:12" ht="21" customHeight="1">
      <c r="A7" t="s">
        <v>6993</v>
      </c>
      <c r="B7" t="s">
        <v>665</v>
      </c>
      <c r="C7" t="s">
        <v>12636</v>
      </c>
      <c r="D7" t="s">
        <v>10499</v>
      </c>
      <c r="E7" t="s">
        <v>632</v>
      </c>
      <c r="F7">
        <v>128</v>
      </c>
      <c r="G7">
        <v>125</v>
      </c>
      <c r="H7" s="82">
        <v>127</v>
      </c>
      <c r="I7" s="4784"/>
    </row>
    <row r="8" spans="1:12" ht="21" customHeight="1">
      <c r="A8" t="s">
        <v>4226</v>
      </c>
      <c r="B8" t="s">
        <v>1671</v>
      </c>
      <c r="C8" t="s">
        <v>12816</v>
      </c>
      <c r="D8" t="s">
        <v>10788</v>
      </c>
      <c r="E8" t="s">
        <v>632</v>
      </c>
      <c r="F8">
        <v>219</v>
      </c>
      <c r="G8">
        <v>213</v>
      </c>
      <c r="H8" s="82">
        <v>209</v>
      </c>
      <c r="I8" s="7589"/>
    </row>
    <row r="9" spans="1:12" ht="21" customHeight="1">
      <c r="A9" t="s">
        <v>6983</v>
      </c>
      <c r="B9" t="s">
        <v>9349</v>
      </c>
      <c r="C9" t="s">
        <v>12817</v>
      </c>
      <c r="D9" t="s">
        <v>10810</v>
      </c>
      <c r="E9" t="s">
        <v>632</v>
      </c>
      <c r="F9">
        <v>151</v>
      </c>
      <c r="G9">
        <v>141</v>
      </c>
      <c r="H9" s="82">
        <v>137</v>
      </c>
      <c r="I9" s="7590"/>
    </row>
    <row r="10" spans="1:12" ht="21" customHeight="1">
      <c r="A10" t="s">
        <v>5404</v>
      </c>
      <c r="B10" t="s">
        <v>1642</v>
      </c>
      <c r="C10" t="s">
        <v>12818</v>
      </c>
      <c r="D10" t="s">
        <v>10617</v>
      </c>
      <c r="E10" t="s">
        <v>632</v>
      </c>
      <c r="F10">
        <v>164</v>
      </c>
      <c r="G10">
        <v>158</v>
      </c>
      <c r="H10" s="82">
        <v>158</v>
      </c>
      <c r="I10" s="4829"/>
      <c r="L10" s="4829"/>
    </row>
    <row r="11" spans="1:12" ht="21" customHeight="1">
      <c r="A11" t="s">
        <v>4664</v>
      </c>
      <c r="B11" t="s">
        <v>1094</v>
      </c>
      <c r="C11" t="s">
        <v>12819</v>
      </c>
      <c r="D11" t="s">
        <v>10629</v>
      </c>
      <c r="E11" t="s">
        <v>632</v>
      </c>
      <c r="F11">
        <v>220</v>
      </c>
      <c r="G11">
        <v>177</v>
      </c>
      <c r="H11" s="82">
        <v>175</v>
      </c>
      <c r="I11" s="4845"/>
    </row>
    <row r="12" spans="1:12" ht="21" customHeight="1">
      <c r="A12" t="s">
        <v>4663</v>
      </c>
      <c r="B12" t="s">
        <v>1059</v>
      </c>
      <c r="C12" t="s">
        <v>12820</v>
      </c>
      <c r="D12" t="s">
        <v>11550</v>
      </c>
      <c r="E12" t="s">
        <v>632</v>
      </c>
      <c r="F12">
        <v>211</v>
      </c>
      <c r="G12">
        <v>180</v>
      </c>
      <c r="H12" s="82">
        <v>173</v>
      </c>
      <c r="I12" s="7591"/>
      <c r="L12" s="7591"/>
    </row>
    <row r="13" spans="1:12" ht="21" customHeight="1">
      <c r="A13" t="s">
        <v>4644</v>
      </c>
      <c r="B13" t="s">
        <v>987</v>
      </c>
      <c r="C13" t="s">
        <v>12821</v>
      </c>
      <c r="D13" t="s">
        <v>11637</v>
      </c>
      <c r="E13" t="s">
        <v>632</v>
      </c>
      <c r="F13">
        <v>189</v>
      </c>
      <c r="G13">
        <v>172</v>
      </c>
      <c r="H13" s="82">
        <v>163</v>
      </c>
      <c r="I13" s="7592"/>
    </row>
    <row r="14" spans="1:12" ht="21" customHeight="1">
      <c r="A14" t="s">
        <v>6244</v>
      </c>
      <c r="B14" t="s">
        <v>886</v>
      </c>
      <c r="C14" t="s">
        <v>12822</v>
      </c>
      <c r="D14" t="s">
        <v>11739</v>
      </c>
      <c r="E14" t="s">
        <v>632</v>
      </c>
      <c r="F14">
        <v>108</v>
      </c>
      <c r="G14">
        <v>87</v>
      </c>
      <c r="H14" s="82">
        <v>101</v>
      </c>
      <c r="I14" s="7593"/>
      <c r="L14" s="7593"/>
    </row>
    <row r="15" spans="1:12" ht="21" customHeight="1">
      <c r="A15" t="s">
        <v>5848</v>
      </c>
      <c r="B15" t="s">
        <v>8408</v>
      </c>
      <c r="C15" t="s">
        <v>12823</v>
      </c>
      <c r="D15" t="s">
        <v>11747</v>
      </c>
      <c r="E15" t="s">
        <v>632</v>
      </c>
      <c r="F15">
        <v>143</v>
      </c>
      <c r="G15">
        <v>131</v>
      </c>
      <c r="H15" s="82">
        <v>149</v>
      </c>
      <c r="I15" s="7594"/>
    </row>
    <row r="16" spans="1:12" ht="21" customHeight="1">
      <c r="A16" t="s">
        <v>5850</v>
      </c>
      <c r="B16" t="s">
        <v>878</v>
      </c>
      <c r="C16" t="s">
        <v>12824</v>
      </c>
      <c r="D16" t="s">
        <v>11752</v>
      </c>
      <c r="E16" t="s">
        <v>632</v>
      </c>
      <c r="F16">
        <v>137</v>
      </c>
      <c r="G16">
        <v>127</v>
      </c>
      <c r="H16" s="82">
        <v>152</v>
      </c>
      <c r="I16" s="7595"/>
    </row>
    <row r="17" spans="1:12" ht="21" customHeight="1">
      <c r="A17" t="s">
        <v>5846</v>
      </c>
      <c r="B17" t="s">
        <v>870</v>
      </c>
      <c r="C17" t="s">
        <v>12825</v>
      </c>
      <c r="D17" t="s">
        <v>11758</v>
      </c>
      <c r="E17" t="s">
        <v>632</v>
      </c>
      <c r="F17">
        <v>145</v>
      </c>
      <c r="G17">
        <v>140</v>
      </c>
      <c r="H17" s="82">
        <v>143</v>
      </c>
      <c r="I17" s="7596"/>
    </row>
    <row r="18" spans="1:12" ht="21" customHeight="1">
      <c r="A18" t="s">
        <v>5415</v>
      </c>
      <c r="B18" t="s">
        <v>8517</v>
      </c>
      <c r="C18" t="s">
        <v>12826</v>
      </c>
      <c r="D18" t="s">
        <v>11840</v>
      </c>
      <c r="E18" t="s">
        <v>632</v>
      </c>
      <c r="F18">
        <v>156</v>
      </c>
      <c r="G18">
        <v>155</v>
      </c>
      <c r="H18" s="82">
        <v>167</v>
      </c>
      <c r="I18" s="7597"/>
    </row>
    <row r="19" spans="1:12" ht="21" customHeight="1">
      <c r="A19" t="s">
        <v>7087</v>
      </c>
      <c r="B19" t="s">
        <v>9515</v>
      </c>
      <c r="C19" t="s">
        <v>12827</v>
      </c>
      <c r="D19" t="s">
        <v>11865</v>
      </c>
      <c r="E19" t="s">
        <v>632</v>
      </c>
      <c r="F19">
        <v>113</v>
      </c>
      <c r="G19">
        <v>115</v>
      </c>
      <c r="H19" s="82">
        <v>136</v>
      </c>
      <c r="I19" s="7598"/>
    </row>
    <row r="20" spans="1:12" ht="21" customHeight="1">
      <c r="A20" t="s">
        <v>7101</v>
      </c>
      <c r="B20" t="s">
        <v>9513</v>
      </c>
      <c r="C20" t="s">
        <v>12828</v>
      </c>
      <c r="D20" t="s">
        <v>11951</v>
      </c>
      <c r="E20" t="s">
        <v>632</v>
      </c>
      <c r="F20">
        <v>129</v>
      </c>
      <c r="G20">
        <v>131</v>
      </c>
      <c r="H20" s="82">
        <v>154</v>
      </c>
      <c r="I20" s="7599"/>
    </row>
    <row r="21" spans="1:12" ht="21" customHeight="1">
      <c r="A21" t="s">
        <v>6345</v>
      </c>
      <c r="B21" t="s">
        <v>6346</v>
      </c>
      <c r="C21" t="s">
        <v>12829</v>
      </c>
      <c r="D21" t="s">
        <v>11960</v>
      </c>
      <c r="E21" t="s">
        <v>632</v>
      </c>
      <c r="F21">
        <v>103</v>
      </c>
      <c r="G21">
        <v>114</v>
      </c>
      <c r="H21" s="82">
        <v>131</v>
      </c>
      <c r="I21" s="7600"/>
    </row>
    <row r="22" spans="1:12" ht="21" customHeight="1">
      <c r="A22" t="s">
        <v>5427</v>
      </c>
      <c r="B22" t="s">
        <v>5428</v>
      </c>
      <c r="C22" t="s">
        <v>12830</v>
      </c>
      <c r="D22" t="s">
        <v>10530</v>
      </c>
      <c r="E22" t="s">
        <v>632</v>
      </c>
      <c r="F22">
        <v>140</v>
      </c>
      <c r="G22">
        <v>157</v>
      </c>
      <c r="H22" s="82">
        <v>173</v>
      </c>
      <c r="I22" s="4785"/>
    </row>
    <row r="23" spans="1:12" ht="21" customHeight="1">
      <c r="A23" t="s">
        <v>7120</v>
      </c>
      <c r="B23" t="s">
        <v>9545</v>
      </c>
      <c r="C23" t="s">
        <v>12831</v>
      </c>
      <c r="D23" t="s">
        <v>12004</v>
      </c>
      <c r="E23" t="s">
        <v>632</v>
      </c>
      <c r="F23">
        <v>74</v>
      </c>
      <c r="G23">
        <v>85</v>
      </c>
      <c r="H23" s="82">
        <v>107</v>
      </c>
      <c r="I23" s="7601"/>
    </row>
    <row r="24" spans="1:12" ht="21" customHeight="1">
      <c r="A24" t="s">
        <v>5912</v>
      </c>
      <c r="B24" t="s">
        <v>5913</v>
      </c>
      <c r="C24" t="s">
        <v>12832</v>
      </c>
      <c r="D24" t="s">
        <v>12032</v>
      </c>
      <c r="E24" t="s">
        <v>632</v>
      </c>
      <c r="F24">
        <v>109</v>
      </c>
      <c r="G24">
        <v>137</v>
      </c>
      <c r="H24" s="82">
        <v>148</v>
      </c>
      <c r="I24" s="7602"/>
    </row>
    <row r="25" spans="1:12" ht="21" customHeight="1">
      <c r="A25" t="s">
        <v>5940</v>
      </c>
      <c r="B25" t="s">
        <v>5941</v>
      </c>
      <c r="C25" t="s">
        <v>12833</v>
      </c>
      <c r="D25" t="s">
        <v>12083</v>
      </c>
      <c r="E25" t="s">
        <v>632</v>
      </c>
      <c r="F25">
        <v>100</v>
      </c>
      <c r="G25">
        <v>133</v>
      </c>
      <c r="H25" s="82">
        <v>137</v>
      </c>
      <c r="I25" s="7603"/>
    </row>
    <row r="26" spans="1:12" ht="21" customHeight="1">
      <c r="A26" t="s">
        <v>6931</v>
      </c>
      <c r="B26" t="s">
        <v>6932</v>
      </c>
      <c r="C26" t="s">
        <v>12834</v>
      </c>
      <c r="D26" t="s">
        <v>12138</v>
      </c>
      <c r="E26" t="s">
        <v>632</v>
      </c>
      <c r="F26">
        <v>48</v>
      </c>
      <c r="G26">
        <v>61</v>
      </c>
      <c r="H26" s="82">
        <v>60</v>
      </c>
      <c r="I26" s="7604"/>
      <c r="L26" s="7604"/>
    </row>
    <row r="27" spans="1:12" ht="21" customHeight="1">
      <c r="A27" t="s">
        <v>7133</v>
      </c>
      <c r="B27" t="s">
        <v>9654</v>
      </c>
      <c r="C27" t="s">
        <v>12835</v>
      </c>
      <c r="D27" t="s">
        <v>12235</v>
      </c>
      <c r="E27" t="s">
        <v>632</v>
      </c>
      <c r="F27">
        <v>33</v>
      </c>
      <c r="G27">
        <v>54</v>
      </c>
      <c r="H27" s="82">
        <v>49</v>
      </c>
      <c r="I27" s="7605"/>
    </row>
    <row r="28" spans="1:12" ht="21" customHeight="1">
      <c r="A28" t="s">
        <v>6552</v>
      </c>
      <c r="B28" t="s">
        <v>6553</v>
      </c>
      <c r="C28" t="s">
        <v>12836</v>
      </c>
      <c r="D28" t="s">
        <v>12302</v>
      </c>
      <c r="E28" t="s">
        <v>632</v>
      </c>
      <c r="F28">
        <v>80</v>
      </c>
      <c r="G28">
        <v>87</v>
      </c>
      <c r="H28" s="82">
        <v>76</v>
      </c>
      <c r="I28" s="7606"/>
    </row>
    <row r="29" spans="1:12" ht="21" customHeight="1">
      <c r="A29" t="s">
        <v>6006</v>
      </c>
      <c r="B29" t="s">
        <v>6007</v>
      </c>
      <c r="C29" t="s">
        <v>12837</v>
      </c>
      <c r="D29" t="s">
        <v>12323</v>
      </c>
      <c r="E29" t="s">
        <v>632</v>
      </c>
      <c r="F29">
        <v>136</v>
      </c>
      <c r="G29">
        <v>141</v>
      </c>
      <c r="H29" s="82">
        <v>130</v>
      </c>
      <c r="I29" s="7607"/>
    </row>
    <row r="30" spans="1:12" ht="21" customHeight="1">
      <c r="A30" t="s">
        <v>6070</v>
      </c>
      <c r="B30" t="s">
        <v>6071</v>
      </c>
      <c r="C30" t="s">
        <v>12838</v>
      </c>
      <c r="D30" t="s">
        <v>10573</v>
      </c>
      <c r="E30" t="s">
        <v>632</v>
      </c>
      <c r="F30">
        <v>100</v>
      </c>
      <c r="G30">
        <v>99</v>
      </c>
      <c r="H30" s="82">
        <v>86</v>
      </c>
      <c r="I30" s="4806"/>
    </row>
    <row r="31" spans="1:12" ht="21" customHeight="1">
      <c r="A31" t="s">
        <v>10381</v>
      </c>
      <c r="B31" t="s">
        <v>12676</v>
      </c>
      <c r="C31" t="s">
        <v>12666</v>
      </c>
      <c r="D31" t="s">
        <v>12776</v>
      </c>
      <c r="E31" t="s">
        <v>632</v>
      </c>
      <c r="F31">
        <v>132</v>
      </c>
      <c r="G31">
        <v>133</v>
      </c>
      <c r="H31" s="82">
        <v>135</v>
      </c>
      <c r="I31" s="7608"/>
      <c r="J31" s="7608"/>
    </row>
    <row r="32" spans="1:12" ht="21" customHeight="1">
      <c r="A32" t="s">
        <v>5267</v>
      </c>
      <c r="B32" t="s">
        <v>1532</v>
      </c>
      <c r="C32" t="s">
        <v>12668</v>
      </c>
      <c r="D32" t="str">
        <f t="shared" ref="D32:D38" si="0">A32 &amp; " " &amp; B32</f>
        <v>16-1318 TC Warm Taupe</v>
      </c>
      <c r="E32" t="s">
        <v>632</v>
      </c>
      <c r="F32">
        <v>175</v>
      </c>
      <c r="G32">
        <v>148</v>
      </c>
      <c r="H32" s="82">
        <v>131</v>
      </c>
      <c r="I32" s="7572"/>
      <c r="J32" s="7572"/>
    </row>
    <row r="33" spans="1:11" ht="21" customHeight="1">
      <c r="A33" t="s">
        <v>10399</v>
      </c>
      <c r="B33" t="s">
        <v>12659</v>
      </c>
      <c r="D33" t="str">
        <f t="shared" si="0"/>
        <v>19-3911 TC Black Beauty</v>
      </c>
      <c r="E33" t="s">
        <v>632</v>
      </c>
      <c r="F33">
        <v>39</v>
      </c>
      <c r="G33">
        <v>39</v>
      </c>
      <c r="H33" s="82">
        <v>42</v>
      </c>
      <c r="I33" s="4761"/>
      <c r="J33" s="4761"/>
    </row>
    <row r="34" spans="1:11" ht="21" customHeight="1">
      <c r="A34" t="s">
        <v>10259</v>
      </c>
      <c r="B34" t="s">
        <v>12671</v>
      </c>
      <c r="C34" t="s">
        <v>12661</v>
      </c>
      <c r="D34" t="str">
        <f t="shared" si="0"/>
        <v>17-4028 TC Riverside</v>
      </c>
      <c r="E34" t="s">
        <v>632</v>
      </c>
      <c r="F34">
        <v>76</v>
      </c>
      <c r="G34">
        <v>106</v>
      </c>
      <c r="H34" s="82">
        <v>147</v>
      </c>
      <c r="I34" s="4691"/>
      <c r="J34" s="4691"/>
    </row>
    <row r="35" spans="1:11" s="11" customFormat="1" ht="18.600000000000001" customHeight="1">
      <c r="A35" s="11" t="s">
        <v>5406</v>
      </c>
      <c r="B35" s="11" t="s">
        <v>1632</v>
      </c>
      <c r="C35" s="11" t="s">
        <v>1971</v>
      </c>
      <c r="D35" s="11" t="str">
        <f t="shared" si="0"/>
        <v>16-3802 TC Ash</v>
      </c>
      <c r="E35" s="11" t="s">
        <v>632</v>
      </c>
      <c r="F35" s="11">
        <v>160</v>
      </c>
      <c r="G35" s="11">
        <v>153</v>
      </c>
      <c r="H35" s="2426">
        <v>152</v>
      </c>
      <c r="I35" s="3509"/>
      <c r="K35" s="5464"/>
    </row>
    <row r="36" spans="1:11" s="11" customFormat="1" ht="21" customHeight="1">
      <c r="A36" s="11" t="s">
        <v>5376</v>
      </c>
      <c r="B36" s="11" t="s">
        <v>982</v>
      </c>
      <c r="C36" s="11" t="s">
        <v>2862</v>
      </c>
      <c r="D36" s="11" t="str">
        <f t="shared" si="0"/>
        <v>16-1806 TC Woodrose</v>
      </c>
      <c r="E36" s="11" t="s">
        <v>632</v>
      </c>
      <c r="F36" s="11">
        <v>174</v>
      </c>
      <c r="G36" s="11">
        <v>140</v>
      </c>
      <c r="H36" s="2426">
        <v>142</v>
      </c>
      <c r="I36" s="2445"/>
      <c r="K36" s="6353"/>
    </row>
    <row r="37" spans="1:11" s="11" customFormat="1" ht="19.149999999999999" customHeight="1">
      <c r="A37" s="11" t="s">
        <v>7116</v>
      </c>
      <c r="B37" s="11" t="s">
        <v>9533</v>
      </c>
      <c r="C37" s="11" t="s">
        <v>3241</v>
      </c>
      <c r="D37" s="11" t="str">
        <f t="shared" si="0"/>
        <v>19-3923 TC Navy Blazer</v>
      </c>
      <c r="E37" s="11" t="s">
        <v>632</v>
      </c>
      <c r="F37" s="11">
        <v>40</v>
      </c>
      <c r="G37" s="11">
        <v>45</v>
      </c>
      <c r="H37" s="2426">
        <v>60</v>
      </c>
      <c r="I37" s="4385"/>
      <c r="K37" s="6731"/>
    </row>
    <row r="38" spans="1:11" s="11" customFormat="1" ht="21" customHeight="1">
      <c r="A38" s="11" t="s">
        <v>6610</v>
      </c>
      <c r="B38" s="11" t="s">
        <v>1545</v>
      </c>
      <c r="C38" s="11" t="s">
        <v>2099</v>
      </c>
      <c r="D38" s="11" t="str">
        <f t="shared" si="0"/>
        <v>19-1213 TC Shopping Bag</v>
      </c>
      <c r="E38" s="11" t="s">
        <v>632</v>
      </c>
      <c r="F38" s="11">
        <v>90</v>
      </c>
      <c r="G38" s="11">
        <v>71</v>
      </c>
      <c r="H38" s="2426">
        <v>67</v>
      </c>
      <c r="I38" s="4089"/>
      <c r="K38" s="559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5</vt:i4>
      </vt:variant>
    </vt:vector>
  </HeadingPairs>
  <TitlesOfParts>
    <vt:vector size="65" baseType="lpstr">
      <vt:lpstr>PantoneAsIs</vt:lpstr>
      <vt:lpstr>Product Identification</vt:lpstr>
      <vt:lpstr>ProductsCosting</vt:lpstr>
      <vt:lpstr>Consumption</vt:lpstr>
      <vt:lpstr>shCost</vt:lpstr>
      <vt:lpstr>Sheet2</vt:lpstr>
      <vt:lpstr>IDCost</vt:lpstr>
      <vt:lpstr>sbCost</vt:lpstr>
      <vt:lpstr>CKFCost</vt:lpstr>
      <vt:lpstr>YDCost</vt:lpstr>
      <vt:lpstr>CKFOC</vt:lpstr>
      <vt:lpstr>Vastrnami</vt:lpstr>
      <vt:lpstr>Shahi-costing</vt:lpstr>
      <vt:lpstr>LynxCost</vt:lpstr>
      <vt:lpstr>IDOcost</vt:lpstr>
      <vt:lpstr>shCost180430</vt:lpstr>
      <vt:lpstr>GECost</vt:lpstr>
      <vt:lpstr>GE-costing</vt:lpstr>
      <vt:lpstr>sb-costing</vt:lpstr>
      <vt:lpstr>pmCost</vt:lpstr>
      <vt:lpstr>M13 Costing</vt:lpstr>
      <vt:lpstr>300PcsCosting</vt:lpstr>
      <vt:lpstr>kcCost</vt:lpstr>
      <vt:lpstr>kcpo2</vt:lpstr>
      <vt:lpstr>KCPO3</vt:lpstr>
      <vt:lpstr>tiCost</vt:lpstr>
      <vt:lpstr>vlCost</vt:lpstr>
      <vt:lpstr>RNT M2</vt:lpstr>
      <vt:lpstr>RNT M6 </vt:lpstr>
      <vt:lpstr>RNT M12</vt:lpstr>
      <vt:lpstr>RNT M12m </vt:lpstr>
      <vt:lpstr>VLPO1</vt:lpstr>
      <vt:lpstr>VLPO2</vt:lpstr>
      <vt:lpstr>VL Revise 0417</vt:lpstr>
      <vt:lpstr>PrCost</vt:lpstr>
      <vt:lpstr>Current</vt:lpstr>
      <vt:lpstr>shCostBulk</vt:lpstr>
      <vt:lpstr>SBCosting</vt:lpstr>
      <vt:lpstr>shVoila</vt:lpstr>
      <vt:lpstr>PO7</vt:lpstr>
      <vt:lpstr>final costs</vt:lpstr>
      <vt:lpstr>Account</vt:lpstr>
      <vt:lpstr>Sheet1</vt:lpstr>
      <vt:lpstr>PantoneSorted</vt:lpstr>
      <vt:lpstr>PANTONE® F+H cotton TCX</vt:lpstr>
      <vt:lpstr>PantoneNames</vt:lpstr>
      <vt:lpstr>Taupes</vt:lpstr>
      <vt:lpstr>All</vt:lpstr>
      <vt:lpstr>PantoneSortedByRGB</vt:lpstr>
      <vt:lpstr>UsedColors</vt:lpstr>
      <vt:lpstr>beige</vt:lpstr>
      <vt:lpstr>BokittaColors</vt:lpstr>
      <vt:lpstr>Dashboard</vt:lpstr>
      <vt:lpstr>210 new colors</vt:lpstr>
      <vt:lpstr>2017</vt:lpstr>
      <vt:lpstr>BokittaColorsMin</vt:lpstr>
      <vt:lpstr>BokittaPal</vt:lpstr>
      <vt:lpstr>ASE</vt:lpstr>
      <vt:lpstr>2016 Colors</vt:lpstr>
      <vt:lpstr>2017 Plains</vt:lpstr>
      <vt:lpstr>'RNT M12'!Print_Area</vt:lpstr>
      <vt:lpstr>'RNT M12m '!Print_Area</vt:lpstr>
      <vt:lpstr>'RNT M2'!Print_Area</vt:lpstr>
      <vt:lpstr>'RNT M6 '!Print_Area</vt:lpstr>
      <vt:lpstr>'VL Revise 0417'!Print_Area</vt:lpstr>
    </vt:vector>
  </TitlesOfParts>
  <Company>eLife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Mubde</dc:creator>
  <cp:lastModifiedBy>Mubde' ABSI</cp:lastModifiedBy>
  <dcterms:created xsi:type="dcterms:W3CDTF">2014-03-26T00:23:45Z</dcterms:created>
  <dcterms:modified xsi:type="dcterms:W3CDTF">2020-03-23T07:08:53Z</dcterms:modified>
</cp:coreProperties>
</file>